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X:\01職涯活動\80_統計資料\107-2\107-2 出席統計\"/>
    </mc:Choice>
  </mc:AlternateContent>
  <bookViews>
    <workbookView xWindow="910" yWindow="0" windowWidth="18290" windowHeight="7840" activeTab="2"/>
  </bookViews>
  <sheets>
    <sheet name="全部名單" sheetId="1" r:id="rId1"/>
    <sheet name="點數統計" sheetId="10" r:id="rId2"/>
    <sheet name="107-2 黑名單統計" sheetId="9" r:id="rId3"/>
    <sheet name="職涯活動統計" sheetId="3" r:id="rId4"/>
    <sheet name="系所統計" sheetId="7" r:id="rId5"/>
    <sheet name="0515菁粹會客室統計" sheetId="11" r:id="rId6"/>
    <sheet name="0331菁粹會客室統計" sheetId="4" r:id="rId7"/>
    <sheet name="0331黑名單統計" sheetId="5" r:id="rId8"/>
    <sheet name="0424黑名單統計" sheetId="8" r:id="rId9"/>
    <sheet name="統計資料公式" sheetId="2" r:id="rId10"/>
    <sheet name="系所名稱" sheetId="6" r:id="rId11"/>
  </sheets>
  <definedNames>
    <definedName name="_xlnm._FilterDatabase" localSheetId="0" hidden="1">全部名單!$A$1:$AO$1239</definedName>
    <definedName name="_xlnm._FilterDatabase" localSheetId="1" hidden="1">點數統計!$U$1:$W$726</definedName>
    <definedName name="_xlnm.Print_Area" localSheetId="7">'0331黑名單統計'!$D$2:$J$15</definedName>
  </definedNames>
  <calcPr calcId="152511"/>
  <pivotCaches>
    <pivotCache cacheId="12" r:id="rId12"/>
    <pivotCache cacheId="17" r:id="rId13"/>
    <pivotCache cacheId="20" r:id="rId14"/>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9" i="9" l="1"/>
  <c r="J8" i="9"/>
  <c r="J7" i="9"/>
  <c r="J6" i="9"/>
  <c r="J5" i="9"/>
  <c r="J4" i="9"/>
  <c r="J3" i="9"/>
  <c r="J2" i="9"/>
  <c r="P42" i="3" l="1"/>
  <c r="O42" i="3"/>
  <c r="N42" i="3"/>
  <c r="Q42" i="3" s="1"/>
  <c r="S42" i="3" s="1"/>
  <c r="M42" i="3"/>
  <c r="L42" i="3"/>
  <c r="AM1639" i="1"/>
  <c r="AN1639" i="1" s="1"/>
  <c r="AO1639" i="1" s="1"/>
  <c r="AL1639" i="1"/>
  <c r="AK1639" i="1"/>
  <c r="AJ1639" i="1"/>
  <c r="AI1639" i="1"/>
  <c r="AH1639" i="1"/>
  <c r="AG1639" i="1"/>
  <c r="AF1639" i="1"/>
  <c r="AE1639" i="1"/>
  <c r="AM1638" i="1"/>
  <c r="AN1638" i="1" s="1"/>
  <c r="AO1638" i="1" s="1"/>
  <c r="AL1638" i="1"/>
  <c r="AK1638" i="1"/>
  <c r="AJ1638" i="1"/>
  <c r="AG1638" i="1"/>
  <c r="AH1638" i="1" s="1"/>
  <c r="AF1638" i="1"/>
  <c r="AI1638" i="1" s="1"/>
  <c r="AE1638" i="1"/>
  <c r="AN1637" i="1"/>
  <c r="AO1637" i="1" s="1"/>
  <c r="AM1637" i="1"/>
  <c r="AL1637" i="1"/>
  <c r="AK1637" i="1"/>
  <c r="AJ1637" i="1"/>
  <c r="AG1637" i="1"/>
  <c r="AH1637" i="1" s="1"/>
  <c r="AF1637" i="1"/>
  <c r="AI1637" i="1" s="1"/>
  <c r="AE1637" i="1"/>
  <c r="AM1636" i="1"/>
  <c r="AN1636" i="1" s="1"/>
  <c r="AO1636" i="1" s="1"/>
  <c r="AL1636" i="1"/>
  <c r="AK1636" i="1"/>
  <c r="AJ1636" i="1"/>
  <c r="AI1636" i="1"/>
  <c r="AH1636" i="1"/>
  <c r="AG1636" i="1"/>
  <c r="AF1636" i="1"/>
  <c r="AE1636" i="1"/>
  <c r="AM1635" i="1"/>
  <c r="AN1635" i="1" s="1"/>
  <c r="AO1635" i="1" s="1"/>
  <c r="AL1635" i="1"/>
  <c r="AK1635" i="1"/>
  <c r="AJ1635" i="1"/>
  <c r="AG1635" i="1"/>
  <c r="AH1635" i="1" s="1"/>
  <c r="AF1635" i="1"/>
  <c r="AI1635" i="1" s="1"/>
  <c r="AE1635" i="1"/>
  <c r="AO1634" i="1"/>
  <c r="AN1634" i="1"/>
  <c r="AM1634" i="1"/>
  <c r="AL1634" i="1"/>
  <c r="AK1634" i="1"/>
  <c r="AJ1634" i="1"/>
  <c r="AI1634" i="1"/>
  <c r="AG1634" i="1"/>
  <c r="AH1634" i="1" s="1"/>
  <c r="AF1634" i="1"/>
  <c r="AE1634" i="1"/>
  <c r="AM1633" i="1"/>
  <c r="AN1633" i="1" s="1"/>
  <c r="AO1633" i="1" s="1"/>
  <c r="AL1633" i="1"/>
  <c r="AK1633" i="1"/>
  <c r="AJ1633" i="1"/>
  <c r="AG1633" i="1"/>
  <c r="AH1633" i="1" s="1"/>
  <c r="AF1633" i="1"/>
  <c r="AI1633" i="1" s="1"/>
  <c r="AE1633" i="1"/>
  <c r="AM1632" i="1"/>
  <c r="AN1632" i="1" s="1"/>
  <c r="AO1632" i="1" s="1"/>
  <c r="AL1632" i="1"/>
  <c r="AK1632" i="1"/>
  <c r="AJ1632" i="1"/>
  <c r="AG1632" i="1"/>
  <c r="AH1632" i="1" s="1"/>
  <c r="AF1632" i="1"/>
  <c r="AI1632" i="1" s="1"/>
  <c r="AE1632" i="1"/>
  <c r="AM1631" i="1"/>
  <c r="AN1631" i="1" s="1"/>
  <c r="AO1631" i="1" s="1"/>
  <c r="AL1631" i="1"/>
  <c r="AK1631" i="1"/>
  <c r="AJ1631" i="1"/>
  <c r="AI1631" i="1"/>
  <c r="AH1631" i="1"/>
  <c r="AG1631" i="1"/>
  <c r="AF1631" i="1"/>
  <c r="AE1631" i="1"/>
  <c r="AM1630" i="1"/>
  <c r="AN1630" i="1" s="1"/>
  <c r="AO1630" i="1" s="1"/>
  <c r="AL1630" i="1"/>
  <c r="AK1630" i="1"/>
  <c r="AJ1630" i="1"/>
  <c r="AG1630" i="1"/>
  <c r="AH1630" i="1" s="1"/>
  <c r="AF1630" i="1"/>
  <c r="AI1630" i="1" s="1"/>
  <c r="AE1630" i="1"/>
  <c r="AN1629" i="1"/>
  <c r="AO1629" i="1" s="1"/>
  <c r="AM1629" i="1"/>
  <c r="AL1629" i="1"/>
  <c r="AK1629" i="1"/>
  <c r="AJ1629" i="1"/>
  <c r="AG1629" i="1"/>
  <c r="AH1629" i="1" s="1"/>
  <c r="AF1629" i="1"/>
  <c r="AI1629" i="1" s="1"/>
  <c r="AE1629" i="1"/>
  <c r="AM1628" i="1"/>
  <c r="AN1628" i="1" s="1"/>
  <c r="AO1628" i="1" s="1"/>
  <c r="AL1628" i="1"/>
  <c r="AK1628" i="1"/>
  <c r="AJ1628" i="1"/>
  <c r="AI1628" i="1"/>
  <c r="AH1628" i="1"/>
  <c r="AG1628" i="1"/>
  <c r="AF1628" i="1"/>
  <c r="AE1628" i="1"/>
  <c r="AM1627" i="1"/>
  <c r="AN1627" i="1" s="1"/>
  <c r="AO1627" i="1" s="1"/>
  <c r="AL1627" i="1"/>
  <c r="AK1627" i="1"/>
  <c r="AJ1627" i="1"/>
  <c r="AG1627" i="1"/>
  <c r="AH1627" i="1" s="1"/>
  <c r="AF1627" i="1"/>
  <c r="AI1627" i="1" s="1"/>
  <c r="AE1627" i="1"/>
  <c r="AO1626" i="1"/>
  <c r="AN1626" i="1"/>
  <c r="AM1626" i="1"/>
  <c r="AL1626" i="1"/>
  <c r="AK1626" i="1"/>
  <c r="AJ1626" i="1"/>
  <c r="AI1626" i="1"/>
  <c r="AG1626" i="1"/>
  <c r="AH1626" i="1" s="1"/>
  <c r="AF1626" i="1"/>
  <c r="AE1626" i="1"/>
  <c r="AM1625" i="1"/>
  <c r="AN1625" i="1" s="1"/>
  <c r="AO1625" i="1" s="1"/>
  <c r="AL1625" i="1"/>
  <c r="AK1625" i="1"/>
  <c r="AJ1625" i="1"/>
  <c r="AG1625" i="1"/>
  <c r="AH1625" i="1" s="1"/>
  <c r="AF1625" i="1"/>
  <c r="AI1625" i="1" s="1"/>
  <c r="AE1625" i="1"/>
  <c r="AM1624" i="1"/>
  <c r="AN1624" i="1" s="1"/>
  <c r="AO1624" i="1" s="1"/>
  <c r="AL1624" i="1"/>
  <c r="AK1624" i="1"/>
  <c r="AJ1624" i="1"/>
  <c r="AG1624" i="1"/>
  <c r="AH1624" i="1" s="1"/>
  <c r="AF1624" i="1"/>
  <c r="AI1624" i="1" s="1"/>
  <c r="AE1624" i="1"/>
  <c r="AM1623" i="1"/>
  <c r="AN1623" i="1" s="1"/>
  <c r="AO1623" i="1" s="1"/>
  <c r="AL1623" i="1"/>
  <c r="AK1623" i="1"/>
  <c r="AJ1623" i="1"/>
  <c r="AI1623" i="1"/>
  <c r="AH1623" i="1"/>
  <c r="AG1623" i="1"/>
  <c r="AF1623" i="1"/>
  <c r="AE1623" i="1"/>
  <c r="AM1622" i="1"/>
  <c r="AN1622" i="1" s="1"/>
  <c r="AO1622" i="1" s="1"/>
  <c r="AL1622" i="1"/>
  <c r="AK1622" i="1"/>
  <c r="AJ1622" i="1"/>
  <c r="AG1622" i="1"/>
  <c r="AH1622" i="1" s="1"/>
  <c r="AF1622" i="1"/>
  <c r="AI1622" i="1" s="1"/>
  <c r="AE1622" i="1"/>
  <c r="AN1621" i="1"/>
  <c r="AO1621" i="1" s="1"/>
  <c r="AM1621" i="1"/>
  <c r="AL1621" i="1"/>
  <c r="AK1621" i="1"/>
  <c r="AJ1621" i="1"/>
  <c r="AG1621" i="1"/>
  <c r="AH1621" i="1" s="1"/>
  <c r="AF1621" i="1"/>
  <c r="AI1621" i="1" s="1"/>
  <c r="AE1621" i="1"/>
  <c r="AM1620" i="1"/>
  <c r="AN1620" i="1" s="1"/>
  <c r="AO1620" i="1" s="1"/>
  <c r="AL1620" i="1"/>
  <c r="AK1620" i="1"/>
  <c r="AJ1620" i="1"/>
  <c r="AI1620" i="1"/>
  <c r="AH1620" i="1"/>
  <c r="AG1620" i="1"/>
  <c r="AF1620" i="1"/>
  <c r="AE1620" i="1"/>
  <c r="AM1619" i="1"/>
  <c r="AN1619" i="1" s="1"/>
  <c r="AO1619" i="1" s="1"/>
  <c r="AL1619" i="1"/>
  <c r="AK1619" i="1"/>
  <c r="AJ1619" i="1"/>
  <c r="AG1619" i="1"/>
  <c r="AH1619" i="1" s="1"/>
  <c r="AF1619" i="1"/>
  <c r="AI1619" i="1" s="1"/>
  <c r="AE1619" i="1"/>
  <c r="P41" i="3"/>
  <c r="O41" i="3"/>
  <c r="N41" i="3"/>
  <c r="M41" i="3"/>
  <c r="L41" i="3"/>
  <c r="AM1618" i="1"/>
  <c r="AN1618" i="1" s="1"/>
  <c r="AO1618" i="1" s="1"/>
  <c r="AL1618" i="1"/>
  <c r="AK1618" i="1"/>
  <c r="AJ1618" i="1"/>
  <c r="AG1618" i="1"/>
  <c r="AH1618" i="1" s="1"/>
  <c r="AF1618" i="1"/>
  <c r="AI1618" i="1" s="1"/>
  <c r="AE1618" i="1"/>
  <c r="AN1617" i="1"/>
  <c r="AO1617" i="1" s="1"/>
  <c r="AM1617" i="1"/>
  <c r="AL1617" i="1"/>
  <c r="AK1617" i="1"/>
  <c r="AJ1617" i="1"/>
  <c r="AG1617" i="1"/>
  <c r="AH1617" i="1" s="1"/>
  <c r="AF1617" i="1"/>
  <c r="AI1617" i="1" s="1"/>
  <c r="AE1617" i="1"/>
  <c r="AM1616" i="1"/>
  <c r="AN1616" i="1" s="1"/>
  <c r="AO1616" i="1" s="1"/>
  <c r="AL1616" i="1"/>
  <c r="AK1616" i="1"/>
  <c r="AJ1616" i="1"/>
  <c r="AG1616" i="1"/>
  <c r="AH1616" i="1" s="1"/>
  <c r="AF1616" i="1"/>
  <c r="AI1616" i="1" s="1"/>
  <c r="AE1616" i="1"/>
  <c r="AN1615" i="1"/>
  <c r="AO1615" i="1" s="1"/>
  <c r="AM1615" i="1"/>
  <c r="AL1615" i="1"/>
  <c r="AK1615" i="1"/>
  <c r="AJ1615" i="1"/>
  <c r="AG1615" i="1"/>
  <c r="AH1615" i="1" s="1"/>
  <c r="AF1615" i="1"/>
  <c r="AI1615" i="1" s="1"/>
  <c r="AE1615" i="1"/>
  <c r="AN1614" i="1"/>
  <c r="AO1614" i="1" s="1"/>
  <c r="AM1614" i="1"/>
  <c r="AL1614" i="1"/>
  <c r="AK1614" i="1"/>
  <c r="AJ1614" i="1"/>
  <c r="AG1614" i="1"/>
  <c r="AH1614" i="1" s="1"/>
  <c r="AF1614" i="1"/>
  <c r="AI1614" i="1" s="1"/>
  <c r="AE1614" i="1"/>
  <c r="AM1613" i="1"/>
  <c r="AL1613" i="1"/>
  <c r="AN1613" i="1" s="1"/>
  <c r="AO1613" i="1" s="1"/>
  <c r="AK1613" i="1"/>
  <c r="AJ1613" i="1"/>
  <c r="AG1613" i="1"/>
  <c r="AH1613" i="1" s="1"/>
  <c r="AF1613" i="1"/>
  <c r="AI1613" i="1" s="1"/>
  <c r="AE1613" i="1"/>
  <c r="AM1612" i="1"/>
  <c r="AL1612" i="1"/>
  <c r="AN1612" i="1" s="1"/>
  <c r="AO1612" i="1" s="1"/>
  <c r="AK1612" i="1"/>
  <c r="AJ1612" i="1"/>
  <c r="AG1612" i="1"/>
  <c r="AH1612" i="1" s="1"/>
  <c r="AF1612" i="1"/>
  <c r="AI1612" i="1" s="1"/>
  <c r="AE1612" i="1"/>
  <c r="AN1611" i="1"/>
  <c r="AO1611" i="1" s="1"/>
  <c r="AM1611" i="1"/>
  <c r="AL1611" i="1"/>
  <c r="AK1611" i="1"/>
  <c r="AJ1611" i="1"/>
  <c r="AG1611" i="1"/>
  <c r="AH1611" i="1" s="1"/>
  <c r="AF1611" i="1"/>
  <c r="AI1611" i="1" s="1"/>
  <c r="AE1611" i="1"/>
  <c r="R42" i="3" l="1"/>
  <c r="Q41" i="3"/>
  <c r="S41" i="3" s="1"/>
  <c r="R41" i="3"/>
  <c r="AM1606" i="1"/>
  <c r="AN1606" i="1" s="1"/>
  <c r="AO1606" i="1" s="1"/>
  <c r="AL1606" i="1"/>
  <c r="AK1606" i="1"/>
  <c r="AJ1606" i="1"/>
  <c r="AI1606" i="1"/>
  <c r="AH1606" i="1"/>
  <c r="AG1606" i="1"/>
  <c r="AF1606" i="1"/>
  <c r="AE1606" i="1"/>
  <c r="AM1610" i="1"/>
  <c r="AN1610" i="1" s="1"/>
  <c r="AO1610" i="1" s="1"/>
  <c r="AL1610" i="1"/>
  <c r="AK1610" i="1"/>
  <c r="AJ1610" i="1"/>
  <c r="AI1610" i="1"/>
  <c r="AG1610" i="1"/>
  <c r="AH1610" i="1" s="1"/>
  <c r="AF1610" i="1"/>
  <c r="AE1610" i="1"/>
  <c r="AM1609" i="1"/>
  <c r="AN1609" i="1" s="1"/>
  <c r="AO1609" i="1" s="1"/>
  <c r="AL1609" i="1"/>
  <c r="AK1609" i="1"/>
  <c r="AJ1609" i="1"/>
  <c r="AI1609" i="1"/>
  <c r="AG1609" i="1"/>
  <c r="AH1609" i="1" s="1"/>
  <c r="AF1609" i="1"/>
  <c r="AE1609" i="1"/>
  <c r="AM1608" i="1"/>
  <c r="AN1608" i="1" s="1"/>
  <c r="AO1608" i="1" s="1"/>
  <c r="AL1608" i="1"/>
  <c r="AK1608" i="1"/>
  <c r="AJ1608" i="1"/>
  <c r="AI1608" i="1"/>
  <c r="AG1608" i="1"/>
  <c r="AH1608" i="1" s="1"/>
  <c r="AF1608" i="1"/>
  <c r="AE1608" i="1"/>
  <c r="P34" i="3"/>
  <c r="O34" i="3"/>
  <c r="N34" i="3"/>
  <c r="M34" i="3"/>
  <c r="L34" i="3"/>
  <c r="P33" i="3"/>
  <c r="O33" i="3"/>
  <c r="N33" i="3"/>
  <c r="M33" i="3"/>
  <c r="L33" i="3"/>
  <c r="P32" i="3"/>
  <c r="O32" i="3"/>
  <c r="N32" i="3"/>
  <c r="M32" i="3"/>
  <c r="L32" i="3"/>
  <c r="P31" i="3"/>
  <c r="O31" i="3"/>
  <c r="N31" i="3"/>
  <c r="M31" i="3"/>
  <c r="L31" i="3"/>
  <c r="AM1607" i="1"/>
  <c r="AN1607" i="1" s="1"/>
  <c r="AO1607" i="1" s="1"/>
  <c r="AL1607" i="1"/>
  <c r="AK1607" i="1"/>
  <c r="AJ1607" i="1"/>
  <c r="AI1607" i="1"/>
  <c r="AG1607" i="1"/>
  <c r="AH1607" i="1" s="1"/>
  <c r="AF1607" i="1"/>
  <c r="AE1607" i="1"/>
  <c r="R32" i="3" l="1"/>
  <c r="R34" i="3"/>
  <c r="Q34" i="3"/>
  <c r="S34" i="3" s="1"/>
  <c r="R33" i="3"/>
  <c r="R31" i="3"/>
  <c r="Q31" i="3"/>
  <c r="S31" i="3" s="1"/>
  <c r="Q32" i="3"/>
  <c r="S32" i="3" s="1"/>
  <c r="Q33" i="3"/>
  <c r="S33" i="3" s="1"/>
  <c r="AM1605" i="1"/>
  <c r="AN1605" i="1" s="1"/>
  <c r="AO1605" i="1" s="1"/>
  <c r="AL1605" i="1"/>
  <c r="AK1605" i="1"/>
  <c r="AJ1605" i="1"/>
  <c r="AG1605" i="1"/>
  <c r="AH1605" i="1" s="1"/>
  <c r="AF1605" i="1"/>
  <c r="AI1605" i="1" s="1"/>
  <c r="AE1605" i="1"/>
  <c r="AM1604" i="1"/>
  <c r="AN1604" i="1" s="1"/>
  <c r="AO1604" i="1" s="1"/>
  <c r="AL1604" i="1"/>
  <c r="AK1604" i="1"/>
  <c r="AJ1604" i="1"/>
  <c r="AG1604" i="1"/>
  <c r="AH1604" i="1" s="1"/>
  <c r="AF1604" i="1"/>
  <c r="AI1604" i="1" s="1"/>
  <c r="AE1604" i="1"/>
  <c r="P40" i="3"/>
  <c r="O40" i="3"/>
  <c r="N40" i="3"/>
  <c r="M40" i="3"/>
  <c r="L40" i="3"/>
  <c r="P39" i="3"/>
  <c r="O39" i="3"/>
  <c r="N39" i="3"/>
  <c r="M39" i="3"/>
  <c r="L39" i="3"/>
  <c r="L38" i="3"/>
  <c r="Q40" i="3" l="1"/>
  <c r="S40" i="3" s="1"/>
  <c r="Q39" i="3"/>
  <c r="S39" i="3" s="1"/>
  <c r="R40" i="3"/>
  <c r="R39" i="3"/>
  <c r="AE1591" i="1"/>
  <c r="AF1591" i="1"/>
  <c r="AI1591" i="1" s="1"/>
  <c r="AG1591" i="1"/>
  <c r="AH1591" i="1"/>
  <c r="AJ1591" i="1"/>
  <c r="AK1591" i="1"/>
  <c r="AL1591" i="1"/>
  <c r="AM1591" i="1"/>
  <c r="AN1591" i="1" s="1"/>
  <c r="AO1591" i="1" s="1"/>
  <c r="AE1592" i="1"/>
  <c r="AF1592" i="1"/>
  <c r="AI1592" i="1" s="1"/>
  <c r="AG1592" i="1"/>
  <c r="AH1592" i="1"/>
  <c r="AJ1592" i="1"/>
  <c r="AK1592" i="1"/>
  <c r="AL1592" i="1"/>
  <c r="AM1592" i="1"/>
  <c r="AN1592" i="1" s="1"/>
  <c r="AO1592" i="1" s="1"/>
  <c r="AE1593" i="1"/>
  <c r="AF1593" i="1"/>
  <c r="AI1593" i="1" s="1"/>
  <c r="AG1593" i="1"/>
  <c r="AH1593" i="1" s="1"/>
  <c r="AJ1593" i="1"/>
  <c r="AK1593" i="1"/>
  <c r="AL1593" i="1"/>
  <c r="AM1593" i="1"/>
  <c r="AN1593" i="1" s="1"/>
  <c r="AO1593" i="1" s="1"/>
  <c r="AE1594" i="1"/>
  <c r="AF1594" i="1"/>
  <c r="AG1594" i="1"/>
  <c r="AH1594" i="1" s="1"/>
  <c r="AI1594" i="1"/>
  <c r="AJ1594" i="1"/>
  <c r="AK1594" i="1"/>
  <c r="AL1594" i="1"/>
  <c r="AM1594" i="1"/>
  <c r="AN1594" i="1" s="1"/>
  <c r="AO1594" i="1" s="1"/>
  <c r="AE1595" i="1"/>
  <c r="AF1595" i="1"/>
  <c r="AI1595" i="1" s="1"/>
  <c r="AG1595" i="1"/>
  <c r="AH1595" i="1"/>
  <c r="AJ1595" i="1"/>
  <c r="AK1595" i="1"/>
  <c r="AL1595" i="1"/>
  <c r="AM1595" i="1"/>
  <c r="AE1596" i="1"/>
  <c r="AF1596" i="1"/>
  <c r="AI1596" i="1" s="1"/>
  <c r="AG1596" i="1"/>
  <c r="AH1596" i="1"/>
  <c r="AJ1596" i="1"/>
  <c r="AK1596" i="1"/>
  <c r="AL1596" i="1"/>
  <c r="AM1596" i="1"/>
  <c r="AN1596" i="1" s="1"/>
  <c r="AO1596" i="1" s="1"/>
  <c r="AE1597" i="1"/>
  <c r="AF1597" i="1"/>
  <c r="AI1597" i="1" s="1"/>
  <c r="AG1597" i="1"/>
  <c r="AH1597" i="1" s="1"/>
  <c r="AJ1597" i="1"/>
  <c r="AK1597" i="1"/>
  <c r="AL1597" i="1"/>
  <c r="AM1597" i="1"/>
  <c r="AE1598" i="1"/>
  <c r="AF1598" i="1"/>
  <c r="AI1598" i="1" s="1"/>
  <c r="AG1598" i="1"/>
  <c r="AH1598" i="1" s="1"/>
  <c r="AJ1598" i="1"/>
  <c r="AK1598" i="1"/>
  <c r="AL1598" i="1"/>
  <c r="AM1598" i="1"/>
  <c r="AN1598" i="1" s="1"/>
  <c r="AO1598" i="1" s="1"/>
  <c r="AE1599" i="1"/>
  <c r="AF1599" i="1"/>
  <c r="AI1599" i="1" s="1"/>
  <c r="AG1599" i="1"/>
  <c r="AH1599" i="1" s="1"/>
  <c r="AJ1599" i="1"/>
  <c r="AK1599" i="1"/>
  <c r="AL1599" i="1"/>
  <c r="AM1599" i="1"/>
  <c r="AN1599" i="1" s="1"/>
  <c r="AO1599" i="1" s="1"/>
  <c r="AE1600" i="1"/>
  <c r="AF1600" i="1"/>
  <c r="AI1600" i="1" s="1"/>
  <c r="AG1600" i="1"/>
  <c r="AH1600" i="1"/>
  <c r="AJ1600" i="1"/>
  <c r="AK1600" i="1"/>
  <c r="AL1600" i="1"/>
  <c r="AM1600" i="1"/>
  <c r="AN1600" i="1" s="1"/>
  <c r="AO1600" i="1" s="1"/>
  <c r="AE1601" i="1"/>
  <c r="AF1601" i="1"/>
  <c r="AI1601" i="1" s="1"/>
  <c r="AG1601" i="1"/>
  <c r="AH1601" i="1" s="1"/>
  <c r="AJ1601" i="1"/>
  <c r="AK1601" i="1"/>
  <c r="AL1601" i="1"/>
  <c r="AM1601" i="1"/>
  <c r="AN1601" i="1" s="1"/>
  <c r="AO1601" i="1" s="1"/>
  <c r="AE1602" i="1"/>
  <c r="AF1602" i="1"/>
  <c r="AI1602" i="1" s="1"/>
  <c r="AG1602" i="1"/>
  <c r="AH1602" i="1" s="1"/>
  <c r="AJ1602" i="1"/>
  <c r="AK1602" i="1"/>
  <c r="AL1602" i="1"/>
  <c r="AM1602" i="1"/>
  <c r="AN1602" i="1" s="1"/>
  <c r="AO1602" i="1" s="1"/>
  <c r="AE1603" i="1"/>
  <c r="AF1603" i="1"/>
  <c r="AI1603" i="1" s="1"/>
  <c r="AG1603" i="1"/>
  <c r="AH1603" i="1"/>
  <c r="AJ1603" i="1"/>
  <c r="AK1603" i="1"/>
  <c r="AL1603" i="1"/>
  <c r="AM1603" i="1"/>
  <c r="N1585" i="1"/>
  <c r="O1585" i="1"/>
  <c r="N1586" i="1"/>
  <c r="O1586" i="1"/>
  <c r="N1587" i="1"/>
  <c r="O1587" i="1"/>
  <c r="N1588" i="1"/>
  <c r="O1588" i="1"/>
  <c r="N1589" i="1"/>
  <c r="O1589" i="1"/>
  <c r="N1590" i="1"/>
  <c r="O1590" i="1"/>
  <c r="N1591" i="1"/>
  <c r="O1591" i="1"/>
  <c r="N1592" i="1"/>
  <c r="O1592" i="1"/>
  <c r="N1593" i="1"/>
  <c r="O1593" i="1"/>
  <c r="N1594" i="1"/>
  <c r="O1594" i="1"/>
  <c r="N1595" i="1"/>
  <c r="O1595" i="1"/>
  <c r="N1596" i="1"/>
  <c r="O1596" i="1"/>
  <c r="N1597" i="1"/>
  <c r="O1597" i="1"/>
  <c r="N1598" i="1"/>
  <c r="O1598" i="1"/>
  <c r="N1599" i="1"/>
  <c r="O1599" i="1"/>
  <c r="N1600" i="1"/>
  <c r="O1600" i="1"/>
  <c r="N1601" i="1"/>
  <c r="O1601" i="1"/>
  <c r="N1602" i="1"/>
  <c r="O1602" i="1"/>
  <c r="N1603" i="1"/>
  <c r="O1603" i="1"/>
  <c r="N1584" i="1"/>
  <c r="AN1597" i="1" l="1"/>
  <c r="AO1597" i="1" s="1"/>
  <c r="AN1595" i="1"/>
  <c r="AO1595" i="1" s="1"/>
  <c r="AN1603" i="1"/>
  <c r="AO1603" i="1" s="1"/>
  <c r="AE1588" i="1"/>
  <c r="AF1588" i="1"/>
  <c r="AG1588" i="1"/>
  <c r="AH1588" i="1"/>
  <c r="AI1588" i="1"/>
  <c r="AJ1588" i="1"/>
  <c r="AK1588" i="1"/>
  <c r="AL1588" i="1"/>
  <c r="AM1588" i="1"/>
  <c r="AN1588" i="1" s="1"/>
  <c r="AO1588" i="1" s="1"/>
  <c r="AE1589" i="1"/>
  <c r="AF1589" i="1"/>
  <c r="AI1589" i="1" s="1"/>
  <c r="AG1589" i="1"/>
  <c r="AH1589" i="1"/>
  <c r="AJ1589" i="1"/>
  <c r="AK1589" i="1"/>
  <c r="AL1589" i="1"/>
  <c r="AM1589" i="1"/>
  <c r="AN1589" i="1" s="1"/>
  <c r="AO1589" i="1" s="1"/>
  <c r="AE1590" i="1"/>
  <c r="AF1590" i="1"/>
  <c r="AI1590" i="1" s="1"/>
  <c r="AG1590" i="1"/>
  <c r="AH1590" i="1" s="1"/>
  <c r="AJ1590" i="1"/>
  <c r="AK1590" i="1"/>
  <c r="AL1590" i="1"/>
  <c r="AM1590" i="1"/>
  <c r="AN1590" i="1" s="1"/>
  <c r="AO1590" i="1" s="1"/>
  <c r="AM1583" i="1" l="1"/>
  <c r="AN1583" i="1" s="1"/>
  <c r="AO1583" i="1" s="1"/>
  <c r="AL1583" i="1"/>
  <c r="AK1583" i="1"/>
  <c r="AJ1583" i="1"/>
  <c r="AG1583" i="1"/>
  <c r="AH1583" i="1" s="1"/>
  <c r="AF1583" i="1"/>
  <c r="AI1583" i="1" s="1"/>
  <c r="AE1583" i="1"/>
  <c r="O1583" i="1"/>
  <c r="N1583" i="1"/>
  <c r="AM1582" i="1"/>
  <c r="AN1582" i="1" s="1"/>
  <c r="AO1582" i="1" s="1"/>
  <c r="AL1582" i="1"/>
  <c r="AK1582" i="1"/>
  <c r="AJ1582" i="1"/>
  <c r="AG1582" i="1"/>
  <c r="AH1582" i="1" s="1"/>
  <c r="AF1582" i="1"/>
  <c r="AI1582" i="1" s="1"/>
  <c r="AE1582" i="1"/>
  <c r="O1582" i="1"/>
  <c r="N1582" i="1"/>
  <c r="AM1556" i="1"/>
  <c r="AN1556" i="1" s="1"/>
  <c r="AO1556" i="1" s="1"/>
  <c r="AL1556" i="1"/>
  <c r="AK1556" i="1"/>
  <c r="AJ1556" i="1"/>
  <c r="AH1556" i="1"/>
  <c r="AG1556" i="1"/>
  <c r="AF1556" i="1"/>
  <c r="AI1556" i="1" s="1"/>
  <c r="AE1556" i="1"/>
  <c r="O1556" i="1"/>
  <c r="N1556" i="1"/>
  <c r="AM1557" i="1"/>
  <c r="AN1557" i="1" s="1"/>
  <c r="AO1557" i="1" s="1"/>
  <c r="AL1557" i="1"/>
  <c r="AK1557" i="1"/>
  <c r="AJ1557" i="1"/>
  <c r="AG1557" i="1"/>
  <c r="AH1557" i="1" s="1"/>
  <c r="AF1557" i="1"/>
  <c r="AI1557" i="1" s="1"/>
  <c r="AE1557" i="1"/>
  <c r="O1557" i="1"/>
  <c r="N1557" i="1"/>
  <c r="AM1558" i="1"/>
  <c r="AN1558" i="1" s="1"/>
  <c r="AO1558" i="1" s="1"/>
  <c r="AL1558" i="1"/>
  <c r="AK1558" i="1"/>
  <c r="AJ1558" i="1"/>
  <c r="AG1558" i="1"/>
  <c r="AH1558" i="1" s="1"/>
  <c r="AF1558" i="1"/>
  <c r="AI1558" i="1" s="1"/>
  <c r="AE1558" i="1"/>
  <c r="O1558" i="1"/>
  <c r="N1558" i="1"/>
  <c r="AM1559" i="1"/>
  <c r="AN1559" i="1" s="1"/>
  <c r="AO1559" i="1" s="1"/>
  <c r="AL1559" i="1"/>
  <c r="AK1559" i="1"/>
  <c r="AJ1559" i="1"/>
  <c r="AG1559" i="1"/>
  <c r="AH1559" i="1" s="1"/>
  <c r="AF1559" i="1"/>
  <c r="AI1559" i="1" s="1"/>
  <c r="AE1559" i="1"/>
  <c r="O1559" i="1"/>
  <c r="N1559" i="1"/>
  <c r="P38" i="3"/>
  <c r="O38" i="3"/>
  <c r="N38" i="3"/>
  <c r="M38" i="3"/>
  <c r="P37" i="3"/>
  <c r="O37" i="3"/>
  <c r="N37" i="3"/>
  <c r="M37" i="3"/>
  <c r="L37" i="3"/>
  <c r="P36" i="3"/>
  <c r="O36" i="3"/>
  <c r="N36" i="3"/>
  <c r="M36" i="3"/>
  <c r="L36" i="3"/>
  <c r="AM1587" i="1"/>
  <c r="AN1587" i="1" s="1"/>
  <c r="AO1587" i="1" s="1"/>
  <c r="AL1587" i="1"/>
  <c r="AK1587" i="1"/>
  <c r="AJ1587" i="1"/>
  <c r="AG1587" i="1"/>
  <c r="AH1587" i="1" s="1"/>
  <c r="AF1587" i="1"/>
  <c r="AI1587" i="1" s="1"/>
  <c r="AE1587" i="1"/>
  <c r="AM1586" i="1"/>
  <c r="AN1586" i="1" s="1"/>
  <c r="AO1586" i="1" s="1"/>
  <c r="AL1586" i="1"/>
  <c r="AK1586" i="1"/>
  <c r="AJ1586" i="1"/>
  <c r="AG1586" i="1"/>
  <c r="AH1586" i="1" s="1"/>
  <c r="AF1586" i="1"/>
  <c r="AI1586" i="1" s="1"/>
  <c r="AE1586" i="1"/>
  <c r="AM1585" i="1"/>
  <c r="AL1585" i="1"/>
  <c r="AK1585" i="1"/>
  <c r="AJ1585" i="1"/>
  <c r="AG1585" i="1"/>
  <c r="AH1585" i="1" s="1"/>
  <c r="AF1585" i="1"/>
  <c r="AI1585" i="1" s="1"/>
  <c r="AE1585" i="1"/>
  <c r="R38" i="3" l="1"/>
  <c r="R36" i="3"/>
  <c r="AN1585" i="1"/>
  <c r="AO1585" i="1" s="1"/>
  <c r="R37" i="3"/>
  <c r="Q36" i="3"/>
  <c r="S36" i="3" s="1"/>
  <c r="Q37" i="3"/>
  <c r="S37" i="3" s="1"/>
  <c r="Q38" i="3"/>
  <c r="S38" i="3" s="1"/>
  <c r="N1561" i="1"/>
  <c r="O1561" i="1"/>
  <c r="N1562" i="1"/>
  <c r="O1562" i="1"/>
  <c r="N1563" i="1"/>
  <c r="O1563" i="1"/>
  <c r="N1564" i="1"/>
  <c r="O1564" i="1"/>
  <c r="N1565" i="1"/>
  <c r="O1565" i="1"/>
  <c r="N1566" i="1"/>
  <c r="O1566" i="1"/>
  <c r="N1567" i="1"/>
  <c r="O1567" i="1"/>
  <c r="N1568" i="1"/>
  <c r="O1568" i="1"/>
  <c r="N1569" i="1"/>
  <c r="O1569" i="1"/>
  <c r="N1570" i="1"/>
  <c r="O1570" i="1"/>
  <c r="N1571" i="1"/>
  <c r="O1571" i="1"/>
  <c r="N1572" i="1"/>
  <c r="O1572" i="1"/>
  <c r="N1573" i="1"/>
  <c r="O1573" i="1"/>
  <c r="N1574" i="1"/>
  <c r="O1574" i="1"/>
  <c r="N1575" i="1"/>
  <c r="O1575" i="1"/>
  <c r="N1576" i="1"/>
  <c r="O1576" i="1"/>
  <c r="N1577" i="1"/>
  <c r="O1577" i="1"/>
  <c r="N1578" i="1"/>
  <c r="O1578" i="1"/>
  <c r="N1579" i="1"/>
  <c r="O1579" i="1"/>
  <c r="N1580" i="1"/>
  <c r="O1580" i="1"/>
  <c r="N1581" i="1"/>
  <c r="O1581" i="1"/>
  <c r="O1584" i="1"/>
  <c r="AE1561" i="1" l="1"/>
  <c r="AF1561" i="1"/>
  <c r="AI1561" i="1" s="1"/>
  <c r="AG1561" i="1"/>
  <c r="AH1561" i="1" s="1"/>
  <c r="AJ1561" i="1"/>
  <c r="AK1561" i="1"/>
  <c r="AL1561" i="1"/>
  <c r="AM1561" i="1"/>
  <c r="AN1561" i="1" s="1"/>
  <c r="AO1561" i="1" s="1"/>
  <c r="AE1562" i="1"/>
  <c r="AF1562" i="1"/>
  <c r="AI1562" i="1" s="1"/>
  <c r="AG1562" i="1"/>
  <c r="AH1562" i="1" s="1"/>
  <c r="AJ1562" i="1"/>
  <c r="AK1562" i="1"/>
  <c r="AL1562" i="1"/>
  <c r="AM1562" i="1"/>
  <c r="AN1562" i="1" s="1"/>
  <c r="AO1562" i="1" s="1"/>
  <c r="AE1563" i="1"/>
  <c r="AF1563" i="1"/>
  <c r="AI1563" i="1" s="1"/>
  <c r="AG1563" i="1"/>
  <c r="AH1563" i="1" s="1"/>
  <c r="AJ1563" i="1"/>
  <c r="AK1563" i="1"/>
  <c r="AL1563" i="1"/>
  <c r="AM1563" i="1"/>
  <c r="AN1563" i="1" s="1"/>
  <c r="AO1563" i="1" s="1"/>
  <c r="AE1564" i="1"/>
  <c r="AF1564" i="1"/>
  <c r="AI1564" i="1" s="1"/>
  <c r="AG1564" i="1"/>
  <c r="AH1564" i="1" s="1"/>
  <c r="AJ1564" i="1"/>
  <c r="AK1564" i="1"/>
  <c r="AL1564" i="1"/>
  <c r="AM1564" i="1"/>
  <c r="AN1564" i="1" s="1"/>
  <c r="AO1564" i="1" s="1"/>
  <c r="AE1565" i="1"/>
  <c r="AF1565" i="1"/>
  <c r="AI1565" i="1" s="1"/>
  <c r="AG1565" i="1"/>
  <c r="AH1565" i="1" s="1"/>
  <c r="AJ1565" i="1"/>
  <c r="AK1565" i="1"/>
  <c r="AL1565" i="1"/>
  <c r="AM1565" i="1"/>
  <c r="AE1566" i="1"/>
  <c r="AF1566" i="1"/>
  <c r="AI1566" i="1" s="1"/>
  <c r="AG1566" i="1"/>
  <c r="AH1566" i="1" s="1"/>
  <c r="AJ1566" i="1"/>
  <c r="AK1566" i="1"/>
  <c r="AL1566" i="1"/>
  <c r="AM1566" i="1"/>
  <c r="AN1566" i="1" s="1"/>
  <c r="AO1566" i="1" s="1"/>
  <c r="AE1567" i="1"/>
  <c r="AF1567" i="1"/>
  <c r="AI1567" i="1" s="1"/>
  <c r="AG1567" i="1"/>
  <c r="AH1567" i="1" s="1"/>
  <c r="AJ1567" i="1"/>
  <c r="AK1567" i="1"/>
  <c r="AL1567" i="1"/>
  <c r="AM1567" i="1"/>
  <c r="AE1568" i="1"/>
  <c r="AF1568" i="1"/>
  <c r="AI1568" i="1" s="1"/>
  <c r="AG1568" i="1"/>
  <c r="AH1568" i="1" s="1"/>
  <c r="AJ1568" i="1"/>
  <c r="AK1568" i="1"/>
  <c r="AL1568" i="1"/>
  <c r="AM1568" i="1"/>
  <c r="AN1568" i="1" s="1"/>
  <c r="AO1568" i="1" s="1"/>
  <c r="AE1569" i="1"/>
  <c r="AF1569" i="1"/>
  <c r="AI1569" i="1" s="1"/>
  <c r="AG1569" i="1"/>
  <c r="AH1569" i="1"/>
  <c r="AJ1569" i="1"/>
  <c r="AK1569" i="1"/>
  <c r="AL1569" i="1"/>
  <c r="AM1569" i="1"/>
  <c r="AE1570" i="1"/>
  <c r="AF1570" i="1"/>
  <c r="AI1570" i="1" s="1"/>
  <c r="AG1570" i="1"/>
  <c r="AH1570" i="1"/>
  <c r="AJ1570" i="1"/>
  <c r="AK1570" i="1"/>
  <c r="AL1570" i="1"/>
  <c r="AM1570" i="1"/>
  <c r="AN1570" i="1" s="1"/>
  <c r="AO1570" i="1" s="1"/>
  <c r="AE1571" i="1"/>
  <c r="AF1571" i="1"/>
  <c r="AI1571" i="1" s="1"/>
  <c r="AG1571" i="1"/>
  <c r="AH1571" i="1" s="1"/>
  <c r="AJ1571" i="1"/>
  <c r="AK1571" i="1"/>
  <c r="AL1571" i="1"/>
  <c r="AM1571" i="1"/>
  <c r="AN1571" i="1" s="1"/>
  <c r="AO1571" i="1" s="1"/>
  <c r="AE1572" i="1"/>
  <c r="AF1572" i="1"/>
  <c r="AI1572" i="1" s="1"/>
  <c r="AG1572" i="1"/>
  <c r="AH1572" i="1" s="1"/>
  <c r="AJ1572" i="1"/>
  <c r="AK1572" i="1"/>
  <c r="AL1572" i="1"/>
  <c r="AM1572" i="1"/>
  <c r="AN1572" i="1"/>
  <c r="AO1572" i="1" s="1"/>
  <c r="AE1573" i="1"/>
  <c r="AF1573" i="1"/>
  <c r="AI1573" i="1" s="1"/>
  <c r="AG1573" i="1"/>
  <c r="AH1573" i="1" s="1"/>
  <c r="AJ1573" i="1"/>
  <c r="AK1573" i="1"/>
  <c r="AL1573" i="1"/>
  <c r="AM1573" i="1"/>
  <c r="AE1574" i="1"/>
  <c r="AF1574" i="1"/>
  <c r="AI1574" i="1" s="1"/>
  <c r="AG1574" i="1"/>
  <c r="AH1574" i="1" s="1"/>
  <c r="AJ1574" i="1"/>
  <c r="AK1574" i="1"/>
  <c r="AL1574" i="1"/>
  <c r="AM1574" i="1"/>
  <c r="AE1575" i="1"/>
  <c r="AF1575" i="1"/>
  <c r="AI1575" i="1" s="1"/>
  <c r="AG1575" i="1"/>
  <c r="AH1575" i="1" s="1"/>
  <c r="AJ1575" i="1"/>
  <c r="AK1575" i="1"/>
  <c r="AL1575" i="1"/>
  <c r="AM1575" i="1"/>
  <c r="AN1575" i="1" s="1"/>
  <c r="AO1575" i="1" s="1"/>
  <c r="AE1576" i="1"/>
  <c r="AF1576" i="1"/>
  <c r="AI1576" i="1" s="1"/>
  <c r="AG1576" i="1"/>
  <c r="AH1576" i="1" s="1"/>
  <c r="AJ1576" i="1"/>
  <c r="AK1576" i="1"/>
  <c r="AL1576" i="1"/>
  <c r="AM1576" i="1"/>
  <c r="AN1576" i="1" s="1"/>
  <c r="AO1576" i="1" s="1"/>
  <c r="AE1577" i="1"/>
  <c r="AF1577" i="1"/>
  <c r="AI1577" i="1" s="1"/>
  <c r="AG1577" i="1"/>
  <c r="AH1577" i="1" s="1"/>
  <c r="AJ1577" i="1"/>
  <c r="AK1577" i="1"/>
  <c r="AL1577" i="1"/>
  <c r="AM1577" i="1"/>
  <c r="AN1577" i="1" s="1"/>
  <c r="AO1577" i="1" s="1"/>
  <c r="AE1578" i="1"/>
  <c r="AF1578" i="1"/>
  <c r="AI1578" i="1" s="1"/>
  <c r="AG1578" i="1"/>
  <c r="AH1578" i="1" s="1"/>
  <c r="AJ1578" i="1"/>
  <c r="AK1578" i="1"/>
  <c r="AL1578" i="1"/>
  <c r="AM1578" i="1"/>
  <c r="AE1579" i="1"/>
  <c r="AF1579" i="1"/>
  <c r="AI1579" i="1" s="1"/>
  <c r="AG1579" i="1"/>
  <c r="AH1579" i="1" s="1"/>
  <c r="AJ1579" i="1"/>
  <c r="AK1579" i="1"/>
  <c r="AL1579" i="1"/>
  <c r="AM1579" i="1"/>
  <c r="AN1579" i="1" s="1"/>
  <c r="AO1579" i="1" s="1"/>
  <c r="AE1580" i="1"/>
  <c r="AF1580" i="1"/>
  <c r="AI1580" i="1" s="1"/>
  <c r="AG1580" i="1"/>
  <c r="AH1580" i="1" s="1"/>
  <c r="AJ1580" i="1"/>
  <c r="AK1580" i="1"/>
  <c r="AL1580" i="1"/>
  <c r="AM1580" i="1"/>
  <c r="AN1580" i="1" s="1"/>
  <c r="AO1580" i="1" s="1"/>
  <c r="AE1581" i="1"/>
  <c r="AF1581" i="1"/>
  <c r="AI1581" i="1" s="1"/>
  <c r="AG1581" i="1"/>
  <c r="AH1581" i="1" s="1"/>
  <c r="AJ1581" i="1"/>
  <c r="AK1581" i="1"/>
  <c r="AL1581" i="1"/>
  <c r="AM1581" i="1"/>
  <c r="AN1581" i="1" s="1"/>
  <c r="AO1581" i="1" s="1"/>
  <c r="AE1584" i="1"/>
  <c r="AF1584" i="1"/>
  <c r="AI1584" i="1" s="1"/>
  <c r="AG1584" i="1"/>
  <c r="AH1584" i="1"/>
  <c r="AJ1584" i="1"/>
  <c r="AK1584" i="1"/>
  <c r="AL1584" i="1"/>
  <c r="AM1584" i="1"/>
  <c r="AN1584" i="1" s="1"/>
  <c r="AO1584" i="1" s="1"/>
  <c r="AN1578" i="1" l="1"/>
  <c r="AO1578" i="1" s="1"/>
  <c r="AN1574" i="1"/>
  <c r="AO1574" i="1" s="1"/>
  <c r="AN1573" i="1"/>
  <c r="AO1573" i="1" s="1"/>
  <c r="AN1569" i="1"/>
  <c r="AO1569" i="1" s="1"/>
  <c r="AN1567" i="1"/>
  <c r="AO1567" i="1" s="1"/>
  <c r="AN1565" i="1"/>
  <c r="AO1565" i="1" s="1"/>
  <c r="N1488" i="1"/>
  <c r="O1488" i="1"/>
  <c r="N1489" i="1"/>
  <c r="O1489" i="1"/>
  <c r="N1490" i="1"/>
  <c r="O1490" i="1"/>
  <c r="N1491" i="1"/>
  <c r="O1491" i="1"/>
  <c r="N1492" i="1"/>
  <c r="O1492" i="1"/>
  <c r="N1493" i="1"/>
  <c r="O1493" i="1"/>
  <c r="N1494" i="1"/>
  <c r="O1494" i="1"/>
  <c r="N1495" i="1"/>
  <c r="O1495" i="1"/>
  <c r="N1496" i="1"/>
  <c r="O1496" i="1"/>
  <c r="N1497" i="1"/>
  <c r="O1497" i="1"/>
  <c r="N1498" i="1"/>
  <c r="O1498" i="1"/>
  <c r="N1499" i="1"/>
  <c r="O1499" i="1"/>
  <c r="N1500" i="1"/>
  <c r="O1500" i="1"/>
  <c r="N1501" i="1"/>
  <c r="O1501" i="1"/>
  <c r="N1502" i="1"/>
  <c r="O1502" i="1"/>
  <c r="N1503" i="1"/>
  <c r="O1503" i="1"/>
  <c r="N1504" i="1"/>
  <c r="O1504" i="1"/>
  <c r="N1505" i="1"/>
  <c r="O1505" i="1"/>
  <c r="N1506" i="1"/>
  <c r="O1506" i="1"/>
  <c r="N1507" i="1"/>
  <c r="O1507" i="1"/>
  <c r="N1508" i="1"/>
  <c r="O1508" i="1"/>
  <c r="N1509" i="1"/>
  <c r="O1509" i="1"/>
  <c r="N1510" i="1"/>
  <c r="O1510" i="1"/>
  <c r="N1511" i="1"/>
  <c r="O1511" i="1"/>
  <c r="N1512" i="1"/>
  <c r="O1512" i="1"/>
  <c r="N1513" i="1"/>
  <c r="O1513" i="1"/>
  <c r="N1514" i="1"/>
  <c r="O1514" i="1"/>
  <c r="N1515" i="1"/>
  <c r="O1515" i="1"/>
  <c r="N1516" i="1"/>
  <c r="O1516" i="1"/>
  <c r="N1517" i="1"/>
  <c r="O1517" i="1"/>
  <c r="N1518" i="1"/>
  <c r="O1518" i="1"/>
  <c r="N1519" i="1"/>
  <c r="O1519" i="1"/>
  <c r="N1520" i="1"/>
  <c r="O1520" i="1"/>
  <c r="N1521" i="1"/>
  <c r="O1521" i="1"/>
  <c r="N1522" i="1"/>
  <c r="O1522" i="1"/>
  <c r="N1523" i="1"/>
  <c r="O1523" i="1"/>
  <c r="N1524" i="1"/>
  <c r="O1524" i="1"/>
  <c r="N1525" i="1"/>
  <c r="O1525" i="1"/>
  <c r="N1526" i="1"/>
  <c r="O1526" i="1"/>
  <c r="N1527" i="1"/>
  <c r="O1527" i="1"/>
  <c r="N1528" i="1"/>
  <c r="O1528" i="1"/>
  <c r="N1529" i="1"/>
  <c r="O1529" i="1"/>
  <c r="N1530" i="1"/>
  <c r="O1530" i="1"/>
  <c r="N1531" i="1"/>
  <c r="O1531" i="1"/>
  <c r="N1532" i="1"/>
  <c r="O1532" i="1"/>
  <c r="N1533" i="1"/>
  <c r="O1533" i="1"/>
  <c r="N1534" i="1"/>
  <c r="O1534" i="1"/>
  <c r="N1535" i="1"/>
  <c r="O1535" i="1"/>
  <c r="N1536" i="1"/>
  <c r="O1536" i="1"/>
  <c r="N1537" i="1"/>
  <c r="O1537" i="1"/>
  <c r="N1538" i="1"/>
  <c r="O1538" i="1"/>
  <c r="N1539" i="1"/>
  <c r="O1539" i="1"/>
  <c r="N1540" i="1"/>
  <c r="O1540" i="1"/>
  <c r="N1541" i="1"/>
  <c r="O1541" i="1"/>
  <c r="N1542" i="1"/>
  <c r="O1542" i="1"/>
  <c r="N1543" i="1"/>
  <c r="O1543" i="1"/>
  <c r="N1544" i="1"/>
  <c r="O1544" i="1"/>
  <c r="N1545" i="1"/>
  <c r="O1545" i="1"/>
  <c r="N1546" i="1"/>
  <c r="O1546" i="1"/>
  <c r="N1547" i="1"/>
  <c r="O1547" i="1"/>
  <c r="N1548" i="1"/>
  <c r="O1548" i="1"/>
  <c r="N1549" i="1"/>
  <c r="O1549" i="1"/>
  <c r="N1550" i="1"/>
  <c r="O1550" i="1"/>
  <c r="N1551" i="1"/>
  <c r="O1551" i="1"/>
  <c r="N1552" i="1"/>
  <c r="O1552" i="1"/>
  <c r="N1553" i="1"/>
  <c r="O1553" i="1"/>
  <c r="N1554" i="1"/>
  <c r="O1554" i="1"/>
  <c r="N1555" i="1"/>
  <c r="O1555" i="1"/>
  <c r="N1560" i="1"/>
  <c r="O1560" i="1"/>
  <c r="AE1500" i="1" l="1"/>
  <c r="AF1500" i="1"/>
  <c r="AI1500" i="1" s="1"/>
  <c r="AG1500" i="1"/>
  <c r="AH1500" i="1" s="1"/>
  <c r="AJ1500" i="1"/>
  <c r="AK1500" i="1"/>
  <c r="AL1500" i="1"/>
  <c r="AM1500" i="1"/>
  <c r="AE1501" i="1"/>
  <c r="AF1501" i="1"/>
  <c r="AI1501" i="1" s="1"/>
  <c r="AG1501" i="1"/>
  <c r="AH1501" i="1" s="1"/>
  <c r="AJ1501" i="1"/>
  <c r="AK1501" i="1"/>
  <c r="AL1501" i="1"/>
  <c r="AM1501" i="1"/>
  <c r="AE1502" i="1"/>
  <c r="AF1502" i="1"/>
  <c r="AI1502" i="1" s="1"/>
  <c r="AG1502" i="1"/>
  <c r="AH1502" i="1" s="1"/>
  <c r="AJ1502" i="1"/>
  <c r="AK1502" i="1"/>
  <c r="AL1502" i="1"/>
  <c r="AM1502" i="1"/>
  <c r="AN1502" i="1" s="1"/>
  <c r="AO1502" i="1" s="1"/>
  <c r="AE1503" i="1"/>
  <c r="AF1503" i="1"/>
  <c r="AI1503" i="1" s="1"/>
  <c r="AG1503" i="1"/>
  <c r="AH1503" i="1" s="1"/>
  <c r="AJ1503" i="1"/>
  <c r="AK1503" i="1"/>
  <c r="AL1503" i="1"/>
  <c r="AM1503" i="1"/>
  <c r="AE1504" i="1"/>
  <c r="AF1504" i="1"/>
  <c r="AI1504" i="1" s="1"/>
  <c r="AG1504" i="1"/>
  <c r="AH1504" i="1" s="1"/>
  <c r="AJ1504" i="1"/>
  <c r="AK1504" i="1"/>
  <c r="AL1504" i="1"/>
  <c r="AM1504" i="1"/>
  <c r="AN1504" i="1" s="1"/>
  <c r="AO1504" i="1" s="1"/>
  <c r="AE1505" i="1"/>
  <c r="AF1505" i="1"/>
  <c r="AI1505" i="1" s="1"/>
  <c r="AG1505" i="1"/>
  <c r="AH1505" i="1" s="1"/>
  <c r="AJ1505" i="1"/>
  <c r="AK1505" i="1"/>
  <c r="AL1505" i="1"/>
  <c r="AM1505" i="1"/>
  <c r="AE1506" i="1"/>
  <c r="AF1506" i="1"/>
  <c r="AI1506" i="1" s="1"/>
  <c r="AG1506" i="1"/>
  <c r="AH1506" i="1" s="1"/>
  <c r="AJ1506" i="1"/>
  <c r="AK1506" i="1"/>
  <c r="AL1506" i="1"/>
  <c r="AM1506" i="1"/>
  <c r="AE1507" i="1"/>
  <c r="AF1507" i="1"/>
  <c r="AI1507" i="1" s="1"/>
  <c r="AG1507" i="1"/>
  <c r="AH1507" i="1" s="1"/>
  <c r="AJ1507" i="1"/>
  <c r="AK1507" i="1"/>
  <c r="AL1507" i="1"/>
  <c r="AM1507" i="1"/>
  <c r="AN1507" i="1" s="1"/>
  <c r="AO1507" i="1" s="1"/>
  <c r="AE1508" i="1"/>
  <c r="AF1508" i="1"/>
  <c r="AI1508" i="1" s="1"/>
  <c r="AG1508" i="1"/>
  <c r="AH1508" i="1" s="1"/>
  <c r="AJ1508" i="1"/>
  <c r="AK1508" i="1"/>
  <c r="AL1508" i="1"/>
  <c r="AM1508" i="1"/>
  <c r="AE1509" i="1"/>
  <c r="AF1509" i="1"/>
  <c r="AI1509" i="1" s="1"/>
  <c r="AG1509" i="1"/>
  <c r="AH1509" i="1" s="1"/>
  <c r="AJ1509" i="1"/>
  <c r="AK1509" i="1"/>
  <c r="AL1509" i="1"/>
  <c r="AM1509" i="1"/>
  <c r="AN1509" i="1" s="1"/>
  <c r="AO1509" i="1" s="1"/>
  <c r="AE1510" i="1"/>
  <c r="AF1510" i="1"/>
  <c r="AI1510" i="1" s="1"/>
  <c r="AG1510" i="1"/>
  <c r="AH1510" i="1" s="1"/>
  <c r="AJ1510" i="1"/>
  <c r="AK1510" i="1"/>
  <c r="AL1510" i="1"/>
  <c r="AM1510" i="1"/>
  <c r="AE1511" i="1"/>
  <c r="AF1511" i="1"/>
  <c r="AI1511" i="1" s="1"/>
  <c r="AG1511" i="1"/>
  <c r="AH1511" i="1" s="1"/>
  <c r="AJ1511" i="1"/>
  <c r="AK1511" i="1"/>
  <c r="AL1511" i="1"/>
  <c r="AM1511" i="1"/>
  <c r="AE1512" i="1"/>
  <c r="AF1512" i="1"/>
  <c r="AI1512" i="1" s="1"/>
  <c r="AG1512" i="1"/>
  <c r="AH1512" i="1" s="1"/>
  <c r="AJ1512" i="1"/>
  <c r="AK1512" i="1"/>
  <c r="AL1512" i="1"/>
  <c r="AM1512" i="1"/>
  <c r="AN1512" i="1" s="1"/>
  <c r="AO1512" i="1" s="1"/>
  <c r="AE1513" i="1"/>
  <c r="AF1513" i="1"/>
  <c r="AG1513" i="1"/>
  <c r="AH1513" i="1" s="1"/>
  <c r="AI1513" i="1"/>
  <c r="AJ1513" i="1"/>
  <c r="AK1513" i="1"/>
  <c r="AL1513" i="1"/>
  <c r="AM1513" i="1"/>
  <c r="AE1514" i="1"/>
  <c r="AF1514" i="1"/>
  <c r="AI1514" i="1" s="1"/>
  <c r="AG1514" i="1"/>
  <c r="AH1514" i="1"/>
  <c r="AJ1514" i="1"/>
  <c r="AK1514" i="1"/>
  <c r="AL1514" i="1"/>
  <c r="AM1514" i="1"/>
  <c r="AE1515" i="1"/>
  <c r="AF1515" i="1"/>
  <c r="AI1515" i="1" s="1"/>
  <c r="AG1515" i="1"/>
  <c r="AH1515" i="1" s="1"/>
  <c r="AJ1515" i="1"/>
  <c r="AK1515" i="1"/>
  <c r="AL1515" i="1"/>
  <c r="AM1515" i="1"/>
  <c r="AN1515" i="1" s="1"/>
  <c r="AO1515" i="1" s="1"/>
  <c r="AE1516" i="1"/>
  <c r="AF1516" i="1"/>
  <c r="AI1516" i="1" s="1"/>
  <c r="AG1516" i="1"/>
  <c r="AH1516" i="1" s="1"/>
  <c r="AJ1516" i="1"/>
  <c r="AK1516" i="1"/>
  <c r="AL1516" i="1"/>
  <c r="AM1516" i="1"/>
  <c r="AE1517" i="1"/>
  <c r="AF1517" i="1"/>
  <c r="AI1517" i="1" s="1"/>
  <c r="AG1517" i="1"/>
  <c r="AH1517" i="1" s="1"/>
  <c r="AJ1517" i="1"/>
  <c r="AK1517" i="1"/>
  <c r="AL1517" i="1"/>
  <c r="AM1517" i="1"/>
  <c r="AE1518" i="1"/>
  <c r="AF1518" i="1"/>
  <c r="AI1518" i="1" s="1"/>
  <c r="AG1518" i="1"/>
  <c r="AH1518" i="1" s="1"/>
  <c r="AJ1518" i="1"/>
  <c r="AK1518" i="1"/>
  <c r="AL1518" i="1"/>
  <c r="AM1518" i="1"/>
  <c r="AE1519" i="1"/>
  <c r="AF1519" i="1"/>
  <c r="AI1519" i="1" s="1"/>
  <c r="AG1519" i="1"/>
  <c r="AH1519" i="1"/>
  <c r="AJ1519" i="1"/>
  <c r="AK1519" i="1"/>
  <c r="AL1519" i="1"/>
  <c r="AM1519" i="1"/>
  <c r="AN1519" i="1" s="1"/>
  <c r="AO1519" i="1" s="1"/>
  <c r="AE1520" i="1"/>
  <c r="AF1520" i="1"/>
  <c r="AI1520" i="1" s="1"/>
  <c r="AG1520" i="1"/>
  <c r="AH1520" i="1" s="1"/>
  <c r="AJ1520" i="1"/>
  <c r="AK1520" i="1"/>
  <c r="AL1520" i="1"/>
  <c r="AM1520" i="1"/>
  <c r="AE1521" i="1"/>
  <c r="AF1521" i="1"/>
  <c r="AI1521" i="1" s="1"/>
  <c r="AG1521" i="1"/>
  <c r="AH1521" i="1" s="1"/>
  <c r="AJ1521" i="1"/>
  <c r="AK1521" i="1"/>
  <c r="AL1521" i="1"/>
  <c r="AM1521" i="1"/>
  <c r="AE1522" i="1"/>
  <c r="AF1522" i="1"/>
  <c r="AI1522" i="1" s="1"/>
  <c r="AG1522" i="1"/>
  <c r="AH1522" i="1" s="1"/>
  <c r="AJ1522" i="1"/>
  <c r="AK1522" i="1"/>
  <c r="AL1522" i="1"/>
  <c r="AM1522" i="1"/>
  <c r="AE1523" i="1"/>
  <c r="AF1523" i="1"/>
  <c r="AI1523" i="1" s="1"/>
  <c r="AG1523" i="1"/>
  <c r="AH1523" i="1" s="1"/>
  <c r="AJ1523" i="1"/>
  <c r="AK1523" i="1"/>
  <c r="AL1523" i="1"/>
  <c r="AM1523" i="1"/>
  <c r="AE1524" i="1"/>
  <c r="AF1524" i="1"/>
  <c r="AI1524" i="1" s="1"/>
  <c r="AG1524" i="1"/>
  <c r="AH1524" i="1" s="1"/>
  <c r="AJ1524" i="1"/>
  <c r="AK1524" i="1"/>
  <c r="AL1524" i="1"/>
  <c r="AM1524" i="1"/>
  <c r="AE1525" i="1"/>
  <c r="AF1525" i="1"/>
  <c r="AI1525" i="1" s="1"/>
  <c r="AG1525" i="1"/>
  <c r="AH1525" i="1" s="1"/>
  <c r="AJ1525" i="1"/>
  <c r="AK1525" i="1"/>
  <c r="AL1525" i="1"/>
  <c r="AM1525" i="1"/>
  <c r="AN1525" i="1" s="1"/>
  <c r="AO1525" i="1" s="1"/>
  <c r="AE1526" i="1"/>
  <c r="AF1526" i="1"/>
  <c r="AI1526" i="1" s="1"/>
  <c r="AG1526" i="1"/>
  <c r="AH1526" i="1" s="1"/>
  <c r="AJ1526" i="1"/>
  <c r="AK1526" i="1"/>
  <c r="AL1526" i="1"/>
  <c r="AM1526" i="1"/>
  <c r="AN1526" i="1" s="1"/>
  <c r="AO1526" i="1" s="1"/>
  <c r="AE1527" i="1"/>
  <c r="AF1527" i="1"/>
  <c r="AI1527" i="1" s="1"/>
  <c r="AG1527" i="1"/>
  <c r="AH1527" i="1" s="1"/>
  <c r="AJ1527" i="1"/>
  <c r="AK1527" i="1"/>
  <c r="AL1527" i="1"/>
  <c r="AM1527" i="1"/>
  <c r="AE1528" i="1"/>
  <c r="AF1528" i="1"/>
  <c r="AI1528" i="1" s="1"/>
  <c r="AG1528" i="1"/>
  <c r="AH1528" i="1" s="1"/>
  <c r="AJ1528" i="1"/>
  <c r="AK1528" i="1"/>
  <c r="AL1528" i="1"/>
  <c r="AM1528" i="1"/>
  <c r="AN1528" i="1" s="1"/>
  <c r="AO1528" i="1" s="1"/>
  <c r="AE1529" i="1"/>
  <c r="AF1529" i="1"/>
  <c r="AI1529" i="1" s="1"/>
  <c r="AG1529" i="1"/>
  <c r="AH1529" i="1" s="1"/>
  <c r="AJ1529" i="1"/>
  <c r="AK1529" i="1"/>
  <c r="AL1529" i="1"/>
  <c r="AM1529" i="1"/>
  <c r="AN1529" i="1" s="1"/>
  <c r="AO1529" i="1" s="1"/>
  <c r="AE1530" i="1"/>
  <c r="AF1530" i="1"/>
  <c r="AI1530" i="1" s="1"/>
  <c r="AG1530" i="1"/>
  <c r="AH1530" i="1" s="1"/>
  <c r="AJ1530" i="1"/>
  <c r="AK1530" i="1"/>
  <c r="AL1530" i="1"/>
  <c r="AM1530" i="1"/>
  <c r="AN1530" i="1" s="1"/>
  <c r="AO1530" i="1" s="1"/>
  <c r="AE1531" i="1"/>
  <c r="AF1531" i="1"/>
  <c r="AI1531" i="1" s="1"/>
  <c r="AG1531" i="1"/>
  <c r="AH1531" i="1" s="1"/>
  <c r="AJ1531" i="1"/>
  <c r="AK1531" i="1"/>
  <c r="AL1531" i="1"/>
  <c r="AM1531" i="1"/>
  <c r="AE1532" i="1"/>
  <c r="AF1532" i="1"/>
  <c r="AI1532" i="1" s="1"/>
  <c r="AG1532" i="1"/>
  <c r="AH1532" i="1" s="1"/>
  <c r="AJ1532" i="1"/>
  <c r="AK1532" i="1"/>
  <c r="AL1532" i="1"/>
  <c r="AM1532" i="1"/>
  <c r="AN1532" i="1" s="1"/>
  <c r="AO1532" i="1" s="1"/>
  <c r="AE1533" i="1"/>
  <c r="AF1533" i="1"/>
  <c r="AI1533" i="1" s="1"/>
  <c r="AG1533" i="1"/>
  <c r="AH1533" i="1" s="1"/>
  <c r="AJ1533" i="1"/>
  <c r="AK1533" i="1"/>
  <c r="AL1533" i="1"/>
  <c r="AM1533" i="1"/>
  <c r="AN1533" i="1" s="1"/>
  <c r="AO1533" i="1" s="1"/>
  <c r="AE1534" i="1"/>
  <c r="AF1534" i="1"/>
  <c r="AI1534" i="1" s="1"/>
  <c r="AG1534" i="1"/>
  <c r="AH1534" i="1" s="1"/>
  <c r="AJ1534" i="1"/>
  <c r="AK1534" i="1"/>
  <c r="AL1534" i="1"/>
  <c r="AM1534" i="1"/>
  <c r="AE1535" i="1"/>
  <c r="AF1535" i="1"/>
  <c r="AI1535" i="1" s="1"/>
  <c r="AG1535" i="1"/>
  <c r="AH1535" i="1" s="1"/>
  <c r="AJ1535" i="1"/>
  <c r="AK1535" i="1"/>
  <c r="AL1535" i="1"/>
  <c r="AM1535" i="1"/>
  <c r="AE1536" i="1"/>
  <c r="AF1536" i="1"/>
  <c r="AI1536" i="1" s="1"/>
  <c r="AG1536" i="1"/>
  <c r="AH1536" i="1" s="1"/>
  <c r="AJ1536" i="1"/>
  <c r="AK1536" i="1"/>
  <c r="AL1536" i="1"/>
  <c r="AM1536" i="1"/>
  <c r="AN1536" i="1" s="1"/>
  <c r="AO1536" i="1" s="1"/>
  <c r="AE1537" i="1"/>
  <c r="AF1537" i="1"/>
  <c r="AI1537" i="1" s="1"/>
  <c r="AG1537" i="1"/>
  <c r="AH1537" i="1" s="1"/>
  <c r="AJ1537" i="1"/>
  <c r="AK1537" i="1"/>
  <c r="AL1537" i="1"/>
  <c r="AM1537" i="1"/>
  <c r="AE1538" i="1"/>
  <c r="AF1538" i="1"/>
  <c r="AI1538" i="1" s="1"/>
  <c r="AG1538" i="1"/>
  <c r="AH1538" i="1" s="1"/>
  <c r="AJ1538" i="1"/>
  <c r="AK1538" i="1"/>
  <c r="AL1538" i="1"/>
  <c r="AM1538" i="1"/>
  <c r="AN1538" i="1" s="1"/>
  <c r="AO1538" i="1" s="1"/>
  <c r="AE1539" i="1"/>
  <c r="AF1539" i="1"/>
  <c r="AI1539" i="1" s="1"/>
  <c r="AG1539" i="1"/>
  <c r="AH1539" i="1" s="1"/>
  <c r="AJ1539" i="1"/>
  <c r="AK1539" i="1"/>
  <c r="AL1539" i="1"/>
  <c r="AM1539" i="1"/>
  <c r="AN1539" i="1" s="1"/>
  <c r="AO1539" i="1" s="1"/>
  <c r="AE1540" i="1"/>
  <c r="AF1540" i="1"/>
  <c r="AI1540" i="1" s="1"/>
  <c r="AG1540" i="1"/>
  <c r="AH1540" i="1" s="1"/>
  <c r="AJ1540" i="1"/>
  <c r="AK1540" i="1"/>
  <c r="AL1540" i="1"/>
  <c r="AM1540" i="1"/>
  <c r="AN1540" i="1" s="1"/>
  <c r="AO1540" i="1" s="1"/>
  <c r="AE1541" i="1"/>
  <c r="AF1541" i="1"/>
  <c r="AI1541" i="1" s="1"/>
  <c r="AG1541" i="1"/>
  <c r="AH1541" i="1" s="1"/>
  <c r="AJ1541" i="1"/>
  <c r="AK1541" i="1"/>
  <c r="AL1541" i="1"/>
  <c r="AM1541" i="1"/>
  <c r="AE1542" i="1"/>
  <c r="AF1542" i="1"/>
  <c r="AI1542" i="1" s="1"/>
  <c r="AG1542" i="1"/>
  <c r="AH1542" i="1" s="1"/>
  <c r="AJ1542" i="1"/>
  <c r="AK1542" i="1"/>
  <c r="AL1542" i="1"/>
  <c r="AM1542" i="1"/>
  <c r="AN1542" i="1" s="1"/>
  <c r="AO1542" i="1" s="1"/>
  <c r="AE1543" i="1"/>
  <c r="AF1543" i="1"/>
  <c r="AI1543" i="1" s="1"/>
  <c r="AG1543" i="1"/>
  <c r="AH1543" i="1" s="1"/>
  <c r="AJ1543" i="1"/>
  <c r="AK1543" i="1"/>
  <c r="AL1543" i="1"/>
  <c r="AM1543" i="1"/>
  <c r="AN1543" i="1" s="1"/>
  <c r="AO1543" i="1" s="1"/>
  <c r="AE1544" i="1"/>
  <c r="AF1544" i="1"/>
  <c r="AI1544" i="1" s="1"/>
  <c r="AG1544" i="1"/>
  <c r="AH1544" i="1" s="1"/>
  <c r="AJ1544" i="1"/>
  <c r="AK1544" i="1"/>
  <c r="AL1544" i="1"/>
  <c r="AM1544" i="1"/>
  <c r="AE1545" i="1"/>
  <c r="AF1545" i="1"/>
  <c r="AI1545" i="1" s="1"/>
  <c r="AG1545" i="1"/>
  <c r="AH1545" i="1" s="1"/>
  <c r="AJ1545" i="1"/>
  <c r="AK1545" i="1"/>
  <c r="AL1545" i="1"/>
  <c r="AM1545" i="1"/>
  <c r="AN1545" i="1" s="1"/>
  <c r="AO1545" i="1" s="1"/>
  <c r="AE1546" i="1"/>
  <c r="AF1546" i="1"/>
  <c r="AI1546" i="1" s="1"/>
  <c r="AG1546" i="1"/>
  <c r="AH1546" i="1" s="1"/>
  <c r="AJ1546" i="1"/>
  <c r="AK1546" i="1"/>
  <c r="AL1546" i="1"/>
  <c r="AM1546" i="1"/>
  <c r="AN1546" i="1" s="1"/>
  <c r="AO1546" i="1" s="1"/>
  <c r="AE1547" i="1"/>
  <c r="AF1547" i="1"/>
  <c r="AI1547" i="1" s="1"/>
  <c r="AG1547" i="1"/>
  <c r="AH1547" i="1" s="1"/>
  <c r="AJ1547" i="1"/>
  <c r="AK1547" i="1"/>
  <c r="AL1547" i="1"/>
  <c r="AM1547" i="1"/>
  <c r="AE1548" i="1"/>
  <c r="AF1548" i="1"/>
  <c r="AI1548" i="1" s="1"/>
  <c r="AG1548" i="1"/>
  <c r="AH1548" i="1" s="1"/>
  <c r="AJ1548" i="1"/>
  <c r="AK1548" i="1"/>
  <c r="AL1548" i="1"/>
  <c r="AM1548" i="1"/>
  <c r="AE1549" i="1"/>
  <c r="AF1549" i="1"/>
  <c r="AI1549" i="1" s="1"/>
  <c r="AG1549" i="1"/>
  <c r="AH1549" i="1" s="1"/>
  <c r="AJ1549" i="1"/>
  <c r="AK1549" i="1"/>
  <c r="AL1549" i="1"/>
  <c r="AM1549" i="1"/>
  <c r="AE1550" i="1"/>
  <c r="AF1550" i="1"/>
  <c r="AI1550" i="1" s="1"/>
  <c r="AG1550" i="1"/>
  <c r="AH1550" i="1" s="1"/>
  <c r="AJ1550" i="1"/>
  <c r="AK1550" i="1"/>
  <c r="AL1550" i="1"/>
  <c r="AM1550" i="1"/>
  <c r="AE1551" i="1"/>
  <c r="AF1551" i="1"/>
  <c r="AI1551" i="1" s="1"/>
  <c r="AG1551" i="1"/>
  <c r="AH1551" i="1" s="1"/>
  <c r="AJ1551" i="1"/>
  <c r="AK1551" i="1"/>
  <c r="AL1551" i="1"/>
  <c r="AM1551" i="1"/>
  <c r="AN1551" i="1" s="1"/>
  <c r="AO1551" i="1" s="1"/>
  <c r="AE1552" i="1"/>
  <c r="AF1552" i="1"/>
  <c r="AI1552" i="1" s="1"/>
  <c r="AG1552" i="1"/>
  <c r="AH1552" i="1" s="1"/>
  <c r="AJ1552" i="1"/>
  <c r="AK1552" i="1"/>
  <c r="AL1552" i="1"/>
  <c r="AM1552" i="1"/>
  <c r="AN1552" i="1" s="1"/>
  <c r="AO1552" i="1" s="1"/>
  <c r="AE1553" i="1"/>
  <c r="AF1553" i="1"/>
  <c r="AI1553" i="1" s="1"/>
  <c r="AG1553" i="1"/>
  <c r="AH1553" i="1" s="1"/>
  <c r="AJ1553" i="1"/>
  <c r="AK1553" i="1"/>
  <c r="AL1553" i="1"/>
  <c r="AM1553" i="1"/>
  <c r="AE1554" i="1"/>
  <c r="AF1554" i="1"/>
  <c r="AI1554" i="1" s="1"/>
  <c r="AG1554" i="1"/>
  <c r="AH1554" i="1" s="1"/>
  <c r="AJ1554" i="1"/>
  <c r="AK1554" i="1"/>
  <c r="AL1554" i="1"/>
  <c r="AM1554" i="1"/>
  <c r="AN1554" i="1" s="1"/>
  <c r="AO1554" i="1" s="1"/>
  <c r="AE1555" i="1"/>
  <c r="AF1555" i="1"/>
  <c r="AI1555" i="1" s="1"/>
  <c r="AG1555" i="1"/>
  <c r="AH1555" i="1" s="1"/>
  <c r="AJ1555" i="1"/>
  <c r="AK1555" i="1"/>
  <c r="AL1555" i="1"/>
  <c r="AM1555" i="1"/>
  <c r="AE1560" i="1"/>
  <c r="AF1560" i="1"/>
  <c r="AI1560" i="1" s="1"/>
  <c r="AG1560" i="1"/>
  <c r="AH1560" i="1"/>
  <c r="AJ1560" i="1"/>
  <c r="AK1560" i="1"/>
  <c r="AL1560" i="1"/>
  <c r="AM1560" i="1"/>
  <c r="AN1560" i="1" s="1"/>
  <c r="AO1560" i="1" s="1"/>
  <c r="AM1499" i="1"/>
  <c r="AN1499" i="1" s="1"/>
  <c r="AO1499" i="1" s="1"/>
  <c r="AL1499" i="1"/>
  <c r="AK1499" i="1"/>
  <c r="AJ1499" i="1"/>
  <c r="AG1499" i="1"/>
  <c r="AH1499" i="1" s="1"/>
  <c r="AF1499" i="1"/>
  <c r="AI1499" i="1" s="1"/>
  <c r="AE1499" i="1"/>
  <c r="AN1520" i="1" l="1"/>
  <c r="AO1520" i="1" s="1"/>
  <c r="AN1503" i="1"/>
  <c r="AO1503" i="1" s="1"/>
  <c r="AN1501" i="1"/>
  <c r="AO1501" i="1" s="1"/>
  <c r="AN1524" i="1"/>
  <c r="AO1524" i="1" s="1"/>
  <c r="AN1516" i="1"/>
  <c r="AO1516" i="1" s="1"/>
  <c r="AN1514" i="1"/>
  <c r="AO1514" i="1" s="1"/>
  <c r="AN1537" i="1"/>
  <c r="AO1537" i="1" s="1"/>
  <c r="AN1522" i="1"/>
  <c r="AO1522" i="1" s="1"/>
  <c r="AN1521" i="1"/>
  <c r="AO1521" i="1" s="1"/>
  <c r="AN1553" i="1"/>
  <c r="AO1553" i="1" s="1"/>
  <c r="AN1517" i="1"/>
  <c r="AO1517" i="1" s="1"/>
  <c r="AN1513" i="1"/>
  <c r="AO1513" i="1" s="1"/>
  <c r="AN1523" i="1"/>
  <c r="AO1523" i="1" s="1"/>
  <c r="AN1544" i="1"/>
  <c r="AO1544" i="1" s="1"/>
  <c r="AN1550" i="1"/>
  <c r="AO1550" i="1" s="1"/>
  <c r="AN1548" i="1"/>
  <c r="AO1548" i="1" s="1"/>
  <c r="AN1531" i="1"/>
  <c r="AO1531" i="1" s="1"/>
  <c r="AN1511" i="1"/>
  <c r="AO1511" i="1" s="1"/>
  <c r="AN1527" i="1"/>
  <c r="AO1527" i="1" s="1"/>
  <c r="AN1535" i="1"/>
  <c r="AO1535" i="1" s="1"/>
  <c r="AN1508" i="1"/>
  <c r="AO1508" i="1" s="1"/>
  <c r="AN1506" i="1"/>
  <c r="AO1506" i="1" s="1"/>
  <c r="AN1505" i="1"/>
  <c r="AO1505" i="1" s="1"/>
  <c r="AN1555" i="1"/>
  <c r="AO1555" i="1" s="1"/>
  <c r="AN1549" i="1"/>
  <c r="AO1549" i="1" s="1"/>
  <c r="AN1547" i="1"/>
  <c r="AO1547" i="1" s="1"/>
  <c r="AN1541" i="1"/>
  <c r="AO1541" i="1" s="1"/>
  <c r="AN1534" i="1"/>
  <c r="AO1534" i="1" s="1"/>
  <c r="AN1518" i="1"/>
  <c r="AO1518" i="1" s="1"/>
  <c r="AN1510" i="1"/>
  <c r="AO1510" i="1" s="1"/>
  <c r="AN1500" i="1"/>
  <c r="AO1500" i="1" s="1"/>
  <c r="N30" i="3" l="1"/>
  <c r="N29" i="3"/>
  <c r="N28" i="3"/>
  <c r="N27" i="3"/>
  <c r="N26" i="3"/>
  <c r="N25" i="3"/>
  <c r="N24" i="3"/>
  <c r="N23" i="3"/>
  <c r="N22" i="3"/>
  <c r="N21" i="3"/>
  <c r="N20" i="3"/>
  <c r="N19" i="3"/>
  <c r="N18" i="3"/>
  <c r="N17" i="3"/>
  <c r="N16" i="3"/>
  <c r="N15" i="3"/>
  <c r="N14" i="3"/>
  <c r="N13" i="3"/>
  <c r="N12" i="3"/>
  <c r="N11" i="3"/>
  <c r="N10" i="3"/>
  <c r="N9" i="3"/>
  <c r="N8" i="3"/>
  <c r="N7" i="3"/>
  <c r="N6" i="3"/>
  <c r="N5" i="3"/>
  <c r="N4" i="3"/>
  <c r="N3" i="3"/>
  <c r="N35" i="3"/>
  <c r="L30" i="3"/>
  <c r="L29" i="3"/>
  <c r="L28" i="3"/>
  <c r="L27" i="3"/>
  <c r="L26" i="3"/>
  <c r="L25" i="3"/>
  <c r="L24" i="3"/>
  <c r="L23" i="3"/>
  <c r="L22" i="3"/>
  <c r="L21" i="3"/>
  <c r="L20" i="3"/>
  <c r="L19" i="3"/>
  <c r="L18" i="3"/>
  <c r="L17" i="3"/>
  <c r="L16" i="3"/>
  <c r="L15" i="3"/>
  <c r="L14" i="3"/>
  <c r="L13" i="3"/>
  <c r="L12" i="3"/>
  <c r="L11" i="3"/>
  <c r="L10" i="3"/>
  <c r="L9" i="3"/>
  <c r="L8" i="3"/>
  <c r="L7" i="3"/>
  <c r="L6" i="3"/>
  <c r="L5" i="3"/>
  <c r="L4" i="3"/>
  <c r="L3" i="3"/>
  <c r="L35" i="3"/>
  <c r="AG1492" i="1"/>
  <c r="AG1491" i="1"/>
  <c r="AG1490" i="1"/>
  <c r="AG1489" i="1"/>
  <c r="AG1488" i="1"/>
  <c r="AG1487" i="1"/>
  <c r="AG1486" i="1"/>
  <c r="AG1485" i="1"/>
  <c r="AG1484" i="1"/>
  <c r="AG1483" i="1"/>
  <c r="AG1482" i="1"/>
  <c r="AG1481" i="1"/>
  <c r="AG1480" i="1"/>
  <c r="AG1479" i="1"/>
  <c r="AG1478" i="1"/>
  <c r="AG1477" i="1"/>
  <c r="AG1476" i="1"/>
  <c r="AG1475" i="1"/>
  <c r="AG1474" i="1"/>
  <c r="AG1473" i="1"/>
  <c r="AG1472" i="1"/>
  <c r="AG1471" i="1"/>
  <c r="AG1470" i="1"/>
  <c r="AG1469" i="1"/>
  <c r="AG1468" i="1"/>
  <c r="AG1467" i="1"/>
  <c r="AG1466" i="1"/>
  <c r="AG1465" i="1"/>
  <c r="AG1464" i="1"/>
  <c r="AG1463" i="1"/>
  <c r="AG1462" i="1"/>
  <c r="AG1461" i="1"/>
  <c r="AG1460" i="1"/>
  <c r="AG1459" i="1"/>
  <c r="AG1458" i="1"/>
  <c r="AG1457" i="1"/>
  <c r="AG1456" i="1"/>
  <c r="AG1455" i="1"/>
  <c r="AG1454" i="1"/>
  <c r="AG1453" i="1"/>
  <c r="AG1452" i="1"/>
  <c r="AG1451" i="1"/>
  <c r="AG1450" i="1"/>
  <c r="AG1449" i="1"/>
  <c r="AG1448" i="1"/>
  <c r="AG1447" i="1"/>
  <c r="AG1446" i="1"/>
  <c r="AG1445" i="1"/>
  <c r="AG1444" i="1"/>
  <c r="AG1443" i="1"/>
  <c r="AG1442" i="1"/>
  <c r="AG1441" i="1"/>
  <c r="AG1440" i="1"/>
  <c r="AG1439" i="1"/>
  <c r="AG1438" i="1"/>
  <c r="AG1437" i="1"/>
  <c r="AG1436" i="1"/>
  <c r="AG1435" i="1"/>
  <c r="AG1434" i="1"/>
  <c r="AG1433" i="1"/>
  <c r="AG1432" i="1"/>
  <c r="AG1431" i="1"/>
  <c r="AG1430" i="1"/>
  <c r="AG1429" i="1"/>
  <c r="AG1428" i="1"/>
  <c r="AG1427" i="1"/>
  <c r="AG1426" i="1"/>
  <c r="AG1425" i="1"/>
  <c r="AG1424" i="1"/>
  <c r="AG1423" i="1"/>
  <c r="AG1422" i="1"/>
  <c r="AG1421" i="1"/>
  <c r="AG1420" i="1"/>
  <c r="AG1419" i="1"/>
  <c r="AG1418" i="1"/>
  <c r="AG1417" i="1"/>
  <c r="AG1416" i="1"/>
  <c r="AG1415" i="1"/>
  <c r="AG1414" i="1"/>
  <c r="AG1413" i="1"/>
  <c r="AG1412" i="1"/>
  <c r="AG1411" i="1"/>
  <c r="AG1410" i="1"/>
  <c r="AG1409" i="1"/>
  <c r="AG1408" i="1"/>
  <c r="AG1407" i="1"/>
  <c r="AG1406" i="1"/>
  <c r="AG1405" i="1"/>
  <c r="AG1404" i="1"/>
  <c r="AG1403" i="1"/>
  <c r="AG1402" i="1"/>
  <c r="AG1401" i="1"/>
  <c r="AG1400" i="1"/>
  <c r="AG1399" i="1"/>
  <c r="AG1398" i="1"/>
  <c r="AG1397" i="1"/>
  <c r="AG1396" i="1"/>
  <c r="AG1395" i="1"/>
  <c r="AG1394" i="1"/>
  <c r="AG1393" i="1"/>
  <c r="AG1392" i="1"/>
  <c r="AG1391" i="1"/>
  <c r="AG1390" i="1"/>
  <c r="AG1389" i="1"/>
  <c r="AG1388" i="1"/>
  <c r="AG1387" i="1"/>
  <c r="AG1386" i="1"/>
  <c r="AG1385" i="1"/>
  <c r="AG1384" i="1"/>
  <c r="AG1383" i="1"/>
  <c r="AG1382" i="1"/>
  <c r="AG1381" i="1"/>
  <c r="AG1380" i="1"/>
  <c r="AG1379" i="1"/>
  <c r="AG1378" i="1"/>
  <c r="AG1377" i="1"/>
  <c r="AG1376" i="1"/>
  <c r="AG1375" i="1"/>
  <c r="AG1374" i="1"/>
  <c r="AG1373" i="1"/>
  <c r="AG1372" i="1"/>
  <c r="AG1371" i="1"/>
  <c r="AG1370" i="1"/>
  <c r="AG1369" i="1"/>
  <c r="AG1368" i="1"/>
  <c r="AG1367" i="1"/>
  <c r="AG1366" i="1"/>
  <c r="AG1365" i="1"/>
  <c r="AG1364" i="1"/>
  <c r="AG1363" i="1"/>
  <c r="AG1362" i="1"/>
  <c r="AG1361" i="1"/>
  <c r="AG1360" i="1"/>
  <c r="AG1359" i="1"/>
  <c r="AG1358" i="1"/>
  <c r="AG1357" i="1"/>
  <c r="AG1356" i="1"/>
  <c r="AG1355" i="1"/>
  <c r="AG1354" i="1"/>
  <c r="AG1353" i="1"/>
  <c r="AG1352" i="1"/>
  <c r="AG1351" i="1"/>
  <c r="AG1350" i="1"/>
  <c r="AG1349" i="1"/>
  <c r="AG1348" i="1"/>
  <c r="AG1347" i="1"/>
  <c r="AG1346" i="1"/>
  <c r="AG1345" i="1"/>
  <c r="AG1344" i="1"/>
  <c r="AG1343" i="1"/>
  <c r="AG1342" i="1"/>
  <c r="AG1341" i="1"/>
  <c r="AG1340" i="1"/>
  <c r="AG1339" i="1"/>
  <c r="AG1338" i="1"/>
  <c r="AG1337" i="1"/>
  <c r="AG1336" i="1"/>
  <c r="AG1335" i="1"/>
  <c r="AG1334" i="1"/>
  <c r="AG1333" i="1"/>
  <c r="AG1332" i="1"/>
  <c r="AG1331" i="1"/>
  <c r="AG1330" i="1"/>
  <c r="AG1329" i="1"/>
  <c r="AG1328" i="1"/>
  <c r="AG1327" i="1"/>
  <c r="AG1326" i="1"/>
  <c r="AG1325" i="1"/>
  <c r="AG1324" i="1"/>
  <c r="AG1323" i="1"/>
  <c r="AG1322" i="1"/>
  <c r="AG1321" i="1"/>
  <c r="AG1320" i="1"/>
  <c r="AG1319" i="1"/>
  <c r="AG1318" i="1"/>
  <c r="AG1317" i="1"/>
  <c r="AG1316" i="1"/>
  <c r="AG1315" i="1"/>
  <c r="AG1314" i="1"/>
  <c r="AG1313" i="1"/>
  <c r="AG1312" i="1"/>
  <c r="AG1311" i="1"/>
  <c r="AG1310" i="1"/>
  <c r="AG1309" i="1"/>
  <c r="AG1308" i="1"/>
  <c r="AG1307" i="1"/>
  <c r="AG1306" i="1"/>
  <c r="AG1305" i="1"/>
  <c r="AG1304" i="1"/>
  <c r="AG1303" i="1"/>
  <c r="AG1302" i="1"/>
  <c r="AG1301" i="1"/>
  <c r="AG1300" i="1"/>
  <c r="AG1299" i="1"/>
  <c r="AG1298" i="1"/>
  <c r="AG1297" i="1"/>
  <c r="AG1296" i="1"/>
  <c r="AG1295" i="1"/>
  <c r="AG1294" i="1"/>
  <c r="AG1293" i="1"/>
  <c r="AG1292" i="1"/>
  <c r="AG1291" i="1"/>
  <c r="AG1290" i="1"/>
  <c r="AG1289" i="1"/>
  <c r="AG1288" i="1"/>
  <c r="AG1287" i="1"/>
  <c r="AG1286" i="1"/>
  <c r="AG1285" i="1"/>
  <c r="AG1284" i="1"/>
  <c r="AG1283" i="1"/>
  <c r="AG1282" i="1"/>
  <c r="AG1281" i="1"/>
  <c r="AG1280" i="1"/>
  <c r="AG1279" i="1"/>
  <c r="AG1278" i="1"/>
  <c r="AG1277" i="1"/>
  <c r="AG1276" i="1"/>
  <c r="AG1275" i="1"/>
  <c r="AG1274" i="1"/>
  <c r="AG1273" i="1"/>
  <c r="AG1272" i="1"/>
  <c r="AG1271" i="1"/>
  <c r="AG1270" i="1"/>
  <c r="AG1269" i="1"/>
  <c r="AG1268" i="1"/>
  <c r="AG1267" i="1"/>
  <c r="AG1266" i="1"/>
  <c r="AG1265" i="1"/>
  <c r="AG1264" i="1"/>
  <c r="AG1263" i="1"/>
  <c r="AG1262" i="1"/>
  <c r="AG1261" i="1"/>
  <c r="AG1260" i="1"/>
  <c r="AG1259" i="1"/>
  <c r="AG1258" i="1"/>
  <c r="AG1257" i="1"/>
  <c r="AG1256" i="1"/>
  <c r="AG1255" i="1"/>
  <c r="AG1254" i="1"/>
  <c r="AG1253" i="1"/>
  <c r="AG1252" i="1"/>
  <c r="AG1251" i="1"/>
  <c r="AG1250" i="1"/>
  <c r="AG1249" i="1"/>
  <c r="AG1248" i="1"/>
  <c r="AG1247" i="1"/>
  <c r="AG1246" i="1"/>
  <c r="AG1245" i="1"/>
  <c r="AG1244" i="1"/>
  <c r="AG1243" i="1"/>
  <c r="AG1242" i="1"/>
  <c r="AG1241" i="1"/>
  <c r="AG1240" i="1"/>
  <c r="AG1239" i="1"/>
  <c r="AG1238" i="1"/>
  <c r="AG1237" i="1"/>
  <c r="AG1236" i="1"/>
  <c r="AG1235" i="1"/>
  <c r="AG1234" i="1"/>
  <c r="AG1233" i="1"/>
  <c r="AG1232" i="1"/>
  <c r="AG1231" i="1"/>
  <c r="AG1230" i="1"/>
  <c r="AG1229" i="1"/>
  <c r="AG1228" i="1"/>
  <c r="AG1227" i="1"/>
  <c r="AG1226" i="1"/>
  <c r="AG1225" i="1"/>
  <c r="AG1224" i="1"/>
  <c r="AG1223" i="1"/>
  <c r="AG1222" i="1"/>
  <c r="AG1221" i="1"/>
  <c r="AG1220" i="1"/>
  <c r="AG1219" i="1"/>
  <c r="AG1218" i="1"/>
  <c r="AG1217" i="1"/>
  <c r="AG1216" i="1"/>
  <c r="AG1215" i="1"/>
  <c r="AG1214" i="1"/>
  <c r="AG1213" i="1"/>
  <c r="AG1212" i="1"/>
  <c r="AG1211" i="1"/>
  <c r="AG1210" i="1"/>
  <c r="AG1209" i="1"/>
  <c r="AG1208" i="1"/>
  <c r="AG1207" i="1"/>
  <c r="AG1206" i="1"/>
  <c r="AG1205" i="1"/>
  <c r="AG1204" i="1"/>
  <c r="AG1203" i="1"/>
  <c r="AG1202" i="1"/>
  <c r="AG1201" i="1"/>
  <c r="AG1200" i="1"/>
  <c r="AG1199" i="1"/>
  <c r="AG1198" i="1"/>
  <c r="AG1197" i="1"/>
  <c r="AG1196" i="1"/>
  <c r="AG1195" i="1"/>
  <c r="AG1194" i="1"/>
  <c r="AG1193" i="1"/>
  <c r="AG1192" i="1"/>
  <c r="AG1191" i="1"/>
  <c r="AG1190" i="1"/>
  <c r="AG1189" i="1"/>
  <c r="AG1188" i="1"/>
  <c r="AG1187" i="1"/>
  <c r="AG1186" i="1"/>
  <c r="AG1185" i="1"/>
  <c r="AG1184" i="1"/>
  <c r="AG1183" i="1"/>
  <c r="AG1182" i="1"/>
  <c r="AG1181" i="1"/>
  <c r="AG1180" i="1"/>
  <c r="AG1179" i="1"/>
  <c r="AG1178" i="1"/>
  <c r="AG1177" i="1"/>
  <c r="AG1176" i="1"/>
  <c r="AG1175" i="1"/>
  <c r="AG1174" i="1"/>
  <c r="AG1173" i="1"/>
  <c r="AG1172" i="1"/>
  <c r="AG1171" i="1"/>
  <c r="AG1170" i="1"/>
  <c r="AG1169" i="1"/>
  <c r="AG1168" i="1"/>
  <c r="AG1167" i="1"/>
  <c r="AG1166" i="1"/>
  <c r="AG1165" i="1"/>
  <c r="AG1164" i="1"/>
  <c r="AG1163" i="1"/>
  <c r="AG1162" i="1"/>
  <c r="AG1161" i="1"/>
  <c r="AG1160" i="1"/>
  <c r="AG1159" i="1"/>
  <c r="AG1158" i="1"/>
  <c r="AG1157" i="1"/>
  <c r="AG1156" i="1"/>
  <c r="AG1155" i="1"/>
  <c r="AG1154" i="1"/>
  <c r="AG1153" i="1"/>
  <c r="AG1152" i="1"/>
  <c r="AG1151" i="1"/>
  <c r="AG1150" i="1"/>
  <c r="AG1149" i="1"/>
  <c r="AG1148" i="1"/>
  <c r="AG1147" i="1"/>
  <c r="AG1146" i="1"/>
  <c r="AG1145" i="1"/>
  <c r="AG1144" i="1"/>
  <c r="AG1143" i="1"/>
  <c r="AG1142" i="1"/>
  <c r="AG1141" i="1"/>
  <c r="AG1140" i="1"/>
  <c r="AG1139" i="1"/>
  <c r="AG1138" i="1"/>
  <c r="AG1137" i="1"/>
  <c r="AG1136" i="1"/>
  <c r="AG1135" i="1"/>
  <c r="AG1134" i="1"/>
  <c r="AG1133" i="1"/>
  <c r="AG1132" i="1"/>
  <c r="AG1131" i="1"/>
  <c r="AG1130" i="1"/>
  <c r="AH1130" i="1" s="1"/>
  <c r="AG1129" i="1"/>
  <c r="AG1128" i="1"/>
  <c r="AG1127" i="1"/>
  <c r="AG1126" i="1"/>
  <c r="AG1125" i="1"/>
  <c r="AG1124" i="1"/>
  <c r="AG1123" i="1"/>
  <c r="AG1122" i="1"/>
  <c r="AG1121" i="1"/>
  <c r="AG1120" i="1"/>
  <c r="AG1119" i="1"/>
  <c r="AG1118" i="1"/>
  <c r="AG1117" i="1"/>
  <c r="AG1116" i="1"/>
  <c r="AG1115" i="1"/>
  <c r="AG1114" i="1"/>
  <c r="AG1113" i="1"/>
  <c r="AG1112" i="1"/>
  <c r="AG1111" i="1"/>
  <c r="AG1110" i="1"/>
  <c r="AG1109" i="1"/>
  <c r="AG1108" i="1"/>
  <c r="AG1107" i="1"/>
  <c r="AG1106" i="1"/>
  <c r="AG1105" i="1"/>
  <c r="AG1104" i="1"/>
  <c r="AG1103" i="1"/>
  <c r="AG1102" i="1"/>
  <c r="AG1101" i="1"/>
  <c r="AG1100" i="1"/>
  <c r="AG1099" i="1"/>
  <c r="AG1098" i="1"/>
  <c r="AG1097" i="1"/>
  <c r="AG1096" i="1"/>
  <c r="AG1095" i="1"/>
  <c r="AG1094" i="1"/>
  <c r="AG1093" i="1"/>
  <c r="AG1092" i="1"/>
  <c r="AG1091" i="1"/>
  <c r="AG1090" i="1"/>
  <c r="AG1089" i="1"/>
  <c r="AG1088" i="1"/>
  <c r="AG1087" i="1"/>
  <c r="AG1086" i="1"/>
  <c r="AG1085" i="1"/>
  <c r="AG1084" i="1"/>
  <c r="AG1083" i="1"/>
  <c r="AG1082" i="1"/>
  <c r="AG1081" i="1"/>
  <c r="AG1080" i="1"/>
  <c r="AG1079" i="1"/>
  <c r="AG1078" i="1"/>
  <c r="AG1077" i="1"/>
  <c r="AG1076" i="1"/>
  <c r="AG1075" i="1"/>
  <c r="AG1074" i="1"/>
  <c r="AG1073" i="1"/>
  <c r="AG1072" i="1"/>
  <c r="AG1071" i="1"/>
  <c r="AG1070" i="1"/>
  <c r="AG1069" i="1"/>
  <c r="AH1069" i="1" s="1"/>
  <c r="AG1068" i="1"/>
  <c r="AG1067" i="1"/>
  <c r="AG1066" i="1"/>
  <c r="AG1065" i="1"/>
  <c r="AG1064" i="1"/>
  <c r="AG1063" i="1"/>
  <c r="AG1062" i="1"/>
  <c r="AG1061" i="1"/>
  <c r="AG1060" i="1"/>
  <c r="AG1059" i="1"/>
  <c r="AG1058" i="1"/>
  <c r="AG1057" i="1"/>
  <c r="AG1056" i="1"/>
  <c r="AG1055" i="1"/>
  <c r="AG1054" i="1"/>
  <c r="AG1053" i="1"/>
  <c r="AG1052" i="1"/>
  <c r="AG1051" i="1"/>
  <c r="AG1050" i="1"/>
  <c r="AG1049" i="1"/>
  <c r="AG1048" i="1"/>
  <c r="AG1047" i="1"/>
  <c r="AG1046" i="1"/>
  <c r="AG1045" i="1"/>
  <c r="AG1044" i="1"/>
  <c r="AG1043" i="1"/>
  <c r="AG1042" i="1"/>
  <c r="AG1041" i="1"/>
  <c r="AG1040" i="1"/>
  <c r="AG1039" i="1"/>
  <c r="AG1038" i="1"/>
  <c r="AG1037" i="1"/>
  <c r="AG1036" i="1"/>
  <c r="AG1035" i="1"/>
  <c r="AG1034" i="1"/>
  <c r="AG1033" i="1"/>
  <c r="AG1032" i="1"/>
  <c r="AG1031" i="1"/>
  <c r="AG1030" i="1"/>
  <c r="AG1029" i="1"/>
  <c r="AG1028" i="1"/>
  <c r="AG1027" i="1"/>
  <c r="AG1026" i="1"/>
  <c r="AG1025" i="1"/>
  <c r="AG1024" i="1"/>
  <c r="AG1023" i="1"/>
  <c r="AG1022" i="1"/>
  <c r="AG1021" i="1"/>
  <c r="AG1020" i="1"/>
  <c r="AG1019" i="1"/>
  <c r="AG1018" i="1"/>
  <c r="AG1017" i="1"/>
  <c r="AG1016" i="1"/>
  <c r="AG1015" i="1"/>
  <c r="AG1014" i="1"/>
  <c r="AG1013" i="1"/>
  <c r="AG1012" i="1"/>
  <c r="AG1011" i="1"/>
  <c r="AG1010" i="1"/>
  <c r="AG1009" i="1"/>
  <c r="AG1008" i="1"/>
  <c r="AG1007" i="1"/>
  <c r="AG1006" i="1"/>
  <c r="AG1005" i="1"/>
  <c r="AG1004" i="1"/>
  <c r="AG1003" i="1"/>
  <c r="AG1002" i="1"/>
  <c r="AG1001" i="1"/>
  <c r="AG1000" i="1"/>
  <c r="AG999" i="1"/>
  <c r="AG998" i="1"/>
  <c r="AG997" i="1"/>
  <c r="AG996" i="1"/>
  <c r="AG995" i="1"/>
  <c r="AG994" i="1"/>
  <c r="AG993" i="1"/>
  <c r="AG992" i="1"/>
  <c r="AG991" i="1"/>
  <c r="AG990" i="1"/>
  <c r="AG989" i="1"/>
  <c r="AG988" i="1"/>
  <c r="AG987" i="1"/>
  <c r="AG986" i="1"/>
  <c r="AG985" i="1"/>
  <c r="AG984" i="1"/>
  <c r="AG983" i="1"/>
  <c r="AG982" i="1"/>
  <c r="AG981" i="1"/>
  <c r="AG980" i="1"/>
  <c r="AG979" i="1"/>
  <c r="AG978" i="1"/>
  <c r="AG977" i="1"/>
  <c r="AG976" i="1"/>
  <c r="AG975" i="1"/>
  <c r="AG974" i="1"/>
  <c r="AG973" i="1"/>
  <c r="AG972" i="1"/>
  <c r="AG971" i="1"/>
  <c r="AG970" i="1"/>
  <c r="AG969" i="1"/>
  <c r="AG968" i="1"/>
  <c r="AG967" i="1"/>
  <c r="AG966" i="1"/>
  <c r="AG965" i="1"/>
  <c r="AG964" i="1"/>
  <c r="AG963" i="1"/>
  <c r="AG962" i="1"/>
  <c r="AG961" i="1"/>
  <c r="AG960" i="1"/>
  <c r="AG959" i="1"/>
  <c r="AG958" i="1"/>
  <c r="AG957" i="1"/>
  <c r="AG956" i="1"/>
  <c r="AG955" i="1"/>
  <c r="AG954" i="1"/>
  <c r="AG953" i="1"/>
  <c r="AG952" i="1"/>
  <c r="AG951" i="1"/>
  <c r="AG950" i="1"/>
  <c r="AG949" i="1"/>
  <c r="AG948" i="1"/>
  <c r="AG947" i="1"/>
  <c r="AG946" i="1"/>
  <c r="AG945" i="1"/>
  <c r="AG944" i="1"/>
  <c r="AG943" i="1"/>
  <c r="AG942" i="1"/>
  <c r="AG941" i="1"/>
  <c r="AG940" i="1"/>
  <c r="AG939" i="1"/>
  <c r="AG938" i="1"/>
  <c r="AG937" i="1"/>
  <c r="AG936" i="1"/>
  <c r="AG935" i="1"/>
  <c r="AG934" i="1"/>
  <c r="AG933" i="1"/>
  <c r="AG932" i="1"/>
  <c r="AG931" i="1"/>
  <c r="AG930" i="1"/>
  <c r="AG929" i="1"/>
  <c r="AG928" i="1"/>
  <c r="AG927" i="1"/>
  <c r="AG926" i="1"/>
  <c r="AG925" i="1"/>
  <c r="AG924" i="1"/>
  <c r="AG923" i="1"/>
  <c r="AG922" i="1"/>
  <c r="AG921" i="1"/>
  <c r="AG920" i="1"/>
  <c r="AG919" i="1"/>
  <c r="AG918" i="1"/>
  <c r="AG917" i="1"/>
  <c r="AG916" i="1"/>
  <c r="AG915" i="1"/>
  <c r="AG914" i="1"/>
  <c r="AG913" i="1"/>
  <c r="AG912" i="1"/>
  <c r="AG911" i="1"/>
  <c r="AG910" i="1"/>
  <c r="AG909" i="1"/>
  <c r="AG908" i="1"/>
  <c r="AG907" i="1"/>
  <c r="AG906" i="1"/>
  <c r="AG905" i="1"/>
  <c r="AG904" i="1"/>
  <c r="AG903" i="1"/>
  <c r="AG902" i="1"/>
  <c r="AG901" i="1"/>
  <c r="AG900" i="1"/>
  <c r="AG899" i="1"/>
  <c r="AG898" i="1"/>
  <c r="AG897" i="1"/>
  <c r="AG896" i="1"/>
  <c r="AG895" i="1"/>
  <c r="AG894" i="1"/>
  <c r="AG893" i="1"/>
  <c r="AG892" i="1"/>
  <c r="AG891" i="1"/>
  <c r="AG890" i="1"/>
  <c r="AG889" i="1"/>
  <c r="AG888" i="1"/>
  <c r="AG887" i="1"/>
  <c r="AG886" i="1"/>
  <c r="AG885" i="1"/>
  <c r="AG884" i="1"/>
  <c r="AG883" i="1"/>
  <c r="AG882" i="1"/>
  <c r="AG881" i="1"/>
  <c r="AG880" i="1"/>
  <c r="AG879" i="1"/>
  <c r="AG878" i="1"/>
  <c r="AG877" i="1"/>
  <c r="AG876" i="1"/>
  <c r="AG875" i="1"/>
  <c r="AG874" i="1"/>
  <c r="AG873" i="1"/>
  <c r="AG872" i="1"/>
  <c r="AG871" i="1"/>
  <c r="AG870" i="1"/>
  <c r="AG869" i="1"/>
  <c r="AG868" i="1"/>
  <c r="AG867" i="1"/>
  <c r="AG866" i="1"/>
  <c r="AG865" i="1"/>
  <c r="AG864" i="1"/>
  <c r="AG863" i="1"/>
  <c r="AG862" i="1"/>
  <c r="AG861" i="1"/>
  <c r="AG860" i="1"/>
  <c r="AG859" i="1"/>
  <c r="AG858" i="1"/>
  <c r="AG857" i="1"/>
  <c r="AG856" i="1"/>
  <c r="AG855" i="1"/>
  <c r="AG854" i="1"/>
  <c r="AG853" i="1"/>
  <c r="AG852" i="1"/>
  <c r="AG851" i="1"/>
  <c r="AG850" i="1"/>
  <c r="AG849" i="1"/>
  <c r="AG848" i="1"/>
  <c r="AG847" i="1"/>
  <c r="AG846" i="1"/>
  <c r="AG845" i="1"/>
  <c r="AG844" i="1"/>
  <c r="AG843" i="1"/>
  <c r="AG842" i="1"/>
  <c r="AG841" i="1"/>
  <c r="AG840" i="1"/>
  <c r="AG839" i="1"/>
  <c r="AG838" i="1"/>
  <c r="AG837" i="1"/>
  <c r="AG836" i="1"/>
  <c r="AG835" i="1"/>
  <c r="AG834" i="1"/>
  <c r="AG833" i="1"/>
  <c r="AG832" i="1"/>
  <c r="AG831" i="1"/>
  <c r="AG830" i="1"/>
  <c r="AG829" i="1"/>
  <c r="AG828" i="1"/>
  <c r="AG827" i="1"/>
  <c r="AG826" i="1"/>
  <c r="AG825" i="1"/>
  <c r="AG824" i="1"/>
  <c r="AG823" i="1"/>
  <c r="AG822" i="1"/>
  <c r="AG821" i="1"/>
  <c r="AG820" i="1"/>
  <c r="AG819" i="1"/>
  <c r="AG818" i="1"/>
  <c r="AG817" i="1"/>
  <c r="AG816" i="1"/>
  <c r="AG815" i="1"/>
  <c r="AG814" i="1"/>
  <c r="AG813" i="1"/>
  <c r="AG812" i="1"/>
  <c r="AG811" i="1"/>
  <c r="AG810" i="1"/>
  <c r="AG809" i="1"/>
  <c r="AG808" i="1"/>
  <c r="AG807" i="1"/>
  <c r="AG806" i="1"/>
  <c r="AG805" i="1"/>
  <c r="AG804" i="1"/>
  <c r="AG803" i="1"/>
  <c r="AG802" i="1"/>
  <c r="AG801" i="1"/>
  <c r="AG800" i="1"/>
  <c r="AG799" i="1"/>
  <c r="AG798" i="1"/>
  <c r="AG797" i="1"/>
  <c r="AG796" i="1"/>
  <c r="AG795" i="1"/>
  <c r="AG794" i="1"/>
  <c r="AG793" i="1"/>
  <c r="AG792" i="1"/>
  <c r="AG791" i="1"/>
  <c r="AG790" i="1"/>
  <c r="AG789" i="1"/>
  <c r="AG788" i="1"/>
  <c r="AG787" i="1"/>
  <c r="AG786" i="1"/>
  <c r="AG785" i="1"/>
  <c r="AG784" i="1"/>
  <c r="AG783" i="1"/>
  <c r="AG782" i="1"/>
  <c r="AG781" i="1"/>
  <c r="AG780" i="1"/>
  <c r="AG779" i="1"/>
  <c r="AG778" i="1"/>
  <c r="AG777" i="1"/>
  <c r="AG776" i="1"/>
  <c r="AG775" i="1"/>
  <c r="AG774" i="1"/>
  <c r="AG773" i="1"/>
  <c r="AG772" i="1"/>
  <c r="AG771" i="1"/>
  <c r="AG770" i="1"/>
  <c r="AG769" i="1"/>
  <c r="AG768" i="1"/>
  <c r="AG767" i="1"/>
  <c r="AG766" i="1"/>
  <c r="AG765" i="1"/>
  <c r="AG764" i="1"/>
  <c r="AG763" i="1"/>
  <c r="AG762" i="1"/>
  <c r="AG761" i="1"/>
  <c r="AG760" i="1"/>
  <c r="AG759" i="1"/>
  <c r="AG758" i="1"/>
  <c r="AG757" i="1"/>
  <c r="AG756" i="1"/>
  <c r="AG755" i="1"/>
  <c r="AG754" i="1"/>
  <c r="AG753" i="1"/>
  <c r="AG752" i="1"/>
  <c r="AG751" i="1"/>
  <c r="AG750" i="1"/>
  <c r="AG749" i="1"/>
  <c r="AG748" i="1"/>
  <c r="AG747" i="1"/>
  <c r="AG746" i="1"/>
  <c r="AG745" i="1"/>
  <c r="AG744" i="1"/>
  <c r="AG743" i="1"/>
  <c r="AG742" i="1"/>
  <c r="AG741" i="1"/>
  <c r="AG740" i="1"/>
  <c r="AG739" i="1"/>
  <c r="AG738" i="1"/>
  <c r="AG737" i="1"/>
  <c r="AG736" i="1"/>
  <c r="AG735" i="1"/>
  <c r="AG734" i="1"/>
  <c r="AG733" i="1"/>
  <c r="AG732" i="1"/>
  <c r="AG731" i="1"/>
  <c r="AG730" i="1"/>
  <c r="AG729" i="1"/>
  <c r="AG728" i="1"/>
  <c r="AG727" i="1"/>
  <c r="AG726" i="1"/>
  <c r="AG725" i="1"/>
  <c r="AG724" i="1"/>
  <c r="AG723" i="1"/>
  <c r="AG722" i="1"/>
  <c r="AG721" i="1"/>
  <c r="AG720" i="1"/>
  <c r="AG719" i="1"/>
  <c r="AG718" i="1"/>
  <c r="AG717" i="1"/>
  <c r="AG716" i="1"/>
  <c r="AG715" i="1"/>
  <c r="AG714" i="1"/>
  <c r="AG713" i="1"/>
  <c r="AG712" i="1"/>
  <c r="AG711" i="1"/>
  <c r="AG710" i="1"/>
  <c r="AG709" i="1"/>
  <c r="AG708" i="1"/>
  <c r="AG707" i="1"/>
  <c r="AG706" i="1"/>
  <c r="AG705" i="1"/>
  <c r="AG704" i="1"/>
  <c r="AG703" i="1"/>
  <c r="AG702" i="1"/>
  <c r="AG701" i="1"/>
  <c r="AG700" i="1"/>
  <c r="AG699" i="1"/>
  <c r="AG698" i="1"/>
  <c r="AG697" i="1"/>
  <c r="AG696" i="1"/>
  <c r="AG695" i="1"/>
  <c r="AG694" i="1"/>
  <c r="AG693" i="1"/>
  <c r="AG692" i="1"/>
  <c r="AG691" i="1"/>
  <c r="AG690" i="1"/>
  <c r="AG689" i="1"/>
  <c r="AG688" i="1"/>
  <c r="AG687" i="1"/>
  <c r="AG686" i="1"/>
  <c r="AG685" i="1"/>
  <c r="AG684" i="1"/>
  <c r="AG683" i="1"/>
  <c r="AG682" i="1"/>
  <c r="AG681" i="1"/>
  <c r="AG680" i="1"/>
  <c r="AG679" i="1"/>
  <c r="AG678" i="1"/>
  <c r="AG677" i="1"/>
  <c r="AG676" i="1"/>
  <c r="AG675" i="1"/>
  <c r="AG674" i="1"/>
  <c r="AG673" i="1"/>
  <c r="AG672" i="1"/>
  <c r="AG671" i="1"/>
  <c r="AG670" i="1"/>
  <c r="AG669" i="1"/>
  <c r="AG668" i="1"/>
  <c r="AG667" i="1"/>
  <c r="AG666" i="1"/>
  <c r="AG665" i="1"/>
  <c r="AG664" i="1"/>
  <c r="AG663" i="1"/>
  <c r="AG662" i="1"/>
  <c r="AG661" i="1"/>
  <c r="AG660" i="1"/>
  <c r="AG659" i="1"/>
  <c r="AG658" i="1"/>
  <c r="AG657" i="1"/>
  <c r="AG656" i="1"/>
  <c r="AG655" i="1"/>
  <c r="AG654" i="1"/>
  <c r="AG653" i="1"/>
  <c r="AG652" i="1"/>
  <c r="AG651" i="1"/>
  <c r="AG650" i="1"/>
  <c r="AG649" i="1"/>
  <c r="AG648" i="1"/>
  <c r="AG647" i="1"/>
  <c r="AG646" i="1"/>
  <c r="AG645" i="1"/>
  <c r="AG644" i="1"/>
  <c r="AG643" i="1"/>
  <c r="AG642" i="1"/>
  <c r="AG641" i="1"/>
  <c r="AG640" i="1"/>
  <c r="AG639" i="1"/>
  <c r="AG638" i="1"/>
  <c r="AG637" i="1"/>
  <c r="AG636" i="1"/>
  <c r="AG635" i="1"/>
  <c r="AG634" i="1"/>
  <c r="AG633" i="1"/>
  <c r="AG632" i="1"/>
  <c r="AG631" i="1"/>
  <c r="AG630" i="1"/>
  <c r="AG629" i="1"/>
  <c r="AG628" i="1"/>
  <c r="AG627" i="1"/>
  <c r="AG626" i="1"/>
  <c r="AG625" i="1"/>
  <c r="AG624" i="1"/>
  <c r="AG623" i="1"/>
  <c r="AG622" i="1"/>
  <c r="AG621" i="1"/>
  <c r="AG620" i="1"/>
  <c r="AG619" i="1"/>
  <c r="AG618" i="1"/>
  <c r="AG617" i="1"/>
  <c r="AG616" i="1"/>
  <c r="AG615" i="1"/>
  <c r="AG614" i="1"/>
  <c r="AG613" i="1"/>
  <c r="AG612" i="1"/>
  <c r="AG611" i="1"/>
  <c r="AG610" i="1"/>
  <c r="AG609" i="1"/>
  <c r="AG608" i="1"/>
  <c r="AG607" i="1"/>
  <c r="AG606" i="1"/>
  <c r="AG605" i="1"/>
  <c r="AG604" i="1"/>
  <c r="AG603" i="1"/>
  <c r="AG602" i="1"/>
  <c r="AG601" i="1"/>
  <c r="AG600" i="1"/>
  <c r="AG599" i="1"/>
  <c r="AG598" i="1"/>
  <c r="AG597" i="1"/>
  <c r="AG596" i="1"/>
  <c r="AG595" i="1"/>
  <c r="AG594" i="1"/>
  <c r="AG593" i="1"/>
  <c r="AG592" i="1"/>
  <c r="AG591" i="1"/>
  <c r="AG590" i="1"/>
  <c r="AG589" i="1"/>
  <c r="AG588" i="1"/>
  <c r="AG587" i="1"/>
  <c r="AG586" i="1"/>
  <c r="AG585" i="1"/>
  <c r="AG584" i="1"/>
  <c r="AG583" i="1"/>
  <c r="AG582" i="1"/>
  <c r="AG581" i="1"/>
  <c r="AG580" i="1"/>
  <c r="AG579" i="1"/>
  <c r="AG578" i="1"/>
  <c r="AG577" i="1"/>
  <c r="AG576" i="1"/>
  <c r="AG575" i="1"/>
  <c r="AG574" i="1"/>
  <c r="AG573" i="1"/>
  <c r="AG572" i="1"/>
  <c r="AG571" i="1"/>
  <c r="AG570" i="1"/>
  <c r="AG569" i="1"/>
  <c r="AG568" i="1"/>
  <c r="AG567" i="1"/>
  <c r="AG566" i="1"/>
  <c r="AG565" i="1"/>
  <c r="AG564" i="1"/>
  <c r="AG563" i="1"/>
  <c r="AG562" i="1"/>
  <c r="AG561" i="1"/>
  <c r="AG560" i="1"/>
  <c r="AG559" i="1"/>
  <c r="AG558" i="1"/>
  <c r="AG557" i="1"/>
  <c r="AG556" i="1"/>
  <c r="AG555" i="1"/>
  <c r="AG554" i="1"/>
  <c r="AG553" i="1"/>
  <c r="AG552" i="1"/>
  <c r="AG551" i="1"/>
  <c r="AG550" i="1"/>
  <c r="AG549" i="1"/>
  <c r="AG548" i="1"/>
  <c r="AG547" i="1"/>
  <c r="AG546" i="1"/>
  <c r="AG545" i="1"/>
  <c r="AG544" i="1"/>
  <c r="AG543" i="1"/>
  <c r="AG542" i="1"/>
  <c r="AG541" i="1"/>
  <c r="AG540" i="1"/>
  <c r="AG539" i="1"/>
  <c r="AG538" i="1"/>
  <c r="AG537" i="1"/>
  <c r="AG536" i="1"/>
  <c r="AG535" i="1"/>
  <c r="AG534" i="1"/>
  <c r="AG533" i="1"/>
  <c r="AG532" i="1"/>
  <c r="AG531" i="1"/>
  <c r="AG530" i="1"/>
  <c r="AG529" i="1"/>
  <c r="AG528" i="1"/>
  <c r="AG527" i="1"/>
  <c r="AG526" i="1"/>
  <c r="AG525" i="1"/>
  <c r="AG524" i="1"/>
  <c r="AG523" i="1"/>
  <c r="AG522" i="1"/>
  <c r="AG521" i="1"/>
  <c r="AG520" i="1"/>
  <c r="AG519" i="1"/>
  <c r="AG518" i="1"/>
  <c r="AG517" i="1"/>
  <c r="AG516" i="1"/>
  <c r="AG515" i="1"/>
  <c r="AG514" i="1"/>
  <c r="AG513" i="1"/>
  <c r="AG512" i="1"/>
  <c r="AG511" i="1"/>
  <c r="AG510" i="1"/>
  <c r="AG509" i="1"/>
  <c r="AG508" i="1"/>
  <c r="AG507" i="1"/>
  <c r="AG506" i="1"/>
  <c r="AG505" i="1"/>
  <c r="AG504" i="1"/>
  <c r="AG503" i="1"/>
  <c r="AG502" i="1"/>
  <c r="AG501" i="1"/>
  <c r="AG500" i="1"/>
  <c r="AG499" i="1"/>
  <c r="AG498" i="1"/>
  <c r="AG497" i="1"/>
  <c r="AG496" i="1"/>
  <c r="AG495" i="1"/>
  <c r="AG494" i="1"/>
  <c r="AG493" i="1"/>
  <c r="AG492" i="1"/>
  <c r="AG491" i="1"/>
  <c r="AG490" i="1"/>
  <c r="AG489" i="1"/>
  <c r="AG488" i="1"/>
  <c r="AG487" i="1"/>
  <c r="AG486" i="1"/>
  <c r="AG485" i="1"/>
  <c r="AG484" i="1"/>
  <c r="AG483" i="1"/>
  <c r="AG482" i="1"/>
  <c r="AG481" i="1"/>
  <c r="AG480" i="1"/>
  <c r="AG479" i="1"/>
  <c r="AG478" i="1"/>
  <c r="AG477" i="1"/>
  <c r="AG476" i="1"/>
  <c r="AG475" i="1"/>
  <c r="AG474" i="1"/>
  <c r="AG473" i="1"/>
  <c r="AG472" i="1"/>
  <c r="AG471" i="1"/>
  <c r="AG470" i="1"/>
  <c r="AG469" i="1"/>
  <c r="AG468" i="1"/>
  <c r="AG467" i="1"/>
  <c r="AG466" i="1"/>
  <c r="AG465" i="1"/>
  <c r="AG464" i="1"/>
  <c r="AG463" i="1"/>
  <c r="AG462" i="1"/>
  <c r="AG461" i="1"/>
  <c r="AG460" i="1"/>
  <c r="AG459" i="1"/>
  <c r="AG458" i="1"/>
  <c r="AG457" i="1"/>
  <c r="AG456" i="1"/>
  <c r="AG455" i="1"/>
  <c r="AG454" i="1"/>
  <c r="AG453" i="1"/>
  <c r="AG452" i="1"/>
  <c r="AG451" i="1"/>
  <c r="AG450" i="1"/>
  <c r="AG449" i="1"/>
  <c r="AG448" i="1"/>
  <c r="AG447" i="1"/>
  <c r="AG446" i="1"/>
  <c r="AG445" i="1"/>
  <c r="AG444" i="1"/>
  <c r="AG443" i="1"/>
  <c r="AG442" i="1"/>
  <c r="AG441" i="1"/>
  <c r="AG440" i="1"/>
  <c r="AG439" i="1"/>
  <c r="AG438" i="1"/>
  <c r="AG437" i="1"/>
  <c r="AG436" i="1"/>
  <c r="AG435" i="1"/>
  <c r="AG434" i="1"/>
  <c r="AG433" i="1"/>
  <c r="AG432" i="1"/>
  <c r="AG431" i="1"/>
  <c r="AG430" i="1"/>
  <c r="AG429" i="1"/>
  <c r="AG428" i="1"/>
  <c r="AG427" i="1"/>
  <c r="AG426" i="1"/>
  <c r="AG425" i="1"/>
  <c r="AG424" i="1"/>
  <c r="AG423" i="1"/>
  <c r="AG422" i="1"/>
  <c r="AG421" i="1"/>
  <c r="AG420" i="1"/>
  <c r="AG419" i="1"/>
  <c r="AG418" i="1"/>
  <c r="AG417" i="1"/>
  <c r="AG416" i="1"/>
  <c r="AG415" i="1"/>
  <c r="AG414" i="1"/>
  <c r="AG413" i="1"/>
  <c r="AG412" i="1"/>
  <c r="AG411" i="1"/>
  <c r="AG410" i="1"/>
  <c r="AG409" i="1"/>
  <c r="AG408" i="1"/>
  <c r="AG407" i="1"/>
  <c r="AG406" i="1"/>
  <c r="AG405" i="1"/>
  <c r="AG404" i="1"/>
  <c r="AG403" i="1"/>
  <c r="AG402" i="1"/>
  <c r="AG401" i="1"/>
  <c r="AG400" i="1"/>
  <c r="AG399" i="1"/>
  <c r="AG398" i="1"/>
  <c r="AG397" i="1"/>
  <c r="AG396" i="1"/>
  <c r="AG395" i="1"/>
  <c r="AG394" i="1"/>
  <c r="AG393" i="1"/>
  <c r="AG392" i="1"/>
  <c r="AG391" i="1"/>
  <c r="AG390" i="1"/>
  <c r="AG389" i="1"/>
  <c r="AG388" i="1"/>
  <c r="AG387" i="1"/>
  <c r="AG386" i="1"/>
  <c r="AG385" i="1"/>
  <c r="AG384" i="1"/>
  <c r="AG383" i="1"/>
  <c r="AG382" i="1"/>
  <c r="AG381" i="1"/>
  <c r="AG380" i="1"/>
  <c r="AG379" i="1"/>
  <c r="AG378" i="1"/>
  <c r="AG377" i="1"/>
  <c r="AG376" i="1"/>
  <c r="AG375" i="1"/>
  <c r="AG374" i="1"/>
  <c r="AG373" i="1"/>
  <c r="AG372" i="1"/>
  <c r="AG371" i="1"/>
  <c r="AG370" i="1"/>
  <c r="AG369" i="1"/>
  <c r="AG368" i="1"/>
  <c r="AG367" i="1"/>
  <c r="AG366" i="1"/>
  <c r="AG365" i="1"/>
  <c r="AG364" i="1"/>
  <c r="AG363" i="1"/>
  <c r="AG362" i="1"/>
  <c r="AG361" i="1"/>
  <c r="AG360" i="1"/>
  <c r="AG359" i="1"/>
  <c r="AG358" i="1"/>
  <c r="AG357" i="1"/>
  <c r="AG356" i="1"/>
  <c r="AG355" i="1"/>
  <c r="AG354" i="1"/>
  <c r="AG353" i="1"/>
  <c r="AG352" i="1"/>
  <c r="AG351" i="1"/>
  <c r="AG350" i="1"/>
  <c r="AG349" i="1"/>
  <c r="AG348" i="1"/>
  <c r="AG347" i="1"/>
  <c r="AG346" i="1"/>
  <c r="AG345" i="1"/>
  <c r="AG344" i="1"/>
  <c r="AG343" i="1"/>
  <c r="AG342" i="1"/>
  <c r="AG341" i="1"/>
  <c r="AG340" i="1"/>
  <c r="AG339" i="1"/>
  <c r="AG338" i="1"/>
  <c r="AG337" i="1"/>
  <c r="AG336" i="1"/>
  <c r="AG335" i="1"/>
  <c r="AG334" i="1"/>
  <c r="AG333" i="1"/>
  <c r="AG332" i="1"/>
  <c r="AG331" i="1"/>
  <c r="AG330" i="1"/>
  <c r="AG329" i="1"/>
  <c r="AG328" i="1"/>
  <c r="AG327" i="1"/>
  <c r="AG326" i="1"/>
  <c r="AG325" i="1"/>
  <c r="AG324" i="1"/>
  <c r="AG323" i="1"/>
  <c r="AG322" i="1"/>
  <c r="AG321" i="1"/>
  <c r="AG320" i="1"/>
  <c r="AG319" i="1"/>
  <c r="AG318" i="1"/>
  <c r="AG317" i="1"/>
  <c r="AG316" i="1"/>
  <c r="AG315" i="1"/>
  <c r="AG314" i="1"/>
  <c r="AG313" i="1"/>
  <c r="AG312" i="1"/>
  <c r="AG311" i="1"/>
  <c r="AG310" i="1"/>
  <c r="AG309" i="1"/>
  <c r="AG308" i="1"/>
  <c r="AG307" i="1"/>
  <c r="AG306" i="1"/>
  <c r="AG305" i="1"/>
  <c r="AG304" i="1"/>
  <c r="AG303" i="1"/>
  <c r="AG302" i="1"/>
  <c r="AG301" i="1"/>
  <c r="AG300" i="1"/>
  <c r="AG299" i="1"/>
  <c r="AG298" i="1"/>
  <c r="AG297" i="1"/>
  <c r="AG296" i="1"/>
  <c r="AG295" i="1"/>
  <c r="AG294" i="1"/>
  <c r="AG293" i="1"/>
  <c r="AG292" i="1"/>
  <c r="AG291" i="1"/>
  <c r="AG290" i="1"/>
  <c r="AG289" i="1"/>
  <c r="AG288" i="1"/>
  <c r="AG287" i="1"/>
  <c r="AG286" i="1"/>
  <c r="AG285" i="1"/>
  <c r="AG284" i="1"/>
  <c r="AG283" i="1"/>
  <c r="AG282" i="1"/>
  <c r="AG281" i="1"/>
  <c r="AG280" i="1"/>
  <c r="AG279" i="1"/>
  <c r="AG278" i="1"/>
  <c r="AG277" i="1"/>
  <c r="AG276" i="1"/>
  <c r="AG275" i="1"/>
  <c r="AG274" i="1"/>
  <c r="AG273" i="1"/>
  <c r="AG272" i="1"/>
  <c r="AG271" i="1"/>
  <c r="AG270" i="1"/>
  <c r="AG269" i="1"/>
  <c r="AG268" i="1"/>
  <c r="AG267" i="1"/>
  <c r="AG266" i="1"/>
  <c r="AG265" i="1"/>
  <c r="AG264" i="1"/>
  <c r="AG263" i="1"/>
  <c r="AG262" i="1"/>
  <c r="AG261" i="1"/>
  <c r="AG260" i="1"/>
  <c r="AG259" i="1"/>
  <c r="AG258" i="1"/>
  <c r="AG257" i="1"/>
  <c r="AG256" i="1"/>
  <c r="AG255" i="1"/>
  <c r="AG254" i="1"/>
  <c r="AG253" i="1"/>
  <c r="AG252" i="1"/>
  <c r="AG251" i="1"/>
  <c r="AG250" i="1"/>
  <c r="AG249" i="1"/>
  <c r="AG248" i="1"/>
  <c r="AG247" i="1"/>
  <c r="AG246" i="1"/>
  <c r="AG245" i="1"/>
  <c r="AG244" i="1"/>
  <c r="AG243" i="1"/>
  <c r="AG242" i="1"/>
  <c r="AG241" i="1"/>
  <c r="AG240" i="1"/>
  <c r="AG239" i="1"/>
  <c r="AG238" i="1"/>
  <c r="AG237" i="1"/>
  <c r="AG236" i="1"/>
  <c r="AG235" i="1"/>
  <c r="AG234" i="1"/>
  <c r="AG233" i="1"/>
  <c r="AG232" i="1"/>
  <c r="AG231" i="1"/>
  <c r="AG230" i="1"/>
  <c r="AG229" i="1"/>
  <c r="AG228" i="1"/>
  <c r="AG227" i="1"/>
  <c r="AG226" i="1"/>
  <c r="AG225" i="1"/>
  <c r="AG224" i="1"/>
  <c r="AG223" i="1"/>
  <c r="AG222" i="1"/>
  <c r="AG221" i="1"/>
  <c r="AG220" i="1"/>
  <c r="AG219" i="1"/>
  <c r="AG218" i="1"/>
  <c r="AG217" i="1"/>
  <c r="AG216" i="1"/>
  <c r="AG215" i="1"/>
  <c r="AG214" i="1"/>
  <c r="AG213" i="1"/>
  <c r="AG212" i="1"/>
  <c r="AG211" i="1"/>
  <c r="AG210" i="1"/>
  <c r="AG209" i="1"/>
  <c r="AG208" i="1"/>
  <c r="AG207" i="1"/>
  <c r="AG206" i="1"/>
  <c r="AG205" i="1"/>
  <c r="AG204" i="1"/>
  <c r="AG203" i="1"/>
  <c r="AG202" i="1"/>
  <c r="AG201" i="1"/>
  <c r="AG200" i="1"/>
  <c r="AG199" i="1"/>
  <c r="AG198" i="1"/>
  <c r="AG197" i="1"/>
  <c r="AG196" i="1"/>
  <c r="AG195" i="1"/>
  <c r="AG194" i="1"/>
  <c r="AG193" i="1"/>
  <c r="AG192" i="1"/>
  <c r="AG191" i="1"/>
  <c r="AG190" i="1"/>
  <c r="AG189" i="1"/>
  <c r="AG188" i="1"/>
  <c r="AG187" i="1"/>
  <c r="AG186" i="1"/>
  <c r="AG185" i="1"/>
  <c r="AG184" i="1"/>
  <c r="AG183" i="1"/>
  <c r="AG182" i="1"/>
  <c r="AG181" i="1"/>
  <c r="AG180" i="1"/>
  <c r="AG179" i="1"/>
  <c r="AG178" i="1"/>
  <c r="AG177" i="1"/>
  <c r="AG176" i="1"/>
  <c r="AG175" i="1"/>
  <c r="AG174" i="1"/>
  <c r="AG173" i="1"/>
  <c r="AG172" i="1"/>
  <c r="AG171" i="1"/>
  <c r="AG170" i="1"/>
  <c r="AG169" i="1"/>
  <c r="AG168" i="1"/>
  <c r="AG167" i="1"/>
  <c r="AG166" i="1"/>
  <c r="AG165" i="1"/>
  <c r="AG164" i="1"/>
  <c r="AG163" i="1"/>
  <c r="AG162" i="1"/>
  <c r="AG161" i="1"/>
  <c r="AG160" i="1"/>
  <c r="AG159" i="1"/>
  <c r="AG158" i="1"/>
  <c r="AG157" i="1"/>
  <c r="AG156" i="1"/>
  <c r="AG155" i="1"/>
  <c r="AG154" i="1"/>
  <c r="AG153" i="1"/>
  <c r="AG152" i="1"/>
  <c r="AG151" i="1"/>
  <c r="AG150" i="1"/>
  <c r="AH150" i="1" s="1"/>
  <c r="AG149" i="1"/>
  <c r="AG148" i="1"/>
  <c r="AG147" i="1"/>
  <c r="AG146" i="1"/>
  <c r="AG145" i="1"/>
  <c r="AG144" i="1"/>
  <c r="AG143" i="1"/>
  <c r="AG142" i="1"/>
  <c r="AG141" i="1"/>
  <c r="AG140" i="1"/>
  <c r="AG139" i="1"/>
  <c r="AG138" i="1"/>
  <c r="AG137" i="1"/>
  <c r="AG136" i="1"/>
  <c r="AG135" i="1"/>
  <c r="AG134" i="1"/>
  <c r="AG133" i="1"/>
  <c r="AG132" i="1"/>
  <c r="AG131" i="1"/>
  <c r="AG130" i="1"/>
  <c r="AG129" i="1"/>
  <c r="AG128" i="1"/>
  <c r="AG127" i="1"/>
  <c r="AG126" i="1"/>
  <c r="AG125" i="1"/>
  <c r="AG124" i="1"/>
  <c r="AG123" i="1"/>
  <c r="AG122" i="1"/>
  <c r="AG121" i="1"/>
  <c r="AG120" i="1"/>
  <c r="AG119" i="1"/>
  <c r="AG118" i="1"/>
  <c r="AG117" i="1"/>
  <c r="AG116" i="1"/>
  <c r="AG115" i="1"/>
  <c r="AG114" i="1"/>
  <c r="AG113" i="1"/>
  <c r="AG112" i="1"/>
  <c r="AG111" i="1"/>
  <c r="AG110" i="1"/>
  <c r="AG109" i="1"/>
  <c r="AG108" i="1"/>
  <c r="AG107" i="1"/>
  <c r="AG106" i="1"/>
  <c r="AG105" i="1"/>
  <c r="AG104" i="1"/>
  <c r="AG103" i="1"/>
  <c r="AG102" i="1"/>
  <c r="AG101" i="1"/>
  <c r="AG100" i="1"/>
  <c r="AG99" i="1"/>
  <c r="AG98" i="1"/>
  <c r="AG97" i="1"/>
  <c r="AG96" i="1"/>
  <c r="AG95" i="1"/>
  <c r="AG94" i="1"/>
  <c r="AG93" i="1"/>
  <c r="AG92" i="1"/>
  <c r="AG91" i="1"/>
  <c r="AG90" i="1"/>
  <c r="AG89" i="1"/>
  <c r="AG88" i="1"/>
  <c r="AG87" i="1"/>
  <c r="AG86" i="1"/>
  <c r="AG85" i="1"/>
  <c r="AG84" i="1"/>
  <c r="AG83" i="1"/>
  <c r="AG82" i="1"/>
  <c r="AG81" i="1"/>
  <c r="AG80" i="1"/>
  <c r="AG79" i="1"/>
  <c r="AG78" i="1"/>
  <c r="AG77" i="1"/>
  <c r="AG76" i="1"/>
  <c r="AG75" i="1"/>
  <c r="AG74" i="1"/>
  <c r="AG73" i="1"/>
  <c r="AG72" i="1"/>
  <c r="AG71" i="1"/>
  <c r="AG70" i="1"/>
  <c r="AG69" i="1"/>
  <c r="AG68" i="1"/>
  <c r="AG67" i="1"/>
  <c r="AG66" i="1"/>
  <c r="AG65" i="1"/>
  <c r="AG64" i="1"/>
  <c r="AG63" i="1"/>
  <c r="AG62" i="1"/>
  <c r="AG61" i="1"/>
  <c r="AG60" i="1"/>
  <c r="AG59" i="1"/>
  <c r="AG58" i="1"/>
  <c r="AG57" i="1"/>
  <c r="AG56" i="1"/>
  <c r="AG55" i="1"/>
  <c r="AG54" i="1"/>
  <c r="AG53" i="1"/>
  <c r="AG52" i="1"/>
  <c r="AG51" i="1"/>
  <c r="AG50" i="1"/>
  <c r="AG49" i="1"/>
  <c r="AG48" i="1"/>
  <c r="AG47" i="1"/>
  <c r="AG46" i="1"/>
  <c r="AG45" i="1"/>
  <c r="AG44" i="1"/>
  <c r="AG43" i="1"/>
  <c r="AG42" i="1"/>
  <c r="AG41" i="1"/>
  <c r="AG40" i="1"/>
  <c r="AG39" i="1"/>
  <c r="AG38" i="1"/>
  <c r="AG37" i="1"/>
  <c r="AG36" i="1"/>
  <c r="AG35" i="1"/>
  <c r="AG34" i="1"/>
  <c r="AG33" i="1"/>
  <c r="AG32" i="1"/>
  <c r="AG31" i="1"/>
  <c r="AG30" i="1"/>
  <c r="AG29" i="1"/>
  <c r="AG28" i="1"/>
  <c r="AG27" i="1"/>
  <c r="AG26" i="1"/>
  <c r="AG25" i="1"/>
  <c r="AG24" i="1"/>
  <c r="AG23" i="1"/>
  <c r="AG22" i="1"/>
  <c r="AG21" i="1"/>
  <c r="AG20" i="1"/>
  <c r="AG19" i="1"/>
  <c r="AG18" i="1"/>
  <c r="AG17" i="1"/>
  <c r="AG16" i="1"/>
  <c r="AG15" i="1"/>
  <c r="AG14" i="1"/>
  <c r="AG13" i="1"/>
  <c r="AG12" i="1"/>
  <c r="AG11" i="1"/>
  <c r="AG10" i="1"/>
  <c r="AG9" i="1"/>
  <c r="AG8" i="1"/>
  <c r="AG7" i="1"/>
  <c r="AG6" i="1"/>
  <c r="AG5" i="1"/>
  <c r="AG4" i="1"/>
  <c r="AG3" i="1"/>
  <c r="AG2" i="1"/>
  <c r="AG1498" i="1"/>
  <c r="AH1498" i="1" s="1"/>
  <c r="AG1497" i="1"/>
  <c r="AG1496" i="1"/>
  <c r="AH1496" i="1" s="1"/>
  <c r="AG1495" i="1"/>
  <c r="AH1495" i="1" s="1"/>
  <c r="AG1494" i="1"/>
  <c r="AH1494" i="1" s="1"/>
  <c r="AG1493" i="1"/>
  <c r="AH1493" i="1" s="1"/>
  <c r="AM1498" i="1"/>
  <c r="AL1498" i="1"/>
  <c r="AK1498" i="1"/>
  <c r="AJ1498" i="1"/>
  <c r="AI1498" i="1"/>
  <c r="AF1498" i="1"/>
  <c r="AE1498" i="1"/>
  <c r="AM1497" i="1"/>
  <c r="AN1497" i="1" s="1"/>
  <c r="AO1497" i="1" s="1"/>
  <c r="AL1497" i="1"/>
  <c r="AK1497" i="1"/>
  <c r="AJ1497" i="1"/>
  <c r="AH1497" i="1"/>
  <c r="AF1497" i="1"/>
  <c r="AI1497" i="1" s="1"/>
  <c r="AE1497" i="1"/>
  <c r="AM1496" i="1"/>
  <c r="AL1496" i="1"/>
  <c r="AK1496" i="1"/>
  <c r="AJ1496" i="1"/>
  <c r="AF1496" i="1"/>
  <c r="AI1496" i="1" s="1"/>
  <c r="AE1496" i="1"/>
  <c r="AM1495" i="1"/>
  <c r="AL1495" i="1"/>
  <c r="AK1495" i="1"/>
  <c r="AJ1495" i="1"/>
  <c r="AF1495" i="1"/>
  <c r="AI1495" i="1" s="1"/>
  <c r="AE1495" i="1"/>
  <c r="AM1494" i="1"/>
  <c r="AL1494" i="1"/>
  <c r="AK1494" i="1"/>
  <c r="AJ1494" i="1"/>
  <c r="AF1494" i="1"/>
  <c r="AI1494" i="1" s="1"/>
  <c r="AE1494" i="1"/>
  <c r="AM1493" i="1"/>
  <c r="AL1493" i="1"/>
  <c r="AK1493" i="1"/>
  <c r="AJ1493" i="1"/>
  <c r="AF1493" i="1"/>
  <c r="AI1493" i="1" s="1"/>
  <c r="AE1493" i="1"/>
  <c r="AM1492" i="1"/>
  <c r="AN1492" i="1" s="1"/>
  <c r="AO1492" i="1" s="1"/>
  <c r="AL1492" i="1"/>
  <c r="AK1492" i="1"/>
  <c r="AJ1492" i="1"/>
  <c r="AF1492" i="1"/>
  <c r="AE1492" i="1"/>
  <c r="AM90" i="1"/>
  <c r="AL90" i="1"/>
  <c r="AK90" i="1"/>
  <c r="AJ90" i="1"/>
  <c r="AF90" i="1"/>
  <c r="AE90" i="1"/>
  <c r="AM1410" i="1"/>
  <c r="AN1410" i="1" s="1"/>
  <c r="AO1410" i="1" s="1"/>
  <c r="AL1410" i="1"/>
  <c r="AK1410" i="1"/>
  <c r="AJ1410" i="1"/>
  <c r="AF1410" i="1"/>
  <c r="AE1410" i="1"/>
  <c r="F9" i="9"/>
  <c r="G9" i="9" s="1"/>
  <c r="F8" i="9"/>
  <c r="G8" i="9" s="1"/>
  <c r="H8" i="9" s="1"/>
  <c r="F7" i="9"/>
  <c r="G7" i="9"/>
  <c r="H7" i="9" s="1"/>
  <c r="AM880" i="1"/>
  <c r="AM150" i="1"/>
  <c r="AN150" i="1" s="1"/>
  <c r="AO150" i="1" s="1"/>
  <c r="AM1130" i="1"/>
  <c r="AN1130" i="1" s="1"/>
  <c r="AO1130" i="1" s="1"/>
  <c r="AM812" i="1"/>
  <c r="AN812" i="1" s="1"/>
  <c r="AO812" i="1" s="1"/>
  <c r="AM1218" i="1"/>
  <c r="AM1069" i="1"/>
  <c r="AN1069" i="1" s="1"/>
  <c r="AO1069" i="1" s="1"/>
  <c r="AM1491" i="1"/>
  <c r="AM1040" i="1"/>
  <c r="AM869" i="1"/>
  <c r="AM1440" i="1"/>
  <c r="AM496" i="1"/>
  <c r="AM603" i="1"/>
  <c r="AM1126" i="1"/>
  <c r="AM100" i="1"/>
  <c r="AM743" i="1"/>
  <c r="AM561" i="1"/>
  <c r="AM110" i="1"/>
  <c r="AM994" i="1"/>
  <c r="AM122" i="1"/>
  <c r="AM579" i="1"/>
  <c r="AM985" i="1"/>
  <c r="AM1288" i="1"/>
  <c r="AM1067" i="1"/>
  <c r="AM430" i="1"/>
  <c r="AM132" i="1"/>
  <c r="AM47" i="1"/>
  <c r="AM981" i="1"/>
  <c r="AM102" i="1"/>
  <c r="AM200" i="1"/>
  <c r="AM969" i="1"/>
  <c r="AM1035" i="1"/>
  <c r="AM134" i="1"/>
  <c r="AM1162" i="1"/>
  <c r="AM475" i="1"/>
  <c r="AM1404" i="1"/>
  <c r="AM510" i="1"/>
  <c r="AM48" i="1"/>
  <c r="AM1143" i="1"/>
  <c r="AM1277" i="1"/>
  <c r="AM1158" i="1"/>
  <c r="AM364" i="1"/>
  <c r="AM363" i="1"/>
  <c r="AM107" i="1"/>
  <c r="AM404" i="1"/>
  <c r="AM495" i="1"/>
  <c r="AM1364" i="1"/>
  <c r="AM210" i="1"/>
  <c r="AM117" i="1"/>
  <c r="AM1021" i="1"/>
  <c r="AM402" i="1"/>
  <c r="AM483" i="1"/>
  <c r="AM871" i="1"/>
  <c r="AM1066" i="1"/>
  <c r="AM715" i="1"/>
  <c r="AM161" i="1"/>
  <c r="AM484" i="1"/>
  <c r="AM120" i="1"/>
  <c r="AM1204" i="1"/>
  <c r="AM1301" i="1"/>
  <c r="AM1392" i="1"/>
  <c r="AM369" i="1"/>
  <c r="AM276" i="1"/>
  <c r="AM1360" i="1"/>
  <c r="AM813" i="1"/>
  <c r="AM913" i="1"/>
  <c r="AM783" i="1"/>
  <c r="AM1367" i="1"/>
  <c r="AM99" i="1"/>
  <c r="AM239" i="1"/>
  <c r="AM316" i="1"/>
  <c r="AM589" i="1"/>
  <c r="AM903" i="1"/>
  <c r="AM207" i="1"/>
  <c r="AM1419" i="1"/>
  <c r="AM10" i="1"/>
  <c r="AM701" i="1"/>
  <c r="AM504" i="1"/>
  <c r="AM146" i="1"/>
  <c r="AM1131" i="1"/>
  <c r="AM1436" i="1"/>
  <c r="AM1252" i="1"/>
  <c r="AM68" i="1"/>
  <c r="AM955" i="1"/>
  <c r="AM1276" i="1"/>
  <c r="AM1256" i="1"/>
  <c r="AM75" i="1"/>
  <c r="AM1258" i="1"/>
  <c r="AM20" i="1"/>
  <c r="AM728" i="1"/>
  <c r="AM386" i="1"/>
  <c r="AM442" i="1"/>
  <c r="AM1142" i="1"/>
  <c r="AM1355" i="1"/>
  <c r="AM245" i="1"/>
  <c r="AM182" i="1"/>
  <c r="AM509" i="1"/>
  <c r="AM934" i="1"/>
  <c r="AM753" i="1"/>
  <c r="AM270" i="1"/>
  <c r="AM515" i="1"/>
  <c r="AM233" i="1"/>
  <c r="AM1330" i="1"/>
  <c r="AM637" i="1"/>
  <c r="AM597" i="1"/>
  <c r="AM417" i="1"/>
  <c r="AM368" i="1"/>
  <c r="AM83" i="1"/>
  <c r="AM145" i="1"/>
  <c r="AM93" i="1"/>
  <c r="AM1124" i="1"/>
  <c r="AM984" i="1"/>
  <c r="AM1382" i="1"/>
  <c r="AM534" i="1"/>
  <c r="AM560" i="1"/>
  <c r="AM1435" i="1"/>
  <c r="AM1409" i="1"/>
  <c r="AM675" i="1"/>
  <c r="AM160" i="1"/>
  <c r="AM259" i="1"/>
  <c r="AM290" i="1"/>
  <c r="AM1339" i="1"/>
  <c r="AM1275" i="1"/>
  <c r="AM98" i="1"/>
  <c r="AM968" i="1"/>
  <c r="AM689" i="1"/>
  <c r="AM116" i="1"/>
  <c r="AM821" i="1"/>
  <c r="AM912" i="1"/>
  <c r="AM1490" i="1"/>
  <c r="AM850" i="1"/>
  <c r="AM627" i="1"/>
  <c r="AM951" i="1"/>
  <c r="AM518" i="1"/>
  <c r="AM706" i="1"/>
  <c r="AM522" i="1"/>
  <c r="AM980" i="1"/>
  <c r="AM181" i="1"/>
  <c r="AM269" i="1"/>
  <c r="AM727" i="1"/>
  <c r="AM519" i="1"/>
  <c r="AM219" i="1"/>
  <c r="AM1065" i="1"/>
  <c r="AM910" i="1"/>
  <c r="AM1293" i="1"/>
  <c r="AM1262" i="1"/>
  <c r="AM1247" i="1"/>
  <c r="AM1110" i="1"/>
  <c r="AM944" i="1"/>
  <c r="AM735" i="1"/>
  <c r="AM115" i="1"/>
  <c r="AM89" i="1"/>
  <c r="AM362" i="1"/>
  <c r="AM44" i="1"/>
  <c r="AM482" i="1"/>
  <c r="AM703" i="1"/>
  <c r="AM1424" i="1"/>
  <c r="AM1220" i="1"/>
  <c r="AM733" i="1"/>
  <c r="AM1068" i="1"/>
  <c r="AM894" i="1"/>
  <c r="AM602" i="1"/>
  <c r="AM1257" i="1"/>
  <c r="AM870" i="1"/>
  <c r="AM109" i="1"/>
  <c r="AM265" i="1"/>
  <c r="AM19" i="1"/>
  <c r="AM816" i="1"/>
  <c r="AM853" i="1"/>
  <c r="AM752" i="1"/>
  <c r="AM129" i="1"/>
  <c r="AM217" i="1"/>
  <c r="AM1408" i="1"/>
  <c r="AM1386" i="1"/>
  <c r="AM532" i="1"/>
  <c r="AM705" i="1"/>
  <c r="AM289" i="1"/>
  <c r="AM167" i="1"/>
  <c r="AM588" i="1"/>
  <c r="AM578" i="1"/>
  <c r="AM121" i="1"/>
  <c r="AM527" i="1"/>
  <c r="AM448" i="1"/>
  <c r="AM654" i="1"/>
  <c r="AM415" i="1"/>
  <c r="AM209" i="1"/>
  <c r="AM1125" i="1"/>
  <c r="AM983" i="1"/>
  <c r="AM788" i="1"/>
  <c r="AM556" i="1"/>
  <c r="AM1064" i="1"/>
  <c r="AM199" i="1"/>
  <c r="AM170" i="1"/>
  <c r="AM1354" i="1"/>
  <c r="AM1434" i="1"/>
  <c r="AM1403" i="1"/>
  <c r="AM232" i="1"/>
  <c r="AM1469" i="1"/>
  <c r="AM1397" i="1"/>
  <c r="AM159" i="1"/>
  <c r="AM726" i="1"/>
  <c r="AM268" i="1"/>
  <c r="AM153" i="1"/>
  <c r="AM144" i="1"/>
  <c r="AM884" i="1"/>
  <c r="AM361" i="1"/>
  <c r="AM360" i="1"/>
  <c r="AM359" i="1"/>
  <c r="AM358" i="1"/>
  <c r="AM357" i="1"/>
  <c r="AM356" i="1"/>
  <c r="AM355" i="1"/>
  <c r="AM354" i="1"/>
  <c r="AM1449" i="1"/>
  <c r="AM80" i="1"/>
  <c r="AM958" i="1"/>
  <c r="AM517" i="1"/>
  <c r="AM1080" i="1"/>
  <c r="AM1299" i="1"/>
  <c r="AM50" i="1"/>
  <c r="AM287" i="1"/>
  <c r="AM6" i="1"/>
  <c r="AM423" i="1"/>
  <c r="AM979" i="1"/>
  <c r="AM244" i="1"/>
  <c r="AM970" i="1"/>
  <c r="AM685" i="1"/>
  <c r="AM591" i="1"/>
  <c r="AM1134" i="1"/>
  <c r="AM114" i="1"/>
  <c r="AM635" i="1"/>
  <c r="AM863" i="1"/>
  <c r="AM284" i="1"/>
  <c r="AM28" i="1"/>
  <c r="AM1407" i="1"/>
  <c r="AM256" i="1"/>
  <c r="AM774" i="1"/>
  <c r="AM1489" i="1"/>
  <c r="AM485" i="1"/>
  <c r="AM184" i="1"/>
  <c r="AM893" i="1"/>
  <c r="AM1453" i="1"/>
  <c r="AM842" i="1"/>
  <c r="AM674" i="1"/>
  <c r="AM1439" i="1"/>
  <c r="AM143" i="1"/>
  <c r="AM198" i="1"/>
  <c r="AM1095" i="1"/>
  <c r="AM683" i="1"/>
  <c r="AM1423" i="1"/>
  <c r="AM1219" i="1"/>
  <c r="AM967" i="1"/>
  <c r="AM196" i="1"/>
  <c r="AM572" i="1"/>
  <c r="AM1430" i="1"/>
  <c r="AM303" i="1"/>
  <c r="AM314" i="1"/>
  <c r="AM616" i="1"/>
  <c r="AM768" i="1"/>
  <c r="AM807" i="1"/>
  <c r="AM1486" i="1"/>
  <c r="AM1488" i="1"/>
  <c r="AM1455" i="1"/>
  <c r="AM1451" i="1"/>
  <c r="AM1362" i="1"/>
  <c r="AM1357" i="1"/>
  <c r="AM1342" i="1"/>
  <c r="AM1340" i="1"/>
  <c r="AM1297" i="1"/>
  <c r="AM1278" i="1"/>
  <c r="AM1205" i="1"/>
  <c r="AM1132" i="1"/>
  <c r="AM1129" i="1"/>
  <c r="AM1122" i="1"/>
  <c r="AM1093" i="1"/>
  <c r="AM1086" i="1"/>
  <c r="AM1071" i="1"/>
  <c r="AM1050" i="1"/>
  <c r="AM1041" i="1"/>
  <c r="AM1038" i="1"/>
  <c r="AM1031" i="1"/>
  <c r="AM975" i="1"/>
  <c r="AM950" i="1"/>
  <c r="AM949" i="1"/>
  <c r="AM924" i="1"/>
  <c r="AM895" i="1"/>
  <c r="AM831" i="1"/>
  <c r="AM814" i="1"/>
  <c r="AM698" i="1"/>
  <c r="AM673" i="1"/>
  <c r="AM658" i="1"/>
  <c r="AM643" i="1"/>
  <c r="AM605" i="1"/>
  <c r="AM546" i="1"/>
  <c r="AM489" i="1"/>
  <c r="AM465" i="1"/>
  <c r="AM459" i="1"/>
  <c r="AM445" i="1"/>
  <c r="AM440" i="1"/>
  <c r="AM441" i="1"/>
  <c r="AM437" i="1"/>
  <c r="AM425" i="1"/>
  <c r="AM409" i="1"/>
  <c r="AM390" i="1"/>
  <c r="AM380" i="1"/>
  <c r="AM323" i="1"/>
  <c r="AM236" i="1"/>
  <c r="AM235" i="1"/>
  <c r="AM113" i="1"/>
  <c r="AM81" i="1"/>
  <c r="AM37" i="1"/>
  <c r="AM9" i="1"/>
  <c r="AM1101" i="1"/>
  <c r="AM1085" i="1"/>
  <c r="AM33" i="1"/>
  <c r="AM1487" i="1"/>
  <c r="AM1485" i="1"/>
  <c r="AM1484" i="1"/>
  <c r="AM1483" i="1"/>
  <c r="AM1481" i="1"/>
  <c r="AM1480" i="1"/>
  <c r="AM1479" i="1"/>
  <c r="AM1478" i="1"/>
  <c r="AM1477" i="1"/>
  <c r="AM1476" i="1"/>
  <c r="AM1475" i="1"/>
  <c r="AM1474" i="1"/>
  <c r="AM1473" i="1"/>
  <c r="AM1472" i="1"/>
  <c r="AM1471" i="1"/>
  <c r="AM1470" i="1"/>
  <c r="AM1468" i="1"/>
  <c r="AM1467" i="1"/>
  <c r="AM1466" i="1"/>
  <c r="AM1465" i="1"/>
  <c r="AM1464" i="1"/>
  <c r="AM1463" i="1"/>
  <c r="AM1462" i="1"/>
  <c r="AM1460" i="1"/>
  <c r="AM1459" i="1"/>
  <c r="AM1458" i="1"/>
  <c r="AM1457" i="1"/>
  <c r="AM1456" i="1"/>
  <c r="AM1454" i="1"/>
  <c r="AM1452" i="1"/>
  <c r="AM1450" i="1"/>
  <c r="AM1447" i="1"/>
  <c r="AM1446" i="1"/>
  <c r="AM1445" i="1"/>
  <c r="AM1443" i="1"/>
  <c r="AM1448" i="1"/>
  <c r="AM1444" i="1"/>
  <c r="AM1442" i="1"/>
  <c r="AM1441" i="1"/>
  <c r="AM1438" i="1"/>
  <c r="AM1437" i="1"/>
  <c r="AM1429" i="1"/>
  <c r="AM1428" i="1"/>
  <c r="AM1427" i="1"/>
  <c r="AM1426" i="1"/>
  <c r="AM1425" i="1"/>
  <c r="AM1433" i="1"/>
  <c r="AM1432" i="1"/>
  <c r="AM1431" i="1"/>
  <c r="AM1421" i="1"/>
  <c r="AM1422" i="1"/>
  <c r="AM1420" i="1"/>
  <c r="AM1417" i="1"/>
  <c r="AM1418" i="1"/>
  <c r="AM1416" i="1"/>
  <c r="AM1415" i="1"/>
  <c r="AM1414" i="1"/>
  <c r="AM1413" i="1"/>
  <c r="AM1412" i="1"/>
  <c r="AM1411" i="1"/>
  <c r="AM1405" i="1"/>
  <c r="AM1406" i="1"/>
  <c r="AM1402" i="1"/>
  <c r="AM1401" i="1"/>
  <c r="AM1398" i="1"/>
  <c r="AM1395" i="1"/>
  <c r="AM1396" i="1"/>
  <c r="AM1393" i="1"/>
  <c r="AM1391" i="1"/>
  <c r="AM1390" i="1"/>
  <c r="AM1389" i="1"/>
  <c r="AM1388" i="1"/>
  <c r="AM1387" i="1"/>
  <c r="AM1384" i="1"/>
  <c r="AM1383" i="1"/>
  <c r="AM1381" i="1"/>
  <c r="AM1380" i="1"/>
  <c r="AM1379" i="1"/>
  <c r="AM1378" i="1"/>
  <c r="AM1377" i="1"/>
  <c r="AM1376" i="1"/>
  <c r="AM1375" i="1"/>
  <c r="AM1374" i="1"/>
  <c r="AM1373" i="1"/>
  <c r="AM1372" i="1"/>
  <c r="AM1371" i="1"/>
  <c r="AM1370" i="1"/>
  <c r="AM1369" i="1"/>
  <c r="AM1368" i="1"/>
  <c r="AM1365" i="1"/>
  <c r="AM1366" i="1"/>
  <c r="AM1363" i="1"/>
  <c r="AM1361" i="1"/>
  <c r="AM1359" i="1"/>
  <c r="AM1358" i="1"/>
  <c r="AM1356" i="1"/>
  <c r="AM1351" i="1"/>
  <c r="AM1350" i="1"/>
  <c r="AM1349" i="1"/>
  <c r="AM1348" i="1"/>
  <c r="AM1347" i="1"/>
  <c r="AM1346" i="1"/>
  <c r="AM1353" i="1"/>
  <c r="AM1352" i="1"/>
  <c r="AM1345" i="1"/>
  <c r="AM1344" i="1"/>
  <c r="AM1343" i="1"/>
  <c r="AM1341" i="1"/>
  <c r="AM1336" i="1"/>
  <c r="AM1335" i="1"/>
  <c r="AM1334" i="1"/>
  <c r="AM1338" i="1"/>
  <c r="AM1337" i="1"/>
  <c r="AM1333" i="1"/>
  <c r="AM1332" i="1"/>
  <c r="AM1331" i="1"/>
  <c r="AM1327" i="1"/>
  <c r="AM1326" i="1"/>
  <c r="AM1325" i="1"/>
  <c r="AM1324" i="1"/>
  <c r="AM1323" i="1"/>
  <c r="AM1329" i="1"/>
  <c r="AM1328" i="1"/>
  <c r="AM1322" i="1"/>
  <c r="AM1321" i="1"/>
  <c r="AM1320" i="1"/>
  <c r="AM1319" i="1"/>
  <c r="AM1318" i="1"/>
  <c r="AM1317" i="1"/>
  <c r="AM1314" i="1"/>
  <c r="AM1313" i="1"/>
  <c r="AM1312" i="1"/>
  <c r="AM1316" i="1"/>
  <c r="AM1315" i="1"/>
  <c r="AM1311" i="1"/>
  <c r="AM1309" i="1"/>
  <c r="AM1307" i="1"/>
  <c r="AM1305" i="1"/>
  <c r="AM1306" i="1"/>
  <c r="AM1304" i="1"/>
  <c r="AM1303" i="1"/>
  <c r="AM1302" i="1"/>
  <c r="AM1300" i="1"/>
  <c r="AM1296" i="1"/>
  <c r="AM1295" i="1"/>
  <c r="AM1294" i="1"/>
  <c r="AM1291" i="1"/>
  <c r="AM1290" i="1"/>
  <c r="AM1292" i="1"/>
  <c r="AM1289" i="1"/>
  <c r="AM1287" i="1"/>
  <c r="AM1286" i="1"/>
  <c r="AM1285" i="1"/>
  <c r="AM1284" i="1"/>
  <c r="AM1283" i="1"/>
  <c r="AM1282" i="1"/>
  <c r="AM1281" i="1"/>
  <c r="AM1280" i="1"/>
  <c r="AM1271" i="1"/>
  <c r="AM1270" i="1"/>
  <c r="AM1269" i="1"/>
  <c r="AM1268" i="1"/>
  <c r="AM1267" i="1"/>
  <c r="AM1266" i="1"/>
  <c r="AM1265" i="1"/>
  <c r="AM1264" i="1"/>
  <c r="AM1263" i="1"/>
  <c r="AM1274" i="1"/>
  <c r="AM1273" i="1"/>
  <c r="AM1272" i="1"/>
  <c r="AM1261" i="1"/>
  <c r="AM1260" i="1"/>
  <c r="AM1259" i="1"/>
  <c r="AM1254" i="1"/>
  <c r="AM1253" i="1"/>
  <c r="AM1255" i="1"/>
  <c r="AM1250" i="1"/>
  <c r="AM1249" i="1"/>
  <c r="AM1248" i="1"/>
  <c r="AM1251" i="1"/>
  <c r="AM1245" i="1"/>
  <c r="AM1244" i="1"/>
  <c r="AM1243" i="1"/>
  <c r="AM1242" i="1"/>
  <c r="AM1241" i="1"/>
  <c r="AM1238" i="1"/>
  <c r="AM1237" i="1"/>
  <c r="AM1236" i="1"/>
  <c r="AM1235" i="1"/>
  <c r="AM1234" i="1"/>
  <c r="AM1240" i="1"/>
  <c r="AM1239" i="1"/>
  <c r="AM1233" i="1"/>
  <c r="AM1232" i="1"/>
  <c r="AM1230" i="1"/>
  <c r="AM1229" i="1"/>
  <c r="AM1228" i="1"/>
  <c r="AM1231" i="1"/>
  <c r="AM1225" i="1"/>
  <c r="AM1224" i="1"/>
  <c r="AM1223" i="1"/>
  <c r="AM1226" i="1"/>
  <c r="AM1222" i="1"/>
  <c r="AM1221" i="1"/>
  <c r="AM1216" i="1"/>
  <c r="AM1215" i="1"/>
  <c r="AM1214" i="1"/>
  <c r="AM1213" i="1"/>
  <c r="AM1212" i="1"/>
  <c r="AM1211" i="1"/>
  <c r="AM1210" i="1"/>
  <c r="AM1217" i="1"/>
  <c r="AM1209" i="1"/>
  <c r="AM1208" i="1"/>
  <c r="AM1207" i="1"/>
  <c r="AM1206" i="1"/>
  <c r="AM1203" i="1"/>
  <c r="AM1202" i="1"/>
  <c r="AM1201" i="1"/>
  <c r="AM1200" i="1"/>
  <c r="AM1199" i="1"/>
  <c r="AM1198" i="1"/>
  <c r="AM1197" i="1"/>
  <c r="AM1196" i="1"/>
  <c r="AM1195" i="1"/>
  <c r="AM1194" i="1"/>
  <c r="AM1192" i="1"/>
  <c r="AM1193" i="1"/>
  <c r="AM1191" i="1"/>
  <c r="AM1190" i="1"/>
  <c r="AM1189" i="1"/>
  <c r="AM1188" i="1"/>
  <c r="AM1187" i="1"/>
  <c r="AM1186" i="1"/>
  <c r="AM1185" i="1"/>
  <c r="AM1184" i="1"/>
  <c r="AM1183" i="1"/>
  <c r="AM1182" i="1"/>
  <c r="AM1181" i="1"/>
  <c r="AM1180" i="1"/>
  <c r="AM1178" i="1"/>
  <c r="AM1177" i="1"/>
  <c r="AM1179" i="1"/>
  <c r="AM1176" i="1"/>
  <c r="AM1175" i="1"/>
  <c r="AM1174" i="1"/>
  <c r="AM1173" i="1"/>
  <c r="AM1172" i="1"/>
  <c r="AM1171" i="1"/>
  <c r="AM1169" i="1"/>
  <c r="AM1170" i="1"/>
  <c r="AM1168" i="1"/>
  <c r="AM1167" i="1"/>
  <c r="AM1166" i="1"/>
  <c r="AM1165" i="1"/>
  <c r="AM1164" i="1"/>
  <c r="AM1163" i="1"/>
  <c r="AM1161" i="1"/>
  <c r="AM1160" i="1"/>
  <c r="AM1159" i="1"/>
  <c r="AM1155" i="1"/>
  <c r="AM1157" i="1"/>
  <c r="AM1156" i="1"/>
  <c r="AM1154" i="1"/>
  <c r="AM1152" i="1"/>
  <c r="AM1151" i="1"/>
  <c r="AM1150" i="1"/>
  <c r="AM1153" i="1"/>
  <c r="AM1148" i="1"/>
  <c r="AM1149" i="1"/>
  <c r="AM1146" i="1"/>
  <c r="AM1145" i="1"/>
  <c r="AM1144" i="1"/>
  <c r="AM1140" i="1"/>
  <c r="AM1139" i="1"/>
  <c r="AM1138" i="1"/>
  <c r="AM1137" i="1"/>
  <c r="AM1136" i="1"/>
  <c r="AM1141" i="1"/>
  <c r="AM1135" i="1"/>
  <c r="AM1133" i="1"/>
  <c r="AM1128" i="1"/>
  <c r="AM1127" i="1"/>
  <c r="AM1123" i="1"/>
  <c r="AM1121" i="1"/>
  <c r="AM1120" i="1"/>
  <c r="AM1119" i="1"/>
  <c r="AM1118" i="1"/>
  <c r="AM1117" i="1"/>
  <c r="AM1116" i="1"/>
  <c r="AM1115" i="1"/>
  <c r="AM1114" i="1"/>
  <c r="AM1113" i="1"/>
  <c r="AM1112" i="1"/>
  <c r="AM1111" i="1"/>
  <c r="AM1109" i="1"/>
  <c r="AM1108" i="1"/>
  <c r="AM1106" i="1"/>
  <c r="AM1105" i="1"/>
  <c r="AM1104" i="1"/>
  <c r="AM1103" i="1"/>
  <c r="AM1102" i="1"/>
  <c r="AM1100" i="1"/>
  <c r="AM1099" i="1"/>
  <c r="AM1098" i="1"/>
  <c r="AM1097" i="1"/>
  <c r="AM1096" i="1"/>
  <c r="AM1094" i="1"/>
  <c r="AM1092" i="1"/>
  <c r="AM1091" i="1"/>
  <c r="AM1089" i="1"/>
  <c r="AM1088" i="1"/>
  <c r="AM1087" i="1"/>
  <c r="AM1090" i="1"/>
  <c r="AM1084" i="1"/>
  <c r="AM1083" i="1"/>
  <c r="AM1082" i="1"/>
  <c r="AM1081" i="1"/>
  <c r="AM1079" i="1"/>
  <c r="AM1078" i="1"/>
  <c r="AM1077" i="1"/>
  <c r="AM1076" i="1"/>
  <c r="AM1075" i="1"/>
  <c r="AM1074" i="1"/>
  <c r="AM1073" i="1"/>
  <c r="AM1072" i="1"/>
  <c r="AM1070" i="1"/>
  <c r="AM1062" i="1"/>
  <c r="AM1061" i="1"/>
  <c r="AM1060" i="1"/>
  <c r="AM1059" i="1"/>
  <c r="AM1063" i="1"/>
  <c r="AM1058" i="1"/>
  <c r="AM1057" i="1"/>
  <c r="AM1056" i="1"/>
  <c r="AM1055" i="1"/>
  <c r="AM1054" i="1"/>
  <c r="AM1053" i="1"/>
  <c r="AM1052" i="1"/>
  <c r="AM1051" i="1"/>
  <c r="AM1049" i="1"/>
  <c r="AM1048" i="1"/>
  <c r="AM1047" i="1"/>
  <c r="AM1045" i="1"/>
  <c r="AM1044" i="1"/>
  <c r="AM1043" i="1"/>
  <c r="AM1042" i="1"/>
  <c r="AM1039" i="1"/>
  <c r="AM1037" i="1"/>
  <c r="AM1036" i="1"/>
  <c r="AM1032" i="1"/>
  <c r="AM1030" i="1"/>
  <c r="AM1029" i="1"/>
  <c r="AM1028" i="1"/>
  <c r="AM1027" i="1"/>
  <c r="AM1033" i="1"/>
  <c r="AM1026" i="1"/>
  <c r="AM1025" i="1"/>
  <c r="AM1024" i="1"/>
  <c r="AM1023" i="1"/>
  <c r="AM1022" i="1"/>
  <c r="AM1020" i="1"/>
  <c r="AM1019" i="1"/>
  <c r="AM1018" i="1"/>
  <c r="AM1017" i="1"/>
  <c r="AM1016" i="1"/>
  <c r="AM1015" i="1"/>
  <c r="AM1014" i="1"/>
  <c r="AM1013" i="1"/>
  <c r="AM1012" i="1"/>
  <c r="AM1010" i="1"/>
  <c r="AM1009" i="1"/>
  <c r="AM1007" i="1"/>
  <c r="AM1006" i="1"/>
  <c r="AM1005" i="1"/>
  <c r="AM1004" i="1"/>
  <c r="AM1003" i="1"/>
  <c r="AM1002" i="1"/>
  <c r="AM1001" i="1"/>
  <c r="AM1000" i="1"/>
  <c r="AM999" i="1"/>
  <c r="AM997" i="1"/>
  <c r="AM995" i="1"/>
  <c r="AM992" i="1"/>
  <c r="AM991" i="1"/>
  <c r="AM993" i="1"/>
  <c r="AM989" i="1"/>
  <c r="AM988" i="1"/>
  <c r="AM987" i="1"/>
  <c r="AM990" i="1"/>
  <c r="AM986" i="1"/>
  <c r="AM982" i="1"/>
  <c r="AM978" i="1"/>
  <c r="AM977" i="1"/>
  <c r="AM976" i="1"/>
  <c r="AM974" i="1"/>
  <c r="AM973" i="1"/>
  <c r="AM972" i="1"/>
  <c r="AM971" i="1"/>
  <c r="AM964" i="1"/>
  <c r="AM963" i="1"/>
  <c r="AM962" i="1"/>
  <c r="AM961" i="1"/>
  <c r="AM960" i="1"/>
  <c r="AM959" i="1"/>
  <c r="AM966" i="1"/>
  <c r="AM965" i="1"/>
  <c r="AM956" i="1"/>
  <c r="AM957" i="1"/>
  <c r="AM954" i="1"/>
  <c r="AM953" i="1"/>
  <c r="AM952" i="1"/>
  <c r="AM948" i="1"/>
  <c r="AM947" i="1"/>
  <c r="AM946" i="1"/>
  <c r="AM945" i="1"/>
  <c r="AM943" i="1"/>
  <c r="AM942" i="1"/>
  <c r="AM941" i="1"/>
  <c r="AM940" i="1"/>
  <c r="AM939" i="1"/>
  <c r="AM938" i="1"/>
  <c r="AM937" i="1"/>
  <c r="AM936" i="1"/>
  <c r="AM935" i="1"/>
  <c r="AM933" i="1"/>
  <c r="AM932" i="1"/>
  <c r="AM931" i="1"/>
  <c r="AM930" i="1"/>
  <c r="AM929" i="1"/>
  <c r="AM928" i="1"/>
  <c r="AM926" i="1"/>
  <c r="AM923" i="1"/>
  <c r="AM922" i="1"/>
  <c r="AM921" i="1"/>
  <c r="AM920" i="1"/>
  <c r="AM918" i="1"/>
  <c r="AM919" i="1"/>
  <c r="AM917" i="1"/>
  <c r="AM916" i="1"/>
  <c r="AM915" i="1"/>
  <c r="AM914" i="1"/>
  <c r="AM911" i="1"/>
  <c r="AM909" i="1"/>
  <c r="AM908" i="1"/>
  <c r="AM907" i="1"/>
  <c r="AM906" i="1"/>
  <c r="AM905" i="1"/>
  <c r="AM904" i="1"/>
  <c r="AM901" i="1"/>
  <c r="AM900" i="1"/>
  <c r="AM899" i="1"/>
  <c r="AM902" i="1"/>
  <c r="AM898" i="1"/>
  <c r="AM897" i="1"/>
  <c r="AM896" i="1"/>
  <c r="AM889" i="1"/>
  <c r="AM888" i="1"/>
  <c r="AM887" i="1"/>
  <c r="AM892" i="1"/>
  <c r="AM891" i="1"/>
  <c r="AM890" i="1"/>
  <c r="AM886" i="1"/>
  <c r="AM885" i="1"/>
  <c r="AM881" i="1"/>
  <c r="AM883" i="1"/>
  <c r="AM878" i="1"/>
  <c r="AM879" i="1"/>
  <c r="AM877" i="1"/>
  <c r="AM876" i="1"/>
  <c r="AM875" i="1"/>
  <c r="AM874" i="1"/>
  <c r="AM873" i="1"/>
  <c r="AM872" i="1"/>
  <c r="AM868" i="1"/>
  <c r="AM867" i="1"/>
  <c r="AM866" i="1"/>
  <c r="AM865" i="1"/>
  <c r="AM864" i="1"/>
  <c r="AM862" i="1"/>
  <c r="AM861" i="1"/>
  <c r="AM860" i="1"/>
  <c r="AM859" i="1"/>
  <c r="AM858" i="1"/>
  <c r="AM857" i="1"/>
  <c r="AM856" i="1"/>
  <c r="AM855" i="1"/>
  <c r="AM852" i="1"/>
  <c r="AM851" i="1"/>
  <c r="AM849" i="1"/>
  <c r="AM848" i="1"/>
  <c r="AM845" i="1"/>
  <c r="AM844" i="1"/>
  <c r="AM843" i="1"/>
  <c r="AM846" i="1"/>
  <c r="AM841" i="1"/>
  <c r="AM840" i="1"/>
  <c r="AM839" i="1"/>
  <c r="AM837" i="1"/>
  <c r="AM836" i="1"/>
  <c r="AM835" i="1"/>
  <c r="AM833" i="1"/>
  <c r="AM832" i="1"/>
  <c r="AM834" i="1"/>
  <c r="AM830" i="1"/>
  <c r="AM829" i="1"/>
  <c r="AM828" i="1"/>
  <c r="AM827" i="1"/>
  <c r="AM826" i="1"/>
  <c r="AM825" i="1"/>
  <c r="AM824" i="1"/>
  <c r="AM823" i="1"/>
  <c r="AM822" i="1"/>
  <c r="AM820" i="1"/>
  <c r="AM819" i="1"/>
  <c r="AM818" i="1"/>
  <c r="AM817" i="1"/>
  <c r="AM815" i="1"/>
  <c r="AM811" i="1"/>
  <c r="AM809" i="1"/>
  <c r="AM806" i="1"/>
  <c r="AM805" i="1"/>
  <c r="AM804" i="1"/>
  <c r="AM803" i="1"/>
  <c r="AM802" i="1"/>
  <c r="AM801" i="1"/>
  <c r="AM800" i="1"/>
  <c r="AM799" i="1"/>
  <c r="AM798" i="1"/>
  <c r="AM797" i="1"/>
  <c r="AM796" i="1"/>
  <c r="AM808" i="1"/>
  <c r="AM795" i="1"/>
  <c r="AM794" i="1"/>
  <c r="AM793" i="1"/>
  <c r="AM792" i="1"/>
  <c r="AM791" i="1"/>
  <c r="AM790" i="1"/>
  <c r="AM789" i="1"/>
  <c r="AM787" i="1"/>
  <c r="AM786" i="1"/>
  <c r="AM785" i="1"/>
  <c r="AM782" i="1"/>
  <c r="AM781" i="1"/>
  <c r="AM780" i="1"/>
  <c r="AM779" i="1"/>
  <c r="AM778" i="1"/>
  <c r="AM776" i="1"/>
  <c r="AM775" i="1"/>
  <c r="AM772" i="1"/>
  <c r="AM771" i="1"/>
  <c r="AM770" i="1"/>
  <c r="AM767" i="1"/>
  <c r="AM766" i="1"/>
  <c r="AM765" i="1"/>
  <c r="AM764" i="1"/>
  <c r="AM763" i="1"/>
  <c r="AM762" i="1"/>
  <c r="AM761" i="1"/>
  <c r="AM760" i="1"/>
  <c r="AM759" i="1"/>
  <c r="AM769" i="1"/>
  <c r="AM757" i="1"/>
  <c r="AM758" i="1"/>
  <c r="AM756" i="1"/>
  <c r="AM755" i="1"/>
  <c r="AM754" i="1"/>
  <c r="AM751" i="1"/>
  <c r="AM750" i="1"/>
  <c r="AM749" i="1"/>
  <c r="AM748" i="1"/>
  <c r="AM747" i="1"/>
  <c r="AM746" i="1"/>
  <c r="AM745" i="1"/>
  <c r="AM744" i="1"/>
  <c r="AM742" i="1"/>
  <c r="AM741" i="1"/>
  <c r="AM740" i="1"/>
  <c r="AM739" i="1"/>
  <c r="AM738" i="1"/>
  <c r="AM737" i="1"/>
  <c r="AM736" i="1"/>
  <c r="AM734" i="1"/>
  <c r="AM732" i="1"/>
  <c r="AM731" i="1"/>
  <c r="AM730" i="1"/>
  <c r="AM729" i="1"/>
  <c r="AM725" i="1"/>
  <c r="AM724" i="1"/>
  <c r="AM722" i="1"/>
  <c r="AM721" i="1"/>
  <c r="AM723" i="1"/>
  <c r="AM720" i="1"/>
  <c r="AM719" i="1"/>
  <c r="AM718" i="1"/>
  <c r="AM717" i="1"/>
  <c r="AM716" i="1"/>
  <c r="AM714" i="1"/>
  <c r="AM712" i="1"/>
  <c r="AM713" i="1"/>
  <c r="AM711" i="1"/>
  <c r="AM710" i="1"/>
  <c r="AM709" i="1"/>
  <c r="AM707" i="1"/>
  <c r="AM708" i="1"/>
  <c r="AM702" i="1"/>
  <c r="AM700" i="1"/>
  <c r="AM699" i="1"/>
  <c r="AM697" i="1"/>
  <c r="AM696" i="1"/>
  <c r="AM695" i="1"/>
  <c r="AM694" i="1"/>
  <c r="AM693" i="1"/>
  <c r="AM692" i="1"/>
  <c r="AM691" i="1"/>
  <c r="AM690" i="1"/>
  <c r="AM688" i="1"/>
  <c r="AM687" i="1"/>
  <c r="AM686" i="1"/>
  <c r="AM684" i="1"/>
  <c r="AM682" i="1"/>
  <c r="AM680" i="1"/>
  <c r="AM679" i="1"/>
  <c r="AM677" i="1"/>
  <c r="AM676" i="1"/>
  <c r="AM678" i="1"/>
  <c r="AM672" i="1"/>
  <c r="AM671" i="1"/>
  <c r="AM670" i="1"/>
  <c r="AM669" i="1"/>
  <c r="AM668" i="1"/>
  <c r="AM667" i="1"/>
  <c r="AM666" i="1"/>
  <c r="AM665" i="1"/>
  <c r="AM664" i="1"/>
  <c r="AM663" i="1"/>
  <c r="AM662" i="1"/>
  <c r="AM661" i="1"/>
  <c r="AM660" i="1"/>
  <c r="AM659" i="1"/>
  <c r="AM657" i="1"/>
  <c r="AM656" i="1"/>
  <c r="AM655" i="1"/>
  <c r="AM653" i="1"/>
  <c r="AM652" i="1"/>
  <c r="AM651" i="1"/>
  <c r="AM649" i="1"/>
  <c r="AM648" i="1"/>
  <c r="AM647" i="1"/>
  <c r="AM646" i="1"/>
  <c r="AM645" i="1"/>
  <c r="AM644" i="1"/>
  <c r="AM642" i="1"/>
  <c r="AM641" i="1"/>
  <c r="AM640" i="1"/>
  <c r="AM639" i="1"/>
  <c r="AM638" i="1"/>
  <c r="AM636" i="1"/>
  <c r="AM634" i="1"/>
  <c r="AM633" i="1"/>
  <c r="AM632" i="1"/>
  <c r="AM631" i="1"/>
  <c r="AM630" i="1"/>
  <c r="AM629" i="1"/>
  <c r="AM628" i="1"/>
  <c r="AM625" i="1"/>
  <c r="AM624" i="1"/>
  <c r="AM623" i="1"/>
  <c r="AM622" i="1"/>
  <c r="AM621" i="1"/>
  <c r="AM620" i="1"/>
  <c r="AM619" i="1"/>
  <c r="AM618" i="1"/>
  <c r="AM615" i="1"/>
  <c r="AM614" i="1"/>
  <c r="AM613" i="1"/>
  <c r="AM612" i="1"/>
  <c r="AM611" i="1"/>
  <c r="AM617" i="1"/>
  <c r="AM609" i="1"/>
  <c r="AM608" i="1"/>
  <c r="AM607" i="1"/>
  <c r="AM606" i="1"/>
  <c r="AM610" i="1"/>
  <c r="AM604" i="1"/>
  <c r="AM601" i="1"/>
  <c r="AM600" i="1"/>
  <c r="AM599" i="1"/>
  <c r="AM598" i="1"/>
  <c r="AM596" i="1"/>
  <c r="AM595" i="1"/>
  <c r="AM594" i="1"/>
  <c r="AM593" i="1"/>
  <c r="AM592" i="1"/>
  <c r="AM590" i="1"/>
  <c r="AM586" i="1"/>
  <c r="AM585" i="1"/>
  <c r="AM584" i="1"/>
  <c r="AM583" i="1"/>
  <c r="AM582" i="1"/>
  <c r="AM587" i="1"/>
  <c r="AM580" i="1"/>
  <c r="AM581" i="1"/>
  <c r="AM576" i="1"/>
  <c r="AM577" i="1"/>
  <c r="AM575" i="1"/>
  <c r="AM571" i="1"/>
  <c r="AM570" i="1"/>
  <c r="AM569" i="1"/>
  <c r="AM568" i="1"/>
  <c r="AM567" i="1"/>
  <c r="AM574" i="1"/>
  <c r="AM573" i="1"/>
  <c r="AM566" i="1"/>
  <c r="AM565" i="1"/>
  <c r="AM564" i="1"/>
  <c r="AM563" i="1"/>
  <c r="AM562" i="1"/>
  <c r="AM558" i="1"/>
  <c r="AM559" i="1"/>
  <c r="AM557" i="1"/>
  <c r="AM555" i="1"/>
  <c r="AM554" i="1"/>
  <c r="AM553" i="1"/>
  <c r="AM552" i="1"/>
  <c r="AM551" i="1"/>
  <c r="AM550" i="1"/>
  <c r="AM548" i="1"/>
  <c r="AM549" i="1"/>
  <c r="AM547" i="1"/>
  <c r="AM545" i="1"/>
  <c r="AM543" i="1"/>
  <c r="AM542" i="1"/>
  <c r="AM541" i="1"/>
  <c r="AM540" i="1"/>
  <c r="AM539" i="1"/>
  <c r="AM538" i="1"/>
  <c r="AM537" i="1"/>
  <c r="AM536" i="1"/>
  <c r="AM535" i="1"/>
  <c r="AM533" i="1"/>
  <c r="AM531" i="1"/>
  <c r="AM530" i="1"/>
  <c r="AM529" i="1"/>
  <c r="AM528" i="1"/>
  <c r="AM526" i="1"/>
  <c r="AM525" i="1"/>
  <c r="AM524" i="1"/>
  <c r="AM523" i="1"/>
  <c r="AM521" i="1"/>
  <c r="AM520" i="1"/>
  <c r="AM516" i="1"/>
  <c r="AM514" i="1"/>
  <c r="AM513" i="1"/>
  <c r="AM512" i="1"/>
  <c r="AM511" i="1"/>
  <c r="AM508" i="1"/>
  <c r="AM507" i="1"/>
  <c r="AM506" i="1"/>
  <c r="AM505" i="1"/>
  <c r="AM501" i="1"/>
  <c r="AM503" i="1"/>
  <c r="AM502" i="1"/>
  <c r="AM500" i="1"/>
  <c r="AM499" i="1"/>
  <c r="AM498" i="1"/>
  <c r="AM497" i="1"/>
  <c r="AM494" i="1"/>
  <c r="AM492" i="1"/>
  <c r="AM491" i="1"/>
  <c r="AM490" i="1"/>
  <c r="AM493" i="1"/>
  <c r="AM488" i="1"/>
  <c r="AM487" i="1"/>
  <c r="AM486" i="1"/>
  <c r="AM481" i="1"/>
  <c r="AM480" i="1"/>
  <c r="AM479" i="1"/>
  <c r="AM478" i="1"/>
  <c r="AM477" i="1"/>
  <c r="AM476" i="1"/>
  <c r="AM474" i="1"/>
  <c r="AM473" i="1"/>
  <c r="AM472" i="1"/>
  <c r="AM471" i="1"/>
  <c r="AM470" i="1"/>
  <c r="AM469" i="1"/>
  <c r="AM468" i="1"/>
  <c r="AM466" i="1"/>
  <c r="AM467" i="1"/>
  <c r="AM464" i="1"/>
  <c r="AM463" i="1"/>
  <c r="AM462" i="1"/>
  <c r="AM461" i="1"/>
  <c r="AM460" i="1"/>
  <c r="AM458" i="1"/>
  <c r="AM457" i="1"/>
  <c r="AM456" i="1"/>
  <c r="AM455" i="1"/>
  <c r="AM454" i="1"/>
  <c r="AM453" i="1"/>
  <c r="AM452" i="1"/>
  <c r="AM451" i="1"/>
  <c r="AM450" i="1"/>
  <c r="AM449" i="1"/>
  <c r="AM447" i="1"/>
  <c r="AM446" i="1"/>
  <c r="AM444" i="1"/>
  <c r="AM443" i="1"/>
  <c r="AM439" i="1"/>
  <c r="AM438" i="1"/>
  <c r="AM436" i="1"/>
  <c r="AM435" i="1"/>
  <c r="AM433" i="1"/>
  <c r="AM432" i="1"/>
  <c r="AM431" i="1"/>
  <c r="AM429" i="1"/>
  <c r="AM428" i="1"/>
  <c r="AM426" i="1"/>
  <c r="AM427" i="1"/>
  <c r="AM424" i="1"/>
  <c r="AM422" i="1"/>
  <c r="AM421" i="1"/>
  <c r="AM420" i="1"/>
  <c r="AM419" i="1"/>
  <c r="AM418" i="1"/>
  <c r="AM416" i="1"/>
  <c r="AM413" i="1"/>
  <c r="AM412" i="1"/>
  <c r="AM411" i="1"/>
  <c r="AM414" i="1"/>
  <c r="AM410" i="1"/>
  <c r="AM408" i="1"/>
  <c r="AM406" i="1"/>
  <c r="AM405" i="1"/>
  <c r="AM407" i="1"/>
  <c r="AM403" i="1"/>
  <c r="AM401" i="1"/>
  <c r="AM400" i="1"/>
  <c r="AM399" i="1"/>
  <c r="AM398" i="1"/>
  <c r="AM397" i="1"/>
  <c r="AM396" i="1"/>
  <c r="AM395" i="1"/>
  <c r="AM394" i="1"/>
  <c r="AM393" i="1"/>
  <c r="AM392" i="1"/>
  <c r="AM391" i="1"/>
  <c r="AM389" i="1"/>
  <c r="AM388" i="1"/>
  <c r="AM387" i="1"/>
  <c r="AM385" i="1"/>
  <c r="AM384" i="1"/>
  <c r="AM383" i="1"/>
  <c r="AM382" i="1"/>
  <c r="AM381" i="1"/>
  <c r="AM379" i="1"/>
  <c r="AM378" i="1"/>
  <c r="AM377" i="1"/>
  <c r="AM374" i="1"/>
  <c r="AM373" i="1"/>
  <c r="AM372" i="1"/>
  <c r="AM376" i="1"/>
  <c r="AM375" i="1"/>
  <c r="AM371" i="1"/>
  <c r="AM370" i="1"/>
  <c r="AM367" i="1"/>
  <c r="AM366" i="1"/>
  <c r="AM365" i="1"/>
  <c r="AM353" i="1"/>
  <c r="AM352" i="1"/>
  <c r="AM351" i="1"/>
  <c r="AM350" i="1"/>
  <c r="AM349" i="1"/>
  <c r="AM348" i="1"/>
  <c r="AM347" i="1"/>
  <c r="AM346" i="1"/>
  <c r="AM345" i="1"/>
  <c r="AM344" i="1"/>
  <c r="AM343" i="1"/>
  <c r="AM342" i="1"/>
  <c r="AM341" i="1"/>
  <c r="AM340" i="1"/>
  <c r="AM339" i="1"/>
  <c r="AM338" i="1"/>
  <c r="AM337" i="1"/>
  <c r="AM336" i="1"/>
  <c r="AM335" i="1"/>
  <c r="AM334" i="1"/>
  <c r="AM333" i="1"/>
  <c r="AM331" i="1"/>
  <c r="AM330" i="1"/>
  <c r="AM329" i="1"/>
  <c r="AM328" i="1"/>
  <c r="AM327" i="1"/>
  <c r="AM324" i="1"/>
  <c r="AM322" i="1"/>
  <c r="AM321" i="1"/>
  <c r="AM320" i="1"/>
  <c r="AM319" i="1"/>
  <c r="AM318" i="1"/>
  <c r="AM317" i="1"/>
  <c r="AM326" i="1"/>
  <c r="AM325" i="1"/>
  <c r="AM313" i="1"/>
  <c r="AM312" i="1"/>
  <c r="AM311" i="1"/>
  <c r="AM310" i="1"/>
  <c r="AM309" i="1"/>
  <c r="AM308" i="1"/>
  <c r="AM307" i="1"/>
  <c r="AM315" i="1"/>
  <c r="AM306" i="1"/>
  <c r="AM305" i="1"/>
  <c r="AM302" i="1"/>
  <c r="AM301" i="1"/>
  <c r="AM300" i="1"/>
  <c r="AM299" i="1"/>
  <c r="AM298" i="1"/>
  <c r="AM297" i="1"/>
  <c r="AM304" i="1"/>
  <c r="AM296" i="1"/>
  <c r="AM295" i="1"/>
  <c r="AM294" i="1"/>
  <c r="AM293" i="1"/>
  <c r="AM292" i="1"/>
  <c r="AM291" i="1"/>
  <c r="AM288" i="1"/>
  <c r="AM285" i="1"/>
  <c r="AM282" i="1"/>
  <c r="AM281" i="1"/>
  <c r="AM280" i="1"/>
  <c r="AM279" i="1"/>
  <c r="AM277" i="1"/>
  <c r="AM278" i="1"/>
  <c r="AM275" i="1"/>
  <c r="AM273" i="1"/>
  <c r="AM272" i="1"/>
  <c r="AM271" i="1"/>
  <c r="AM267" i="1"/>
  <c r="AM266" i="1"/>
  <c r="AM264" i="1"/>
  <c r="AM261" i="1"/>
  <c r="AM260" i="1"/>
  <c r="AM258" i="1"/>
  <c r="AM257" i="1"/>
  <c r="AM255" i="1"/>
  <c r="AM254" i="1"/>
  <c r="AM253" i="1"/>
  <c r="AM252" i="1"/>
  <c r="AM251" i="1"/>
  <c r="AM250" i="1"/>
  <c r="AM249" i="1"/>
  <c r="AM248" i="1"/>
  <c r="AM247" i="1"/>
  <c r="AM246" i="1"/>
  <c r="AM243" i="1"/>
  <c r="AM242" i="1"/>
  <c r="AM241" i="1"/>
  <c r="AM240" i="1"/>
  <c r="AM238" i="1"/>
  <c r="AM237" i="1"/>
  <c r="AM234" i="1"/>
  <c r="AM229" i="1"/>
  <c r="AM228" i="1"/>
  <c r="AM227" i="1"/>
  <c r="AM226" i="1"/>
  <c r="AM225" i="1"/>
  <c r="AM224" i="1"/>
  <c r="AM223" i="1"/>
  <c r="AM231" i="1"/>
  <c r="AM230" i="1"/>
  <c r="AM222" i="1"/>
  <c r="AM221" i="1"/>
  <c r="AM220" i="1"/>
  <c r="AM218" i="1"/>
  <c r="AM214" i="1"/>
  <c r="AM213" i="1"/>
  <c r="AM212" i="1"/>
  <c r="AM216" i="1"/>
  <c r="AM215" i="1"/>
  <c r="AM211" i="1"/>
  <c r="AM208" i="1"/>
  <c r="AM206" i="1"/>
  <c r="AM205" i="1"/>
  <c r="AM203" i="1"/>
  <c r="AM202" i="1"/>
  <c r="AM201" i="1"/>
  <c r="AM195" i="1"/>
  <c r="AM194" i="1"/>
  <c r="AM193" i="1"/>
  <c r="AM191" i="1"/>
  <c r="AM197" i="1"/>
  <c r="AM192" i="1"/>
  <c r="AM189" i="1"/>
  <c r="AM188" i="1"/>
  <c r="AM190" i="1"/>
  <c r="AM186" i="1"/>
  <c r="AM185" i="1"/>
  <c r="AM187" i="1"/>
  <c r="AM183" i="1"/>
  <c r="AM180" i="1"/>
  <c r="AM179" i="1"/>
  <c r="AM178" i="1"/>
  <c r="AM177" i="1"/>
  <c r="AM176" i="1"/>
  <c r="AM175" i="1"/>
  <c r="AM174" i="1"/>
  <c r="AM173" i="1"/>
  <c r="AM172" i="1"/>
  <c r="AM171" i="1"/>
  <c r="AM168" i="1"/>
  <c r="AM169" i="1"/>
  <c r="AM166" i="1"/>
  <c r="AM165" i="1"/>
  <c r="AM164" i="1"/>
  <c r="AM163" i="1"/>
  <c r="AM162" i="1"/>
  <c r="AM156" i="1"/>
  <c r="AM155" i="1"/>
  <c r="AM158" i="1"/>
  <c r="AM157" i="1"/>
  <c r="AM154" i="1"/>
  <c r="AM152" i="1"/>
  <c r="AM151" i="1"/>
  <c r="AM149" i="1"/>
  <c r="AM148" i="1"/>
  <c r="AM147" i="1"/>
  <c r="AM139" i="1"/>
  <c r="AM138" i="1"/>
  <c r="AM137" i="1"/>
  <c r="AM136" i="1"/>
  <c r="AM135" i="1"/>
  <c r="AM142" i="1"/>
  <c r="AM141" i="1"/>
  <c r="AM140" i="1"/>
  <c r="AM133" i="1"/>
  <c r="AM130" i="1"/>
  <c r="AM128" i="1"/>
  <c r="AM127" i="1"/>
  <c r="AM126" i="1"/>
  <c r="AM125" i="1"/>
  <c r="AM124" i="1"/>
  <c r="AM123" i="1"/>
  <c r="AM119" i="1"/>
  <c r="AM118" i="1"/>
  <c r="AM112" i="1"/>
  <c r="AM111" i="1"/>
  <c r="AM108" i="1"/>
  <c r="AM106" i="1"/>
  <c r="AM105" i="1"/>
  <c r="AM104" i="1"/>
  <c r="AM103" i="1"/>
  <c r="AM101" i="1"/>
  <c r="AM95" i="1"/>
  <c r="AM94" i="1"/>
  <c r="AM97" i="1"/>
  <c r="AM96" i="1"/>
  <c r="AM92" i="1"/>
  <c r="AM91" i="1"/>
  <c r="AM86" i="1"/>
  <c r="AM85" i="1"/>
  <c r="AM84" i="1"/>
  <c r="AM88" i="1"/>
  <c r="AM87" i="1"/>
  <c r="AM79" i="1"/>
  <c r="AM78" i="1"/>
  <c r="AM77" i="1"/>
  <c r="AM76" i="1"/>
  <c r="AM74" i="1"/>
  <c r="AM73" i="1"/>
  <c r="AM72" i="1"/>
  <c r="AM71" i="1"/>
  <c r="AM70" i="1"/>
  <c r="AM69" i="1"/>
  <c r="AM67" i="1"/>
  <c r="AM66" i="1"/>
  <c r="AM65" i="1"/>
  <c r="AM64" i="1"/>
  <c r="AM63" i="1"/>
  <c r="AM62" i="1"/>
  <c r="AM61" i="1"/>
  <c r="AM60" i="1"/>
  <c r="AM59" i="1"/>
  <c r="AM57" i="1"/>
  <c r="AM56" i="1"/>
  <c r="AM55" i="1"/>
  <c r="AM54" i="1"/>
  <c r="AM53" i="1"/>
  <c r="AM52" i="1"/>
  <c r="AM51" i="1"/>
  <c r="AM49" i="1"/>
  <c r="AM46" i="1"/>
  <c r="AM43" i="1"/>
  <c r="AM42" i="1"/>
  <c r="AM41" i="1"/>
  <c r="AM39" i="1"/>
  <c r="AM38" i="1"/>
  <c r="AM36" i="1"/>
  <c r="AM35" i="1"/>
  <c r="AM34" i="1"/>
  <c r="AM32" i="1"/>
  <c r="AM31" i="1"/>
  <c r="AM30" i="1"/>
  <c r="AM29" i="1"/>
  <c r="AM27" i="1"/>
  <c r="AM26" i="1"/>
  <c r="AM23" i="1"/>
  <c r="AM22" i="1"/>
  <c r="AM24" i="1"/>
  <c r="AM21" i="1"/>
  <c r="AM18" i="1"/>
  <c r="AM17" i="1"/>
  <c r="AM15" i="1"/>
  <c r="AM16" i="1"/>
  <c r="AM14" i="1"/>
  <c r="AM13" i="1"/>
  <c r="AM12" i="1"/>
  <c r="AM11" i="1"/>
  <c r="AM8" i="1"/>
  <c r="AM7" i="1"/>
  <c r="AM5" i="1"/>
  <c r="AM3" i="1"/>
  <c r="AM2" i="1"/>
  <c r="AM1482" i="1"/>
  <c r="AM1461" i="1"/>
  <c r="AM1400" i="1"/>
  <c r="AM1399" i="1"/>
  <c r="AM1394" i="1"/>
  <c r="AM1385" i="1"/>
  <c r="AM1310" i="1"/>
  <c r="AM1308" i="1"/>
  <c r="AM1298" i="1"/>
  <c r="AM1279" i="1"/>
  <c r="AM1246" i="1"/>
  <c r="AM1227" i="1"/>
  <c r="AM1147" i="1"/>
  <c r="AM1107" i="1"/>
  <c r="AM1046" i="1"/>
  <c r="AM1034" i="1"/>
  <c r="AM1011" i="1"/>
  <c r="AM1008" i="1"/>
  <c r="AM998" i="1"/>
  <c r="AM996" i="1"/>
  <c r="AM927" i="1"/>
  <c r="AM925" i="1"/>
  <c r="AM882" i="1"/>
  <c r="AM854" i="1"/>
  <c r="AM847" i="1"/>
  <c r="AM838" i="1"/>
  <c r="AM810" i="1"/>
  <c r="AM784" i="1"/>
  <c r="AM777" i="1"/>
  <c r="AM773" i="1"/>
  <c r="AM704" i="1"/>
  <c r="AM681" i="1"/>
  <c r="AM650" i="1"/>
  <c r="AM626" i="1"/>
  <c r="AM544" i="1"/>
  <c r="AM434" i="1"/>
  <c r="AM332" i="1"/>
  <c r="AM286" i="1"/>
  <c r="AM283" i="1"/>
  <c r="AM274" i="1"/>
  <c r="AM263" i="1"/>
  <c r="AM262" i="1"/>
  <c r="AM204" i="1"/>
  <c r="AM131" i="1"/>
  <c r="AM82" i="1"/>
  <c r="AM58" i="1"/>
  <c r="AM45" i="1"/>
  <c r="AM40" i="1"/>
  <c r="AM25" i="1"/>
  <c r="AM4" i="1"/>
  <c r="AL45" i="1"/>
  <c r="AL40" i="1"/>
  <c r="AL25" i="1"/>
  <c r="P21" i="3"/>
  <c r="O21" i="3"/>
  <c r="M21" i="3"/>
  <c r="AL880" i="1"/>
  <c r="AK880" i="1"/>
  <c r="AJ880" i="1"/>
  <c r="AH880" i="1"/>
  <c r="AF880" i="1"/>
  <c r="AI880" i="1" s="1"/>
  <c r="AE880" i="1"/>
  <c r="AL150" i="1"/>
  <c r="AK150" i="1"/>
  <c r="AJ150" i="1"/>
  <c r="AF150" i="1"/>
  <c r="AI150" i="1" s="1"/>
  <c r="AE150" i="1"/>
  <c r="AL1130" i="1"/>
  <c r="AK1130" i="1"/>
  <c r="AJ1130" i="1"/>
  <c r="AF1130" i="1"/>
  <c r="AI1130" i="1" s="1"/>
  <c r="AE1130" i="1"/>
  <c r="AL812" i="1"/>
  <c r="AK812" i="1"/>
  <c r="AJ812" i="1"/>
  <c r="AH812" i="1"/>
  <c r="AF812" i="1"/>
  <c r="AI812" i="1" s="1"/>
  <c r="AE812" i="1"/>
  <c r="AL1218" i="1"/>
  <c r="AN1218" i="1" s="1"/>
  <c r="AO1218" i="1" s="1"/>
  <c r="AK1218" i="1"/>
  <c r="AJ1218" i="1"/>
  <c r="AH1218" i="1"/>
  <c r="AF1218" i="1"/>
  <c r="AI1218" i="1" s="1"/>
  <c r="AE1218" i="1"/>
  <c r="AL1069" i="1"/>
  <c r="AK1069" i="1"/>
  <c r="AJ1069" i="1"/>
  <c r="AF1069" i="1"/>
  <c r="AI1069" i="1" s="1"/>
  <c r="AE1069" i="1"/>
  <c r="M23" i="3"/>
  <c r="O23" i="3"/>
  <c r="P23" i="3"/>
  <c r="M24" i="3"/>
  <c r="O24" i="3"/>
  <c r="P24" i="3"/>
  <c r="M25" i="3"/>
  <c r="O25" i="3"/>
  <c r="P25" i="3"/>
  <c r="M26" i="3"/>
  <c r="O26" i="3"/>
  <c r="P26" i="3"/>
  <c r="M27" i="3"/>
  <c r="O27" i="3"/>
  <c r="P27" i="3"/>
  <c r="M28" i="3"/>
  <c r="O28" i="3"/>
  <c r="P28" i="3"/>
  <c r="M29" i="3"/>
  <c r="O29" i="3"/>
  <c r="P29" i="3"/>
  <c r="M30" i="3"/>
  <c r="O30" i="3"/>
  <c r="P30" i="3"/>
  <c r="P22" i="3"/>
  <c r="O22" i="3"/>
  <c r="M22" i="3"/>
  <c r="AN1493" i="1" l="1"/>
  <c r="AO1493" i="1" s="1"/>
  <c r="AN1494" i="1"/>
  <c r="AO1494" i="1" s="1"/>
  <c r="AN1496" i="1"/>
  <c r="AO1496" i="1" s="1"/>
  <c r="AN1495" i="1"/>
  <c r="AO1495" i="1" s="1"/>
  <c r="AN90" i="1"/>
  <c r="AO90" i="1" s="1"/>
  <c r="AN1498" i="1"/>
  <c r="AO1498" i="1" s="1"/>
  <c r="R35" i="3"/>
  <c r="AN25" i="1"/>
  <c r="AO25" i="1" s="1"/>
  <c r="AN45" i="1"/>
  <c r="AO45" i="1" s="1"/>
  <c r="H9" i="9"/>
  <c r="AN40" i="1"/>
  <c r="AO40" i="1" s="1"/>
  <c r="R21" i="3"/>
  <c r="AN880" i="1"/>
  <c r="AO880" i="1" s="1"/>
  <c r="Q21" i="3"/>
  <c r="S21" i="3" s="1"/>
  <c r="R30" i="3"/>
  <c r="R27" i="3"/>
  <c r="R28" i="3"/>
  <c r="R25" i="3"/>
  <c r="R26" i="3"/>
  <c r="R29" i="3"/>
  <c r="AL1491" i="1"/>
  <c r="AN1491" i="1" s="1"/>
  <c r="AO1491" i="1" s="1"/>
  <c r="AK1491" i="1"/>
  <c r="AJ1491" i="1"/>
  <c r="AH1491" i="1"/>
  <c r="AF1491" i="1"/>
  <c r="AI1491" i="1" s="1"/>
  <c r="AE1491" i="1"/>
  <c r="AL1040" i="1"/>
  <c r="AN1040" i="1" s="1"/>
  <c r="AO1040" i="1" s="1"/>
  <c r="AK1040" i="1"/>
  <c r="AJ1040" i="1"/>
  <c r="AI1040" i="1"/>
  <c r="AH1040" i="1"/>
  <c r="AF1040" i="1"/>
  <c r="AE1040" i="1"/>
  <c r="AL869" i="1"/>
  <c r="AN869" i="1" s="1"/>
  <c r="AO869" i="1" s="1"/>
  <c r="AK869" i="1"/>
  <c r="AJ869" i="1"/>
  <c r="AI869" i="1"/>
  <c r="AH869" i="1"/>
  <c r="AF869" i="1"/>
  <c r="AE869" i="1"/>
  <c r="AL1440" i="1"/>
  <c r="AN1440" i="1" s="1"/>
  <c r="AO1440" i="1" s="1"/>
  <c r="AK1440" i="1"/>
  <c r="AJ1440" i="1"/>
  <c r="AI1440" i="1"/>
  <c r="AH1440" i="1"/>
  <c r="AF1440" i="1"/>
  <c r="AE1440" i="1"/>
  <c r="AL496" i="1"/>
  <c r="AN496" i="1" s="1"/>
  <c r="AO496" i="1" s="1"/>
  <c r="AK496" i="1"/>
  <c r="AJ496" i="1"/>
  <c r="AI496" i="1"/>
  <c r="AH496" i="1"/>
  <c r="AF496" i="1"/>
  <c r="AE496" i="1"/>
  <c r="AL603" i="1"/>
  <c r="AN603" i="1" s="1"/>
  <c r="AO603" i="1" s="1"/>
  <c r="AK603" i="1"/>
  <c r="AJ603" i="1"/>
  <c r="AI603" i="1"/>
  <c r="AH603" i="1"/>
  <c r="AF603" i="1"/>
  <c r="AE603" i="1"/>
  <c r="AN1126" i="1"/>
  <c r="AO1126" i="1" s="1"/>
  <c r="AL1126" i="1"/>
  <c r="AK1126" i="1"/>
  <c r="AJ1126" i="1"/>
  <c r="AI1126" i="1"/>
  <c r="AH1126" i="1"/>
  <c r="AF1126" i="1"/>
  <c r="AE1126" i="1"/>
  <c r="AN100" i="1"/>
  <c r="AO100" i="1" s="1"/>
  <c r="AL100" i="1"/>
  <c r="AK100" i="1"/>
  <c r="AJ100" i="1"/>
  <c r="AI100" i="1"/>
  <c r="AH100" i="1"/>
  <c r="AF100" i="1"/>
  <c r="AE100" i="1"/>
  <c r="AL743" i="1"/>
  <c r="AN743" i="1" s="1"/>
  <c r="AO743" i="1" s="1"/>
  <c r="AK743" i="1"/>
  <c r="AJ743" i="1"/>
  <c r="AI743" i="1"/>
  <c r="AH743" i="1"/>
  <c r="AF743" i="1"/>
  <c r="AE743" i="1"/>
  <c r="AN561" i="1"/>
  <c r="AO561" i="1" s="1"/>
  <c r="AL561" i="1"/>
  <c r="AK561" i="1"/>
  <c r="AJ561" i="1"/>
  <c r="AI561" i="1"/>
  <c r="AH561" i="1"/>
  <c r="AF561" i="1"/>
  <c r="AE561" i="1"/>
  <c r="AL110" i="1"/>
  <c r="AN110" i="1" s="1"/>
  <c r="AO110" i="1" s="1"/>
  <c r="AK110" i="1"/>
  <c r="AJ110" i="1"/>
  <c r="AI110" i="1"/>
  <c r="AH110" i="1"/>
  <c r="AF110" i="1"/>
  <c r="AE110" i="1"/>
  <c r="AL994" i="1"/>
  <c r="AN994" i="1" s="1"/>
  <c r="AO994" i="1" s="1"/>
  <c r="AK994" i="1"/>
  <c r="AJ994" i="1"/>
  <c r="AI994" i="1"/>
  <c r="AH994" i="1"/>
  <c r="AF994" i="1"/>
  <c r="AE994" i="1"/>
  <c r="AL122" i="1"/>
  <c r="AK122" i="1"/>
  <c r="AJ122" i="1"/>
  <c r="AI122" i="1"/>
  <c r="AH122" i="1"/>
  <c r="AF122" i="1"/>
  <c r="AE122" i="1"/>
  <c r="AL579" i="1"/>
  <c r="AN579" i="1" s="1"/>
  <c r="AO579" i="1" s="1"/>
  <c r="AK579" i="1"/>
  <c r="AJ579" i="1"/>
  <c r="AI579" i="1"/>
  <c r="AH579" i="1"/>
  <c r="AF579" i="1"/>
  <c r="AE579" i="1"/>
  <c r="AL985" i="1"/>
  <c r="AN985" i="1" s="1"/>
  <c r="AO985" i="1" s="1"/>
  <c r="AK985" i="1"/>
  <c r="AJ985" i="1"/>
  <c r="AI985" i="1"/>
  <c r="AH985" i="1"/>
  <c r="AF985" i="1"/>
  <c r="AE985" i="1"/>
  <c r="AN1288" i="1"/>
  <c r="AO1288" i="1" s="1"/>
  <c r="AL1288" i="1"/>
  <c r="AK1288" i="1"/>
  <c r="AJ1288" i="1"/>
  <c r="AI1288" i="1"/>
  <c r="AH1288" i="1"/>
  <c r="AF1288" i="1"/>
  <c r="AE1288" i="1"/>
  <c r="AN1067" i="1"/>
  <c r="AO1067" i="1" s="1"/>
  <c r="AL1067" i="1"/>
  <c r="AK1067" i="1"/>
  <c r="AJ1067" i="1"/>
  <c r="AI1067" i="1"/>
  <c r="AH1067" i="1"/>
  <c r="AF1067" i="1"/>
  <c r="AE1067" i="1"/>
  <c r="AN430" i="1"/>
  <c r="AO430" i="1" s="1"/>
  <c r="AL430" i="1"/>
  <c r="AK430" i="1"/>
  <c r="AJ430" i="1"/>
  <c r="AI430" i="1"/>
  <c r="AH430" i="1"/>
  <c r="AF430" i="1"/>
  <c r="AE430" i="1"/>
  <c r="AL132" i="1"/>
  <c r="AN132" i="1" s="1"/>
  <c r="AO132" i="1" s="1"/>
  <c r="AK132" i="1"/>
  <c r="AJ132" i="1"/>
  <c r="AI132" i="1"/>
  <c r="AH132" i="1"/>
  <c r="AF132" i="1"/>
  <c r="AE132" i="1"/>
  <c r="AN47" i="1"/>
  <c r="AO47" i="1" s="1"/>
  <c r="AL47" i="1"/>
  <c r="AK47" i="1"/>
  <c r="AJ47" i="1"/>
  <c r="AI47" i="1"/>
  <c r="AH47" i="1"/>
  <c r="AF47" i="1"/>
  <c r="AE47" i="1"/>
  <c r="AN981" i="1"/>
  <c r="AO981" i="1" s="1"/>
  <c r="AL981" i="1"/>
  <c r="AK981" i="1"/>
  <c r="AJ981" i="1"/>
  <c r="AI981" i="1"/>
  <c r="AH981" i="1"/>
  <c r="AF981" i="1"/>
  <c r="AE981" i="1"/>
  <c r="AL102" i="1"/>
  <c r="AN102" i="1" s="1"/>
  <c r="AO102" i="1" s="1"/>
  <c r="AK102" i="1"/>
  <c r="AJ102" i="1"/>
  <c r="AI102" i="1"/>
  <c r="AH102" i="1"/>
  <c r="AF102" i="1"/>
  <c r="AE102" i="1"/>
  <c r="AN200" i="1"/>
  <c r="AO200" i="1" s="1"/>
  <c r="AL200" i="1"/>
  <c r="AK200" i="1"/>
  <c r="AJ200" i="1"/>
  <c r="AI200" i="1"/>
  <c r="AH200" i="1"/>
  <c r="AF200" i="1"/>
  <c r="AE200" i="1"/>
  <c r="AN969" i="1"/>
  <c r="AO969" i="1" s="1"/>
  <c r="AL969" i="1"/>
  <c r="AK969" i="1"/>
  <c r="AJ969" i="1"/>
  <c r="AI969" i="1"/>
  <c r="AH969" i="1"/>
  <c r="AF969" i="1"/>
  <c r="AE969" i="1"/>
  <c r="AL1035" i="1"/>
  <c r="AN1035" i="1" s="1"/>
  <c r="AO1035" i="1" s="1"/>
  <c r="AK1035" i="1"/>
  <c r="AJ1035" i="1"/>
  <c r="AI1035" i="1"/>
  <c r="AH1035" i="1"/>
  <c r="AF1035" i="1"/>
  <c r="AE1035" i="1"/>
  <c r="AL134" i="1"/>
  <c r="AN134" i="1" s="1"/>
  <c r="AO134" i="1" s="1"/>
  <c r="AK134" i="1"/>
  <c r="AJ134" i="1"/>
  <c r="AI134" i="1"/>
  <c r="AH134" i="1"/>
  <c r="AF134" i="1"/>
  <c r="AE134" i="1"/>
  <c r="AN1162" i="1"/>
  <c r="AO1162" i="1" s="1"/>
  <c r="AL1162" i="1"/>
  <c r="AK1162" i="1"/>
  <c r="AJ1162" i="1"/>
  <c r="AI1162" i="1"/>
  <c r="AH1162" i="1"/>
  <c r="AF1162" i="1"/>
  <c r="AE1162" i="1"/>
  <c r="AN475" i="1"/>
  <c r="AO475" i="1" s="1"/>
  <c r="AL475" i="1"/>
  <c r="AK475" i="1"/>
  <c r="AJ475" i="1"/>
  <c r="AI475" i="1"/>
  <c r="AH475" i="1"/>
  <c r="AF475" i="1"/>
  <c r="AE475" i="1"/>
  <c r="AL1404" i="1"/>
  <c r="AK1404" i="1"/>
  <c r="AJ1404" i="1"/>
  <c r="AI1404" i="1"/>
  <c r="AH1404" i="1"/>
  <c r="AF1404" i="1"/>
  <c r="AE1404" i="1"/>
  <c r="AL510" i="1"/>
  <c r="AN510" i="1" s="1"/>
  <c r="AO510" i="1" s="1"/>
  <c r="AK510" i="1"/>
  <c r="AJ510" i="1"/>
  <c r="AI510" i="1"/>
  <c r="AH510" i="1"/>
  <c r="AF510" i="1"/>
  <c r="AE510" i="1"/>
  <c r="AN48" i="1"/>
  <c r="AO48" i="1" s="1"/>
  <c r="AL48" i="1"/>
  <c r="AK48" i="1"/>
  <c r="AJ48" i="1"/>
  <c r="AI48" i="1"/>
  <c r="AH48" i="1"/>
  <c r="AF48" i="1"/>
  <c r="AE48" i="1"/>
  <c r="AL1143" i="1"/>
  <c r="AN1143" i="1" s="1"/>
  <c r="AO1143" i="1" s="1"/>
  <c r="AK1143" i="1"/>
  <c r="AJ1143" i="1"/>
  <c r="AI1143" i="1"/>
  <c r="AH1143" i="1"/>
  <c r="AF1143" i="1"/>
  <c r="AE1143" i="1"/>
  <c r="AL1277" i="1"/>
  <c r="AK1277" i="1"/>
  <c r="AJ1277" i="1"/>
  <c r="AI1277" i="1"/>
  <c r="AH1277" i="1"/>
  <c r="AF1277" i="1"/>
  <c r="AE1277" i="1"/>
  <c r="AN1158" i="1"/>
  <c r="AO1158" i="1" s="1"/>
  <c r="AL1158" i="1"/>
  <c r="AK1158" i="1"/>
  <c r="AJ1158" i="1"/>
  <c r="AI1158" i="1"/>
  <c r="AH1158" i="1"/>
  <c r="AF1158" i="1"/>
  <c r="AE1158" i="1"/>
  <c r="AN1277" i="1" l="1"/>
  <c r="AO1277" i="1" s="1"/>
  <c r="AN122" i="1"/>
  <c r="AO122" i="1" s="1"/>
  <c r="AN1404" i="1"/>
  <c r="AO1404" i="1" s="1"/>
  <c r="AN364" i="1"/>
  <c r="AO364" i="1" s="1"/>
  <c r="AL364" i="1"/>
  <c r="AK364" i="1"/>
  <c r="AJ364" i="1"/>
  <c r="AH364" i="1"/>
  <c r="AF364" i="1"/>
  <c r="AI364" i="1" s="1"/>
  <c r="AE364" i="1"/>
  <c r="AN363" i="1"/>
  <c r="AO363" i="1" s="1"/>
  <c r="AL363" i="1"/>
  <c r="AK363" i="1"/>
  <c r="AJ363" i="1"/>
  <c r="AH363" i="1"/>
  <c r="AF363" i="1"/>
  <c r="AI363" i="1" s="1"/>
  <c r="AE363" i="1"/>
  <c r="AL107" i="1"/>
  <c r="AK107" i="1"/>
  <c r="AJ107" i="1"/>
  <c r="AH107" i="1"/>
  <c r="AF107" i="1"/>
  <c r="AI107" i="1" s="1"/>
  <c r="AE107" i="1"/>
  <c r="AN404" i="1"/>
  <c r="AO404" i="1" s="1"/>
  <c r="AL404" i="1"/>
  <c r="AK404" i="1"/>
  <c r="AJ404" i="1"/>
  <c r="AH404" i="1"/>
  <c r="AF404" i="1"/>
  <c r="AI404" i="1" s="1"/>
  <c r="AE404" i="1"/>
  <c r="AN495" i="1"/>
  <c r="AO495" i="1" s="1"/>
  <c r="AL495" i="1"/>
  <c r="AK495" i="1"/>
  <c r="AJ495" i="1"/>
  <c r="AH495" i="1"/>
  <c r="AF495" i="1"/>
  <c r="AI495" i="1" s="1"/>
  <c r="AE495" i="1"/>
  <c r="AL1364" i="1"/>
  <c r="AN1364" i="1" s="1"/>
  <c r="AO1364" i="1" s="1"/>
  <c r="AK1364" i="1"/>
  <c r="AJ1364" i="1"/>
  <c r="AH1364" i="1"/>
  <c r="AF1364" i="1"/>
  <c r="AI1364" i="1" s="1"/>
  <c r="AE1364" i="1"/>
  <c r="AL210" i="1"/>
  <c r="AN210" i="1" s="1"/>
  <c r="AO210" i="1" s="1"/>
  <c r="AK210" i="1"/>
  <c r="AJ210" i="1"/>
  <c r="AH210" i="1"/>
  <c r="AF210" i="1"/>
  <c r="AI210" i="1" s="1"/>
  <c r="AE210" i="1"/>
  <c r="AL117" i="1"/>
  <c r="AK117" i="1"/>
  <c r="AJ117" i="1"/>
  <c r="AH117" i="1"/>
  <c r="AF117" i="1"/>
  <c r="AI117" i="1" s="1"/>
  <c r="AE117" i="1"/>
  <c r="AN1021" i="1"/>
  <c r="AO1021" i="1" s="1"/>
  <c r="AL1021" i="1"/>
  <c r="AK1021" i="1"/>
  <c r="AJ1021" i="1"/>
  <c r="AH1021" i="1"/>
  <c r="AF1021" i="1"/>
  <c r="AI1021" i="1" s="1"/>
  <c r="AE1021" i="1"/>
  <c r="AN402" i="1"/>
  <c r="AO402" i="1" s="1"/>
  <c r="AL402" i="1"/>
  <c r="AK402" i="1"/>
  <c r="AJ402" i="1"/>
  <c r="AH402" i="1"/>
  <c r="AF402" i="1"/>
  <c r="AI402" i="1" s="1"/>
  <c r="AE402" i="1"/>
  <c r="AN483" i="1"/>
  <c r="AO483" i="1" s="1"/>
  <c r="AL483" i="1"/>
  <c r="AK483" i="1"/>
  <c r="AJ483" i="1"/>
  <c r="AH483" i="1"/>
  <c r="AF483" i="1"/>
  <c r="AI483" i="1" s="1"/>
  <c r="AE483" i="1"/>
  <c r="AN871" i="1"/>
  <c r="AO871" i="1" s="1"/>
  <c r="AL871" i="1"/>
  <c r="AK871" i="1"/>
  <c r="AJ871" i="1"/>
  <c r="AH871" i="1"/>
  <c r="AF871" i="1"/>
  <c r="AI871" i="1" s="1"/>
  <c r="AE871" i="1"/>
  <c r="AN1066" i="1"/>
  <c r="AO1066" i="1" s="1"/>
  <c r="AL1066" i="1"/>
  <c r="AK1066" i="1"/>
  <c r="AJ1066" i="1"/>
  <c r="AH1066" i="1"/>
  <c r="AF1066" i="1"/>
  <c r="AI1066" i="1" s="1"/>
  <c r="AE1066" i="1"/>
  <c r="AL715" i="1"/>
  <c r="AN715" i="1" s="1"/>
  <c r="AO715" i="1" s="1"/>
  <c r="AK715" i="1"/>
  <c r="AJ715" i="1"/>
  <c r="AH715" i="1"/>
  <c r="AF715" i="1"/>
  <c r="AI715" i="1" s="1"/>
  <c r="AE715" i="1"/>
  <c r="AN161" i="1"/>
  <c r="AO161" i="1" s="1"/>
  <c r="AL161" i="1"/>
  <c r="AK161" i="1"/>
  <c r="AJ161" i="1"/>
  <c r="AH161" i="1"/>
  <c r="AF161" i="1"/>
  <c r="AI161" i="1" s="1"/>
  <c r="AE161" i="1"/>
  <c r="AL484" i="1"/>
  <c r="AK484" i="1"/>
  <c r="AJ484" i="1"/>
  <c r="AH484" i="1"/>
  <c r="AF484" i="1"/>
  <c r="AI484" i="1" s="1"/>
  <c r="AE484" i="1"/>
  <c r="AL120" i="1"/>
  <c r="AN120" i="1" s="1"/>
  <c r="AO120" i="1" s="1"/>
  <c r="AK120" i="1"/>
  <c r="AJ120" i="1"/>
  <c r="AH120" i="1"/>
  <c r="AF120" i="1"/>
  <c r="AI120" i="1" s="1"/>
  <c r="AE120" i="1"/>
  <c r="AL1204" i="1"/>
  <c r="AK1204" i="1"/>
  <c r="AJ1204" i="1"/>
  <c r="AH1204" i="1"/>
  <c r="AF1204" i="1"/>
  <c r="AI1204" i="1" s="1"/>
  <c r="AE1204" i="1"/>
  <c r="AL1301" i="1"/>
  <c r="AK1301" i="1"/>
  <c r="AJ1301" i="1"/>
  <c r="AH1301" i="1"/>
  <c r="AF1301" i="1"/>
  <c r="AI1301" i="1" s="1"/>
  <c r="AE1301" i="1"/>
  <c r="AN1392" i="1"/>
  <c r="AO1392" i="1" s="1"/>
  <c r="AL1392" i="1"/>
  <c r="AK1392" i="1"/>
  <c r="AJ1392" i="1"/>
  <c r="AH1392" i="1"/>
  <c r="AF1392" i="1"/>
  <c r="AI1392" i="1" s="1"/>
  <c r="AE1392" i="1"/>
  <c r="AL369" i="1"/>
  <c r="AK369" i="1"/>
  <c r="AJ369" i="1"/>
  <c r="AH369" i="1"/>
  <c r="AF369" i="1"/>
  <c r="AI369" i="1" s="1"/>
  <c r="AE369" i="1"/>
  <c r="AN276" i="1"/>
  <c r="AO276" i="1" s="1"/>
  <c r="AL276" i="1"/>
  <c r="AK276" i="1"/>
  <c r="AJ276" i="1"/>
  <c r="AH276" i="1"/>
  <c r="AF276" i="1"/>
  <c r="AI276" i="1" s="1"/>
  <c r="AE276" i="1"/>
  <c r="AN1360" i="1"/>
  <c r="AO1360" i="1" s="1"/>
  <c r="AL1360" i="1"/>
  <c r="AK1360" i="1"/>
  <c r="AJ1360" i="1"/>
  <c r="AH1360" i="1"/>
  <c r="AF1360" i="1"/>
  <c r="AI1360" i="1" s="1"/>
  <c r="AE1360" i="1"/>
  <c r="AN813" i="1"/>
  <c r="AO813" i="1" s="1"/>
  <c r="AL813" i="1"/>
  <c r="AK813" i="1"/>
  <c r="AJ813" i="1"/>
  <c r="AH813" i="1"/>
  <c r="AF813" i="1"/>
  <c r="AI813" i="1" s="1"/>
  <c r="AE813" i="1"/>
  <c r="AL913" i="1"/>
  <c r="AK913" i="1"/>
  <c r="AJ913" i="1"/>
  <c r="AH913" i="1"/>
  <c r="AF913" i="1"/>
  <c r="AI913" i="1" s="1"/>
  <c r="AE913" i="1"/>
  <c r="AN783" i="1"/>
  <c r="AO783" i="1" s="1"/>
  <c r="AL783" i="1"/>
  <c r="AK783" i="1"/>
  <c r="AJ783" i="1"/>
  <c r="AH783" i="1"/>
  <c r="AF783" i="1"/>
  <c r="AI783" i="1" s="1"/>
  <c r="AE783" i="1"/>
  <c r="AN1367" i="1"/>
  <c r="AO1367" i="1" s="1"/>
  <c r="AL1367" i="1"/>
  <c r="AK1367" i="1"/>
  <c r="AJ1367" i="1"/>
  <c r="AH1367" i="1"/>
  <c r="AF1367" i="1"/>
  <c r="AI1367" i="1" s="1"/>
  <c r="AE1367" i="1"/>
  <c r="AN99" i="1"/>
  <c r="AO99" i="1" s="1"/>
  <c r="AL99" i="1"/>
  <c r="AK99" i="1"/>
  <c r="AJ99" i="1"/>
  <c r="AH99" i="1"/>
  <c r="AF99" i="1"/>
  <c r="AI99" i="1" s="1"/>
  <c r="AE99" i="1"/>
  <c r="AN239" i="1"/>
  <c r="AO239" i="1" s="1"/>
  <c r="AL239" i="1"/>
  <c r="AK239" i="1"/>
  <c r="AJ239" i="1"/>
  <c r="AH239" i="1"/>
  <c r="AF239" i="1"/>
  <c r="AI239" i="1" s="1"/>
  <c r="AE239" i="1"/>
  <c r="AL316" i="1"/>
  <c r="AK316" i="1"/>
  <c r="AJ316" i="1"/>
  <c r="AH316" i="1"/>
  <c r="AF316" i="1"/>
  <c r="AI316" i="1" s="1"/>
  <c r="AE316" i="1"/>
  <c r="AL589" i="1"/>
  <c r="AK589" i="1"/>
  <c r="AJ589" i="1"/>
  <c r="AH589" i="1"/>
  <c r="AF589" i="1"/>
  <c r="AI589" i="1" s="1"/>
  <c r="AE589" i="1"/>
  <c r="AL903" i="1"/>
  <c r="AK903" i="1"/>
  <c r="AJ903" i="1"/>
  <c r="AH903" i="1"/>
  <c r="AF903" i="1"/>
  <c r="AI903" i="1" s="1"/>
  <c r="AE903" i="1"/>
  <c r="AN207" i="1"/>
  <c r="AO207" i="1" s="1"/>
  <c r="AL207" i="1"/>
  <c r="AK207" i="1"/>
  <c r="AJ207" i="1"/>
  <c r="AH207" i="1"/>
  <c r="AF207" i="1"/>
  <c r="AI207" i="1" s="1"/>
  <c r="AE207" i="1"/>
  <c r="AN1419" i="1"/>
  <c r="AO1419" i="1" s="1"/>
  <c r="AL1419" i="1"/>
  <c r="AK1419" i="1"/>
  <c r="AJ1419" i="1"/>
  <c r="AH1419" i="1"/>
  <c r="AF1419" i="1"/>
  <c r="AI1419" i="1" s="1"/>
  <c r="AE1419" i="1"/>
  <c r="AL10" i="1"/>
  <c r="AK10" i="1"/>
  <c r="AJ10" i="1"/>
  <c r="AH10" i="1"/>
  <c r="AF10" i="1"/>
  <c r="AI10" i="1" s="1"/>
  <c r="AE10" i="1"/>
  <c r="AN701" i="1"/>
  <c r="AO701" i="1" s="1"/>
  <c r="AL701" i="1"/>
  <c r="AK701" i="1"/>
  <c r="AJ701" i="1"/>
  <c r="AH701" i="1"/>
  <c r="AF701" i="1"/>
  <c r="AI701" i="1" s="1"/>
  <c r="AE701" i="1"/>
  <c r="AN504" i="1"/>
  <c r="AO504" i="1" s="1"/>
  <c r="AL504" i="1"/>
  <c r="AK504" i="1"/>
  <c r="AJ504" i="1"/>
  <c r="AH504" i="1"/>
  <c r="AF504" i="1"/>
  <c r="AI504" i="1" s="1"/>
  <c r="AE504" i="1"/>
  <c r="AN146" i="1"/>
  <c r="AO146" i="1" s="1"/>
  <c r="AL146" i="1"/>
  <c r="AK146" i="1"/>
  <c r="AJ146" i="1"/>
  <c r="AH146" i="1"/>
  <c r="AF146" i="1"/>
  <c r="AI146" i="1" s="1"/>
  <c r="AE146" i="1"/>
  <c r="AL1131" i="1"/>
  <c r="AN1131" i="1" s="1"/>
  <c r="AO1131" i="1" s="1"/>
  <c r="AK1131" i="1"/>
  <c r="AJ1131" i="1"/>
  <c r="AH1131" i="1"/>
  <c r="AF1131" i="1"/>
  <c r="AI1131" i="1" s="1"/>
  <c r="AE1131" i="1"/>
  <c r="AL1436" i="1"/>
  <c r="AK1436" i="1"/>
  <c r="AJ1436" i="1"/>
  <c r="AH1436" i="1"/>
  <c r="AF1436" i="1"/>
  <c r="AI1436" i="1" s="1"/>
  <c r="AE1436" i="1"/>
  <c r="AL1252" i="1"/>
  <c r="AN1252" i="1" s="1"/>
  <c r="AO1252" i="1" s="1"/>
  <c r="AK1252" i="1"/>
  <c r="AJ1252" i="1"/>
  <c r="AH1252" i="1"/>
  <c r="AF1252" i="1"/>
  <c r="AI1252" i="1" s="1"/>
  <c r="AE1252" i="1"/>
  <c r="AL68" i="1"/>
  <c r="AK68" i="1"/>
  <c r="AJ68" i="1"/>
  <c r="AH68" i="1"/>
  <c r="AF68" i="1"/>
  <c r="AI68" i="1" s="1"/>
  <c r="AE68" i="1"/>
  <c r="AN955" i="1"/>
  <c r="AO955" i="1" s="1"/>
  <c r="AL955" i="1"/>
  <c r="AK955" i="1"/>
  <c r="AJ955" i="1"/>
  <c r="AH955" i="1"/>
  <c r="AF955" i="1"/>
  <c r="AI955" i="1" s="1"/>
  <c r="AE955" i="1"/>
  <c r="AL1276" i="1"/>
  <c r="AK1276" i="1"/>
  <c r="AJ1276" i="1"/>
  <c r="AH1276" i="1"/>
  <c r="AF1276" i="1"/>
  <c r="AI1276" i="1" s="1"/>
  <c r="AE1276" i="1"/>
  <c r="AL1256" i="1"/>
  <c r="AK1256" i="1"/>
  <c r="AJ1256" i="1"/>
  <c r="AH1256" i="1"/>
  <c r="AF1256" i="1"/>
  <c r="AI1256" i="1" s="1"/>
  <c r="AE1256" i="1"/>
  <c r="AL75" i="1"/>
  <c r="AK75" i="1"/>
  <c r="AJ75" i="1"/>
  <c r="AH75" i="1"/>
  <c r="AF75" i="1"/>
  <c r="AI75" i="1" s="1"/>
  <c r="AE75" i="1"/>
  <c r="AN1258" i="1"/>
  <c r="AO1258" i="1" s="1"/>
  <c r="AL1258" i="1"/>
  <c r="AK1258" i="1"/>
  <c r="AJ1258" i="1"/>
  <c r="AH1258" i="1"/>
  <c r="AF1258" i="1"/>
  <c r="AI1258" i="1" s="1"/>
  <c r="AE1258" i="1"/>
  <c r="AL20" i="1"/>
  <c r="AK20" i="1"/>
  <c r="AJ20" i="1"/>
  <c r="AH20" i="1"/>
  <c r="AF20" i="1"/>
  <c r="AI20" i="1" s="1"/>
  <c r="AE20" i="1"/>
  <c r="AL728" i="1"/>
  <c r="AN728" i="1" s="1"/>
  <c r="AO728" i="1" s="1"/>
  <c r="AK728" i="1"/>
  <c r="AJ728" i="1"/>
  <c r="AH728" i="1"/>
  <c r="AF728" i="1"/>
  <c r="AI728" i="1" s="1"/>
  <c r="AE728" i="1"/>
  <c r="AN386" i="1"/>
  <c r="AO386" i="1" s="1"/>
  <c r="AL386" i="1"/>
  <c r="AK386" i="1"/>
  <c r="AJ386" i="1"/>
  <c r="AH386" i="1"/>
  <c r="AF386" i="1"/>
  <c r="AI386" i="1" s="1"/>
  <c r="AE386" i="1"/>
  <c r="AN442" i="1"/>
  <c r="AO442" i="1" s="1"/>
  <c r="AL442" i="1"/>
  <c r="AK442" i="1"/>
  <c r="AJ442" i="1"/>
  <c r="AH442" i="1"/>
  <c r="AF442" i="1"/>
  <c r="AI442" i="1" s="1"/>
  <c r="AE442" i="1"/>
  <c r="AL1142" i="1"/>
  <c r="AK1142" i="1"/>
  <c r="AJ1142" i="1"/>
  <c r="AH1142" i="1"/>
  <c r="AF1142" i="1"/>
  <c r="AI1142" i="1" s="1"/>
  <c r="AE1142" i="1"/>
  <c r="AN1355" i="1"/>
  <c r="AO1355" i="1" s="1"/>
  <c r="AL1355" i="1"/>
  <c r="AK1355" i="1"/>
  <c r="AJ1355" i="1"/>
  <c r="AH1355" i="1"/>
  <c r="AF1355" i="1"/>
  <c r="AI1355" i="1" s="1"/>
  <c r="AE1355" i="1"/>
  <c r="AL245" i="1"/>
  <c r="AN245" i="1" s="1"/>
  <c r="AO245" i="1" s="1"/>
  <c r="AK245" i="1"/>
  <c r="AJ245" i="1"/>
  <c r="AH245" i="1"/>
  <c r="AF245" i="1"/>
  <c r="AI245" i="1" s="1"/>
  <c r="AE245" i="1"/>
  <c r="AL182" i="1"/>
  <c r="AK182" i="1"/>
  <c r="AJ182" i="1"/>
  <c r="AH182" i="1"/>
  <c r="AF182" i="1"/>
  <c r="AI182" i="1" s="1"/>
  <c r="AE182" i="1"/>
  <c r="AL509" i="1"/>
  <c r="AK509" i="1"/>
  <c r="AJ509" i="1"/>
  <c r="AH509" i="1"/>
  <c r="AF509" i="1"/>
  <c r="AI509" i="1" s="1"/>
  <c r="AE509" i="1"/>
  <c r="AL934" i="1"/>
  <c r="AK934" i="1"/>
  <c r="AJ934" i="1"/>
  <c r="AH934" i="1"/>
  <c r="AF934" i="1"/>
  <c r="AI934" i="1" s="1"/>
  <c r="AE934" i="1"/>
  <c r="AL753" i="1"/>
  <c r="AK753" i="1"/>
  <c r="AJ753" i="1"/>
  <c r="AH753" i="1"/>
  <c r="AF753" i="1"/>
  <c r="AI753" i="1" s="1"/>
  <c r="AE753" i="1"/>
  <c r="AL270" i="1"/>
  <c r="AK270" i="1"/>
  <c r="AJ270" i="1"/>
  <c r="AH270" i="1"/>
  <c r="AF270" i="1"/>
  <c r="AI270" i="1" s="1"/>
  <c r="AE270" i="1"/>
  <c r="AN515" i="1"/>
  <c r="AO515" i="1" s="1"/>
  <c r="AL515" i="1"/>
  <c r="AK515" i="1"/>
  <c r="AJ515" i="1"/>
  <c r="AH515" i="1"/>
  <c r="AF515" i="1"/>
  <c r="AI515" i="1" s="1"/>
  <c r="AE515" i="1"/>
  <c r="AN233" i="1"/>
  <c r="AO233" i="1" s="1"/>
  <c r="AL233" i="1"/>
  <c r="AK233" i="1"/>
  <c r="AJ233" i="1"/>
  <c r="AH233" i="1"/>
  <c r="AF233" i="1"/>
  <c r="AI233" i="1" s="1"/>
  <c r="AE233" i="1"/>
  <c r="AL1330" i="1"/>
  <c r="AK1330" i="1"/>
  <c r="AJ1330" i="1"/>
  <c r="AH1330" i="1"/>
  <c r="AF1330" i="1"/>
  <c r="AI1330" i="1" s="1"/>
  <c r="AE1330" i="1"/>
  <c r="AL637" i="1"/>
  <c r="AK637" i="1"/>
  <c r="AJ637" i="1"/>
  <c r="AH637" i="1"/>
  <c r="AF637" i="1"/>
  <c r="AI637" i="1" s="1"/>
  <c r="AE637" i="1"/>
  <c r="AL597" i="1"/>
  <c r="AK597" i="1"/>
  <c r="AJ597" i="1"/>
  <c r="AH597" i="1"/>
  <c r="AF597" i="1"/>
  <c r="AI597" i="1" s="1"/>
  <c r="AE597" i="1"/>
  <c r="AL417" i="1"/>
  <c r="AK417" i="1"/>
  <c r="AJ417" i="1"/>
  <c r="AH417" i="1"/>
  <c r="AF417" i="1"/>
  <c r="AI417" i="1" s="1"/>
  <c r="AE417" i="1"/>
  <c r="AL368" i="1"/>
  <c r="AK368" i="1"/>
  <c r="AJ368" i="1"/>
  <c r="AH368" i="1"/>
  <c r="AF368" i="1"/>
  <c r="AI368" i="1" s="1"/>
  <c r="AE368" i="1"/>
  <c r="AL83" i="1"/>
  <c r="AK83" i="1"/>
  <c r="AJ83" i="1"/>
  <c r="AH83" i="1"/>
  <c r="AF83" i="1"/>
  <c r="AI83" i="1" s="1"/>
  <c r="AE83" i="1"/>
  <c r="AN145" i="1"/>
  <c r="AO145" i="1" s="1"/>
  <c r="AL145" i="1"/>
  <c r="AK145" i="1"/>
  <c r="AJ145" i="1"/>
  <c r="AH145" i="1"/>
  <c r="AF145" i="1"/>
  <c r="AI145" i="1" s="1"/>
  <c r="AE145" i="1"/>
  <c r="AL93" i="1"/>
  <c r="AK93" i="1"/>
  <c r="AJ93" i="1"/>
  <c r="AH93" i="1"/>
  <c r="AF93" i="1"/>
  <c r="AI93" i="1" s="1"/>
  <c r="AE93" i="1"/>
  <c r="AL1124" i="1"/>
  <c r="AK1124" i="1"/>
  <c r="AJ1124" i="1"/>
  <c r="AH1124" i="1"/>
  <c r="AF1124" i="1"/>
  <c r="AI1124" i="1" s="1"/>
  <c r="AE1124" i="1"/>
  <c r="AL984" i="1"/>
  <c r="AK984" i="1"/>
  <c r="AJ984" i="1"/>
  <c r="AH984" i="1"/>
  <c r="AF984" i="1"/>
  <c r="AI984" i="1" s="1"/>
  <c r="AE984" i="1"/>
  <c r="AL1382" i="1"/>
  <c r="AK1382" i="1"/>
  <c r="AJ1382" i="1"/>
  <c r="AH1382" i="1"/>
  <c r="AF1382" i="1"/>
  <c r="AI1382" i="1" s="1"/>
  <c r="AE1382" i="1"/>
  <c r="AL534" i="1"/>
  <c r="AK534" i="1"/>
  <c r="AJ534" i="1"/>
  <c r="AH534" i="1"/>
  <c r="AF534" i="1"/>
  <c r="AI534" i="1" s="1"/>
  <c r="AE534" i="1"/>
  <c r="AN560" i="1"/>
  <c r="AO560" i="1" s="1"/>
  <c r="AL560" i="1"/>
  <c r="AK560" i="1"/>
  <c r="AJ560" i="1"/>
  <c r="AH560" i="1"/>
  <c r="AF560" i="1"/>
  <c r="AI560" i="1" s="1"/>
  <c r="AE560" i="1"/>
  <c r="AL1435" i="1"/>
  <c r="AK1435" i="1"/>
  <c r="AJ1435" i="1"/>
  <c r="AH1435" i="1"/>
  <c r="AF1435" i="1"/>
  <c r="AI1435" i="1" s="1"/>
  <c r="AE1435" i="1"/>
  <c r="AN1409" i="1"/>
  <c r="AO1409" i="1" s="1"/>
  <c r="AL1409" i="1"/>
  <c r="AK1409" i="1"/>
  <c r="AJ1409" i="1"/>
  <c r="AH1409" i="1"/>
  <c r="AF1409" i="1"/>
  <c r="AI1409" i="1" s="1"/>
  <c r="AE1409" i="1"/>
  <c r="AL675" i="1"/>
  <c r="AK675" i="1"/>
  <c r="AJ675" i="1"/>
  <c r="AH675" i="1"/>
  <c r="AF675" i="1"/>
  <c r="AI675" i="1" s="1"/>
  <c r="AE675" i="1"/>
  <c r="AN160" i="1"/>
  <c r="AO160" i="1" s="1"/>
  <c r="AL160" i="1"/>
  <c r="AK160" i="1"/>
  <c r="AJ160" i="1"/>
  <c r="AH160" i="1"/>
  <c r="AF160" i="1"/>
  <c r="AI160" i="1" s="1"/>
  <c r="AE160" i="1"/>
  <c r="AL259" i="1"/>
  <c r="AK259" i="1"/>
  <c r="AJ259" i="1"/>
  <c r="AH259" i="1"/>
  <c r="AF259" i="1"/>
  <c r="AI259" i="1" s="1"/>
  <c r="AE259" i="1"/>
  <c r="AN290" i="1"/>
  <c r="AO290" i="1" s="1"/>
  <c r="AL290" i="1"/>
  <c r="AK290" i="1"/>
  <c r="AJ290" i="1"/>
  <c r="AH290" i="1"/>
  <c r="AF290" i="1"/>
  <c r="AI290" i="1" s="1"/>
  <c r="AE290" i="1"/>
  <c r="AL1339" i="1"/>
  <c r="AK1339" i="1"/>
  <c r="AJ1339" i="1"/>
  <c r="AH1339" i="1"/>
  <c r="AF1339" i="1"/>
  <c r="AI1339" i="1" s="1"/>
  <c r="AE1339" i="1"/>
  <c r="AL1275" i="1"/>
  <c r="AK1275" i="1"/>
  <c r="AJ1275" i="1"/>
  <c r="AH1275" i="1"/>
  <c r="AF1275" i="1"/>
  <c r="AI1275" i="1" s="1"/>
  <c r="AE1275" i="1"/>
  <c r="AN98" i="1"/>
  <c r="AO98" i="1" s="1"/>
  <c r="AL98" i="1"/>
  <c r="AK98" i="1"/>
  <c r="AJ98" i="1"/>
  <c r="AH98" i="1"/>
  <c r="AF98" i="1"/>
  <c r="AI98" i="1" s="1"/>
  <c r="AE98" i="1"/>
  <c r="AN968" i="1"/>
  <c r="AO968" i="1" s="1"/>
  <c r="AL968" i="1"/>
  <c r="AK968" i="1"/>
  <c r="AJ968" i="1"/>
  <c r="AH968" i="1"/>
  <c r="AF968" i="1"/>
  <c r="AI968" i="1" s="1"/>
  <c r="AE968" i="1"/>
  <c r="AL689" i="1"/>
  <c r="AK689" i="1"/>
  <c r="AJ689" i="1"/>
  <c r="AH689" i="1"/>
  <c r="AF689" i="1"/>
  <c r="AI689" i="1" s="1"/>
  <c r="AE689" i="1"/>
  <c r="AL116" i="1"/>
  <c r="AK116" i="1"/>
  <c r="AJ116" i="1"/>
  <c r="AH116" i="1"/>
  <c r="AF116" i="1"/>
  <c r="AI116" i="1" s="1"/>
  <c r="AE116" i="1"/>
  <c r="AN821" i="1"/>
  <c r="AO821" i="1" s="1"/>
  <c r="AL821" i="1"/>
  <c r="AK821" i="1"/>
  <c r="AJ821" i="1"/>
  <c r="AH821" i="1"/>
  <c r="AF821" i="1"/>
  <c r="AI821" i="1" s="1"/>
  <c r="AE821" i="1"/>
  <c r="AN912" i="1"/>
  <c r="AO912" i="1" s="1"/>
  <c r="AL912" i="1"/>
  <c r="AK912" i="1"/>
  <c r="AJ912" i="1"/>
  <c r="AH912" i="1"/>
  <c r="AF912" i="1"/>
  <c r="AI912" i="1" s="1"/>
  <c r="AE912" i="1"/>
  <c r="AL1490" i="1"/>
  <c r="AK1490" i="1"/>
  <c r="AJ1490" i="1"/>
  <c r="AH1490" i="1"/>
  <c r="AF1490" i="1"/>
  <c r="AI1490" i="1" s="1"/>
  <c r="AE1490" i="1"/>
  <c r="AN850" i="1"/>
  <c r="AO850" i="1" s="1"/>
  <c r="AL850" i="1"/>
  <c r="AK850" i="1"/>
  <c r="AJ850" i="1"/>
  <c r="AH850" i="1"/>
  <c r="AF850" i="1"/>
  <c r="AI850" i="1" s="1"/>
  <c r="AE850" i="1"/>
  <c r="AL627" i="1"/>
  <c r="AN627" i="1" s="1"/>
  <c r="AO627" i="1" s="1"/>
  <c r="AK627" i="1"/>
  <c r="AJ627" i="1"/>
  <c r="AH627" i="1"/>
  <c r="AF627" i="1"/>
  <c r="AI627" i="1" s="1"/>
  <c r="AE627" i="1"/>
  <c r="AN951" i="1"/>
  <c r="AO951" i="1" s="1"/>
  <c r="AL951" i="1"/>
  <c r="AK951" i="1"/>
  <c r="AJ951" i="1"/>
  <c r="AH951" i="1"/>
  <c r="AF951" i="1"/>
  <c r="AI951" i="1" s="1"/>
  <c r="AE951" i="1"/>
  <c r="AL518" i="1"/>
  <c r="AK518" i="1"/>
  <c r="AJ518" i="1"/>
  <c r="AH518" i="1"/>
  <c r="AF518" i="1"/>
  <c r="AI518" i="1" s="1"/>
  <c r="AE518" i="1"/>
  <c r="AL706" i="1"/>
  <c r="AN706" i="1" s="1"/>
  <c r="AO706" i="1" s="1"/>
  <c r="AK706" i="1"/>
  <c r="AJ706" i="1"/>
  <c r="AH706" i="1"/>
  <c r="AF706" i="1"/>
  <c r="AI706" i="1" s="1"/>
  <c r="AE706" i="1"/>
  <c r="AL522" i="1"/>
  <c r="AK522" i="1"/>
  <c r="AJ522" i="1"/>
  <c r="AH522" i="1"/>
  <c r="AF522" i="1"/>
  <c r="AI522" i="1" s="1"/>
  <c r="AE522" i="1"/>
  <c r="AN980" i="1"/>
  <c r="AO980" i="1" s="1"/>
  <c r="AL980" i="1"/>
  <c r="AK980" i="1"/>
  <c r="AJ980" i="1"/>
  <c r="AH980" i="1"/>
  <c r="AF980" i="1"/>
  <c r="AI980" i="1" s="1"/>
  <c r="AE980" i="1"/>
  <c r="AL181" i="1"/>
  <c r="AK181" i="1"/>
  <c r="AJ181" i="1"/>
  <c r="AH181" i="1"/>
  <c r="AF181" i="1"/>
  <c r="AI181" i="1" s="1"/>
  <c r="AE181" i="1"/>
  <c r="AL269" i="1"/>
  <c r="AK269" i="1"/>
  <c r="AJ269" i="1"/>
  <c r="AH269" i="1"/>
  <c r="AF269" i="1"/>
  <c r="AI269" i="1" s="1"/>
  <c r="AE269" i="1"/>
  <c r="AL727" i="1"/>
  <c r="AK727" i="1"/>
  <c r="AJ727" i="1"/>
  <c r="AH727" i="1"/>
  <c r="AF727" i="1"/>
  <c r="AI727" i="1" s="1"/>
  <c r="AE727" i="1"/>
  <c r="AL519" i="1"/>
  <c r="AK519" i="1"/>
  <c r="AJ519" i="1"/>
  <c r="AH519" i="1"/>
  <c r="AF519" i="1"/>
  <c r="AI519" i="1" s="1"/>
  <c r="AE519" i="1"/>
  <c r="AL219" i="1"/>
  <c r="AK219" i="1"/>
  <c r="AJ219" i="1"/>
  <c r="AH219" i="1"/>
  <c r="AF219" i="1"/>
  <c r="AI219" i="1" s="1"/>
  <c r="AE219" i="1"/>
  <c r="AN1065" i="1"/>
  <c r="AO1065" i="1" s="1"/>
  <c r="AL1065" i="1"/>
  <c r="AK1065" i="1"/>
  <c r="AJ1065" i="1"/>
  <c r="AH1065" i="1"/>
  <c r="AF1065" i="1"/>
  <c r="AI1065" i="1" s="1"/>
  <c r="AE1065" i="1"/>
  <c r="AL910" i="1"/>
  <c r="AN910" i="1" s="1"/>
  <c r="AO910" i="1" s="1"/>
  <c r="AK910" i="1"/>
  <c r="AJ910" i="1"/>
  <c r="AH910" i="1"/>
  <c r="AF910" i="1"/>
  <c r="AI910" i="1" s="1"/>
  <c r="AE910" i="1"/>
  <c r="AN934" i="1" l="1"/>
  <c r="AO934" i="1" s="1"/>
  <c r="AN83" i="1"/>
  <c r="AO83" i="1" s="1"/>
  <c r="AN316" i="1"/>
  <c r="AO316" i="1" s="1"/>
  <c r="AN484" i="1"/>
  <c r="AO484" i="1" s="1"/>
  <c r="AN518" i="1"/>
  <c r="AO518" i="1" s="1"/>
  <c r="AN509" i="1"/>
  <c r="AO509" i="1" s="1"/>
  <c r="AN75" i="1"/>
  <c r="AO75" i="1" s="1"/>
  <c r="AN903" i="1"/>
  <c r="AO903" i="1" s="1"/>
  <c r="AN589" i="1"/>
  <c r="AO589" i="1" s="1"/>
  <c r="AN219" i="1"/>
  <c r="AO219" i="1" s="1"/>
  <c r="AN727" i="1"/>
  <c r="AO727" i="1" s="1"/>
  <c r="AN1275" i="1"/>
  <c r="AO1275" i="1" s="1"/>
  <c r="AN522" i="1"/>
  <c r="AO522" i="1" s="1"/>
  <c r="AN10" i="1"/>
  <c r="AO10" i="1" s="1"/>
  <c r="AN689" i="1"/>
  <c r="AO689" i="1" s="1"/>
  <c r="AN1330" i="1"/>
  <c r="AO1330" i="1" s="1"/>
  <c r="AN913" i="1"/>
  <c r="AO913" i="1" s="1"/>
  <c r="AN984" i="1"/>
  <c r="AO984" i="1" s="1"/>
  <c r="AN675" i="1"/>
  <c r="AO675" i="1" s="1"/>
  <c r="AN93" i="1"/>
  <c r="AO93" i="1" s="1"/>
  <c r="AN368" i="1"/>
  <c r="AO368" i="1" s="1"/>
  <c r="AN637" i="1"/>
  <c r="AO637" i="1" s="1"/>
  <c r="AN1490" i="1"/>
  <c r="AO1490" i="1" s="1"/>
  <c r="AN116" i="1"/>
  <c r="AO116" i="1" s="1"/>
  <c r="AN1339" i="1"/>
  <c r="AO1339" i="1" s="1"/>
  <c r="AN270" i="1"/>
  <c r="AO270" i="1" s="1"/>
  <c r="AN753" i="1"/>
  <c r="AO753" i="1" s="1"/>
  <c r="AN182" i="1"/>
  <c r="AO182" i="1" s="1"/>
  <c r="AN107" i="1"/>
  <c r="AO107" i="1" s="1"/>
  <c r="AN1382" i="1"/>
  <c r="AO1382" i="1" s="1"/>
  <c r="AN597" i="1"/>
  <c r="AO597" i="1" s="1"/>
  <c r="AN181" i="1"/>
  <c r="AO181" i="1" s="1"/>
  <c r="AN1124" i="1"/>
  <c r="AO1124" i="1" s="1"/>
  <c r="AN417" i="1"/>
  <c r="AO417" i="1" s="1"/>
  <c r="AN259" i="1"/>
  <c r="AO259" i="1" s="1"/>
  <c r="AN534" i="1"/>
  <c r="AO534" i="1" s="1"/>
  <c r="AN1142" i="1"/>
  <c r="AO1142" i="1" s="1"/>
  <c r="AN369" i="1"/>
  <c r="AO369" i="1" s="1"/>
  <c r="AN1301" i="1"/>
  <c r="AO1301" i="1" s="1"/>
  <c r="AN1204" i="1"/>
  <c r="AO1204" i="1" s="1"/>
  <c r="AN519" i="1"/>
  <c r="AO519" i="1" s="1"/>
  <c r="AN269" i="1"/>
  <c r="AO269" i="1" s="1"/>
  <c r="AN1435" i="1"/>
  <c r="AO1435" i="1" s="1"/>
  <c r="AN1256" i="1"/>
  <c r="AO1256" i="1" s="1"/>
  <c r="AN68" i="1"/>
  <c r="AO68" i="1" s="1"/>
  <c r="AN1276" i="1"/>
  <c r="AO1276" i="1" s="1"/>
  <c r="AN117" i="1"/>
  <c r="AO117" i="1" s="1"/>
  <c r="AN1436" i="1"/>
  <c r="AO1436" i="1" s="1"/>
  <c r="AN20" i="1"/>
  <c r="AO20" i="1" s="1"/>
  <c r="AN1293" i="1"/>
  <c r="AO1293" i="1" s="1"/>
  <c r="AL1293" i="1"/>
  <c r="AK1293" i="1"/>
  <c r="AJ1293" i="1"/>
  <c r="AH1293" i="1"/>
  <c r="AF1293" i="1"/>
  <c r="AI1293" i="1" s="1"/>
  <c r="AE1293" i="1"/>
  <c r="AL1262" i="1"/>
  <c r="AN1262" i="1" s="1"/>
  <c r="AO1262" i="1" s="1"/>
  <c r="AK1262" i="1"/>
  <c r="AJ1262" i="1"/>
  <c r="AH1262" i="1"/>
  <c r="AF1262" i="1"/>
  <c r="AI1262" i="1" s="1"/>
  <c r="AE1262" i="1"/>
  <c r="AL1247" i="1"/>
  <c r="AN1247" i="1" s="1"/>
  <c r="AO1247" i="1" s="1"/>
  <c r="AK1247" i="1"/>
  <c r="AJ1247" i="1"/>
  <c r="AH1247" i="1"/>
  <c r="AF1247" i="1"/>
  <c r="AI1247" i="1" s="1"/>
  <c r="AE1247" i="1"/>
  <c r="AL1110" i="1"/>
  <c r="AN1110" i="1" s="1"/>
  <c r="AO1110" i="1" s="1"/>
  <c r="AK1110" i="1"/>
  <c r="AJ1110" i="1"/>
  <c r="AH1110" i="1"/>
  <c r="AF1110" i="1"/>
  <c r="AI1110" i="1" s="1"/>
  <c r="AE1110" i="1"/>
  <c r="AN944" i="1"/>
  <c r="AO944" i="1" s="1"/>
  <c r="AL944" i="1"/>
  <c r="AK944" i="1"/>
  <c r="AJ944" i="1"/>
  <c r="AH944" i="1"/>
  <c r="AF944" i="1"/>
  <c r="AI944" i="1" s="1"/>
  <c r="AE944" i="1"/>
  <c r="AN735" i="1"/>
  <c r="AO735" i="1" s="1"/>
  <c r="AL735" i="1"/>
  <c r="AK735" i="1"/>
  <c r="AJ735" i="1"/>
  <c r="AH735" i="1"/>
  <c r="AF735" i="1"/>
  <c r="AI735" i="1" s="1"/>
  <c r="AE735" i="1"/>
  <c r="AL115" i="1"/>
  <c r="AK115" i="1"/>
  <c r="AJ115" i="1"/>
  <c r="AH115" i="1"/>
  <c r="AF115" i="1"/>
  <c r="AI115" i="1" s="1"/>
  <c r="AE115" i="1"/>
  <c r="AL89" i="1"/>
  <c r="AK89" i="1"/>
  <c r="AJ89" i="1"/>
  <c r="AH89" i="1"/>
  <c r="AF89" i="1"/>
  <c r="AI89" i="1" s="1"/>
  <c r="AE89" i="1"/>
  <c r="AN362" i="1"/>
  <c r="AO362" i="1" s="1"/>
  <c r="AL362" i="1"/>
  <c r="AK362" i="1"/>
  <c r="AJ362" i="1"/>
  <c r="AH362" i="1"/>
  <c r="AF362" i="1"/>
  <c r="AI362" i="1" s="1"/>
  <c r="AE362" i="1"/>
  <c r="AL44" i="1"/>
  <c r="AK44" i="1"/>
  <c r="AJ44" i="1"/>
  <c r="AH44" i="1"/>
  <c r="AF44" i="1"/>
  <c r="AI44" i="1" s="1"/>
  <c r="AE44" i="1"/>
  <c r="AL482" i="1"/>
  <c r="AK482" i="1"/>
  <c r="AJ482" i="1"/>
  <c r="AH482" i="1"/>
  <c r="AF482" i="1"/>
  <c r="AI482" i="1" s="1"/>
  <c r="AE482" i="1"/>
  <c r="AL703" i="1"/>
  <c r="AK703" i="1"/>
  <c r="AJ703" i="1"/>
  <c r="AH703" i="1"/>
  <c r="AF703" i="1"/>
  <c r="AI703" i="1" s="1"/>
  <c r="AE703" i="1"/>
  <c r="AL1424" i="1"/>
  <c r="AK1424" i="1"/>
  <c r="AJ1424" i="1"/>
  <c r="AH1424" i="1"/>
  <c r="AF1424" i="1"/>
  <c r="AI1424" i="1" s="1"/>
  <c r="AE1424" i="1"/>
  <c r="AL1220" i="1"/>
  <c r="AK1220" i="1"/>
  <c r="AJ1220" i="1"/>
  <c r="AH1220" i="1"/>
  <c r="AF1220" i="1"/>
  <c r="AI1220" i="1" s="1"/>
  <c r="AE1220" i="1"/>
  <c r="AL733" i="1"/>
  <c r="AK733" i="1"/>
  <c r="AJ733" i="1"/>
  <c r="AH733" i="1"/>
  <c r="AF733" i="1"/>
  <c r="AI733" i="1" s="1"/>
  <c r="AE733" i="1"/>
  <c r="AL1068" i="1"/>
  <c r="AK1068" i="1"/>
  <c r="AJ1068" i="1"/>
  <c r="AH1068" i="1"/>
  <c r="AF1068" i="1"/>
  <c r="AI1068" i="1" s="1"/>
  <c r="AE1068" i="1"/>
  <c r="AL894" i="1"/>
  <c r="AK894" i="1"/>
  <c r="AJ894" i="1"/>
  <c r="AH894" i="1"/>
  <c r="AF894" i="1"/>
  <c r="AI894" i="1" s="1"/>
  <c r="AE894" i="1"/>
  <c r="AL602" i="1"/>
  <c r="AK602" i="1"/>
  <c r="AJ602" i="1"/>
  <c r="AH602" i="1"/>
  <c r="AF602" i="1"/>
  <c r="AI602" i="1" s="1"/>
  <c r="AE602" i="1"/>
  <c r="AN1257" i="1"/>
  <c r="AO1257" i="1" s="1"/>
  <c r="AL1257" i="1"/>
  <c r="AK1257" i="1"/>
  <c r="AJ1257" i="1"/>
  <c r="AH1257" i="1"/>
  <c r="AF1257" i="1"/>
  <c r="AI1257" i="1" s="1"/>
  <c r="AE1257" i="1"/>
  <c r="AL870" i="1"/>
  <c r="AN870" i="1" s="1"/>
  <c r="AO870" i="1" s="1"/>
  <c r="AK870" i="1"/>
  <c r="AJ870" i="1"/>
  <c r="AH870" i="1"/>
  <c r="AF870" i="1"/>
  <c r="AI870" i="1" s="1"/>
  <c r="AE870" i="1"/>
  <c r="AL109" i="1"/>
  <c r="AK109" i="1"/>
  <c r="AJ109" i="1"/>
  <c r="AH109" i="1"/>
  <c r="AF109" i="1"/>
  <c r="AI109" i="1" s="1"/>
  <c r="AE109" i="1"/>
  <c r="AL265" i="1"/>
  <c r="AK265" i="1"/>
  <c r="AJ265" i="1"/>
  <c r="AH265" i="1"/>
  <c r="AF265" i="1"/>
  <c r="AI265" i="1" s="1"/>
  <c r="AE265" i="1"/>
  <c r="AL19" i="1"/>
  <c r="AK19" i="1"/>
  <c r="AJ19" i="1"/>
  <c r="AH19" i="1"/>
  <c r="AF19" i="1"/>
  <c r="AI19" i="1" s="1"/>
  <c r="AE19" i="1"/>
  <c r="AL816" i="1"/>
  <c r="AK816" i="1"/>
  <c r="AJ816" i="1"/>
  <c r="AH816" i="1"/>
  <c r="AF816" i="1"/>
  <c r="AI816" i="1" s="1"/>
  <c r="AE816" i="1"/>
  <c r="AL853" i="1"/>
  <c r="AK853" i="1"/>
  <c r="AJ853" i="1"/>
  <c r="AH853" i="1"/>
  <c r="AF853" i="1"/>
  <c r="AI853" i="1" s="1"/>
  <c r="AE853" i="1"/>
  <c r="AL752" i="1"/>
  <c r="AK752" i="1"/>
  <c r="AJ752" i="1"/>
  <c r="AH752" i="1"/>
  <c r="AF752" i="1"/>
  <c r="AI752" i="1" s="1"/>
  <c r="AE752" i="1"/>
  <c r="AL129" i="1"/>
  <c r="AN129" i="1" s="1"/>
  <c r="AO129" i="1" s="1"/>
  <c r="AK129" i="1"/>
  <c r="AJ129" i="1"/>
  <c r="AH129" i="1"/>
  <c r="AF129" i="1"/>
  <c r="AI129" i="1" s="1"/>
  <c r="AE129" i="1"/>
  <c r="AN217" i="1"/>
  <c r="AO217" i="1" s="1"/>
  <c r="AL217" i="1"/>
  <c r="AK217" i="1"/>
  <c r="AJ217" i="1"/>
  <c r="AH217" i="1"/>
  <c r="AF217" i="1"/>
  <c r="AI217" i="1" s="1"/>
  <c r="AE217" i="1"/>
  <c r="AN1408" i="1"/>
  <c r="AO1408" i="1" s="1"/>
  <c r="AL1408" i="1"/>
  <c r="AK1408" i="1"/>
  <c r="AJ1408" i="1"/>
  <c r="AH1408" i="1"/>
  <c r="AF1408" i="1"/>
  <c r="AI1408" i="1" s="1"/>
  <c r="AE1408" i="1"/>
  <c r="AL1386" i="1"/>
  <c r="AN1386" i="1" s="1"/>
  <c r="AO1386" i="1" s="1"/>
  <c r="AK1386" i="1"/>
  <c r="AJ1386" i="1"/>
  <c r="AH1386" i="1"/>
  <c r="AF1386" i="1"/>
  <c r="AI1386" i="1" s="1"/>
  <c r="AE1386" i="1"/>
  <c r="AN532" i="1"/>
  <c r="AO532" i="1" s="1"/>
  <c r="AL532" i="1"/>
  <c r="AK532" i="1"/>
  <c r="AJ532" i="1"/>
  <c r="AH532" i="1"/>
  <c r="AF532" i="1"/>
  <c r="AI532" i="1" s="1"/>
  <c r="AE532" i="1"/>
  <c r="AL705" i="1"/>
  <c r="AN705" i="1" s="1"/>
  <c r="AO705" i="1" s="1"/>
  <c r="AK705" i="1"/>
  <c r="AJ705" i="1"/>
  <c r="AH705" i="1"/>
  <c r="AF705" i="1"/>
  <c r="AI705" i="1" s="1"/>
  <c r="AE705" i="1"/>
  <c r="AN289" i="1"/>
  <c r="AO289" i="1" s="1"/>
  <c r="AL289" i="1"/>
  <c r="AK289" i="1"/>
  <c r="AJ289" i="1"/>
  <c r="AH289" i="1"/>
  <c r="AF289" i="1"/>
  <c r="AI289" i="1" s="1"/>
  <c r="AE289" i="1"/>
  <c r="AL167" i="1"/>
  <c r="AK167" i="1"/>
  <c r="AJ167" i="1"/>
  <c r="AH167" i="1"/>
  <c r="AF167" i="1"/>
  <c r="AI167" i="1" s="1"/>
  <c r="AE167" i="1"/>
  <c r="AL588" i="1"/>
  <c r="AN588" i="1" s="1"/>
  <c r="AO588" i="1" s="1"/>
  <c r="AK588" i="1"/>
  <c r="AJ588" i="1"/>
  <c r="AH588" i="1"/>
  <c r="AF588" i="1"/>
  <c r="AI588" i="1" s="1"/>
  <c r="AE588" i="1"/>
  <c r="AL578" i="1"/>
  <c r="AK578" i="1"/>
  <c r="AJ578" i="1"/>
  <c r="AH578" i="1"/>
  <c r="AF578" i="1"/>
  <c r="AI578" i="1" s="1"/>
  <c r="AE578" i="1"/>
  <c r="AL121" i="1"/>
  <c r="AK121" i="1"/>
  <c r="AJ121" i="1"/>
  <c r="AH121" i="1"/>
  <c r="AF121" i="1"/>
  <c r="AI121" i="1" s="1"/>
  <c r="AE121" i="1"/>
  <c r="AL527" i="1"/>
  <c r="AN527" i="1" s="1"/>
  <c r="AO527" i="1" s="1"/>
  <c r="AK527" i="1"/>
  <c r="AJ527" i="1"/>
  <c r="AH527" i="1"/>
  <c r="AF527" i="1"/>
  <c r="AI527" i="1" s="1"/>
  <c r="AE527" i="1"/>
  <c r="AL448" i="1"/>
  <c r="AK448" i="1"/>
  <c r="AJ448" i="1"/>
  <c r="AH448" i="1"/>
  <c r="AF448" i="1"/>
  <c r="AI448" i="1" s="1"/>
  <c r="AE448" i="1"/>
  <c r="AN654" i="1"/>
  <c r="AO654" i="1" s="1"/>
  <c r="AL654" i="1"/>
  <c r="AK654" i="1"/>
  <c r="AJ654" i="1"/>
  <c r="AH654" i="1"/>
  <c r="AF654" i="1"/>
  <c r="AI654" i="1" s="1"/>
  <c r="AE654" i="1"/>
  <c r="AN415" i="1"/>
  <c r="AO415" i="1" s="1"/>
  <c r="AL415" i="1"/>
  <c r="AK415" i="1"/>
  <c r="AJ415" i="1"/>
  <c r="AH415" i="1"/>
  <c r="AF415" i="1"/>
  <c r="AI415" i="1" s="1"/>
  <c r="AE415" i="1"/>
  <c r="AL209" i="1"/>
  <c r="AK209" i="1"/>
  <c r="AJ209" i="1"/>
  <c r="AH209" i="1"/>
  <c r="AF209" i="1"/>
  <c r="AI209" i="1" s="1"/>
  <c r="AE209" i="1"/>
  <c r="AN1125" i="1"/>
  <c r="AO1125" i="1" s="1"/>
  <c r="AL1125" i="1"/>
  <c r="AK1125" i="1"/>
  <c r="AJ1125" i="1"/>
  <c r="AH1125" i="1"/>
  <c r="AF1125" i="1"/>
  <c r="AI1125" i="1" s="1"/>
  <c r="AE1125" i="1"/>
  <c r="AL983" i="1"/>
  <c r="AK983" i="1"/>
  <c r="AJ983" i="1"/>
  <c r="AH983" i="1"/>
  <c r="AF983" i="1"/>
  <c r="AI983" i="1" s="1"/>
  <c r="AE983" i="1"/>
  <c r="AN788" i="1"/>
  <c r="AO788" i="1" s="1"/>
  <c r="AL788" i="1"/>
  <c r="AK788" i="1"/>
  <c r="AJ788" i="1"/>
  <c r="AH788" i="1"/>
  <c r="AF788" i="1"/>
  <c r="AI788" i="1" s="1"/>
  <c r="AE788" i="1"/>
  <c r="AN556" i="1"/>
  <c r="AO556" i="1" s="1"/>
  <c r="AL556" i="1"/>
  <c r="AK556" i="1"/>
  <c r="AJ556" i="1"/>
  <c r="AH556" i="1"/>
  <c r="AF556" i="1"/>
  <c r="AI556" i="1" s="1"/>
  <c r="AE556" i="1"/>
  <c r="AN1064" i="1"/>
  <c r="AO1064" i="1" s="1"/>
  <c r="AL1064" i="1"/>
  <c r="AK1064" i="1"/>
  <c r="AJ1064" i="1"/>
  <c r="AH1064" i="1"/>
  <c r="AF1064" i="1"/>
  <c r="AI1064" i="1" s="1"/>
  <c r="AE1064" i="1"/>
  <c r="AN199" i="1"/>
  <c r="AO199" i="1" s="1"/>
  <c r="AL199" i="1"/>
  <c r="AK199" i="1"/>
  <c r="AJ199" i="1"/>
  <c r="AH199" i="1"/>
  <c r="AF199" i="1"/>
  <c r="AI199" i="1" s="1"/>
  <c r="AE199" i="1"/>
  <c r="AL170" i="1"/>
  <c r="AK170" i="1"/>
  <c r="AJ170" i="1"/>
  <c r="AH170" i="1"/>
  <c r="AF170" i="1"/>
  <c r="AI170" i="1" s="1"/>
  <c r="AE170" i="1"/>
  <c r="AN1354" i="1"/>
  <c r="AO1354" i="1" s="1"/>
  <c r="AL1354" i="1"/>
  <c r="AK1354" i="1"/>
  <c r="AJ1354" i="1"/>
  <c r="AH1354" i="1"/>
  <c r="AF1354" i="1"/>
  <c r="AI1354" i="1" s="1"/>
  <c r="AE1354" i="1"/>
  <c r="AL1434" i="1"/>
  <c r="AK1434" i="1"/>
  <c r="AJ1434" i="1"/>
  <c r="AH1434" i="1"/>
  <c r="AF1434" i="1"/>
  <c r="AI1434" i="1" s="1"/>
  <c r="AE1434" i="1"/>
  <c r="AL1403" i="1"/>
  <c r="AK1403" i="1"/>
  <c r="AJ1403" i="1"/>
  <c r="AH1403" i="1"/>
  <c r="AF1403" i="1"/>
  <c r="AI1403" i="1" s="1"/>
  <c r="AE1403" i="1"/>
  <c r="AN232" i="1"/>
  <c r="AO232" i="1" s="1"/>
  <c r="AL232" i="1"/>
  <c r="AK232" i="1"/>
  <c r="AJ232" i="1"/>
  <c r="AH232" i="1"/>
  <c r="AF232" i="1"/>
  <c r="AI232" i="1" s="1"/>
  <c r="AE232" i="1"/>
  <c r="AN1469" i="1"/>
  <c r="AO1469" i="1" s="1"/>
  <c r="AL1469" i="1"/>
  <c r="AK1469" i="1"/>
  <c r="AJ1469" i="1"/>
  <c r="AH1469" i="1"/>
  <c r="AF1469" i="1"/>
  <c r="AI1469" i="1" s="1"/>
  <c r="AE1469" i="1"/>
  <c r="AN1397" i="1"/>
  <c r="AO1397" i="1" s="1"/>
  <c r="AL1397" i="1"/>
  <c r="AK1397" i="1"/>
  <c r="AJ1397" i="1"/>
  <c r="AH1397" i="1"/>
  <c r="AF1397" i="1"/>
  <c r="AI1397" i="1" s="1"/>
  <c r="AE1397" i="1"/>
  <c r="AN159" i="1"/>
  <c r="AO159" i="1" s="1"/>
  <c r="AL159" i="1"/>
  <c r="AK159" i="1"/>
  <c r="AJ159" i="1"/>
  <c r="AH159" i="1"/>
  <c r="AF159" i="1"/>
  <c r="AI159" i="1" s="1"/>
  <c r="AE159" i="1"/>
  <c r="AL726" i="1"/>
  <c r="AN726" i="1" s="1"/>
  <c r="AO726" i="1" s="1"/>
  <c r="AK726" i="1"/>
  <c r="AJ726" i="1"/>
  <c r="AH726" i="1"/>
  <c r="AF726" i="1"/>
  <c r="AI726" i="1" s="1"/>
  <c r="AE726" i="1"/>
  <c r="AL268" i="1"/>
  <c r="AN268" i="1" s="1"/>
  <c r="AO268" i="1" s="1"/>
  <c r="AK268" i="1"/>
  <c r="AJ268" i="1"/>
  <c r="AH268" i="1"/>
  <c r="AF268" i="1"/>
  <c r="AI268" i="1" s="1"/>
  <c r="AE268" i="1"/>
  <c r="AL153" i="1"/>
  <c r="AN153" i="1" s="1"/>
  <c r="AO153" i="1" s="1"/>
  <c r="AK153" i="1"/>
  <c r="AJ153" i="1"/>
  <c r="AH153" i="1"/>
  <c r="AF153" i="1"/>
  <c r="AI153" i="1" s="1"/>
  <c r="AE153" i="1"/>
  <c r="AN144" i="1"/>
  <c r="AO144" i="1" s="1"/>
  <c r="AL144" i="1"/>
  <c r="AK144" i="1"/>
  <c r="AJ144" i="1"/>
  <c r="AH144" i="1"/>
  <c r="AF144" i="1"/>
  <c r="AI144" i="1" s="1"/>
  <c r="AE144" i="1"/>
  <c r="AL884" i="1"/>
  <c r="AN884" i="1" s="1"/>
  <c r="AO884" i="1" s="1"/>
  <c r="AK884" i="1"/>
  <c r="AJ884" i="1"/>
  <c r="AH884" i="1"/>
  <c r="AF884" i="1"/>
  <c r="AI884" i="1" s="1"/>
  <c r="AE884" i="1"/>
  <c r="AN361" i="1"/>
  <c r="AO361" i="1" s="1"/>
  <c r="AL361" i="1"/>
  <c r="AK361" i="1"/>
  <c r="AJ361" i="1"/>
  <c r="AH361" i="1"/>
  <c r="AF361" i="1"/>
  <c r="AI361" i="1" s="1"/>
  <c r="AE361" i="1"/>
  <c r="AN360" i="1"/>
  <c r="AO360" i="1" s="1"/>
  <c r="AL360" i="1"/>
  <c r="AK360" i="1"/>
  <c r="AJ360" i="1"/>
  <c r="AH360" i="1"/>
  <c r="AF360" i="1"/>
  <c r="AI360" i="1" s="1"/>
  <c r="AE360" i="1"/>
  <c r="AN359" i="1"/>
  <c r="AO359" i="1" s="1"/>
  <c r="AL359" i="1"/>
  <c r="AK359" i="1"/>
  <c r="AJ359" i="1"/>
  <c r="AH359" i="1"/>
  <c r="AF359" i="1"/>
  <c r="AI359" i="1" s="1"/>
  <c r="AE359" i="1"/>
  <c r="AN358" i="1"/>
  <c r="AO358" i="1" s="1"/>
  <c r="AL358" i="1"/>
  <c r="AK358" i="1"/>
  <c r="AJ358" i="1"/>
  <c r="AH358" i="1"/>
  <c r="AF358" i="1"/>
  <c r="AI358" i="1" s="1"/>
  <c r="AE358" i="1"/>
  <c r="AN357" i="1"/>
  <c r="AO357" i="1" s="1"/>
  <c r="AL357" i="1"/>
  <c r="AK357" i="1"/>
  <c r="AJ357" i="1"/>
  <c r="AH357" i="1"/>
  <c r="AF357" i="1"/>
  <c r="AI357" i="1" s="1"/>
  <c r="AE357" i="1"/>
  <c r="AN356" i="1"/>
  <c r="AO356" i="1" s="1"/>
  <c r="AL356" i="1"/>
  <c r="AK356" i="1"/>
  <c r="AJ356" i="1"/>
  <c r="AH356" i="1"/>
  <c r="AF356" i="1"/>
  <c r="AI356" i="1" s="1"/>
  <c r="AE356" i="1"/>
  <c r="AN355" i="1"/>
  <c r="AO355" i="1" s="1"/>
  <c r="AL355" i="1"/>
  <c r="AK355" i="1"/>
  <c r="AJ355" i="1"/>
  <c r="AH355" i="1"/>
  <c r="AF355" i="1"/>
  <c r="AI355" i="1" s="1"/>
  <c r="AE355" i="1"/>
  <c r="AN354" i="1"/>
  <c r="AO354" i="1" s="1"/>
  <c r="AL354" i="1"/>
  <c r="AK354" i="1"/>
  <c r="AJ354" i="1"/>
  <c r="AH354" i="1"/>
  <c r="AF354" i="1"/>
  <c r="AI354" i="1" s="1"/>
  <c r="AE354" i="1"/>
  <c r="AN1449" i="1"/>
  <c r="AO1449" i="1" s="1"/>
  <c r="AL1449" i="1"/>
  <c r="AK1449" i="1"/>
  <c r="AJ1449" i="1"/>
  <c r="AH1449" i="1"/>
  <c r="AF1449" i="1"/>
  <c r="AI1449" i="1" s="1"/>
  <c r="AE1449" i="1"/>
  <c r="AN80" i="1"/>
  <c r="AO80" i="1" s="1"/>
  <c r="AL80" i="1"/>
  <c r="AK80" i="1"/>
  <c r="AJ80" i="1"/>
  <c r="AH80" i="1"/>
  <c r="AF80" i="1"/>
  <c r="AI80" i="1" s="1"/>
  <c r="AE80" i="1"/>
  <c r="AL958" i="1"/>
  <c r="AN958" i="1" s="1"/>
  <c r="AO958" i="1" s="1"/>
  <c r="AK958" i="1"/>
  <c r="AJ958" i="1"/>
  <c r="AH958" i="1"/>
  <c r="AF958" i="1"/>
  <c r="AI958" i="1" s="1"/>
  <c r="AE958" i="1"/>
  <c r="AL517" i="1"/>
  <c r="AK517" i="1"/>
  <c r="AJ517" i="1"/>
  <c r="AH517" i="1"/>
  <c r="AF517" i="1"/>
  <c r="AI517" i="1" s="1"/>
  <c r="AE517" i="1"/>
  <c r="AL1080" i="1"/>
  <c r="AK1080" i="1"/>
  <c r="AJ1080" i="1"/>
  <c r="AH1080" i="1"/>
  <c r="AF1080" i="1"/>
  <c r="AI1080" i="1" s="1"/>
  <c r="AE1080" i="1"/>
  <c r="AN1299" i="1"/>
  <c r="AO1299" i="1" s="1"/>
  <c r="AL1299" i="1"/>
  <c r="AK1299" i="1"/>
  <c r="AJ1299" i="1"/>
  <c r="AH1299" i="1"/>
  <c r="AF1299" i="1"/>
  <c r="AI1299" i="1" s="1"/>
  <c r="AE1299" i="1"/>
  <c r="AL50" i="1"/>
  <c r="AK50" i="1"/>
  <c r="AJ50" i="1"/>
  <c r="AH50" i="1"/>
  <c r="AF50" i="1"/>
  <c r="AI50" i="1" s="1"/>
  <c r="AE50" i="1"/>
  <c r="AL287" i="1"/>
  <c r="AK287" i="1"/>
  <c r="AJ287" i="1"/>
  <c r="AH287" i="1"/>
  <c r="AF287" i="1"/>
  <c r="AI287" i="1" s="1"/>
  <c r="AE287" i="1"/>
  <c r="AL6" i="1"/>
  <c r="AK6" i="1"/>
  <c r="AJ6" i="1"/>
  <c r="AH6" i="1"/>
  <c r="AF6" i="1"/>
  <c r="AI6" i="1" s="1"/>
  <c r="AE6" i="1"/>
  <c r="AL423" i="1"/>
  <c r="AN423" i="1" s="1"/>
  <c r="AO423" i="1" s="1"/>
  <c r="AK423" i="1"/>
  <c r="AJ423" i="1"/>
  <c r="AH423" i="1"/>
  <c r="AF423" i="1"/>
  <c r="AI423" i="1" s="1"/>
  <c r="AE423" i="1"/>
  <c r="AN979" i="1"/>
  <c r="AO979" i="1" s="1"/>
  <c r="AL979" i="1"/>
  <c r="AK979" i="1"/>
  <c r="AJ979" i="1"/>
  <c r="AH979" i="1"/>
  <c r="AF979" i="1"/>
  <c r="AI979" i="1" s="1"/>
  <c r="AE979" i="1"/>
  <c r="AL244" i="1"/>
  <c r="AN244" i="1" s="1"/>
  <c r="AO244" i="1" s="1"/>
  <c r="AK244" i="1"/>
  <c r="AJ244" i="1"/>
  <c r="AH244" i="1"/>
  <c r="AF244" i="1"/>
  <c r="AI244" i="1" s="1"/>
  <c r="AE244" i="1"/>
  <c r="AL970" i="1"/>
  <c r="AN970" i="1" s="1"/>
  <c r="AO970" i="1" s="1"/>
  <c r="AK970" i="1"/>
  <c r="AJ970" i="1"/>
  <c r="AH970" i="1"/>
  <c r="AF970" i="1"/>
  <c r="AI970" i="1" s="1"/>
  <c r="AE970" i="1"/>
  <c r="AL685" i="1"/>
  <c r="AK685" i="1"/>
  <c r="AJ685" i="1"/>
  <c r="AH685" i="1"/>
  <c r="AF685" i="1"/>
  <c r="AI685" i="1" s="1"/>
  <c r="AE685" i="1"/>
  <c r="AL591" i="1"/>
  <c r="AK591" i="1"/>
  <c r="AJ591" i="1"/>
  <c r="AH591" i="1"/>
  <c r="AF591" i="1"/>
  <c r="AI591" i="1" s="1"/>
  <c r="AE591" i="1"/>
  <c r="AL1134" i="1"/>
  <c r="AK1134" i="1"/>
  <c r="AJ1134" i="1"/>
  <c r="AH1134" i="1"/>
  <c r="AF1134" i="1"/>
  <c r="AI1134" i="1" s="1"/>
  <c r="AE1134" i="1"/>
  <c r="AL114" i="1"/>
  <c r="AK114" i="1"/>
  <c r="AJ114" i="1"/>
  <c r="AH114" i="1"/>
  <c r="AF114" i="1"/>
  <c r="AI114" i="1" s="1"/>
  <c r="AE114" i="1"/>
  <c r="AL635" i="1"/>
  <c r="AK635" i="1"/>
  <c r="AJ635" i="1"/>
  <c r="AH635" i="1"/>
  <c r="AF635" i="1"/>
  <c r="AI635" i="1" s="1"/>
  <c r="AE635" i="1"/>
  <c r="AL863" i="1"/>
  <c r="AN863" i="1" s="1"/>
  <c r="AO863" i="1" s="1"/>
  <c r="AK863" i="1"/>
  <c r="AJ863" i="1"/>
  <c r="AH863" i="1"/>
  <c r="AF863" i="1"/>
  <c r="AI863" i="1" s="1"/>
  <c r="AE863" i="1"/>
  <c r="AN284" i="1"/>
  <c r="AO284" i="1" s="1"/>
  <c r="AL284" i="1"/>
  <c r="AK284" i="1"/>
  <c r="AJ284" i="1"/>
  <c r="AH284" i="1"/>
  <c r="AF284" i="1"/>
  <c r="AI284" i="1" s="1"/>
  <c r="AE284" i="1"/>
  <c r="AN28" i="1"/>
  <c r="AO28" i="1" s="1"/>
  <c r="AL28" i="1"/>
  <c r="AK28" i="1"/>
  <c r="AJ28" i="1"/>
  <c r="AH28" i="1"/>
  <c r="AF28" i="1"/>
  <c r="AI28" i="1" s="1"/>
  <c r="AE28" i="1"/>
  <c r="AN1407" i="1"/>
  <c r="AO1407" i="1" s="1"/>
  <c r="AL1407" i="1"/>
  <c r="AK1407" i="1"/>
  <c r="AJ1407" i="1"/>
  <c r="AH1407" i="1"/>
  <c r="AF1407" i="1"/>
  <c r="AI1407" i="1" s="1"/>
  <c r="AE1407" i="1"/>
  <c r="AL256" i="1"/>
  <c r="AK256" i="1"/>
  <c r="AJ256" i="1"/>
  <c r="AH256" i="1"/>
  <c r="AF256" i="1"/>
  <c r="AI256" i="1" s="1"/>
  <c r="AE256" i="1"/>
  <c r="AL774" i="1"/>
  <c r="AK774" i="1"/>
  <c r="AJ774" i="1"/>
  <c r="AH774" i="1"/>
  <c r="AF774" i="1"/>
  <c r="AI774" i="1" s="1"/>
  <c r="AE774" i="1"/>
  <c r="AL1489" i="1"/>
  <c r="AK1489" i="1"/>
  <c r="AJ1489" i="1"/>
  <c r="AH1489" i="1"/>
  <c r="AF1489" i="1"/>
  <c r="AI1489" i="1" s="1"/>
  <c r="AE1489" i="1"/>
  <c r="AN485" i="1"/>
  <c r="AO485" i="1" s="1"/>
  <c r="AL485" i="1"/>
  <c r="AK485" i="1"/>
  <c r="AJ485" i="1"/>
  <c r="AH485" i="1"/>
  <c r="AF485" i="1"/>
  <c r="AI485" i="1" s="1"/>
  <c r="AE485" i="1"/>
  <c r="AN1220" i="1" l="1"/>
  <c r="AO1220" i="1" s="1"/>
  <c r="AN109" i="1"/>
  <c r="AO109" i="1" s="1"/>
  <c r="AN121" i="1"/>
  <c r="AO121" i="1" s="1"/>
  <c r="AN19" i="1"/>
  <c r="AO19" i="1" s="1"/>
  <c r="AN853" i="1"/>
  <c r="AO853" i="1" s="1"/>
  <c r="AN1424" i="1"/>
  <c r="AO1424" i="1" s="1"/>
  <c r="AN1403" i="1"/>
  <c r="AO1403" i="1" s="1"/>
  <c r="AN894" i="1"/>
  <c r="AO894" i="1" s="1"/>
  <c r="AN167" i="1"/>
  <c r="AO167" i="1" s="1"/>
  <c r="AN44" i="1"/>
  <c r="AO44" i="1" s="1"/>
  <c r="AN115" i="1"/>
  <c r="AO115" i="1" s="1"/>
  <c r="AN752" i="1"/>
  <c r="AO752" i="1" s="1"/>
  <c r="AN816" i="1"/>
  <c r="AO816" i="1" s="1"/>
  <c r="AN482" i="1"/>
  <c r="AO482" i="1" s="1"/>
  <c r="AN635" i="1"/>
  <c r="AO635" i="1" s="1"/>
  <c r="AN517" i="1"/>
  <c r="AO517" i="1" s="1"/>
  <c r="AN256" i="1"/>
  <c r="AO256" i="1" s="1"/>
  <c r="AN1489" i="1"/>
  <c r="AO1489" i="1" s="1"/>
  <c r="AN774" i="1"/>
  <c r="AO774" i="1" s="1"/>
  <c r="AN1434" i="1"/>
  <c r="AO1434" i="1" s="1"/>
  <c r="AN602" i="1"/>
  <c r="AO602" i="1" s="1"/>
  <c r="AN1134" i="1"/>
  <c r="AO1134" i="1" s="1"/>
  <c r="AN114" i="1"/>
  <c r="AO114" i="1" s="1"/>
  <c r="AN6" i="1"/>
  <c r="AO6" i="1" s="1"/>
  <c r="AN50" i="1"/>
  <c r="AO50" i="1" s="1"/>
  <c r="AN1068" i="1"/>
  <c r="AO1068" i="1" s="1"/>
  <c r="AN733" i="1"/>
  <c r="AO733" i="1" s="1"/>
  <c r="AN287" i="1"/>
  <c r="AO287" i="1" s="1"/>
  <c r="AN1080" i="1"/>
  <c r="AO1080" i="1" s="1"/>
  <c r="AN703" i="1"/>
  <c r="AO703" i="1" s="1"/>
  <c r="AN983" i="1"/>
  <c r="AO983" i="1" s="1"/>
  <c r="AN448" i="1"/>
  <c r="AO448" i="1" s="1"/>
  <c r="AN89" i="1"/>
  <c r="AO89" i="1" s="1"/>
  <c r="AN591" i="1"/>
  <c r="AO591" i="1" s="1"/>
  <c r="AN170" i="1"/>
  <c r="AO170" i="1" s="1"/>
  <c r="AN209" i="1"/>
  <c r="AO209" i="1" s="1"/>
  <c r="AN578" i="1"/>
  <c r="AO578" i="1" s="1"/>
  <c r="AN265" i="1"/>
  <c r="AO265" i="1" s="1"/>
  <c r="AN685" i="1"/>
  <c r="AO685" i="1" s="1"/>
  <c r="AN184" i="1"/>
  <c r="AO184" i="1" s="1"/>
  <c r="AL184" i="1"/>
  <c r="AK184" i="1"/>
  <c r="AJ184" i="1"/>
  <c r="AH184" i="1"/>
  <c r="AF184" i="1"/>
  <c r="AI184" i="1" s="1"/>
  <c r="AE184" i="1"/>
  <c r="AL893" i="1"/>
  <c r="AN893" i="1" s="1"/>
  <c r="AO893" i="1" s="1"/>
  <c r="AK893" i="1"/>
  <c r="AJ893" i="1"/>
  <c r="AH893" i="1"/>
  <c r="AF893" i="1"/>
  <c r="AI893" i="1" s="1"/>
  <c r="AE893" i="1"/>
  <c r="AL1453" i="1"/>
  <c r="AK1453" i="1"/>
  <c r="AJ1453" i="1"/>
  <c r="AH1453" i="1"/>
  <c r="AF1453" i="1"/>
  <c r="AI1453" i="1" s="1"/>
  <c r="AE1453" i="1"/>
  <c r="AL842" i="1"/>
  <c r="AK842" i="1"/>
  <c r="AJ842" i="1"/>
  <c r="AH842" i="1"/>
  <c r="AF842" i="1"/>
  <c r="AI842" i="1" s="1"/>
  <c r="AE842" i="1"/>
  <c r="AL674" i="1"/>
  <c r="AK674" i="1"/>
  <c r="AJ674" i="1"/>
  <c r="AH674" i="1"/>
  <c r="AF674" i="1"/>
  <c r="AI674" i="1" s="1"/>
  <c r="AE674" i="1"/>
  <c r="AL1439" i="1"/>
  <c r="AK1439" i="1"/>
  <c r="AJ1439" i="1"/>
  <c r="AH1439" i="1"/>
  <c r="AF1439" i="1"/>
  <c r="AI1439" i="1" s="1"/>
  <c r="AE1439" i="1"/>
  <c r="AN143" i="1"/>
  <c r="AO143" i="1" s="1"/>
  <c r="AL143" i="1"/>
  <c r="AK143" i="1"/>
  <c r="AJ143" i="1"/>
  <c r="AH143" i="1"/>
  <c r="AF143" i="1"/>
  <c r="AI143" i="1" s="1"/>
  <c r="AE143" i="1"/>
  <c r="AN198" i="1"/>
  <c r="AO198" i="1" s="1"/>
  <c r="AL198" i="1"/>
  <c r="AK198" i="1"/>
  <c r="AJ198" i="1"/>
  <c r="AH198" i="1"/>
  <c r="AF198" i="1"/>
  <c r="AI198" i="1" s="1"/>
  <c r="AE198" i="1"/>
  <c r="AL1095" i="1"/>
  <c r="AK1095" i="1"/>
  <c r="AJ1095" i="1"/>
  <c r="AH1095" i="1"/>
  <c r="AF1095" i="1"/>
  <c r="AI1095" i="1" s="1"/>
  <c r="AE1095" i="1"/>
  <c r="AL683" i="1"/>
  <c r="AN683" i="1" s="1"/>
  <c r="AO683" i="1" s="1"/>
  <c r="AK683" i="1"/>
  <c r="AJ683" i="1"/>
  <c r="AH683" i="1"/>
  <c r="AF683" i="1"/>
  <c r="AI683" i="1" s="1"/>
  <c r="AE683" i="1"/>
  <c r="AL1423" i="1"/>
  <c r="AK1423" i="1"/>
  <c r="AJ1423" i="1"/>
  <c r="AH1423" i="1"/>
  <c r="AF1423" i="1"/>
  <c r="AI1423" i="1" s="1"/>
  <c r="AE1423" i="1"/>
  <c r="AL1219" i="1"/>
  <c r="AK1219" i="1"/>
  <c r="AJ1219" i="1"/>
  <c r="AH1219" i="1"/>
  <c r="AF1219" i="1"/>
  <c r="AI1219" i="1" s="1"/>
  <c r="AE1219" i="1"/>
  <c r="AN967" i="1"/>
  <c r="AO967" i="1" s="1"/>
  <c r="AL967" i="1"/>
  <c r="AK967" i="1"/>
  <c r="AJ967" i="1"/>
  <c r="AH967" i="1"/>
  <c r="AF967" i="1"/>
  <c r="AI967" i="1" s="1"/>
  <c r="AE967" i="1"/>
  <c r="AN674" i="1" l="1"/>
  <c r="AO674" i="1" s="1"/>
  <c r="AN1219" i="1"/>
  <c r="AO1219" i="1" s="1"/>
  <c r="AN1439" i="1"/>
  <c r="AO1439" i="1" s="1"/>
  <c r="AN842" i="1"/>
  <c r="AO842" i="1" s="1"/>
  <c r="AN1423" i="1"/>
  <c r="AO1423" i="1" s="1"/>
  <c r="AN1095" i="1"/>
  <c r="AO1095" i="1" s="1"/>
  <c r="AN1453" i="1"/>
  <c r="AO1453" i="1" s="1"/>
  <c r="AE196" i="1"/>
  <c r="AE572" i="1"/>
  <c r="AE1430" i="1"/>
  <c r="AE303" i="1"/>
  <c r="AE314" i="1"/>
  <c r="AE616" i="1"/>
  <c r="AE768" i="1"/>
  <c r="AE807" i="1"/>
  <c r="F6" i="9" l="1"/>
  <c r="F5" i="9"/>
  <c r="G5" i="9" s="1"/>
  <c r="G4" i="9"/>
  <c r="H4" i="9" s="1"/>
  <c r="F4" i="9"/>
  <c r="G3" i="9"/>
  <c r="F3" i="9"/>
  <c r="H3" i="9" s="1"/>
  <c r="F2" i="9"/>
  <c r="AN1153" i="1"/>
  <c r="AO1153" i="1" s="1"/>
  <c r="AL1153" i="1"/>
  <c r="AH1153" i="1"/>
  <c r="AE1153" i="1"/>
  <c r="AL1251" i="1"/>
  <c r="AE1251" i="1"/>
  <c r="W1085" i="1"/>
  <c r="AN1085" i="1"/>
  <c r="AO1085" i="1" s="1"/>
  <c r="AL1085" i="1"/>
  <c r="AE1085" i="1"/>
  <c r="W1101" i="1"/>
  <c r="AL1101" i="1"/>
  <c r="AH1101" i="1"/>
  <c r="AE1101" i="1"/>
  <c r="W10" i="5"/>
  <c r="W9" i="5"/>
  <c r="X9" i="5" s="1"/>
  <c r="Y9" i="5" s="1"/>
  <c r="X8" i="5"/>
  <c r="Y8" i="5" s="1"/>
  <c r="W8" i="5"/>
  <c r="W7" i="5"/>
  <c r="X7" i="5" s="1"/>
  <c r="W6" i="5"/>
  <c r="W5" i="5"/>
  <c r="X4" i="5"/>
  <c r="Y4" i="5" s="1"/>
  <c r="W4" i="5"/>
  <c r="W3" i="5"/>
  <c r="W2" i="5"/>
  <c r="X2" i="5" s="1"/>
  <c r="AL1109" i="1"/>
  <c r="AK1109" i="1"/>
  <c r="AJ1109" i="1"/>
  <c r="AH1109" i="1"/>
  <c r="AF1109" i="1"/>
  <c r="AI1109" i="1" s="1"/>
  <c r="AE1109" i="1"/>
  <c r="AL1338" i="1"/>
  <c r="AK1338" i="1"/>
  <c r="AJ1338" i="1"/>
  <c r="AH1338" i="1"/>
  <c r="AF1338" i="1"/>
  <c r="AI1338" i="1" s="1"/>
  <c r="AE1338" i="1"/>
  <c r="AL514" i="1"/>
  <c r="AK514" i="1"/>
  <c r="AJ514" i="1"/>
  <c r="AH514" i="1"/>
  <c r="AF514" i="1"/>
  <c r="AI514" i="1" s="1"/>
  <c r="AE514" i="1"/>
  <c r="AL478" i="1"/>
  <c r="AK478" i="1"/>
  <c r="AJ478" i="1"/>
  <c r="AH478" i="1"/>
  <c r="AF478" i="1"/>
  <c r="AI478" i="1" s="1"/>
  <c r="AE478" i="1"/>
  <c r="AL467" i="1"/>
  <c r="AK467" i="1"/>
  <c r="AJ467" i="1"/>
  <c r="AH467" i="1"/>
  <c r="AF467" i="1"/>
  <c r="AI467" i="1" s="1"/>
  <c r="AE467" i="1"/>
  <c r="AN190" i="1"/>
  <c r="AO190" i="1" s="1"/>
  <c r="AL190" i="1"/>
  <c r="AK190" i="1"/>
  <c r="AJ190" i="1"/>
  <c r="AH190" i="1"/>
  <c r="AF190" i="1"/>
  <c r="AI190" i="1" s="1"/>
  <c r="AE190" i="1"/>
  <c r="AN331" i="1"/>
  <c r="AO331" i="1" s="1"/>
  <c r="AL331" i="1"/>
  <c r="AK331" i="1"/>
  <c r="AJ331" i="1"/>
  <c r="AH331" i="1"/>
  <c r="AF331" i="1"/>
  <c r="AI331" i="1" s="1"/>
  <c r="AE331" i="1"/>
  <c r="AL187" i="1"/>
  <c r="AK187" i="1"/>
  <c r="AJ187" i="1"/>
  <c r="AH187" i="1"/>
  <c r="AF187" i="1"/>
  <c r="AI187" i="1" s="1"/>
  <c r="AE187" i="1"/>
  <c r="AL549" i="1"/>
  <c r="AK549" i="1"/>
  <c r="AJ549" i="1"/>
  <c r="AH549" i="1"/>
  <c r="AF549" i="1"/>
  <c r="AI549" i="1" s="1"/>
  <c r="AE549" i="1"/>
  <c r="AL1173" i="1"/>
  <c r="AK1173" i="1"/>
  <c r="AJ1173" i="1"/>
  <c r="AH1173" i="1"/>
  <c r="AF1173" i="1"/>
  <c r="AI1173" i="1" s="1"/>
  <c r="AE1173" i="1"/>
  <c r="AL892" i="1"/>
  <c r="AK892" i="1"/>
  <c r="AJ892" i="1"/>
  <c r="AH892" i="1"/>
  <c r="AF892" i="1"/>
  <c r="AI892" i="1" s="1"/>
  <c r="AE892" i="1"/>
  <c r="AN1240" i="1"/>
  <c r="AO1240" i="1" s="1"/>
  <c r="AL1240" i="1"/>
  <c r="AK1240" i="1"/>
  <c r="AJ1240" i="1"/>
  <c r="AH1240" i="1"/>
  <c r="AF1240" i="1"/>
  <c r="AI1240" i="1" s="1"/>
  <c r="AE1240" i="1"/>
  <c r="AN326" i="1"/>
  <c r="AO326" i="1" s="1"/>
  <c r="AL326" i="1"/>
  <c r="AK326" i="1"/>
  <c r="AJ326" i="1"/>
  <c r="AH326" i="1"/>
  <c r="AF326" i="1"/>
  <c r="AI326" i="1" s="1"/>
  <c r="AE326" i="1"/>
  <c r="AN862" i="1"/>
  <c r="AO862" i="1" s="1"/>
  <c r="AL862" i="1"/>
  <c r="AK862" i="1"/>
  <c r="AJ862" i="1"/>
  <c r="AH862" i="1"/>
  <c r="AF862" i="1"/>
  <c r="AI862" i="1" s="1"/>
  <c r="AE862" i="1"/>
  <c r="AL1306" i="1"/>
  <c r="AK1306" i="1"/>
  <c r="AJ1306" i="1"/>
  <c r="AH1306" i="1"/>
  <c r="AF1306" i="1"/>
  <c r="AI1306" i="1" s="1"/>
  <c r="AE1306" i="1"/>
  <c r="AL587" i="1"/>
  <c r="AK587" i="1"/>
  <c r="AJ587" i="1"/>
  <c r="AH587" i="1"/>
  <c r="AF587" i="1"/>
  <c r="AI587" i="1" s="1"/>
  <c r="AE587" i="1"/>
  <c r="AL447" i="1"/>
  <c r="AK447" i="1"/>
  <c r="AJ447" i="1"/>
  <c r="AH447" i="1"/>
  <c r="AF447" i="1"/>
  <c r="AI447" i="1" s="1"/>
  <c r="AE447" i="1"/>
  <c r="AN653" i="1"/>
  <c r="AO653" i="1" s="1"/>
  <c r="AL653" i="1"/>
  <c r="AK653" i="1"/>
  <c r="AJ653" i="1"/>
  <c r="AH653" i="1"/>
  <c r="AF653" i="1"/>
  <c r="AI653" i="1" s="1"/>
  <c r="AE653" i="1"/>
  <c r="AL1329" i="1"/>
  <c r="AK1329" i="1"/>
  <c r="AJ1329" i="1"/>
  <c r="AH1329" i="1"/>
  <c r="AF1329" i="1"/>
  <c r="AI1329" i="1" s="1"/>
  <c r="AE1329" i="1"/>
  <c r="AN97" i="1"/>
  <c r="AO97" i="1" s="1"/>
  <c r="AL97" i="1"/>
  <c r="AK97" i="1"/>
  <c r="AJ97" i="1"/>
  <c r="AH97" i="1"/>
  <c r="AF97" i="1"/>
  <c r="AI97" i="1" s="1"/>
  <c r="AE97" i="1"/>
  <c r="AN414" i="1"/>
  <c r="AO414" i="1" s="1"/>
  <c r="AL414" i="1"/>
  <c r="AK414" i="1"/>
  <c r="AJ414" i="1"/>
  <c r="AH414" i="1"/>
  <c r="AF414" i="1"/>
  <c r="AI414" i="1" s="1"/>
  <c r="AE414" i="1"/>
  <c r="AL1422" i="1"/>
  <c r="AK1422" i="1"/>
  <c r="AJ1422" i="1"/>
  <c r="AH1422" i="1"/>
  <c r="AF1422" i="1"/>
  <c r="AI1422" i="1" s="1"/>
  <c r="AE1422" i="1"/>
  <c r="AL521" i="1"/>
  <c r="AK521" i="1"/>
  <c r="AJ521" i="1"/>
  <c r="AH521" i="1"/>
  <c r="AF521" i="1"/>
  <c r="AI521" i="1" s="1"/>
  <c r="AE521" i="1"/>
  <c r="AN142" i="1"/>
  <c r="AO142" i="1" s="1"/>
  <c r="AL142" i="1"/>
  <c r="AK142" i="1"/>
  <c r="AJ142" i="1"/>
  <c r="AH142" i="1"/>
  <c r="AF142" i="1"/>
  <c r="AI142" i="1" s="1"/>
  <c r="AE142" i="1"/>
  <c r="AN1076" i="1"/>
  <c r="AO1076" i="1" s="1"/>
  <c r="AL1076" i="1"/>
  <c r="AK1076" i="1"/>
  <c r="AJ1076" i="1"/>
  <c r="AH1076" i="1"/>
  <c r="AF1076" i="1"/>
  <c r="AI1076" i="1" s="1"/>
  <c r="AE1076" i="1"/>
  <c r="AN1381" i="1"/>
  <c r="AO1381" i="1" s="1"/>
  <c r="AL1381" i="1"/>
  <c r="AK1381" i="1"/>
  <c r="AJ1381" i="1"/>
  <c r="AH1381" i="1"/>
  <c r="AF1381" i="1"/>
  <c r="AI1381" i="1" s="1"/>
  <c r="AE1381" i="1"/>
  <c r="AN1170" i="1"/>
  <c r="AO1170" i="1" s="1"/>
  <c r="AL1170" i="1"/>
  <c r="AK1170" i="1"/>
  <c r="AJ1170" i="1"/>
  <c r="AH1170" i="1"/>
  <c r="AF1170" i="1"/>
  <c r="AI1170" i="1" s="1"/>
  <c r="AE1170" i="1"/>
  <c r="AN1316" i="1"/>
  <c r="AO1316" i="1" s="1"/>
  <c r="AL1316" i="1"/>
  <c r="AK1316" i="1"/>
  <c r="AJ1316" i="1"/>
  <c r="AH1316" i="1"/>
  <c r="AF1316" i="1"/>
  <c r="AI1316" i="1" s="1"/>
  <c r="AE1316" i="1"/>
  <c r="AN376" i="1"/>
  <c r="AO376" i="1" s="1"/>
  <c r="AL376" i="1"/>
  <c r="AK376" i="1"/>
  <c r="AJ376" i="1"/>
  <c r="AH376" i="1"/>
  <c r="AF376" i="1"/>
  <c r="AI376" i="1" s="1"/>
  <c r="AE376" i="1"/>
  <c r="AN158" i="1"/>
  <c r="AO158" i="1" s="1"/>
  <c r="AL158" i="1"/>
  <c r="AK158" i="1"/>
  <c r="AJ158" i="1"/>
  <c r="AH158" i="1"/>
  <c r="AF158" i="1"/>
  <c r="AI158" i="1" s="1"/>
  <c r="AE158" i="1"/>
  <c r="AL1255" i="1"/>
  <c r="AK1255" i="1"/>
  <c r="AJ1255" i="1"/>
  <c r="AH1255" i="1"/>
  <c r="AF1255" i="1"/>
  <c r="AI1255" i="1" s="1"/>
  <c r="AE1255" i="1"/>
  <c r="AL169" i="1"/>
  <c r="AK169" i="1"/>
  <c r="AJ169" i="1"/>
  <c r="AH169" i="1"/>
  <c r="AF169" i="1"/>
  <c r="AI169" i="1" s="1"/>
  <c r="AE169" i="1"/>
  <c r="AN216" i="1"/>
  <c r="AO216" i="1" s="1"/>
  <c r="AL216" i="1"/>
  <c r="AK216" i="1"/>
  <c r="AJ216" i="1"/>
  <c r="AH216" i="1"/>
  <c r="AF216" i="1"/>
  <c r="AI216" i="1" s="1"/>
  <c r="AE216" i="1"/>
  <c r="AN1353" i="1"/>
  <c r="AO1353" i="1" s="1"/>
  <c r="AL1353" i="1"/>
  <c r="AK1353" i="1"/>
  <c r="AJ1353" i="1"/>
  <c r="AH1353" i="1"/>
  <c r="AF1353" i="1"/>
  <c r="AI1353" i="1" s="1"/>
  <c r="AE1353" i="1"/>
  <c r="AL1433" i="1"/>
  <c r="AK1433" i="1"/>
  <c r="AJ1433" i="1"/>
  <c r="AH1433" i="1"/>
  <c r="AF1433" i="1"/>
  <c r="AI1433" i="1" s="1"/>
  <c r="AE1433" i="1"/>
  <c r="AL883" i="1"/>
  <c r="AK883" i="1"/>
  <c r="AJ883" i="1"/>
  <c r="AH883" i="1"/>
  <c r="AF883" i="1"/>
  <c r="AI883" i="1" s="1"/>
  <c r="AE883" i="1"/>
  <c r="AN1157" i="1"/>
  <c r="AO1157" i="1" s="1"/>
  <c r="AL1157" i="1"/>
  <c r="AK1157" i="1"/>
  <c r="AJ1157" i="1"/>
  <c r="AH1157" i="1"/>
  <c r="AF1157" i="1"/>
  <c r="AI1157" i="1" s="1"/>
  <c r="AE1157" i="1"/>
  <c r="AL1274" i="1"/>
  <c r="AK1274" i="1"/>
  <c r="AJ1274" i="1"/>
  <c r="AH1274" i="1"/>
  <c r="AF1274" i="1"/>
  <c r="AI1274" i="1" s="1"/>
  <c r="AE1274" i="1"/>
  <c r="AN353" i="1"/>
  <c r="AO353" i="1" s="1"/>
  <c r="AL353" i="1"/>
  <c r="AK353" i="1"/>
  <c r="AJ353" i="1"/>
  <c r="AH353" i="1"/>
  <c r="AF353" i="1"/>
  <c r="AI353" i="1" s="1"/>
  <c r="AE353" i="1"/>
  <c r="AL834" i="1"/>
  <c r="AK834" i="1"/>
  <c r="AJ834" i="1"/>
  <c r="AH834" i="1"/>
  <c r="AF834" i="1"/>
  <c r="AI834" i="1" s="1"/>
  <c r="AE834" i="1"/>
  <c r="AN1198" i="1"/>
  <c r="AO1198" i="1" s="1"/>
  <c r="AL1198" i="1"/>
  <c r="AK1198" i="1"/>
  <c r="AJ1198" i="1"/>
  <c r="AH1198" i="1"/>
  <c r="AF1198" i="1"/>
  <c r="AI1198" i="1" s="1"/>
  <c r="AE1198" i="1"/>
  <c r="AL846" i="1"/>
  <c r="AK846" i="1"/>
  <c r="AJ846" i="1"/>
  <c r="AH846" i="1"/>
  <c r="AF846" i="1"/>
  <c r="AI846" i="1" s="1"/>
  <c r="AE846" i="1"/>
  <c r="AL938" i="1"/>
  <c r="AK938" i="1"/>
  <c r="AJ938" i="1"/>
  <c r="AH938" i="1"/>
  <c r="AF938" i="1"/>
  <c r="AI938" i="1" s="1"/>
  <c r="AE938" i="1"/>
  <c r="AL1331" i="1"/>
  <c r="AK1331" i="1"/>
  <c r="AJ1331" i="1"/>
  <c r="AH1331" i="1"/>
  <c r="AF1331" i="1"/>
  <c r="AI1331" i="1" s="1"/>
  <c r="AE1331" i="1"/>
  <c r="AL1146" i="1"/>
  <c r="AN1146" i="1" s="1"/>
  <c r="AO1146" i="1" s="1"/>
  <c r="AK1146" i="1"/>
  <c r="AJ1146" i="1"/>
  <c r="AH1146" i="1"/>
  <c r="AF1146" i="1"/>
  <c r="AI1146" i="1" s="1"/>
  <c r="AE1146" i="1"/>
  <c r="AL1389" i="1"/>
  <c r="AK1389" i="1"/>
  <c r="AJ1389" i="1"/>
  <c r="AH1389" i="1"/>
  <c r="AF1389" i="1"/>
  <c r="AI1389" i="1" s="1"/>
  <c r="AE1389" i="1"/>
  <c r="AL758" i="1"/>
  <c r="AK758" i="1"/>
  <c r="AJ758" i="1"/>
  <c r="AH758" i="1"/>
  <c r="AF758" i="1"/>
  <c r="AI758" i="1" s="1"/>
  <c r="AE758" i="1"/>
  <c r="AL575" i="1"/>
  <c r="AK575" i="1"/>
  <c r="AJ575" i="1"/>
  <c r="AH575" i="1"/>
  <c r="AF575" i="1"/>
  <c r="AI575" i="1" s="1"/>
  <c r="AE575" i="1"/>
  <c r="AL1416" i="1"/>
  <c r="AK1416" i="1"/>
  <c r="AJ1416" i="1"/>
  <c r="AH1416" i="1"/>
  <c r="AF1416" i="1"/>
  <c r="AI1416" i="1" s="1"/>
  <c r="AE1416" i="1"/>
  <c r="AL1398" i="1"/>
  <c r="AK1398" i="1"/>
  <c r="AJ1398" i="1"/>
  <c r="AH1398" i="1"/>
  <c r="AF1398" i="1"/>
  <c r="AI1398" i="1" s="1"/>
  <c r="AE1398" i="1"/>
  <c r="AN1352" i="1"/>
  <c r="AO1352" i="1" s="1"/>
  <c r="AL1352" i="1"/>
  <c r="AK1352" i="1"/>
  <c r="AJ1352" i="1"/>
  <c r="AH1352" i="1"/>
  <c r="AF1352" i="1"/>
  <c r="AI1352" i="1" s="1"/>
  <c r="AE1352" i="1"/>
  <c r="AN1226" i="1"/>
  <c r="AO1226" i="1" s="1"/>
  <c r="AL1226" i="1"/>
  <c r="AK1226" i="1"/>
  <c r="AJ1226" i="1"/>
  <c r="AH1226" i="1"/>
  <c r="AF1226" i="1"/>
  <c r="AI1226" i="1" s="1"/>
  <c r="AE1226" i="1"/>
  <c r="AL1217" i="1"/>
  <c r="AK1217" i="1"/>
  <c r="AJ1217" i="1"/>
  <c r="AH1217" i="1"/>
  <c r="AF1217" i="1"/>
  <c r="AI1217" i="1" s="1"/>
  <c r="AE1217" i="1"/>
  <c r="AN1179" i="1"/>
  <c r="AO1179" i="1" s="1"/>
  <c r="AL1179" i="1"/>
  <c r="AK1179" i="1"/>
  <c r="AJ1179" i="1"/>
  <c r="AH1179" i="1"/>
  <c r="AF1179" i="1"/>
  <c r="AI1179" i="1" s="1"/>
  <c r="AE1179" i="1"/>
  <c r="AL1172" i="1"/>
  <c r="AK1172" i="1"/>
  <c r="AJ1172" i="1"/>
  <c r="AH1172" i="1"/>
  <c r="AF1172" i="1"/>
  <c r="AI1172" i="1" s="1"/>
  <c r="AE1172" i="1"/>
  <c r="AL1161" i="1"/>
  <c r="AK1161" i="1"/>
  <c r="AJ1161" i="1"/>
  <c r="AH1161" i="1"/>
  <c r="AF1161" i="1"/>
  <c r="AI1161" i="1" s="1"/>
  <c r="AE1161" i="1"/>
  <c r="AN1144" i="1"/>
  <c r="AO1144" i="1" s="1"/>
  <c r="AL1144" i="1"/>
  <c r="AK1144" i="1"/>
  <c r="AJ1144" i="1"/>
  <c r="AH1144" i="1"/>
  <c r="AF1144" i="1"/>
  <c r="AI1144" i="1" s="1"/>
  <c r="AE1144" i="1"/>
  <c r="AN1072" i="1"/>
  <c r="AO1072" i="1" s="1"/>
  <c r="AL1072" i="1"/>
  <c r="AK1072" i="1"/>
  <c r="AJ1072" i="1"/>
  <c r="AH1072" i="1"/>
  <c r="AF1072" i="1"/>
  <c r="AI1072" i="1" s="1"/>
  <c r="AE1072" i="1"/>
  <c r="AN1045" i="1"/>
  <c r="AO1045" i="1" s="1"/>
  <c r="AL1045" i="1"/>
  <c r="AK1045" i="1"/>
  <c r="AJ1045" i="1"/>
  <c r="AH1045" i="1"/>
  <c r="AF1045" i="1"/>
  <c r="AI1045" i="1" s="1"/>
  <c r="AE1045" i="1"/>
  <c r="AN999" i="1"/>
  <c r="AO999" i="1" s="1"/>
  <c r="AL999" i="1"/>
  <c r="AK999" i="1"/>
  <c r="AJ999" i="1"/>
  <c r="AH999" i="1"/>
  <c r="AF999" i="1"/>
  <c r="AI999" i="1" s="1"/>
  <c r="AE999" i="1"/>
  <c r="AN990" i="1"/>
  <c r="AO990" i="1" s="1"/>
  <c r="AL990" i="1"/>
  <c r="AK990" i="1"/>
  <c r="AJ990" i="1"/>
  <c r="AH990" i="1"/>
  <c r="AF990" i="1"/>
  <c r="AI990" i="1" s="1"/>
  <c r="AE990" i="1"/>
  <c r="AN966" i="1"/>
  <c r="AO966" i="1" s="1"/>
  <c r="AL966" i="1"/>
  <c r="AK966" i="1"/>
  <c r="AJ966" i="1"/>
  <c r="AH966" i="1"/>
  <c r="AF966" i="1"/>
  <c r="AI966" i="1" s="1"/>
  <c r="AE966" i="1"/>
  <c r="AL952" i="1"/>
  <c r="AK952" i="1"/>
  <c r="AJ952" i="1"/>
  <c r="AH952" i="1"/>
  <c r="AF952" i="1"/>
  <c r="AI952" i="1" s="1"/>
  <c r="AE952" i="1"/>
  <c r="AL937" i="1"/>
  <c r="AK937" i="1"/>
  <c r="AJ937" i="1"/>
  <c r="AH937" i="1"/>
  <c r="AF937" i="1"/>
  <c r="AI937" i="1" s="1"/>
  <c r="AE937" i="1"/>
  <c r="AL905" i="1"/>
  <c r="AK905" i="1"/>
  <c r="AJ905" i="1"/>
  <c r="AH905" i="1"/>
  <c r="AF905" i="1"/>
  <c r="AI905" i="1" s="1"/>
  <c r="AE905" i="1"/>
  <c r="AL891" i="1"/>
  <c r="AK891" i="1"/>
  <c r="AJ891" i="1"/>
  <c r="AH891" i="1"/>
  <c r="AF891" i="1"/>
  <c r="AI891" i="1" s="1"/>
  <c r="AE891" i="1"/>
  <c r="AL879" i="1"/>
  <c r="AK879" i="1"/>
  <c r="AJ879" i="1"/>
  <c r="AH879" i="1"/>
  <c r="AF879" i="1"/>
  <c r="AI879" i="1" s="1"/>
  <c r="AE879" i="1"/>
  <c r="AN861" i="1"/>
  <c r="AO861" i="1" s="1"/>
  <c r="AL861" i="1"/>
  <c r="AK861" i="1"/>
  <c r="AJ861" i="1"/>
  <c r="AH861" i="1"/>
  <c r="AF861" i="1"/>
  <c r="AI861" i="1" s="1"/>
  <c r="AE861" i="1"/>
  <c r="AL785" i="1"/>
  <c r="AK785" i="1"/>
  <c r="AJ785" i="1"/>
  <c r="AH785" i="1"/>
  <c r="AF785" i="1"/>
  <c r="AI785" i="1" s="1"/>
  <c r="AE785" i="1"/>
  <c r="AL708" i="1"/>
  <c r="AK708" i="1"/>
  <c r="AJ708" i="1"/>
  <c r="AH708" i="1"/>
  <c r="AF708" i="1"/>
  <c r="AI708" i="1" s="1"/>
  <c r="AE708" i="1"/>
  <c r="AL682" i="1"/>
  <c r="AK682" i="1"/>
  <c r="AJ682" i="1"/>
  <c r="AH682" i="1"/>
  <c r="AF682" i="1"/>
  <c r="AI682" i="1" s="1"/>
  <c r="AE682" i="1"/>
  <c r="AL638" i="1"/>
  <c r="AK638" i="1"/>
  <c r="AJ638" i="1"/>
  <c r="AH638" i="1"/>
  <c r="AF638" i="1"/>
  <c r="AI638" i="1" s="1"/>
  <c r="AE638" i="1"/>
  <c r="AN633" i="1"/>
  <c r="AO633" i="1" s="1"/>
  <c r="AL633" i="1"/>
  <c r="AK633" i="1"/>
  <c r="AJ633" i="1"/>
  <c r="AH633" i="1"/>
  <c r="AF633" i="1"/>
  <c r="AI633" i="1" s="1"/>
  <c r="AE633" i="1"/>
  <c r="AN598" i="1"/>
  <c r="AO598" i="1" s="1"/>
  <c r="AL598" i="1"/>
  <c r="AK598" i="1"/>
  <c r="AJ598" i="1"/>
  <c r="AH598" i="1"/>
  <c r="AF598" i="1"/>
  <c r="AI598" i="1" s="1"/>
  <c r="AE598" i="1"/>
  <c r="AL574" i="1"/>
  <c r="AK574" i="1"/>
  <c r="AJ574" i="1"/>
  <c r="AH574" i="1"/>
  <c r="AF574" i="1"/>
  <c r="AI574" i="1" s="1"/>
  <c r="AE574" i="1"/>
  <c r="AN559" i="1"/>
  <c r="AO559" i="1" s="1"/>
  <c r="AL559" i="1"/>
  <c r="AK559" i="1"/>
  <c r="AJ559" i="1"/>
  <c r="AH559" i="1"/>
  <c r="AF559" i="1"/>
  <c r="AI559" i="1" s="1"/>
  <c r="AE559" i="1"/>
  <c r="AN531" i="1"/>
  <c r="AO531" i="1" s="1"/>
  <c r="AL531" i="1"/>
  <c r="AK531" i="1"/>
  <c r="AJ531" i="1"/>
  <c r="AH531" i="1"/>
  <c r="AF531" i="1"/>
  <c r="AI531" i="1" s="1"/>
  <c r="AE531" i="1"/>
  <c r="AL526" i="1"/>
  <c r="AK526" i="1"/>
  <c r="AJ526" i="1"/>
  <c r="AH526" i="1"/>
  <c r="AF526" i="1"/>
  <c r="AI526" i="1" s="1"/>
  <c r="AE526" i="1"/>
  <c r="AL513" i="1"/>
  <c r="AK513" i="1"/>
  <c r="AJ513" i="1"/>
  <c r="AH513" i="1"/>
  <c r="AF513" i="1"/>
  <c r="AI513" i="1" s="1"/>
  <c r="AE513" i="1"/>
  <c r="AN503" i="1"/>
  <c r="AO503" i="1" s="1"/>
  <c r="AL503" i="1"/>
  <c r="AK503" i="1"/>
  <c r="AJ503" i="1"/>
  <c r="AH503" i="1"/>
  <c r="AF503" i="1"/>
  <c r="AI503" i="1" s="1"/>
  <c r="AE503" i="1"/>
  <c r="AN407" i="1"/>
  <c r="AO407" i="1" s="1"/>
  <c r="AL407" i="1"/>
  <c r="AK407" i="1"/>
  <c r="AJ407" i="1"/>
  <c r="AH407" i="1"/>
  <c r="AF407" i="1"/>
  <c r="AI407" i="1" s="1"/>
  <c r="AE407" i="1"/>
  <c r="AN375" i="1"/>
  <c r="AO375" i="1" s="1"/>
  <c r="AL375" i="1"/>
  <c r="AK375" i="1"/>
  <c r="AJ375" i="1"/>
  <c r="AH375" i="1"/>
  <c r="AF375" i="1"/>
  <c r="AI375" i="1" s="1"/>
  <c r="AE375" i="1"/>
  <c r="AL370" i="1"/>
  <c r="AK370" i="1"/>
  <c r="AJ370" i="1"/>
  <c r="AH370" i="1"/>
  <c r="AF370" i="1"/>
  <c r="AI370" i="1" s="1"/>
  <c r="AE370" i="1"/>
  <c r="AN288" i="1"/>
  <c r="AO288" i="1" s="1"/>
  <c r="AL288" i="1"/>
  <c r="AK288" i="1"/>
  <c r="AJ288" i="1"/>
  <c r="AH288" i="1"/>
  <c r="AF288" i="1"/>
  <c r="AI288" i="1" s="1"/>
  <c r="AE288" i="1"/>
  <c r="AN247" i="1"/>
  <c r="AO247" i="1" s="1"/>
  <c r="AL247" i="1"/>
  <c r="AK247" i="1"/>
  <c r="AJ247" i="1"/>
  <c r="AH247" i="1"/>
  <c r="AF247" i="1"/>
  <c r="AI247" i="1" s="1"/>
  <c r="AE247" i="1"/>
  <c r="AN231" i="1"/>
  <c r="AO231" i="1" s="1"/>
  <c r="AL231" i="1"/>
  <c r="AK231" i="1"/>
  <c r="AJ231" i="1"/>
  <c r="AH231" i="1"/>
  <c r="AF231" i="1"/>
  <c r="AI231" i="1" s="1"/>
  <c r="AE231" i="1"/>
  <c r="AN180" i="1"/>
  <c r="AO180" i="1" s="1"/>
  <c r="AL180" i="1"/>
  <c r="AK180" i="1"/>
  <c r="AJ180" i="1"/>
  <c r="AH180" i="1"/>
  <c r="AF180" i="1"/>
  <c r="AI180" i="1" s="1"/>
  <c r="AE180" i="1"/>
  <c r="AN141" i="1"/>
  <c r="AO141" i="1" s="1"/>
  <c r="AL141" i="1"/>
  <c r="AK141" i="1"/>
  <c r="AJ141" i="1"/>
  <c r="AH141" i="1"/>
  <c r="AF141" i="1"/>
  <c r="AI141" i="1" s="1"/>
  <c r="AE141" i="1"/>
  <c r="AN127" i="1"/>
  <c r="AO127" i="1" s="1"/>
  <c r="AL127" i="1"/>
  <c r="AK127" i="1"/>
  <c r="AJ127" i="1"/>
  <c r="AH127" i="1"/>
  <c r="AF127" i="1"/>
  <c r="AI127" i="1" s="1"/>
  <c r="AE127" i="1"/>
  <c r="AL106" i="1"/>
  <c r="AK106" i="1"/>
  <c r="AJ106" i="1"/>
  <c r="AH106" i="1"/>
  <c r="AF106" i="1"/>
  <c r="AI106" i="1" s="1"/>
  <c r="AE106" i="1"/>
  <c r="AN1406" i="1"/>
  <c r="AO1406" i="1" s="1"/>
  <c r="AL1406" i="1"/>
  <c r="AK1406" i="1"/>
  <c r="AJ1406" i="1"/>
  <c r="AH1406" i="1"/>
  <c r="AF1406" i="1"/>
  <c r="AI1406" i="1" s="1"/>
  <c r="AE1406" i="1"/>
  <c r="AN1390" i="1"/>
  <c r="AO1390" i="1" s="1"/>
  <c r="AL1390" i="1"/>
  <c r="AK1390" i="1"/>
  <c r="AJ1390" i="1"/>
  <c r="AH1390" i="1"/>
  <c r="AF1390" i="1"/>
  <c r="AI1390" i="1" s="1"/>
  <c r="AE1390" i="1"/>
  <c r="AL1149" i="1"/>
  <c r="AK1149" i="1"/>
  <c r="AJ1149" i="1"/>
  <c r="AH1149" i="1"/>
  <c r="AF1149" i="1"/>
  <c r="AI1149" i="1" s="1"/>
  <c r="AE1149" i="1"/>
  <c r="AN1135" i="1"/>
  <c r="AO1135" i="1" s="1"/>
  <c r="AL1135" i="1"/>
  <c r="AK1135" i="1"/>
  <c r="AJ1135" i="1"/>
  <c r="AH1135" i="1"/>
  <c r="AF1135" i="1"/>
  <c r="AI1135" i="1" s="1"/>
  <c r="AE1135" i="1"/>
  <c r="AN1039" i="1"/>
  <c r="AO1039" i="1" s="1"/>
  <c r="AL1039" i="1"/>
  <c r="AK1039" i="1"/>
  <c r="AJ1039" i="1"/>
  <c r="AH1039" i="1"/>
  <c r="AF1039" i="1"/>
  <c r="AI1039" i="1" s="1"/>
  <c r="AE1039" i="1"/>
  <c r="AL993" i="1"/>
  <c r="AK993" i="1"/>
  <c r="AJ993" i="1"/>
  <c r="AH993" i="1"/>
  <c r="AF993" i="1"/>
  <c r="AI993" i="1" s="1"/>
  <c r="AE993" i="1"/>
  <c r="AN957" i="1"/>
  <c r="AO957" i="1" s="1"/>
  <c r="AL957" i="1"/>
  <c r="AK957" i="1"/>
  <c r="AJ957" i="1"/>
  <c r="AH957" i="1"/>
  <c r="AF957" i="1"/>
  <c r="AI957" i="1" s="1"/>
  <c r="AE957" i="1"/>
  <c r="AL902" i="1"/>
  <c r="AK902" i="1"/>
  <c r="AJ902" i="1"/>
  <c r="AH902" i="1"/>
  <c r="AF902" i="1"/>
  <c r="AI902" i="1" s="1"/>
  <c r="AE902" i="1"/>
  <c r="AN886" i="1"/>
  <c r="AO886" i="1" s="1"/>
  <c r="AL886" i="1"/>
  <c r="AK886" i="1"/>
  <c r="AJ886" i="1"/>
  <c r="AH886" i="1"/>
  <c r="AF886" i="1"/>
  <c r="AI886" i="1" s="1"/>
  <c r="AE886" i="1"/>
  <c r="AL809" i="1"/>
  <c r="AK809" i="1"/>
  <c r="AJ809" i="1"/>
  <c r="AH809" i="1"/>
  <c r="AF809" i="1"/>
  <c r="AI809" i="1" s="1"/>
  <c r="AE809" i="1"/>
  <c r="AN652" i="1"/>
  <c r="AO652" i="1" s="1"/>
  <c r="AL652" i="1"/>
  <c r="AK652" i="1"/>
  <c r="AJ652" i="1"/>
  <c r="AH652" i="1"/>
  <c r="AF652" i="1"/>
  <c r="AI652" i="1" s="1"/>
  <c r="AE652" i="1"/>
  <c r="AN644" i="1"/>
  <c r="AO644" i="1" s="1"/>
  <c r="AL644" i="1"/>
  <c r="AK644" i="1"/>
  <c r="AJ644" i="1"/>
  <c r="AH644" i="1"/>
  <c r="AF644" i="1"/>
  <c r="AI644" i="1" s="1"/>
  <c r="AE644" i="1"/>
  <c r="AL610" i="1"/>
  <c r="AK610" i="1"/>
  <c r="AJ610" i="1"/>
  <c r="AH610" i="1"/>
  <c r="AF610" i="1"/>
  <c r="AI610" i="1" s="1"/>
  <c r="AE610" i="1"/>
  <c r="AN577" i="1"/>
  <c r="AO577" i="1" s="1"/>
  <c r="AL577" i="1"/>
  <c r="AK577" i="1"/>
  <c r="AJ577" i="1"/>
  <c r="AH577" i="1"/>
  <c r="AF577" i="1"/>
  <c r="AI577" i="1" s="1"/>
  <c r="AE577" i="1"/>
  <c r="AN562" i="1"/>
  <c r="AO562" i="1" s="1"/>
  <c r="AL562" i="1"/>
  <c r="AK562" i="1"/>
  <c r="AJ562" i="1"/>
  <c r="AH562" i="1"/>
  <c r="AF562" i="1"/>
  <c r="AI562" i="1" s="1"/>
  <c r="AE562" i="1"/>
  <c r="AN306" i="1"/>
  <c r="AO306" i="1" s="1"/>
  <c r="AL306" i="1"/>
  <c r="AK306" i="1"/>
  <c r="AJ306" i="1"/>
  <c r="AH306" i="1"/>
  <c r="AF306" i="1"/>
  <c r="AI306" i="1" s="1"/>
  <c r="AE306" i="1"/>
  <c r="AN215" i="1"/>
  <c r="AO215" i="1" s="1"/>
  <c r="AL215" i="1"/>
  <c r="AK215" i="1"/>
  <c r="AJ215" i="1"/>
  <c r="AH215" i="1"/>
  <c r="AF215" i="1"/>
  <c r="AI215" i="1" s="1"/>
  <c r="AE215" i="1"/>
  <c r="AL183" i="1"/>
  <c r="AK183" i="1"/>
  <c r="AJ183" i="1"/>
  <c r="AH183" i="1"/>
  <c r="AF183" i="1"/>
  <c r="AI183" i="1" s="1"/>
  <c r="AE183" i="1"/>
  <c r="AL166" i="1"/>
  <c r="AK166" i="1"/>
  <c r="AJ166" i="1"/>
  <c r="AH166" i="1"/>
  <c r="AF166" i="1"/>
  <c r="AI166" i="1" s="1"/>
  <c r="AE166" i="1"/>
  <c r="AL108" i="1"/>
  <c r="AK108" i="1"/>
  <c r="AJ108" i="1"/>
  <c r="AH108" i="1"/>
  <c r="AF108" i="1"/>
  <c r="AI108" i="1" s="1"/>
  <c r="AE108" i="1"/>
  <c r="AL88" i="1"/>
  <c r="AK88" i="1"/>
  <c r="AJ88" i="1"/>
  <c r="AH88" i="1"/>
  <c r="AF88" i="1"/>
  <c r="AI88" i="1" s="1"/>
  <c r="AE88" i="1"/>
  <c r="AL54" i="1"/>
  <c r="AK54" i="1"/>
  <c r="AJ54" i="1"/>
  <c r="AH54" i="1"/>
  <c r="AF54" i="1"/>
  <c r="AI54" i="1" s="1"/>
  <c r="AE54" i="1"/>
  <c r="AN24" i="1"/>
  <c r="AO24" i="1" s="1"/>
  <c r="AL24" i="1"/>
  <c r="AK24" i="1"/>
  <c r="AJ24" i="1"/>
  <c r="AH24" i="1"/>
  <c r="AF24" i="1"/>
  <c r="AI24" i="1" s="1"/>
  <c r="AE24" i="1"/>
  <c r="AL16" i="1"/>
  <c r="AK16" i="1"/>
  <c r="AJ16" i="1"/>
  <c r="AH16" i="1"/>
  <c r="AF16" i="1"/>
  <c r="AI16" i="1" s="1"/>
  <c r="AE16" i="1"/>
  <c r="AN1217" i="1" l="1"/>
  <c r="AO1217" i="1" s="1"/>
  <c r="AN937" i="1"/>
  <c r="AO937" i="1" s="1"/>
  <c r="AN1274" i="1"/>
  <c r="AO1274" i="1" s="1"/>
  <c r="AN758" i="1"/>
  <c r="AO758" i="1" s="1"/>
  <c r="AN187" i="1"/>
  <c r="AO187" i="1" s="1"/>
  <c r="AN549" i="1"/>
  <c r="AO549" i="1" s="1"/>
  <c r="AN883" i="1"/>
  <c r="AO883" i="1" s="1"/>
  <c r="AN1101" i="1"/>
  <c r="AO1101" i="1" s="1"/>
  <c r="AN166" i="1"/>
  <c r="AO166" i="1" s="1"/>
  <c r="AN513" i="1"/>
  <c r="AO513" i="1" s="1"/>
  <c r="AN1251" i="1"/>
  <c r="AO1251" i="1" s="1"/>
  <c r="AN478" i="1"/>
  <c r="AO478" i="1" s="1"/>
  <c r="H2" i="9"/>
  <c r="H5" i="9"/>
  <c r="G2" i="9"/>
  <c r="G6" i="9"/>
  <c r="H6" i="9" s="1"/>
  <c r="AN514" i="1"/>
  <c r="AO514" i="1" s="1"/>
  <c r="AN521" i="1"/>
  <c r="AO521" i="1" s="1"/>
  <c r="AN108" i="1"/>
  <c r="AO108" i="1" s="1"/>
  <c r="AN54" i="1"/>
  <c r="AO54" i="1" s="1"/>
  <c r="AN993" i="1"/>
  <c r="AO993" i="1" s="1"/>
  <c r="AN1433" i="1"/>
  <c r="AO1433" i="1" s="1"/>
  <c r="AN106" i="1"/>
  <c r="AO106" i="1" s="1"/>
  <c r="AN785" i="1"/>
  <c r="AO785" i="1" s="1"/>
  <c r="AN1329" i="1"/>
  <c r="AO1329" i="1" s="1"/>
  <c r="AN892" i="1"/>
  <c r="AO892" i="1" s="1"/>
  <c r="AN1109" i="1"/>
  <c r="AO1109" i="1" s="1"/>
  <c r="AN370" i="1"/>
  <c r="AO370" i="1" s="1"/>
  <c r="Y3" i="5"/>
  <c r="Y10" i="5"/>
  <c r="Y7" i="5"/>
  <c r="X10" i="5"/>
  <c r="Y2" i="5"/>
  <c r="X5" i="5"/>
  <c r="Y5" i="5" s="1"/>
  <c r="X3" i="5"/>
  <c r="X6" i="5"/>
  <c r="Y6" i="5" s="1"/>
  <c r="AN952" i="1"/>
  <c r="AO952" i="1" s="1"/>
  <c r="AN1306" i="1"/>
  <c r="AO1306" i="1" s="1"/>
  <c r="AN902" i="1"/>
  <c r="AO902" i="1" s="1"/>
  <c r="AN638" i="1"/>
  <c r="AO638" i="1" s="1"/>
  <c r="AN447" i="1"/>
  <c r="AO447" i="1" s="1"/>
  <c r="AN610" i="1"/>
  <c r="AO610" i="1" s="1"/>
  <c r="AN574" i="1"/>
  <c r="AO574" i="1" s="1"/>
  <c r="AN682" i="1"/>
  <c r="AO682" i="1" s="1"/>
  <c r="AN467" i="1"/>
  <c r="AO467" i="1" s="1"/>
  <c r="AN183" i="1"/>
  <c r="AO183" i="1" s="1"/>
  <c r="AN526" i="1"/>
  <c r="AO526" i="1" s="1"/>
  <c r="AN809" i="1"/>
  <c r="AO809" i="1" s="1"/>
  <c r="AN879" i="1"/>
  <c r="AO879" i="1" s="1"/>
  <c r="AN587" i="1"/>
  <c r="AO587" i="1" s="1"/>
  <c r="AN891" i="1"/>
  <c r="AO891" i="1" s="1"/>
  <c r="AN88" i="1"/>
  <c r="AO88" i="1" s="1"/>
  <c r="AN1161" i="1"/>
  <c r="AO1161" i="1" s="1"/>
  <c r="AN1416" i="1"/>
  <c r="AO1416" i="1" s="1"/>
  <c r="AN575" i="1"/>
  <c r="AO575" i="1" s="1"/>
  <c r="AN1389" i="1"/>
  <c r="AO1389" i="1" s="1"/>
  <c r="AN1331" i="1"/>
  <c r="AO1331" i="1" s="1"/>
  <c r="AN938" i="1"/>
  <c r="AO938" i="1" s="1"/>
  <c r="AN834" i="1"/>
  <c r="AO834" i="1" s="1"/>
  <c r="AN169" i="1"/>
  <c r="AO169" i="1" s="1"/>
  <c r="AN1255" i="1"/>
  <c r="AO1255" i="1" s="1"/>
  <c r="AN1173" i="1"/>
  <c r="AO1173" i="1" s="1"/>
  <c r="AN1338" i="1"/>
  <c r="AO1338" i="1" s="1"/>
  <c r="AN905" i="1"/>
  <c r="AO905" i="1" s="1"/>
  <c r="AN708" i="1"/>
  <c r="AO708" i="1" s="1"/>
  <c r="AN16" i="1"/>
  <c r="AO16" i="1" s="1"/>
  <c r="AN1172" i="1"/>
  <c r="AO1172" i="1" s="1"/>
  <c r="AN1398" i="1"/>
  <c r="AO1398" i="1" s="1"/>
  <c r="AN846" i="1"/>
  <c r="AO846" i="1" s="1"/>
  <c r="AN1422" i="1"/>
  <c r="AO1422" i="1" s="1"/>
  <c r="AN1149" i="1"/>
  <c r="AO1149" i="1" s="1"/>
  <c r="AK581" i="1"/>
  <c r="AK678" i="1"/>
  <c r="AK165" i="1"/>
  <c r="AK325" i="1"/>
  <c r="AK530" i="1"/>
  <c r="AK982" i="1"/>
  <c r="AK890" i="1"/>
  <c r="AK1315" i="1"/>
  <c r="AK1337" i="1"/>
  <c r="AK1328" i="1"/>
  <c r="AK96" i="1"/>
  <c r="AK723" i="1"/>
  <c r="AK140" i="1"/>
  <c r="AK230" i="1"/>
  <c r="AK1063" i="1"/>
  <c r="AK157" i="1"/>
  <c r="AK965" i="1"/>
  <c r="AK1239" i="1"/>
  <c r="AK1141" i="1"/>
  <c r="AK1432" i="1"/>
  <c r="AK1273" i="1"/>
  <c r="AK1394" i="1"/>
  <c r="AK1310" i="1"/>
  <c r="AK777" i="1"/>
  <c r="AK925" i="1"/>
  <c r="AK263" i="1"/>
  <c r="AK274" i="1"/>
  <c r="AK847" i="1"/>
  <c r="AK1227" i="1"/>
  <c r="AK626" i="1"/>
  <c r="AK996" i="1"/>
  <c r="AK1046" i="1"/>
  <c r="AK262" i="1"/>
  <c r="AK1461" i="1"/>
  <c r="AK784" i="1"/>
  <c r="AK838" i="1"/>
  <c r="AK810" i="1"/>
  <c r="AK854" i="1"/>
  <c r="AK1482" i="1"/>
  <c r="AK1279" i="1"/>
  <c r="AK998" i="1"/>
  <c r="AK4" i="1"/>
  <c r="AK1385" i="1"/>
  <c r="AK1400" i="1"/>
  <c r="AK58" i="1"/>
  <c r="AK131" i="1"/>
  <c r="AK681" i="1"/>
  <c r="AK1399" i="1"/>
  <c r="AK332" i="1"/>
  <c r="AK704" i="1"/>
  <c r="AK1147" i="1"/>
  <c r="AK1107" i="1"/>
  <c r="AK1011" i="1"/>
  <c r="AK544" i="1"/>
  <c r="AK286" i="1"/>
  <c r="AK283" i="1"/>
  <c r="AK434" i="1"/>
  <c r="AK773" i="1"/>
  <c r="AK45" i="1"/>
  <c r="AK1308" i="1"/>
  <c r="AK1008" i="1"/>
  <c r="AK927" i="1"/>
  <c r="AK82" i="1"/>
  <c r="AK204" i="1"/>
  <c r="AK650" i="1"/>
  <c r="AK40" i="1"/>
  <c r="AK1298" i="1"/>
  <c r="AK1246" i="1"/>
  <c r="AK25" i="1"/>
  <c r="AK1034" i="1"/>
  <c r="AK882" i="1"/>
  <c r="AK390" i="1"/>
  <c r="AK1132" i="1"/>
  <c r="AK658" i="1"/>
  <c r="AK425" i="1"/>
  <c r="AK1340" i="1"/>
  <c r="AK1093" i="1"/>
  <c r="AK546" i="1"/>
  <c r="AK1122" i="1"/>
  <c r="AK489" i="1"/>
  <c r="AK1362" i="1"/>
  <c r="AK1050" i="1"/>
  <c r="AK1488" i="1"/>
  <c r="AK673" i="1"/>
  <c r="AK1455" i="1"/>
  <c r="AK380" i="1"/>
  <c r="AK459" i="1"/>
  <c r="AK975" i="1"/>
  <c r="AK9" i="1"/>
  <c r="AK37" i="1"/>
  <c r="AK1342" i="1"/>
  <c r="AK895" i="1"/>
  <c r="AK949" i="1"/>
  <c r="AK441" i="1"/>
  <c r="AK1231" i="1"/>
  <c r="AK1090" i="1"/>
  <c r="AK1448" i="1"/>
  <c r="AK38" i="1"/>
  <c r="AK197" i="1"/>
  <c r="AK573" i="1"/>
  <c r="AK808" i="1"/>
  <c r="AK87" i="1"/>
  <c r="AK617" i="1"/>
  <c r="AK315" i="1"/>
  <c r="AK493" i="1"/>
  <c r="AK304" i="1"/>
  <c r="AK502" i="1"/>
  <c r="AK1431" i="1"/>
  <c r="AK1396" i="1"/>
  <c r="AK769" i="1"/>
  <c r="AK1272" i="1"/>
  <c r="AK1437" i="1"/>
  <c r="AK548" i="1"/>
  <c r="AK352" i="1"/>
  <c r="AK351" i="1"/>
  <c r="AK350" i="1"/>
  <c r="AK1481" i="1"/>
  <c r="AK1387" i="1"/>
  <c r="AK1341" i="1"/>
  <c r="AK1292" i="1"/>
  <c r="AK1164" i="1"/>
  <c r="AK1160" i="1"/>
  <c r="AK1145" i="1"/>
  <c r="AK1033" i="1"/>
  <c r="AK860" i="1"/>
  <c r="AK818" i="1"/>
  <c r="AK713" i="1"/>
  <c r="AK672" i="1"/>
  <c r="AK665" i="1"/>
  <c r="AK630" i="1"/>
  <c r="AK433" i="1"/>
  <c r="AK416" i="1"/>
  <c r="AK403" i="1"/>
  <c r="AK46" i="1"/>
  <c r="AK41" i="1"/>
  <c r="AK1127" i="1"/>
  <c r="AK1447" i="1"/>
  <c r="AK1429" i="1"/>
  <c r="AK1380" i="1"/>
  <c r="AK1372" i="1"/>
  <c r="AK1345" i="1"/>
  <c r="AK1327" i="1"/>
  <c r="AK1304" i="1"/>
  <c r="AK1271" i="1"/>
  <c r="AK1254" i="1"/>
  <c r="AK1238" i="1"/>
  <c r="AK1216" i="1"/>
  <c r="AK1186" i="1"/>
  <c r="AK1175" i="1"/>
  <c r="AK1140" i="1"/>
  <c r="AK1118" i="1"/>
  <c r="AK1094" i="1"/>
  <c r="AK1075" i="1"/>
  <c r="AK1042" i="1"/>
  <c r="AK1036" i="1"/>
  <c r="AK1020" i="1"/>
  <c r="AK1017" i="1"/>
  <c r="AK1007" i="1"/>
  <c r="AK974" i="1"/>
  <c r="AK922" i="1"/>
  <c r="AK916" i="1"/>
  <c r="AK907" i="1"/>
  <c r="AK889" i="1"/>
  <c r="AK878" i="1"/>
  <c r="AK875" i="1"/>
  <c r="AK867" i="1"/>
  <c r="AK855" i="1"/>
  <c r="AK833" i="1"/>
  <c r="AK806" i="1"/>
  <c r="AK792" i="1"/>
  <c r="AK787" i="1"/>
  <c r="AK776" i="1"/>
  <c r="AK767" i="1"/>
  <c r="AK750" i="1"/>
  <c r="AK725" i="1"/>
  <c r="AK722" i="1"/>
  <c r="AK711" i="1"/>
  <c r="AK707" i="1"/>
  <c r="AK699" i="1"/>
  <c r="AK697" i="1"/>
  <c r="AK694" i="1"/>
  <c r="AK690" i="1"/>
  <c r="AK671" i="1"/>
  <c r="AK668" i="1"/>
  <c r="AK660" i="1"/>
  <c r="AK648" i="1"/>
  <c r="AK639" i="1"/>
  <c r="AK604" i="1"/>
  <c r="AK596" i="1"/>
  <c r="AK590" i="1"/>
  <c r="AK586" i="1"/>
  <c r="AK571" i="1"/>
  <c r="AK555" i="1"/>
  <c r="AK524" i="1"/>
  <c r="AK523" i="1"/>
  <c r="AK505" i="1"/>
  <c r="AK461" i="1"/>
  <c r="AK452" i="1"/>
  <c r="AK446" i="1"/>
  <c r="AK436" i="1"/>
  <c r="AK432" i="1"/>
  <c r="AK401" i="1"/>
  <c r="AK374" i="1"/>
  <c r="AK367" i="1"/>
  <c r="AK305" i="1"/>
  <c r="AK267" i="1"/>
  <c r="AK266" i="1"/>
  <c r="AK253" i="1"/>
  <c r="AK229" i="1"/>
  <c r="AK206" i="1"/>
  <c r="AK179" i="1"/>
  <c r="AK174" i="1"/>
  <c r="AK139" i="1"/>
  <c r="AK125" i="1"/>
  <c r="AK112" i="1"/>
  <c r="AK86" i="1"/>
  <c r="AK79" i="1"/>
  <c r="AK60" i="1"/>
  <c r="AK59" i="1"/>
  <c r="AK39" i="1"/>
  <c r="AK8" i="1"/>
  <c r="AK1465" i="1"/>
  <c r="AK1464" i="1"/>
  <c r="AK1458" i="1"/>
  <c r="AK1321" i="1"/>
  <c r="AK1250" i="1"/>
  <c r="AK1123" i="1"/>
  <c r="AK1084" i="1"/>
  <c r="AK1055" i="1"/>
  <c r="AK904" i="1"/>
  <c r="AK901" i="1"/>
  <c r="AK876" i="1"/>
  <c r="AK859" i="1"/>
  <c r="AK756" i="1"/>
  <c r="AK557" i="1"/>
  <c r="AK550" i="1"/>
  <c r="AK525" i="1"/>
  <c r="AK469" i="1"/>
  <c r="AK292" i="1"/>
  <c r="AK255" i="1"/>
  <c r="AK65" i="1"/>
  <c r="AK32" i="1"/>
  <c r="AK349" i="1"/>
  <c r="AK348" i="1"/>
  <c r="AK347" i="1"/>
  <c r="AK346" i="1"/>
  <c r="AK345" i="1"/>
  <c r="AK186" i="1"/>
  <c r="AK563" i="1"/>
  <c r="AK203" i="1"/>
  <c r="AK128" i="1"/>
  <c r="AK1480" i="1"/>
  <c r="AK1414" i="1"/>
  <c r="AK1405" i="1"/>
  <c r="AK1402" i="1"/>
  <c r="AK1384" i="1"/>
  <c r="AK1351" i="1"/>
  <c r="AK1333" i="1"/>
  <c r="AK1322" i="1"/>
  <c r="AK1303" i="1"/>
  <c r="AK1287" i="1"/>
  <c r="AK1215" i="1"/>
  <c r="AK1171" i="1"/>
  <c r="AK1163" i="1"/>
  <c r="AK1139" i="1"/>
  <c r="AK1108" i="1"/>
  <c r="AK1105" i="1"/>
  <c r="AK1103" i="1"/>
  <c r="AK1089" i="1"/>
  <c r="AK1073" i="1"/>
  <c r="AK1049" i="1"/>
  <c r="AK1047" i="1"/>
  <c r="AK1014" i="1"/>
  <c r="AK992" i="1"/>
  <c r="AK948" i="1"/>
  <c r="AK943" i="1"/>
  <c r="AK920" i="1"/>
  <c r="AK888" i="1"/>
  <c r="AK865" i="1"/>
  <c r="AK826" i="1"/>
  <c r="AK820" i="1"/>
  <c r="AK805" i="1"/>
  <c r="AK794" i="1"/>
  <c r="AK786" i="1"/>
  <c r="AK766" i="1"/>
  <c r="AK663" i="1"/>
  <c r="AK615" i="1"/>
  <c r="AK593" i="1"/>
  <c r="AK585" i="1"/>
  <c r="AK554" i="1"/>
  <c r="AK547" i="1"/>
  <c r="AK540" i="1"/>
  <c r="AK539" i="1"/>
  <c r="AK439" i="1"/>
  <c r="AK398" i="1"/>
  <c r="AK395" i="1"/>
  <c r="AK389" i="1"/>
  <c r="AK373" i="1"/>
  <c r="AK329" i="1"/>
  <c r="AK313" i="1"/>
  <c r="AK302" i="1"/>
  <c r="AK258" i="1"/>
  <c r="AK228" i="1"/>
  <c r="AK218" i="1"/>
  <c r="AK208" i="1"/>
  <c r="AK173" i="1"/>
  <c r="AK168" i="1"/>
  <c r="AK162" i="1"/>
  <c r="AK156" i="1"/>
  <c r="AK152" i="1"/>
  <c r="AK138" i="1"/>
  <c r="AK85" i="1"/>
  <c r="AK67" i="1"/>
  <c r="AK55" i="1"/>
  <c r="AK43" i="1"/>
  <c r="AK23" i="1"/>
  <c r="AK3" i="1"/>
  <c r="AK1450" i="1"/>
  <c r="AK1359" i="1"/>
  <c r="AK1326" i="1"/>
  <c r="AK1232" i="1"/>
  <c r="AK1197" i="1"/>
  <c r="AK1117" i="1"/>
  <c r="AK1100" i="1"/>
  <c r="AK1096" i="1"/>
  <c r="AK1081" i="1"/>
  <c r="AK1054" i="1"/>
  <c r="AK956" i="1"/>
  <c r="AK915" i="1"/>
  <c r="AK858" i="1"/>
  <c r="AK739" i="1"/>
  <c r="AK737" i="1"/>
  <c r="AK636" i="1"/>
  <c r="AK252" i="1"/>
  <c r="AK119" i="1"/>
  <c r="AK70" i="1"/>
  <c r="AK53" i="1"/>
  <c r="AK1205" i="1"/>
  <c r="AK814" i="1"/>
  <c r="AK1486" i="1"/>
  <c r="AK1071" i="1"/>
  <c r="AK1038" i="1"/>
  <c r="AK1278" i="1"/>
  <c r="AK950" i="1"/>
  <c r="AK698" i="1"/>
  <c r="AK81" i="1"/>
  <c r="AK643" i="1"/>
  <c r="AK605" i="1"/>
  <c r="AK409" i="1"/>
  <c r="AK440" i="1"/>
  <c r="AK1297" i="1"/>
  <c r="AK1041" i="1"/>
  <c r="AK445" i="1"/>
  <c r="AK235" i="1"/>
  <c r="AK323" i="1"/>
  <c r="AK1451" i="1"/>
  <c r="AK1031" i="1"/>
  <c r="AK831" i="1"/>
  <c r="AK1129" i="1"/>
  <c r="AK437" i="1"/>
  <c r="AK924" i="1"/>
  <c r="AK1086" i="1"/>
  <c r="AK465" i="1"/>
  <c r="AK1357" i="1"/>
  <c r="AK113" i="1"/>
  <c r="AK236" i="1"/>
  <c r="AK344" i="1"/>
  <c r="AK343" i="1"/>
  <c r="AK342" i="1"/>
  <c r="AK341" i="1"/>
  <c r="AK330" i="1"/>
  <c r="AK118" i="1"/>
  <c r="AK791" i="1"/>
  <c r="AK468" i="1"/>
  <c r="AK1012" i="1"/>
  <c r="AK664" i="1"/>
  <c r="AK997" i="1"/>
  <c r="AK202" i="1"/>
  <c r="AK444" i="1"/>
  <c r="AK702" i="1"/>
  <c r="AK1241" i="1"/>
  <c r="AK1418" i="1"/>
  <c r="AK454" i="1"/>
  <c r="AK1159" i="1"/>
  <c r="AK366" i="1"/>
  <c r="AK1010" i="1"/>
  <c r="AK105" i="1"/>
  <c r="AK34" i="1"/>
  <c r="AK1168" i="1"/>
  <c r="AK677" i="1"/>
  <c r="AK1472" i="1"/>
  <c r="AK1468" i="1"/>
  <c r="AK1463" i="1"/>
  <c r="AK1460" i="1"/>
  <c r="AK1452" i="1"/>
  <c r="AK1446" i="1"/>
  <c r="AK1438" i="1"/>
  <c r="AK1428" i="1"/>
  <c r="AK1379" i="1"/>
  <c r="AK1376" i="1"/>
  <c r="AK1371" i="1"/>
  <c r="AK1363" i="1"/>
  <c r="AK1344" i="1"/>
  <c r="AK1336" i="1"/>
  <c r="AK1332" i="1"/>
  <c r="AK1325" i="1"/>
  <c r="AK1319" i="1"/>
  <c r="AK1314" i="1"/>
  <c r="AK1309" i="1"/>
  <c r="AK1291" i="1"/>
  <c r="AK1283" i="1"/>
  <c r="AK1270" i="1"/>
  <c r="AK1260" i="1"/>
  <c r="AK1243" i="1"/>
  <c r="AK1237" i="1"/>
  <c r="AK1225" i="1"/>
  <c r="AK1209" i="1"/>
  <c r="AK1207" i="1"/>
  <c r="AK1191" i="1"/>
  <c r="AK1183" i="1"/>
  <c r="AK1178" i="1"/>
  <c r="AK1169" i="1"/>
  <c r="AK1166" i="1"/>
  <c r="AK1113" i="1"/>
  <c r="AK1102" i="1"/>
  <c r="AK1092" i="1"/>
  <c r="AK1088" i="1"/>
  <c r="AK1048" i="1"/>
  <c r="AK1044" i="1"/>
  <c r="AK1032" i="1"/>
  <c r="AK1025" i="1"/>
  <c r="AK1023" i="1"/>
  <c r="AK995" i="1"/>
  <c r="AK942" i="1"/>
  <c r="AK929" i="1"/>
  <c r="AK926" i="1"/>
  <c r="AK900" i="1"/>
  <c r="AK898" i="1"/>
  <c r="AK874" i="1"/>
  <c r="AK857" i="1"/>
  <c r="AK852" i="1"/>
  <c r="AK845" i="1"/>
  <c r="AK836" i="1"/>
  <c r="AK830" i="1"/>
  <c r="AK824" i="1"/>
  <c r="AK811" i="1"/>
  <c r="AK804" i="1"/>
  <c r="AK778" i="1"/>
  <c r="AK775" i="1"/>
  <c r="AK772" i="1"/>
  <c r="AK765" i="1"/>
  <c r="AK755" i="1"/>
  <c r="AK749" i="1"/>
  <c r="AK736" i="1"/>
  <c r="AK731" i="1"/>
  <c r="AK721" i="1"/>
  <c r="AK718" i="1"/>
  <c r="AK712" i="1"/>
  <c r="AK696" i="1"/>
  <c r="AK693" i="1"/>
  <c r="AK684" i="1"/>
  <c r="AK680" i="1"/>
  <c r="AK670" i="1"/>
  <c r="AK667" i="1"/>
  <c r="AK646" i="1"/>
  <c r="AK642" i="1"/>
  <c r="AK625" i="1"/>
  <c r="AK614" i="1"/>
  <c r="AK609" i="1"/>
  <c r="AK595" i="1"/>
  <c r="AK545" i="1"/>
  <c r="AK543" i="1"/>
  <c r="AK538" i="1"/>
  <c r="AK529" i="1"/>
  <c r="AK516" i="1"/>
  <c r="AK501" i="1"/>
  <c r="AK499" i="1"/>
  <c r="AK474" i="1"/>
  <c r="AK466" i="1"/>
  <c r="AK458" i="1"/>
  <c r="AK456" i="1"/>
  <c r="AK435" i="1"/>
  <c r="AK429" i="1"/>
  <c r="AK413" i="1"/>
  <c r="AK406" i="1"/>
  <c r="AK400" i="1"/>
  <c r="AK397" i="1"/>
  <c r="AK385" i="1"/>
  <c r="AK324" i="1"/>
  <c r="AK312" i="1"/>
  <c r="AK301" i="1"/>
  <c r="AK295" i="1"/>
  <c r="AK294" i="1"/>
  <c r="AK264" i="1"/>
  <c r="AK227" i="1"/>
  <c r="AK214" i="1"/>
  <c r="AK205" i="1"/>
  <c r="AK195" i="1"/>
  <c r="AK178" i="1"/>
  <c r="AK172" i="1"/>
  <c r="AK163" i="1"/>
  <c r="AK154" i="1"/>
  <c r="AK148" i="1"/>
  <c r="AK137" i="1"/>
  <c r="AK84" i="1"/>
  <c r="AK78" i="1"/>
  <c r="AK64" i="1"/>
  <c r="AK61" i="1"/>
  <c r="AK52" i="1"/>
  <c r="AK12" i="1"/>
  <c r="AK1487" i="1"/>
  <c r="AK1393" i="1"/>
  <c r="AK1369" i="1"/>
  <c r="AK1320" i="1"/>
  <c r="AK1249" i="1"/>
  <c r="AK1221" i="1"/>
  <c r="AK1152" i="1"/>
  <c r="AK1148" i="1"/>
  <c r="AK1099" i="1"/>
  <c r="AK1083" i="1"/>
  <c r="AK1006" i="1"/>
  <c r="AK973" i="1"/>
  <c r="AK832" i="1"/>
  <c r="AK710" i="1"/>
  <c r="AK494" i="1"/>
  <c r="AK451" i="1"/>
  <c r="AK392" i="1"/>
  <c r="AK328" i="1"/>
  <c r="AK254" i="1"/>
  <c r="AK243" i="1"/>
  <c r="AK189" i="1"/>
  <c r="AK149" i="1"/>
  <c r="AK124" i="1"/>
  <c r="AK95" i="1"/>
  <c r="AK92" i="1"/>
  <c r="AK31" i="1"/>
  <c r="AK22" i="1"/>
  <c r="AK977" i="1"/>
  <c r="AK340" i="1"/>
  <c r="AK339" i="1"/>
  <c r="AK338" i="1"/>
  <c r="AK1208" i="1"/>
  <c r="AK201" i="1"/>
  <c r="AK730" i="1"/>
  <c r="AK877" i="1"/>
  <c r="AK1300" i="1"/>
  <c r="AK634" i="1"/>
  <c r="AK656" i="1"/>
  <c r="AK365" i="1"/>
  <c r="AK719" i="1"/>
  <c r="AK1282" i="1"/>
  <c r="AK21" i="1"/>
  <c r="AK77" i="1"/>
  <c r="AK691" i="1"/>
  <c r="AK1043" i="1"/>
  <c r="AK1193" i="1"/>
  <c r="AK431" i="1"/>
  <c r="AK1222" i="1"/>
  <c r="AK657" i="1"/>
  <c r="AK1024" i="1"/>
  <c r="AK1479" i="1"/>
  <c r="AK666" i="1"/>
  <c r="AK104" i="1"/>
  <c r="AK1167" i="1"/>
  <c r="AK1366" i="1"/>
  <c r="AK1009" i="1"/>
  <c r="AK1294" i="1"/>
  <c r="AK1114" i="1"/>
  <c r="AK51" i="1"/>
  <c r="AK408" i="1"/>
  <c r="AK1361" i="1"/>
  <c r="AK936" i="1"/>
  <c r="AK1111" i="1"/>
  <c r="AK1182" i="1"/>
  <c r="AK1284" i="1"/>
  <c r="AK470" i="1"/>
  <c r="AK476" i="1"/>
  <c r="AK7" i="1"/>
  <c r="AK1305" i="1"/>
  <c r="AK30" i="1"/>
  <c r="AK885" i="1"/>
  <c r="AK257" i="1"/>
  <c r="AK542" i="1"/>
  <c r="AK594" i="1"/>
  <c r="AK1302" i="1"/>
  <c r="AK1087" i="1"/>
  <c r="AK171" i="1"/>
  <c r="AK176" i="1"/>
  <c r="AK570" i="1"/>
  <c r="AK659" i="1"/>
  <c r="AK928" i="1"/>
  <c r="AK1324" i="1"/>
  <c r="AK954" i="1"/>
  <c r="AK613" i="1"/>
  <c r="AK1214" i="1"/>
  <c r="AK1378" i="1"/>
  <c r="AK795" i="1"/>
  <c r="AK379" i="1"/>
  <c r="AK1454" i="1"/>
  <c r="AK405" i="1"/>
  <c r="AK770" i="1"/>
  <c r="AK1230" i="1"/>
  <c r="AK1106" i="1"/>
  <c r="AK133" i="1"/>
  <c r="AK1184" i="1"/>
  <c r="AK443" i="1"/>
  <c r="AK754" i="1"/>
  <c r="AK372" i="1"/>
  <c r="AK1445" i="1"/>
  <c r="AK18" i="1"/>
  <c r="AK986" i="1"/>
  <c r="AK455" i="1"/>
  <c r="AK941" i="1"/>
  <c r="AK424" i="1"/>
  <c r="AK378" i="1"/>
  <c r="AK394" i="1"/>
  <c r="AK11" i="1"/>
  <c r="AK757" i="1"/>
  <c r="AK123" i="1"/>
  <c r="AK576" i="1"/>
  <c r="AK488" i="1"/>
  <c r="AK251" i="1"/>
  <c r="AK486" i="1"/>
  <c r="AK1467" i="1"/>
  <c r="AK1138" i="1"/>
  <c r="AK1286" i="1"/>
  <c r="AK450" i="1"/>
  <c r="AK498" i="1"/>
  <c r="AK823" i="1"/>
  <c r="AK1189" i="1"/>
  <c r="AK1120" i="1"/>
  <c r="AK1370" i="1"/>
  <c r="AK528" i="1"/>
  <c r="AK5" i="1"/>
  <c r="AK1177" i="1"/>
  <c r="AK856" i="1"/>
  <c r="AK387" i="1"/>
  <c r="AK1058" i="1"/>
  <c r="AK279" i="1"/>
  <c r="AK242" i="1"/>
  <c r="AK1236" i="1"/>
  <c r="AK1259" i="1"/>
  <c r="AK1091" i="1"/>
  <c r="AK1165" i="1"/>
  <c r="AK1206" i="1"/>
  <c r="AK1224" i="1"/>
  <c r="AK972" i="1"/>
  <c r="AK899" i="1"/>
  <c r="AK1350" i="1"/>
  <c r="AK1242" i="1"/>
  <c r="AK932" i="1"/>
  <c r="AK738" i="1"/>
  <c r="AK989" i="1"/>
  <c r="AK873" i="1"/>
  <c r="AK844" i="1"/>
  <c r="AK457" i="1"/>
  <c r="AK881" i="1"/>
  <c r="AK111" i="1"/>
  <c r="AK322" i="1"/>
  <c r="AK1470" i="1"/>
  <c r="AK396" i="1"/>
  <c r="AK63" i="1"/>
  <c r="AK748" i="1"/>
  <c r="AK692" i="1"/>
  <c r="AK1313" i="1"/>
  <c r="AK641" i="1"/>
  <c r="AK771" i="1"/>
  <c r="AK506" i="1"/>
  <c r="AK194" i="1"/>
  <c r="AK669" i="1"/>
  <c r="AK1462" i="1"/>
  <c r="AK473" i="1"/>
  <c r="AK1343" i="1"/>
  <c r="AK1375" i="1"/>
  <c r="AK717" i="1"/>
  <c r="AK1269" i="1"/>
  <c r="AK1062" i="1"/>
  <c r="AK645" i="1"/>
  <c r="AK384" i="1"/>
  <c r="AK764" i="1"/>
  <c r="AK1485" i="1"/>
  <c r="AK226" i="1"/>
  <c r="AK964" i="1"/>
  <c r="AK213" i="1"/>
  <c r="AK311" i="1"/>
  <c r="AK608" i="1"/>
  <c r="AK686" i="1"/>
  <c r="AK391" i="1"/>
  <c r="AK1174" i="1"/>
  <c r="AK1019" i="1"/>
  <c r="AK1098" i="1"/>
  <c r="AK136" i="1"/>
  <c r="AK1281" i="1"/>
  <c r="AK1248" i="1"/>
  <c r="AK273" i="1"/>
  <c r="AK649" i="1"/>
  <c r="AK1421" i="1"/>
  <c r="AK1317" i="1"/>
  <c r="AK177" i="1"/>
  <c r="AK399" i="1"/>
  <c r="AK849" i="1"/>
  <c r="AK1030" i="1"/>
  <c r="AK15" i="1"/>
  <c r="AK695" i="1"/>
  <c r="AK923" i="1"/>
  <c r="AK647" i="1"/>
  <c r="AK1151" i="1"/>
  <c r="AK897" i="1"/>
  <c r="AK803" i="1"/>
  <c r="AK327" i="1"/>
  <c r="AK1473" i="1"/>
  <c r="AK822" i="1"/>
  <c r="AK412" i="1"/>
  <c r="AK1082" i="1"/>
  <c r="AK1115" i="1"/>
  <c r="AK1156" i="1"/>
  <c r="AK1244" i="1"/>
  <c r="AK1026" i="1"/>
  <c r="AK1456" i="1"/>
  <c r="AK1285" i="1"/>
  <c r="AK619" i="1"/>
  <c r="AK76" i="1"/>
  <c r="AK553" i="1"/>
  <c r="AK815" i="1"/>
  <c r="AK837" i="1"/>
  <c r="AK628" i="1"/>
  <c r="AK732" i="1"/>
  <c r="AK1420" i="1"/>
  <c r="AK1388" i="1"/>
  <c r="AK1311" i="1"/>
  <c r="AK1079" i="1"/>
  <c r="AK1070" i="1"/>
  <c r="AK1057" i="1"/>
  <c r="AK1037" i="1"/>
  <c r="AK1013" i="1"/>
  <c r="AK917" i="1"/>
  <c r="AK827" i="1"/>
  <c r="AK819" i="1"/>
  <c r="AK789" i="1"/>
  <c r="AK781" i="1"/>
  <c r="AK720" i="1"/>
  <c r="AK688" i="1"/>
  <c r="AK632" i="1"/>
  <c r="AK631" i="1"/>
  <c r="AK629" i="1"/>
  <c r="AK564" i="1"/>
  <c r="AK541" i="1"/>
  <c r="AK512" i="1"/>
  <c r="AK500" i="1"/>
  <c r="AK477" i="1"/>
  <c r="AK453" i="1"/>
  <c r="AK449" i="1"/>
  <c r="AK371" i="1"/>
  <c r="AK291" i="1"/>
  <c r="AK282" i="1"/>
  <c r="AK275" i="1"/>
  <c r="AK271" i="1"/>
  <c r="AK246" i="1"/>
  <c r="AK237" i="1"/>
  <c r="AK26" i="1"/>
  <c r="AK1483" i="1"/>
  <c r="AK1474" i="1"/>
  <c r="AK1427" i="1"/>
  <c r="AK1413" i="1"/>
  <c r="AK1391" i="1"/>
  <c r="AK1365" i="1"/>
  <c r="AK1349" i="1"/>
  <c r="AK1323" i="1"/>
  <c r="AK1318" i="1"/>
  <c r="AK1312" i="1"/>
  <c r="AK1268" i="1"/>
  <c r="AK1261" i="1"/>
  <c r="AK1253" i="1"/>
  <c r="AK1213" i="1"/>
  <c r="AK1203" i="1"/>
  <c r="AK1196" i="1"/>
  <c r="AK1180" i="1"/>
  <c r="AK1137" i="1"/>
  <c r="AK1116" i="1"/>
  <c r="AK988" i="1"/>
  <c r="AK963" i="1"/>
  <c r="AK909" i="1"/>
  <c r="AK840" i="1"/>
  <c r="AK802" i="1"/>
  <c r="AK763" i="1"/>
  <c r="AK747" i="1"/>
  <c r="AK655" i="1"/>
  <c r="AK612" i="1"/>
  <c r="AK569" i="1"/>
  <c r="AK537" i="1"/>
  <c r="AK508" i="1"/>
  <c r="AK492" i="1"/>
  <c r="AK471" i="1"/>
  <c r="AK460" i="1"/>
  <c r="AK422" i="1"/>
  <c r="AK419" i="1"/>
  <c r="AK393" i="1"/>
  <c r="AK383" i="1"/>
  <c r="AK321" i="1"/>
  <c r="AK241" i="1"/>
  <c r="AK238" i="1"/>
  <c r="AK225" i="1"/>
  <c r="AK222" i="1"/>
  <c r="AK193" i="1"/>
  <c r="AK155" i="1"/>
  <c r="AK151" i="1"/>
  <c r="AK135" i="1"/>
  <c r="AK35" i="1"/>
  <c r="AK14" i="1"/>
  <c r="AK1475" i="1"/>
  <c r="AK1415" i="1"/>
  <c r="AK1199" i="1"/>
  <c r="AK1192" i="1"/>
  <c r="AK1185" i="1"/>
  <c r="AK1150" i="1"/>
  <c r="AK1018" i="1"/>
  <c r="AK1005" i="1"/>
  <c r="AK1003" i="1"/>
  <c r="AK1002" i="1"/>
  <c r="AK921" i="1"/>
  <c r="AK868" i="1"/>
  <c r="AK662" i="1"/>
  <c r="AK621" i="1"/>
  <c r="AK584" i="1"/>
  <c r="AK463" i="1"/>
  <c r="AK42" i="1"/>
  <c r="AK337" i="1"/>
  <c r="AK580" i="1"/>
  <c r="AK1478" i="1"/>
  <c r="AK520" i="1"/>
  <c r="AK1004" i="1"/>
  <c r="AK1190" i="1"/>
  <c r="AK1078" i="1"/>
  <c r="AK930" i="1"/>
  <c r="AK729" i="1"/>
  <c r="AK285" i="1"/>
  <c r="AK919" i="1"/>
  <c r="AK1412" i="1"/>
  <c r="AK1395" i="1"/>
  <c r="AK1377" i="1"/>
  <c r="AK1348" i="1"/>
  <c r="AK1280" i="1"/>
  <c r="AK1267" i="1"/>
  <c r="AK1235" i="1"/>
  <c r="AK1223" i="1"/>
  <c r="AK1212" i="1"/>
  <c r="AK1202" i="1"/>
  <c r="AK1195" i="1"/>
  <c r="AK1053" i="1"/>
  <c r="AK1052" i="1"/>
  <c r="AK1015" i="1"/>
  <c r="AK940" i="1"/>
  <c r="AK908" i="1"/>
  <c r="AK906" i="1"/>
  <c r="AK887" i="1"/>
  <c r="AK817" i="1"/>
  <c r="AK801" i="1"/>
  <c r="AK762" i="1"/>
  <c r="AK716" i="1"/>
  <c r="AK687" i="1"/>
  <c r="AK679" i="1"/>
  <c r="AK611" i="1"/>
  <c r="AK583" i="1"/>
  <c r="AK472" i="1"/>
  <c r="AK421" i="1"/>
  <c r="AK382" i="1"/>
  <c r="AK310" i="1"/>
  <c r="AK300" i="1"/>
  <c r="AK272" i="1"/>
  <c r="AK250" i="1"/>
  <c r="AK147" i="1"/>
  <c r="AK94" i="1"/>
  <c r="AK62" i="1"/>
  <c r="AK49" i="1"/>
  <c r="AK13" i="1"/>
  <c r="AK1466" i="1"/>
  <c r="AK1097" i="1"/>
  <c r="AK1061" i="1"/>
  <c r="AK1029" i="1"/>
  <c r="AK1022" i="1"/>
  <c r="AK978" i="1"/>
  <c r="AK714" i="1"/>
  <c r="AK552" i="1"/>
  <c r="AK188" i="1"/>
  <c r="AK36" i="1"/>
  <c r="AK17" i="1"/>
  <c r="AK336" i="1"/>
  <c r="AK56" i="1"/>
  <c r="AK947" i="1"/>
  <c r="AK1444" i="1"/>
  <c r="AK192" i="1"/>
  <c r="AK278" i="1"/>
  <c r="AK782" i="1"/>
  <c r="AK1001" i="1"/>
  <c r="AK280" i="1"/>
  <c r="AK1296" i="1"/>
  <c r="AK481" i="1"/>
  <c r="AK533" i="1"/>
  <c r="AK624" i="1"/>
  <c r="AK91" i="1"/>
  <c r="AK234" i="1"/>
  <c r="AK1356" i="1"/>
  <c r="AK1229" i="1"/>
  <c r="AK1233" i="1"/>
  <c r="AK299" i="1"/>
  <c r="AK536" i="1"/>
  <c r="AK1289" i="1"/>
  <c r="AK377" i="1"/>
  <c r="AK261" i="1"/>
  <c r="AK491" i="1"/>
  <c r="AK751" i="1"/>
  <c r="AK1211" i="1"/>
  <c r="AK1154" i="1"/>
  <c r="AK74" i="1"/>
  <c r="AK1188" i="1"/>
  <c r="AK953" i="1"/>
  <c r="AK601" i="1"/>
  <c r="AK462" i="1"/>
  <c r="AK1028" i="1"/>
  <c r="AK511" i="1"/>
  <c r="AK464" i="1"/>
  <c r="AK779" i="1"/>
  <c r="AK1181" i="1"/>
  <c r="AK320" i="1"/>
  <c r="AK1074" i="1"/>
  <c r="AK618" i="1"/>
  <c r="AK1335" i="1"/>
  <c r="AK1457" i="1"/>
  <c r="AK746" i="1"/>
  <c r="AK790" i="1"/>
  <c r="AK1245" i="1"/>
  <c r="AK741" i="1"/>
  <c r="AK800" i="1"/>
  <c r="AK428" i="1"/>
  <c r="AK221" i="1"/>
  <c r="AK1201" i="1"/>
  <c r="AK551" i="1"/>
  <c r="AK1112" i="1"/>
  <c r="AK623" i="1"/>
  <c r="AK427" i="1"/>
  <c r="AK260" i="1"/>
  <c r="AK1266" i="1"/>
  <c r="AK29" i="1"/>
  <c r="AK1228" i="1"/>
  <c r="AK1443" i="1"/>
  <c r="AK568" i="1"/>
  <c r="AK1417" i="1"/>
  <c r="AK490" i="1"/>
  <c r="AK298" i="1"/>
  <c r="AK1016" i="1"/>
  <c r="AK1426" i="1"/>
  <c r="AK600" i="1"/>
  <c r="AK1027" i="1"/>
  <c r="AK1290" i="1"/>
  <c r="AK411" i="1"/>
  <c r="AK558" i="1"/>
  <c r="AK420" i="1"/>
  <c r="AK851" i="1"/>
  <c r="AK872" i="1"/>
  <c r="AK700" i="1"/>
  <c r="AK843" i="1"/>
  <c r="AK799" i="1"/>
  <c r="AK319" i="1"/>
  <c r="AK962" i="1"/>
  <c r="AK640" i="1"/>
  <c r="AK309" i="1"/>
  <c r="AK335" i="1"/>
  <c r="AK976" i="1"/>
  <c r="AK946" i="1"/>
  <c r="AK661" i="1"/>
  <c r="AK480" i="1"/>
  <c r="AK734" i="1"/>
  <c r="AK1477" i="1"/>
  <c r="AK1459" i="1"/>
  <c r="AK1000" i="1"/>
  <c r="AK1442" i="1"/>
  <c r="AK839" i="1"/>
  <c r="AK240" i="1"/>
  <c r="AK829" i="1"/>
  <c r="AK164" i="1"/>
  <c r="AK939" i="1"/>
  <c r="AK780" i="1"/>
  <c r="AK1411" i="1"/>
  <c r="AK1295" i="1"/>
  <c r="AK724" i="1"/>
  <c r="AK918" i="1"/>
  <c r="AK566" i="1"/>
  <c r="AK567" i="1"/>
  <c r="AK1265" i="1"/>
  <c r="AK607" i="1"/>
  <c r="AK281" i="1"/>
  <c r="AK991" i="1"/>
  <c r="AK1373" i="1"/>
  <c r="AK297" i="1"/>
  <c r="AK745" i="1"/>
  <c r="AK220" i="1"/>
  <c r="AK249" i="1"/>
  <c r="AK293" i="1"/>
  <c r="AK742" i="1"/>
  <c r="AK507" i="1"/>
  <c r="AK73" i="1"/>
  <c r="AK1358" i="1"/>
  <c r="AK1187" i="1"/>
  <c r="AK1347" i="1"/>
  <c r="AK308" i="1"/>
  <c r="AK798" i="1"/>
  <c r="AK224" i="1"/>
  <c r="AK961" i="1"/>
  <c r="AK761" i="1"/>
  <c r="AK334" i="1"/>
  <c r="AK841" i="1"/>
  <c r="AK825" i="1"/>
  <c r="AK933" i="1"/>
  <c r="AK438" i="1"/>
  <c r="AK487" i="1"/>
  <c r="AK1441" i="1"/>
  <c r="AK103" i="1"/>
  <c r="AK1476" i="1"/>
  <c r="AK864" i="1"/>
  <c r="AK793" i="1"/>
  <c r="AK1383" i="1"/>
  <c r="AK535" i="1"/>
  <c r="AK1401" i="1"/>
  <c r="AK1368" i="1"/>
  <c r="AK1210" i="1"/>
  <c r="AK126" i="1"/>
  <c r="AK1194" i="1"/>
  <c r="AK987" i="1"/>
  <c r="AK582" i="1"/>
  <c r="AK565" i="1"/>
  <c r="AK620" i="1"/>
  <c r="AK1119" i="1"/>
  <c r="AK2" i="1"/>
  <c r="AK599" i="1"/>
  <c r="AK1425" i="1"/>
  <c r="AK277" i="1"/>
  <c r="AK1346" i="1"/>
  <c r="AK931" i="1"/>
  <c r="AK175" i="1"/>
  <c r="AK709" i="1"/>
  <c r="AK211" i="1"/>
  <c r="AK1051" i="1"/>
  <c r="AK835" i="1"/>
  <c r="AK971" i="1"/>
  <c r="AK1200" i="1"/>
  <c r="AK130" i="1"/>
  <c r="AK497" i="1"/>
  <c r="AK318" i="1"/>
  <c r="AK1121" i="1"/>
  <c r="AK1334" i="1"/>
  <c r="AK896" i="1"/>
  <c r="AK744" i="1"/>
  <c r="AK592" i="1"/>
  <c r="AK191" i="1"/>
  <c r="AK797" i="1"/>
  <c r="AK848" i="1"/>
  <c r="AK935" i="1"/>
  <c r="AK866" i="1"/>
  <c r="AK1264" i="1"/>
  <c r="AK1060" i="1"/>
  <c r="AK381" i="1"/>
  <c r="AK223" i="1"/>
  <c r="AK960" i="1"/>
  <c r="AK296" i="1"/>
  <c r="AK1104" i="1"/>
  <c r="AK418" i="1"/>
  <c r="AK760" i="1"/>
  <c r="AK72" i="1"/>
  <c r="AK914" i="1"/>
  <c r="AK388" i="1"/>
  <c r="AK69" i="1"/>
  <c r="AK248" i="1"/>
  <c r="AK740" i="1"/>
  <c r="AK426" i="1"/>
  <c r="AK333" i="1"/>
  <c r="AK676" i="1"/>
  <c r="AK185" i="1"/>
  <c r="AK27" i="1"/>
  <c r="AK71" i="1"/>
  <c r="AK479" i="1"/>
  <c r="AK66" i="1"/>
  <c r="AK410" i="1"/>
  <c r="AK1056" i="1"/>
  <c r="AK1307" i="1"/>
  <c r="AK1077" i="1"/>
  <c r="AK828" i="1"/>
  <c r="AK1133" i="1"/>
  <c r="AK101" i="1"/>
  <c r="AK911" i="1"/>
  <c r="AK1128" i="1"/>
  <c r="AK622" i="1"/>
  <c r="AK651" i="1"/>
  <c r="AK1136" i="1"/>
  <c r="AK1176" i="1"/>
  <c r="AK1471" i="1"/>
  <c r="AK317" i="1"/>
  <c r="AK1234" i="1"/>
  <c r="AK1155" i="1"/>
  <c r="AK1374" i="1"/>
  <c r="AK796" i="1"/>
  <c r="AK1263" i="1"/>
  <c r="AK1059" i="1"/>
  <c r="AK759" i="1"/>
  <c r="AK1484" i="1"/>
  <c r="AK57" i="1"/>
  <c r="AK959" i="1"/>
  <c r="AK212" i="1"/>
  <c r="AK307" i="1"/>
  <c r="AK945" i="1"/>
  <c r="AK606" i="1"/>
  <c r="AV2" i="1"/>
  <c r="AV3" i="1"/>
  <c r="AV4" i="1"/>
  <c r="AV5" i="1"/>
  <c r="AV6" i="1"/>
  <c r="AR8" i="1"/>
  <c r="AR6" i="1"/>
  <c r="AR5" i="1"/>
  <c r="AR2" i="1"/>
  <c r="AJ581" i="1"/>
  <c r="AJ678" i="1"/>
  <c r="AJ165" i="1"/>
  <c r="AJ325" i="1"/>
  <c r="AJ530" i="1"/>
  <c r="AJ982" i="1"/>
  <c r="AJ890" i="1"/>
  <c r="AJ1315" i="1"/>
  <c r="AJ1337" i="1"/>
  <c r="AJ1328" i="1"/>
  <c r="AJ96" i="1"/>
  <c r="AJ723" i="1"/>
  <c r="AJ140" i="1"/>
  <c r="AJ230" i="1"/>
  <c r="AJ1063" i="1"/>
  <c r="AJ157" i="1"/>
  <c r="AJ965" i="1"/>
  <c r="AJ1239" i="1"/>
  <c r="AJ1141" i="1"/>
  <c r="AJ1432" i="1"/>
  <c r="AJ1273" i="1"/>
  <c r="AJ1394" i="1"/>
  <c r="AJ1310" i="1"/>
  <c r="AJ777" i="1"/>
  <c r="AJ925" i="1"/>
  <c r="AJ263" i="1"/>
  <c r="AJ274" i="1"/>
  <c r="AJ847" i="1"/>
  <c r="AJ1227" i="1"/>
  <c r="AJ626" i="1"/>
  <c r="AJ996" i="1"/>
  <c r="AJ1046" i="1"/>
  <c r="AJ262" i="1"/>
  <c r="AJ1461" i="1"/>
  <c r="AJ784" i="1"/>
  <c r="AJ838" i="1"/>
  <c r="AJ810" i="1"/>
  <c r="AJ854" i="1"/>
  <c r="AJ1482" i="1"/>
  <c r="AJ1279" i="1"/>
  <c r="AJ998" i="1"/>
  <c r="AJ4" i="1"/>
  <c r="AJ1385" i="1"/>
  <c r="AJ1400" i="1"/>
  <c r="AJ58" i="1"/>
  <c r="AJ131" i="1"/>
  <c r="AJ681" i="1"/>
  <c r="AJ1399" i="1"/>
  <c r="AJ332" i="1"/>
  <c r="AJ704" i="1"/>
  <c r="AJ1147" i="1"/>
  <c r="AJ1107" i="1"/>
  <c r="AJ1011" i="1"/>
  <c r="AJ544" i="1"/>
  <c r="AJ286" i="1"/>
  <c r="AJ283" i="1"/>
  <c r="AJ434" i="1"/>
  <c r="AJ773" i="1"/>
  <c r="AJ45" i="1"/>
  <c r="AJ1308" i="1"/>
  <c r="AJ1008" i="1"/>
  <c r="AJ927" i="1"/>
  <c r="AJ82" i="1"/>
  <c r="AJ204" i="1"/>
  <c r="AJ650" i="1"/>
  <c r="AJ40" i="1"/>
  <c r="AJ1298" i="1"/>
  <c r="AJ1246" i="1"/>
  <c r="AJ25" i="1"/>
  <c r="AJ1034" i="1"/>
  <c r="AJ882" i="1"/>
  <c r="AJ390" i="1"/>
  <c r="AJ1132" i="1"/>
  <c r="AJ658" i="1"/>
  <c r="AJ425" i="1"/>
  <c r="AJ1340" i="1"/>
  <c r="AJ1093" i="1"/>
  <c r="AJ546" i="1"/>
  <c r="AJ1122" i="1"/>
  <c r="AJ489" i="1"/>
  <c r="AJ1362" i="1"/>
  <c r="AJ1050" i="1"/>
  <c r="AJ1488" i="1"/>
  <c r="AJ673" i="1"/>
  <c r="AJ1455" i="1"/>
  <c r="AJ380" i="1"/>
  <c r="AJ459" i="1"/>
  <c r="AJ975" i="1"/>
  <c r="AJ9" i="1"/>
  <c r="AJ37" i="1"/>
  <c r="AJ1342" i="1"/>
  <c r="AJ895" i="1"/>
  <c r="AJ949" i="1"/>
  <c r="AJ441" i="1"/>
  <c r="AJ1231" i="1"/>
  <c r="AJ1090" i="1"/>
  <c r="AJ1448" i="1"/>
  <c r="AJ38" i="1"/>
  <c r="AJ197" i="1"/>
  <c r="AJ573" i="1"/>
  <c r="AJ808" i="1"/>
  <c r="AJ87" i="1"/>
  <c r="AJ617" i="1"/>
  <c r="AJ315" i="1"/>
  <c r="AJ493" i="1"/>
  <c r="AJ304" i="1"/>
  <c r="AJ502" i="1"/>
  <c r="AJ1431" i="1"/>
  <c r="AJ1396" i="1"/>
  <c r="AJ769" i="1"/>
  <c r="AJ1272" i="1"/>
  <c r="AJ1437" i="1"/>
  <c r="AJ548" i="1"/>
  <c r="AJ352" i="1"/>
  <c r="AJ351" i="1"/>
  <c r="AJ350" i="1"/>
  <c r="AJ1481" i="1"/>
  <c r="AJ1387" i="1"/>
  <c r="AJ1341" i="1"/>
  <c r="AJ1292" i="1"/>
  <c r="AJ1164" i="1"/>
  <c r="AJ1160" i="1"/>
  <c r="AJ1145" i="1"/>
  <c r="AJ1033" i="1"/>
  <c r="AJ860" i="1"/>
  <c r="AJ818" i="1"/>
  <c r="AJ713" i="1"/>
  <c r="AJ672" i="1"/>
  <c r="AJ665" i="1"/>
  <c r="AJ630" i="1"/>
  <c r="AJ433" i="1"/>
  <c r="AJ416" i="1"/>
  <c r="AJ403" i="1"/>
  <c r="AJ46" i="1"/>
  <c r="AJ41" i="1"/>
  <c r="AJ1127" i="1"/>
  <c r="AJ1447" i="1"/>
  <c r="AJ1429" i="1"/>
  <c r="AJ1380" i="1"/>
  <c r="AJ1372" i="1"/>
  <c r="AJ1345" i="1"/>
  <c r="AJ1327" i="1"/>
  <c r="AJ1304" i="1"/>
  <c r="AJ1271" i="1"/>
  <c r="AJ1254" i="1"/>
  <c r="AJ1238" i="1"/>
  <c r="AJ1216" i="1"/>
  <c r="AJ1186" i="1"/>
  <c r="AJ1175" i="1"/>
  <c r="AJ1140" i="1"/>
  <c r="AJ1118" i="1"/>
  <c r="AJ1094" i="1"/>
  <c r="AJ1075" i="1"/>
  <c r="AJ1042" i="1"/>
  <c r="AJ1036" i="1"/>
  <c r="AJ1020" i="1"/>
  <c r="AJ1017" i="1"/>
  <c r="AJ1007" i="1"/>
  <c r="AJ974" i="1"/>
  <c r="AJ922" i="1"/>
  <c r="AJ916" i="1"/>
  <c r="AJ907" i="1"/>
  <c r="AJ889" i="1"/>
  <c r="AJ878" i="1"/>
  <c r="AJ875" i="1"/>
  <c r="AJ867" i="1"/>
  <c r="AJ855" i="1"/>
  <c r="AJ833" i="1"/>
  <c r="AJ806" i="1"/>
  <c r="AJ792" i="1"/>
  <c r="AJ787" i="1"/>
  <c r="AJ776" i="1"/>
  <c r="AJ767" i="1"/>
  <c r="AJ750" i="1"/>
  <c r="AJ725" i="1"/>
  <c r="AJ722" i="1"/>
  <c r="AJ711" i="1"/>
  <c r="AJ707" i="1"/>
  <c r="AJ699" i="1"/>
  <c r="AJ697" i="1"/>
  <c r="AJ694" i="1"/>
  <c r="AJ690" i="1"/>
  <c r="AJ671" i="1"/>
  <c r="AJ668" i="1"/>
  <c r="AJ660" i="1"/>
  <c r="AJ648" i="1"/>
  <c r="AJ639" i="1"/>
  <c r="AJ604" i="1"/>
  <c r="AJ596" i="1"/>
  <c r="AJ590" i="1"/>
  <c r="AJ586" i="1"/>
  <c r="AJ571" i="1"/>
  <c r="AJ555" i="1"/>
  <c r="AJ524" i="1"/>
  <c r="AJ523" i="1"/>
  <c r="AJ505" i="1"/>
  <c r="AJ461" i="1"/>
  <c r="AJ452" i="1"/>
  <c r="AJ446" i="1"/>
  <c r="AJ436" i="1"/>
  <c r="AJ432" i="1"/>
  <c r="AJ401" i="1"/>
  <c r="AJ374" i="1"/>
  <c r="AJ367" i="1"/>
  <c r="AJ305" i="1"/>
  <c r="AJ267" i="1"/>
  <c r="AJ266" i="1"/>
  <c r="AJ253" i="1"/>
  <c r="AJ229" i="1"/>
  <c r="AJ206" i="1"/>
  <c r="AJ179" i="1"/>
  <c r="AJ174" i="1"/>
  <c r="AJ139" i="1"/>
  <c r="AJ125" i="1"/>
  <c r="AJ112" i="1"/>
  <c r="AJ86" i="1"/>
  <c r="AJ79" i="1"/>
  <c r="AJ60" i="1"/>
  <c r="AJ59" i="1"/>
  <c r="AJ39" i="1"/>
  <c r="AJ8" i="1"/>
  <c r="AJ1465" i="1"/>
  <c r="AJ1464" i="1"/>
  <c r="AJ1458" i="1"/>
  <c r="AJ1321" i="1"/>
  <c r="AJ1250" i="1"/>
  <c r="AJ1123" i="1"/>
  <c r="AJ1084" i="1"/>
  <c r="AJ1055" i="1"/>
  <c r="AJ904" i="1"/>
  <c r="AJ901" i="1"/>
  <c r="AJ876" i="1"/>
  <c r="AJ859" i="1"/>
  <c r="AJ756" i="1"/>
  <c r="AJ557" i="1"/>
  <c r="AJ550" i="1"/>
  <c r="AJ525" i="1"/>
  <c r="AJ469" i="1"/>
  <c r="AJ292" i="1"/>
  <c r="AJ255" i="1"/>
  <c r="AJ65" i="1"/>
  <c r="AJ32" i="1"/>
  <c r="AJ349" i="1"/>
  <c r="AJ348" i="1"/>
  <c r="AJ347" i="1"/>
  <c r="AJ346" i="1"/>
  <c r="AJ345" i="1"/>
  <c r="AJ186" i="1"/>
  <c r="AJ563" i="1"/>
  <c r="AJ203" i="1"/>
  <c r="AJ128" i="1"/>
  <c r="AJ1480" i="1"/>
  <c r="AJ1414" i="1"/>
  <c r="AJ1405" i="1"/>
  <c r="AJ1402" i="1"/>
  <c r="AJ1384" i="1"/>
  <c r="AJ1351" i="1"/>
  <c r="AJ1333" i="1"/>
  <c r="AJ1322" i="1"/>
  <c r="AJ1303" i="1"/>
  <c r="AJ1287" i="1"/>
  <c r="AJ1215" i="1"/>
  <c r="AJ1171" i="1"/>
  <c r="AJ1163" i="1"/>
  <c r="AJ1139" i="1"/>
  <c r="AJ1108" i="1"/>
  <c r="AJ1105" i="1"/>
  <c r="AJ1103" i="1"/>
  <c r="AJ1089" i="1"/>
  <c r="AJ1073" i="1"/>
  <c r="AJ1049" i="1"/>
  <c r="AJ1047" i="1"/>
  <c r="AJ1014" i="1"/>
  <c r="AJ992" i="1"/>
  <c r="AJ948" i="1"/>
  <c r="AJ943" i="1"/>
  <c r="AJ920" i="1"/>
  <c r="AJ888" i="1"/>
  <c r="AJ865" i="1"/>
  <c r="AJ826" i="1"/>
  <c r="AJ820" i="1"/>
  <c r="AJ805" i="1"/>
  <c r="AJ794" i="1"/>
  <c r="AJ786" i="1"/>
  <c r="AJ766" i="1"/>
  <c r="AJ663" i="1"/>
  <c r="AJ615" i="1"/>
  <c r="AJ593" i="1"/>
  <c r="AJ585" i="1"/>
  <c r="AJ554" i="1"/>
  <c r="AJ547" i="1"/>
  <c r="AJ540" i="1"/>
  <c r="AJ539" i="1"/>
  <c r="AJ439" i="1"/>
  <c r="AJ398" i="1"/>
  <c r="AJ395" i="1"/>
  <c r="AJ389" i="1"/>
  <c r="AJ373" i="1"/>
  <c r="AJ329" i="1"/>
  <c r="AJ313" i="1"/>
  <c r="AJ302" i="1"/>
  <c r="AJ258" i="1"/>
  <c r="AJ228" i="1"/>
  <c r="AJ218" i="1"/>
  <c r="AJ208" i="1"/>
  <c r="AJ173" i="1"/>
  <c r="AJ168" i="1"/>
  <c r="AJ162" i="1"/>
  <c r="AJ156" i="1"/>
  <c r="AJ152" i="1"/>
  <c r="AJ138" i="1"/>
  <c r="AJ85" i="1"/>
  <c r="AJ67" i="1"/>
  <c r="AJ55" i="1"/>
  <c r="AJ43" i="1"/>
  <c r="AJ23" i="1"/>
  <c r="AJ3" i="1"/>
  <c r="AJ1450" i="1"/>
  <c r="AJ1359" i="1"/>
  <c r="AJ1326" i="1"/>
  <c r="AJ1232" i="1"/>
  <c r="AJ1197" i="1"/>
  <c r="AJ1117" i="1"/>
  <c r="AJ1100" i="1"/>
  <c r="AJ1096" i="1"/>
  <c r="AJ1081" i="1"/>
  <c r="AJ1054" i="1"/>
  <c r="AJ956" i="1"/>
  <c r="AJ915" i="1"/>
  <c r="AJ858" i="1"/>
  <c r="AJ739" i="1"/>
  <c r="AJ737" i="1"/>
  <c r="AJ636" i="1"/>
  <c r="AJ252" i="1"/>
  <c r="AJ119" i="1"/>
  <c r="AJ70" i="1"/>
  <c r="AJ53" i="1"/>
  <c r="AJ1205" i="1"/>
  <c r="AJ814" i="1"/>
  <c r="AJ1486" i="1"/>
  <c r="AJ1071" i="1"/>
  <c r="AJ1038" i="1"/>
  <c r="AJ1278" i="1"/>
  <c r="AJ950" i="1"/>
  <c r="AJ698" i="1"/>
  <c r="AJ81" i="1"/>
  <c r="AJ643" i="1"/>
  <c r="AJ605" i="1"/>
  <c r="AJ409" i="1"/>
  <c r="AJ440" i="1"/>
  <c r="AJ1297" i="1"/>
  <c r="AJ1041" i="1"/>
  <c r="AJ445" i="1"/>
  <c r="AJ235" i="1"/>
  <c r="AJ323" i="1"/>
  <c r="AJ1451" i="1"/>
  <c r="AJ1031" i="1"/>
  <c r="AJ831" i="1"/>
  <c r="AJ1129" i="1"/>
  <c r="AJ437" i="1"/>
  <c r="AJ924" i="1"/>
  <c r="AJ1086" i="1"/>
  <c r="AJ465" i="1"/>
  <c r="AJ1357" i="1"/>
  <c r="AJ113" i="1"/>
  <c r="AJ236" i="1"/>
  <c r="AJ344" i="1"/>
  <c r="AJ343" i="1"/>
  <c r="AJ342" i="1"/>
  <c r="AJ341" i="1"/>
  <c r="AJ330" i="1"/>
  <c r="AJ118" i="1"/>
  <c r="AJ791" i="1"/>
  <c r="AJ468" i="1"/>
  <c r="AJ1012" i="1"/>
  <c r="AJ664" i="1"/>
  <c r="AJ997" i="1"/>
  <c r="AJ202" i="1"/>
  <c r="AJ444" i="1"/>
  <c r="AJ702" i="1"/>
  <c r="AJ1241" i="1"/>
  <c r="AJ1418" i="1"/>
  <c r="AJ454" i="1"/>
  <c r="AJ1159" i="1"/>
  <c r="AJ366" i="1"/>
  <c r="AJ1010" i="1"/>
  <c r="AJ105" i="1"/>
  <c r="AJ34" i="1"/>
  <c r="AJ1168" i="1"/>
  <c r="AJ677" i="1"/>
  <c r="AJ1472" i="1"/>
  <c r="AJ1468" i="1"/>
  <c r="AJ1463" i="1"/>
  <c r="AJ1460" i="1"/>
  <c r="AJ1452" i="1"/>
  <c r="AJ1446" i="1"/>
  <c r="AJ1438" i="1"/>
  <c r="AJ1428" i="1"/>
  <c r="AJ1379" i="1"/>
  <c r="AJ1376" i="1"/>
  <c r="AJ1371" i="1"/>
  <c r="AJ1363" i="1"/>
  <c r="AJ1344" i="1"/>
  <c r="AJ1336" i="1"/>
  <c r="AJ1332" i="1"/>
  <c r="AJ1325" i="1"/>
  <c r="AJ1319" i="1"/>
  <c r="AJ1314" i="1"/>
  <c r="AJ1309" i="1"/>
  <c r="AJ1291" i="1"/>
  <c r="AJ1283" i="1"/>
  <c r="AJ1270" i="1"/>
  <c r="AJ1260" i="1"/>
  <c r="AJ1243" i="1"/>
  <c r="AJ1237" i="1"/>
  <c r="AJ1225" i="1"/>
  <c r="AJ1209" i="1"/>
  <c r="AJ1207" i="1"/>
  <c r="AJ1191" i="1"/>
  <c r="AJ1183" i="1"/>
  <c r="AJ1178" i="1"/>
  <c r="AJ1169" i="1"/>
  <c r="AJ1166" i="1"/>
  <c r="AJ1113" i="1"/>
  <c r="AJ1102" i="1"/>
  <c r="AJ1092" i="1"/>
  <c r="AJ1088" i="1"/>
  <c r="AJ1048" i="1"/>
  <c r="AJ1044" i="1"/>
  <c r="AJ1032" i="1"/>
  <c r="AJ1025" i="1"/>
  <c r="AJ1023" i="1"/>
  <c r="AJ995" i="1"/>
  <c r="AJ942" i="1"/>
  <c r="AJ929" i="1"/>
  <c r="AJ926" i="1"/>
  <c r="AJ900" i="1"/>
  <c r="AJ898" i="1"/>
  <c r="AJ874" i="1"/>
  <c r="AJ857" i="1"/>
  <c r="AJ852" i="1"/>
  <c r="AJ845" i="1"/>
  <c r="AJ836" i="1"/>
  <c r="AJ830" i="1"/>
  <c r="AJ824" i="1"/>
  <c r="AJ811" i="1"/>
  <c r="AJ804" i="1"/>
  <c r="AJ778" i="1"/>
  <c r="AJ775" i="1"/>
  <c r="AJ772" i="1"/>
  <c r="AJ765" i="1"/>
  <c r="AJ755" i="1"/>
  <c r="AJ749" i="1"/>
  <c r="AJ736" i="1"/>
  <c r="AJ731" i="1"/>
  <c r="AJ721" i="1"/>
  <c r="AJ718" i="1"/>
  <c r="AJ712" i="1"/>
  <c r="AJ696" i="1"/>
  <c r="AJ693" i="1"/>
  <c r="AJ684" i="1"/>
  <c r="AJ680" i="1"/>
  <c r="AJ670" i="1"/>
  <c r="AJ667" i="1"/>
  <c r="AJ646" i="1"/>
  <c r="AJ642" i="1"/>
  <c r="AJ625" i="1"/>
  <c r="AJ614" i="1"/>
  <c r="AJ609" i="1"/>
  <c r="AJ595" i="1"/>
  <c r="AJ545" i="1"/>
  <c r="AJ543" i="1"/>
  <c r="AJ538" i="1"/>
  <c r="AJ529" i="1"/>
  <c r="AJ516" i="1"/>
  <c r="AJ501" i="1"/>
  <c r="AJ499" i="1"/>
  <c r="AJ474" i="1"/>
  <c r="AJ466" i="1"/>
  <c r="AJ458" i="1"/>
  <c r="AJ456" i="1"/>
  <c r="AJ435" i="1"/>
  <c r="AJ429" i="1"/>
  <c r="AJ413" i="1"/>
  <c r="AJ406" i="1"/>
  <c r="AJ400" i="1"/>
  <c r="AJ397" i="1"/>
  <c r="AJ385" i="1"/>
  <c r="AJ324" i="1"/>
  <c r="AJ312" i="1"/>
  <c r="AJ301" i="1"/>
  <c r="AJ295" i="1"/>
  <c r="AJ294" i="1"/>
  <c r="AJ264" i="1"/>
  <c r="AJ227" i="1"/>
  <c r="AJ214" i="1"/>
  <c r="AJ205" i="1"/>
  <c r="AJ195" i="1"/>
  <c r="AJ178" i="1"/>
  <c r="AJ172" i="1"/>
  <c r="AJ163" i="1"/>
  <c r="AJ154" i="1"/>
  <c r="AJ148" i="1"/>
  <c r="AJ137" i="1"/>
  <c r="AJ84" i="1"/>
  <c r="AJ78" i="1"/>
  <c r="AJ64" i="1"/>
  <c r="AJ61" i="1"/>
  <c r="AJ52" i="1"/>
  <c r="AJ12" i="1"/>
  <c r="AJ1487" i="1"/>
  <c r="AJ1393" i="1"/>
  <c r="AJ1369" i="1"/>
  <c r="AJ1320" i="1"/>
  <c r="AJ1249" i="1"/>
  <c r="AJ1221" i="1"/>
  <c r="AJ1152" i="1"/>
  <c r="AJ1148" i="1"/>
  <c r="AJ1099" i="1"/>
  <c r="AJ1083" i="1"/>
  <c r="AJ1006" i="1"/>
  <c r="AJ973" i="1"/>
  <c r="AJ832" i="1"/>
  <c r="AJ710" i="1"/>
  <c r="AJ494" i="1"/>
  <c r="AJ451" i="1"/>
  <c r="AJ392" i="1"/>
  <c r="AJ328" i="1"/>
  <c r="AJ254" i="1"/>
  <c r="AJ243" i="1"/>
  <c r="AJ189" i="1"/>
  <c r="AJ149" i="1"/>
  <c r="AJ124" i="1"/>
  <c r="AJ95" i="1"/>
  <c r="AJ92" i="1"/>
  <c r="AJ31" i="1"/>
  <c r="AJ22" i="1"/>
  <c r="AJ977" i="1"/>
  <c r="AJ340" i="1"/>
  <c r="AJ339" i="1"/>
  <c r="AJ338" i="1"/>
  <c r="AJ1208" i="1"/>
  <c r="AJ201" i="1"/>
  <c r="AJ730" i="1"/>
  <c r="AJ877" i="1"/>
  <c r="AJ1300" i="1"/>
  <c r="AJ634" i="1"/>
  <c r="AJ656" i="1"/>
  <c r="AJ365" i="1"/>
  <c r="AJ719" i="1"/>
  <c r="AJ1282" i="1"/>
  <c r="AJ21" i="1"/>
  <c r="AJ77" i="1"/>
  <c r="AJ691" i="1"/>
  <c r="AJ1043" i="1"/>
  <c r="AJ1193" i="1"/>
  <c r="AJ431" i="1"/>
  <c r="AJ1222" i="1"/>
  <c r="AJ657" i="1"/>
  <c r="AJ1024" i="1"/>
  <c r="AJ1479" i="1"/>
  <c r="AJ666" i="1"/>
  <c r="AJ104" i="1"/>
  <c r="AJ1167" i="1"/>
  <c r="AJ1366" i="1"/>
  <c r="AJ1009" i="1"/>
  <c r="AJ1294" i="1"/>
  <c r="AJ1114" i="1"/>
  <c r="AJ51" i="1"/>
  <c r="AJ408" i="1"/>
  <c r="AJ1361" i="1"/>
  <c r="AJ936" i="1"/>
  <c r="AJ1111" i="1"/>
  <c r="AJ1182" i="1"/>
  <c r="AJ1284" i="1"/>
  <c r="AJ470" i="1"/>
  <c r="AJ476" i="1"/>
  <c r="AJ7" i="1"/>
  <c r="AJ1305" i="1"/>
  <c r="AJ30" i="1"/>
  <c r="AJ885" i="1"/>
  <c r="AJ257" i="1"/>
  <c r="AJ542" i="1"/>
  <c r="AJ594" i="1"/>
  <c r="AJ1302" i="1"/>
  <c r="AJ1087" i="1"/>
  <c r="AJ171" i="1"/>
  <c r="AJ176" i="1"/>
  <c r="AJ570" i="1"/>
  <c r="AJ659" i="1"/>
  <c r="AJ928" i="1"/>
  <c r="AJ1324" i="1"/>
  <c r="AJ954" i="1"/>
  <c r="AJ613" i="1"/>
  <c r="AJ1214" i="1"/>
  <c r="AJ1378" i="1"/>
  <c r="AJ795" i="1"/>
  <c r="AJ379" i="1"/>
  <c r="AJ1454" i="1"/>
  <c r="AJ405" i="1"/>
  <c r="AJ770" i="1"/>
  <c r="AJ1230" i="1"/>
  <c r="AJ1106" i="1"/>
  <c r="AJ133" i="1"/>
  <c r="AJ1184" i="1"/>
  <c r="AJ443" i="1"/>
  <c r="AJ754" i="1"/>
  <c r="AJ372" i="1"/>
  <c r="AJ1445" i="1"/>
  <c r="AJ18" i="1"/>
  <c r="AJ986" i="1"/>
  <c r="AJ455" i="1"/>
  <c r="AJ941" i="1"/>
  <c r="AJ424" i="1"/>
  <c r="AJ378" i="1"/>
  <c r="AJ394" i="1"/>
  <c r="AJ11" i="1"/>
  <c r="AJ757" i="1"/>
  <c r="AJ123" i="1"/>
  <c r="AJ576" i="1"/>
  <c r="AJ488" i="1"/>
  <c r="AJ251" i="1"/>
  <c r="AJ486" i="1"/>
  <c r="AJ1467" i="1"/>
  <c r="AJ1138" i="1"/>
  <c r="AJ1286" i="1"/>
  <c r="AJ450" i="1"/>
  <c r="AJ498" i="1"/>
  <c r="AJ823" i="1"/>
  <c r="AJ1189" i="1"/>
  <c r="AJ1120" i="1"/>
  <c r="AJ1370" i="1"/>
  <c r="AJ528" i="1"/>
  <c r="AJ5" i="1"/>
  <c r="AJ1177" i="1"/>
  <c r="AJ856" i="1"/>
  <c r="AJ387" i="1"/>
  <c r="AJ1058" i="1"/>
  <c r="AJ279" i="1"/>
  <c r="AJ242" i="1"/>
  <c r="AJ1236" i="1"/>
  <c r="AJ1259" i="1"/>
  <c r="AJ1091" i="1"/>
  <c r="AJ1165" i="1"/>
  <c r="AJ1206" i="1"/>
  <c r="AJ1224" i="1"/>
  <c r="AJ972" i="1"/>
  <c r="AJ899" i="1"/>
  <c r="AJ1350" i="1"/>
  <c r="AJ1242" i="1"/>
  <c r="AJ932" i="1"/>
  <c r="AJ738" i="1"/>
  <c r="AJ989" i="1"/>
  <c r="AJ873" i="1"/>
  <c r="AJ844" i="1"/>
  <c r="AJ457" i="1"/>
  <c r="AJ881" i="1"/>
  <c r="AJ111" i="1"/>
  <c r="AJ322" i="1"/>
  <c r="AJ1470" i="1"/>
  <c r="AJ396" i="1"/>
  <c r="AJ63" i="1"/>
  <c r="AJ748" i="1"/>
  <c r="AJ692" i="1"/>
  <c r="AJ1313" i="1"/>
  <c r="AJ641" i="1"/>
  <c r="AJ771" i="1"/>
  <c r="AJ506" i="1"/>
  <c r="AJ194" i="1"/>
  <c r="AJ669" i="1"/>
  <c r="AJ1462" i="1"/>
  <c r="AJ473" i="1"/>
  <c r="AJ1343" i="1"/>
  <c r="AJ1375" i="1"/>
  <c r="AJ717" i="1"/>
  <c r="AJ1269" i="1"/>
  <c r="AJ1062" i="1"/>
  <c r="AJ645" i="1"/>
  <c r="AJ384" i="1"/>
  <c r="AJ764" i="1"/>
  <c r="AJ1485" i="1"/>
  <c r="AJ226" i="1"/>
  <c r="AJ964" i="1"/>
  <c r="AJ213" i="1"/>
  <c r="AJ311" i="1"/>
  <c r="AJ608" i="1"/>
  <c r="AJ686" i="1"/>
  <c r="AJ391" i="1"/>
  <c r="AJ1174" i="1"/>
  <c r="AJ1019" i="1"/>
  <c r="AJ1098" i="1"/>
  <c r="AJ136" i="1"/>
  <c r="AJ1281" i="1"/>
  <c r="AJ1248" i="1"/>
  <c r="AJ273" i="1"/>
  <c r="AJ649" i="1"/>
  <c r="AJ1421" i="1"/>
  <c r="AJ1317" i="1"/>
  <c r="AJ177" i="1"/>
  <c r="AJ399" i="1"/>
  <c r="AJ849" i="1"/>
  <c r="AJ1030" i="1"/>
  <c r="AJ15" i="1"/>
  <c r="AJ695" i="1"/>
  <c r="AJ923" i="1"/>
  <c r="AJ647" i="1"/>
  <c r="AJ1151" i="1"/>
  <c r="AJ897" i="1"/>
  <c r="AJ803" i="1"/>
  <c r="AJ327" i="1"/>
  <c r="AJ1473" i="1"/>
  <c r="AJ822" i="1"/>
  <c r="AJ412" i="1"/>
  <c r="AJ1082" i="1"/>
  <c r="AJ1115" i="1"/>
  <c r="AJ1156" i="1"/>
  <c r="AJ1244" i="1"/>
  <c r="AJ1026" i="1"/>
  <c r="AJ1456" i="1"/>
  <c r="AJ1285" i="1"/>
  <c r="AJ619" i="1"/>
  <c r="AJ76" i="1"/>
  <c r="AJ553" i="1"/>
  <c r="AJ815" i="1"/>
  <c r="AJ837" i="1"/>
  <c r="AJ628" i="1"/>
  <c r="AJ732" i="1"/>
  <c r="AJ1420" i="1"/>
  <c r="AJ1388" i="1"/>
  <c r="AJ1311" i="1"/>
  <c r="AJ1079" i="1"/>
  <c r="AJ1070" i="1"/>
  <c r="AJ1057" i="1"/>
  <c r="AJ1037" i="1"/>
  <c r="AJ1013" i="1"/>
  <c r="AJ917" i="1"/>
  <c r="AJ827" i="1"/>
  <c r="AJ819" i="1"/>
  <c r="AJ789" i="1"/>
  <c r="AJ781" i="1"/>
  <c r="AJ720" i="1"/>
  <c r="AJ688" i="1"/>
  <c r="AJ632" i="1"/>
  <c r="AJ631" i="1"/>
  <c r="AJ629" i="1"/>
  <c r="AJ564" i="1"/>
  <c r="AJ541" i="1"/>
  <c r="AJ512" i="1"/>
  <c r="AJ500" i="1"/>
  <c r="AJ477" i="1"/>
  <c r="AJ453" i="1"/>
  <c r="AJ449" i="1"/>
  <c r="AJ371" i="1"/>
  <c r="AJ291" i="1"/>
  <c r="AJ282" i="1"/>
  <c r="AJ275" i="1"/>
  <c r="AJ271" i="1"/>
  <c r="AJ246" i="1"/>
  <c r="AJ237" i="1"/>
  <c r="AJ26" i="1"/>
  <c r="AJ1483" i="1"/>
  <c r="AJ1474" i="1"/>
  <c r="AJ1427" i="1"/>
  <c r="AJ1413" i="1"/>
  <c r="AJ1391" i="1"/>
  <c r="AJ1365" i="1"/>
  <c r="AJ1349" i="1"/>
  <c r="AJ1323" i="1"/>
  <c r="AJ1318" i="1"/>
  <c r="AJ1312" i="1"/>
  <c r="AJ1268" i="1"/>
  <c r="AJ1261" i="1"/>
  <c r="AJ1253" i="1"/>
  <c r="AJ1213" i="1"/>
  <c r="AJ1203" i="1"/>
  <c r="AJ1196" i="1"/>
  <c r="AJ1180" i="1"/>
  <c r="AJ1137" i="1"/>
  <c r="AJ1116" i="1"/>
  <c r="AJ988" i="1"/>
  <c r="AJ963" i="1"/>
  <c r="AJ909" i="1"/>
  <c r="AJ840" i="1"/>
  <c r="AJ802" i="1"/>
  <c r="AJ763" i="1"/>
  <c r="AJ747" i="1"/>
  <c r="AJ655" i="1"/>
  <c r="AJ612" i="1"/>
  <c r="AJ569" i="1"/>
  <c r="AJ537" i="1"/>
  <c r="AJ508" i="1"/>
  <c r="AJ492" i="1"/>
  <c r="AJ471" i="1"/>
  <c r="AJ460" i="1"/>
  <c r="AJ422" i="1"/>
  <c r="AJ419" i="1"/>
  <c r="AJ393" i="1"/>
  <c r="AJ383" i="1"/>
  <c r="AJ321" i="1"/>
  <c r="AJ241" i="1"/>
  <c r="AJ238" i="1"/>
  <c r="AJ225" i="1"/>
  <c r="AJ222" i="1"/>
  <c r="AJ193" i="1"/>
  <c r="AJ155" i="1"/>
  <c r="AJ151" i="1"/>
  <c r="AJ135" i="1"/>
  <c r="AJ35" i="1"/>
  <c r="AJ14" i="1"/>
  <c r="AJ1475" i="1"/>
  <c r="AJ1415" i="1"/>
  <c r="AJ1199" i="1"/>
  <c r="AJ1192" i="1"/>
  <c r="AJ1185" i="1"/>
  <c r="AJ1150" i="1"/>
  <c r="AJ1018" i="1"/>
  <c r="AJ1005" i="1"/>
  <c r="AJ1003" i="1"/>
  <c r="AJ1002" i="1"/>
  <c r="AJ921" i="1"/>
  <c r="AJ868" i="1"/>
  <c r="AJ662" i="1"/>
  <c r="AJ621" i="1"/>
  <c r="AJ584" i="1"/>
  <c r="AJ463" i="1"/>
  <c r="AJ42" i="1"/>
  <c r="AJ337" i="1"/>
  <c r="AJ580" i="1"/>
  <c r="AJ1478" i="1"/>
  <c r="AJ520" i="1"/>
  <c r="AJ1004" i="1"/>
  <c r="AJ1190" i="1"/>
  <c r="AJ1078" i="1"/>
  <c r="AJ930" i="1"/>
  <c r="AJ729" i="1"/>
  <c r="AJ285" i="1"/>
  <c r="AJ919" i="1"/>
  <c r="AJ1412" i="1"/>
  <c r="AJ1395" i="1"/>
  <c r="AJ1377" i="1"/>
  <c r="AJ1348" i="1"/>
  <c r="AJ1280" i="1"/>
  <c r="AJ1267" i="1"/>
  <c r="AJ1235" i="1"/>
  <c r="AJ1223" i="1"/>
  <c r="AJ1212" i="1"/>
  <c r="AJ1202" i="1"/>
  <c r="AJ1195" i="1"/>
  <c r="AJ1053" i="1"/>
  <c r="AJ1052" i="1"/>
  <c r="AJ1015" i="1"/>
  <c r="AJ940" i="1"/>
  <c r="AJ908" i="1"/>
  <c r="AJ906" i="1"/>
  <c r="AJ887" i="1"/>
  <c r="AJ817" i="1"/>
  <c r="AJ801" i="1"/>
  <c r="AJ762" i="1"/>
  <c r="AJ716" i="1"/>
  <c r="AJ687" i="1"/>
  <c r="AJ679" i="1"/>
  <c r="AJ611" i="1"/>
  <c r="AJ583" i="1"/>
  <c r="AJ472" i="1"/>
  <c r="AJ421" i="1"/>
  <c r="AJ382" i="1"/>
  <c r="AJ310" i="1"/>
  <c r="AJ300" i="1"/>
  <c r="AJ272" i="1"/>
  <c r="AJ250" i="1"/>
  <c r="AJ147" i="1"/>
  <c r="AJ94" i="1"/>
  <c r="AJ62" i="1"/>
  <c r="AJ49" i="1"/>
  <c r="AJ13" i="1"/>
  <c r="AJ1466" i="1"/>
  <c r="AJ1097" i="1"/>
  <c r="AJ1061" i="1"/>
  <c r="AJ1029" i="1"/>
  <c r="AJ1022" i="1"/>
  <c r="AJ978" i="1"/>
  <c r="AJ714" i="1"/>
  <c r="AJ552" i="1"/>
  <c r="AJ188" i="1"/>
  <c r="AJ36" i="1"/>
  <c r="AJ17" i="1"/>
  <c r="AJ336" i="1"/>
  <c r="AJ56" i="1"/>
  <c r="AJ947" i="1"/>
  <c r="AJ1444" i="1"/>
  <c r="AJ192" i="1"/>
  <c r="AJ278" i="1"/>
  <c r="AJ782" i="1"/>
  <c r="AJ1001" i="1"/>
  <c r="AJ280" i="1"/>
  <c r="AJ1296" i="1"/>
  <c r="AJ481" i="1"/>
  <c r="AJ533" i="1"/>
  <c r="AJ624" i="1"/>
  <c r="AJ91" i="1"/>
  <c r="AJ234" i="1"/>
  <c r="AJ1356" i="1"/>
  <c r="AJ1229" i="1"/>
  <c r="AJ1233" i="1"/>
  <c r="AJ299" i="1"/>
  <c r="AJ536" i="1"/>
  <c r="AJ1289" i="1"/>
  <c r="AJ377" i="1"/>
  <c r="AJ261" i="1"/>
  <c r="AJ491" i="1"/>
  <c r="AJ751" i="1"/>
  <c r="AJ1211" i="1"/>
  <c r="AJ1154" i="1"/>
  <c r="AJ74" i="1"/>
  <c r="AJ1188" i="1"/>
  <c r="AJ953" i="1"/>
  <c r="AJ601" i="1"/>
  <c r="AJ462" i="1"/>
  <c r="AJ1028" i="1"/>
  <c r="AJ511" i="1"/>
  <c r="AJ464" i="1"/>
  <c r="AJ779" i="1"/>
  <c r="AJ1181" i="1"/>
  <c r="AJ320" i="1"/>
  <c r="AJ1074" i="1"/>
  <c r="AJ618" i="1"/>
  <c r="AJ1335" i="1"/>
  <c r="AJ1457" i="1"/>
  <c r="AJ746" i="1"/>
  <c r="AJ790" i="1"/>
  <c r="AJ1245" i="1"/>
  <c r="AJ741" i="1"/>
  <c r="AJ800" i="1"/>
  <c r="AJ428" i="1"/>
  <c r="AJ221" i="1"/>
  <c r="AJ1201" i="1"/>
  <c r="AJ551" i="1"/>
  <c r="AJ1112" i="1"/>
  <c r="AJ623" i="1"/>
  <c r="AJ427" i="1"/>
  <c r="AJ260" i="1"/>
  <c r="AJ1266" i="1"/>
  <c r="AJ29" i="1"/>
  <c r="AJ1228" i="1"/>
  <c r="AJ1443" i="1"/>
  <c r="AJ568" i="1"/>
  <c r="AJ1417" i="1"/>
  <c r="AJ490" i="1"/>
  <c r="AJ298" i="1"/>
  <c r="AJ1016" i="1"/>
  <c r="AJ1426" i="1"/>
  <c r="AJ600" i="1"/>
  <c r="AJ1027" i="1"/>
  <c r="AJ1290" i="1"/>
  <c r="AJ411" i="1"/>
  <c r="AJ558" i="1"/>
  <c r="AJ420" i="1"/>
  <c r="AJ851" i="1"/>
  <c r="AJ872" i="1"/>
  <c r="AJ700" i="1"/>
  <c r="AJ843" i="1"/>
  <c r="AJ799" i="1"/>
  <c r="AJ319" i="1"/>
  <c r="AJ962" i="1"/>
  <c r="AJ640" i="1"/>
  <c r="AJ309" i="1"/>
  <c r="AJ335" i="1"/>
  <c r="AJ976" i="1"/>
  <c r="AJ946" i="1"/>
  <c r="AJ661" i="1"/>
  <c r="AJ480" i="1"/>
  <c r="AJ734" i="1"/>
  <c r="AJ1477" i="1"/>
  <c r="AJ1459" i="1"/>
  <c r="AJ1000" i="1"/>
  <c r="AJ1442" i="1"/>
  <c r="AJ839" i="1"/>
  <c r="AJ240" i="1"/>
  <c r="AJ829" i="1"/>
  <c r="AJ164" i="1"/>
  <c r="AJ939" i="1"/>
  <c r="AJ780" i="1"/>
  <c r="AJ1411" i="1"/>
  <c r="AJ1295" i="1"/>
  <c r="AJ724" i="1"/>
  <c r="AJ918" i="1"/>
  <c r="AJ566" i="1"/>
  <c r="AJ567" i="1"/>
  <c r="AJ1265" i="1"/>
  <c r="AJ607" i="1"/>
  <c r="AJ281" i="1"/>
  <c r="AJ991" i="1"/>
  <c r="AJ1373" i="1"/>
  <c r="AJ297" i="1"/>
  <c r="AJ745" i="1"/>
  <c r="AJ220" i="1"/>
  <c r="AJ249" i="1"/>
  <c r="AJ293" i="1"/>
  <c r="AJ742" i="1"/>
  <c r="AJ507" i="1"/>
  <c r="AJ73" i="1"/>
  <c r="AJ1358" i="1"/>
  <c r="AJ1187" i="1"/>
  <c r="AJ1347" i="1"/>
  <c r="AJ308" i="1"/>
  <c r="AJ798" i="1"/>
  <c r="AJ224" i="1"/>
  <c r="AJ961" i="1"/>
  <c r="AJ761" i="1"/>
  <c r="AJ334" i="1"/>
  <c r="AJ841" i="1"/>
  <c r="AJ825" i="1"/>
  <c r="AJ933" i="1"/>
  <c r="AJ438" i="1"/>
  <c r="AJ487" i="1"/>
  <c r="AJ1441" i="1"/>
  <c r="AJ103" i="1"/>
  <c r="AJ1476" i="1"/>
  <c r="AJ864" i="1"/>
  <c r="AJ793" i="1"/>
  <c r="AJ1383" i="1"/>
  <c r="AJ535" i="1"/>
  <c r="AJ1401" i="1"/>
  <c r="AJ1368" i="1"/>
  <c r="AJ1210" i="1"/>
  <c r="AJ126" i="1"/>
  <c r="AJ1194" i="1"/>
  <c r="AJ987" i="1"/>
  <c r="AJ582" i="1"/>
  <c r="AJ565" i="1"/>
  <c r="AJ620" i="1"/>
  <c r="AJ1119" i="1"/>
  <c r="AJ2" i="1"/>
  <c r="AJ599" i="1"/>
  <c r="AJ1425" i="1"/>
  <c r="AJ277" i="1"/>
  <c r="AJ1346" i="1"/>
  <c r="AJ931" i="1"/>
  <c r="AJ175" i="1"/>
  <c r="AJ709" i="1"/>
  <c r="AJ211" i="1"/>
  <c r="AJ1051" i="1"/>
  <c r="AJ835" i="1"/>
  <c r="AJ971" i="1"/>
  <c r="AJ1200" i="1"/>
  <c r="AJ130" i="1"/>
  <c r="AJ497" i="1"/>
  <c r="AJ318" i="1"/>
  <c r="AJ1121" i="1"/>
  <c r="AJ1334" i="1"/>
  <c r="AJ896" i="1"/>
  <c r="AJ744" i="1"/>
  <c r="AJ592" i="1"/>
  <c r="AJ191" i="1"/>
  <c r="AJ797" i="1"/>
  <c r="AJ848" i="1"/>
  <c r="AJ935" i="1"/>
  <c r="AJ866" i="1"/>
  <c r="AJ1264" i="1"/>
  <c r="AJ1060" i="1"/>
  <c r="AJ381" i="1"/>
  <c r="AJ223" i="1"/>
  <c r="AJ960" i="1"/>
  <c r="AJ296" i="1"/>
  <c r="AJ1104" i="1"/>
  <c r="AJ418" i="1"/>
  <c r="AJ760" i="1"/>
  <c r="AJ72" i="1"/>
  <c r="AJ914" i="1"/>
  <c r="AJ388" i="1"/>
  <c r="AJ69" i="1"/>
  <c r="AJ248" i="1"/>
  <c r="AJ740" i="1"/>
  <c r="AJ426" i="1"/>
  <c r="AJ333" i="1"/>
  <c r="AJ676" i="1"/>
  <c r="AJ185" i="1"/>
  <c r="AJ27" i="1"/>
  <c r="AJ71" i="1"/>
  <c r="AJ479" i="1"/>
  <c r="AJ66" i="1"/>
  <c r="AJ410" i="1"/>
  <c r="AJ1056" i="1"/>
  <c r="AJ1307" i="1"/>
  <c r="AJ1077" i="1"/>
  <c r="AJ828" i="1"/>
  <c r="AJ1133" i="1"/>
  <c r="AJ101" i="1"/>
  <c r="AJ911" i="1"/>
  <c r="AJ1128" i="1"/>
  <c r="AJ622" i="1"/>
  <c r="AJ651" i="1"/>
  <c r="AJ1136" i="1"/>
  <c r="AJ1176" i="1"/>
  <c r="AJ1471" i="1"/>
  <c r="AJ317" i="1"/>
  <c r="AJ1234" i="1"/>
  <c r="AJ1155" i="1"/>
  <c r="AJ1374" i="1"/>
  <c r="AJ796" i="1"/>
  <c r="AJ1263" i="1"/>
  <c r="AJ1059" i="1"/>
  <c r="AJ759" i="1"/>
  <c r="AJ1484" i="1"/>
  <c r="AJ57" i="1"/>
  <c r="AJ959" i="1"/>
  <c r="AJ212" i="1"/>
  <c r="AJ307" i="1"/>
  <c r="AJ945" i="1"/>
  <c r="AJ606" i="1"/>
  <c r="AL581" i="1"/>
  <c r="AH581" i="1"/>
  <c r="AF581" i="1"/>
  <c r="AI581" i="1" s="1"/>
  <c r="AE581" i="1"/>
  <c r="AL678" i="1"/>
  <c r="AH678" i="1"/>
  <c r="AF678" i="1"/>
  <c r="AI678" i="1" s="1"/>
  <c r="AE678" i="1"/>
  <c r="AL165" i="1"/>
  <c r="AH165" i="1"/>
  <c r="AF165" i="1"/>
  <c r="AI165" i="1" s="1"/>
  <c r="AE165" i="1"/>
  <c r="AN325" i="1"/>
  <c r="AO325" i="1" s="1"/>
  <c r="AL325" i="1"/>
  <c r="AH325" i="1"/>
  <c r="AF325" i="1"/>
  <c r="AI325" i="1" s="1"/>
  <c r="AE325" i="1"/>
  <c r="AL530" i="1"/>
  <c r="AH530" i="1"/>
  <c r="AF530" i="1"/>
  <c r="AI530" i="1" s="1"/>
  <c r="AE530" i="1"/>
  <c r="AL982" i="1"/>
  <c r="AH982" i="1"/>
  <c r="AF982" i="1"/>
  <c r="AI982" i="1" s="1"/>
  <c r="AE982" i="1"/>
  <c r="AL890" i="1"/>
  <c r="AH890" i="1"/>
  <c r="AF890" i="1"/>
  <c r="AI890" i="1" s="1"/>
  <c r="AE890" i="1"/>
  <c r="AN1315" i="1"/>
  <c r="AO1315" i="1" s="1"/>
  <c r="AL1315" i="1"/>
  <c r="AH1315" i="1"/>
  <c r="AF1315" i="1"/>
  <c r="AI1315" i="1" s="1"/>
  <c r="AE1315" i="1"/>
  <c r="AL1337" i="1"/>
  <c r="AH1337" i="1"/>
  <c r="AF1337" i="1"/>
  <c r="AI1337" i="1" s="1"/>
  <c r="AE1337" i="1"/>
  <c r="AL1328" i="1"/>
  <c r="AH1328" i="1"/>
  <c r="AF1328" i="1"/>
  <c r="AI1328" i="1" s="1"/>
  <c r="AE1328" i="1"/>
  <c r="AN96" i="1"/>
  <c r="AO96" i="1" s="1"/>
  <c r="AL96" i="1"/>
  <c r="AH96" i="1"/>
  <c r="AF96" i="1"/>
  <c r="AI96" i="1" s="1"/>
  <c r="AE96" i="1"/>
  <c r="AL723" i="1"/>
  <c r="AH723" i="1"/>
  <c r="AF723" i="1"/>
  <c r="AI723" i="1" s="1"/>
  <c r="AE723" i="1"/>
  <c r="AN140" i="1"/>
  <c r="AO140" i="1" s="1"/>
  <c r="AL140" i="1"/>
  <c r="AH140" i="1"/>
  <c r="AF140" i="1"/>
  <c r="AI140" i="1" s="1"/>
  <c r="AE140" i="1"/>
  <c r="AN230" i="1"/>
  <c r="AO230" i="1" s="1"/>
  <c r="AL230" i="1"/>
  <c r="AH230" i="1"/>
  <c r="AF230" i="1"/>
  <c r="AI230" i="1" s="1"/>
  <c r="AE230" i="1"/>
  <c r="AN1063" i="1"/>
  <c r="AO1063" i="1" s="1"/>
  <c r="AL1063" i="1"/>
  <c r="AH1063" i="1"/>
  <c r="AF1063" i="1"/>
  <c r="AI1063" i="1" s="1"/>
  <c r="AE1063" i="1"/>
  <c r="AN157" i="1"/>
  <c r="AO157" i="1" s="1"/>
  <c r="AL157" i="1"/>
  <c r="AH157" i="1"/>
  <c r="AF157" i="1"/>
  <c r="AI157" i="1" s="1"/>
  <c r="AE157" i="1"/>
  <c r="AN965" i="1"/>
  <c r="AO965" i="1" s="1"/>
  <c r="AL965" i="1"/>
  <c r="AH965" i="1"/>
  <c r="AF965" i="1"/>
  <c r="AI965" i="1" s="1"/>
  <c r="AE965" i="1"/>
  <c r="AN1239" i="1"/>
  <c r="AO1239" i="1" s="1"/>
  <c r="AL1239" i="1"/>
  <c r="AH1239" i="1"/>
  <c r="AF1239" i="1"/>
  <c r="AI1239" i="1" s="1"/>
  <c r="AE1239" i="1"/>
  <c r="AL1141" i="1"/>
  <c r="AH1141" i="1"/>
  <c r="AF1141" i="1"/>
  <c r="AI1141" i="1" s="1"/>
  <c r="AE1141" i="1"/>
  <c r="AL1432" i="1"/>
  <c r="AH1432" i="1"/>
  <c r="AF1432" i="1"/>
  <c r="AI1432" i="1" s="1"/>
  <c r="AE1432" i="1"/>
  <c r="AL1273" i="1"/>
  <c r="AH1273" i="1"/>
  <c r="AF1273" i="1"/>
  <c r="AI1273" i="1" s="1"/>
  <c r="AE1273" i="1"/>
  <c r="AN1141" i="1" l="1"/>
  <c r="AO1141" i="1" s="1"/>
  <c r="AN1328" i="1"/>
  <c r="AO1328" i="1" s="1"/>
  <c r="AN890" i="1"/>
  <c r="AO890" i="1" s="1"/>
  <c r="AV7" i="1"/>
  <c r="AN1337" i="1"/>
  <c r="AO1337" i="1" s="1"/>
  <c r="AN581" i="1"/>
  <c r="AO581" i="1" s="1"/>
  <c r="AN530" i="1"/>
  <c r="AO530" i="1" s="1"/>
  <c r="AN1273" i="1"/>
  <c r="AO1273" i="1" s="1"/>
  <c r="AN723" i="1"/>
  <c r="AO723" i="1" s="1"/>
  <c r="AN982" i="1"/>
  <c r="AO982" i="1" s="1"/>
  <c r="AN678" i="1"/>
  <c r="AO678" i="1" s="1"/>
  <c r="AN1432" i="1"/>
  <c r="AO1432" i="1" s="1"/>
  <c r="AN165" i="1"/>
  <c r="AO165" i="1" s="1"/>
  <c r="AI1394" i="1"/>
  <c r="AI1310" i="1"/>
  <c r="AI777" i="1"/>
  <c r="AI925" i="1"/>
  <c r="AI263" i="1"/>
  <c r="AI274" i="1"/>
  <c r="AI847" i="1"/>
  <c r="AI1227" i="1"/>
  <c r="AI626" i="1"/>
  <c r="AI996" i="1"/>
  <c r="AI1046" i="1"/>
  <c r="AI262" i="1"/>
  <c r="AI1461" i="1"/>
  <c r="AI784" i="1"/>
  <c r="AI838" i="1"/>
  <c r="AI810" i="1"/>
  <c r="AI854" i="1"/>
  <c r="AI1482" i="1"/>
  <c r="AI1279" i="1"/>
  <c r="AI998" i="1"/>
  <c r="AI4" i="1"/>
  <c r="AI1385" i="1"/>
  <c r="AI1400" i="1"/>
  <c r="AI58" i="1"/>
  <c r="AI131" i="1"/>
  <c r="AI681" i="1"/>
  <c r="AI1399" i="1"/>
  <c r="AI332" i="1"/>
  <c r="AI704" i="1"/>
  <c r="AI1147" i="1"/>
  <c r="AI1107" i="1"/>
  <c r="AI1011" i="1"/>
  <c r="AI544" i="1"/>
  <c r="AI286" i="1"/>
  <c r="AI283" i="1"/>
  <c r="AI434" i="1"/>
  <c r="AI773" i="1"/>
  <c r="AI45" i="1"/>
  <c r="AI1308" i="1"/>
  <c r="AI1008" i="1"/>
  <c r="AI927" i="1"/>
  <c r="AI82" i="1"/>
  <c r="AI204" i="1"/>
  <c r="AI650" i="1"/>
  <c r="AI40" i="1"/>
  <c r="AI1298" i="1"/>
  <c r="AI1246" i="1"/>
  <c r="AI25" i="1"/>
  <c r="AI1034" i="1"/>
  <c r="AI882" i="1"/>
  <c r="AN1394" i="1"/>
  <c r="AO1394" i="1" s="1"/>
  <c r="AL1394" i="1"/>
  <c r="AH1394" i="1"/>
  <c r="AF1394" i="1"/>
  <c r="AE1394" i="1"/>
  <c r="AN1310" i="1"/>
  <c r="AO1310" i="1" s="1"/>
  <c r="AL1310" i="1"/>
  <c r="AH1310" i="1"/>
  <c r="AF1310" i="1"/>
  <c r="AE1310" i="1"/>
  <c r="AN777" i="1"/>
  <c r="AO777" i="1" s="1"/>
  <c r="AL777" i="1"/>
  <c r="AH777" i="1"/>
  <c r="AF777" i="1"/>
  <c r="AE777" i="1"/>
  <c r="AN925" i="1"/>
  <c r="AO925" i="1" s="1"/>
  <c r="AL925" i="1"/>
  <c r="AH925" i="1"/>
  <c r="AF925" i="1"/>
  <c r="AE925" i="1"/>
  <c r="AN263" i="1"/>
  <c r="AO263" i="1" s="1"/>
  <c r="AL263" i="1"/>
  <c r="AH263" i="1"/>
  <c r="AF263" i="1"/>
  <c r="AE263" i="1"/>
  <c r="AN274" i="1"/>
  <c r="AO274" i="1" s="1"/>
  <c r="AL274" i="1"/>
  <c r="AH274" i="1"/>
  <c r="AF274" i="1"/>
  <c r="AE274" i="1"/>
  <c r="AN847" i="1"/>
  <c r="AO847" i="1" s="1"/>
  <c r="AL847" i="1"/>
  <c r="AH847" i="1"/>
  <c r="AF847" i="1"/>
  <c r="AE847" i="1"/>
  <c r="AN1227" i="1"/>
  <c r="AO1227" i="1" s="1"/>
  <c r="AL1227" i="1"/>
  <c r="AH1227" i="1"/>
  <c r="AF1227" i="1"/>
  <c r="AE1227" i="1"/>
  <c r="AN626" i="1"/>
  <c r="AO626" i="1" s="1"/>
  <c r="AL626" i="1"/>
  <c r="AH626" i="1"/>
  <c r="AF626" i="1"/>
  <c r="AE626" i="1"/>
  <c r="AN996" i="1"/>
  <c r="AO996" i="1" s="1"/>
  <c r="AL996" i="1"/>
  <c r="AH996" i="1"/>
  <c r="AF996" i="1"/>
  <c r="AE996" i="1"/>
  <c r="AN1046" i="1"/>
  <c r="AO1046" i="1" s="1"/>
  <c r="AL1046" i="1"/>
  <c r="AH1046" i="1"/>
  <c r="AF1046" i="1"/>
  <c r="AE1046" i="1"/>
  <c r="AN262" i="1"/>
  <c r="AO262" i="1" s="1"/>
  <c r="AL262" i="1"/>
  <c r="AH262" i="1"/>
  <c r="AF262" i="1"/>
  <c r="AE262" i="1"/>
  <c r="AN1461" i="1"/>
  <c r="AO1461" i="1" s="1"/>
  <c r="AL1461" i="1"/>
  <c r="AH1461" i="1"/>
  <c r="AF1461" i="1"/>
  <c r="AE1461" i="1"/>
  <c r="AN784" i="1"/>
  <c r="AO784" i="1" s="1"/>
  <c r="AL784" i="1"/>
  <c r="AH784" i="1"/>
  <c r="AF784" i="1"/>
  <c r="AE784" i="1"/>
  <c r="AN838" i="1"/>
  <c r="AO838" i="1" s="1"/>
  <c r="AL838" i="1"/>
  <c r="AH838" i="1"/>
  <c r="AF838" i="1"/>
  <c r="AE838" i="1"/>
  <c r="AN810" i="1"/>
  <c r="AO810" i="1" s="1"/>
  <c r="AL810" i="1"/>
  <c r="AH810" i="1"/>
  <c r="AF810" i="1"/>
  <c r="AE810" i="1"/>
  <c r="AN854" i="1"/>
  <c r="AO854" i="1" s="1"/>
  <c r="AL854" i="1"/>
  <c r="AH854" i="1"/>
  <c r="AF854" i="1"/>
  <c r="AE854" i="1"/>
  <c r="AN1482" i="1"/>
  <c r="AO1482" i="1" s="1"/>
  <c r="AL1482" i="1"/>
  <c r="AH1482" i="1"/>
  <c r="AF1482" i="1"/>
  <c r="AE1482" i="1"/>
  <c r="AN1279" i="1"/>
  <c r="AO1279" i="1" s="1"/>
  <c r="AL1279" i="1"/>
  <c r="AH1279" i="1"/>
  <c r="AF1279" i="1"/>
  <c r="AE1279" i="1"/>
  <c r="AN998" i="1"/>
  <c r="AO998" i="1" s="1"/>
  <c r="AL998" i="1"/>
  <c r="AH998" i="1"/>
  <c r="AF998" i="1"/>
  <c r="AE998" i="1"/>
  <c r="AN4" i="1"/>
  <c r="AO4" i="1" s="1"/>
  <c r="AL4" i="1"/>
  <c r="AH4" i="1"/>
  <c r="AF4" i="1"/>
  <c r="AE4" i="1"/>
  <c r="AN1385" i="1"/>
  <c r="AO1385" i="1" s="1"/>
  <c r="AL1385" i="1"/>
  <c r="AH1385" i="1"/>
  <c r="AF1385" i="1"/>
  <c r="AE1385" i="1"/>
  <c r="AN1400" i="1"/>
  <c r="AO1400" i="1" s="1"/>
  <c r="AL1400" i="1"/>
  <c r="AH1400" i="1"/>
  <c r="AF1400" i="1"/>
  <c r="AE1400" i="1"/>
  <c r="AN58" i="1"/>
  <c r="AO58" i="1" s="1"/>
  <c r="AL58" i="1"/>
  <c r="AH58" i="1"/>
  <c r="AF58" i="1"/>
  <c r="AE58" i="1"/>
  <c r="AN131" i="1"/>
  <c r="AO131" i="1" s="1"/>
  <c r="AL131" i="1"/>
  <c r="AH131" i="1"/>
  <c r="AF131" i="1"/>
  <c r="AE131" i="1"/>
  <c r="AN681" i="1"/>
  <c r="AO681" i="1" s="1"/>
  <c r="AL681" i="1"/>
  <c r="AH681" i="1"/>
  <c r="AF681" i="1"/>
  <c r="AE681" i="1"/>
  <c r="AN1399" i="1"/>
  <c r="AO1399" i="1" s="1"/>
  <c r="AL1399" i="1"/>
  <c r="AH1399" i="1"/>
  <c r="AF1399" i="1"/>
  <c r="AE1399" i="1"/>
  <c r="AN332" i="1"/>
  <c r="AO332" i="1" s="1"/>
  <c r="AL332" i="1"/>
  <c r="AH332" i="1"/>
  <c r="AF332" i="1"/>
  <c r="AE332" i="1"/>
  <c r="AN704" i="1"/>
  <c r="AO704" i="1" s="1"/>
  <c r="AL704" i="1"/>
  <c r="AH704" i="1"/>
  <c r="AF704" i="1"/>
  <c r="AE704" i="1"/>
  <c r="AN1147" i="1"/>
  <c r="AO1147" i="1" s="1"/>
  <c r="AL1147" i="1"/>
  <c r="AH1147" i="1"/>
  <c r="AF1147" i="1"/>
  <c r="AE1147" i="1"/>
  <c r="AN1107" i="1"/>
  <c r="AO1107" i="1" s="1"/>
  <c r="AL1107" i="1"/>
  <c r="AH1107" i="1"/>
  <c r="AF1107" i="1"/>
  <c r="AE1107" i="1"/>
  <c r="AL1011" i="1"/>
  <c r="AH1011" i="1"/>
  <c r="AF1011" i="1"/>
  <c r="AE1011" i="1"/>
  <c r="AL544" i="1"/>
  <c r="AH544" i="1"/>
  <c r="AF544" i="1"/>
  <c r="AE544" i="1"/>
  <c r="AN286" i="1"/>
  <c r="AO286" i="1" s="1"/>
  <c r="AL286" i="1"/>
  <c r="AH286" i="1"/>
  <c r="AF286" i="1"/>
  <c r="AE286" i="1"/>
  <c r="AN283" i="1"/>
  <c r="AO283" i="1" s="1"/>
  <c r="AL283" i="1"/>
  <c r="AH283" i="1"/>
  <c r="AF283" i="1"/>
  <c r="AE283" i="1"/>
  <c r="AL434" i="1"/>
  <c r="AH434" i="1"/>
  <c r="AF434" i="1"/>
  <c r="AE434" i="1"/>
  <c r="AN773" i="1"/>
  <c r="AO773" i="1" s="1"/>
  <c r="AL773" i="1"/>
  <c r="AH773" i="1"/>
  <c r="AF773" i="1"/>
  <c r="AE773" i="1"/>
  <c r="AH45" i="1"/>
  <c r="AF45" i="1"/>
  <c r="AE45" i="1"/>
  <c r="AL1308" i="1"/>
  <c r="AH1308" i="1"/>
  <c r="AF1308" i="1"/>
  <c r="AE1308" i="1"/>
  <c r="AL1008" i="1"/>
  <c r="AH1008" i="1"/>
  <c r="AF1008" i="1"/>
  <c r="AE1008" i="1"/>
  <c r="AL927" i="1"/>
  <c r="AH927" i="1"/>
  <c r="AF927" i="1"/>
  <c r="AE927" i="1"/>
  <c r="AL82" i="1"/>
  <c r="AH82" i="1"/>
  <c r="AF82" i="1"/>
  <c r="AE82" i="1"/>
  <c r="AL204" i="1"/>
  <c r="AH204" i="1"/>
  <c r="AF204" i="1"/>
  <c r="AE204" i="1"/>
  <c r="AL650" i="1"/>
  <c r="AH650" i="1"/>
  <c r="AF650" i="1"/>
  <c r="AE650" i="1"/>
  <c r="AH40" i="1"/>
  <c r="AF40" i="1"/>
  <c r="AE40" i="1"/>
  <c r="AL1298" i="1"/>
  <c r="AH1298" i="1"/>
  <c r="AF1298" i="1"/>
  <c r="AE1298" i="1"/>
  <c r="AL1246" i="1"/>
  <c r="AH1246" i="1"/>
  <c r="AF1246" i="1"/>
  <c r="AE1246" i="1"/>
  <c r="AH25" i="1"/>
  <c r="AF25" i="1"/>
  <c r="AE25" i="1"/>
  <c r="AL1034" i="1"/>
  <c r="AH1034" i="1"/>
  <c r="AF1034" i="1"/>
  <c r="AE1034" i="1"/>
  <c r="AL882" i="1"/>
  <c r="AH882" i="1"/>
  <c r="AF882" i="1"/>
  <c r="AE882" i="1"/>
  <c r="AL390" i="1"/>
  <c r="AH390" i="1"/>
  <c r="AF390" i="1"/>
  <c r="AI390" i="1" s="1"/>
  <c r="AE390" i="1"/>
  <c r="AL1132" i="1"/>
  <c r="AH1132" i="1"/>
  <c r="AF1132" i="1"/>
  <c r="AI1132" i="1" s="1"/>
  <c r="AE1132" i="1"/>
  <c r="AL658" i="1"/>
  <c r="AH658" i="1"/>
  <c r="AF658" i="1"/>
  <c r="AI658" i="1" s="1"/>
  <c r="AE658" i="1"/>
  <c r="AL425" i="1"/>
  <c r="AH425" i="1"/>
  <c r="AF425" i="1"/>
  <c r="AI425" i="1" s="1"/>
  <c r="AE425" i="1"/>
  <c r="AL1340" i="1"/>
  <c r="AH1340" i="1"/>
  <c r="AF1340" i="1"/>
  <c r="AI1340" i="1" s="1"/>
  <c r="AE1340" i="1"/>
  <c r="AL1093" i="1"/>
  <c r="AH1093" i="1"/>
  <c r="AF1093" i="1"/>
  <c r="AI1093" i="1" s="1"/>
  <c r="AE1093" i="1"/>
  <c r="AL546" i="1"/>
  <c r="AH546" i="1"/>
  <c r="AF546" i="1"/>
  <c r="AI546" i="1" s="1"/>
  <c r="AE546" i="1"/>
  <c r="AN1122" i="1"/>
  <c r="AO1122" i="1" s="1"/>
  <c r="AL1122" i="1"/>
  <c r="AH1122" i="1"/>
  <c r="AF1122" i="1"/>
  <c r="AI1122" i="1" s="1"/>
  <c r="AE1122" i="1"/>
  <c r="AL489" i="1"/>
  <c r="AH489" i="1"/>
  <c r="AF489" i="1"/>
  <c r="AI489" i="1" s="1"/>
  <c r="AE489" i="1"/>
  <c r="AL1362" i="1"/>
  <c r="AH1362" i="1"/>
  <c r="AF1362" i="1"/>
  <c r="AI1362" i="1" s="1"/>
  <c r="AE1362" i="1"/>
  <c r="AL1050" i="1"/>
  <c r="AH1050" i="1"/>
  <c r="AF1050" i="1"/>
  <c r="AI1050" i="1" s="1"/>
  <c r="AE1050" i="1"/>
  <c r="AL1488" i="1"/>
  <c r="AH1488" i="1"/>
  <c r="AF1488" i="1"/>
  <c r="AI1488" i="1" s="1"/>
  <c r="AE1488" i="1"/>
  <c r="AL673" i="1"/>
  <c r="AH673" i="1"/>
  <c r="AF673" i="1"/>
  <c r="AI673" i="1" s="1"/>
  <c r="AE673" i="1"/>
  <c r="AL1455" i="1"/>
  <c r="AH1455" i="1"/>
  <c r="AF1455" i="1"/>
  <c r="AI1455" i="1" s="1"/>
  <c r="AE1455" i="1"/>
  <c r="AL380" i="1"/>
  <c r="AH380" i="1"/>
  <c r="AF380" i="1"/>
  <c r="AI380" i="1" s="1"/>
  <c r="AE380" i="1"/>
  <c r="AL459" i="1"/>
  <c r="AH459" i="1"/>
  <c r="AF459" i="1"/>
  <c r="AI459" i="1" s="1"/>
  <c r="AE459" i="1"/>
  <c r="AL975" i="1"/>
  <c r="AH975" i="1"/>
  <c r="AF975" i="1"/>
  <c r="AI975" i="1" s="1"/>
  <c r="AE975" i="1"/>
  <c r="AL9" i="1"/>
  <c r="AH9" i="1"/>
  <c r="AF9" i="1"/>
  <c r="AI9" i="1" s="1"/>
  <c r="AE9" i="1"/>
  <c r="AN37" i="1"/>
  <c r="AO37" i="1" s="1"/>
  <c r="AL37" i="1"/>
  <c r="AH37" i="1"/>
  <c r="AF37" i="1"/>
  <c r="AI37" i="1" s="1"/>
  <c r="AE37" i="1"/>
  <c r="AN1342" i="1"/>
  <c r="AO1342" i="1" s="1"/>
  <c r="AL1342" i="1"/>
  <c r="AH1342" i="1"/>
  <c r="AF1342" i="1"/>
  <c r="AI1342" i="1" s="1"/>
  <c r="AE1342" i="1"/>
  <c r="AN895" i="1"/>
  <c r="AO895" i="1" s="1"/>
  <c r="AL895" i="1"/>
  <c r="AH895" i="1"/>
  <c r="AF895" i="1"/>
  <c r="AI895" i="1" s="1"/>
  <c r="AE895" i="1"/>
  <c r="AL949" i="1"/>
  <c r="AH949" i="1"/>
  <c r="AF949" i="1"/>
  <c r="AI949" i="1" s="1"/>
  <c r="AE949" i="1"/>
  <c r="AN441" i="1"/>
  <c r="AO441" i="1" s="1"/>
  <c r="AL441" i="1"/>
  <c r="AH441" i="1"/>
  <c r="AF441" i="1"/>
  <c r="AI441" i="1" s="1"/>
  <c r="AE441" i="1"/>
  <c r="J425" i="1"/>
  <c r="AN650" i="1" l="1"/>
  <c r="AO650" i="1" s="1"/>
  <c r="AN1488" i="1"/>
  <c r="AO1488" i="1" s="1"/>
  <c r="AN380" i="1"/>
  <c r="AO380" i="1" s="1"/>
  <c r="AN1455" i="1"/>
  <c r="AO1455" i="1" s="1"/>
  <c r="AN882" i="1"/>
  <c r="AO882" i="1" s="1"/>
  <c r="AN459" i="1"/>
  <c r="AO459" i="1" s="1"/>
  <c r="AN949" i="1"/>
  <c r="AO949" i="1" s="1"/>
  <c r="AN975" i="1"/>
  <c r="AO975" i="1" s="1"/>
  <c r="AN1093" i="1"/>
  <c r="AO1093" i="1" s="1"/>
  <c r="AN658" i="1"/>
  <c r="AO658" i="1" s="1"/>
  <c r="AN1246" i="1"/>
  <c r="AO1246" i="1" s="1"/>
  <c r="AN434" i="1"/>
  <c r="AO434" i="1" s="1"/>
  <c r="AN544" i="1"/>
  <c r="AO544" i="1" s="1"/>
  <c r="AN489" i="1"/>
  <c r="AO489" i="1" s="1"/>
  <c r="AN927" i="1"/>
  <c r="AO927" i="1" s="1"/>
  <c r="AN9" i="1"/>
  <c r="AO9" i="1" s="1"/>
  <c r="AN673" i="1"/>
  <c r="AO673" i="1" s="1"/>
  <c r="AN1308" i="1"/>
  <c r="AO1308" i="1" s="1"/>
  <c r="AN1362" i="1"/>
  <c r="AO1362" i="1" s="1"/>
  <c r="AN546" i="1"/>
  <c r="AO546" i="1" s="1"/>
  <c r="AN425" i="1"/>
  <c r="AO425" i="1" s="1"/>
  <c r="AN390" i="1"/>
  <c r="AO390" i="1" s="1"/>
  <c r="AN82" i="1"/>
  <c r="AO82" i="1" s="1"/>
  <c r="AN1050" i="1"/>
  <c r="AO1050" i="1" s="1"/>
  <c r="AN1340" i="1"/>
  <c r="AO1340" i="1" s="1"/>
  <c r="AN1298" i="1"/>
  <c r="AO1298" i="1" s="1"/>
  <c r="AN1008" i="1"/>
  <c r="AO1008" i="1" s="1"/>
  <c r="AN1132" i="1"/>
  <c r="AO1132" i="1" s="1"/>
  <c r="AN1034" i="1"/>
  <c r="AO1034" i="1" s="1"/>
  <c r="AN204" i="1"/>
  <c r="AO204" i="1" s="1"/>
  <c r="AN1011" i="1"/>
  <c r="AO1011" i="1" s="1"/>
  <c r="P45" i="3"/>
  <c r="O45" i="3"/>
  <c r="N45" i="3"/>
  <c r="M45" i="3"/>
  <c r="L45" i="3"/>
  <c r="P44" i="3"/>
  <c r="O44" i="3"/>
  <c r="N44" i="3"/>
  <c r="M44" i="3"/>
  <c r="L44" i="3"/>
  <c r="P43" i="3"/>
  <c r="O43" i="3"/>
  <c r="N43" i="3"/>
  <c r="M43" i="3"/>
  <c r="L43" i="3"/>
  <c r="P35" i="3"/>
  <c r="O35" i="3"/>
  <c r="M35" i="3"/>
  <c r="P20" i="3"/>
  <c r="O20" i="3"/>
  <c r="M20" i="3"/>
  <c r="P19" i="3"/>
  <c r="O19" i="3"/>
  <c r="M19" i="3"/>
  <c r="P18" i="3"/>
  <c r="O18" i="3"/>
  <c r="M18" i="3"/>
  <c r="P17" i="3"/>
  <c r="O17" i="3"/>
  <c r="M17" i="3"/>
  <c r="P16" i="3"/>
  <c r="O16" i="3"/>
  <c r="M16" i="3"/>
  <c r="P15" i="3"/>
  <c r="O15" i="3"/>
  <c r="M15" i="3"/>
  <c r="P14" i="3"/>
  <c r="O14" i="3"/>
  <c r="M14" i="3"/>
  <c r="P13" i="3"/>
  <c r="O13" i="3"/>
  <c r="M13" i="3"/>
  <c r="P12" i="3"/>
  <c r="O12" i="3"/>
  <c r="M12" i="3"/>
  <c r="P11" i="3"/>
  <c r="O11" i="3"/>
  <c r="M11" i="3"/>
  <c r="P10" i="3"/>
  <c r="O10" i="3"/>
  <c r="M10" i="3"/>
  <c r="P9" i="3"/>
  <c r="O9" i="3"/>
  <c r="M9" i="3"/>
  <c r="P8" i="3"/>
  <c r="O8" i="3"/>
  <c r="M8" i="3"/>
  <c r="P7" i="3"/>
  <c r="O7" i="3"/>
  <c r="M7" i="3"/>
  <c r="P6" i="3"/>
  <c r="O6" i="3"/>
  <c r="M6" i="3"/>
  <c r="P5" i="3"/>
  <c r="O5" i="3"/>
  <c r="M5" i="3"/>
  <c r="P4" i="3"/>
  <c r="O4" i="3"/>
  <c r="M4" i="3"/>
  <c r="P3" i="3"/>
  <c r="O3" i="3"/>
  <c r="M3" i="3"/>
  <c r="U606" i="1"/>
  <c r="U945" i="1"/>
  <c r="U307" i="1"/>
  <c r="U212" i="1"/>
  <c r="U959" i="1"/>
  <c r="U57" i="1"/>
  <c r="U1484" i="1"/>
  <c r="U759" i="1"/>
  <c r="U1059" i="1"/>
  <c r="U1263" i="1"/>
  <c r="U796" i="1"/>
  <c r="U1374" i="1"/>
  <c r="U1155" i="1"/>
  <c r="U1234" i="1"/>
  <c r="U317" i="1"/>
  <c r="U1471" i="1"/>
  <c r="U1176" i="1"/>
  <c r="U1136" i="1"/>
  <c r="U651" i="1"/>
  <c r="U622" i="1"/>
  <c r="U1128" i="1"/>
  <c r="U911" i="1"/>
  <c r="U101" i="1"/>
  <c r="U1133" i="1"/>
  <c r="U828" i="1"/>
  <c r="U1077" i="1"/>
  <c r="U1307" i="1"/>
  <c r="U1056" i="1"/>
  <c r="U410" i="1"/>
  <c r="U66" i="1"/>
  <c r="U479" i="1"/>
  <c r="U71" i="1"/>
  <c r="U27" i="1"/>
  <c r="U185" i="1"/>
  <c r="U676" i="1"/>
  <c r="U333" i="1"/>
  <c r="U426" i="1"/>
  <c r="U740" i="1"/>
  <c r="U248" i="1"/>
  <c r="U69" i="1"/>
  <c r="U388" i="1"/>
  <c r="U914" i="1"/>
  <c r="U72" i="1"/>
  <c r="U760" i="1"/>
  <c r="U418" i="1"/>
  <c r="U1104" i="1"/>
  <c r="U296" i="1"/>
  <c r="U960" i="1"/>
  <c r="U223" i="1"/>
  <c r="U381" i="1"/>
  <c r="U1060" i="1"/>
  <c r="U1264" i="1"/>
  <c r="U866" i="1"/>
  <c r="U935" i="1"/>
  <c r="U848" i="1"/>
  <c r="U797" i="1"/>
  <c r="U191" i="1"/>
  <c r="U592" i="1"/>
  <c r="U744" i="1"/>
  <c r="U896" i="1"/>
  <c r="U1334" i="1"/>
  <c r="U1121" i="1"/>
  <c r="U318" i="1"/>
  <c r="U497" i="1"/>
  <c r="U130" i="1"/>
  <c r="U1200" i="1"/>
  <c r="U971" i="1"/>
  <c r="U835" i="1"/>
  <c r="U1051" i="1"/>
  <c r="U211" i="1"/>
  <c r="U709" i="1"/>
  <c r="U175" i="1"/>
  <c r="U931" i="1"/>
  <c r="U1346" i="1"/>
  <c r="U277" i="1"/>
  <c r="U1425" i="1"/>
  <c r="U599" i="1"/>
  <c r="U2" i="1"/>
  <c r="U1119" i="1"/>
  <c r="U620" i="1"/>
  <c r="U565" i="1"/>
  <c r="U582" i="1"/>
  <c r="U987" i="1"/>
  <c r="U1194" i="1"/>
  <c r="U126" i="1"/>
  <c r="U1210" i="1"/>
  <c r="U1368" i="1"/>
  <c r="U1401" i="1"/>
  <c r="U535" i="1"/>
  <c r="U1383" i="1"/>
  <c r="U793" i="1"/>
  <c r="U864" i="1"/>
  <c r="U1476" i="1"/>
  <c r="U103" i="1"/>
  <c r="U1441" i="1"/>
  <c r="U487" i="1"/>
  <c r="U438" i="1"/>
  <c r="U933" i="1"/>
  <c r="U825" i="1"/>
  <c r="U841" i="1"/>
  <c r="U334" i="1"/>
  <c r="U761" i="1"/>
  <c r="U961" i="1"/>
  <c r="U224" i="1"/>
  <c r="U798" i="1"/>
  <c r="U308" i="1"/>
  <c r="U1347" i="1"/>
  <c r="U1187" i="1"/>
  <c r="U1358" i="1"/>
  <c r="U73" i="1"/>
  <c r="U507" i="1"/>
  <c r="U742" i="1"/>
  <c r="U293" i="1"/>
  <c r="U249" i="1"/>
  <c r="U220" i="1"/>
  <c r="U745" i="1"/>
  <c r="U297" i="1"/>
  <c r="U1373" i="1"/>
  <c r="U991" i="1"/>
  <c r="U281" i="1"/>
  <c r="U607" i="1"/>
  <c r="U1265" i="1"/>
  <c r="U567" i="1"/>
  <c r="U566" i="1"/>
  <c r="U918" i="1"/>
  <c r="U724" i="1"/>
  <c r="U1295" i="1"/>
  <c r="U1411" i="1"/>
  <c r="U780" i="1"/>
  <c r="U939" i="1"/>
  <c r="U164" i="1"/>
  <c r="U829" i="1"/>
  <c r="U240" i="1"/>
  <c r="U839" i="1"/>
  <c r="U1442" i="1"/>
  <c r="U1000" i="1"/>
  <c r="U1459" i="1"/>
  <c r="U1477" i="1"/>
  <c r="U734" i="1"/>
  <c r="U480" i="1"/>
  <c r="U661" i="1"/>
  <c r="U946" i="1"/>
  <c r="U976" i="1"/>
  <c r="U335" i="1"/>
  <c r="U309" i="1"/>
  <c r="U640" i="1"/>
  <c r="U962" i="1"/>
  <c r="U319" i="1"/>
  <c r="U799" i="1"/>
  <c r="U843" i="1"/>
  <c r="U700" i="1"/>
  <c r="U872" i="1"/>
  <c r="U851" i="1"/>
  <c r="U420" i="1"/>
  <c r="U558" i="1"/>
  <c r="U411" i="1"/>
  <c r="U1290" i="1"/>
  <c r="U1027" i="1"/>
  <c r="U600" i="1"/>
  <c r="U1426" i="1"/>
  <c r="U1016" i="1"/>
  <c r="U298" i="1"/>
  <c r="U490" i="1"/>
  <c r="U1417" i="1"/>
  <c r="U568" i="1"/>
  <c r="U1443" i="1"/>
  <c r="U1228" i="1"/>
  <c r="U29" i="1"/>
  <c r="U1266" i="1"/>
  <c r="U260" i="1"/>
  <c r="U427" i="1"/>
  <c r="U623" i="1"/>
  <c r="U1112" i="1"/>
  <c r="U551" i="1"/>
  <c r="U1201" i="1"/>
  <c r="U221" i="1"/>
  <c r="U428" i="1"/>
  <c r="U800" i="1"/>
  <c r="U741" i="1"/>
  <c r="U1245" i="1"/>
  <c r="U790" i="1"/>
  <c r="U746" i="1"/>
  <c r="U1457" i="1"/>
  <c r="U1335" i="1"/>
  <c r="U618" i="1"/>
  <c r="U1074" i="1"/>
  <c r="U320" i="1"/>
  <c r="U1181" i="1"/>
  <c r="U779" i="1"/>
  <c r="U464" i="1"/>
  <c r="U511" i="1"/>
  <c r="U1028" i="1"/>
  <c r="U462" i="1"/>
  <c r="U601" i="1"/>
  <c r="U953" i="1"/>
  <c r="U1188" i="1"/>
  <c r="U74" i="1"/>
  <c r="U1154" i="1"/>
  <c r="U1211" i="1"/>
  <c r="U751" i="1"/>
  <c r="U491" i="1"/>
  <c r="U261" i="1"/>
  <c r="U377" i="1"/>
  <c r="U1289" i="1"/>
  <c r="U536" i="1"/>
  <c r="U299" i="1"/>
  <c r="U1233" i="1"/>
  <c r="U1229" i="1"/>
  <c r="U1356" i="1"/>
  <c r="U234" i="1"/>
  <c r="U91" i="1"/>
  <c r="U624" i="1"/>
  <c r="U533" i="1"/>
  <c r="U481" i="1"/>
  <c r="U1296" i="1"/>
  <c r="U280" i="1"/>
  <c r="U1001" i="1"/>
  <c r="U782" i="1"/>
  <c r="U278" i="1"/>
  <c r="U192" i="1"/>
  <c r="U1444" i="1"/>
  <c r="U947" i="1"/>
  <c r="U56" i="1"/>
  <c r="U336" i="1"/>
  <c r="U17" i="1"/>
  <c r="U36" i="1"/>
  <c r="U188" i="1"/>
  <c r="U552" i="1"/>
  <c r="U714" i="1"/>
  <c r="U978" i="1"/>
  <c r="U1022" i="1"/>
  <c r="U1029" i="1"/>
  <c r="U1061" i="1"/>
  <c r="U1097" i="1"/>
  <c r="U1466" i="1"/>
  <c r="U13" i="1"/>
  <c r="U49" i="1"/>
  <c r="U62" i="1"/>
  <c r="U94" i="1"/>
  <c r="U147" i="1"/>
  <c r="U250" i="1"/>
  <c r="U272" i="1"/>
  <c r="U300" i="1"/>
  <c r="U310" i="1"/>
  <c r="U382" i="1"/>
  <c r="U421" i="1"/>
  <c r="U472" i="1"/>
  <c r="U583" i="1"/>
  <c r="U611" i="1"/>
  <c r="U679" i="1"/>
  <c r="U687" i="1"/>
  <c r="U716" i="1"/>
  <c r="U762" i="1"/>
  <c r="U801" i="1"/>
  <c r="U817" i="1"/>
  <c r="U887" i="1"/>
  <c r="U906" i="1"/>
  <c r="U908" i="1"/>
  <c r="U940" i="1"/>
  <c r="U1015" i="1"/>
  <c r="U1052" i="1"/>
  <c r="U1053" i="1"/>
  <c r="U1195" i="1"/>
  <c r="U1202" i="1"/>
  <c r="U1212" i="1"/>
  <c r="U1223" i="1"/>
  <c r="U1235" i="1"/>
  <c r="U1267" i="1"/>
  <c r="U1280" i="1"/>
  <c r="U1348" i="1"/>
  <c r="U1377" i="1"/>
  <c r="U1395" i="1"/>
  <c r="U1412" i="1"/>
  <c r="U919" i="1"/>
  <c r="U285" i="1"/>
  <c r="U729" i="1"/>
  <c r="U930" i="1"/>
  <c r="U1078" i="1"/>
  <c r="U1190" i="1"/>
  <c r="U1004" i="1"/>
  <c r="U520" i="1"/>
  <c r="U1478" i="1"/>
  <c r="U580" i="1"/>
  <c r="U337" i="1"/>
  <c r="U42" i="1"/>
  <c r="U463" i="1"/>
  <c r="U584" i="1"/>
  <c r="U621" i="1"/>
  <c r="U662" i="1"/>
  <c r="U868" i="1"/>
  <c r="U921" i="1"/>
  <c r="U1002" i="1"/>
  <c r="U1003" i="1"/>
  <c r="U1005" i="1"/>
  <c r="U1018" i="1"/>
  <c r="U1150" i="1"/>
  <c r="U1185" i="1"/>
  <c r="U1192" i="1"/>
  <c r="U1199" i="1"/>
  <c r="U1415" i="1"/>
  <c r="U1475" i="1"/>
  <c r="U14" i="1"/>
  <c r="U35" i="1"/>
  <c r="U135" i="1"/>
  <c r="U151" i="1"/>
  <c r="U155" i="1"/>
  <c r="U193" i="1"/>
  <c r="U222" i="1"/>
  <c r="U225" i="1"/>
  <c r="U238" i="1"/>
  <c r="U241" i="1"/>
  <c r="U321" i="1"/>
  <c r="U383" i="1"/>
  <c r="U393" i="1"/>
  <c r="U419" i="1"/>
  <c r="U422" i="1"/>
  <c r="U460" i="1"/>
  <c r="U471" i="1"/>
  <c r="U492" i="1"/>
  <c r="U508" i="1"/>
  <c r="U537" i="1"/>
  <c r="U569" i="1"/>
  <c r="U612" i="1"/>
  <c r="U655" i="1"/>
  <c r="U747" i="1"/>
  <c r="U763" i="1"/>
  <c r="U802" i="1"/>
  <c r="U840" i="1"/>
  <c r="U909" i="1"/>
  <c r="U963" i="1"/>
  <c r="U988" i="1"/>
  <c r="U1116" i="1"/>
  <c r="U1137" i="1"/>
  <c r="U1180" i="1"/>
  <c r="U1196" i="1"/>
  <c r="U1203" i="1"/>
  <c r="U1213" i="1"/>
  <c r="U1253" i="1"/>
  <c r="U1261" i="1"/>
  <c r="U1268" i="1"/>
  <c r="U1312" i="1"/>
  <c r="U1318" i="1"/>
  <c r="U1323" i="1"/>
  <c r="U1349" i="1"/>
  <c r="U1365" i="1"/>
  <c r="U1391" i="1"/>
  <c r="U1413" i="1"/>
  <c r="U1427" i="1"/>
  <c r="U1474" i="1"/>
  <c r="U1483" i="1"/>
  <c r="U26" i="1"/>
  <c r="U237" i="1"/>
  <c r="U246" i="1"/>
  <c r="U271" i="1"/>
  <c r="U275" i="1"/>
  <c r="U282" i="1"/>
  <c r="U291" i="1"/>
  <c r="U371" i="1"/>
  <c r="U449" i="1"/>
  <c r="U453" i="1"/>
  <c r="U477" i="1"/>
  <c r="U500" i="1"/>
  <c r="U512" i="1"/>
  <c r="U541" i="1"/>
  <c r="U564" i="1"/>
  <c r="U629" i="1"/>
  <c r="U631" i="1"/>
  <c r="U632" i="1"/>
  <c r="U688" i="1"/>
  <c r="U720" i="1"/>
  <c r="U781" i="1"/>
  <c r="U789" i="1"/>
  <c r="U819" i="1"/>
  <c r="U827" i="1"/>
  <c r="U917" i="1"/>
  <c r="U1013" i="1"/>
  <c r="U1037" i="1"/>
  <c r="U1057" i="1"/>
  <c r="U1070" i="1"/>
  <c r="U1079" i="1"/>
  <c r="U1311" i="1"/>
  <c r="U1388" i="1"/>
  <c r="U1420" i="1"/>
  <c r="U732" i="1"/>
  <c r="U628" i="1"/>
  <c r="U837" i="1"/>
  <c r="U815" i="1"/>
  <c r="U553" i="1"/>
  <c r="U76" i="1"/>
  <c r="U619" i="1"/>
  <c r="U1285" i="1"/>
  <c r="U1456" i="1"/>
  <c r="U1026" i="1"/>
  <c r="U1244" i="1"/>
  <c r="U1156" i="1"/>
  <c r="U1115" i="1"/>
  <c r="U1082" i="1"/>
  <c r="U412" i="1"/>
  <c r="U822" i="1"/>
  <c r="U1473" i="1"/>
  <c r="U327" i="1"/>
  <c r="U803" i="1"/>
  <c r="U897" i="1"/>
  <c r="U1151" i="1"/>
  <c r="U647" i="1"/>
  <c r="U923" i="1"/>
  <c r="U695" i="1"/>
  <c r="U15" i="1"/>
  <c r="U1030" i="1"/>
  <c r="U849" i="1"/>
  <c r="U399" i="1"/>
  <c r="U177" i="1"/>
  <c r="U1317" i="1"/>
  <c r="U1421" i="1"/>
  <c r="U649" i="1"/>
  <c r="U273" i="1"/>
  <c r="U1248" i="1"/>
  <c r="U1281" i="1"/>
  <c r="U136" i="1"/>
  <c r="U1098" i="1"/>
  <c r="U1019" i="1"/>
  <c r="U1174" i="1"/>
  <c r="U391" i="1"/>
  <c r="U686" i="1"/>
  <c r="U608" i="1"/>
  <c r="U311" i="1"/>
  <c r="U213" i="1"/>
  <c r="U964" i="1"/>
  <c r="U226" i="1"/>
  <c r="U1485" i="1"/>
  <c r="U764" i="1"/>
  <c r="U384" i="1"/>
  <c r="U645" i="1"/>
  <c r="U1062" i="1"/>
  <c r="U1269" i="1"/>
  <c r="U717" i="1"/>
  <c r="U1375" i="1"/>
  <c r="U1343" i="1"/>
  <c r="U473" i="1"/>
  <c r="U1462" i="1"/>
  <c r="U669" i="1"/>
  <c r="U194" i="1"/>
  <c r="U506" i="1"/>
  <c r="U771" i="1"/>
  <c r="U641" i="1"/>
  <c r="U1313" i="1"/>
  <c r="U692" i="1"/>
  <c r="U748" i="1"/>
  <c r="U63" i="1"/>
  <c r="U396" i="1"/>
  <c r="U1470" i="1"/>
  <c r="U322" i="1"/>
  <c r="U111" i="1"/>
  <c r="U881" i="1"/>
  <c r="U457" i="1"/>
  <c r="U844" i="1"/>
  <c r="U873" i="1"/>
  <c r="U989" i="1"/>
  <c r="U738" i="1"/>
  <c r="U932" i="1"/>
  <c r="U1242" i="1"/>
  <c r="U1350" i="1"/>
  <c r="U899" i="1"/>
  <c r="U972" i="1"/>
  <c r="U1224" i="1"/>
  <c r="U1206" i="1"/>
  <c r="U1165" i="1"/>
  <c r="U1091" i="1"/>
  <c r="U1259" i="1"/>
  <c r="U1236" i="1"/>
  <c r="U242" i="1"/>
  <c r="U279" i="1"/>
  <c r="U1058" i="1"/>
  <c r="U387" i="1"/>
  <c r="U856" i="1"/>
  <c r="U1177" i="1"/>
  <c r="U5" i="1"/>
  <c r="U528" i="1"/>
  <c r="U1370" i="1"/>
  <c r="U1120" i="1"/>
  <c r="U1189" i="1"/>
  <c r="U823" i="1"/>
  <c r="U498" i="1"/>
  <c r="U450" i="1"/>
  <c r="U1286" i="1"/>
  <c r="U1138" i="1"/>
  <c r="U1467" i="1"/>
  <c r="U486" i="1"/>
  <c r="U251" i="1"/>
  <c r="U488" i="1"/>
  <c r="U576" i="1"/>
  <c r="U123" i="1"/>
  <c r="U757" i="1"/>
  <c r="U11" i="1"/>
  <c r="U394" i="1"/>
  <c r="U378" i="1"/>
  <c r="U424" i="1"/>
  <c r="U941" i="1"/>
  <c r="U455" i="1"/>
  <c r="U986" i="1"/>
  <c r="U18" i="1"/>
  <c r="U1445" i="1"/>
  <c r="U372" i="1"/>
  <c r="U754" i="1"/>
  <c r="U443" i="1"/>
  <c r="U1184" i="1"/>
  <c r="U133" i="1"/>
  <c r="U1106" i="1"/>
  <c r="U1230" i="1"/>
  <c r="U770" i="1"/>
  <c r="U405" i="1"/>
  <c r="U1454" i="1"/>
  <c r="U379" i="1"/>
  <c r="U795" i="1"/>
  <c r="U1378" i="1"/>
  <c r="U1214" i="1"/>
  <c r="U613" i="1"/>
  <c r="U954" i="1"/>
  <c r="U1324" i="1"/>
  <c r="U928" i="1"/>
  <c r="U659" i="1"/>
  <c r="U570" i="1"/>
  <c r="U176" i="1"/>
  <c r="U171" i="1"/>
  <c r="U1087" i="1"/>
  <c r="U1302" i="1"/>
  <c r="U594" i="1"/>
  <c r="U542" i="1"/>
  <c r="U257" i="1"/>
  <c r="U885" i="1"/>
  <c r="U30" i="1"/>
  <c r="U1305" i="1"/>
  <c r="U7" i="1"/>
  <c r="U476" i="1"/>
  <c r="U470" i="1"/>
  <c r="U1284" i="1"/>
  <c r="U1182" i="1"/>
  <c r="U1111" i="1"/>
  <c r="U936" i="1"/>
  <c r="U1361" i="1"/>
  <c r="U408" i="1"/>
  <c r="U51" i="1"/>
  <c r="U1114" i="1"/>
  <c r="U1294" i="1"/>
  <c r="U1009" i="1"/>
  <c r="U1366" i="1"/>
  <c r="U1167" i="1"/>
  <c r="U104" i="1"/>
  <c r="U666" i="1"/>
  <c r="U1479" i="1"/>
  <c r="U1024" i="1"/>
  <c r="U657" i="1"/>
  <c r="U1222" i="1"/>
  <c r="U431" i="1"/>
  <c r="U1193" i="1"/>
  <c r="U1043" i="1"/>
  <c r="U691" i="1"/>
  <c r="U77" i="1"/>
  <c r="U21" i="1"/>
  <c r="U1282" i="1"/>
  <c r="U719" i="1"/>
  <c r="U365" i="1"/>
  <c r="U656" i="1"/>
  <c r="U634" i="1"/>
  <c r="U1300" i="1"/>
  <c r="U877" i="1"/>
  <c r="U730" i="1"/>
  <c r="U201" i="1"/>
  <c r="U1208" i="1"/>
  <c r="U338" i="1"/>
  <c r="U339" i="1"/>
  <c r="U340" i="1"/>
  <c r="U977" i="1"/>
  <c r="U22" i="1"/>
  <c r="U31" i="1"/>
  <c r="U92" i="1"/>
  <c r="U95" i="1"/>
  <c r="U124" i="1"/>
  <c r="U149" i="1"/>
  <c r="U189" i="1"/>
  <c r="U243" i="1"/>
  <c r="U254" i="1"/>
  <c r="U328" i="1"/>
  <c r="U392" i="1"/>
  <c r="U451" i="1"/>
  <c r="U494" i="1"/>
  <c r="U710" i="1"/>
  <c r="U832" i="1"/>
  <c r="U973" i="1"/>
  <c r="U1006" i="1"/>
  <c r="U1083" i="1"/>
  <c r="U1099" i="1"/>
  <c r="U1148" i="1"/>
  <c r="U1152" i="1"/>
  <c r="U1221" i="1"/>
  <c r="U1249" i="1"/>
  <c r="U1320" i="1"/>
  <c r="U1369" i="1"/>
  <c r="U1393" i="1"/>
  <c r="U1487" i="1"/>
  <c r="U12" i="1"/>
  <c r="U52" i="1"/>
  <c r="U61" i="1"/>
  <c r="U64" i="1"/>
  <c r="U78" i="1"/>
  <c r="U84" i="1"/>
  <c r="U137" i="1"/>
  <c r="U148" i="1"/>
  <c r="U154" i="1"/>
  <c r="U163" i="1"/>
  <c r="U172" i="1"/>
  <c r="U178" i="1"/>
  <c r="U195" i="1"/>
  <c r="U205" i="1"/>
  <c r="U214" i="1"/>
  <c r="U227" i="1"/>
  <c r="U264" i="1"/>
  <c r="U294" i="1"/>
  <c r="U295" i="1"/>
  <c r="U301" i="1"/>
  <c r="U312" i="1"/>
  <c r="U324" i="1"/>
  <c r="U385" i="1"/>
  <c r="U397" i="1"/>
  <c r="U400" i="1"/>
  <c r="U406" i="1"/>
  <c r="U413" i="1"/>
  <c r="U429" i="1"/>
  <c r="U435" i="1"/>
  <c r="U456" i="1"/>
  <c r="U458" i="1"/>
  <c r="U466" i="1"/>
  <c r="U474" i="1"/>
  <c r="U499" i="1"/>
  <c r="U501" i="1"/>
  <c r="U516" i="1"/>
  <c r="U529" i="1"/>
  <c r="U538" i="1"/>
  <c r="U543" i="1"/>
  <c r="U545" i="1"/>
  <c r="U595" i="1"/>
  <c r="U609" i="1"/>
  <c r="U614" i="1"/>
  <c r="U625" i="1"/>
  <c r="U642" i="1"/>
  <c r="U646" i="1"/>
  <c r="U667" i="1"/>
  <c r="U670" i="1"/>
  <c r="U680" i="1"/>
  <c r="U684" i="1"/>
  <c r="U693" i="1"/>
  <c r="U696" i="1"/>
  <c r="U712" i="1"/>
  <c r="U718" i="1"/>
  <c r="U721" i="1"/>
  <c r="U731" i="1"/>
  <c r="U736" i="1"/>
  <c r="U749" i="1"/>
  <c r="U755" i="1"/>
  <c r="U765" i="1"/>
  <c r="U772" i="1"/>
  <c r="U775" i="1"/>
  <c r="U778" i="1"/>
  <c r="U804" i="1"/>
  <c r="U811" i="1"/>
  <c r="U824" i="1"/>
  <c r="U830" i="1"/>
  <c r="U836" i="1"/>
  <c r="U845" i="1"/>
  <c r="U852" i="1"/>
  <c r="U857" i="1"/>
  <c r="U874" i="1"/>
  <c r="U898" i="1"/>
  <c r="U900" i="1"/>
  <c r="U926" i="1"/>
  <c r="U929" i="1"/>
  <c r="U942" i="1"/>
  <c r="U995" i="1"/>
  <c r="U1023" i="1"/>
  <c r="U1025" i="1"/>
  <c r="U1032" i="1"/>
  <c r="U1044" i="1"/>
  <c r="U1048" i="1"/>
  <c r="U1088" i="1"/>
  <c r="U1092" i="1"/>
  <c r="U1102" i="1"/>
  <c r="U1113" i="1"/>
  <c r="U1166" i="1"/>
  <c r="U1169" i="1"/>
  <c r="U1178" i="1"/>
  <c r="U1183" i="1"/>
  <c r="U1191" i="1"/>
  <c r="U1207" i="1"/>
  <c r="U1209" i="1"/>
  <c r="U1225" i="1"/>
  <c r="U1237" i="1"/>
  <c r="U1243" i="1"/>
  <c r="U1260" i="1"/>
  <c r="U1270" i="1"/>
  <c r="U1283" i="1"/>
  <c r="U1291" i="1"/>
  <c r="U1309" i="1"/>
  <c r="U1314" i="1"/>
  <c r="U1319" i="1"/>
  <c r="U1325" i="1"/>
  <c r="U1332" i="1"/>
  <c r="U1336" i="1"/>
  <c r="U1344" i="1"/>
  <c r="U1363" i="1"/>
  <c r="U1371" i="1"/>
  <c r="U1376" i="1"/>
  <c r="U1379" i="1"/>
  <c r="U1428" i="1"/>
  <c r="U1438" i="1"/>
  <c r="U1446" i="1"/>
  <c r="U1452" i="1"/>
  <c r="U1460" i="1"/>
  <c r="U1463" i="1"/>
  <c r="U1468" i="1"/>
  <c r="U1472" i="1"/>
  <c r="U677" i="1"/>
  <c r="U1168" i="1"/>
  <c r="U34" i="1"/>
  <c r="U105" i="1"/>
  <c r="U1010" i="1"/>
  <c r="U366" i="1"/>
  <c r="U1159" i="1"/>
  <c r="U454" i="1"/>
  <c r="U1418" i="1"/>
  <c r="U1241" i="1"/>
  <c r="U702" i="1"/>
  <c r="U444" i="1"/>
  <c r="U202" i="1"/>
  <c r="U997" i="1"/>
  <c r="U664" i="1"/>
  <c r="U1012" i="1"/>
  <c r="U468" i="1"/>
  <c r="U791" i="1"/>
  <c r="U118" i="1"/>
  <c r="U330" i="1"/>
  <c r="U341" i="1"/>
  <c r="U342" i="1"/>
  <c r="U343" i="1"/>
  <c r="U344" i="1"/>
  <c r="U53" i="1"/>
  <c r="U70" i="1"/>
  <c r="U119" i="1"/>
  <c r="U252" i="1"/>
  <c r="U636" i="1"/>
  <c r="U737" i="1"/>
  <c r="U739" i="1"/>
  <c r="U858" i="1"/>
  <c r="U915" i="1"/>
  <c r="U956" i="1"/>
  <c r="U1054" i="1"/>
  <c r="U1081" i="1"/>
  <c r="U1096" i="1"/>
  <c r="U1100" i="1"/>
  <c r="U1117" i="1"/>
  <c r="U1197" i="1"/>
  <c r="U1232" i="1"/>
  <c r="U1326" i="1"/>
  <c r="U1359" i="1"/>
  <c r="U1450" i="1"/>
  <c r="U3" i="1"/>
  <c r="U23" i="1"/>
  <c r="U43" i="1"/>
  <c r="U55" i="1"/>
  <c r="U67" i="1"/>
  <c r="U85" i="1"/>
  <c r="U138" i="1"/>
  <c r="U152" i="1"/>
  <c r="U156" i="1"/>
  <c r="U162" i="1"/>
  <c r="U168" i="1"/>
  <c r="U173" i="1"/>
  <c r="U208" i="1"/>
  <c r="U218" i="1"/>
  <c r="U228" i="1"/>
  <c r="U258" i="1"/>
  <c r="U302" i="1"/>
  <c r="U313" i="1"/>
  <c r="U329" i="1"/>
  <c r="U373" i="1"/>
  <c r="U389" i="1"/>
  <c r="U395" i="1"/>
  <c r="U398" i="1"/>
  <c r="U439" i="1"/>
  <c r="U539" i="1"/>
  <c r="U540" i="1"/>
  <c r="U547" i="1"/>
  <c r="U554" i="1"/>
  <c r="U585" i="1"/>
  <c r="U593" i="1"/>
  <c r="U615" i="1"/>
  <c r="U663" i="1"/>
  <c r="U766" i="1"/>
  <c r="U786" i="1"/>
  <c r="U794" i="1"/>
  <c r="U805" i="1"/>
  <c r="U820" i="1"/>
  <c r="U826" i="1"/>
  <c r="U865" i="1"/>
  <c r="U888" i="1"/>
  <c r="U920" i="1"/>
  <c r="U943" i="1"/>
  <c r="U948" i="1"/>
  <c r="U992" i="1"/>
  <c r="U1014" i="1"/>
  <c r="U1047" i="1"/>
  <c r="U1049" i="1"/>
  <c r="U1073" i="1"/>
  <c r="U1089" i="1"/>
  <c r="U1103" i="1"/>
  <c r="U1105" i="1"/>
  <c r="U1108" i="1"/>
  <c r="U1139" i="1"/>
  <c r="U1163" i="1"/>
  <c r="U1171" i="1"/>
  <c r="U1215" i="1"/>
  <c r="U1287" i="1"/>
  <c r="U1303" i="1"/>
  <c r="U1322" i="1"/>
  <c r="U1333" i="1"/>
  <c r="U1351" i="1"/>
  <c r="U1384" i="1"/>
  <c r="U1402" i="1"/>
  <c r="U1405" i="1"/>
  <c r="U1414" i="1"/>
  <c r="U1480" i="1"/>
  <c r="U128" i="1"/>
  <c r="U203" i="1"/>
  <c r="U563" i="1"/>
  <c r="U186" i="1"/>
  <c r="U345" i="1"/>
  <c r="U346" i="1"/>
  <c r="U347" i="1"/>
  <c r="U348" i="1"/>
  <c r="U349" i="1"/>
  <c r="U32" i="1"/>
  <c r="U65" i="1"/>
  <c r="U255" i="1"/>
  <c r="U292" i="1"/>
  <c r="U469" i="1"/>
  <c r="U525" i="1"/>
  <c r="U550" i="1"/>
  <c r="U557" i="1"/>
  <c r="U756" i="1"/>
  <c r="U859" i="1"/>
  <c r="U876" i="1"/>
  <c r="U901" i="1"/>
  <c r="U904" i="1"/>
  <c r="U1055" i="1"/>
  <c r="U1084" i="1"/>
  <c r="U1123" i="1"/>
  <c r="U1250" i="1"/>
  <c r="U1321" i="1"/>
  <c r="U1458" i="1"/>
  <c r="U1464" i="1"/>
  <c r="U1465" i="1"/>
  <c r="U8" i="1"/>
  <c r="U39" i="1"/>
  <c r="U59" i="1"/>
  <c r="U60" i="1"/>
  <c r="U79" i="1"/>
  <c r="U86" i="1"/>
  <c r="U112" i="1"/>
  <c r="U125" i="1"/>
  <c r="U139" i="1"/>
  <c r="U174" i="1"/>
  <c r="U179" i="1"/>
  <c r="U206" i="1"/>
  <c r="U229" i="1"/>
  <c r="U253" i="1"/>
  <c r="U266" i="1"/>
  <c r="U267" i="1"/>
  <c r="U305" i="1"/>
  <c r="U367" i="1"/>
  <c r="U374" i="1"/>
  <c r="U401" i="1"/>
  <c r="U432" i="1"/>
  <c r="U436" i="1"/>
  <c r="U446" i="1"/>
  <c r="U452" i="1"/>
  <c r="U461" i="1"/>
  <c r="U505" i="1"/>
  <c r="U523" i="1"/>
  <c r="U524" i="1"/>
  <c r="U555" i="1"/>
  <c r="U571" i="1"/>
  <c r="U586" i="1"/>
  <c r="U590" i="1"/>
  <c r="U596" i="1"/>
  <c r="U604" i="1"/>
  <c r="U639" i="1"/>
  <c r="U648" i="1"/>
  <c r="U660" i="1"/>
  <c r="U668" i="1"/>
  <c r="U671" i="1"/>
  <c r="U690" i="1"/>
  <c r="U694" i="1"/>
  <c r="U697" i="1"/>
  <c r="U699" i="1"/>
  <c r="U707" i="1"/>
  <c r="U711" i="1"/>
  <c r="U722" i="1"/>
  <c r="U725" i="1"/>
  <c r="U750" i="1"/>
  <c r="U767" i="1"/>
  <c r="U776" i="1"/>
  <c r="U787" i="1"/>
  <c r="U792" i="1"/>
  <c r="U806" i="1"/>
  <c r="U833" i="1"/>
  <c r="U855" i="1"/>
  <c r="U867" i="1"/>
  <c r="U875" i="1"/>
  <c r="U878" i="1"/>
  <c r="U889" i="1"/>
  <c r="U907" i="1"/>
  <c r="U916" i="1"/>
  <c r="U922" i="1"/>
  <c r="U974" i="1"/>
  <c r="U1007" i="1"/>
  <c r="U1017" i="1"/>
  <c r="U1020" i="1"/>
  <c r="U1036" i="1"/>
  <c r="U1042" i="1"/>
  <c r="U1075" i="1"/>
  <c r="U1094" i="1"/>
  <c r="U1118" i="1"/>
  <c r="U1140" i="1"/>
  <c r="U1175" i="1"/>
  <c r="U1186" i="1"/>
  <c r="U1216" i="1"/>
  <c r="U1238" i="1"/>
  <c r="U1254" i="1"/>
  <c r="U1271" i="1"/>
  <c r="U1304" i="1"/>
  <c r="U1327" i="1"/>
  <c r="U1345" i="1"/>
  <c r="U1372" i="1"/>
  <c r="U1380" i="1"/>
  <c r="U1429" i="1"/>
  <c r="U1447" i="1"/>
  <c r="U1127" i="1"/>
  <c r="U41" i="1"/>
  <c r="U46" i="1"/>
  <c r="U403" i="1"/>
  <c r="U416" i="1"/>
  <c r="U433" i="1"/>
  <c r="U630" i="1"/>
  <c r="U665" i="1"/>
  <c r="U672" i="1"/>
  <c r="U713" i="1"/>
  <c r="U818" i="1"/>
  <c r="U860" i="1"/>
  <c r="U1033" i="1"/>
  <c r="U1145" i="1"/>
  <c r="U1160" i="1"/>
  <c r="U1164" i="1"/>
  <c r="U1292" i="1"/>
  <c r="U1341" i="1"/>
  <c r="U1387" i="1"/>
  <c r="U1481" i="1"/>
  <c r="U350" i="1"/>
  <c r="U351" i="1"/>
  <c r="U352" i="1"/>
  <c r="U548" i="1"/>
  <c r="U1437" i="1"/>
  <c r="U236" i="1"/>
  <c r="U113" i="1"/>
  <c r="U1357" i="1"/>
  <c r="U465" i="1"/>
  <c r="U1086" i="1"/>
  <c r="U924" i="1"/>
  <c r="U437" i="1"/>
  <c r="U1129" i="1"/>
  <c r="U831" i="1"/>
  <c r="U1031" i="1"/>
  <c r="U1451" i="1"/>
  <c r="U323" i="1"/>
  <c r="U235" i="1"/>
  <c r="U445" i="1"/>
  <c r="U1041" i="1"/>
  <c r="U1297" i="1"/>
  <c r="U440" i="1"/>
  <c r="U409" i="1"/>
  <c r="U605" i="1"/>
  <c r="U643" i="1"/>
  <c r="U81" i="1"/>
  <c r="U698" i="1"/>
  <c r="U950" i="1"/>
  <c r="U1278" i="1"/>
  <c r="U1038" i="1"/>
  <c r="U1071" i="1"/>
  <c r="U1486" i="1"/>
  <c r="U814" i="1"/>
  <c r="U1205" i="1"/>
  <c r="O2" i="3" l="1"/>
  <c r="L2" i="3"/>
  <c r="P2" i="3"/>
  <c r="N2" i="3"/>
  <c r="M2" i="3"/>
  <c r="Q11" i="3"/>
  <c r="Q24" i="3"/>
  <c r="Q16" i="3"/>
  <c r="Q6" i="3"/>
  <c r="Q14" i="3"/>
  <c r="Q29" i="3"/>
  <c r="S29" i="3" s="1"/>
  <c r="Q35" i="3"/>
  <c r="S35" i="3" s="1"/>
  <c r="Q43" i="3"/>
  <c r="Q12" i="3"/>
  <c r="Q20" i="3"/>
  <c r="Q4" i="3"/>
  <c r="Q9" i="3"/>
  <c r="Q17" i="3"/>
  <c r="Q44" i="3"/>
  <c r="Q8" i="3"/>
  <c r="Q25" i="3"/>
  <c r="S25" i="3" s="1"/>
  <c r="Q45" i="3"/>
  <c r="Q15" i="3"/>
  <c r="Q18" i="3"/>
  <c r="Q22" i="3"/>
  <c r="Q28" i="3"/>
  <c r="S28" i="3" s="1"/>
  <c r="Q27" i="3"/>
  <c r="S27" i="3" s="1"/>
  <c r="Q30" i="3"/>
  <c r="S30" i="3" s="1"/>
  <c r="Q5" i="3"/>
  <c r="Q19" i="3"/>
  <c r="Q23" i="3"/>
  <c r="Q26" i="3"/>
  <c r="S26" i="3" s="1"/>
  <c r="Q7" i="3"/>
  <c r="Q10" i="3"/>
  <c r="Q13" i="3"/>
  <c r="O808" i="1"/>
  <c r="N808" i="1"/>
  <c r="AL1231" i="1"/>
  <c r="AH1231" i="1"/>
  <c r="AF1231" i="1"/>
  <c r="AI1231" i="1" s="1"/>
  <c r="AE1231" i="1"/>
  <c r="AN1090" i="1"/>
  <c r="AO1090" i="1" s="1"/>
  <c r="AL1090" i="1"/>
  <c r="AH1090" i="1"/>
  <c r="AF1090" i="1"/>
  <c r="AI1090" i="1" s="1"/>
  <c r="AE1090" i="1"/>
  <c r="AL1448" i="1"/>
  <c r="AH1448" i="1"/>
  <c r="AF1448" i="1"/>
  <c r="AI1448" i="1" s="1"/>
  <c r="AE1448" i="1"/>
  <c r="AN38" i="1"/>
  <c r="AO38" i="1" s="1"/>
  <c r="AL38" i="1"/>
  <c r="AH38" i="1"/>
  <c r="AF38" i="1"/>
  <c r="AI38" i="1" s="1"/>
  <c r="AE38" i="1"/>
  <c r="AN197" i="1"/>
  <c r="AO197" i="1" s="1"/>
  <c r="AL197" i="1"/>
  <c r="AH197" i="1"/>
  <c r="AF197" i="1"/>
  <c r="AI197" i="1" s="1"/>
  <c r="AE197" i="1"/>
  <c r="AL573" i="1"/>
  <c r="AH573" i="1"/>
  <c r="AF573" i="1"/>
  <c r="AI573" i="1" s="1"/>
  <c r="AE573" i="1"/>
  <c r="AN808" i="1"/>
  <c r="AO808" i="1" s="1"/>
  <c r="AL808" i="1"/>
  <c r="AH808" i="1"/>
  <c r="AF808" i="1"/>
  <c r="AI808" i="1" s="1"/>
  <c r="AE808" i="1"/>
  <c r="AL87" i="1"/>
  <c r="AH87" i="1"/>
  <c r="AF87" i="1"/>
  <c r="AI87" i="1" s="1"/>
  <c r="AE87" i="1"/>
  <c r="AN617" i="1"/>
  <c r="AO617" i="1" s="1"/>
  <c r="AL617" i="1"/>
  <c r="AH617" i="1"/>
  <c r="AF617" i="1"/>
  <c r="AI617" i="1" s="1"/>
  <c r="AE617" i="1"/>
  <c r="AL315" i="1"/>
  <c r="AH315" i="1"/>
  <c r="AF315" i="1"/>
  <c r="AI315" i="1" s="1"/>
  <c r="AE315" i="1"/>
  <c r="AL493" i="1"/>
  <c r="AH493" i="1"/>
  <c r="AF493" i="1"/>
  <c r="AI493" i="1" s="1"/>
  <c r="AE493" i="1"/>
  <c r="AN304" i="1"/>
  <c r="AO304" i="1" s="1"/>
  <c r="AL304" i="1"/>
  <c r="AH304" i="1"/>
  <c r="AF304" i="1"/>
  <c r="AI304" i="1" s="1"/>
  <c r="AE304" i="1"/>
  <c r="AN502" i="1"/>
  <c r="AO502" i="1" s="1"/>
  <c r="AL502" i="1"/>
  <c r="AH502" i="1"/>
  <c r="AF502" i="1"/>
  <c r="AI502" i="1" s="1"/>
  <c r="AE502" i="1"/>
  <c r="AL1431" i="1"/>
  <c r="AH1431" i="1"/>
  <c r="AF1431" i="1"/>
  <c r="AI1431" i="1" s="1"/>
  <c r="AE1431" i="1"/>
  <c r="AN1396" i="1"/>
  <c r="AO1396" i="1" s="1"/>
  <c r="AL1396" i="1"/>
  <c r="AH1396" i="1"/>
  <c r="AF1396" i="1"/>
  <c r="AI1396" i="1" s="1"/>
  <c r="AE1396" i="1"/>
  <c r="AN769" i="1"/>
  <c r="AO769" i="1" s="1"/>
  <c r="AL769" i="1"/>
  <c r="AH769" i="1"/>
  <c r="AF769" i="1"/>
  <c r="AI769" i="1" s="1"/>
  <c r="AE769" i="1"/>
  <c r="AL1272" i="1"/>
  <c r="AH1272" i="1"/>
  <c r="AF1272" i="1"/>
  <c r="AI1272" i="1" s="1"/>
  <c r="AE1272" i="1"/>
  <c r="R2" i="3" l="1"/>
  <c r="AN315" i="1"/>
  <c r="AO315" i="1" s="1"/>
  <c r="AN1431" i="1"/>
  <c r="AO1431" i="1" s="1"/>
  <c r="AN1272" i="1"/>
  <c r="AO1272" i="1" s="1"/>
  <c r="AN573" i="1"/>
  <c r="AO573" i="1" s="1"/>
  <c r="AN493" i="1"/>
  <c r="AO493" i="1" s="1"/>
  <c r="AN87" i="1"/>
  <c r="AO87" i="1" s="1"/>
  <c r="AN1231" i="1"/>
  <c r="AO1231" i="1" s="1"/>
  <c r="AN1448" i="1"/>
  <c r="AO1448" i="1" s="1"/>
  <c r="AL33" i="1"/>
  <c r="AE33" i="1"/>
  <c r="I6" i="5"/>
  <c r="I5" i="5"/>
  <c r="I4" i="5"/>
  <c r="I3" i="5"/>
  <c r="I2" i="5"/>
  <c r="AH1437" i="1"/>
  <c r="AH548" i="1"/>
  <c r="AH186" i="1"/>
  <c r="AH1168" i="1"/>
  <c r="AH677" i="1"/>
  <c r="AH977" i="1"/>
  <c r="AH1167" i="1"/>
  <c r="AH732" i="1"/>
  <c r="AH580" i="1"/>
  <c r="AH56" i="1"/>
  <c r="AH947" i="1"/>
  <c r="AH976" i="1"/>
  <c r="AH946" i="1"/>
  <c r="AH676" i="1"/>
  <c r="AH185" i="1"/>
  <c r="AN350" i="1"/>
  <c r="AO350" i="1" s="1"/>
  <c r="AN1304" i="1"/>
  <c r="AO1304" i="1" s="1"/>
  <c r="AN916" i="1"/>
  <c r="AO916" i="1" s="1"/>
  <c r="AN806" i="1"/>
  <c r="AO806" i="1" s="1"/>
  <c r="AN660" i="1"/>
  <c r="AO660" i="1" s="1"/>
  <c r="AN555" i="1"/>
  <c r="AO555" i="1" s="1"/>
  <c r="AN1084" i="1"/>
  <c r="AO1084" i="1" s="1"/>
  <c r="AN859" i="1"/>
  <c r="AO859" i="1" s="1"/>
  <c r="AN550" i="1"/>
  <c r="AO550" i="1" s="1"/>
  <c r="AN348" i="1"/>
  <c r="AO348" i="1" s="1"/>
  <c r="AN563" i="1"/>
  <c r="AO563" i="1" s="1"/>
  <c r="AN1351" i="1"/>
  <c r="AO1351" i="1" s="1"/>
  <c r="AN1303" i="1"/>
  <c r="AO1303" i="1" s="1"/>
  <c r="AN1103" i="1"/>
  <c r="AO1103" i="1" s="1"/>
  <c r="AN943" i="1"/>
  <c r="AO943" i="1" s="1"/>
  <c r="AN820" i="1"/>
  <c r="AO820" i="1" s="1"/>
  <c r="AN805" i="1"/>
  <c r="AO805" i="1" s="1"/>
  <c r="AN398" i="1"/>
  <c r="AO398" i="1" s="1"/>
  <c r="AN389" i="1"/>
  <c r="AO389" i="1" s="1"/>
  <c r="AN162" i="1"/>
  <c r="AO162" i="1" s="1"/>
  <c r="AN55" i="1"/>
  <c r="AO55" i="1" s="1"/>
  <c r="AN3" i="1"/>
  <c r="AO3" i="1" s="1"/>
  <c r="AN1232" i="1"/>
  <c r="AO1232" i="1" s="1"/>
  <c r="AN915" i="1"/>
  <c r="AO915" i="1" s="1"/>
  <c r="AN698" i="1"/>
  <c r="AO698" i="1" s="1"/>
  <c r="AN81" i="1"/>
  <c r="AO81" i="1" s="1"/>
  <c r="AN445" i="1"/>
  <c r="AO445" i="1" s="1"/>
  <c r="AN1357" i="1"/>
  <c r="AO1357" i="1" s="1"/>
  <c r="AN344" i="1"/>
  <c r="AO344" i="1" s="1"/>
  <c r="AN118" i="1"/>
  <c r="AO118" i="1" s="1"/>
  <c r="AN1463" i="1"/>
  <c r="AO1463" i="1" s="1"/>
  <c r="AN1260" i="1"/>
  <c r="AO1260" i="1" s="1"/>
  <c r="AN942" i="1"/>
  <c r="AO942" i="1" s="1"/>
  <c r="AN614" i="1"/>
  <c r="AO614" i="1" s="1"/>
  <c r="AN413" i="1"/>
  <c r="AO413" i="1" s="1"/>
  <c r="AN406" i="1"/>
  <c r="AO406" i="1" s="1"/>
  <c r="AN324" i="1"/>
  <c r="AO324" i="1" s="1"/>
  <c r="AN1221" i="1"/>
  <c r="AO1221" i="1" s="1"/>
  <c r="AN22" i="1"/>
  <c r="AO22" i="1" s="1"/>
  <c r="AN1111" i="1"/>
  <c r="AO1111" i="1" s="1"/>
  <c r="AN542" i="1"/>
  <c r="AO542" i="1" s="1"/>
  <c r="AN770" i="1"/>
  <c r="AO770" i="1" s="1"/>
  <c r="AN11" i="1"/>
  <c r="AO11" i="1" s="1"/>
  <c r="AN5" i="1"/>
  <c r="AO5" i="1" s="1"/>
  <c r="AN1236" i="1"/>
  <c r="AO1236" i="1" s="1"/>
  <c r="AN738" i="1"/>
  <c r="AO738" i="1" s="1"/>
  <c r="AN1313" i="1"/>
  <c r="AO1313" i="1" s="1"/>
  <c r="AN1343" i="1"/>
  <c r="AO1343" i="1" s="1"/>
  <c r="AN897" i="1"/>
  <c r="AO897" i="1" s="1"/>
  <c r="AN628" i="1"/>
  <c r="AO628" i="1" s="1"/>
  <c r="AN275" i="1"/>
  <c r="AO275" i="1" s="1"/>
  <c r="AN1483" i="1"/>
  <c r="AO1483" i="1" s="1"/>
  <c r="AN1203" i="1"/>
  <c r="AO1203" i="1" s="1"/>
  <c r="AN383" i="1"/>
  <c r="AO383" i="1" s="1"/>
  <c r="AN337" i="1"/>
  <c r="AO337" i="1" s="1"/>
  <c r="AN1190" i="1"/>
  <c r="AO1190" i="1" s="1"/>
  <c r="AN1348" i="1"/>
  <c r="AO1348" i="1" s="1"/>
  <c r="AN1235" i="1"/>
  <c r="AO1235" i="1" s="1"/>
  <c r="AN1053" i="1"/>
  <c r="AO1053" i="1" s="1"/>
  <c r="AN801" i="1"/>
  <c r="AO801" i="1" s="1"/>
  <c r="AN611" i="1"/>
  <c r="AO611" i="1" s="1"/>
  <c r="AN978" i="1"/>
  <c r="AO978" i="1" s="1"/>
  <c r="AN552" i="1"/>
  <c r="AO552" i="1" s="1"/>
  <c r="AN192" i="1"/>
  <c r="AO192" i="1" s="1"/>
  <c r="AN91" i="1"/>
  <c r="AO91" i="1" s="1"/>
  <c r="AN299" i="1"/>
  <c r="AO299" i="1" s="1"/>
  <c r="AN462" i="1"/>
  <c r="AO462" i="1" s="1"/>
  <c r="AN1181" i="1"/>
  <c r="AO1181" i="1" s="1"/>
  <c r="AN746" i="1"/>
  <c r="AO746" i="1" s="1"/>
  <c r="AN741" i="1"/>
  <c r="AO741" i="1" s="1"/>
  <c r="AN428" i="1"/>
  <c r="AO428" i="1" s="1"/>
  <c r="AN623" i="1"/>
  <c r="AO623" i="1" s="1"/>
  <c r="AN1417" i="1"/>
  <c r="AO1417" i="1" s="1"/>
  <c r="AN298" i="1"/>
  <c r="AO298" i="1" s="1"/>
  <c r="AN600" i="1"/>
  <c r="AO600" i="1" s="1"/>
  <c r="AN411" i="1"/>
  <c r="AO411" i="1" s="1"/>
  <c r="AN962" i="1"/>
  <c r="AO962" i="1" s="1"/>
  <c r="AN335" i="1"/>
  <c r="AO335" i="1" s="1"/>
  <c r="AN724" i="1"/>
  <c r="AO724" i="1" s="1"/>
  <c r="AN220" i="1"/>
  <c r="AO220" i="1" s="1"/>
  <c r="AN761" i="1"/>
  <c r="AO761" i="1" s="1"/>
  <c r="AN841" i="1"/>
  <c r="AO841" i="1" s="1"/>
  <c r="AN1368" i="1"/>
  <c r="AO1368" i="1" s="1"/>
  <c r="AN2" i="1"/>
  <c r="AO2" i="1" s="1"/>
  <c r="AN1346" i="1"/>
  <c r="AO1346" i="1" s="1"/>
  <c r="AN175" i="1"/>
  <c r="AO175" i="1" s="1"/>
  <c r="AN211" i="1"/>
  <c r="AO211" i="1" s="1"/>
  <c r="AN1121" i="1"/>
  <c r="AO1121" i="1" s="1"/>
  <c r="AN744" i="1"/>
  <c r="AO744" i="1" s="1"/>
  <c r="AN191" i="1"/>
  <c r="AO191" i="1" s="1"/>
  <c r="AN935" i="1"/>
  <c r="AO935" i="1" s="1"/>
  <c r="AN1060" i="1"/>
  <c r="AO1060" i="1" s="1"/>
  <c r="AN1104" i="1"/>
  <c r="AO1104" i="1" s="1"/>
  <c r="AN760" i="1"/>
  <c r="AO760" i="1" s="1"/>
  <c r="AN740" i="1"/>
  <c r="AO740" i="1" s="1"/>
  <c r="AN333" i="1"/>
  <c r="AO333" i="1" s="1"/>
  <c r="AN911" i="1"/>
  <c r="AO911" i="1" s="1"/>
  <c r="AN651" i="1"/>
  <c r="AO651" i="1" s="1"/>
  <c r="AN317" i="1"/>
  <c r="AO317" i="1" s="1"/>
  <c r="AN1234" i="1"/>
  <c r="AO1234" i="1" s="1"/>
  <c r="AN1059" i="1"/>
  <c r="AO1059" i="1" s="1"/>
  <c r="AN212" i="1"/>
  <c r="AO212" i="1" s="1"/>
  <c r="O946" i="1"/>
  <c r="N946" i="1"/>
  <c r="J2" i="5" l="1"/>
  <c r="K2" i="5"/>
  <c r="J3" i="5"/>
  <c r="K3" i="5"/>
  <c r="J4" i="5"/>
  <c r="K4" i="5"/>
  <c r="J5" i="5"/>
  <c r="K5" i="5"/>
  <c r="J6" i="5"/>
  <c r="K6" i="5"/>
  <c r="AN33" i="1"/>
  <c r="AO33" i="1" s="1"/>
  <c r="AN1195" i="1"/>
  <c r="AO1195" i="1" s="1"/>
  <c r="AN1420" i="1"/>
  <c r="AO1420" i="1" s="1"/>
  <c r="AN1285" i="1"/>
  <c r="AO1285" i="1" s="1"/>
  <c r="AN391" i="1"/>
  <c r="AO391" i="1" s="1"/>
  <c r="AN1467" i="1"/>
  <c r="AO1467" i="1" s="1"/>
  <c r="AN372" i="1"/>
  <c r="AO372" i="1" s="1"/>
  <c r="AN385" i="1"/>
  <c r="AO385" i="1" s="1"/>
  <c r="AN857" i="1"/>
  <c r="AO857" i="1" s="1"/>
  <c r="AN1225" i="1"/>
  <c r="AO1225" i="1" s="1"/>
  <c r="AN1468" i="1"/>
  <c r="AO1468" i="1" s="1"/>
  <c r="AN70" i="1"/>
  <c r="AO70" i="1" s="1"/>
  <c r="AN956" i="1"/>
  <c r="AO956" i="1" s="1"/>
  <c r="AN395" i="1"/>
  <c r="AO395" i="1" s="1"/>
  <c r="AN751" i="1"/>
  <c r="AO751" i="1" s="1"/>
  <c r="AN1395" i="1"/>
  <c r="AO1395" i="1" s="1"/>
  <c r="AN384" i="1"/>
  <c r="AO384" i="1" s="1"/>
  <c r="AN1294" i="1"/>
  <c r="AO1294" i="1" s="1"/>
  <c r="AN227" i="1"/>
  <c r="AO227" i="1" s="1"/>
  <c r="AN1166" i="1"/>
  <c r="AO1166" i="1" s="1"/>
  <c r="AN1359" i="1"/>
  <c r="AO1359" i="1" s="1"/>
  <c r="AN138" i="1"/>
  <c r="AO138" i="1" s="1"/>
  <c r="AN615" i="1"/>
  <c r="AO615" i="1" s="1"/>
  <c r="AN224" i="1"/>
  <c r="AO224" i="1" s="1"/>
  <c r="AN388" i="1"/>
  <c r="AO388" i="1" s="1"/>
  <c r="AN223" i="1"/>
  <c r="AO223" i="1" s="1"/>
  <c r="AN931" i="1"/>
  <c r="AO931" i="1" s="1"/>
  <c r="AN798" i="1"/>
  <c r="AO798" i="1" s="1"/>
  <c r="AN293" i="1"/>
  <c r="AO293" i="1" s="1"/>
  <c r="AN1459" i="1"/>
  <c r="AO1459" i="1" s="1"/>
  <c r="AN1016" i="1"/>
  <c r="AO1016" i="1" s="1"/>
  <c r="AN17" i="1"/>
  <c r="AO17" i="1" s="1"/>
  <c r="AN1412" i="1"/>
  <c r="AO1412" i="1" s="1"/>
  <c r="AN662" i="1"/>
  <c r="AO662" i="1" s="1"/>
  <c r="AN1026" i="1"/>
  <c r="AO1026" i="1" s="1"/>
  <c r="AN63" i="1"/>
  <c r="AO63" i="1" s="1"/>
  <c r="AN1224" i="1"/>
  <c r="AO1224" i="1" s="1"/>
  <c r="AN451" i="1"/>
  <c r="AO451" i="1" s="1"/>
  <c r="AN12" i="1"/>
  <c r="AO12" i="1" s="1"/>
  <c r="AN400" i="1"/>
  <c r="AO400" i="1" s="1"/>
  <c r="AN474" i="1"/>
  <c r="AO474" i="1" s="1"/>
  <c r="AN680" i="1"/>
  <c r="AO680" i="1" s="1"/>
  <c r="AN898" i="1"/>
  <c r="AO898" i="1" s="1"/>
  <c r="AN1169" i="1"/>
  <c r="AO1169" i="1" s="1"/>
  <c r="AN831" i="1"/>
  <c r="AO831" i="1" s="1"/>
  <c r="AN1038" i="1"/>
  <c r="AO1038" i="1" s="1"/>
  <c r="AN1081" i="1"/>
  <c r="AO1081" i="1" s="1"/>
  <c r="AN1450" i="1"/>
  <c r="AO1450" i="1" s="1"/>
  <c r="AN258" i="1"/>
  <c r="AO258" i="1" s="1"/>
  <c r="AN439" i="1"/>
  <c r="AO439" i="1" s="1"/>
  <c r="AN663" i="1"/>
  <c r="AO663" i="1" s="1"/>
  <c r="AN1073" i="1"/>
  <c r="AO1073" i="1" s="1"/>
  <c r="AN1405" i="1"/>
  <c r="AO1405" i="1" s="1"/>
  <c r="AN904" i="1"/>
  <c r="AO904" i="1" s="1"/>
  <c r="AN1465" i="1"/>
  <c r="AO1465" i="1" s="1"/>
  <c r="AN452" i="1"/>
  <c r="AO452" i="1" s="1"/>
  <c r="AN960" i="1"/>
  <c r="AO960" i="1" s="1"/>
  <c r="AN497" i="1"/>
  <c r="AO497" i="1" s="1"/>
  <c r="AN793" i="1"/>
  <c r="AO793" i="1" s="1"/>
  <c r="AN1347" i="1"/>
  <c r="AO1347" i="1" s="1"/>
  <c r="AN281" i="1"/>
  <c r="AO281" i="1" s="1"/>
  <c r="AN1061" i="1"/>
  <c r="AO1061" i="1" s="1"/>
  <c r="AN35" i="1"/>
  <c r="AO35" i="1" s="1"/>
  <c r="AN815" i="1"/>
  <c r="AO815" i="1" s="1"/>
  <c r="AN136" i="1"/>
  <c r="AO136" i="1" s="1"/>
  <c r="AN194" i="1"/>
  <c r="AO194" i="1" s="1"/>
  <c r="AN749" i="1"/>
  <c r="AO749" i="1" s="1"/>
  <c r="AN1418" i="1"/>
  <c r="AO1418" i="1" s="1"/>
  <c r="AN1287" i="1"/>
  <c r="AO1287" i="1" s="1"/>
  <c r="AN961" i="1"/>
  <c r="AO961" i="1" s="1"/>
  <c r="AN472" i="1"/>
  <c r="AO472" i="1" s="1"/>
  <c r="AN822" i="1"/>
  <c r="AO822" i="1" s="1"/>
  <c r="AN21" i="1"/>
  <c r="AO21" i="1" s="1"/>
  <c r="AN1376" i="1"/>
  <c r="AO1376" i="1" s="1"/>
  <c r="AN437" i="1"/>
  <c r="AO437" i="1" s="1"/>
  <c r="AN826" i="1"/>
  <c r="AO826" i="1" s="1"/>
  <c r="AN255" i="1"/>
  <c r="AO255" i="1" s="1"/>
  <c r="AN621" i="1"/>
  <c r="AO621" i="1" s="1"/>
  <c r="AN148" i="1"/>
  <c r="AO148" i="1" s="1"/>
  <c r="AN545" i="1"/>
  <c r="AO545" i="1" s="1"/>
  <c r="AN731" i="1"/>
  <c r="AO731" i="1" s="1"/>
  <c r="AN119" i="1"/>
  <c r="AO119" i="1" s="1"/>
  <c r="AN1464" i="1"/>
  <c r="AO1464" i="1" s="1"/>
  <c r="AN1022" i="1"/>
  <c r="AO1022" i="1" s="1"/>
  <c r="AN1171" i="1"/>
  <c r="AO1171" i="1" s="1"/>
  <c r="AN592" i="1"/>
  <c r="AO592" i="1" s="1"/>
  <c r="AN1383" i="1"/>
  <c r="AO1383" i="1" s="1"/>
  <c r="AN800" i="1"/>
  <c r="AO800" i="1" s="1"/>
  <c r="AN601" i="1"/>
  <c r="AO601" i="1" s="1"/>
  <c r="AN234" i="1"/>
  <c r="AO234" i="1" s="1"/>
  <c r="AN155" i="1"/>
  <c r="AO155" i="1" s="1"/>
  <c r="AN393" i="1"/>
  <c r="AO393" i="1" s="1"/>
  <c r="AN1062" i="1"/>
  <c r="AO1062" i="1" s="1"/>
  <c r="AN989" i="1"/>
  <c r="AO989" i="1" s="1"/>
  <c r="AN1206" i="1"/>
  <c r="AO1206" i="1" s="1"/>
  <c r="AN941" i="1"/>
  <c r="AO941" i="1" s="1"/>
  <c r="AN1044" i="1"/>
  <c r="AO1044" i="1" s="1"/>
  <c r="AN1332" i="1"/>
  <c r="AO1332" i="1" s="1"/>
  <c r="AN1438" i="1"/>
  <c r="AO1438" i="1" s="1"/>
  <c r="AN113" i="1"/>
  <c r="AO113" i="1" s="1"/>
  <c r="AN1071" i="1"/>
  <c r="AO1071" i="1" s="1"/>
  <c r="AN1096" i="1"/>
  <c r="AO1096" i="1" s="1"/>
  <c r="AN156" i="1"/>
  <c r="AO156" i="1" s="1"/>
  <c r="AN766" i="1"/>
  <c r="AO766" i="1" s="1"/>
  <c r="AN1089" i="1"/>
  <c r="AO1089" i="1" s="1"/>
  <c r="AN1414" i="1"/>
  <c r="AO1414" i="1" s="1"/>
  <c r="AN347" i="1"/>
  <c r="AO347" i="1" s="1"/>
  <c r="AN525" i="1"/>
  <c r="AO525" i="1" s="1"/>
  <c r="AN403" i="1"/>
  <c r="AO403" i="1" s="1"/>
  <c r="AN130" i="1"/>
  <c r="AO130" i="1" s="1"/>
  <c r="AN700" i="1"/>
  <c r="AO700" i="1" s="1"/>
  <c r="AN427" i="1"/>
  <c r="AO427" i="1" s="1"/>
  <c r="AN320" i="1"/>
  <c r="AO320" i="1" s="1"/>
  <c r="AN419" i="1"/>
  <c r="AO419" i="1" s="1"/>
  <c r="AN1413" i="1"/>
  <c r="AO1413" i="1" s="1"/>
  <c r="AN399" i="1"/>
  <c r="AO399" i="1" s="1"/>
  <c r="AN213" i="1"/>
  <c r="AO213" i="1" s="1"/>
  <c r="AN1165" i="1"/>
  <c r="AO1165" i="1" s="1"/>
  <c r="AN856" i="1"/>
  <c r="AO856" i="1" s="1"/>
  <c r="AN318" i="1"/>
  <c r="AO318" i="1" s="1"/>
  <c r="AN802" i="1"/>
  <c r="AO802" i="1" s="1"/>
  <c r="AN1196" i="1"/>
  <c r="AO1196" i="1" s="1"/>
  <c r="AN764" i="1"/>
  <c r="AO764" i="1" s="1"/>
  <c r="AN470" i="1"/>
  <c r="AO470" i="1" s="1"/>
  <c r="AN1314" i="1"/>
  <c r="AO1314" i="1" s="1"/>
  <c r="AN343" i="1"/>
  <c r="AO343" i="1" s="1"/>
  <c r="AN593" i="1"/>
  <c r="AO593" i="1" s="1"/>
  <c r="AN1047" i="1"/>
  <c r="AO1047" i="1" s="1"/>
  <c r="AN1384" i="1"/>
  <c r="AO1384" i="1" s="1"/>
  <c r="AN147" i="1"/>
  <c r="AO147" i="1" s="1"/>
  <c r="AN1202" i="1"/>
  <c r="AO1202" i="1" s="1"/>
  <c r="AN135" i="1"/>
  <c r="AO135" i="1" s="1"/>
  <c r="AN1462" i="1"/>
  <c r="AO1462" i="1" s="1"/>
  <c r="AN804" i="1"/>
  <c r="AO804" i="1" s="1"/>
  <c r="AN1237" i="1"/>
  <c r="AO1237" i="1" s="1"/>
  <c r="AN1129" i="1"/>
  <c r="AO1129" i="1" s="1"/>
  <c r="AN1278" i="1"/>
  <c r="AO1278" i="1" s="1"/>
  <c r="AN345" i="1"/>
  <c r="AO345" i="1" s="1"/>
  <c r="AN1176" i="1"/>
  <c r="AO1176" i="1" s="1"/>
  <c r="AN381" i="1"/>
  <c r="AO381" i="1" s="1"/>
  <c r="AN933" i="1"/>
  <c r="AO933" i="1" s="1"/>
  <c r="AN782" i="1"/>
  <c r="AO782" i="1" s="1"/>
  <c r="AN272" i="1"/>
  <c r="AO272" i="1" s="1"/>
  <c r="AN679" i="1"/>
  <c r="AO679" i="1" s="1"/>
  <c r="AN1223" i="1"/>
  <c r="AO1223" i="1" s="1"/>
  <c r="AN868" i="1"/>
  <c r="AO868" i="1" s="1"/>
  <c r="AN963" i="1"/>
  <c r="AO963" i="1" s="1"/>
  <c r="AN1391" i="1"/>
  <c r="AO1391" i="1" s="1"/>
  <c r="AN837" i="1"/>
  <c r="AO837" i="1" s="1"/>
  <c r="AN1244" i="1"/>
  <c r="AO1244" i="1" s="1"/>
  <c r="AN849" i="1"/>
  <c r="AO849" i="1" s="1"/>
  <c r="AN823" i="1"/>
  <c r="AO823" i="1" s="1"/>
  <c r="AN1366" i="1"/>
  <c r="AO1366" i="1" s="1"/>
  <c r="AN338" i="1"/>
  <c r="AO338" i="1" s="1"/>
  <c r="AN824" i="1"/>
  <c r="AO824" i="1" s="1"/>
  <c r="AN1178" i="1"/>
  <c r="AO1178" i="1" s="1"/>
  <c r="AN302" i="1"/>
  <c r="AO302" i="1" s="1"/>
  <c r="AN139" i="1"/>
  <c r="AO139" i="1" s="1"/>
  <c r="AN767" i="1"/>
  <c r="AO767" i="1" s="1"/>
  <c r="AN759" i="1"/>
  <c r="AO759" i="1" s="1"/>
  <c r="AN1365" i="1"/>
  <c r="AO1365" i="1" s="1"/>
  <c r="AN76" i="1"/>
  <c r="AO76" i="1" s="1"/>
  <c r="AN1466" i="1"/>
  <c r="AO1466" i="1" s="1"/>
  <c r="AN687" i="1"/>
  <c r="AO687" i="1" s="1"/>
  <c r="AN1070" i="1"/>
  <c r="AO1070" i="1" s="1"/>
  <c r="AN506" i="1"/>
  <c r="AO506" i="1" s="1"/>
  <c r="AN339" i="1"/>
  <c r="AO339" i="1" s="1"/>
  <c r="AN796" i="1"/>
  <c r="AO796" i="1" s="1"/>
  <c r="AN620" i="1"/>
  <c r="AO620" i="1" s="1"/>
  <c r="AN94" i="1"/>
  <c r="AO94" i="1" s="1"/>
  <c r="AN817" i="1"/>
  <c r="AO817" i="1" s="1"/>
  <c r="AN193" i="1"/>
  <c r="AO193" i="1" s="1"/>
  <c r="AN612" i="1"/>
  <c r="AO612" i="1" s="1"/>
  <c r="AN720" i="1"/>
  <c r="AO720" i="1" s="1"/>
  <c r="AN1456" i="1"/>
  <c r="AO1456" i="1" s="1"/>
  <c r="AN486" i="1"/>
  <c r="AO486" i="1" s="1"/>
  <c r="AN95" i="1"/>
  <c r="AO95" i="1" s="1"/>
  <c r="AN1055" i="1"/>
  <c r="AO1055" i="1" s="1"/>
  <c r="AN1017" i="1"/>
  <c r="AO1017" i="1" s="1"/>
  <c r="AN896" i="1"/>
  <c r="AO896" i="1" s="1"/>
  <c r="AN745" i="1"/>
  <c r="AO745" i="1" s="1"/>
  <c r="AN566" i="1"/>
  <c r="AO566" i="1" s="1"/>
  <c r="AN319" i="1"/>
  <c r="AO319" i="1" s="1"/>
  <c r="AN1374" i="1"/>
  <c r="AO1374" i="1" s="1"/>
  <c r="AN69" i="1"/>
  <c r="AO69" i="1" s="1"/>
  <c r="AN848" i="1"/>
  <c r="AO848" i="1" s="1"/>
  <c r="AN835" i="1"/>
  <c r="AO835" i="1" s="1"/>
  <c r="AN987" i="1"/>
  <c r="AO987" i="1" s="1"/>
  <c r="AN438" i="1"/>
  <c r="AO438" i="1" s="1"/>
  <c r="AN558" i="1"/>
  <c r="AO558" i="1" s="1"/>
  <c r="AN906" i="1"/>
  <c r="AO906" i="1" s="1"/>
  <c r="AN1156" i="1"/>
  <c r="AO1156" i="1" s="1"/>
  <c r="AN659" i="1"/>
  <c r="AO659" i="1" s="1"/>
  <c r="AN149" i="1"/>
  <c r="AO149" i="1" s="1"/>
  <c r="AN195" i="1"/>
  <c r="AO195" i="1" s="1"/>
  <c r="AN811" i="1"/>
  <c r="AO811" i="1" s="1"/>
  <c r="AN440" i="1"/>
  <c r="AO440" i="1" s="1"/>
  <c r="AN1054" i="1"/>
  <c r="AO1054" i="1" s="1"/>
  <c r="AN473" i="1"/>
  <c r="AO473" i="1" s="1"/>
  <c r="AN394" i="1"/>
  <c r="AO394" i="1" s="1"/>
  <c r="AN405" i="1"/>
  <c r="AO405" i="1" s="1"/>
  <c r="AN730" i="1"/>
  <c r="AO730" i="1" s="1"/>
  <c r="AN1083" i="1"/>
  <c r="AO1083" i="1" s="1"/>
  <c r="AN137" i="1"/>
  <c r="AO137" i="1" s="1"/>
  <c r="AN214" i="1"/>
  <c r="AO214" i="1" s="1"/>
  <c r="AN543" i="1"/>
  <c r="AO543" i="1" s="1"/>
  <c r="AN1041" i="1"/>
  <c r="AO1041" i="1" s="1"/>
  <c r="AN1163" i="1"/>
  <c r="AO1163" i="1" s="1"/>
  <c r="AN280" i="1"/>
  <c r="AO280" i="1" s="1"/>
  <c r="AN336" i="1"/>
  <c r="AO336" i="1" s="1"/>
  <c r="AN321" i="1"/>
  <c r="AO321" i="1" s="1"/>
  <c r="AN1349" i="1"/>
  <c r="AO1349" i="1" s="1"/>
  <c r="AN453" i="1"/>
  <c r="AO453" i="1" s="1"/>
  <c r="AN273" i="1"/>
  <c r="AO273" i="1" s="1"/>
  <c r="AN748" i="1"/>
  <c r="AO748" i="1" s="1"/>
  <c r="AN972" i="1"/>
  <c r="AO972" i="1" s="1"/>
  <c r="AN92" i="1"/>
  <c r="AO92" i="1" s="1"/>
  <c r="AN228" i="1"/>
  <c r="AO228" i="1" s="1"/>
  <c r="AN974" i="1"/>
  <c r="AO974" i="1" s="1"/>
  <c r="AN41" i="1"/>
  <c r="AO41" i="1" s="1"/>
  <c r="AN914" i="1"/>
  <c r="AO914" i="1" s="1"/>
  <c r="AN1200" i="1"/>
  <c r="AO1200" i="1" s="1"/>
  <c r="AN959" i="1"/>
  <c r="AO959" i="1" s="1"/>
  <c r="AN1155" i="1"/>
  <c r="AO1155" i="1" s="1"/>
  <c r="AN1128" i="1"/>
  <c r="AO1128" i="1" s="1"/>
  <c r="AN410" i="1"/>
  <c r="AO410" i="1" s="1"/>
  <c r="AN426" i="1"/>
  <c r="AO426" i="1" s="1"/>
  <c r="AN418" i="1"/>
  <c r="AO418" i="1" s="1"/>
  <c r="AN1051" i="1"/>
  <c r="AO1051" i="1" s="1"/>
  <c r="AN599" i="1"/>
  <c r="AO599" i="1" s="1"/>
  <c r="AN334" i="1"/>
  <c r="AO334" i="1" s="1"/>
  <c r="AN297" i="1"/>
  <c r="AO297" i="1" s="1"/>
  <c r="AN661" i="1"/>
  <c r="AO661" i="1" s="1"/>
  <c r="AN799" i="1"/>
  <c r="AO799" i="1" s="1"/>
  <c r="AN533" i="1"/>
  <c r="AO533" i="1" s="1"/>
  <c r="AN714" i="1"/>
  <c r="AO714" i="1" s="1"/>
  <c r="AN382" i="1"/>
  <c r="AO382" i="1" s="1"/>
  <c r="AN762" i="1"/>
  <c r="AO762" i="1" s="1"/>
  <c r="AN1052" i="1"/>
  <c r="AO1052" i="1" s="1"/>
  <c r="AN930" i="1"/>
  <c r="AO930" i="1" s="1"/>
  <c r="AN42" i="1"/>
  <c r="AO42" i="1" s="1"/>
  <c r="AN1475" i="1"/>
  <c r="AO1475" i="1" s="1"/>
  <c r="AN225" i="1"/>
  <c r="AO225" i="1" s="1"/>
  <c r="AN747" i="1"/>
  <c r="AO747" i="1" s="1"/>
  <c r="AN1312" i="1"/>
  <c r="AO1312" i="1" s="1"/>
  <c r="AN564" i="1"/>
  <c r="AO564" i="1" s="1"/>
  <c r="AN1082" i="1"/>
  <c r="AO1082" i="1" s="1"/>
  <c r="AN226" i="1"/>
  <c r="AO226" i="1" s="1"/>
  <c r="AN1375" i="1"/>
  <c r="AO1375" i="1" s="1"/>
  <c r="AN1259" i="1"/>
  <c r="AO1259" i="1" s="1"/>
  <c r="AN613" i="1"/>
  <c r="AO613" i="1" s="1"/>
  <c r="AN1087" i="1"/>
  <c r="AO1087" i="1" s="1"/>
  <c r="AN691" i="1"/>
  <c r="AO691" i="1" s="1"/>
  <c r="AN1300" i="1"/>
  <c r="AO1300" i="1" s="1"/>
  <c r="AN973" i="1"/>
  <c r="AO973" i="1" s="1"/>
  <c r="AN529" i="1"/>
  <c r="AO529" i="1" s="1"/>
  <c r="AN772" i="1"/>
  <c r="AO772" i="1" s="1"/>
  <c r="AN1092" i="1"/>
  <c r="AO1092" i="1" s="1"/>
  <c r="AN1207" i="1"/>
  <c r="AO1207" i="1" s="1"/>
  <c r="AN341" i="1"/>
  <c r="AO341" i="1" s="1"/>
  <c r="AN1086" i="1"/>
  <c r="AO1086" i="1" s="1"/>
  <c r="AN235" i="1"/>
  <c r="AO235" i="1" s="1"/>
  <c r="AN858" i="1"/>
  <c r="AO858" i="1" s="1"/>
  <c r="AN1197" i="1"/>
  <c r="AO1197" i="1" s="1"/>
  <c r="AN373" i="1"/>
  <c r="AO373" i="1" s="1"/>
  <c r="AN554" i="1"/>
  <c r="AO554" i="1" s="1"/>
  <c r="AN1108" i="1"/>
  <c r="AO1108" i="1" s="1"/>
  <c r="AN1333" i="1"/>
  <c r="AO1333" i="1" s="1"/>
  <c r="AN401" i="1"/>
  <c r="AO401" i="1" s="1"/>
  <c r="AN524" i="1"/>
  <c r="AO524" i="1" s="1"/>
  <c r="AN792" i="1"/>
  <c r="AO792" i="1" s="1"/>
  <c r="AN907" i="1"/>
  <c r="AO907" i="1" s="1"/>
  <c r="AN352" i="1"/>
  <c r="AO352" i="1" s="1"/>
  <c r="AN797" i="1"/>
  <c r="AO797" i="1" s="1"/>
  <c r="AN825" i="1"/>
  <c r="AO825" i="1" s="1"/>
  <c r="AN742" i="1"/>
  <c r="AO742" i="1" s="1"/>
  <c r="AN1411" i="1"/>
  <c r="AO1411" i="1" s="1"/>
  <c r="AN1201" i="1"/>
  <c r="AO1201" i="1" s="1"/>
  <c r="AN511" i="1"/>
  <c r="AO511" i="1" s="1"/>
  <c r="AN188" i="1"/>
  <c r="AO188" i="1" s="1"/>
  <c r="AN300" i="1"/>
  <c r="AO300" i="1" s="1"/>
  <c r="AN940" i="1"/>
  <c r="AO940" i="1" s="1"/>
  <c r="AN988" i="1"/>
  <c r="AO988" i="1" s="1"/>
  <c r="AN246" i="1"/>
  <c r="AO246" i="1" s="1"/>
  <c r="AN803" i="1"/>
  <c r="AO803" i="1" s="1"/>
  <c r="AN576" i="1"/>
  <c r="AO576" i="1" s="1"/>
  <c r="AN176" i="1"/>
  <c r="AO176" i="1" s="1"/>
  <c r="AN409" i="1"/>
  <c r="AO409" i="1" s="1"/>
  <c r="AN346" i="1"/>
  <c r="AO346" i="1" s="1"/>
  <c r="AN750" i="1"/>
  <c r="AO750" i="1" s="1"/>
  <c r="AN1238" i="1"/>
  <c r="AO1238" i="1" s="1"/>
  <c r="AN541" i="1"/>
  <c r="AO541" i="1" s="1"/>
  <c r="AN789" i="1"/>
  <c r="AO789" i="1" s="1"/>
  <c r="AN553" i="1"/>
  <c r="AO553" i="1" s="1"/>
  <c r="AN964" i="1"/>
  <c r="AO964" i="1" s="1"/>
  <c r="AN771" i="1"/>
  <c r="AO771" i="1" s="1"/>
  <c r="AN322" i="1"/>
  <c r="AO322" i="1" s="1"/>
  <c r="AN932" i="1"/>
  <c r="AO932" i="1" s="1"/>
  <c r="AN1091" i="1"/>
  <c r="AO1091" i="1" s="1"/>
  <c r="AN1177" i="1"/>
  <c r="AO1177" i="1" s="1"/>
  <c r="AN450" i="1"/>
  <c r="AO450" i="1" s="1"/>
  <c r="AN1106" i="1"/>
  <c r="AO1106" i="1" s="1"/>
  <c r="AN634" i="1"/>
  <c r="AO634" i="1" s="1"/>
  <c r="AN340" i="1"/>
  <c r="AO340" i="1" s="1"/>
  <c r="AN189" i="1"/>
  <c r="AO189" i="1" s="1"/>
  <c r="AN64" i="1"/>
  <c r="AO64" i="1" s="1"/>
  <c r="AN301" i="1"/>
  <c r="AO301" i="1" s="1"/>
  <c r="AN429" i="1"/>
  <c r="AO429" i="1" s="1"/>
  <c r="AN516" i="1"/>
  <c r="AO516" i="1" s="1"/>
  <c r="AN765" i="1"/>
  <c r="AO765" i="1" s="1"/>
  <c r="AN836" i="1"/>
  <c r="AO836" i="1" s="1"/>
  <c r="AN1088" i="1"/>
  <c r="AO1088" i="1" s="1"/>
  <c r="AN1344" i="1"/>
  <c r="AO1344" i="1" s="1"/>
  <c r="AN330" i="1"/>
  <c r="AO330" i="1" s="1"/>
  <c r="AN323" i="1"/>
  <c r="AO323" i="1" s="1"/>
  <c r="AN643" i="1"/>
  <c r="AO643" i="1" s="1"/>
  <c r="AN739" i="1"/>
  <c r="AO739" i="1" s="1"/>
  <c r="AN329" i="1"/>
  <c r="AO329" i="1" s="1"/>
  <c r="AN547" i="1"/>
  <c r="AO547" i="1" s="1"/>
  <c r="AN794" i="1"/>
  <c r="AO794" i="1" s="1"/>
  <c r="AN948" i="1"/>
  <c r="AO948" i="1" s="1"/>
  <c r="AN1105" i="1"/>
  <c r="AO1105" i="1" s="1"/>
  <c r="AN1322" i="1"/>
  <c r="AO1322" i="1" s="1"/>
  <c r="AN349" i="1"/>
  <c r="AO349" i="1" s="1"/>
  <c r="AN1123" i="1"/>
  <c r="AO1123" i="1" s="1"/>
  <c r="AN59" i="1"/>
  <c r="AO59" i="1" s="1"/>
  <c r="AN374" i="1"/>
  <c r="AO374" i="1" s="1"/>
  <c r="AN787" i="1"/>
  <c r="AO787" i="1" s="1"/>
  <c r="AN351" i="1"/>
  <c r="AO351" i="1" s="1"/>
  <c r="AN463" i="1"/>
  <c r="AO463" i="1" s="1"/>
  <c r="AN1350" i="1"/>
  <c r="AO1350" i="1" s="1"/>
  <c r="AN528" i="1"/>
  <c r="AO528" i="1" s="1"/>
  <c r="AN1369" i="1"/>
  <c r="AO1369" i="1" s="1"/>
  <c r="AN763" i="1"/>
  <c r="AO763" i="1" s="1"/>
  <c r="AN371" i="1"/>
  <c r="AO371" i="1" s="1"/>
  <c r="AN619" i="1"/>
  <c r="AO619" i="1" s="1"/>
  <c r="AN254" i="1"/>
  <c r="AO254" i="1" s="1"/>
  <c r="AN551" i="1"/>
  <c r="AO551" i="1" s="1"/>
  <c r="AN62" i="1"/>
  <c r="AO62" i="1" s="1"/>
  <c r="AN729" i="1"/>
  <c r="AO729" i="1" s="1"/>
  <c r="AN412" i="1"/>
  <c r="AO412" i="1" s="1"/>
  <c r="AN501" i="1"/>
  <c r="AO501" i="1" s="1"/>
  <c r="AN342" i="1"/>
  <c r="AO342" i="1" s="1"/>
  <c r="AN605" i="1"/>
  <c r="AO605" i="1" s="1"/>
  <c r="AN53" i="1"/>
  <c r="AO53" i="1" s="1"/>
  <c r="AN23" i="1"/>
  <c r="AO23" i="1" s="1"/>
  <c r="AN786" i="1"/>
  <c r="AO786" i="1" s="1"/>
  <c r="AN1014" i="1"/>
  <c r="AO1014" i="1" s="1"/>
  <c r="AN65" i="1"/>
  <c r="AO65" i="1" s="1"/>
  <c r="AN39" i="1"/>
  <c r="AO39" i="1" s="1"/>
  <c r="AN229" i="1"/>
  <c r="AO229" i="1" s="1"/>
  <c r="AL1437" i="1" l="1"/>
  <c r="AL548" i="1"/>
  <c r="AL352" i="1"/>
  <c r="AL351" i="1"/>
  <c r="AL350" i="1"/>
  <c r="AL1481" i="1"/>
  <c r="AL1387" i="1"/>
  <c r="AL1341" i="1"/>
  <c r="AL1292" i="1"/>
  <c r="AL1164" i="1"/>
  <c r="AL1160" i="1"/>
  <c r="AL1145" i="1"/>
  <c r="AL1033" i="1"/>
  <c r="AL860" i="1"/>
  <c r="AL818" i="1"/>
  <c r="AL713" i="1"/>
  <c r="AL672" i="1"/>
  <c r="AL665" i="1"/>
  <c r="AL630" i="1"/>
  <c r="AL433" i="1"/>
  <c r="AL416" i="1"/>
  <c r="AL403" i="1"/>
  <c r="AL46" i="1"/>
  <c r="AL41" i="1"/>
  <c r="AL1127" i="1"/>
  <c r="AL1447" i="1"/>
  <c r="AL1429" i="1"/>
  <c r="AL1380" i="1"/>
  <c r="AL1372" i="1"/>
  <c r="AL1345" i="1"/>
  <c r="AL1327" i="1"/>
  <c r="AL1304" i="1"/>
  <c r="AL1271" i="1"/>
  <c r="AL1254" i="1"/>
  <c r="AL1238" i="1"/>
  <c r="AL1216" i="1"/>
  <c r="AL1186" i="1"/>
  <c r="AL1175" i="1"/>
  <c r="AL1140" i="1"/>
  <c r="AL1118" i="1"/>
  <c r="AN1118" i="1" s="1"/>
  <c r="AO1118" i="1" s="1"/>
  <c r="AL1094" i="1"/>
  <c r="AN1094" i="1" s="1"/>
  <c r="AO1094" i="1" s="1"/>
  <c r="AL1075" i="1"/>
  <c r="AN1075" i="1" s="1"/>
  <c r="AO1075" i="1" s="1"/>
  <c r="AL1042" i="1"/>
  <c r="AN1042" i="1" s="1"/>
  <c r="AO1042" i="1" s="1"/>
  <c r="AL1036" i="1"/>
  <c r="AN1036" i="1" s="1"/>
  <c r="AO1036" i="1" s="1"/>
  <c r="AL1020" i="1"/>
  <c r="AN1020" i="1" s="1"/>
  <c r="AO1020" i="1" s="1"/>
  <c r="AL1017" i="1"/>
  <c r="AL1007" i="1"/>
  <c r="AN1007" i="1" s="1"/>
  <c r="AO1007" i="1" s="1"/>
  <c r="AL974" i="1"/>
  <c r="AL922" i="1"/>
  <c r="AN922" i="1" s="1"/>
  <c r="AO922" i="1" s="1"/>
  <c r="AL916" i="1"/>
  <c r="AL907" i="1"/>
  <c r="AL889" i="1"/>
  <c r="AN889" i="1" s="1"/>
  <c r="AO889" i="1" s="1"/>
  <c r="AL878" i="1"/>
  <c r="AN878" i="1" s="1"/>
  <c r="AO878" i="1" s="1"/>
  <c r="AL875" i="1"/>
  <c r="AN875" i="1" s="1"/>
  <c r="AO875" i="1" s="1"/>
  <c r="AL867" i="1"/>
  <c r="AN867" i="1" s="1"/>
  <c r="AO867" i="1" s="1"/>
  <c r="AL855" i="1"/>
  <c r="AN855" i="1" s="1"/>
  <c r="AO855" i="1" s="1"/>
  <c r="AL833" i="1"/>
  <c r="AN833" i="1" s="1"/>
  <c r="AO833" i="1" s="1"/>
  <c r="AL806" i="1"/>
  <c r="AL792" i="1"/>
  <c r="AL787" i="1"/>
  <c r="AL776" i="1"/>
  <c r="AN776" i="1" s="1"/>
  <c r="AO776" i="1" s="1"/>
  <c r="AL767" i="1"/>
  <c r="AL750" i="1"/>
  <c r="AL725" i="1"/>
  <c r="AN725" i="1" s="1"/>
  <c r="AO725" i="1" s="1"/>
  <c r="AL722" i="1"/>
  <c r="AN722" i="1" s="1"/>
  <c r="AO722" i="1" s="1"/>
  <c r="AL711" i="1"/>
  <c r="AN711" i="1" s="1"/>
  <c r="AO711" i="1" s="1"/>
  <c r="AL707" i="1"/>
  <c r="AN707" i="1" s="1"/>
  <c r="AO707" i="1" s="1"/>
  <c r="AL699" i="1"/>
  <c r="AN699" i="1" s="1"/>
  <c r="AO699" i="1" s="1"/>
  <c r="AL697" i="1"/>
  <c r="AN697" i="1" s="1"/>
  <c r="AO697" i="1" s="1"/>
  <c r="AL694" i="1"/>
  <c r="AN694" i="1" s="1"/>
  <c r="AO694" i="1" s="1"/>
  <c r="AL690" i="1"/>
  <c r="AN690" i="1" s="1"/>
  <c r="AO690" i="1" s="1"/>
  <c r="AL671" i="1"/>
  <c r="AN671" i="1" s="1"/>
  <c r="AO671" i="1" s="1"/>
  <c r="AL668" i="1"/>
  <c r="AN668" i="1" s="1"/>
  <c r="AO668" i="1" s="1"/>
  <c r="AL660" i="1"/>
  <c r="AL648" i="1"/>
  <c r="AN648" i="1" s="1"/>
  <c r="AO648" i="1" s="1"/>
  <c r="AL639" i="1"/>
  <c r="AN639" i="1" s="1"/>
  <c r="AO639" i="1" s="1"/>
  <c r="AL604" i="1"/>
  <c r="AN604" i="1" s="1"/>
  <c r="AO604" i="1" s="1"/>
  <c r="AL596" i="1"/>
  <c r="AN596" i="1" s="1"/>
  <c r="AO596" i="1" s="1"/>
  <c r="AL590" i="1"/>
  <c r="AN590" i="1" s="1"/>
  <c r="AO590" i="1" s="1"/>
  <c r="AL586" i="1"/>
  <c r="AN586" i="1" s="1"/>
  <c r="AO586" i="1" s="1"/>
  <c r="AL571" i="1"/>
  <c r="AN571" i="1" s="1"/>
  <c r="AO571" i="1" s="1"/>
  <c r="AL555" i="1"/>
  <c r="AL524" i="1"/>
  <c r="AL523" i="1"/>
  <c r="AN523" i="1" s="1"/>
  <c r="AO523" i="1" s="1"/>
  <c r="AL505" i="1"/>
  <c r="AN505" i="1" s="1"/>
  <c r="AO505" i="1" s="1"/>
  <c r="AL461" i="1"/>
  <c r="AN461" i="1" s="1"/>
  <c r="AO461" i="1" s="1"/>
  <c r="AL452" i="1"/>
  <c r="AL446" i="1"/>
  <c r="AN446" i="1" s="1"/>
  <c r="AO446" i="1" s="1"/>
  <c r="AL436" i="1"/>
  <c r="AN436" i="1" s="1"/>
  <c r="AO436" i="1" s="1"/>
  <c r="AL432" i="1"/>
  <c r="AN432" i="1" s="1"/>
  <c r="AO432" i="1" s="1"/>
  <c r="AL401" i="1"/>
  <c r="AL374" i="1"/>
  <c r="AL367" i="1"/>
  <c r="AN367" i="1" s="1"/>
  <c r="AO367" i="1" s="1"/>
  <c r="AL305" i="1"/>
  <c r="AN305" i="1" s="1"/>
  <c r="AO305" i="1" s="1"/>
  <c r="AL267" i="1"/>
  <c r="AN267" i="1" s="1"/>
  <c r="AO267" i="1" s="1"/>
  <c r="AL266" i="1"/>
  <c r="AN266" i="1" s="1"/>
  <c r="AO266" i="1" s="1"/>
  <c r="AL253" i="1"/>
  <c r="AN253" i="1" s="1"/>
  <c r="AO253" i="1" s="1"/>
  <c r="AL229" i="1"/>
  <c r="AL206" i="1"/>
  <c r="AN206" i="1" s="1"/>
  <c r="AO206" i="1" s="1"/>
  <c r="AL179" i="1"/>
  <c r="AN179" i="1" s="1"/>
  <c r="AO179" i="1" s="1"/>
  <c r="AL174" i="1"/>
  <c r="AN174" i="1" s="1"/>
  <c r="AO174" i="1" s="1"/>
  <c r="AL139" i="1"/>
  <c r="AL125" i="1"/>
  <c r="AN125" i="1" s="1"/>
  <c r="AO125" i="1" s="1"/>
  <c r="AL112" i="1"/>
  <c r="AN112" i="1" s="1"/>
  <c r="AO112" i="1" s="1"/>
  <c r="AL86" i="1"/>
  <c r="AN86" i="1" s="1"/>
  <c r="AO86" i="1" s="1"/>
  <c r="AL79" i="1"/>
  <c r="AN79" i="1" s="1"/>
  <c r="AO79" i="1" s="1"/>
  <c r="AL60" i="1"/>
  <c r="AN60" i="1" s="1"/>
  <c r="AO60" i="1" s="1"/>
  <c r="AL59" i="1"/>
  <c r="AL39" i="1"/>
  <c r="AL8" i="1"/>
  <c r="AN8" i="1" s="1"/>
  <c r="AO8" i="1" s="1"/>
  <c r="AL1465" i="1"/>
  <c r="AL1464" i="1"/>
  <c r="AL1458" i="1"/>
  <c r="AN1458" i="1" s="1"/>
  <c r="AO1458" i="1" s="1"/>
  <c r="AL1321" i="1"/>
  <c r="AN1321" i="1" s="1"/>
  <c r="AO1321" i="1" s="1"/>
  <c r="AL1250" i="1"/>
  <c r="AN1250" i="1" s="1"/>
  <c r="AO1250" i="1" s="1"/>
  <c r="AL1123" i="1"/>
  <c r="AL1084" i="1"/>
  <c r="AL1055" i="1"/>
  <c r="AL904" i="1"/>
  <c r="AL901" i="1"/>
  <c r="AN901" i="1" s="1"/>
  <c r="AO901" i="1" s="1"/>
  <c r="AL876" i="1"/>
  <c r="AN876" i="1" s="1"/>
  <c r="AO876" i="1" s="1"/>
  <c r="AL859" i="1"/>
  <c r="AL756" i="1"/>
  <c r="AN756" i="1" s="1"/>
  <c r="AO756" i="1" s="1"/>
  <c r="AL557" i="1"/>
  <c r="AN557" i="1" s="1"/>
  <c r="AO557" i="1" s="1"/>
  <c r="AL550" i="1"/>
  <c r="AL525" i="1"/>
  <c r="AL469" i="1"/>
  <c r="AN469" i="1" s="1"/>
  <c r="AO469" i="1" s="1"/>
  <c r="AL292" i="1"/>
  <c r="AN292" i="1" s="1"/>
  <c r="AO292" i="1" s="1"/>
  <c r="AL255" i="1"/>
  <c r="AL65" i="1"/>
  <c r="AL32" i="1"/>
  <c r="AN32" i="1" s="1"/>
  <c r="AO32" i="1" s="1"/>
  <c r="AL349" i="1"/>
  <c r="AL348" i="1"/>
  <c r="AL347" i="1"/>
  <c r="AL346" i="1"/>
  <c r="AL345" i="1"/>
  <c r="AL186" i="1"/>
  <c r="AN186" i="1" s="1"/>
  <c r="AO186" i="1" s="1"/>
  <c r="AL563" i="1"/>
  <c r="AL203" i="1"/>
  <c r="AN203" i="1" s="1"/>
  <c r="AO203" i="1" s="1"/>
  <c r="AL128" i="1"/>
  <c r="AN128" i="1" s="1"/>
  <c r="AO128" i="1" s="1"/>
  <c r="AL1480" i="1"/>
  <c r="AN1480" i="1" s="1"/>
  <c r="AO1480" i="1" s="1"/>
  <c r="AL1414" i="1"/>
  <c r="AL1405" i="1"/>
  <c r="AL1402" i="1"/>
  <c r="AN1402" i="1" s="1"/>
  <c r="AO1402" i="1" s="1"/>
  <c r="AL1384" i="1"/>
  <c r="AL1351" i="1"/>
  <c r="AL1333" i="1"/>
  <c r="AL1322" i="1"/>
  <c r="AL1303" i="1"/>
  <c r="AL1287" i="1"/>
  <c r="AL1215" i="1"/>
  <c r="AN1215" i="1" s="1"/>
  <c r="AO1215" i="1" s="1"/>
  <c r="AL1171" i="1"/>
  <c r="AL1163" i="1"/>
  <c r="AL1139" i="1"/>
  <c r="AN1139" i="1" s="1"/>
  <c r="AO1139" i="1" s="1"/>
  <c r="AL1108" i="1"/>
  <c r="AL1105" i="1"/>
  <c r="AL1103" i="1"/>
  <c r="AL1089" i="1"/>
  <c r="AL1073" i="1"/>
  <c r="AL1049" i="1"/>
  <c r="AN1049" i="1" s="1"/>
  <c r="AO1049" i="1" s="1"/>
  <c r="AL1047" i="1"/>
  <c r="AL1014" i="1"/>
  <c r="AL992" i="1"/>
  <c r="AN992" i="1" s="1"/>
  <c r="AO992" i="1" s="1"/>
  <c r="AL948" i="1"/>
  <c r="AL943" i="1"/>
  <c r="AL920" i="1"/>
  <c r="AN920" i="1" s="1"/>
  <c r="AO920" i="1" s="1"/>
  <c r="AL888" i="1"/>
  <c r="AN888" i="1" s="1"/>
  <c r="AO888" i="1" s="1"/>
  <c r="AL865" i="1"/>
  <c r="AN865" i="1" s="1"/>
  <c r="AO865" i="1" s="1"/>
  <c r="AL826" i="1"/>
  <c r="AL820" i="1"/>
  <c r="AL805" i="1"/>
  <c r="AL794" i="1"/>
  <c r="AL786" i="1"/>
  <c r="AL766" i="1"/>
  <c r="AL663" i="1"/>
  <c r="AL615" i="1"/>
  <c r="AL593" i="1"/>
  <c r="AL585" i="1"/>
  <c r="AN585" i="1" s="1"/>
  <c r="AO585" i="1" s="1"/>
  <c r="AL554" i="1"/>
  <c r="AL547" i="1"/>
  <c r="AL540" i="1"/>
  <c r="AN540" i="1" s="1"/>
  <c r="AO540" i="1" s="1"/>
  <c r="AL539" i="1"/>
  <c r="AN539" i="1" s="1"/>
  <c r="AO539" i="1" s="1"/>
  <c r="AL439" i="1"/>
  <c r="AL398" i="1"/>
  <c r="AL395" i="1"/>
  <c r="AL389" i="1"/>
  <c r="AL373" i="1"/>
  <c r="AL329" i="1"/>
  <c r="AL313" i="1"/>
  <c r="AN313" i="1" s="1"/>
  <c r="AO313" i="1" s="1"/>
  <c r="AL302" i="1"/>
  <c r="AL258" i="1"/>
  <c r="AL228" i="1"/>
  <c r="AL218" i="1"/>
  <c r="AN218" i="1" s="1"/>
  <c r="AO218" i="1" s="1"/>
  <c r="AL208" i="1"/>
  <c r="AN208" i="1" s="1"/>
  <c r="AO208" i="1" s="1"/>
  <c r="AL173" i="1"/>
  <c r="AN173" i="1" s="1"/>
  <c r="AO173" i="1" s="1"/>
  <c r="AL168" i="1"/>
  <c r="AN168" i="1" s="1"/>
  <c r="AO168" i="1" s="1"/>
  <c r="AL162" i="1"/>
  <c r="AL156" i="1"/>
  <c r="AL152" i="1"/>
  <c r="AN152" i="1" s="1"/>
  <c r="AO152" i="1" s="1"/>
  <c r="AL138" i="1"/>
  <c r="AL85" i="1"/>
  <c r="AN85" i="1" s="1"/>
  <c r="AO85" i="1" s="1"/>
  <c r="AL67" i="1"/>
  <c r="AN67" i="1" s="1"/>
  <c r="AO67" i="1" s="1"/>
  <c r="AL55" i="1"/>
  <c r="AL43" i="1"/>
  <c r="AN43" i="1" s="1"/>
  <c r="AO43" i="1" s="1"/>
  <c r="AL23" i="1"/>
  <c r="AL3" i="1"/>
  <c r="AL1450" i="1"/>
  <c r="AL1359" i="1"/>
  <c r="AL1326" i="1"/>
  <c r="AN1326" i="1" s="1"/>
  <c r="AO1326" i="1" s="1"/>
  <c r="AL1232" i="1"/>
  <c r="AL1197" i="1"/>
  <c r="AL1117" i="1"/>
  <c r="AN1117" i="1" s="1"/>
  <c r="AO1117" i="1" s="1"/>
  <c r="AL1100" i="1"/>
  <c r="AN1100" i="1" s="1"/>
  <c r="AO1100" i="1" s="1"/>
  <c r="AL1096" i="1"/>
  <c r="AL1081" i="1"/>
  <c r="AL1054" i="1"/>
  <c r="AL956" i="1"/>
  <c r="AL915" i="1"/>
  <c r="AL858" i="1"/>
  <c r="AL739" i="1"/>
  <c r="AL737" i="1"/>
  <c r="AN737" i="1" s="1"/>
  <c r="AO737" i="1" s="1"/>
  <c r="AL636" i="1"/>
  <c r="AN636" i="1" s="1"/>
  <c r="AO636" i="1" s="1"/>
  <c r="AL252" i="1"/>
  <c r="AN252" i="1" s="1"/>
  <c r="AO252" i="1" s="1"/>
  <c r="AL119" i="1"/>
  <c r="AL70" i="1"/>
  <c r="AL53" i="1"/>
  <c r="AL1205" i="1"/>
  <c r="AN1205" i="1" s="1"/>
  <c r="AO1205" i="1" s="1"/>
  <c r="AL814" i="1"/>
  <c r="AN814" i="1" s="1"/>
  <c r="AO814" i="1" s="1"/>
  <c r="AL1486" i="1"/>
  <c r="AN1486" i="1" s="1"/>
  <c r="AO1486" i="1" s="1"/>
  <c r="AL1071" i="1"/>
  <c r="AL1038" i="1"/>
  <c r="AL1278" i="1"/>
  <c r="AL950" i="1"/>
  <c r="AN950" i="1" s="1"/>
  <c r="AO950" i="1" s="1"/>
  <c r="AL698" i="1"/>
  <c r="AL81" i="1"/>
  <c r="AL643" i="1"/>
  <c r="AL605" i="1"/>
  <c r="AL409" i="1"/>
  <c r="AL440" i="1"/>
  <c r="AL1297" i="1"/>
  <c r="AN1297" i="1" s="1"/>
  <c r="AO1297" i="1" s="1"/>
  <c r="AL1041" i="1"/>
  <c r="AL445" i="1"/>
  <c r="AL235" i="1"/>
  <c r="AL323" i="1"/>
  <c r="AL1451" i="1"/>
  <c r="AN1451" i="1" s="1"/>
  <c r="AO1451" i="1" s="1"/>
  <c r="AL1031" i="1"/>
  <c r="AN1031" i="1" s="1"/>
  <c r="AO1031" i="1" s="1"/>
  <c r="AL831" i="1"/>
  <c r="AL1129" i="1"/>
  <c r="AL437" i="1"/>
  <c r="AL924" i="1"/>
  <c r="AN924" i="1" s="1"/>
  <c r="AO924" i="1" s="1"/>
  <c r="AL1086" i="1"/>
  <c r="AL465" i="1"/>
  <c r="AN465" i="1" s="1"/>
  <c r="AO465" i="1" s="1"/>
  <c r="AL1357" i="1"/>
  <c r="AL113" i="1"/>
  <c r="AL236" i="1"/>
  <c r="AN236" i="1" s="1"/>
  <c r="AO236" i="1" s="1"/>
  <c r="AL344" i="1"/>
  <c r="AL343" i="1"/>
  <c r="AL342" i="1"/>
  <c r="AL341" i="1"/>
  <c r="AL330" i="1"/>
  <c r="AL118" i="1"/>
  <c r="AL791" i="1"/>
  <c r="AN791" i="1" s="1"/>
  <c r="AO791" i="1" s="1"/>
  <c r="AL468" i="1"/>
  <c r="AN468" i="1" s="1"/>
  <c r="AO468" i="1" s="1"/>
  <c r="AL1012" i="1"/>
  <c r="AN1012" i="1" s="1"/>
  <c r="AO1012" i="1" s="1"/>
  <c r="AL664" i="1"/>
  <c r="AN664" i="1" s="1"/>
  <c r="AO664" i="1" s="1"/>
  <c r="AL997" i="1"/>
  <c r="AN997" i="1" s="1"/>
  <c r="AO997" i="1" s="1"/>
  <c r="AL202" i="1"/>
  <c r="AN202" i="1" s="1"/>
  <c r="AO202" i="1" s="1"/>
  <c r="AL444" i="1"/>
  <c r="AN444" i="1" s="1"/>
  <c r="AO444" i="1" s="1"/>
  <c r="AL702" i="1"/>
  <c r="AN702" i="1" s="1"/>
  <c r="AO702" i="1" s="1"/>
  <c r="AL1241" i="1"/>
  <c r="AN1241" i="1" s="1"/>
  <c r="AO1241" i="1" s="1"/>
  <c r="AL1418" i="1"/>
  <c r="AL454" i="1"/>
  <c r="AN454" i="1" s="1"/>
  <c r="AO454" i="1" s="1"/>
  <c r="AL1159" i="1"/>
  <c r="AN1159" i="1" s="1"/>
  <c r="AO1159" i="1" s="1"/>
  <c r="AL366" i="1"/>
  <c r="AN366" i="1" s="1"/>
  <c r="AO366" i="1" s="1"/>
  <c r="AL1010" i="1"/>
  <c r="AN1010" i="1" s="1"/>
  <c r="AO1010" i="1" s="1"/>
  <c r="AL105" i="1"/>
  <c r="AN105" i="1" s="1"/>
  <c r="AO105" i="1" s="1"/>
  <c r="AL34" i="1"/>
  <c r="AN34" i="1" s="1"/>
  <c r="AO34" i="1" s="1"/>
  <c r="AL1168" i="1"/>
  <c r="AN1168" i="1" s="1"/>
  <c r="AO1168" i="1" s="1"/>
  <c r="AL677" i="1"/>
  <c r="AN677" i="1" s="1"/>
  <c r="AO677" i="1" s="1"/>
  <c r="AL1472" i="1"/>
  <c r="AN1472" i="1" s="1"/>
  <c r="AO1472" i="1" s="1"/>
  <c r="AL1468" i="1"/>
  <c r="AL1463" i="1"/>
  <c r="AL1460" i="1"/>
  <c r="AN1460" i="1" s="1"/>
  <c r="AO1460" i="1" s="1"/>
  <c r="AL1452" i="1"/>
  <c r="AN1452" i="1" s="1"/>
  <c r="AO1452" i="1" s="1"/>
  <c r="AL1446" i="1"/>
  <c r="AN1446" i="1" s="1"/>
  <c r="AO1446" i="1" s="1"/>
  <c r="AL1438" i="1"/>
  <c r="AL1428" i="1"/>
  <c r="AN1428" i="1" s="1"/>
  <c r="AO1428" i="1" s="1"/>
  <c r="AL1379" i="1"/>
  <c r="AN1379" i="1" s="1"/>
  <c r="AO1379" i="1" s="1"/>
  <c r="AL1376" i="1"/>
  <c r="AL1371" i="1"/>
  <c r="AN1371" i="1" s="1"/>
  <c r="AO1371" i="1" s="1"/>
  <c r="AL1363" i="1"/>
  <c r="AN1363" i="1" s="1"/>
  <c r="AO1363" i="1" s="1"/>
  <c r="AL1344" i="1"/>
  <c r="AL1336" i="1"/>
  <c r="AN1336" i="1" s="1"/>
  <c r="AO1336" i="1" s="1"/>
  <c r="AL1332" i="1"/>
  <c r="AL1325" i="1"/>
  <c r="AN1325" i="1" s="1"/>
  <c r="AO1325" i="1" s="1"/>
  <c r="AL1319" i="1"/>
  <c r="AN1319" i="1" s="1"/>
  <c r="AO1319" i="1" s="1"/>
  <c r="AL1314" i="1"/>
  <c r="AL1309" i="1"/>
  <c r="AN1309" i="1" s="1"/>
  <c r="AO1309" i="1" s="1"/>
  <c r="AL1291" i="1"/>
  <c r="AN1291" i="1" s="1"/>
  <c r="AO1291" i="1" s="1"/>
  <c r="AL1283" i="1"/>
  <c r="AN1283" i="1" s="1"/>
  <c r="AO1283" i="1" s="1"/>
  <c r="AL1270" i="1"/>
  <c r="AN1270" i="1" s="1"/>
  <c r="AO1270" i="1" s="1"/>
  <c r="AL1260" i="1"/>
  <c r="AL1243" i="1"/>
  <c r="AN1243" i="1" s="1"/>
  <c r="AO1243" i="1" s="1"/>
  <c r="AL1237" i="1"/>
  <c r="AL1225" i="1"/>
  <c r="AL1209" i="1"/>
  <c r="AN1209" i="1" s="1"/>
  <c r="AO1209" i="1" s="1"/>
  <c r="AL1207" i="1"/>
  <c r="AL1191" i="1"/>
  <c r="AN1191" i="1" s="1"/>
  <c r="AO1191" i="1" s="1"/>
  <c r="AL1183" i="1"/>
  <c r="AN1183" i="1" s="1"/>
  <c r="AO1183" i="1" s="1"/>
  <c r="AL1178" i="1"/>
  <c r="AL1169" i="1"/>
  <c r="AL1166" i="1"/>
  <c r="AL1113" i="1"/>
  <c r="AN1113" i="1" s="1"/>
  <c r="AO1113" i="1" s="1"/>
  <c r="AL1102" i="1"/>
  <c r="AN1102" i="1" s="1"/>
  <c r="AO1102" i="1" s="1"/>
  <c r="AL1092" i="1"/>
  <c r="AL1088" i="1"/>
  <c r="AL1048" i="1"/>
  <c r="AN1048" i="1" s="1"/>
  <c r="AO1048" i="1" s="1"/>
  <c r="AL1044" i="1"/>
  <c r="AL1032" i="1"/>
  <c r="AN1032" i="1" s="1"/>
  <c r="AO1032" i="1" s="1"/>
  <c r="AL1025" i="1"/>
  <c r="AN1025" i="1" s="1"/>
  <c r="AO1025" i="1" s="1"/>
  <c r="AL1023" i="1"/>
  <c r="AN1023" i="1" s="1"/>
  <c r="AO1023" i="1" s="1"/>
  <c r="AL995" i="1"/>
  <c r="AN995" i="1" s="1"/>
  <c r="AO995" i="1" s="1"/>
  <c r="AL942" i="1"/>
  <c r="AL929" i="1"/>
  <c r="AN929" i="1" s="1"/>
  <c r="AO929" i="1" s="1"/>
  <c r="AL926" i="1"/>
  <c r="AN926" i="1" s="1"/>
  <c r="AO926" i="1" s="1"/>
  <c r="AL900" i="1"/>
  <c r="AN900" i="1" s="1"/>
  <c r="AO900" i="1" s="1"/>
  <c r="AL898" i="1"/>
  <c r="AL874" i="1"/>
  <c r="AN874" i="1" s="1"/>
  <c r="AO874" i="1" s="1"/>
  <c r="AL857" i="1"/>
  <c r="AL852" i="1"/>
  <c r="AN852" i="1" s="1"/>
  <c r="AO852" i="1" s="1"/>
  <c r="AL845" i="1"/>
  <c r="AN845" i="1" s="1"/>
  <c r="AO845" i="1" s="1"/>
  <c r="AL836" i="1"/>
  <c r="AL830" i="1"/>
  <c r="AN830" i="1" s="1"/>
  <c r="AO830" i="1" s="1"/>
  <c r="AL824" i="1"/>
  <c r="AL811" i="1"/>
  <c r="AL804" i="1"/>
  <c r="AL778" i="1"/>
  <c r="AN778" i="1" s="1"/>
  <c r="AO778" i="1" s="1"/>
  <c r="AL775" i="1"/>
  <c r="AN775" i="1" s="1"/>
  <c r="AO775" i="1" s="1"/>
  <c r="AL772" i="1"/>
  <c r="AL765" i="1"/>
  <c r="AL755" i="1"/>
  <c r="AN755" i="1" s="1"/>
  <c r="AO755" i="1" s="1"/>
  <c r="AL749" i="1"/>
  <c r="AL736" i="1"/>
  <c r="AN736" i="1" s="1"/>
  <c r="AO736" i="1" s="1"/>
  <c r="AL731" i="1"/>
  <c r="AL721" i="1"/>
  <c r="AN721" i="1" s="1"/>
  <c r="AO721" i="1" s="1"/>
  <c r="AL718" i="1"/>
  <c r="AN718" i="1" s="1"/>
  <c r="AO718" i="1" s="1"/>
  <c r="AL712" i="1"/>
  <c r="AN712" i="1" s="1"/>
  <c r="AO712" i="1" s="1"/>
  <c r="AL696" i="1"/>
  <c r="AN696" i="1" s="1"/>
  <c r="AO696" i="1" s="1"/>
  <c r="AL693" i="1"/>
  <c r="AN693" i="1" s="1"/>
  <c r="AO693" i="1" s="1"/>
  <c r="AL684" i="1"/>
  <c r="AN684" i="1" s="1"/>
  <c r="AO684" i="1" s="1"/>
  <c r="AL680" i="1"/>
  <c r="AL670" i="1"/>
  <c r="AN670" i="1" s="1"/>
  <c r="AO670" i="1" s="1"/>
  <c r="AL667" i="1"/>
  <c r="AN667" i="1" s="1"/>
  <c r="AO667" i="1" s="1"/>
  <c r="AL646" i="1"/>
  <c r="AN646" i="1" s="1"/>
  <c r="AO646" i="1" s="1"/>
  <c r="AL642" i="1"/>
  <c r="AN642" i="1" s="1"/>
  <c r="AO642" i="1" s="1"/>
  <c r="AL625" i="1"/>
  <c r="AN625" i="1" s="1"/>
  <c r="AO625" i="1" s="1"/>
  <c r="AL614" i="1"/>
  <c r="AL609" i="1"/>
  <c r="AN609" i="1" s="1"/>
  <c r="AO609" i="1" s="1"/>
  <c r="AL595" i="1"/>
  <c r="AN595" i="1" s="1"/>
  <c r="AO595" i="1" s="1"/>
  <c r="AL545" i="1"/>
  <c r="AL543" i="1"/>
  <c r="AL538" i="1"/>
  <c r="AN538" i="1" s="1"/>
  <c r="AO538" i="1" s="1"/>
  <c r="AL529" i="1"/>
  <c r="AL516" i="1"/>
  <c r="AL501" i="1"/>
  <c r="AL499" i="1"/>
  <c r="AN499" i="1" s="1"/>
  <c r="AO499" i="1" s="1"/>
  <c r="AL474" i="1"/>
  <c r="AL466" i="1"/>
  <c r="AN466" i="1" s="1"/>
  <c r="AO466" i="1" s="1"/>
  <c r="AL458" i="1"/>
  <c r="AN458" i="1" s="1"/>
  <c r="AO458" i="1" s="1"/>
  <c r="AL456" i="1"/>
  <c r="AN456" i="1" s="1"/>
  <c r="AO456" i="1" s="1"/>
  <c r="AL435" i="1"/>
  <c r="AN435" i="1" s="1"/>
  <c r="AO435" i="1" s="1"/>
  <c r="AL429" i="1"/>
  <c r="AL413" i="1"/>
  <c r="AL406" i="1"/>
  <c r="AL400" i="1"/>
  <c r="AL397" i="1"/>
  <c r="AN397" i="1" s="1"/>
  <c r="AO397" i="1" s="1"/>
  <c r="AL385" i="1"/>
  <c r="AL324" i="1"/>
  <c r="AL312" i="1"/>
  <c r="AN312" i="1" s="1"/>
  <c r="AO312" i="1" s="1"/>
  <c r="AL301" i="1"/>
  <c r="AL295" i="1"/>
  <c r="AN295" i="1" s="1"/>
  <c r="AO295" i="1" s="1"/>
  <c r="AL294" i="1"/>
  <c r="AN294" i="1" s="1"/>
  <c r="AO294" i="1" s="1"/>
  <c r="AL264" i="1"/>
  <c r="AN264" i="1" s="1"/>
  <c r="AO264" i="1" s="1"/>
  <c r="AL227" i="1"/>
  <c r="AL214" i="1"/>
  <c r="AL205" i="1"/>
  <c r="AN205" i="1" s="1"/>
  <c r="AO205" i="1" s="1"/>
  <c r="AL195" i="1"/>
  <c r="AL178" i="1"/>
  <c r="AN178" i="1" s="1"/>
  <c r="AO178" i="1" s="1"/>
  <c r="AL172" i="1"/>
  <c r="AN172" i="1" s="1"/>
  <c r="AO172" i="1" s="1"/>
  <c r="AL163" i="1"/>
  <c r="AN163" i="1" s="1"/>
  <c r="AO163" i="1" s="1"/>
  <c r="AL154" i="1"/>
  <c r="AN154" i="1" s="1"/>
  <c r="AO154" i="1" s="1"/>
  <c r="AL148" i="1"/>
  <c r="AL137" i="1"/>
  <c r="AL84" i="1"/>
  <c r="AN84" i="1" s="1"/>
  <c r="AO84" i="1" s="1"/>
  <c r="AL78" i="1"/>
  <c r="AN78" i="1" s="1"/>
  <c r="AO78" i="1" s="1"/>
  <c r="AL64" i="1"/>
  <c r="AL61" i="1"/>
  <c r="AN61" i="1" s="1"/>
  <c r="AO61" i="1" s="1"/>
  <c r="AL52" i="1"/>
  <c r="AN52" i="1" s="1"/>
  <c r="AO52" i="1" s="1"/>
  <c r="AL12" i="1"/>
  <c r="AL1487" i="1"/>
  <c r="AN1487" i="1" s="1"/>
  <c r="AO1487" i="1" s="1"/>
  <c r="AL1393" i="1"/>
  <c r="AN1393" i="1" s="1"/>
  <c r="AO1393" i="1" s="1"/>
  <c r="AL1369" i="1"/>
  <c r="AL1320" i="1"/>
  <c r="AN1320" i="1" s="1"/>
  <c r="AO1320" i="1" s="1"/>
  <c r="AL1249" i="1"/>
  <c r="AN1249" i="1" s="1"/>
  <c r="AO1249" i="1" s="1"/>
  <c r="AL1221" i="1"/>
  <c r="AL1152" i="1"/>
  <c r="AN1152" i="1" s="1"/>
  <c r="AO1152" i="1" s="1"/>
  <c r="AL1148" i="1"/>
  <c r="AN1148" i="1" s="1"/>
  <c r="AO1148" i="1" s="1"/>
  <c r="AL1099" i="1"/>
  <c r="AN1099" i="1" s="1"/>
  <c r="AO1099" i="1" s="1"/>
  <c r="AL1083" i="1"/>
  <c r="AL1006" i="1"/>
  <c r="AN1006" i="1" s="1"/>
  <c r="AO1006" i="1" s="1"/>
  <c r="AL973" i="1"/>
  <c r="AL832" i="1"/>
  <c r="AN832" i="1" s="1"/>
  <c r="AO832" i="1" s="1"/>
  <c r="AL710" i="1"/>
  <c r="AN710" i="1" s="1"/>
  <c r="AO710" i="1" s="1"/>
  <c r="AL494" i="1"/>
  <c r="AN494" i="1" s="1"/>
  <c r="AO494" i="1" s="1"/>
  <c r="AL451" i="1"/>
  <c r="AL392" i="1"/>
  <c r="AN392" i="1" s="1"/>
  <c r="AO392" i="1" s="1"/>
  <c r="AL328" i="1"/>
  <c r="AN328" i="1" s="1"/>
  <c r="AO328" i="1" s="1"/>
  <c r="AL254" i="1"/>
  <c r="AL243" i="1"/>
  <c r="AN243" i="1" s="1"/>
  <c r="AO243" i="1" s="1"/>
  <c r="AL189" i="1"/>
  <c r="AL149" i="1"/>
  <c r="AL124" i="1"/>
  <c r="AN124" i="1" s="1"/>
  <c r="AO124" i="1" s="1"/>
  <c r="AL95" i="1"/>
  <c r="AL92" i="1"/>
  <c r="AL31" i="1"/>
  <c r="AN31" i="1" s="1"/>
  <c r="AO31" i="1" s="1"/>
  <c r="AL22" i="1"/>
  <c r="AL977" i="1"/>
  <c r="AN977" i="1" s="1"/>
  <c r="AO977" i="1" s="1"/>
  <c r="AL340" i="1"/>
  <c r="AL339" i="1"/>
  <c r="AL338" i="1"/>
  <c r="AL1208" i="1"/>
  <c r="AN1208" i="1" s="1"/>
  <c r="AO1208" i="1" s="1"/>
  <c r="AL201" i="1"/>
  <c r="AN201" i="1" s="1"/>
  <c r="AO201" i="1" s="1"/>
  <c r="AL730" i="1"/>
  <c r="AL877" i="1"/>
  <c r="AN877" i="1" s="1"/>
  <c r="AO877" i="1" s="1"/>
  <c r="AL1300" i="1"/>
  <c r="AL634" i="1"/>
  <c r="AL656" i="1"/>
  <c r="AN656" i="1" s="1"/>
  <c r="AO656" i="1" s="1"/>
  <c r="AL365" i="1"/>
  <c r="AN365" i="1" s="1"/>
  <c r="AO365" i="1" s="1"/>
  <c r="AL719" i="1"/>
  <c r="AN719" i="1" s="1"/>
  <c r="AO719" i="1" s="1"/>
  <c r="AL1282" i="1"/>
  <c r="AN1282" i="1" s="1"/>
  <c r="AO1282" i="1" s="1"/>
  <c r="AL21" i="1"/>
  <c r="AL77" i="1"/>
  <c r="AN77" i="1" s="1"/>
  <c r="AO77" i="1" s="1"/>
  <c r="AL691" i="1"/>
  <c r="AL1043" i="1"/>
  <c r="AN1043" i="1" s="1"/>
  <c r="AO1043" i="1" s="1"/>
  <c r="AL1193" i="1"/>
  <c r="AN1193" i="1" s="1"/>
  <c r="AO1193" i="1" s="1"/>
  <c r="AL431" i="1"/>
  <c r="AN431" i="1" s="1"/>
  <c r="AO431" i="1" s="1"/>
  <c r="AL1222" i="1"/>
  <c r="AN1222" i="1" s="1"/>
  <c r="AO1222" i="1" s="1"/>
  <c r="AL657" i="1"/>
  <c r="AN657" i="1" s="1"/>
  <c r="AO657" i="1" s="1"/>
  <c r="AL1024" i="1"/>
  <c r="AN1024" i="1" s="1"/>
  <c r="AO1024" i="1" s="1"/>
  <c r="AL1479" i="1"/>
  <c r="AN1479" i="1" s="1"/>
  <c r="AO1479" i="1" s="1"/>
  <c r="AL666" i="1"/>
  <c r="AN666" i="1" s="1"/>
  <c r="AO666" i="1" s="1"/>
  <c r="AL104" i="1"/>
  <c r="AN104" i="1" s="1"/>
  <c r="AO104" i="1" s="1"/>
  <c r="AL1167" i="1"/>
  <c r="AN1167" i="1" s="1"/>
  <c r="AO1167" i="1" s="1"/>
  <c r="AL1366" i="1"/>
  <c r="AL1009" i="1"/>
  <c r="AN1009" i="1" s="1"/>
  <c r="AO1009" i="1" s="1"/>
  <c r="AL1294" i="1"/>
  <c r="AL1114" i="1"/>
  <c r="AN1114" i="1" s="1"/>
  <c r="AO1114" i="1" s="1"/>
  <c r="AL51" i="1"/>
  <c r="AN51" i="1" s="1"/>
  <c r="AO51" i="1" s="1"/>
  <c r="AL408" i="1"/>
  <c r="AN408" i="1" s="1"/>
  <c r="AO408" i="1" s="1"/>
  <c r="AL1361" i="1"/>
  <c r="AN1361" i="1" s="1"/>
  <c r="AO1361" i="1" s="1"/>
  <c r="AL936" i="1"/>
  <c r="AN936" i="1" s="1"/>
  <c r="AO936" i="1" s="1"/>
  <c r="AL1111" i="1"/>
  <c r="AL1182" i="1"/>
  <c r="AN1182" i="1" s="1"/>
  <c r="AO1182" i="1" s="1"/>
  <c r="AL1284" i="1"/>
  <c r="AN1284" i="1" s="1"/>
  <c r="AO1284" i="1" s="1"/>
  <c r="AL470" i="1"/>
  <c r="AL476" i="1"/>
  <c r="AN476" i="1" s="1"/>
  <c r="AO476" i="1" s="1"/>
  <c r="AL7" i="1"/>
  <c r="AN7" i="1" s="1"/>
  <c r="AO7" i="1" s="1"/>
  <c r="AL1305" i="1"/>
  <c r="AN1305" i="1" s="1"/>
  <c r="AO1305" i="1" s="1"/>
  <c r="AL30" i="1"/>
  <c r="AN30" i="1" s="1"/>
  <c r="AO30" i="1" s="1"/>
  <c r="AL885" i="1"/>
  <c r="AN885" i="1" s="1"/>
  <c r="AO885" i="1" s="1"/>
  <c r="AL257" i="1"/>
  <c r="AN257" i="1" s="1"/>
  <c r="AO257" i="1" s="1"/>
  <c r="AL542" i="1"/>
  <c r="AL594" i="1"/>
  <c r="AN594" i="1" s="1"/>
  <c r="AO594" i="1" s="1"/>
  <c r="AL1302" i="1"/>
  <c r="AN1302" i="1" s="1"/>
  <c r="AO1302" i="1" s="1"/>
  <c r="AL1087" i="1"/>
  <c r="AL171" i="1"/>
  <c r="AN171" i="1" s="1"/>
  <c r="AO171" i="1" s="1"/>
  <c r="AL176" i="1"/>
  <c r="AL570" i="1"/>
  <c r="AN570" i="1" s="1"/>
  <c r="AO570" i="1" s="1"/>
  <c r="AL659" i="1"/>
  <c r="AL928" i="1"/>
  <c r="AN928" i="1" s="1"/>
  <c r="AO928" i="1" s="1"/>
  <c r="AL1324" i="1"/>
  <c r="AN1324" i="1" s="1"/>
  <c r="AO1324" i="1" s="1"/>
  <c r="AL954" i="1"/>
  <c r="AN954" i="1" s="1"/>
  <c r="AO954" i="1" s="1"/>
  <c r="AL613" i="1"/>
  <c r="AL1214" i="1"/>
  <c r="AN1214" i="1" s="1"/>
  <c r="AO1214" i="1" s="1"/>
  <c r="AL1378" i="1"/>
  <c r="AN1378" i="1" s="1"/>
  <c r="AO1378" i="1" s="1"/>
  <c r="AL795" i="1"/>
  <c r="AN795" i="1" s="1"/>
  <c r="AO795" i="1" s="1"/>
  <c r="AL379" i="1"/>
  <c r="AN379" i="1" s="1"/>
  <c r="AO379" i="1" s="1"/>
  <c r="AL1454" i="1"/>
  <c r="AN1454" i="1" s="1"/>
  <c r="AO1454" i="1" s="1"/>
  <c r="AL405" i="1"/>
  <c r="AL770" i="1"/>
  <c r="AL1230" i="1"/>
  <c r="AN1230" i="1" s="1"/>
  <c r="AO1230" i="1" s="1"/>
  <c r="AL1106" i="1"/>
  <c r="AL133" i="1"/>
  <c r="AN133" i="1" s="1"/>
  <c r="AO133" i="1" s="1"/>
  <c r="AL1184" i="1"/>
  <c r="AN1184" i="1" s="1"/>
  <c r="AO1184" i="1" s="1"/>
  <c r="AL443" i="1"/>
  <c r="AN443" i="1" s="1"/>
  <c r="AO443" i="1" s="1"/>
  <c r="AL754" i="1"/>
  <c r="AN754" i="1" s="1"/>
  <c r="AO754" i="1" s="1"/>
  <c r="AL372" i="1"/>
  <c r="AL1445" i="1"/>
  <c r="AN1445" i="1" s="1"/>
  <c r="AO1445" i="1" s="1"/>
  <c r="AL18" i="1"/>
  <c r="AN18" i="1" s="1"/>
  <c r="AO18" i="1" s="1"/>
  <c r="AL986" i="1"/>
  <c r="AN986" i="1" s="1"/>
  <c r="AO986" i="1" s="1"/>
  <c r="AL455" i="1"/>
  <c r="AN455" i="1" s="1"/>
  <c r="AO455" i="1" s="1"/>
  <c r="AL941" i="1"/>
  <c r="AL424" i="1"/>
  <c r="AN424" i="1" s="1"/>
  <c r="AO424" i="1" s="1"/>
  <c r="AL378" i="1"/>
  <c r="AN378" i="1" s="1"/>
  <c r="AO378" i="1" s="1"/>
  <c r="AL394" i="1"/>
  <c r="AL11" i="1"/>
  <c r="AL757" i="1"/>
  <c r="AN757" i="1" s="1"/>
  <c r="AO757" i="1" s="1"/>
  <c r="AL123" i="1"/>
  <c r="AN123" i="1" s="1"/>
  <c r="AO123" i="1" s="1"/>
  <c r="AL576" i="1"/>
  <c r="AL488" i="1"/>
  <c r="AN488" i="1" s="1"/>
  <c r="AO488" i="1" s="1"/>
  <c r="AL251" i="1"/>
  <c r="AN251" i="1" s="1"/>
  <c r="AO251" i="1" s="1"/>
  <c r="AL486" i="1"/>
  <c r="AL1467" i="1"/>
  <c r="AL1138" i="1"/>
  <c r="AN1138" i="1" s="1"/>
  <c r="AO1138" i="1" s="1"/>
  <c r="AL1286" i="1"/>
  <c r="AN1286" i="1" s="1"/>
  <c r="AO1286" i="1" s="1"/>
  <c r="AL450" i="1"/>
  <c r="AL498" i="1"/>
  <c r="AN498" i="1" s="1"/>
  <c r="AO498" i="1" s="1"/>
  <c r="AL823" i="1"/>
  <c r="AL1189" i="1"/>
  <c r="AN1189" i="1" s="1"/>
  <c r="AO1189" i="1" s="1"/>
  <c r="AL1120" i="1"/>
  <c r="AN1120" i="1" s="1"/>
  <c r="AO1120" i="1" s="1"/>
  <c r="AL1370" i="1"/>
  <c r="AN1370" i="1" s="1"/>
  <c r="AO1370" i="1" s="1"/>
  <c r="AL528" i="1"/>
  <c r="AL5" i="1"/>
  <c r="AL1177" i="1"/>
  <c r="AL856" i="1"/>
  <c r="AL387" i="1"/>
  <c r="AN387" i="1" s="1"/>
  <c r="AO387" i="1" s="1"/>
  <c r="AL1058" i="1"/>
  <c r="AN1058" i="1" s="1"/>
  <c r="AO1058" i="1" s="1"/>
  <c r="AL279" i="1"/>
  <c r="AN279" i="1" s="1"/>
  <c r="AO279" i="1" s="1"/>
  <c r="AL242" i="1"/>
  <c r="AN242" i="1" s="1"/>
  <c r="AO242" i="1" s="1"/>
  <c r="AL1236" i="1"/>
  <c r="AL1259" i="1"/>
  <c r="AL1091" i="1"/>
  <c r="AL1165" i="1"/>
  <c r="AL1206" i="1"/>
  <c r="AL1224" i="1"/>
  <c r="AL972" i="1"/>
  <c r="AL899" i="1"/>
  <c r="AN899" i="1" s="1"/>
  <c r="AO899" i="1" s="1"/>
  <c r="AL1350" i="1"/>
  <c r="AL1242" i="1"/>
  <c r="AN1242" i="1" s="1"/>
  <c r="AO1242" i="1" s="1"/>
  <c r="AL932" i="1"/>
  <c r="AL738" i="1"/>
  <c r="AL989" i="1"/>
  <c r="AL873" i="1"/>
  <c r="AN873" i="1" s="1"/>
  <c r="AO873" i="1" s="1"/>
  <c r="AL844" i="1"/>
  <c r="AN844" i="1" s="1"/>
  <c r="AO844" i="1" s="1"/>
  <c r="AL457" i="1"/>
  <c r="AN457" i="1" s="1"/>
  <c r="AO457" i="1" s="1"/>
  <c r="AL881" i="1"/>
  <c r="AN881" i="1" s="1"/>
  <c r="AO881" i="1" s="1"/>
  <c r="AL111" i="1"/>
  <c r="AN111" i="1" s="1"/>
  <c r="AO111" i="1" s="1"/>
  <c r="AL322" i="1"/>
  <c r="AL1470" i="1"/>
  <c r="AN1470" i="1" s="1"/>
  <c r="AO1470" i="1" s="1"/>
  <c r="AL396" i="1"/>
  <c r="AN396" i="1" s="1"/>
  <c r="AO396" i="1" s="1"/>
  <c r="AL63" i="1"/>
  <c r="AL748" i="1"/>
  <c r="AL692" i="1"/>
  <c r="AN692" i="1" s="1"/>
  <c r="AO692" i="1" s="1"/>
  <c r="AL1313" i="1"/>
  <c r="AL641" i="1"/>
  <c r="AN641" i="1" s="1"/>
  <c r="AO641" i="1" s="1"/>
  <c r="AL771" i="1"/>
  <c r="AL506" i="1"/>
  <c r="AL194" i="1"/>
  <c r="AL669" i="1"/>
  <c r="AN669" i="1" s="1"/>
  <c r="AO669" i="1" s="1"/>
  <c r="AL1462" i="1"/>
  <c r="AL473" i="1"/>
  <c r="AL1343" i="1"/>
  <c r="AL1375" i="1"/>
  <c r="AL717" i="1"/>
  <c r="AN717" i="1" s="1"/>
  <c r="AO717" i="1" s="1"/>
  <c r="AL1269" i="1"/>
  <c r="AN1269" i="1" s="1"/>
  <c r="AO1269" i="1" s="1"/>
  <c r="AL1062" i="1"/>
  <c r="AL645" i="1"/>
  <c r="AN645" i="1" s="1"/>
  <c r="AO645" i="1" s="1"/>
  <c r="AL384" i="1"/>
  <c r="AL764" i="1"/>
  <c r="AL1485" i="1"/>
  <c r="AN1485" i="1" s="1"/>
  <c r="AO1485" i="1" s="1"/>
  <c r="AL226" i="1"/>
  <c r="AL964" i="1"/>
  <c r="AL213" i="1"/>
  <c r="AL311" i="1"/>
  <c r="AN311" i="1" s="1"/>
  <c r="AO311" i="1" s="1"/>
  <c r="AL608" i="1"/>
  <c r="AN608" i="1" s="1"/>
  <c r="AO608" i="1" s="1"/>
  <c r="AL686" i="1"/>
  <c r="AN686" i="1" s="1"/>
  <c r="AO686" i="1" s="1"/>
  <c r="AL391" i="1"/>
  <c r="AL1174" i="1"/>
  <c r="AN1174" i="1" s="1"/>
  <c r="AO1174" i="1" s="1"/>
  <c r="AL1019" i="1"/>
  <c r="AN1019" i="1" s="1"/>
  <c r="AO1019" i="1" s="1"/>
  <c r="AL1098" i="1"/>
  <c r="AN1098" i="1" s="1"/>
  <c r="AO1098" i="1" s="1"/>
  <c r="AL136" i="1"/>
  <c r="AL1281" i="1"/>
  <c r="AN1281" i="1" s="1"/>
  <c r="AO1281" i="1" s="1"/>
  <c r="AL1248" i="1"/>
  <c r="AN1248" i="1" s="1"/>
  <c r="AO1248" i="1" s="1"/>
  <c r="AL273" i="1"/>
  <c r="AL649" i="1"/>
  <c r="AN649" i="1" s="1"/>
  <c r="AO649" i="1" s="1"/>
  <c r="AL1421" i="1"/>
  <c r="AN1421" i="1" s="1"/>
  <c r="AO1421" i="1" s="1"/>
  <c r="AL1317" i="1"/>
  <c r="AN1317" i="1" s="1"/>
  <c r="AO1317" i="1" s="1"/>
  <c r="AL177" i="1"/>
  <c r="AN177" i="1" s="1"/>
  <c r="AO177" i="1" s="1"/>
  <c r="AL399" i="1"/>
  <c r="AL849" i="1"/>
  <c r="AL1030" i="1"/>
  <c r="AN1030" i="1" s="1"/>
  <c r="AO1030" i="1" s="1"/>
  <c r="AL15" i="1"/>
  <c r="AN15" i="1" s="1"/>
  <c r="AO15" i="1" s="1"/>
  <c r="AL695" i="1"/>
  <c r="AN695" i="1" s="1"/>
  <c r="AO695" i="1" s="1"/>
  <c r="AL923" i="1"/>
  <c r="AN923" i="1" s="1"/>
  <c r="AO923" i="1" s="1"/>
  <c r="AL647" i="1"/>
  <c r="AN647" i="1" s="1"/>
  <c r="AO647" i="1" s="1"/>
  <c r="AL1151" i="1"/>
  <c r="AN1151" i="1" s="1"/>
  <c r="AO1151" i="1" s="1"/>
  <c r="AL897" i="1"/>
  <c r="AL803" i="1"/>
  <c r="AL327" i="1"/>
  <c r="AN327" i="1" s="1"/>
  <c r="AO327" i="1" s="1"/>
  <c r="AL1473" i="1"/>
  <c r="AN1473" i="1" s="1"/>
  <c r="AO1473" i="1" s="1"/>
  <c r="AL822" i="1"/>
  <c r="AL412" i="1"/>
  <c r="AL1082" i="1"/>
  <c r="AL1115" i="1"/>
  <c r="AN1115" i="1" s="1"/>
  <c r="AO1115" i="1" s="1"/>
  <c r="AL1156" i="1"/>
  <c r="AL1244" i="1"/>
  <c r="AL1026" i="1"/>
  <c r="AL1456" i="1"/>
  <c r="AL1285" i="1"/>
  <c r="AL619" i="1"/>
  <c r="AL76" i="1"/>
  <c r="AL553" i="1"/>
  <c r="AL815" i="1"/>
  <c r="AL837" i="1"/>
  <c r="AL628" i="1"/>
  <c r="AL732" i="1"/>
  <c r="AN732" i="1" s="1"/>
  <c r="AO732" i="1" s="1"/>
  <c r="AL1420" i="1"/>
  <c r="AL1388" i="1"/>
  <c r="AN1388" i="1" s="1"/>
  <c r="AO1388" i="1" s="1"/>
  <c r="AL1311" i="1"/>
  <c r="AN1311" i="1" s="1"/>
  <c r="AO1311" i="1" s="1"/>
  <c r="AL1079" i="1"/>
  <c r="AN1079" i="1" s="1"/>
  <c r="AO1079" i="1" s="1"/>
  <c r="AL1070" i="1"/>
  <c r="AL1057" i="1"/>
  <c r="AN1057" i="1" s="1"/>
  <c r="AO1057" i="1" s="1"/>
  <c r="AL1037" i="1"/>
  <c r="AN1037" i="1" s="1"/>
  <c r="AO1037" i="1" s="1"/>
  <c r="AL1013" i="1"/>
  <c r="AN1013" i="1" s="1"/>
  <c r="AO1013" i="1" s="1"/>
  <c r="AL917" i="1"/>
  <c r="AN917" i="1" s="1"/>
  <c r="AO917" i="1" s="1"/>
  <c r="AL827" i="1"/>
  <c r="AN827" i="1" s="1"/>
  <c r="AO827" i="1" s="1"/>
  <c r="AL819" i="1"/>
  <c r="AN819" i="1" s="1"/>
  <c r="AO819" i="1" s="1"/>
  <c r="AL789" i="1"/>
  <c r="AL781" i="1"/>
  <c r="AN781" i="1" s="1"/>
  <c r="AO781" i="1" s="1"/>
  <c r="AL720" i="1"/>
  <c r="AL688" i="1"/>
  <c r="AN688" i="1" s="1"/>
  <c r="AO688" i="1" s="1"/>
  <c r="AL632" i="1"/>
  <c r="AN632" i="1" s="1"/>
  <c r="AO632" i="1" s="1"/>
  <c r="AL631" i="1"/>
  <c r="AN631" i="1" s="1"/>
  <c r="AO631" i="1" s="1"/>
  <c r="AL629" i="1"/>
  <c r="AN629" i="1" s="1"/>
  <c r="AO629" i="1" s="1"/>
  <c r="AL564" i="1"/>
  <c r="AL541" i="1"/>
  <c r="AL512" i="1"/>
  <c r="AN512" i="1" s="1"/>
  <c r="AO512" i="1" s="1"/>
  <c r="AL500" i="1"/>
  <c r="AN500" i="1" s="1"/>
  <c r="AO500" i="1" s="1"/>
  <c r="AL477" i="1"/>
  <c r="AN477" i="1" s="1"/>
  <c r="AO477" i="1" s="1"/>
  <c r="AL453" i="1"/>
  <c r="AL449" i="1"/>
  <c r="AN449" i="1" s="1"/>
  <c r="AO449" i="1" s="1"/>
  <c r="AL371" i="1"/>
  <c r="AL291" i="1"/>
  <c r="AN291" i="1" s="1"/>
  <c r="AO291" i="1" s="1"/>
  <c r="AL282" i="1"/>
  <c r="AN282" i="1" s="1"/>
  <c r="AO282" i="1" s="1"/>
  <c r="AL275" i="1"/>
  <c r="AL271" i="1"/>
  <c r="AN271" i="1" s="1"/>
  <c r="AO271" i="1" s="1"/>
  <c r="AL246" i="1"/>
  <c r="AL237" i="1"/>
  <c r="AN237" i="1" s="1"/>
  <c r="AO237" i="1" s="1"/>
  <c r="AL26" i="1"/>
  <c r="AN26" i="1" s="1"/>
  <c r="AO26" i="1" s="1"/>
  <c r="AL1483" i="1"/>
  <c r="AL1474" i="1"/>
  <c r="AN1474" i="1" s="1"/>
  <c r="AO1474" i="1" s="1"/>
  <c r="AL1427" i="1"/>
  <c r="AN1427" i="1" s="1"/>
  <c r="AO1427" i="1" s="1"/>
  <c r="AL1413" i="1"/>
  <c r="AL1391" i="1"/>
  <c r="AL1365" i="1"/>
  <c r="AL1349" i="1"/>
  <c r="AL1323" i="1"/>
  <c r="AN1323" i="1" s="1"/>
  <c r="AO1323" i="1" s="1"/>
  <c r="AL1318" i="1"/>
  <c r="AN1318" i="1" s="1"/>
  <c r="AO1318" i="1" s="1"/>
  <c r="AL1312" i="1"/>
  <c r="AL1268" i="1"/>
  <c r="AN1268" i="1" s="1"/>
  <c r="AO1268" i="1" s="1"/>
  <c r="AL1261" i="1"/>
  <c r="AN1261" i="1" s="1"/>
  <c r="AO1261" i="1" s="1"/>
  <c r="AL1253" i="1"/>
  <c r="AN1253" i="1" s="1"/>
  <c r="AO1253" i="1" s="1"/>
  <c r="AL1213" i="1"/>
  <c r="AN1213" i="1" s="1"/>
  <c r="AO1213" i="1" s="1"/>
  <c r="AL1203" i="1"/>
  <c r="AL1196" i="1"/>
  <c r="AL1180" i="1"/>
  <c r="AN1180" i="1" s="1"/>
  <c r="AO1180" i="1" s="1"/>
  <c r="AL1137" i="1"/>
  <c r="AN1137" i="1" s="1"/>
  <c r="AO1137" i="1" s="1"/>
  <c r="AL1116" i="1"/>
  <c r="AN1116" i="1" s="1"/>
  <c r="AO1116" i="1" s="1"/>
  <c r="AL988" i="1"/>
  <c r="AL963" i="1"/>
  <c r="AL909" i="1"/>
  <c r="AN909" i="1" s="1"/>
  <c r="AO909" i="1" s="1"/>
  <c r="AL840" i="1"/>
  <c r="AN840" i="1" s="1"/>
  <c r="AO840" i="1" s="1"/>
  <c r="AL802" i="1"/>
  <c r="AL763" i="1"/>
  <c r="AL747" i="1"/>
  <c r="AL655" i="1"/>
  <c r="AN655" i="1" s="1"/>
  <c r="AO655" i="1" s="1"/>
  <c r="AL612" i="1"/>
  <c r="AL569" i="1"/>
  <c r="AN569" i="1" s="1"/>
  <c r="AO569" i="1" s="1"/>
  <c r="AL537" i="1"/>
  <c r="AN537" i="1" s="1"/>
  <c r="AO537" i="1" s="1"/>
  <c r="AL508" i="1"/>
  <c r="AN508" i="1" s="1"/>
  <c r="AO508" i="1" s="1"/>
  <c r="AL492" i="1"/>
  <c r="AN492" i="1" s="1"/>
  <c r="AO492" i="1" s="1"/>
  <c r="AL471" i="1"/>
  <c r="AN471" i="1" s="1"/>
  <c r="AO471" i="1" s="1"/>
  <c r="AL460" i="1"/>
  <c r="AN460" i="1" s="1"/>
  <c r="AO460" i="1" s="1"/>
  <c r="AL422" i="1"/>
  <c r="AN422" i="1" s="1"/>
  <c r="AO422" i="1" s="1"/>
  <c r="AL419" i="1"/>
  <c r="AL393" i="1"/>
  <c r="AL383" i="1"/>
  <c r="AL321" i="1"/>
  <c r="AL241" i="1"/>
  <c r="AN241" i="1" s="1"/>
  <c r="AO241" i="1" s="1"/>
  <c r="AL238" i="1"/>
  <c r="AN238" i="1" s="1"/>
  <c r="AO238" i="1" s="1"/>
  <c r="AL225" i="1"/>
  <c r="AL222" i="1"/>
  <c r="AN222" i="1" s="1"/>
  <c r="AO222" i="1" s="1"/>
  <c r="AL193" i="1"/>
  <c r="AL155" i="1"/>
  <c r="AL151" i="1"/>
  <c r="AN151" i="1" s="1"/>
  <c r="AO151" i="1" s="1"/>
  <c r="AL135" i="1"/>
  <c r="AL35" i="1"/>
  <c r="AL14" i="1"/>
  <c r="AN14" i="1" s="1"/>
  <c r="AO14" i="1" s="1"/>
  <c r="AL1475" i="1"/>
  <c r="AL1415" i="1"/>
  <c r="AN1415" i="1" s="1"/>
  <c r="AO1415" i="1" s="1"/>
  <c r="AL1199" i="1"/>
  <c r="AN1199" i="1" s="1"/>
  <c r="AO1199" i="1" s="1"/>
  <c r="AL1192" i="1"/>
  <c r="AN1192" i="1" s="1"/>
  <c r="AO1192" i="1" s="1"/>
  <c r="AL1185" i="1"/>
  <c r="AN1185" i="1" s="1"/>
  <c r="AO1185" i="1" s="1"/>
  <c r="AL1150" i="1"/>
  <c r="AN1150" i="1" s="1"/>
  <c r="AO1150" i="1" s="1"/>
  <c r="AL1018" i="1"/>
  <c r="AN1018" i="1" s="1"/>
  <c r="AO1018" i="1" s="1"/>
  <c r="AL1005" i="1"/>
  <c r="AN1005" i="1" s="1"/>
  <c r="AO1005" i="1" s="1"/>
  <c r="AL1003" i="1"/>
  <c r="AN1003" i="1" s="1"/>
  <c r="AO1003" i="1" s="1"/>
  <c r="AL1002" i="1"/>
  <c r="AN1002" i="1" s="1"/>
  <c r="AO1002" i="1" s="1"/>
  <c r="AL921" i="1"/>
  <c r="AN921" i="1" s="1"/>
  <c r="AO921" i="1" s="1"/>
  <c r="AL868" i="1"/>
  <c r="AL662" i="1"/>
  <c r="AL621" i="1"/>
  <c r="AL584" i="1"/>
  <c r="AN584" i="1" s="1"/>
  <c r="AO584" i="1" s="1"/>
  <c r="AL463" i="1"/>
  <c r="AL42" i="1"/>
  <c r="AL337" i="1"/>
  <c r="AL580" i="1"/>
  <c r="AN580" i="1" s="1"/>
  <c r="AO580" i="1" s="1"/>
  <c r="AL1478" i="1"/>
  <c r="AN1478" i="1" s="1"/>
  <c r="AO1478" i="1" s="1"/>
  <c r="AL520" i="1"/>
  <c r="AN520" i="1" s="1"/>
  <c r="AO520" i="1" s="1"/>
  <c r="AL1004" i="1"/>
  <c r="AN1004" i="1" s="1"/>
  <c r="AO1004" i="1" s="1"/>
  <c r="AL1190" i="1"/>
  <c r="AL1078" i="1"/>
  <c r="AN1078" i="1" s="1"/>
  <c r="AO1078" i="1" s="1"/>
  <c r="AL930" i="1"/>
  <c r="AL729" i="1"/>
  <c r="AL285" i="1"/>
  <c r="AN285" i="1" s="1"/>
  <c r="AO285" i="1" s="1"/>
  <c r="AL919" i="1"/>
  <c r="AN919" i="1" s="1"/>
  <c r="AO919" i="1" s="1"/>
  <c r="AL1412" i="1"/>
  <c r="AL1395" i="1"/>
  <c r="AL1377" i="1"/>
  <c r="AN1377" i="1" s="1"/>
  <c r="AO1377" i="1" s="1"/>
  <c r="AL1348" i="1"/>
  <c r="AL1280" i="1"/>
  <c r="AN1280" i="1" s="1"/>
  <c r="AO1280" i="1" s="1"/>
  <c r="AL1267" i="1"/>
  <c r="AN1267" i="1" s="1"/>
  <c r="AO1267" i="1" s="1"/>
  <c r="AL1235" i="1"/>
  <c r="AL1223" i="1"/>
  <c r="AL1212" i="1"/>
  <c r="AN1212" i="1" s="1"/>
  <c r="AO1212" i="1" s="1"/>
  <c r="AL1202" i="1"/>
  <c r="AL1195" i="1"/>
  <c r="AL1053" i="1"/>
  <c r="AL1052" i="1"/>
  <c r="AL1015" i="1"/>
  <c r="AN1015" i="1" s="1"/>
  <c r="AO1015" i="1" s="1"/>
  <c r="AL940" i="1"/>
  <c r="AL908" i="1"/>
  <c r="AN908" i="1" s="1"/>
  <c r="AO908" i="1" s="1"/>
  <c r="AL906" i="1"/>
  <c r="AL887" i="1"/>
  <c r="AN887" i="1" s="1"/>
  <c r="AO887" i="1" s="1"/>
  <c r="AL817" i="1"/>
  <c r="AL801" i="1"/>
  <c r="AL762" i="1"/>
  <c r="AL716" i="1"/>
  <c r="AN716" i="1" s="1"/>
  <c r="AO716" i="1" s="1"/>
  <c r="AL687" i="1"/>
  <c r="AL679" i="1"/>
  <c r="AL611" i="1"/>
  <c r="AL583" i="1"/>
  <c r="AN583" i="1" s="1"/>
  <c r="AO583" i="1" s="1"/>
  <c r="AL472" i="1"/>
  <c r="AL421" i="1"/>
  <c r="AN421" i="1" s="1"/>
  <c r="AO421" i="1" s="1"/>
  <c r="AL382" i="1"/>
  <c r="AL310" i="1"/>
  <c r="AN310" i="1" s="1"/>
  <c r="AO310" i="1" s="1"/>
  <c r="AL300" i="1"/>
  <c r="AL272" i="1"/>
  <c r="AL250" i="1"/>
  <c r="AN250" i="1" s="1"/>
  <c r="AO250" i="1" s="1"/>
  <c r="AL147" i="1"/>
  <c r="AL94" i="1"/>
  <c r="AL62" i="1"/>
  <c r="AL49" i="1"/>
  <c r="AN49" i="1" s="1"/>
  <c r="AO49" i="1" s="1"/>
  <c r="AL13" i="1"/>
  <c r="AN13" i="1" s="1"/>
  <c r="AO13" i="1" s="1"/>
  <c r="AL1466" i="1"/>
  <c r="AL1097" i="1"/>
  <c r="AN1097" i="1" s="1"/>
  <c r="AO1097" i="1" s="1"/>
  <c r="AL1061" i="1"/>
  <c r="AL1029" i="1"/>
  <c r="AN1029" i="1" s="1"/>
  <c r="AO1029" i="1" s="1"/>
  <c r="AL1022" i="1"/>
  <c r="AL978" i="1"/>
  <c r="AL714" i="1"/>
  <c r="AL552" i="1"/>
  <c r="AL188" i="1"/>
  <c r="AL36" i="1"/>
  <c r="AN36" i="1" s="1"/>
  <c r="AO36" i="1" s="1"/>
  <c r="AL17" i="1"/>
  <c r="AL336" i="1"/>
  <c r="AL56" i="1"/>
  <c r="AN56" i="1" s="1"/>
  <c r="AO56" i="1" s="1"/>
  <c r="AL947" i="1"/>
  <c r="AN947" i="1" s="1"/>
  <c r="AO947" i="1" s="1"/>
  <c r="AL1444" i="1"/>
  <c r="AN1444" i="1" s="1"/>
  <c r="AO1444" i="1" s="1"/>
  <c r="AL192" i="1"/>
  <c r="AL278" i="1"/>
  <c r="AN278" i="1" s="1"/>
  <c r="AO278" i="1" s="1"/>
  <c r="AL782" i="1"/>
  <c r="AL1001" i="1"/>
  <c r="AN1001" i="1" s="1"/>
  <c r="AO1001" i="1" s="1"/>
  <c r="AL280" i="1"/>
  <c r="AL1296" i="1"/>
  <c r="AN1296" i="1" s="1"/>
  <c r="AO1296" i="1" s="1"/>
  <c r="AL481" i="1"/>
  <c r="AN481" i="1" s="1"/>
  <c r="AO481" i="1" s="1"/>
  <c r="AL533" i="1"/>
  <c r="AL624" i="1"/>
  <c r="AN624" i="1" s="1"/>
  <c r="AO624" i="1" s="1"/>
  <c r="AL91" i="1"/>
  <c r="AL234" i="1"/>
  <c r="AL1356" i="1"/>
  <c r="AN1356" i="1" s="1"/>
  <c r="AO1356" i="1" s="1"/>
  <c r="AL1229" i="1"/>
  <c r="AN1229" i="1" s="1"/>
  <c r="AO1229" i="1" s="1"/>
  <c r="AL1233" i="1"/>
  <c r="AN1233" i="1" s="1"/>
  <c r="AO1233" i="1" s="1"/>
  <c r="AL299" i="1"/>
  <c r="AL536" i="1"/>
  <c r="AN536" i="1" s="1"/>
  <c r="AO536" i="1" s="1"/>
  <c r="AL1289" i="1"/>
  <c r="AN1289" i="1" s="1"/>
  <c r="AO1289" i="1" s="1"/>
  <c r="AL377" i="1"/>
  <c r="AN377" i="1" s="1"/>
  <c r="AO377" i="1" s="1"/>
  <c r="AL261" i="1"/>
  <c r="AN261" i="1" s="1"/>
  <c r="AO261" i="1" s="1"/>
  <c r="AL491" i="1"/>
  <c r="AN491" i="1" s="1"/>
  <c r="AO491" i="1" s="1"/>
  <c r="AL751" i="1"/>
  <c r="AL1211" i="1"/>
  <c r="AN1211" i="1" s="1"/>
  <c r="AO1211" i="1" s="1"/>
  <c r="AL1154" i="1"/>
  <c r="AN1154" i="1" s="1"/>
  <c r="AO1154" i="1" s="1"/>
  <c r="AL74" i="1"/>
  <c r="AN74" i="1" s="1"/>
  <c r="AO74" i="1" s="1"/>
  <c r="AL1188" i="1"/>
  <c r="AN1188" i="1" s="1"/>
  <c r="AO1188" i="1" s="1"/>
  <c r="AL953" i="1"/>
  <c r="AN953" i="1" s="1"/>
  <c r="AO953" i="1" s="1"/>
  <c r="AL601" i="1"/>
  <c r="AL462" i="1"/>
  <c r="AL1028" i="1"/>
  <c r="AN1028" i="1" s="1"/>
  <c r="AO1028" i="1" s="1"/>
  <c r="AL511" i="1"/>
  <c r="AL464" i="1"/>
  <c r="AN464" i="1" s="1"/>
  <c r="AO464" i="1" s="1"/>
  <c r="AL779" i="1"/>
  <c r="AN779" i="1" s="1"/>
  <c r="AO779" i="1" s="1"/>
  <c r="AL1181" i="1"/>
  <c r="AL320" i="1"/>
  <c r="AL1074" i="1"/>
  <c r="AN1074" i="1" s="1"/>
  <c r="AO1074" i="1" s="1"/>
  <c r="AL618" i="1"/>
  <c r="AN618" i="1" s="1"/>
  <c r="AO618" i="1" s="1"/>
  <c r="AL1335" i="1"/>
  <c r="AN1335" i="1" s="1"/>
  <c r="AO1335" i="1" s="1"/>
  <c r="AL1457" i="1"/>
  <c r="AN1457" i="1" s="1"/>
  <c r="AO1457" i="1" s="1"/>
  <c r="AL746" i="1"/>
  <c r="AL790" i="1"/>
  <c r="AN790" i="1" s="1"/>
  <c r="AO790" i="1" s="1"/>
  <c r="AL1245" i="1"/>
  <c r="AN1245" i="1" s="1"/>
  <c r="AO1245" i="1" s="1"/>
  <c r="AL741" i="1"/>
  <c r="AL800" i="1"/>
  <c r="AL428" i="1"/>
  <c r="AL221" i="1"/>
  <c r="AN221" i="1" s="1"/>
  <c r="AO221" i="1" s="1"/>
  <c r="AL1201" i="1"/>
  <c r="AL551" i="1"/>
  <c r="AL1112" i="1"/>
  <c r="AN1112" i="1" s="1"/>
  <c r="AO1112" i="1" s="1"/>
  <c r="AL623" i="1"/>
  <c r="AL427" i="1"/>
  <c r="AL260" i="1"/>
  <c r="AN260" i="1" s="1"/>
  <c r="AO260" i="1" s="1"/>
  <c r="AL1266" i="1"/>
  <c r="AN1266" i="1" s="1"/>
  <c r="AO1266" i="1" s="1"/>
  <c r="AL29" i="1"/>
  <c r="AN29" i="1" s="1"/>
  <c r="AO29" i="1" s="1"/>
  <c r="AL1228" i="1"/>
  <c r="AN1228" i="1" s="1"/>
  <c r="AO1228" i="1" s="1"/>
  <c r="AL1443" i="1"/>
  <c r="AN1443" i="1" s="1"/>
  <c r="AO1443" i="1" s="1"/>
  <c r="AL568" i="1"/>
  <c r="AN568" i="1" s="1"/>
  <c r="AO568" i="1" s="1"/>
  <c r="AL1417" i="1"/>
  <c r="AL490" i="1"/>
  <c r="AN490" i="1" s="1"/>
  <c r="AO490" i="1" s="1"/>
  <c r="AL298" i="1"/>
  <c r="AL1016" i="1"/>
  <c r="AL1426" i="1"/>
  <c r="AN1426" i="1" s="1"/>
  <c r="AO1426" i="1" s="1"/>
  <c r="AL600" i="1"/>
  <c r="AL1027" i="1"/>
  <c r="AN1027" i="1" s="1"/>
  <c r="AO1027" i="1" s="1"/>
  <c r="AL1290" i="1"/>
  <c r="AN1290" i="1" s="1"/>
  <c r="AO1290" i="1" s="1"/>
  <c r="AL411" i="1"/>
  <c r="AL558" i="1"/>
  <c r="AL420" i="1"/>
  <c r="AN420" i="1" s="1"/>
  <c r="AO420" i="1" s="1"/>
  <c r="AL851" i="1"/>
  <c r="AN851" i="1" s="1"/>
  <c r="AO851" i="1" s="1"/>
  <c r="AL872" i="1"/>
  <c r="AN872" i="1" s="1"/>
  <c r="AO872" i="1" s="1"/>
  <c r="AL700" i="1"/>
  <c r="AL843" i="1"/>
  <c r="AN843" i="1" s="1"/>
  <c r="AO843" i="1" s="1"/>
  <c r="AL799" i="1"/>
  <c r="AL319" i="1"/>
  <c r="AL962" i="1"/>
  <c r="AL640" i="1"/>
  <c r="AN640" i="1" s="1"/>
  <c r="AO640" i="1" s="1"/>
  <c r="AL309" i="1"/>
  <c r="AN309" i="1" s="1"/>
  <c r="AO309" i="1" s="1"/>
  <c r="AL335" i="1"/>
  <c r="AL976" i="1"/>
  <c r="AN976" i="1" s="1"/>
  <c r="AO976" i="1" s="1"/>
  <c r="AL946" i="1"/>
  <c r="AN946" i="1" s="1"/>
  <c r="AO946" i="1" s="1"/>
  <c r="AL661" i="1"/>
  <c r="AL480" i="1"/>
  <c r="AN480" i="1" s="1"/>
  <c r="AO480" i="1" s="1"/>
  <c r="AL734" i="1"/>
  <c r="AN734" i="1" s="1"/>
  <c r="AO734" i="1" s="1"/>
  <c r="AL1477" i="1"/>
  <c r="AN1477" i="1" s="1"/>
  <c r="AO1477" i="1" s="1"/>
  <c r="AL1459" i="1"/>
  <c r="AL1000" i="1"/>
  <c r="AN1000" i="1" s="1"/>
  <c r="AO1000" i="1" s="1"/>
  <c r="AL1442" i="1"/>
  <c r="AN1442" i="1" s="1"/>
  <c r="AO1442" i="1" s="1"/>
  <c r="AL839" i="1"/>
  <c r="AN839" i="1" s="1"/>
  <c r="AO839" i="1" s="1"/>
  <c r="AL240" i="1"/>
  <c r="AN240" i="1" s="1"/>
  <c r="AO240" i="1" s="1"/>
  <c r="AL829" i="1"/>
  <c r="AN829" i="1" s="1"/>
  <c r="AO829" i="1" s="1"/>
  <c r="AL164" i="1"/>
  <c r="AN164" i="1" s="1"/>
  <c r="AO164" i="1" s="1"/>
  <c r="AL939" i="1"/>
  <c r="AN939" i="1" s="1"/>
  <c r="AO939" i="1" s="1"/>
  <c r="AL780" i="1"/>
  <c r="AN780" i="1" s="1"/>
  <c r="AO780" i="1" s="1"/>
  <c r="AL1411" i="1"/>
  <c r="AL1295" i="1"/>
  <c r="AN1295" i="1" s="1"/>
  <c r="AO1295" i="1" s="1"/>
  <c r="AL724" i="1"/>
  <c r="AL918" i="1"/>
  <c r="AN918" i="1" s="1"/>
  <c r="AO918" i="1" s="1"/>
  <c r="AL566" i="1"/>
  <c r="AL567" i="1"/>
  <c r="AN567" i="1" s="1"/>
  <c r="AO567" i="1" s="1"/>
  <c r="AL1265" i="1"/>
  <c r="AN1265" i="1" s="1"/>
  <c r="AO1265" i="1" s="1"/>
  <c r="AL607" i="1"/>
  <c r="AN607" i="1" s="1"/>
  <c r="AO607" i="1" s="1"/>
  <c r="AL281" i="1"/>
  <c r="AL991" i="1"/>
  <c r="AN991" i="1" s="1"/>
  <c r="AO991" i="1" s="1"/>
  <c r="AL1373" i="1"/>
  <c r="AN1373" i="1" s="1"/>
  <c r="AO1373" i="1" s="1"/>
  <c r="AL297" i="1"/>
  <c r="AL745" i="1"/>
  <c r="AL220" i="1"/>
  <c r="AL249" i="1"/>
  <c r="AN249" i="1" s="1"/>
  <c r="AO249" i="1" s="1"/>
  <c r="AL293" i="1"/>
  <c r="AL742" i="1"/>
  <c r="AL507" i="1"/>
  <c r="AN507" i="1" s="1"/>
  <c r="AO507" i="1" s="1"/>
  <c r="AL73" i="1"/>
  <c r="AN73" i="1" s="1"/>
  <c r="AO73" i="1" s="1"/>
  <c r="AL1358" i="1"/>
  <c r="AN1358" i="1" s="1"/>
  <c r="AO1358" i="1" s="1"/>
  <c r="AL1187" i="1"/>
  <c r="AN1187" i="1" s="1"/>
  <c r="AO1187" i="1" s="1"/>
  <c r="AL1347" i="1"/>
  <c r="AL308" i="1"/>
  <c r="AN308" i="1" s="1"/>
  <c r="AO308" i="1" s="1"/>
  <c r="AL798" i="1"/>
  <c r="AL224" i="1"/>
  <c r="AL961" i="1"/>
  <c r="AL761" i="1"/>
  <c r="AL334" i="1"/>
  <c r="AL841" i="1"/>
  <c r="AL825" i="1"/>
  <c r="AL933" i="1"/>
  <c r="AL438" i="1"/>
  <c r="AL487" i="1"/>
  <c r="AN487" i="1" s="1"/>
  <c r="AO487" i="1" s="1"/>
  <c r="AL1441" i="1"/>
  <c r="AN1441" i="1" s="1"/>
  <c r="AO1441" i="1" s="1"/>
  <c r="AL103" i="1"/>
  <c r="AN103" i="1" s="1"/>
  <c r="AO103" i="1" s="1"/>
  <c r="AL1476" i="1"/>
  <c r="AN1476" i="1" s="1"/>
  <c r="AO1476" i="1" s="1"/>
  <c r="AL864" i="1"/>
  <c r="AN864" i="1" s="1"/>
  <c r="AO864" i="1" s="1"/>
  <c r="AL793" i="1"/>
  <c r="AL1383" i="1"/>
  <c r="AL535" i="1"/>
  <c r="AN535" i="1" s="1"/>
  <c r="AO535" i="1" s="1"/>
  <c r="AL1401" i="1"/>
  <c r="AN1401" i="1" s="1"/>
  <c r="AO1401" i="1" s="1"/>
  <c r="AL1368" i="1"/>
  <c r="AL1210" i="1"/>
  <c r="AN1210" i="1" s="1"/>
  <c r="AO1210" i="1" s="1"/>
  <c r="AL126" i="1"/>
  <c r="AN126" i="1" s="1"/>
  <c r="AO126" i="1" s="1"/>
  <c r="AL1194" i="1"/>
  <c r="AN1194" i="1" s="1"/>
  <c r="AO1194" i="1" s="1"/>
  <c r="AL987" i="1"/>
  <c r="AL582" i="1"/>
  <c r="AN582" i="1" s="1"/>
  <c r="AO582" i="1" s="1"/>
  <c r="AL565" i="1"/>
  <c r="AN565" i="1" s="1"/>
  <c r="AO565" i="1" s="1"/>
  <c r="AL620" i="1"/>
  <c r="AL1119" i="1"/>
  <c r="AN1119" i="1" s="1"/>
  <c r="AO1119" i="1" s="1"/>
  <c r="AL2" i="1"/>
  <c r="AL599" i="1"/>
  <c r="AL1425" i="1"/>
  <c r="AN1425" i="1" s="1"/>
  <c r="AO1425" i="1" s="1"/>
  <c r="AL277" i="1"/>
  <c r="AN277" i="1" s="1"/>
  <c r="AO277" i="1" s="1"/>
  <c r="AL1346" i="1"/>
  <c r="AL931" i="1"/>
  <c r="AL175" i="1"/>
  <c r="AL709" i="1"/>
  <c r="AN709" i="1" s="1"/>
  <c r="AO709" i="1" s="1"/>
  <c r="AL211" i="1"/>
  <c r="AL1051" i="1"/>
  <c r="AL835" i="1"/>
  <c r="AL971" i="1"/>
  <c r="AN971" i="1" s="1"/>
  <c r="AO971" i="1" s="1"/>
  <c r="AL1200" i="1"/>
  <c r="AL130" i="1"/>
  <c r="AL497" i="1"/>
  <c r="AL318" i="1"/>
  <c r="AL1121" i="1"/>
  <c r="AL1334" i="1"/>
  <c r="AN1334" i="1" s="1"/>
  <c r="AO1334" i="1" s="1"/>
  <c r="AL896" i="1"/>
  <c r="AL744" i="1"/>
  <c r="AL592" i="1"/>
  <c r="AL191" i="1"/>
  <c r="AL797" i="1"/>
  <c r="AL848" i="1"/>
  <c r="AL935" i="1"/>
  <c r="AL866" i="1"/>
  <c r="AN866" i="1" s="1"/>
  <c r="AO866" i="1" s="1"/>
  <c r="AL1264" i="1"/>
  <c r="AN1264" i="1" s="1"/>
  <c r="AO1264" i="1" s="1"/>
  <c r="AL1060" i="1"/>
  <c r="AL381" i="1"/>
  <c r="AL223" i="1"/>
  <c r="AL960" i="1"/>
  <c r="AL296" i="1"/>
  <c r="AN296" i="1" s="1"/>
  <c r="AO296" i="1" s="1"/>
  <c r="AL1104" i="1"/>
  <c r="AL418" i="1"/>
  <c r="AL760" i="1"/>
  <c r="AL72" i="1"/>
  <c r="AN72" i="1" s="1"/>
  <c r="AO72" i="1" s="1"/>
  <c r="AL914" i="1"/>
  <c r="AL388" i="1"/>
  <c r="AL69" i="1"/>
  <c r="AL248" i="1"/>
  <c r="AN248" i="1" s="1"/>
  <c r="AO248" i="1" s="1"/>
  <c r="AL740" i="1"/>
  <c r="AL426" i="1"/>
  <c r="AL333" i="1"/>
  <c r="AL676" i="1"/>
  <c r="AN676" i="1" s="1"/>
  <c r="AO676" i="1" s="1"/>
  <c r="AL185" i="1"/>
  <c r="AN185" i="1" s="1"/>
  <c r="AO185" i="1" s="1"/>
  <c r="AL27" i="1"/>
  <c r="AN27" i="1" s="1"/>
  <c r="AO27" i="1" s="1"/>
  <c r="AL71" i="1"/>
  <c r="AN71" i="1" s="1"/>
  <c r="AO71" i="1" s="1"/>
  <c r="AL479" i="1"/>
  <c r="AN479" i="1" s="1"/>
  <c r="AO479" i="1" s="1"/>
  <c r="AL66" i="1"/>
  <c r="AN66" i="1" s="1"/>
  <c r="AO66" i="1" s="1"/>
  <c r="AL410" i="1"/>
  <c r="AL1056" i="1"/>
  <c r="AN1056" i="1" s="1"/>
  <c r="AO1056" i="1" s="1"/>
  <c r="AL1307" i="1"/>
  <c r="AN1307" i="1" s="1"/>
  <c r="AO1307" i="1" s="1"/>
  <c r="AL1077" i="1"/>
  <c r="AN1077" i="1" s="1"/>
  <c r="AO1077" i="1" s="1"/>
  <c r="AL828" i="1"/>
  <c r="AN828" i="1" s="1"/>
  <c r="AO828" i="1" s="1"/>
  <c r="AL1133" i="1"/>
  <c r="AN1133" i="1" s="1"/>
  <c r="AO1133" i="1" s="1"/>
  <c r="AL101" i="1"/>
  <c r="AN101" i="1" s="1"/>
  <c r="AO101" i="1" s="1"/>
  <c r="AL911" i="1"/>
  <c r="AL1128" i="1"/>
  <c r="AL622" i="1"/>
  <c r="AN622" i="1" s="1"/>
  <c r="AO622" i="1" s="1"/>
  <c r="AL651" i="1"/>
  <c r="AL1136" i="1"/>
  <c r="AN1136" i="1" s="1"/>
  <c r="AO1136" i="1" s="1"/>
  <c r="AL1176" i="1"/>
  <c r="AL1471" i="1"/>
  <c r="AN1471" i="1" s="1"/>
  <c r="AO1471" i="1" s="1"/>
  <c r="AL317" i="1"/>
  <c r="AL1234" i="1"/>
  <c r="AL1155" i="1"/>
  <c r="AL1374" i="1"/>
  <c r="AL796" i="1"/>
  <c r="AL1263" i="1"/>
  <c r="AN1263" i="1" s="1"/>
  <c r="AO1263" i="1" s="1"/>
  <c r="AL1059" i="1"/>
  <c r="AL759" i="1"/>
  <c r="AL1484" i="1"/>
  <c r="AN1484" i="1" s="1"/>
  <c r="AO1484" i="1" s="1"/>
  <c r="AL57" i="1"/>
  <c r="AN57" i="1" s="1"/>
  <c r="AO57" i="1" s="1"/>
  <c r="AL959" i="1"/>
  <c r="AL212" i="1"/>
  <c r="AL307" i="1"/>
  <c r="AN307" i="1" s="1"/>
  <c r="AO307" i="1" s="1"/>
  <c r="AL945" i="1"/>
  <c r="AN945" i="1" s="1"/>
  <c r="AO945" i="1" s="1"/>
  <c r="AL606" i="1"/>
  <c r="AN606" i="1" s="1"/>
  <c r="AO606" i="1" s="1"/>
  <c r="AN46" i="1" l="1"/>
  <c r="AO46" i="1" s="1"/>
  <c r="AN1175" i="1"/>
  <c r="AO1175" i="1" s="1"/>
  <c r="AN1345" i="1"/>
  <c r="AO1345" i="1" s="1"/>
  <c r="AN860" i="1"/>
  <c r="AO860" i="1" s="1"/>
  <c r="AN1481" i="1"/>
  <c r="AO1481" i="1" s="1"/>
  <c r="AN1186" i="1"/>
  <c r="AO1186" i="1" s="1"/>
  <c r="AN1372" i="1"/>
  <c r="AO1372" i="1" s="1"/>
  <c r="AN416" i="1"/>
  <c r="AO416" i="1" s="1"/>
  <c r="AN1033" i="1"/>
  <c r="AO1033" i="1" s="1"/>
  <c r="AN1327" i="1"/>
  <c r="AO1327" i="1" s="1"/>
  <c r="AN1216" i="1"/>
  <c r="AO1216" i="1" s="1"/>
  <c r="AN1380" i="1"/>
  <c r="AO1380" i="1" s="1"/>
  <c r="AN433" i="1"/>
  <c r="AO433" i="1" s="1"/>
  <c r="AN1145" i="1"/>
  <c r="AO1145" i="1" s="1"/>
  <c r="AN1429" i="1"/>
  <c r="AO1429" i="1" s="1"/>
  <c r="AN630" i="1"/>
  <c r="AO630" i="1" s="1"/>
  <c r="AN1160" i="1"/>
  <c r="AO1160" i="1" s="1"/>
  <c r="AN1140" i="1"/>
  <c r="AO1140" i="1" s="1"/>
  <c r="AN818" i="1"/>
  <c r="AO818" i="1" s="1"/>
  <c r="AN1254" i="1"/>
  <c r="AO1254" i="1" s="1"/>
  <c r="AN665" i="1"/>
  <c r="AO665" i="1" s="1"/>
  <c r="AN1164" i="1"/>
  <c r="AO1164" i="1" s="1"/>
  <c r="AN1271" i="1"/>
  <c r="AO1271" i="1" s="1"/>
  <c r="AN1127" i="1"/>
  <c r="AO1127" i="1" s="1"/>
  <c r="AN672" i="1"/>
  <c r="AO672" i="1" s="1"/>
  <c r="AN1292" i="1"/>
  <c r="AO1292" i="1" s="1"/>
  <c r="AN1437" i="1"/>
  <c r="AO1437" i="1" s="1"/>
  <c r="AN1387" i="1"/>
  <c r="AO1387" i="1" s="1"/>
  <c r="AN1447" i="1"/>
  <c r="AO1447" i="1" s="1"/>
  <c r="AN548" i="1"/>
  <c r="AO548" i="1" s="1"/>
  <c r="F15" i="7" s="1"/>
  <c r="AN713" i="1"/>
  <c r="AO713" i="1" s="1"/>
  <c r="AN1341" i="1"/>
  <c r="AO1341" i="1" s="1"/>
  <c r="E6" i="7" l="1"/>
  <c r="F9" i="7"/>
  <c r="F6" i="7"/>
  <c r="F2" i="7"/>
  <c r="F5" i="7"/>
  <c r="F8" i="7"/>
  <c r="F7" i="7"/>
  <c r="F12" i="7"/>
  <c r="F10" i="7"/>
  <c r="F14" i="7"/>
  <c r="F3" i="7"/>
  <c r="F11" i="7"/>
  <c r="F16" i="7"/>
  <c r="F4" i="7"/>
  <c r="F13" i="7"/>
  <c r="E10" i="7"/>
  <c r="B13" i="7"/>
  <c r="E7" i="7"/>
  <c r="E12" i="7"/>
  <c r="B2" i="7"/>
  <c r="B4" i="7"/>
  <c r="E13" i="7"/>
  <c r="E14" i="7"/>
  <c r="B9" i="7"/>
  <c r="B14" i="7"/>
  <c r="E3" i="7"/>
  <c r="B7" i="7"/>
  <c r="B5" i="7"/>
  <c r="E9" i="7"/>
  <c r="E15" i="7"/>
  <c r="B6" i="7"/>
  <c r="B3" i="7"/>
  <c r="E16" i="7"/>
  <c r="E4" i="7"/>
  <c r="B11" i="7"/>
  <c r="E5" i="7"/>
  <c r="B12" i="7"/>
  <c r="B10" i="7"/>
  <c r="E2" i="7"/>
  <c r="E8" i="7"/>
  <c r="E11" i="7"/>
  <c r="B16" i="7"/>
  <c r="B15" i="7"/>
  <c r="B8" i="7"/>
  <c r="C6" i="3"/>
  <c r="B6" i="3"/>
  <c r="C5" i="3"/>
  <c r="B5" i="3"/>
  <c r="B4" i="3"/>
  <c r="C3" i="3"/>
  <c r="B3" i="3"/>
  <c r="B2" i="3"/>
  <c r="AF1437" i="1"/>
  <c r="AI1437" i="1" s="1"/>
  <c r="AE1437" i="1"/>
  <c r="AF548" i="1"/>
  <c r="AI548" i="1" s="1"/>
  <c r="AE548" i="1"/>
  <c r="AH352" i="1"/>
  <c r="AF352" i="1"/>
  <c r="AI352" i="1" s="1"/>
  <c r="AE352" i="1"/>
  <c r="AH351" i="1"/>
  <c r="AF351" i="1"/>
  <c r="AI351" i="1" s="1"/>
  <c r="AE351" i="1"/>
  <c r="AH350" i="1"/>
  <c r="AF350" i="1"/>
  <c r="AI350" i="1" s="1"/>
  <c r="AE350" i="1"/>
  <c r="AH1481" i="1"/>
  <c r="AF1481" i="1"/>
  <c r="AI1481" i="1" s="1"/>
  <c r="AE1481" i="1"/>
  <c r="AH1387" i="1"/>
  <c r="AF1387" i="1"/>
  <c r="AI1387" i="1" s="1"/>
  <c r="AE1387" i="1"/>
  <c r="AH1341" i="1"/>
  <c r="AF1341" i="1"/>
  <c r="AI1341" i="1" s="1"/>
  <c r="AE1341" i="1"/>
  <c r="AH1292" i="1"/>
  <c r="AF1292" i="1"/>
  <c r="AI1292" i="1" s="1"/>
  <c r="AE1292" i="1"/>
  <c r="AH1164" i="1"/>
  <c r="AF1164" i="1"/>
  <c r="AI1164" i="1" s="1"/>
  <c r="AE1164" i="1"/>
  <c r="AH1160" i="1"/>
  <c r="AF1160" i="1"/>
  <c r="AI1160" i="1" s="1"/>
  <c r="AE1160" i="1"/>
  <c r="AH1145" i="1"/>
  <c r="AF1145" i="1"/>
  <c r="AI1145" i="1" s="1"/>
  <c r="AE1145" i="1"/>
  <c r="AH1033" i="1"/>
  <c r="AF1033" i="1"/>
  <c r="AI1033" i="1" s="1"/>
  <c r="AE1033" i="1"/>
  <c r="AH860" i="1"/>
  <c r="AF860" i="1"/>
  <c r="AI860" i="1" s="1"/>
  <c r="AE860" i="1"/>
  <c r="AH818" i="1"/>
  <c r="AF818" i="1"/>
  <c r="AI818" i="1" s="1"/>
  <c r="AE818" i="1"/>
  <c r="AH713" i="1"/>
  <c r="AF713" i="1"/>
  <c r="AI713" i="1" s="1"/>
  <c r="AE713" i="1"/>
  <c r="AH672" i="1"/>
  <c r="AF672" i="1"/>
  <c r="AI672" i="1" s="1"/>
  <c r="AE672" i="1"/>
  <c r="AH665" i="1"/>
  <c r="AF665" i="1"/>
  <c r="AI665" i="1" s="1"/>
  <c r="AE665" i="1"/>
  <c r="AH630" i="1"/>
  <c r="AF630" i="1"/>
  <c r="AI630" i="1" s="1"/>
  <c r="AE630" i="1"/>
  <c r="AH433" i="1"/>
  <c r="AF433" i="1"/>
  <c r="AI433" i="1" s="1"/>
  <c r="AE433" i="1"/>
  <c r="AH416" i="1"/>
  <c r="AF416" i="1"/>
  <c r="AI416" i="1" s="1"/>
  <c r="AE416" i="1"/>
  <c r="AH403" i="1"/>
  <c r="AF403" i="1"/>
  <c r="AI403" i="1" s="1"/>
  <c r="AE403" i="1"/>
  <c r="AH46" i="1"/>
  <c r="AF46" i="1"/>
  <c r="AI46" i="1" s="1"/>
  <c r="AE46" i="1"/>
  <c r="AH41" i="1"/>
  <c r="AF41" i="1"/>
  <c r="AI41" i="1" s="1"/>
  <c r="AE41" i="1"/>
  <c r="AH1127" i="1"/>
  <c r="AF1127" i="1"/>
  <c r="AI1127" i="1" s="1"/>
  <c r="AE1127" i="1"/>
  <c r="AH1447" i="1"/>
  <c r="AF1447" i="1"/>
  <c r="AI1447" i="1" s="1"/>
  <c r="AE1447" i="1"/>
  <c r="AH1429" i="1"/>
  <c r="AF1429" i="1"/>
  <c r="AI1429" i="1" s="1"/>
  <c r="AE1429" i="1"/>
  <c r="AH1380" i="1"/>
  <c r="AF1380" i="1"/>
  <c r="AI1380" i="1" s="1"/>
  <c r="AE1380" i="1"/>
  <c r="AH1372" i="1"/>
  <c r="AF1372" i="1"/>
  <c r="AI1372" i="1" s="1"/>
  <c r="AE1372" i="1"/>
  <c r="AH1345" i="1"/>
  <c r="AF1345" i="1"/>
  <c r="AI1345" i="1" s="1"/>
  <c r="AE1345" i="1"/>
  <c r="AH1327" i="1"/>
  <c r="AF1327" i="1"/>
  <c r="AI1327" i="1" s="1"/>
  <c r="AE1327" i="1"/>
  <c r="AH1304" i="1"/>
  <c r="AF1304" i="1"/>
  <c r="AI1304" i="1" s="1"/>
  <c r="AE1304" i="1"/>
  <c r="AH1271" i="1"/>
  <c r="AF1271" i="1"/>
  <c r="AI1271" i="1" s="1"/>
  <c r="AE1271" i="1"/>
  <c r="AH1254" i="1"/>
  <c r="AF1254" i="1"/>
  <c r="AI1254" i="1" s="1"/>
  <c r="AE1254" i="1"/>
  <c r="AH1238" i="1"/>
  <c r="AF1238" i="1"/>
  <c r="AI1238" i="1" s="1"/>
  <c r="AE1238" i="1"/>
  <c r="AH1216" i="1"/>
  <c r="AF1216" i="1"/>
  <c r="AI1216" i="1" s="1"/>
  <c r="AE1216" i="1"/>
  <c r="AH1186" i="1"/>
  <c r="AF1186" i="1"/>
  <c r="AI1186" i="1" s="1"/>
  <c r="AE1186" i="1"/>
  <c r="AH1175" i="1"/>
  <c r="AF1175" i="1"/>
  <c r="AI1175" i="1" s="1"/>
  <c r="AE1175" i="1"/>
  <c r="AH1140" i="1"/>
  <c r="AF1140" i="1"/>
  <c r="AI1140" i="1" s="1"/>
  <c r="AE1140" i="1"/>
  <c r="AH1118" i="1"/>
  <c r="AF1118" i="1"/>
  <c r="AI1118" i="1" s="1"/>
  <c r="AE1118" i="1"/>
  <c r="AH1094" i="1"/>
  <c r="AF1094" i="1"/>
  <c r="AI1094" i="1" s="1"/>
  <c r="AE1094" i="1"/>
  <c r="AH1075" i="1"/>
  <c r="AF1075" i="1"/>
  <c r="AI1075" i="1" s="1"/>
  <c r="AE1075" i="1"/>
  <c r="AH1042" i="1"/>
  <c r="AF1042" i="1"/>
  <c r="AI1042" i="1" s="1"/>
  <c r="AE1042" i="1"/>
  <c r="AH1036" i="1"/>
  <c r="AF1036" i="1"/>
  <c r="AI1036" i="1" s="1"/>
  <c r="AE1036" i="1"/>
  <c r="AH1020" i="1"/>
  <c r="AF1020" i="1"/>
  <c r="AI1020" i="1" s="1"/>
  <c r="AE1020" i="1"/>
  <c r="AH1017" i="1"/>
  <c r="AF1017" i="1"/>
  <c r="AI1017" i="1" s="1"/>
  <c r="AE1017" i="1"/>
  <c r="AH1007" i="1"/>
  <c r="AF1007" i="1"/>
  <c r="AI1007" i="1" s="1"/>
  <c r="AE1007" i="1"/>
  <c r="AH974" i="1"/>
  <c r="AF974" i="1"/>
  <c r="AI974" i="1" s="1"/>
  <c r="AE974" i="1"/>
  <c r="AH922" i="1"/>
  <c r="AF922" i="1"/>
  <c r="AI922" i="1" s="1"/>
  <c r="AE922" i="1"/>
  <c r="AH916" i="1"/>
  <c r="AF916" i="1"/>
  <c r="AI916" i="1" s="1"/>
  <c r="AE916" i="1"/>
  <c r="AH907" i="1"/>
  <c r="AF907" i="1"/>
  <c r="AI907" i="1" s="1"/>
  <c r="AE907" i="1"/>
  <c r="AH889" i="1"/>
  <c r="AF889" i="1"/>
  <c r="AI889" i="1" s="1"/>
  <c r="AE889" i="1"/>
  <c r="AH878" i="1"/>
  <c r="AF878" i="1"/>
  <c r="AI878" i="1" s="1"/>
  <c r="AE878" i="1"/>
  <c r="AH875" i="1"/>
  <c r="AF875" i="1"/>
  <c r="AI875" i="1" s="1"/>
  <c r="AE875" i="1"/>
  <c r="AH867" i="1"/>
  <c r="AF867" i="1"/>
  <c r="AI867" i="1" s="1"/>
  <c r="AE867" i="1"/>
  <c r="AH855" i="1"/>
  <c r="AF855" i="1"/>
  <c r="AI855" i="1" s="1"/>
  <c r="AE855" i="1"/>
  <c r="AH833" i="1"/>
  <c r="AF833" i="1"/>
  <c r="AI833" i="1" s="1"/>
  <c r="AE833" i="1"/>
  <c r="AH806" i="1"/>
  <c r="AF806" i="1"/>
  <c r="AI806" i="1" s="1"/>
  <c r="AE806" i="1"/>
  <c r="AH792" i="1"/>
  <c r="AF792" i="1"/>
  <c r="AI792" i="1" s="1"/>
  <c r="AE792" i="1"/>
  <c r="AH787" i="1"/>
  <c r="AF787" i="1"/>
  <c r="AI787" i="1" s="1"/>
  <c r="AE787" i="1"/>
  <c r="AH776" i="1"/>
  <c r="AF776" i="1"/>
  <c r="AI776" i="1" s="1"/>
  <c r="AE776" i="1"/>
  <c r="AH767" i="1"/>
  <c r="AF767" i="1"/>
  <c r="AI767" i="1" s="1"/>
  <c r="AE767" i="1"/>
  <c r="AH750" i="1"/>
  <c r="AF750" i="1"/>
  <c r="AI750" i="1" s="1"/>
  <c r="AE750" i="1"/>
  <c r="AH725" i="1"/>
  <c r="AF725" i="1"/>
  <c r="AI725" i="1" s="1"/>
  <c r="AE725" i="1"/>
  <c r="AH722" i="1"/>
  <c r="AF722" i="1"/>
  <c r="AI722" i="1" s="1"/>
  <c r="AE722" i="1"/>
  <c r="AH711" i="1"/>
  <c r="AF711" i="1"/>
  <c r="AI711" i="1" s="1"/>
  <c r="AE711" i="1"/>
  <c r="AH707" i="1"/>
  <c r="AF707" i="1"/>
  <c r="AI707" i="1" s="1"/>
  <c r="AE707" i="1"/>
  <c r="AH699" i="1"/>
  <c r="AF699" i="1"/>
  <c r="AI699" i="1" s="1"/>
  <c r="AE699" i="1"/>
  <c r="AH697" i="1"/>
  <c r="AF697" i="1"/>
  <c r="AI697" i="1" s="1"/>
  <c r="AE697" i="1"/>
  <c r="AH694" i="1"/>
  <c r="AF694" i="1"/>
  <c r="AI694" i="1" s="1"/>
  <c r="AE694" i="1"/>
  <c r="AH690" i="1"/>
  <c r="AF690" i="1"/>
  <c r="AI690" i="1" s="1"/>
  <c r="AE690" i="1"/>
  <c r="AH671" i="1"/>
  <c r="AF671" i="1"/>
  <c r="AI671" i="1" s="1"/>
  <c r="AE671" i="1"/>
  <c r="AH668" i="1"/>
  <c r="AF668" i="1"/>
  <c r="AI668" i="1" s="1"/>
  <c r="AE668" i="1"/>
  <c r="AH660" i="1"/>
  <c r="AF660" i="1"/>
  <c r="AI660" i="1" s="1"/>
  <c r="AE660" i="1"/>
  <c r="AH648" i="1"/>
  <c r="AF648" i="1"/>
  <c r="AI648" i="1" s="1"/>
  <c r="AE648" i="1"/>
  <c r="AH639" i="1"/>
  <c r="AF639" i="1"/>
  <c r="AI639" i="1" s="1"/>
  <c r="AE639" i="1"/>
  <c r="AH604" i="1"/>
  <c r="AF604" i="1"/>
  <c r="AI604" i="1" s="1"/>
  <c r="AE604" i="1"/>
  <c r="AH596" i="1"/>
  <c r="AF596" i="1"/>
  <c r="AI596" i="1" s="1"/>
  <c r="AE596" i="1"/>
  <c r="AH590" i="1"/>
  <c r="AF590" i="1"/>
  <c r="AI590" i="1" s="1"/>
  <c r="AE590" i="1"/>
  <c r="AH586" i="1"/>
  <c r="AF586" i="1"/>
  <c r="AI586" i="1" s="1"/>
  <c r="AE586" i="1"/>
  <c r="AH571" i="1"/>
  <c r="AF571" i="1"/>
  <c r="AI571" i="1" s="1"/>
  <c r="AE571" i="1"/>
  <c r="AH555" i="1"/>
  <c r="AF555" i="1"/>
  <c r="AI555" i="1" s="1"/>
  <c r="AE555" i="1"/>
  <c r="AH524" i="1"/>
  <c r="AF524" i="1"/>
  <c r="AI524" i="1" s="1"/>
  <c r="AE524" i="1"/>
  <c r="AH523" i="1"/>
  <c r="AF523" i="1"/>
  <c r="AI523" i="1" s="1"/>
  <c r="AE523" i="1"/>
  <c r="AH505" i="1"/>
  <c r="AF505" i="1"/>
  <c r="AI505" i="1" s="1"/>
  <c r="AE505" i="1"/>
  <c r="AH461" i="1"/>
  <c r="AF461" i="1"/>
  <c r="AI461" i="1" s="1"/>
  <c r="AE461" i="1"/>
  <c r="AH452" i="1"/>
  <c r="AF452" i="1"/>
  <c r="AI452" i="1" s="1"/>
  <c r="AE452" i="1"/>
  <c r="AH446" i="1"/>
  <c r="AF446" i="1"/>
  <c r="AI446" i="1" s="1"/>
  <c r="AE446" i="1"/>
  <c r="AH436" i="1"/>
  <c r="AF436" i="1"/>
  <c r="AI436" i="1" s="1"/>
  <c r="AE436" i="1"/>
  <c r="AH432" i="1"/>
  <c r="AF432" i="1"/>
  <c r="AI432" i="1" s="1"/>
  <c r="AE432" i="1"/>
  <c r="AH401" i="1"/>
  <c r="AF401" i="1"/>
  <c r="AI401" i="1" s="1"/>
  <c r="AE401" i="1"/>
  <c r="AH374" i="1"/>
  <c r="AF374" i="1"/>
  <c r="AI374" i="1" s="1"/>
  <c r="AE374" i="1"/>
  <c r="AH367" i="1"/>
  <c r="AF367" i="1"/>
  <c r="AI367" i="1" s="1"/>
  <c r="AE367" i="1"/>
  <c r="AH305" i="1"/>
  <c r="AF305" i="1"/>
  <c r="AI305" i="1" s="1"/>
  <c r="AE305" i="1"/>
  <c r="AH267" i="1"/>
  <c r="AF267" i="1"/>
  <c r="AI267" i="1" s="1"/>
  <c r="AE267" i="1"/>
  <c r="AH266" i="1"/>
  <c r="AF266" i="1"/>
  <c r="AI266" i="1" s="1"/>
  <c r="AE266" i="1"/>
  <c r="AH253" i="1"/>
  <c r="AF253" i="1"/>
  <c r="AI253" i="1" s="1"/>
  <c r="AE253" i="1"/>
  <c r="AH229" i="1"/>
  <c r="AF229" i="1"/>
  <c r="AI229" i="1" s="1"/>
  <c r="AE229" i="1"/>
  <c r="AH206" i="1"/>
  <c r="AF206" i="1"/>
  <c r="AI206" i="1" s="1"/>
  <c r="AE206" i="1"/>
  <c r="AH179" i="1"/>
  <c r="AF179" i="1"/>
  <c r="AI179" i="1" s="1"/>
  <c r="AE179" i="1"/>
  <c r="AH174" i="1"/>
  <c r="AF174" i="1"/>
  <c r="AI174" i="1" s="1"/>
  <c r="AE174" i="1"/>
  <c r="AH139" i="1"/>
  <c r="AF139" i="1"/>
  <c r="AI139" i="1" s="1"/>
  <c r="AE139" i="1"/>
  <c r="AH125" i="1"/>
  <c r="AF125" i="1"/>
  <c r="AI125" i="1" s="1"/>
  <c r="AE125" i="1"/>
  <c r="AH112" i="1"/>
  <c r="AF112" i="1"/>
  <c r="AI112" i="1" s="1"/>
  <c r="AE112" i="1"/>
  <c r="AH86" i="1"/>
  <c r="AF86" i="1"/>
  <c r="AI86" i="1" s="1"/>
  <c r="AE86" i="1"/>
  <c r="AH79" i="1"/>
  <c r="AF79" i="1"/>
  <c r="AI79" i="1" s="1"/>
  <c r="AE79" i="1"/>
  <c r="AH60" i="1"/>
  <c r="AF60" i="1"/>
  <c r="AI60" i="1" s="1"/>
  <c r="AE60" i="1"/>
  <c r="AH59" i="1"/>
  <c r="AF59" i="1"/>
  <c r="AI59" i="1" s="1"/>
  <c r="AE59" i="1"/>
  <c r="AH39" i="1"/>
  <c r="AF39" i="1"/>
  <c r="AI39" i="1" s="1"/>
  <c r="AE39" i="1"/>
  <c r="AH8" i="1"/>
  <c r="AF8" i="1"/>
  <c r="AI8" i="1" s="1"/>
  <c r="AE8" i="1"/>
  <c r="AH1465" i="1"/>
  <c r="AF1465" i="1"/>
  <c r="AI1465" i="1" s="1"/>
  <c r="AE1465" i="1"/>
  <c r="AH1464" i="1"/>
  <c r="AF1464" i="1"/>
  <c r="AI1464" i="1" s="1"/>
  <c r="AE1464" i="1"/>
  <c r="AH1458" i="1"/>
  <c r="AF1458" i="1"/>
  <c r="AI1458" i="1" s="1"/>
  <c r="AE1458" i="1"/>
  <c r="AH1321" i="1"/>
  <c r="AF1321" i="1"/>
  <c r="AI1321" i="1" s="1"/>
  <c r="AE1321" i="1"/>
  <c r="AH1250" i="1"/>
  <c r="AF1250" i="1"/>
  <c r="AI1250" i="1" s="1"/>
  <c r="AE1250" i="1"/>
  <c r="AH1123" i="1"/>
  <c r="AF1123" i="1"/>
  <c r="AI1123" i="1" s="1"/>
  <c r="AE1123" i="1"/>
  <c r="AH1084" i="1"/>
  <c r="AF1084" i="1"/>
  <c r="AI1084" i="1" s="1"/>
  <c r="AE1084" i="1"/>
  <c r="AH1055" i="1"/>
  <c r="AF1055" i="1"/>
  <c r="AI1055" i="1" s="1"/>
  <c r="AE1055" i="1"/>
  <c r="AH904" i="1"/>
  <c r="AF904" i="1"/>
  <c r="AI904" i="1" s="1"/>
  <c r="AE904" i="1"/>
  <c r="AH901" i="1"/>
  <c r="AF901" i="1"/>
  <c r="AI901" i="1" s="1"/>
  <c r="AE901" i="1"/>
  <c r="AH876" i="1"/>
  <c r="AF876" i="1"/>
  <c r="AI876" i="1" s="1"/>
  <c r="AE876" i="1"/>
  <c r="AH859" i="1"/>
  <c r="AF859" i="1"/>
  <c r="AI859" i="1" s="1"/>
  <c r="AE859" i="1"/>
  <c r="AH756" i="1"/>
  <c r="AF756" i="1"/>
  <c r="AI756" i="1" s="1"/>
  <c r="AE756" i="1"/>
  <c r="AH557" i="1"/>
  <c r="AF557" i="1"/>
  <c r="AI557" i="1" s="1"/>
  <c r="AE557" i="1"/>
  <c r="AH550" i="1"/>
  <c r="AF550" i="1"/>
  <c r="AI550" i="1" s="1"/>
  <c r="AE550" i="1"/>
  <c r="AH525" i="1"/>
  <c r="AF525" i="1"/>
  <c r="AI525" i="1" s="1"/>
  <c r="AE525" i="1"/>
  <c r="AH469" i="1"/>
  <c r="AF469" i="1"/>
  <c r="AI469" i="1" s="1"/>
  <c r="AE469" i="1"/>
  <c r="AH292" i="1"/>
  <c r="AF292" i="1"/>
  <c r="AI292" i="1" s="1"/>
  <c r="AE292" i="1"/>
  <c r="AH255" i="1"/>
  <c r="AF255" i="1"/>
  <c r="AI255" i="1" s="1"/>
  <c r="AE255" i="1"/>
  <c r="AH65" i="1"/>
  <c r="AF65" i="1"/>
  <c r="AI65" i="1" s="1"/>
  <c r="AE65" i="1"/>
  <c r="AH32" i="1"/>
  <c r="AF32" i="1"/>
  <c r="AI32" i="1" s="1"/>
  <c r="AE32" i="1"/>
  <c r="AH349" i="1"/>
  <c r="AF349" i="1"/>
  <c r="AI349" i="1" s="1"/>
  <c r="AE349" i="1"/>
  <c r="AH348" i="1"/>
  <c r="AF348" i="1"/>
  <c r="AI348" i="1" s="1"/>
  <c r="AE348" i="1"/>
  <c r="AH347" i="1"/>
  <c r="AF347" i="1"/>
  <c r="AI347" i="1" s="1"/>
  <c r="AE347" i="1"/>
  <c r="AH346" i="1"/>
  <c r="AF346" i="1"/>
  <c r="AI346" i="1" s="1"/>
  <c r="AE346" i="1"/>
  <c r="AH345" i="1"/>
  <c r="AF345" i="1"/>
  <c r="AI345" i="1" s="1"/>
  <c r="AE345" i="1"/>
  <c r="AF186" i="1"/>
  <c r="AI186" i="1" s="1"/>
  <c r="AE186" i="1"/>
  <c r="AH563" i="1"/>
  <c r="AF563" i="1"/>
  <c r="AI563" i="1" s="1"/>
  <c r="AE563" i="1"/>
  <c r="AH203" i="1"/>
  <c r="AF203" i="1"/>
  <c r="AI203" i="1" s="1"/>
  <c r="AE203" i="1"/>
  <c r="AH128" i="1"/>
  <c r="AF128" i="1"/>
  <c r="AI128" i="1" s="1"/>
  <c r="AE128" i="1"/>
  <c r="AH1480" i="1"/>
  <c r="AF1480" i="1"/>
  <c r="AI1480" i="1" s="1"/>
  <c r="AE1480" i="1"/>
  <c r="AH1414" i="1"/>
  <c r="AF1414" i="1"/>
  <c r="AI1414" i="1" s="1"/>
  <c r="AE1414" i="1"/>
  <c r="AH1405" i="1"/>
  <c r="AF1405" i="1"/>
  <c r="AI1405" i="1" s="1"/>
  <c r="AE1405" i="1"/>
  <c r="AH1402" i="1"/>
  <c r="AF1402" i="1"/>
  <c r="AI1402" i="1" s="1"/>
  <c r="AE1402" i="1"/>
  <c r="AH1384" i="1"/>
  <c r="AF1384" i="1"/>
  <c r="AI1384" i="1" s="1"/>
  <c r="AE1384" i="1"/>
  <c r="AH1351" i="1"/>
  <c r="AF1351" i="1"/>
  <c r="AI1351" i="1" s="1"/>
  <c r="AE1351" i="1"/>
  <c r="AH1333" i="1"/>
  <c r="AF1333" i="1"/>
  <c r="AI1333" i="1" s="1"/>
  <c r="AE1333" i="1"/>
  <c r="AH1322" i="1"/>
  <c r="AF1322" i="1"/>
  <c r="AI1322" i="1" s="1"/>
  <c r="AE1322" i="1"/>
  <c r="AH1303" i="1"/>
  <c r="AF1303" i="1"/>
  <c r="AI1303" i="1" s="1"/>
  <c r="AE1303" i="1"/>
  <c r="AH1287" i="1"/>
  <c r="AF1287" i="1"/>
  <c r="AI1287" i="1" s="1"/>
  <c r="AE1287" i="1"/>
  <c r="AH1215" i="1"/>
  <c r="AF1215" i="1"/>
  <c r="AI1215" i="1" s="1"/>
  <c r="AE1215" i="1"/>
  <c r="AH1171" i="1"/>
  <c r="AF1171" i="1"/>
  <c r="AI1171" i="1" s="1"/>
  <c r="AE1171" i="1"/>
  <c r="AH1163" i="1"/>
  <c r="AF1163" i="1"/>
  <c r="AI1163" i="1" s="1"/>
  <c r="AE1163" i="1"/>
  <c r="AH1139" i="1"/>
  <c r="AF1139" i="1"/>
  <c r="AI1139" i="1" s="1"/>
  <c r="AE1139" i="1"/>
  <c r="AH1108" i="1"/>
  <c r="AF1108" i="1"/>
  <c r="AI1108" i="1" s="1"/>
  <c r="AE1108" i="1"/>
  <c r="AH1105" i="1"/>
  <c r="AF1105" i="1"/>
  <c r="AI1105" i="1" s="1"/>
  <c r="AE1105" i="1"/>
  <c r="AH1103" i="1"/>
  <c r="AF1103" i="1"/>
  <c r="AI1103" i="1" s="1"/>
  <c r="AE1103" i="1"/>
  <c r="AH1089" i="1"/>
  <c r="AF1089" i="1"/>
  <c r="AI1089" i="1" s="1"/>
  <c r="AE1089" i="1"/>
  <c r="AH1073" i="1"/>
  <c r="AF1073" i="1"/>
  <c r="AI1073" i="1" s="1"/>
  <c r="AE1073" i="1"/>
  <c r="AH1049" i="1"/>
  <c r="AF1049" i="1"/>
  <c r="AI1049" i="1" s="1"/>
  <c r="AE1049" i="1"/>
  <c r="AH1047" i="1"/>
  <c r="AF1047" i="1"/>
  <c r="AI1047" i="1" s="1"/>
  <c r="AE1047" i="1"/>
  <c r="AH1014" i="1"/>
  <c r="AF1014" i="1"/>
  <c r="AI1014" i="1" s="1"/>
  <c r="AE1014" i="1"/>
  <c r="AH992" i="1"/>
  <c r="AF992" i="1"/>
  <c r="AI992" i="1" s="1"/>
  <c r="AE992" i="1"/>
  <c r="AH948" i="1"/>
  <c r="AF948" i="1"/>
  <c r="AI948" i="1" s="1"/>
  <c r="AE948" i="1"/>
  <c r="AH943" i="1"/>
  <c r="AF943" i="1"/>
  <c r="AI943" i="1" s="1"/>
  <c r="AE943" i="1"/>
  <c r="AH920" i="1"/>
  <c r="AF920" i="1"/>
  <c r="AI920" i="1" s="1"/>
  <c r="AE920" i="1"/>
  <c r="AH888" i="1"/>
  <c r="AF888" i="1"/>
  <c r="AI888" i="1" s="1"/>
  <c r="AE888" i="1"/>
  <c r="AH865" i="1"/>
  <c r="AF865" i="1"/>
  <c r="AI865" i="1" s="1"/>
  <c r="AE865" i="1"/>
  <c r="AH826" i="1"/>
  <c r="AF826" i="1"/>
  <c r="AI826" i="1" s="1"/>
  <c r="AE826" i="1"/>
  <c r="AH820" i="1"/>
  <c r="AF820" i="1"/>
  <c r="AI820" i="1" s="1"/>
  <c r="AE820" i="1"/>
  <c r="AH805" i="1"/>
  <c r="AF805" i="1"/>
  <c r="AI805" i="1" s="1"/>
  <c r="AE805" i="1"/>
  <c r="AH794" i="1"/>
  <c r="AF794" i="1"/>
  <c r="AI794" i="1" s="1"/>
  <c r="AE794" i="1"/>
  <c r="AH786" i="1"/>
  <c r="AF786" i="1"/>
  <c r="AI786" i="1" s="1"/>
  <c r="AE786" i="1"/>
  <c r="AH766" i="1"/>
  <c r="AF766" i="1"/>
  <c r="AI766" i="1" s="1"/>
  <c r="AE766" i="1"/>
  <c r="AH663" i="1"/>
  <c r="AF663" i="1"/>
  <c r="AI663" i="1" s="1"/>
  <c r="AE663" i="1"/>
  <c r="AH615" i="1"/>
  <c r="AF615" i="1"/>
  <c r="AI615" i="1" s="1"/>
  <c r="AE615" i="1"/>
  <c r="AH593" i="1"/>
  <c r="AF593" i="1"/>
  <c r="AI593" i="1" s="1"/>
  <c r="AE593" i="1"/>
  <c r="AH585" i="1"/>
  <c r="AF585" i="1"/>
  <c r="AI585" i="1" s="1"/>
  <c r="AE585" i="1"/>
  <c r="AH554" i="1"/>
  <c r="AF554" i="1"/>
  <c r="AI554" i="1" s="1"/>
  <c r="AE554" i="1"/>
  <c r="AH547" i="1"/>
  <c r="AF547" i="1"/>
  <c r="AI547" i="1" s="1"/>
  <c r="AE547" i="1"/>
  <c r="AH540" i="1"/>
  <c r="AF540" i="1"/>
  <c r="AI540" i="1" s="1"/>
  <c r="AE540" i="1"/>
  <c r="AH539" i="1"/>
  <c r="AF539" i="1"/>
  <c r="AI539" i="1" s="1"/>
  <c r="AE539" i="1"/>
  <c r="AH439" i="1"/>
  <c r="AF439" i="1"/>
  <c r="AI439" i="1" s="1"/>
  <c r="AE439" i="1"/>
  <c r="AH398" i="1"/>
  <c r="AF398" i="1"/>
  <c r="AI398" i="1" s="1"/>
  <c r="AE398" i="1"/>
  <c r="AH395" i="1"/>
  <c r="AF395" i="1"/>
  <c r="AI395" i="1" s="1"/>
  <c r="AE395" i="1"/>
  <c r="AH389" i="1"/>
  <c r="AF389" i="1"/>
  <c r="AI389" i="1" s="1"/>
  <c r="AE389" i="1"/>
  <c r="AH373" i="1"/>
  <c r="AF373" i="1"/>
  <c r="AI373" i="1" s="1"/>
  <c r="AE373" i="1"/>
  <c r="AH329" i="1"/>
  <c r="AF329" i="1"/>
  <c r="AI329" i="1" s="1"/>
  <c r="AE329" i="1"/>
  <c r="AH313" i="1"/>
  <c r="AF313" i="1"/>
  <c r="AI313" i="1" s="1"/>
  <c r="AE313" i="1"/>
  <c r="AH302" i="1"/>
  <c r="AF302" i="1"/>
  <c r="AI302" i="1" s="1"/>
  <c r="AE302" i="1"/>
  <c r="AH258" i="1"/>
  <c r="AF258" i="1"/>
  <c r="AI258" i="1" s="1"/>
  <c r="AE258" i="1"/>
  <c r="AH228" i="1"/>
  <c r="AF228" i="1"/>
  <c r="AI228" i="1" s="1"/>
  <c r="AE228" i="1"/>
  <c r="AH218" i="1"/>
  <c r="AF218" i="1"/>
  <c r="AI218" i="1" s="1"/>
  <c r="AE218" i="1"/>
  <c r="AH208" i="1"/>
  <c r="AF208" i="1"/>
  <c r="AI208" i="1" s="1"/>
  <c r="AE208" i="1"/>
  <c r="AH173" i="1"/>
  <c r="AF173" i="1"/>
  <c r="AI173" i="1" s="1"/>
  <c r="AE173" i="1"/>
  <c r="AH168" i="1"/>
  <c r="AF168" i="1"/>
  <c r="AI168" i="1" s="1"/>
  <c r="AE168" i="1"/>
  <c r="AH162" i="1"/>
  <c r="AF162" i="1"/>
  <c r="AI162" i="1" s="1"/>
  <c r="AE162" i="1"/>
  <c r="AH156" i="1"/>
  <c r="AF156" i="1"/>
  <c r="AI156" i="1" s="1"/>
  <c r="AE156" i="1"/>
  <c r="AH152" i="1"/>
  <c r="AF152" i="1"/>
  <c r="AI152" i="1" s="1"/>
  <c r="AE152" i="1"/>
  <c r="AH138" i="1"/>
  <c r="AF138" i="1"/>
  <c r="AI138" i="1" s="1"/>
  <c r="AE138" i="1"/>
  <c r="AH85" i="1"/>
  <c r="AF85" i="1"/>
  <c r="AI85" i="1" s="1"/>
  <c r="AE85" i="1"/>
  <c r="AH67" i="1"/>
  <c r="AF67" i="1"/>
  <c r="AI67" i="1" s="1"/>
  <c r="AE67" i="1"/>
  <c r="AH55" i="1"/>
  <c r="AF55" i="1"/>
  <c r="AI55" i="1" s="1"/>
  <c r="AE55" i="1"/>
  <c r="AH43" i="1"/>
  <c r="AF43" i="1"/>
  <c r="AI43" i="1" s="1"/>
  <c r="AE43" i="1"/>
  <c r="AH23" i="1"/>
  <c r="AF23" i="1"/>
  <c r="AI23" i="1" s="1"/>
  <c r="AE23" i="1"/>
  <c r="AH3" i="1"/>
  <c r="AF3" i="1"/>
  <c r="AI3" i="1" s="1"/>
  <c r="AE3" i="1"/>
  <c r="AH1450" i="1"/>
  <c r="AF1450" i="1"/>
  <c r="AI1450" i="1" s="1"/>
  <c r="AE1450" i="1"/>
  <c r="AH1359" i="1"/>
  <c r="AF1359" i="1"/>
  <c r="AI1359" i="1" s="1"/>
  <c r="AE1359" i="1"/>
  <c r="AH1326" i="1"/>
  <c r="AF1326" i="1"/>
  <c r="AI1326" i="1" s="1"/>
  <c r="AE1326" i="1"/>
  <c r="AH1232" i="1"/>
  <c r="AF1232" i="1"/>
  <c r="AI1232" i="1" s="1"/>
  <c r="AE1232" i="1"/>
  <c r="AH1197" i="1"/>
  <c r="AF1197" i="1"/>
  <c r="AI1197" i="1" s="1"/>
  <c r="AE1197" i="1"/>
  <c r="AH1117" i="1"/>
  <c r="AF1117" i="1"/>
  <c r="AI1117" i="1" s="1"/>
  <c r="AE1117" i="1"/>
  <c r="AH1100" i="1"/>
  <c r="AF1100" i="1"/>
  <c r="AI1100" i="1" s="1"/>
  <c r="AE1100" i="1"/>
  <c r="AH1096" i="1"/>
  <c r="AF1096" i="1"/>
  <c r="AI1096" i="1" s="1"/>
  <c r="AE1096" i="1"/>
  <c r="AH1081" i="1"/>
  <c r="AF1081" i="1"/>
  <c r="AI1081" i="1" s="1"/>
  <c r="AE1081" i="1"/>
  <c r="AH1054" i="1"/>
  <c r="AF1054" i="1"/>
  <c r="AI1054" i="1" s="1"/>
  <c r="AE1054" i="1"/>
  <c r="AH956" i="1"/>
  <c r="AF956" i="1"/>
  <c r="AI956" i="1" s="1"/>
  <c r="AE956" i="1"/>
  <c r="AH915" i="1"/>
  <c r="AF915" i="1"/>
  <c r="AI915" i="1" s="1"/>
  <c r="AE915" i="1"/>
  <c r="AH858" i="1"/>
  <c r="AF858" i="1"/>
  <c r="AI858" i="1" s="1"/>
  <c r="AE858" i="1"/>
  <c r="AH739" i="1"/>
  <c r="AF739" i="1"/>
  <c r="AI739" i="1" s="1"/>
  <c r="AE739" i="1"/>
  <c r="AH737" i="1"/>
  <c r="AF737" i="1"/>
  <c r="AI737" i="1" s="1"/>
  <c r="AE737" i="1"/>
  <c r="AH636" i="1"/>
  <c r="AF636" i="1"/>
  <c r="AI636" i="1" s="1"/>
  <c r="AE636" i="1"/>
  <c r="AH252" i="1"/>
  <c r="AF252" i="1"/>
  <c r="AI252" i="1" s="1"/>
  <c r="AE252" i="1"/>
  <c r="AH119" i="1"/>
  <c r="AF119" i="1"/>
  <c r="AI119" i="1" s="1"/>
  <c r="AE119" i="1"/>
  <c r="AH70" i="1"/>
  <c r="AF70" i="1"/>
  <c r="AI70" i="1" s="1"/>
  <c r="AE70" i="1"/>
  <c r="AH53" i="1"/>
  <c r="AF53" i="1"/>
  <c r="AI53" i="1" s="1"/>
  <c r="AE53" i="1"/>
  <c r="AH1205" i="1"/>
  <c r="AF1205" i="1"/>
  <c r="AI1205" i="1" s="1"/>
  <c r="AE1205" i="1"/>
  <c r="AH814" i="1"/>
  <c r="AF814" i="1"/>
  <c r="AI814" i="1" s="1"/>
  <c r="AE814" i="1"/>
  <c r="AH1486" i="1"/>
  <c r="AF1486" i="1"/>
  <c r="AI1486" i="1" s="1"/>
  <c r="AE1486" i="1"/>
  <c r="AH1071" i="1"/>
  <c r="AF1071" i="1"/>
  <c r="AI1071" i="1" s="1"/>
  <c r="AE1071" i="1"/>
  <c r="AH1038" i="1"/>
  <c r="AF1038" i="1"/>
  <c r="AI1038" i="1" s="1"/>
  <c r="AE1038" i="1"/>
  <c r="AH1278" i="1"/>
  <c r="AF1278" i="1"/>
  <c r="AI1278" i="1" s="1"/>
  <c r="AE1278" i="1"/>
  <c r="AH950" i="1"/>
  <c r="AF950" i="1"/>
  <c r="AI950" i="1" s="1"/>
  <c r="AE950" i="1"/>
  <c r="AH698" i="1"/>
  <c r="AF698" i="1"/>
  <c r="AI698" i="1" s="1"/>
  <c r="AE698" i="1"/>
  <c r="AH81" i="1"/>
  <c r="AF81" i="1"/>
  <c r="AI81" i="1" s="1"/>
  <c r="AE81" i="1"/>
  <c r="AH643" i="1"/>
  <c r="AF643" i="1"/>
  <c r="AI643" i="1" s="1"/>
  <c r="AE643" i="1"/>
  <c r="AH605" i="1"/>
  <c r="AF605" i="1"/>
  <c r="AI605" i="1" s="1"/>
  <c r="AE605" i="1"/>
  <c r="AH409" i="1"/>
  <c r="AF409" i="1"/>
  <c r="AI409" i="1" s="1"/>
  <c r="AE409" i="1"/>
  <c r="AH440" i="1"/>
  <c r="AF440" i="1"/>
  <c r="AI440" i="1" s="1"/>
  <c r="AE440" i="1"/>
  <c r="AH1297" i="1"/>
  <c r="AF1297" i="1"/>
  <c r="AI1297" i="1" s="1"/>
  <c r="AE1297" i="1"/>
  <c r="AH1041" i="1"/>
  <c r="AF1041" i="1"/>
  <c r="AI1041" i="1" s="1"/>
  <c r="AE1041" i="1"/>
  <c r="AH445" i="1"/>
  <c r="AF445" i="1"/>
  <c r="AI445" i="1" s="1"/>
  <c r="AE445" i="1"/>
  <c r="AH235" i="1"/>
  <c r="AF235" i="1"/>
  <c r="AI235" i="1" s="1"/>
  <c r="AE235" i="1"/>
  <c r="AH323" i="1"/>
  <c r="AF323" i="1"/>
  <c r="AI323" i="1" s="1"/>
  <c r="AE323" i="1"/>
  <c r="AH1451" i="1"/>
  <c r="AF1451" i="1"/>
  <c r="AI1451" i="1" s="1"/>
  <c r="AE1451" i="1"/>
  <c r="AH1031" i="1"/>
  <c r="AF1031" i="1"/>
  <c r="AI1031" i="1" s="1"/>
  <c r="AE1031" i="1"/>
  <c r="AH831" i="1"/>
  <c r="AF831" i="1"/>
  <c r="AI831" i="1" s="1"/>
  <c r="AE831" i="1"/>
  <c r="AH1129" i="1"/>
  <c r="AF1129" i="1"/>
  <c r="AI1129" i="1" s="1"/>
  <c r="AE1129" i="1"/>
  <c r="AH437" i="1"/>
  <c r="AF437" i="1"/>
  <c r="AI437" i="1" s="1"/>
  <c r="AE437" i="1"/>
  <c r="AH924" i="1"/>
  <c r="AF924" i="1"/>
  <c r="AI924" i="1" s="1"/>
  <c r="AE924" i="1"/>
  <c r="AH1086" i="1"/>
  <c r="AF1086" i="1"/>
  <c r="AI1086" i="1" s="1"/>
  <c r="AE1086" i="1"/>
  <c r="AH465" i="1"/>
  <c r="AF465" i="1"/>
  <c r="AI465" i="1" s="1"/>
  <c r="AE465" i="1"/>
  <c r="AH1357" i="1"/>
  <c r="AF1357" i="1"/>
  <c r="AI1357" i="1" s="1"/>
  <c r="AE1357" i="1"/>
  <c r="AH113" i="1"/>
  <c r="AF113" i="1"/>
  <c r="AI113" i="1" s="1"/>
  <c r="AE113" i="1"/>
  <c r="AH236" i="1"/>
  <c r="AF236" i="1"/>
  <c r="AI236" i="1" s="1"/>
  <c r="AE236" i="1"/>
  <c r="AH344" i="1"/>
  <c r="AF344" i="1"/>
  <c r="AI344" i="1" s="1"/>
  <c r="AE344" i="1"/>
  <c r="AH343" i="1"/>
  <c r="AF343" i="1"/>
  <c r="AI343" i="1" s="1"/>
  <c r="AE343" i="1"/>
  <c r="AH342" i="1"/>
  <c r="AF342" i="1"/>
  <c r="AI342" i="1" s="1"/>
  <c r="AE342" i="1"/>
  <c r="AH341" i="1"/>
  <c r="AF341" i="1"/>
  <c r="AI341" i="1" s="1"/>
  <c r="AE341" i="1"/>
  <c r="AH330" i="1"/>
  <c r="AF330" i="1"/>
  <c r="AI330" i="1" s="1"/>
  <c r="AE330" i="1"/>
  <c r="AH118" i="1"/>
  <c r="AF118" i="1"/>
  <c r="AI118" i="1" s="1"/>
  <c r="AE118" i="1"/>
  <c r="AH791" i="1"/>
  <c r="AF791" i="1"/>
  <c r="AI791" i="1" s="1"/>
  <c r="AE791" i="1"/>
  <c r="AH468" i="1"/>
  <c r="AF468" i="1"/>
  <c r="AI468" i="1" s="1"/>
  <c r="AE468" i="1"/>
  <c r="AH1012" i="1"/>
  <c r="AF1012" i="1"/>
  <c r="AI1012" i="1" s="1"/>
  <c r="AE1012" i="1"/>
  <c r="AH664" i="1"/>
  <c r="AF664" i="1"/>
  <c r="AI664" i="1" s="1"/>
  <c r="AE664" i="1"/>
  <c r="AH997" i="1"/>
  <c r="AF997" i="1"/>
  <c r="AI997" i="1" s="1"/>
  <c r="AE997" i="1"/>
  <c r="AH202" i="1"/>
  <c r="AF202" i="1"/>
  <c r="AI202" i="1" s="1"/>
  <c r="AE202" i="1"/>
  <c r="AH444" i="1"/>
  <c r="AF444" i="1"/>
  <c r="AI444" i="1" s="1"/>
  <c r="AE444" i="1"/>
  <c r="AH702" i="1"/>
  <c r="AF702" i="1"/>
  <c r="AI702" i="1" s="1"/>
  <c r="AE702" i="1"/>
  <c r="AH1241" i="1"/>
  <c r="AF1241" i="1"/>
  <c r="AI1241" i="1" s="1"/>
  <c r="AE1241" i="1"/>
  <c r="AH1418" i="1"/>
  <c r="AF1418" i="1"/>
  <c r="AI1418" i="1" s="1"/>
  <c r="AE1418" i="1"/>
  <c r="AH454" i="1"/>
  <c r="AF454" i="1"/>
  <c r="AI454" i="1" s="1"/>
  <c r="AE454" i="1"/>
  <c r="AH1159" i="1"/>
  <c r="AF1159" i="1"/>
  <c r="AI1159" i="1" s="1"/>
  <c r="AE1159" i="1"/>
  <c r="AH366" i="1"/>
  <c r="AF366" i="1"/>
  <c r="AI366" i="1" s="1"/>
  <c r="AE366" i="1"/>
  <c r="AH1010" i="1"/>
  <c r="AF1010" i="1"/>
  <c r="AI1010" i="1" s="1"/>
  <c r="AE1010" i="1"/>
  <c r="AH105" i="1"/>
  <c r="AF105" i="1"/>
  <c r="AI105" i="1" s="1"/>
  <c r="AE105" i="1"/>
  <c r="AH34" i="1"/>
  <c r="AF34" i="1"/>
  <c r="AI34" i="1" s="1"/>
  <c r="AE34" i="1"/>
  <c r="AF1168" i="1"/>
  <c r="AI1168" i="1" s="1"/>
  <c r="AE1168" i="1"/>
  <c r="AF677" i="1"/>
  <c r="AI677" i="1" s="1"/>
  <c r="AE677" i="1"/>
  <c r="AH1472" i="1"/>
  <c r="AF1472" i="1"/>
  <c r="AI1472" i="1" s="1"/>
  <c r="AE1472" i="1"/>
  <c r="AH1468" i="1"/>
  <c r="AF1468" i="1"/>
  <c r="AI1468" i="1" s="1"/>
  <c r="AE1468" i="1"/>
  <c r="AH1463" i="1"/>
  <c r="AF1463" i="1"/>
  <c r="AI1463" i="1" s="1"/>
  <c r="AE1463" i="1"/>
  <c r="AH1460" i="1"/>
  <c r="AF1460" i="1"/>
  <c r="AI1460" i="1" s="1"/>
  <c r="AE1460" i="1"/>
  <c r="AH1452" i="1"/>
  <c r="AF1452" i="1"/>
  <c r="AI1452" i="1" s="1"/>
  <c r="AE1452" i="1"/>
  <c r="AH1446" i="1"/>
  <c r="AF1446" i="1"/>
  <c r="AI1446" i="1" s="1"/>
  <c r="AE1446" i="1"/>
  <c r="AH1438" i="1"/>
  <c r="AF1438" i="1"/>
  <c r="AI1438" i="1" s="1"/>
  <c r="AE1438" i="1"/>
  <c r="AH1428" i="1"/>
  <c r="AF1428" i="1"/>
  <c r="AI1428" i="1" s="1"/>
  <c r="AE1428" i="1"/>
  <c r="AH1379" i="1"/>
  <c r="AF1379" i="1"/>
  <c r="AI1379" i="1" s="1"/>
  <c r="AE1379" i="1"/>
  <c r="AH1376" i="1"/>
  <c r="AF1376" i="1"/>
  <c r="AI1376" i="1" s="1"/>
  <c r="AE1376" i="1"/>
  <c r="AH1371" i="1"/>
  <c r="AF1371" i="1"/>
  <c r="AI1371" i="1" s="1"/>
  <c r="AE1371" i="1"/>
  <c r="AH1363" i="1"/>
  <c r="AF1363" i="1"/>
  <c r="AI1363" i="1" s="1"/>
  <c r="AE1363" i="1"/>
  <c r="AH1344" i="1"/>
  <c r="AF1344" i="1"/>
  <c r="AI1344" i="1" s="1"/>
  <c r="AE1344" i="1"/>
  <c r="AH1336" i="1"/>
  <c r="AF1336" i="1"/>
  <c r="AI1336" i="1" s="1"/>
  <c r="AE1336" i="1"/>
  <c r="AH1332" i="1"/>
  <c r="AF1332" i="1"/>
  <c r="AI1332" i="1" s="1"/>
  <c r="AE1332" i="1"/>
  <c r="AH1325" i="1"/>
  <c r="AF1325" i="1"/>
  <c r="AI1325" i="1" s="1"/>
  <c r="AE1325" i="1"/>
  <c r="AH1319" i="1"/>
  <c r="AF1319" i="1"/>
  <c r="AI1319" i="1" s="1"/>
  <c r="AE1319" i="1"/>
  <c r="AH1314" i="1"/>
  <c r="AF1314" i="1"/>
  <c r="AI1314" i="1" s="1"/>
  <c r="AE1314" i="1"/>
  <c r="AH1309" i="1"/>
  <c r="AF1309" i="1"/>
  <c r="AI1309" i="1" s="1"/>
  <c r="AE1309" i="1"/>
  <c r="AH1291" i="1"/>
  <c r="AF1291" i="1"/>
  <c r="AI1291" i="1" s="1"/>
  <c r="AE1291" i="1"/>
  <c r="AH1283" i="1"/>
  <c r="AF1283" i="1"/>
  <c r="AI1283" i="1" s="1"/>
  <c r="AE1283" i="1"/>
  <c r="AH1270" i="1"/>
  <c r="AF1270" i="1"/>
  <c r="AI1270" i="1" s="1"/>
  <c r="AE1270" i="1"/>
  <c r="AH1260" i="1"/>
  <c r="AF1260" i="1"/>
  <c r="AI1260" i="1" s="1"/>
  <c r="AE1260" i="1"/>
  <c r="AH1243" i="1"/>
  <c r="AF1243" i="1"/>
  <c r="AI1243" i="1" s="1"/>
  <c r="AE1243" i="1"/>
  <c r="AH1237" i="1"/>
  <c r="AF1237" i="1"/>
  <c r="AI1237" i="1" s="1"/>
  <c r="AE1237" i="1"/>
  <c r="AH1225" i="1"/>
  <c r="AF1225" i="1"/>
  <c r="AI1225" i="1" s="1"/>
  <c r="AE1225" i="1"/>
  <c r="AH1209" i="1"/>
  <c r="AF1209" i="1"/>
  <c r="AI1209" i="1" s="1"/>
  <c r="AE1209" i="1"/>
  <c r="AH1207" i="1"/>
  <c r="AF1207" i="1"/>
  <c r="AI1207" i="1" s="1"/>
  <c r="AE1207" i="1"/>
  <c r="AH1191" i="1"/>
  <c r="AF1191" i="1"/>
  <c r="AI1191" i="1" s="1"/>
  <c r="AE1191" i="1"/>
  <c r="AH1183" i="1"/>
  <c r="AF1183" i="1"/>
  <c r="AI1183" i="1" s="1"/>
  <c r="AE1183" i="1"/>
  <c r="AH1178" i="1"/>
  <c r="AF1178" i="1"/>
  <c r="AI1178" i="1" s="1"/>
  <c r="AE1178" i="1"/>
  <c r="AH1169" i="1"/>
  <c r="AF1169" i="1"/>
  <c r="AI1169" i="1" s="1"/>
  <c r="AE1169" i="1"/>
  <c r="AH1166" i="1"/>
  <c r="AF1166" i="1"/>
  <c r="AI1166" i="1" s="1"/>
  <c r="AE1166" i="1"/>
  <c r="AH1113" i="1"/>
  <c r="AF1113" i="1"/>
  <c r="AI1113" i="1" s="1"/>
  <c r="AE1113" i="1"/>
  <c r="AH1102" i="1"/>
  <c r="AF1102" i="1"/>
  <c r="AI1102" i="1" s="1"/>
  <c r="AE1102" i="1"/>
  <c r="AH1092" i="1"/>
  <c r="AF1092" i="1"/>
  <c r="AI1092" i="1" s="1"/>
  <c r="AE1092" i="1"/>
  <c r="AH1088" i="1"/>
  <c r="AF1088" i="1"/>
  <c r="AI1088" i="1" s="1"/>
  <c r="AE1088" i="1"/>
  <c r="AH1048" i="1"/>
  <c r="AF1048" i="1"/>
  <c r="AI1048" i="1" s="1"/>
  <c r="AE1048" i="1"/>
  <c r="AH1044" i="1"/>
  <c r="AF1044" i="1"/>
  <c r="AI1044" i="1" s="1"/>
  <c r="AE1044" i="1"/>
  <c r="AH1032" i="1"/>
  <c r="AF1032" i="1"/>
  <c r="AI1032" i="1" s="1"/>
  <c r="AE1032" i="1"/>
  <c r="AH1025" i="1"/>
  <c r="AF1025" i="1"/>
  <c r="AI1025" i="1" s="1"/>
  <c r="AE1025" i="1"/>
  <c r="AH1023" i="1"/>
  <c r="AF1023" i="1"/>
  <c r="AI1023" i="1" s="1"/>
  <c r="AE1023" i="1"/>
  <c r="AH995" i="1"/>
  <c r="AF995" i="1"/>
  <c r="AI995" i="1" s="1"/>
  <c r="AE995" i="1"/>
  <c r="AH942" i="1"/>
  <c r="AF942" i="1"/>
  <c r="AI942" i="1" s="1"/>
  <c r="AE942" i="1"/>
  <c r="AH929" i="1"/>
  <c r="AF929" i="1"/>
  <c r="AI929" i="1" s="1"/>
  <c r="AE929" i="1"/>
  <c r="AH926" i="1"/>
  <c r="AF926" i="1"/>
  <c r="AI926" i="1" s="1"/>
  <c r="AE926" i="1"/>
  <c r="AH900" i="1"/>
  <c r="AF900" i="1"/>
  <c r="AI900" i="1" s="1"/>
  <c r="AE900" i="1"/>
  <c r="AH898" i="1"/>
  <c r="AF898" i="1"/>
  <c r="AI898" i="1" s="1"/>
  <c r="AE898" i="1"/>
  <c r="AH874" i="1"/>
  <c r="AF874" i="1"/>
  <c r="AI874" i="1" s="1"/>
  <c r="AE874" i="1"/>
  <c r="AH857" i="1"/>
  <c r="AF857" i="1"/>
  <c r="AI857" i="1" s="1"/>
  <c r="AE857" i="1"/>
  <c r="AH852" i="1"/>
  <c r="AF852" i="1"/>
  <c r="AI852" i="1" s="1"/>
  <c r="AE852" i="1"/>
  <c r="AH845" i="1"/>
  <c r="AF845" i="1"/>
  <c r="AI845" i="1" s="1"/>
  <c r="AE845" i="1"/>
  <c r="AH836" i="1"/>
  <c r="AF836" i="1"/>
  <c r="AI836" i="1" s="1"/>
  <c r="AE836" i="1"/>
  <c r="AH830" i="1"/>
  <c r="AF830" i="1"/>
  <c r="AI830" i="1" s="1"/>
  <c r="AE830" i="1"/>
  <c r="AH824" i="1"/>
  <c r="AF824" i="1"/>
  <c r="AI824" i="1" s="1"/>
  <c r="AE824" i="1"/>
  <c r="AH811" i="1"/>
  <c r="AF811" i="1"/>
  <c r="AI811" i="1" s="1"/>
  <c r="AE811" i="1"/>
  <c r="AH804" i="1"/>
  <c r="AF804" i="1"/>
  <c r="AI804" i="1" s="1"/>
  <c r="AE804" i="1"/>
  <c r="AH778" i="1"/>
  <c r="AF778" i="1"/>
  <c r="AI778" i="1" s="1"/>
  <c r="AE778" i="1"/>
  <c r="AH775" i="1"/>
  <c r="AF775" i="1"/>
  <c r="AI775" i="1" s="1"/>
  <c r="AE775" i="1"/>
  <c r="AH772" i="1"/>
  <c r="AF772" i="1"/>
  <c r="AI772" i="1" s="1"/>
  <c r="AE772" i="1"/>
  <c r="AH765" i="1"/>
  <c r="AF765" i="1"/>
  <c r="AI765" i="1" s="1"/>
  <c r="AE765" i="1"/>
  <c r="AH755" i="1"/>
  <c r="AF755" i="1"/>
  <c r="AI755" i="1" s="1"/>
  <c r="AE755" i="1"/>
  <c r="AH749" i="1"/>
  <c r="AF749" i="1"/>
  <c r="AI749" i="1" s="1"/>
  <c r="AE749" i="1"/>
  <c r="AH736" i="1"/>
  <c r="AF736" i="1"/>
  <c r="AI736" i="1" s="1"/>
  <c r="AE736" i="1"/>
  <c r="AH731" i="1"/>
  <c r="AF731" i="1"/>
  <c r="AI731" i="1" s="1"/>
  <c r="AE731" i="1"/>
  <c r="AH721" i="1"/>
  <c r="AF721" i="1"/>
  <c r="AI721" i="1" s="1"/>
  <c r="AE721" i="1"/>
  <c r="AH718" i="1"/>
  <c r="AF718" i="1"/>
  <c r="AI718" i="1" s="1"/>
  <c r="AE718" i="1"/>
  <c r="AH712" i="1"/>
  <c r="AF712" i="1"/>
  <c r="AI712" i="1" s="1"/>
  <c r="AE712" i="1"/>
  <c r="AH696" i="1"/>
  <c r="AF696" i="1"/>
  <c r="AI696" i="1" s="1"/>
  <c r="AE696" i="1"/>
  <c r="AH693" i="1"/>
  <c r="AF693" i="1"/>
  <c r="AI693" i="1" s="1"/>
  <c r="AE693" i="1"/>
  <c r="AH684" i="1"/>
  <c r="AF684" i="1"/>
  <c r="AI684" i="1" s="1"/>
  <c r="AE684" i="1"/>
  <c r="AH680" i="1"/>
  <c r="AF680" i="1"/>
  <c r="AI680" i="1" s="1"/>
  <c r="AE680" i="1"/>
  <c r="AH670" i="1"/>
  <c r="AF670" i="1"/>
  <c r="AI670" i="1" s="1"/>
  <c r="AE670" i="1"/>
  <c r="AH667" i="1"/>
  <c r="AF667" i="1"/>
  <c r="AI667" i="1" s="1"/>
  <c r="AE667" i="1"/>
  <c r="AH646" i="1"/>
  <c r="AF646" i="1"/>
  <c r="AI646" i="1" s="1"/>
  <c r="AE646" i="1"/>
  <c r="AH642" i="1"/>
  <c r="AF642" i="1"/>
  <c r="AI642" i="1" s="1"/>
  <c r="AE642" i="1"/>
  <c r="AH625" i="1"/>
  <c r="AF625" i="1"/>
  <c r="AI625" i="1" s="1"/>
  <c r="AE625" i="1"/>
  <c r="AH614" i="1"/>
  <c r="AF614" i="1"/>
  <c r="AI614" i="1" s="1"/>
  <c r="AE614" i="1"/>
  <c r="AH609" i="1"/>
  <c r="AF609" i="1"/>
  <c r="AI609" i="1" s="1"/>
  <c r="AE609" i="1"/>
  <c r="AH595" i="1"/>
  <c r="AF595" i="1"/>
  <c r="AI595" i="1" s="1"/>
  <c r="AE595" i="1"/>
  <c r="AH545" i="1"/>
  <c r="AF545" i="1"/>
  <c r="AI545" i="1" s="1"/>
  <c r="AE545" i="1"/>
  <c r="AH543" i="1"/>
  <c r="AF543" i="1"/>
  <c r="AI543" i="1" s="1"/>
  <c r="AE543" i="1"/>
  <c r="AH538" i="1"/>
  <c r="AF538" i="1"/>
  <c r="AI538" i="1" s="1"/>
  <c r="AE538" i="1"/>
  <c r="AH529" i="1"/>
  <c r="AF529" i="1"/>
  <c r="AI529" i="1" s="1"/>
  <c r="AE529" i="1"/>
  <c r="AH516" i="1"/>
  <c r="AF516" i="1"/>
  <c r="AI516" i="1" s="1"/>
  <c r="AE516" i="1"/>
  <c r="AH501" i="1"/>
  <c r="AF501" i="1"/>
  <c r="AI501" i="1" s="1"/>
  <c r="AE501" i="1"/>
  <c r="AH499" i="1"/>
  <c r="AF499" i="1"/>
  <c r="AI499" i="1" s="1"/>
  <c r="AE499" i="1"/>
  <c r="AH474" i="1"/>
  <c r="AF474" i="1"/>
  <c r="AI474" i="1" s="1"/>
  <c r="AE474" i="1"/>
  <c r="AH466" i="1"/>
  <c r="AF466" i="1"/>
  <c r="AI466" i="1" s="1"/>
  <c r="AE466" i="1"/>
  <c r="AH458" i="1"/>
  <c r="AF458" i="1"/>
  <c r="AI458" i="1" s="1"/>
  <c r="AE458" i="1"/>
  <c r="AH456" i="1"/>
  <c r="AF456" i="1"/>
  <c r="AI456" i="1" s="1"/>
  <c r="AE456" i="1"/>
  <c r="AH435" i="1"/>
  <c r="AF435" i="1"/>
  <c r="AI435" i="1" s="1"/>
  <c r="AE435" i="1"/>
  <c r="AH429" i="1"/>
  <c r="AF429" i="1"/>
  <c r="AI429" i="1" s="1"/>
  <c r="AE429" i="1"/>
  <c r="AH413" i="1"/>
  <c r="AF413" i="1"/>
  <c r="AI413" i="1" s="1"/>
  <c r="AE413" i="1"/>
  <c r="AH406" i="1"/>
  <c r="AF406" i="1"/>
  <c r="AI406" i="1" s="1"/>
  <c r="AE406" i="1"/>
  <c r="AH400" i="1"/>
  <c r="AF400" i="1"/>
  <c r="AI400" i="1" s="1"/>
  <c r="AE400" i="1"/>
  <c r="AH397" i="1"/>
  <c r="AF397" i="1"/>
  <c r="AI397" i="1" s="1"/>
  <c r="AE397" i="1"/>
  <c r="AH385" i="1"/>
  <c r="AF385" i="1"/>
  <c r="AI385" i="1" s="1"/>
  <c r="AE385" i="1"/>
  <c r="AH324" i="1"/>
  <c r="AF324" i="1"/>
  <c r="AI324" i="1" s="1"/>
  <c r="AE324" i="1"/>
  <c r="AH312" i="1"/>
  <c r="AF312" i="1"/>
  <c r="AI312" i="1" s="1"/>
  <c r="AE312" i="1"/>
  <c r="AH301" i="1"/>
  <c r="AF301" i="1"/>
  <c r="AI301" i="1" s="1"/>
  <c r="AE301" i="1"/>
  <c r="AH295" i="1"/>
  <c r="AF295" i="1"/>
  <c r="AI295" i="1" s="1"/>
  <c r="AE295" i="1"/>
  <c r="AH294" i="1"/>
  <c r="AF294" i="1"/>
  <c r="AI294" i="1" s="1"/>
  <c r="AE294" i="1"/>
  <c r="AH264" i="1"/>
  <c r="AF264" i="1"/>
  <c r="AI264" i="1" s="1"/>
  <c r="AE264" i="1"/>
  <c r="AH227" i="1"/>
  <c r="AF227" i="1"/>
  <c r="AI227" i="1" s="1"/>
  <c r="AE227" i="1"/>
  <c r="AH214" i="1"/>
  <c r="AF214" i="1"/>
  <c r="AI214" i="1" s="1"/>
  <c r="AE214" i="1"/>
  <c r="AH205" i="1"/>
  <c r="AF205" i="1"/>
  <c r="AI205" i="1" s="1"/>
  <c r="AE205" i="1"/>
  <c r="AH195" i="1"/>
  <c r="AF195" i="1"/>
  <c r="AI195" i="1" s="1"/>
  <c r="AE195" i="1"/>
  <c r="AH178" i="1"/>
  <c r="AF178" i="1"/>
  <c r="AI178" i="1" s="1"/>
  <c r="AE178" i="1"/>
  <c r="AH172" i="1"/>
  <c r="AF172" i="1"/>
  <c r="AI172" i="1" s="1"/>
  <c r="AE172" i="1"/>
  <c r="AH163" i="1"/>
  <c r="AF163" i="1"/>
  <c r="AI163" i="1" s="1"/>
  <c r="AE163" i="1"/>
  <c r="AH154" i="1"/>
  <c r="AF154" i="1"/>
  <c r="AI154" i="1" s="1"/>
  <c r="AE154" i="1"/>
  <c r="AH148" i="1"/>
  <c r="AF148" i="1"/>
  <c r="AI148" i="1" s="1"/>
  <c r="AE148" i="1"/>
  <c r="AH137" i="1"/>
  <c r="AF137" i="1"/>
  <c r="AI137" i="1" s="1"/>
  <c r="AE137" i="1"/>
  <c r="AH84" i="1"/>
  <c r="AF84" i="1"/>
  <c r="AI84" i="1" s="1"/>
  <c r="AE84" i="1"/>
  <c r="AH78" i="1"/>
  <c r="AF78" i="1"/>
  <c r="AI78" i="1" s="1"/>
  <c r="AE78" i="1"/>
  <c r="AH64" i="1"/>
  <c r="AF64" i="1"/>
  <c r="AI64" i="1" s="1"/>
  <c r="AE64" i="1"/>
  <c r="AH61" i="1"/>
  <c r="AF61" i="1"/>
  <c r="AI61" i="1" s="1"/>
  <c r="AE61" i="1"/>
  <c r="AH52" i="1"/>
  <c r="AF52" i="1"/>
  <c r="AI52" i="1" s="1"/>
  <c r="AE52" i="1"/>
  <c r="AH12" i="1"/>
  <c r="AF12" i="1"/>
  <c r="AI12" i="1" s="1"/>
  <c r="AE12" i="1"/>
  <c r="AH1487" i="1"/>
  <c r="AF1487" i="1"/>
  <c r="AI1487" i="1" s="1"/>
  <c r="AE1487" i="1"/>
  <c r="AH1393" i="1"/>
  <c r="AF1393" i="1"/>
  <c r="AI1393" i="1" s="1"/>
  <c r="AE1393" i="1"/>
  <c r="AH1369" i="1"/>
  <c r="AF1369" i="1"/>
  <c r="AI1369" i="1" s="1"/>
  <c r="AE1369" i="1"/>
  <c r="AH1320" i="1"/>
  <c r="AF1320" i="1"/>
  <c r="AI1320" i="1" s="1"/>
  <c r="AE1320" i="1"/>
  <c r="AH1249" i="1"/>
  <c r="AF1249" i="1"/>
  <c r="AI1249" i="1" s="1"/>
  <c r="AE1249" i="1"/>
  <c r="AH1221" i="1"/>
  <c r="AF1221" i="1"/>
  <c r="AI1221" i="1" s="1"/>
  <c r="AE1221" i="1"/>
  <c r="AH1152" i="1"/>
  <c r="AF1152" i="1"/>
  <c r="AI1152" i="1" s="1"/>
  <c r="AE1152" i="1"/>
  <c r="AH1148" i="1"/>
  <c r="AF1148" i="1"/>
  <c r="AI1148" i="1" s="1"/>
  <c r="AE1148" i="1"/>
  <c r="AH1099" i="1"/>
  <c r="AF1099" i="1"/>
  <c r="AI1099" i="1" s="1"/>
  <c r="AE1099" i="1"/>
  <c r="AH1083" i="1"/>
  <c r="AF1083" i="1"/>
  <c r="AI1083" i="1" s="1"/>
  <c r="AE1083" i="1"/>
  <c r="AH1006" i="1"/>
  <c r="AF1006" i="1"/>
  <c r="AI1006" i="1" s="1"/>
  <c r="AE1006" i="1"/>
  <c r="AH973" i="1"/>
  <c r="AF973" i="1"/>
  <c r="AI973" i="1" s="1"/>
  <c r="AE973" i="1"/>
  <c r="AH832" i="1"/>
  <c r="AF832" i="1"/>
  <c r="AI832" i="1" s="1"/>
  <c r="AE832" i="1"/>
  <c r="AH710" i="1"/>
  <c r="AF710" i="1"/>
  <c r="AI710" i="1" s="1"/>
  <c r="AE710" i="1"/>
  <c r="AH494" i="1"/>
  <c r="AF494" i="1"/>
  <c r="AI494" i="1" s="1"/>
  <c r="AE494" i="1"/>
  <c r="AH451" i="1"/>
  <c r="AF451" i="1"/>
  <c r="AI451" i="1" s="1"/>
  <c r="AE451" i="1"/>
  <c r="AH392" i="1"/>
  <c r="AF392" i="1"/>
  <c r="AI392" i="1" s="1"/>
  <c r="AE392" i="1"/>
  <c r="AH328" i="1"/>
  <c r="AF328" i="1"/>
  <c r="AI328" i="1" s="1"/>
  <c r="AE328" i="1"/>
  <c r="AH254" i="1"/>
  <c r="AF254" i="1"/>
  <c r="AI254" i="1" s="1"/>
  <c r="AE254" i="1"/>
  <c r="AH243" i="1"/>
  <c r="AF243" i="1"/>
  <c r="AI243" i="1" s="1"/>
  <c r="AE243" i="1"/>
  <c r="AH189" i="1"/>
  <c r="AF189" i="1"/>
  <c r="AI189" i="1" s="1"/>
  <c r="AE189" i="1"/>
  <c r="AH149" i="1"/>
  <c r="AF149" i="1"/>
  <c r="AI149" i="1" s="1"/>
  <c r="AE149" i="1"/>
  <c r="AH124" i="1"/>
  <c r="AF124" i="1"/>
  <c r="AI124" i="1" s="1"/>
  <c r="AE124" i="1"/>
  <c r="AH95" i="1"/>
  <c r="AF95" i="1"/>
  <c r="AI95" i="1" s="1"/>
  <c r="AE95" i="1"/>
  <c r="AH92" i="1"/>
  <c r="AF92" i="1"/>
  <c r="AI92" i="1" s="1"/>
  <c r="AE92" i="1"/>
  <c r="AH31" i="1"/>
  <c r="AF31" i="1"/>
  <c r="AI31" i="1" s="1"/>
  <c r="AE31" i="1"/>
  <c r="AH22" i="1"/>
  <c r="AF22" i="1"/>
  <c r="AI22" i="1" s="1"/>
  <c r="AE22" i="1"/>
  <c r="AF977" i="1"/>
  <c r="AI977" i="1" s="1"/>
  <c r="AE977" i="1"/>
  <c r="AH340" i="1"/>
  <c r="AF340" i="1"/>
  <c r="AI340" i="1" s="1"/>
  <c r="AE340" i="1"/>
  <c r="AH339" i="1"/>
  <c r="AF339" i="1"/>
  <c r="AI339" i="1" s="1"/>
  <c r="AE339" i="1"/>
  <c r="AH338" i="1"/>
  <c r="AF338" i="1"/>
  <c r="AI338" i="1" s="1"/>
  <c r="AE338" i="1"/>
  <c r="AH1208" i="1"/>
  <c r="AF1208" i="1"/>
  <c r="AI1208" i="1" s="1"/>
  <c r="AE1208" i="1"/>
  <c r="AH201" i="1"/>
  <c r="AF201" i="1"/>
  <c r="AI201" i="1" s="1"/>
  <c r="AE201" i="1"/>
  <c r="AH730" i="1"/>
  <c r="AF730" i="1"/>
  <c r="AI730" i="1" s="1"/>
  <c r="AE730" i="1"/>
  <c r="AH877" i="1"/>
  <c r="AF877" i="1"/>
  <c r="AI877" i="1" s="1"/>
  <c r="AE877" i="1"/>
  <c r="AH1300" i="1"/>
  <c r="AF1300" i="1"/>
  <c r="AI1300" i="1" s="1"/>
  <c r="AE1300" i="1"/>
  <c r="AH634" i="1"/>
  <c r="AF634" i="1"/>
  <c r="AI634" i="1" s="1"/>
  <c r="AE634" i="1"/>
  <c r="AH656" i="1"/>
  <c r="AF656" i="1"/>
  <c r="AI656" i="1" s="1"/>
  <c r="AE656" i="1"/>
  <c r="AH365" i="1"/>
  <c r="AF365" i="1"/>
  <c r="AI365" i="1" s="1"/>
  <c r="AE365" i="1"/>
  <c r="AH719" i="1"/>
  <c r="AF719" i="1"/>
  <c r="AI719" i="1" s="1"/>
  <c r="AE719" i="1"/>
  <c r="AH1282" i="1"/>
  <c r="AF1282" i="1"/>
  <c r="AI1282" i="1" s="1"/>
  <c r="AE1282" i="1"/>
  <c r="AH21" i="1"/>
  <c r="AF21" i="1"/>
  <c r="AI21" i="1" s="1"/>
  <c r="AE21" i="1"/>
  <c r="AH77" i="1"/>
  <c r="AF77" i="1"/>
  <c r="AI77" i="1" s="1"/>
  <c r="AE77" i="1"/>
  <c r="AH691" i="1"/>
  <c r="AF691" i="1"/>
  <c r="AI691" i="1" s="1"/>
  <c r="AE691" i="1"/>
  <c r="AH1043" i="1"/>
  <c r="AF1043" i="1"/>
  <c r="AI1043" i="1" s="1"/>
  <c r="AE1043" i="1"/>
  <c r="AH1193" i="1"/>
  <c r="AF1193" i="1"/>
  <c r="AI1193" i="1" s="1"/>
  <c r="AE1193" i="1"/>
  <c r="AH431" i="1"/>
  <c r="AF431" i="1"/>
  <c r="AI431" i="1" s="1"/>
  <c r="AE431" i="1"/>
  <c r="AH1222" i="1"/>
  <c r="AF1222" i="1"/>
  <c r="AI1222" i="1" s="1"/>
  <c r="AE1222" i="1"/>
  <c r="AH657" i="1"/>
  <c r="AF657" i="1"/>
  <c r="AI657" i="1" s="1"/>
  <c r="AE657" i="1"/>
  <c r="AH1024" i="1"/>
  <c r="AF1024" i="1"/>
  <c r="AI1024" i="1" s="1"/>
  <c r="AE1024" i="1"/>
  <c r="AH1479" i="1"/>
  <c r="AF1479" i="1"/>
  <c r="AI1479" i="1" s="1"/>
  <c r="AE1479" i="1"/>
  <c r="AH666" i="1"/>
  <c r="AF666" i="1"/>
  <c r="AI666" i="1" s="1"/>
  <c r="AE666" i="1"/>
  <c r="AH104" i="1"/>
  <c r="AF104" i="1"/>
  <c r="AI104" i="1" s="1"/>
  <c r="AE104" i="1"/>
  <c r="AF1167" i="1"/>
  <c r="AI1167" i="1" s="1"/>
  <c r="AE1167" i="1"/>
  <c r="AH1366" i="1"/>
  <c r="AF1366" i="1"/>
  <c r="AI1366" i="1" s="1"/>
  <c r="AE1366" i="1"/>
  <c r="AH1009" i="1"/>
  <c r="AF1009" i="1"/>
  <c r="AI1009" i="1" s="1"/>
  <c r="AE1009" i="1"/>
  <c r="AH1294" i="1"/>
  <c r="AF1294" i="1"/>
  <c r="AI1294" i="1" s="1"/>
  <c r="AE1294" i="1"/>
  <c r="AH1114" i="1"/>
  <c r="AF1114" i="1"/>
  <c r="AI1114" i="1" s="1"/>
  <c r="AE1114" i="1"/>
  <c r="AH51" i="1"/>
  <c r="AF51" i="1"/>
  <c r="AI51" i="1" s="1"/>
  <c r="AE51" i="1"/>
  <c r="AH408" i="1"/>
  <c r="AF408" i="1"/>
  <c r="AI408" i="1" s="1"/>
  <c r="AE408" i="1"/>
  <c r="AH1361" i="1"/>
  <c r="AF1361" i="1"/>
  <c r="AI1361" i="1" s="1"/>
  <c r="AE1361" i="1"/>
  <c r="AH936" i="1"/>
  <c r="AF936" i="1"/>
  <c r="AI936" i="1" s="1"/>
  <c r="AE936" i="1"/>
  <c r="AH1111" i="1"/>
  <c r="AF1111" i="1"/>
  <c r="AI1111" i="1" s="1"/>
  <c r="AE1111" i="1"/>
  <c r="AH1182" i="1"/>
  <c r="AF1182" i="1"/>
  <c r="AI1182" i="1" s="1"/>
  <c r="AE1182" i="1"/>
  <c r="AH1284" i="1"/>
  <c r="AF1284" i="1"/>
  <c r="AI1284" i="1" s="1"/>
  <c r="AE1284" i="1"/>
  <c r="AH470" i="1"/>
  <c r="AF470" i="1"/>
  <c r="AI470" i="1" s="1"/>
  <c r="AE470" i="1"/>
  <c r="AH476" i="1"/>
  <c r="AF476" i="1"/>
  <c r="AI476" i="1" s="1"/>
  <c r="AE476" i="1"/>
  <c r="AH7" i="1"/>
  <c r="AF7" i="1"/>
  <c r="AI7" i="1" s="1"/>
  <c r="AE7" i="1"/>
  <c r="AH1305" i="1"/>
  <c r="AF1305" i="1"/>
  <c r="AI1305" i="1" s="1"/>
  <c r="AE1305" i="1"/>
  <c r="AH30" i="1"/>
  <c r="AF30" i="1"/>
  <c r="AI30" i="1" s="1"/>
  <c r="AE30" i="1"/>
  <c r="AH885" i="1"/>
  <c r="AF885" i="1"/>
  <c r="AI885" i="1" s="1"/>
  <c r="AE885" i="1"/>
  <c r="AH257" i="1"/>
  <c r="AF257" i="1"/>
  <c r="AI257" i="1" s="1"/>
  <c r="AE257" i="1"/>
  <c r="AH542" i="1"/>
  <c r="AF542" i="1"/>
  <c r="AI542" i="1" s="1"/>
  <c r="AE542" i="1"/>
  <c r="AH594" i="1"/>
  <c r="AF594" i="1"/>
  <c r="AI594" i="1" s="1"/>
  <c r="AE594" i="1"/>
  <c r="AH1302" i="1"/>
  <c r="AF1302" i="1"/>
  <c r="AI1302" i="1" s="1"/>
  <c r="AE1302" i="1"/>
  <c r="AH1087" i="1"/>
  <c r="AF1087" i="1"/>
  <c r="AI1087" i="1" s="1"/>
  <c r="AE1087" i="1"/>
  <c r="AH171" i="1"/>
  <c r="AF171" i="1"/>
  <c r="AI171" i="1" s="1"/>
  <c r="AE171" i="1"/>
  <c r="AH176" i="1"/>
  <c r="AF176" i="1"/>
  <c r="AI176" i="1" s="1"/>
  <c r="AE176" i="1"/>
  <c r="AH570" i="1"/>
  <c r="AF570" i="1"/>
  <c r="AI570" i="1" s="1"/>
  <c r="AE570" i="1"/>
  <c r="AH659" i="1"/>
  <c r="AF659" i="1"/>
  <c r="AI659" i="1" s="1"/>
  <c r="AE659" i="1"/>
  <c r="AH928" i="1"/>
  <c r="AF928" i="1"/>
  <c r="AI928" i="1" s="1"/>
  <c r="AE928" i="1"/>
  <c r="AH1324" i="1"/>
  <c r="AF1324" i="1"/>
  <c r="AI1324" i="1" s="1"/>
  <c r="AE1324" i="1"/>
  <c r="AH954" i="1"/>
  <c r="AF954" i="1"/>
  <c r="AI954" i="1" s="1"/>
  <c r="AE954" i="1"/>
  <c r="AH613" i="1"/>
  <c r="AF613" i="1"/>
  <c r="AI613" i="1" s="1"/>
  <c r="AE613" i="1"/>
  <c r="AH1214" i="1"/>
  <c r="AF1214" i="1"/>
  <c r="AI1214" i="1" s="1"/>
  <c r="AE1214" i="1"/>
  <c r="AH1378" i="1"/>
  <c r="AF1378" i="1"/>
  <c r="AI1378" i="1" s="1"/>
  <c r="AE1378" i="1"/>
  <c r="AH795" i="1"/>
  <c r="AF795" i="1"/>
  <c r="AI795" i="1" s="1"/>
  <c r="AE795" i="1"/>
  <c r="AH379" i="1"/>
  <c r="AF379" i="1"/>
  <c r="AI379" i="1" s="1"/>
  <c r="AE379" i="1"/>
  <c r="AH1454" i="1"/>
  <c r="AF1454" i="1"/>
  <c r="AI1454" i="1" s="1"/>
  <c r="AE1454" i="1"/>
  <c r="AH405" i="1"/>
  <c r="AF405" i="1"/>
  <c r="AI405" i="1" s="1"/>
  <c r="AE405" i="1"/>
  <c r="AH770" i="1"/>
  <c r="AF770" i="1"/>
  <c r="AI770" i="1" s="1"/>
  <c r="AE770" i="1"/>
  <c r="AH1230" i="1"/>
  <c r="AF1230" i="1"/>
  <c r="AI1230" i="1" s="1"/>
  <c r="AE1230" i="1"/>
  <c r="AH1106" i="1"/>
  <c r="AF1106" i="1"/>
  <c r="AI1106" i="1" s="1"/>
  <c r="AE1106" i="1"/>
  <c r="AH133" i="1"/>
  <c r="AF133" i="1"/>
  <c r="AI133" i="1" s="1"/>
  <c r="AE133" i="1"/>
  <c r="AH1184" i="1"/>
  <c r="AF1184" i="1"/>
  <c r="AI1184" i="1" s="1"/>
  <c r="AE1184" i="1"/>
  <c r="AH443" i="1"/>
  <c r="AF443" i="1"/>
  <c r="AI443" i="1" s="1"/>
  <c r="AE443" i="1"/>
  <c r="AH754" i="1"/>
  <c r="AF754" i="1"/>
  <c r="AI754" i="1" s="1"/>
  <c r="AE754" i="1"/>
  <c r="AH372" i="1"/>
  <c r="AF372" i="1"/>
  <c r="AI372" i="1" s="1"/>
  <c r="AE372" i="1"/>
  <c r="AH1445" i="1"/>
  <c r="AF1445" i="1"/>
  <c r="AI1445" i="1" s="1"/>
  <c r="AE1445" i="1"/>
  <c r="AH18" i="1"/>
  <c r="AF18" i="1"/>
  <c r="AI18" i="1" s="1"/>
  <c r="AE18" i="1"/>
  <c r="AH986" i="1"/>
  <c r="AF986" i="1"/>
  <c r="AI986" i="1" s="1"/>
  <c r="AE986" i="1"/>
  <c r="AH455" i="1"/>
  <c r="AF455" i="1"/>
  <c r="AI455" i="1" s="1"/>
  <c r="AE455" i="1"/>
  <c r="AH941" i="1"/>
  <c r="AF941" i="1"/>
  <c r="AI941" i="1" s="1"/>
  <c r="AE941" i="1"/>
  <c r="AH424" i="1"/>
  <c r="AF424" i="1"/>
  <c r="AI424" i="1" s="1"/>
  <c r="AE424" i="1"/>
  <c r="AH378" i="1"/>
  <c r="AF378" i="1"/>
  <c r="AI378" i="1" s="1"/>
  <c r="AE378" i="1"/>
  <c r="AH394" i="1"/>
  <c r="AF394" i="1"/>
  <c r="AI394" i="1" s="1"/>
  <c r="AE394" i="1"/>
  <c r="AH11" i="1"/>
  <c r="AF11" i="1"/>
  <c r="AI11" i="1" s="1"/>
  <c r="AE11" i="1"/>
  <c r="AH757" i="1"/>
  <c r="AF757" i="1"/>
  <c r="AI757" i="1" s="1"/>
  <c r="AE757" i="1"/>
  <c r="AH123" i="1"/>
  <c r="AF123" i="1"/>
  <c r="AI123" i="1" s="1"/>
  <c r="AE123" i="1"/>
  <c r="AH576" i="1"/>
  <c r="AF576" i="1"/>
  <c r="AI576" i="1" s="1"/>
  <c r="AE576" i="1"/>
  <c r="AH488" i="1"/>
  <c r="AF488" i="1"/>
  <c r="AI488" i="1" s="1"/>
  <c r="AE488" i="1"/>
  <c r="AH251" i="1"/>
  <c r="AF251" i="1"/>
  <c r="AI251" i="1" s="1"/>
  <c r="AE251" i="1"/>
  <c r="AH486" i="1"/>
  <c r="AF486" i="1"/>
  <c r="AI486" i="1" s="1"/>
  <c r="AE486" i="1"/>
  <c r="AH1467" i="1"/>
  <c r="AF1467" i="1"/>
  <c r="AI1467" i="1" s="1"/>
  <c r="AE1467" i="1"/>
  <c r="AH1138" i="1"/>
  <c r="AF1138" i="1"/>
  <c r="AI1138" i="1" s="1"/>
  <c r="AE1138" i="1"/>
  <c r="AH1286" i="1"/>
  <c r="AF1286" i="1"/>
  <c r="AI1286" i="1" s="1"/>
  <c r="AE1286" i="1"/>
  <c r="AH450" i="1"/>
  <c r="AF450" i="1"/>
  <c r="AI450" i="1" s="1"/>
  <c r="AE450" i="1"/>
  <c r="AH498" i="1"/>
  <c r="AF498" i="1"/>
  <c r="AI498" i="1" s="1"/>
  <c r="AE498" i="1"/>
  <c r="AH823" i="1"/>
  <c r="AF823" i="1"/>
  <c r="AI823" i="1" s="1"/>
  <c r="AE823" i="1"/>
  <c r="AH1189" i="1"/>
  <c r="AF1189" i="1"/>
  <c r="AI1189" i="1" s="1"/>
  <c r="AE1189" i="1"/>
  <c r="AH1120" i="1"/>
  <c r="AF1120" i="1"/>
  <c r="AI1120" i="1" s="1"/>
  <c r="AE1120" i="1"/>
  <c r="AH1370" i="1"/>
  <c r="AF1370" i="1"/>
  <c r="AI1370" i="1" s="1"/>
  <c r="AE1370" i="1"/>
  <c r="AH528" i="1"/>
  <c r="AF528" i="1"/>
  <c r="AI528" i="1" s="1"/>
  <c r="AE528" i="1"/>
  <c r="AH5" i="1"/>
  <c r="AF5" i="1"/>
  <c r="AI5" i="1" s="1"/>
  <c r="AE5" i="1"/>
  <c r="AH1177" i="1"/>
  <c r="AF1177" i="1"/>
  <c r="AI1177" i="1" s="1"/>
  <c r="AE1177" i="1"/>
  <c r="AH856" i="1"/>
  <c r="AF856" i="1"/>
  <c r="AI856" i="1" s="1"/>
  <c r="AE856" i="1"/>
  <c r="AH387" i="1"/>
  <c r="AF387" i="1"/>
  <c r="AI387" i="1" s="1"/>
  <c r="AE387" i="1"/>
  <c r="AH1058" i="1"/>
  <c r="AF1058" i="1"/>
  <c r="AI1058" i="1" s="1"/>
  <c r="AE1058" i="1"/>
  <c r="AH279" i="1"/>
  <c r="AF279" i="1"/>
  <c r="AI279" i="1" s="1"/>
  <c r="AE279" i="1"/>
  <c r="AH242" i="1"/>
  <c r="AF242" i="1"/>
  <c r="AI242" i="1" s="1"/>
  <c r="AE242" i="1"/>
  <c r="AH1236" i="1"/>
  <c r="AF1236" i="1"/>
  <c r="AI1236" i="1" s="1"/>
  <c r="AE1236" i="1"/>
  <c r="AH1259" i="1"/>
  <c r="AF1259" i="1"/>
  <c r="AI1259" i="1" s="1"/>
  <c r="AE1259" i="1"/>
  <c r="AH1091" i="1"/>
  <c r="AF1091" i="1"/>
  <c r="AI1091" i="1" s="1"/>
  <c r="AE1091" i="1"/>
  <c r="AH1165" i="1"/>
  <c r="AF1165" i="1"/>
  <c r="AI1165" i="1" s="1"/>
  <c r="AE1165" i="1"/>
  <c r="AH1206" i="1"/>
  <c r="AF1206" i="1"/>
  <c r="AI1206" i="1" s="1"/>
  <c r="AE1206" i="1"/>
  <c r="AH1224" i="1"/>
  <c r="AF1224" i="1"/>
  <c r="AI1224" i="1" s="1"/>
  <c r="AE1224" i="1"/>
  <c r="AH972" i="1"/>
  <c r="AF972" i="1"/>
  <c r="AI972" i="1" s="1"/>
  <c r="AE972" i="1"/>
  <c r="AH899" i="1"/>
  <c r="AF899" i="1"/>
  <c r="AI899" i="1" s="1"/>
  <c r="AE899" i="1"/>
  <c r="AH1350" i="1"/>
  <c r="AF1350" i="1"/>
  <c r="AI1350" i="1" s="1"/>
  <c r="AE1350" i="1"/>
  <c r="AH1242" i="1"/>
  <c r="AF1242" i="1"/>
  <c r="AI1242" i="1" s="1"/>
  <c r="AE1242" i="1"/>
  <c r="AH932" i="1"/>
  <c r="AF932" i="1"/>
  <c r="AI932" i="1" s="1"/>
  <c r="AE932" i="1"/>
  <c r="AH738" i="1"/>
  <c r="AF738" i="1"/>
  <c r="AI738" i="1" s="1"/>
  <c r="AE738" i="1"/>
  <c r="AH989" i="1"/>
  <c r="AF989" i="1"/>
  <c r="AI989" i="1" s="1"/>
  <c r="AE989" i="1"/>
  <c r="AH873" i="1"/>
  <c r="AF873" i="1"/>
  <c r="AI873" i="1" s="1"/>
  <c r="AE873" i="1"/>
  <c r="AH844" i="1"/>
  <c r="AF844" i="1"/>
  <c r="AI844" i="1" s="1"/>
  <c r="AE844" i="1"/>
  <c r="AH457" i="1"/>
  <c r="AF457" i="1"/>
  <c r="AI457" i="1" s="1"/>
  <c r="AE457" i="1"/>
  <c r="AH881" i="1"/>
  <c r="AF881" i="1"/>
  <c r="AI881" i="1" s="1"/>
  <c r="AE881" i="1"/>
  <c r="AH111" i="1"/>
  <c r="AF111" i="1"/>
  <c r="AI111" i="1" s="1"/>
  <c r="AE111" i="1"/>
  <c r="AH322" i="1"/>
  <c r="AF322" i="1"/>
  <c r="AI322" i="1" s="1"/>
  <c r="AE322" i="1"/>
  <c r="AH1470" i="1"/>
  <c r="AF1470" i="1"/>
  <c r="AI1470" i="1" s="1"/>
  <c r="AE1470" i="1"/>
  <c r="AH396" i="1"/>
  <c r="AF396" i="1"/>
  <c r="AI396" i="1" s="1"/>
  <c r="AE396" i="1"/>
  <c r="AH63" i="1"/>
  <c r="AF63" i="1"/>
  <c r="AI63" i="1" s="1"/>
  <c r="AE63" i="1"/>
  <c r="AH748" i="1"/>
  <c r="AF748" i="1"/>
  <c r="AI748" i="1" s="1"/>
  <c r="AE748" i="1"/>
  <c r="AH692" i="1"/>
  <c r="AF692" i="1"/>
  <c r="AI692" i="1" s="1"/>
  <c r="AE692" i="1"/>
  <c r="AH1313" i="1"/>
  <c r="AF1313" i="1"/>
  <c r="AI1313" i="1" s="1"/>
  <c r="AE1313" i="1"/>
  <c r="AH641" i="1"/>
  <c r="AF641" i="1"/>
  <c r="AI641" i="1" s="1"/>
  <c r="AE641" i="1"/>
  <c r="AH771" i="1"/>
  <c r="AF771" i="1"/>
  <c r="AI771" i="1" s="1"/>
  <c r="AE771" i="1"/>
  <c r="AH506" i="1"/>
  <c r="AF506" i="1"/>
  <c r="AI506" i="1" s="1"/>
  <c r="AE506" i="1"/>
  <c r="AH194" i="1"/>
  <c r="AF194" i="1"/>
  <c r="AI194" i="1" s="1"/>
  <c r="AE194" i="1"/>
  <c r="AH669" i="1"/>
  <c r="AF669" i="1"/>
  <c r="AI669" i="1" s="1"/>
  <c r="AE669" i="1"/>
  <c r="AH1462" i="1"/>
  <c r="AF1462" i="1"/>
  <c r="AI1462" i="1" s="1"/>
  <c r="AE1462" i="1"/>
  <c r="AH473" i="1"/>
  <c r="AF473" i="1"/>
  <c r="AI473" i="1" s="1"/>
  <c r="AE473" i="1"/>
  <c r="AH1343" i="1"/>
  <c r="AF1343" i="1"/>
  <c r="AI1343" i="1" s="1"/>
  <c r="AE1343" i="1"/>
  <c r="AH1375" i="1"/>
  <c r="AF1375" i="1"/>
  <c r="AI1375" i="1" s="1"/>
  <c r="AE1375" i="1"/>
  <c r="AH717" i="1"/>
  <c r="AF717" i="1"/>
  <c r="AI717" i="1" s="1"/>
  <c r="AE717" i="1"/>
  <c r="AH1269" i="1"/>
  <c r="AF1269" i="1"/>
  <c r="AI1269" i="1" s="1"/>
  <c r="AE1269" i="1"/>
  <c r="AH1062" i="1"/>
  <c r="AF1062" i="1"/>
  <c r="AI1062" i="1" s="1"/>
  <c r="AE1062" i="1"/>
  <c r="AH645" i="1"/>
  <c r="AF645" i="1"/>
  <c r="AI645" i="1" s="1"/>
  <c r="AE645" i="1"/>
  <c r="AH384" i="1"/>
  <c r="AF384" i="1"/>
  <c r="AI384" i="1" s="1"/>
  <c r="AE384" i="1"/>
  <c r="AH764" i="1"/>
  <c r="AF764" i="1"/>
  <c r="AI764" i="1" s="1"/>
  <c r="AE764" i="1"/>
  <c r="AH1485" i="1"/>
  <c r="AF1485" i="1"/>
  <c r="AI1485" i="1" s="1"/>
  <c r="AE1485" i="1"/>
  <c r="AH226" i="1"/>
  <c r="AF226" i="1"/>
  <c r="AI226" i="1" s="1"/>
  <c r="AE226" i="1"/>
  <c r="AH964" i="1"/>
  <c r="AF964" i="1"/>
  <c r="AI964" i="1" s="1"/>
  <c r="AE964" i="1"/>
  <c r="AH213" i="1"/>
  <c r="AF213" i="1"/>
  <c r="AI213" i="1" s="1"/>
  <c r="AE213" i="1"/>
  <c r="AH311" i="1"/>
  <c r="AF311" i="1"/>
  <c r="AI311" i="1" s="1"/>
  <c r="AE311" i="1"/>
  <c r="AH608" i="1"/>
  <c r="AF608" i="1"/>
  <c r="AI608" i="1" s="1"/>
  <c r="AE608" i="1"/>
  <c r="AH686" i="1"/>
  <c r="AF686" i="1"/>
  <c r="AI686" i="1" s="1"/>
  <c r="AE686" i="1"/>
  <c r="AH391" i="1"/>
  <c r="AF391" i="1"/>
  <c r="AI391" i="1" s="1"/>
  <c r="AE391" i="1"/>
  <c r="AH1174" i="1"/>
  <c r="AF1174" i="1"/>
  <c r="AI1174" i="1" s="1"/>
  <c r="AE1174" i="1"/>
  <c r="AH1019" i="1"/>
  <c r="AF1019" i="1"/>
  <c r="AI1019" i="1" s="1"/>
  <c r="AE1019" i="1"/>
  <c r="AH1098" i="1"/>
  <c r="AF1098" i="1"/>
  <c r="AI1098" i="1" s="1"/>
  <c r="AE1098" i="1"/>
  <c r="AH136" i="1"/>
  <c r="AF136" i="1"/>
  <c r="AI136" i="1" s="1"/>
  <c r="AE136" i="1"/>
  <c r="AH1281" i="1"/>
  <c r="AF1281" i="1"/>
  <c r="AI1281" i="1" s="1"/>
  <c r="AE1281" i="1"/>
  <c r="AH1248" i="1"/>
  <c r="AF1248" i="1"/>
  <c r="AI1248" i="1" s="1"/>
  <c r="AE1248" i="1"/>
  <c r="AH273" i="1"/>
  <c r="AF273" i="1"/>
  <c r="AI273" i="1" s="1"/>
  <c r="AE273" i="1"/>
  <c r="AH649" i="1"/>
  <c r="AF649" i="1"/>
  <c r="AI649" i="1" s="1"/>
  <c r="AE649" i="1"/>
  <c r="AH1421" i="1"/>
  <c r="AF1421" i="1"/>
  <c r="AI1421" i="1" s="1"/>
  <c r="AE1421" i="1"/>
  <c r="AH1317" i="1"/>
  <c r="AF1317" i="1"/>
  <c r="AI1317" i="1" s="1"/>
  <c r="AE1317" i="1"/>
  <c r="AH177" i="1"/>
  <c r="AF177" i="1"/>
  <c r="AI177" i="1" s="1"/>
  <c r="AE177" i="1"/>
  <c r="AH399" i="1"/>
  <c r="AF399" i="1"/>
  <c r="AI399" i="1" s="1"/>
  <c r="AE399" i="1"/>
  <c r="AH849" i="1"/>
  <c r="AF849" i="1"/>
  <c r="AI849" i="1" s="1"/>
  <c r="AE849" i="1"/>
  <c r="AH1030" i="1"/>
  <c r="AF1030" i="1"/>
  <c r="AI1030" i="1" s="1"/>
  <c r="AE1030" i="1"/>
  <c r="AH15" i="1"/>
  <c r="AF15" i="1"/>
  <c r="AI15" i="1" s="1"/>
  <c r="AE15" i="1"/>
  <c r="AH695" i="1"/>
  <c r="AF695" i="1"/>
  <c r="AI695" i="1" s="1"/>
  <c r="AE695" i="1"/>
  <c r="AH923" i="1"/>
  <c r="AF923" i="1"/>
  <c r="AI923" i="1" s="1"/>
  <c r="AE923" i="1"/>
  <c r="AH647" i="1"/>
  <c r="AF647" i="1"/>
  <c r="AI647" i="1" s="1"/>
  <c r="AE647" i="1"/>
  <c r="AH1151" i="1"/>
  <c r="AF1151" i="1"/>
  <c r="AI1151" i="1" s="1"/>
  <c r="AE1151" i="1"/>
  <c r="AH897" i="1"/>
  <c r="AF897" i="1"/>
  <c r="AI897" i="1" s="1"/>
  <c r="AE897" i="1"/>
  <c r="AH803" i="1"/>
  <c r="AF803" i="1"/>
  <c r="AI803" i="1" s="1"/>
  <c r="AE803" i="1"/>
  <c r="AH327" i="1"/>
  <c r="AF327" i="1"/>
  <c r="AI327" i="1" s="1"/>
  <c r="AE327" i="1"/>
  <c r="AH1473" i="1"/>
  <c r="AF1473" i="1"/>
  <c r="AI1473" i="1" s="1"/>
  <c r="AE1473" i="1"/>
  <c r="AH822" i="1"/>
  <c r="AF822" i="1"/>
  <c r="AI822" i="1" s="1"/>
  <c r="AE822" i="1"/>
  <c r="AH412" i="1"/>
  <c r="AF412" i="1"/>
  <c r="AI412" i="1" s="1"/>
  <c r="AE412" i="1"/>
  <c r="AH1082" i="1"/>
  <c r="AF1082" i="1"/>
  <c r="AI1082" i="1" s="1"/>
  <c r="AE1082" i="1"/>
  <c r="AH1115" i="1"/>
  <c r="AF1115" i="1"/>
  <c r="AI1115" i="1" s="1"/>
  <c r="AE1115" i="1"/>
  <c r="AH1156" i="1"/>
  <c r="AF1156" i="1"/>
  <c r="AI1156" i="1" s="1"/>
  <c r="AE1156" i="1"/>
  <c r="AH1244" i="1"/>
  <c r="AF1244" i="1"/>
  <c r="AI1244" i="1" s="1"/>
  <c r="AE1244" i="1"/>
  <c r="AH1026" i="1"/>
  <c r="AF1026" i="1"/>
  <c r="AI1026" i="1" s="1"/>
  <c r="AE1026" i="1"/>
  <c r="AH1456" i="1"/>
  <c r="AF1456" i="1"/>
  <c r="AI1456" i="1" s="1"/>
  <c r="AE1456" i="1"/>
  <c r="AH1285" i="1"/>
  <c r="AF1285" i="1"/>
  <c r="AI1285" i="1" s="1"/>
  <c r="AE1285" i="1"/>
  <c r="AH619" i="1"/>
  <c r="AF619" i="1"/>
  <c r="AI619" i="1" s="1"/>
  <c r="AE619" i="1"/>
  <c r="AH76" i="1"/>
  <c r="AF76" i="1"/>
  <c r="AI76" i="1" s="1"/>
  <c r="AE76" i="1"/>
  <c r="AH553" i="1"/>
  <c r="AF553" i="1"/>
  <c r="AI553" i="1" s="1"/>
  <c r="AE553" i="1"/>
  <c r="AH815" i="1"/>
  <c r="AF815" i="1"/>
  <c r="AI815" i="1" s="1"/>
  <c r="AE815" i="1"/>
  <c r="AH837" i="1"/>
  <c r="AF837" i="1"/>
  <c r="AI837" i="1" s="1"/>
  <c r="AE837" i="1"/>
  <c r="AH628" i="1"/>
  <c r="AF628" i="1"/>
  <c r="AI628" i="1" s="1"/>
  <c r="AE628" i="1"/>
  <c r="AF732" i="1"/>
  <c r="AI732" i="1" s="1"/>
  <c r="AE732" i="1"/>
  <c r="AH1420" i="1"/>
  <c r="AF1420" i="1"/>
  <c r="AI1420" i="1" s="1"/>
  <c r="AE1420" i="1"/>
  <c r="AH1388" i="1"/>
  <c r="AF1388" i="1"/>
  <c r="AI1388" i="1" s="1"/>
  <c r="AE1388" i="1"/>
  <c r="AH1311" i="1"/>
  <c r="AF1311" i="1"/>
  <c r="AI1311" i="1" s="1"/>
  <c r="AE1311" i="1"/>
  <c r="AH1079" i="1"/>
  <c r="AF1079" i="1"/>
  <c r="AI1079" i="1" s="1"/>
  <c r="AE1079" i="1"/>
  <c r="AH1070" i="1"/>
  <c r="AF1070" i="1"/>
  <c r="AI1070" i="1" s="1"/>
  <c r="AE1070" i="1"/>
  <c r="AH1057" i="1"/>
  <c r="AF1057" i="1"/>
  <c r="AI1057" i="1" s="1"/>
  <c r="AE1057" i="1"/>
  <c r="AH1037" i="1"/>
  <c r="AF1037" i="1"/>
  <c r="AI1037" i="1" s="1"/>
  <c r="AE1037" i="1"/>
  <c r="AH1013" i="1"/>
  <c r="AF1013" i="1"/>
  <c r="AI1013" i="1" s="1"/>
  <c r="AE1013" i="1"/>
  <c r="AH917" i="1"/>
  <c r="AF917" i="1"/>
  <c r="AI917" i="1" s="1"/>
  <c r="AE917" i="1"/>
  <c r="AH827" i="1"/>
  <c r="AF827" i="1"/>
  <c r="AI827" i="1" s="1"/>
  <c r="AE827" i="1"/>
  <c r="AH819" i="1"/>
  <c r="AF819" i="1"/>
  <c r="AI819" i="1" s="1"/>
  <c r="AE819" i="1"/>
  <c r="AH789" i="1"/>
  <c r="AF789" i="1"/>
  <c r="AI789" i="1" s="1"/>
  <c r="AE789" i="1"/>
  <c r="AH781" i="1"/>
  <c r="AF781" i="1"/>
  <c r="AI781" i="1" s="1"/>
  <c r="AE781" i="1"/>
  <c r="AH720" i="1"/>
  <c r="AF720" i="1"/>
  <c r="AI720" i="1" s="1"/>
  <c r="AE720" i="1"/>
  <c r="AH688" i="1"/>
  <c r="AF688" i="1"/>
  <c r="AI688" i="1" s="1"/>
  <c r="AE688" i="1"/>
  <c r="AH632" i="1"/>
  <c r="AF632" i="1"/>
  <c r="AI632" i="1" s="1"/>
  <c r="AE632" i="1"/>
  <c r="AH631" i="1"/>
  <c r="AF631" i="1"/>
  <c r="AI631" i="1" s="1"/>
  <c r="AE631" i="1"/>
  <c r="AH629" i="1"/>
  <c r="AF629" i="1"/>
  <c r="AI629" i="1" s="1"/>
  <c r="AE629" i="1"/>
  <c r="AH564" i="1"/>
  <c r="AF564" i="1"/>
  <c r="AI564" i="1" s="1"/>
  <c r="AE564" i="1"/>
  <c r="AH541" i="1"/>
  <c r="AF541" i="1"/>
  <c r="AI541" i="1" s="1"/>
  <c r="AE541" i="1"/>
  <c r="AH512" i="1"/>
  <c r="AF512" i="1"/>
  <c r="AI512" i="1" s="1"/>
  <c r="AE512" i="1"/>
  <c r="AH500" i="1"/>
  <c r="AF500" i="1"/>
  <c r="AI500" i="1" s="1"/>
  <c r="AE500" i="1"/>
  <c r="AH477" i="1"/>
  <c r="AF477" i="1"/>
  <c r="AI477" i="1" s="1"/>
  <c r="AE477" i="1"/>
  <c r="AH453" i="1"/>
  <c r="AF453" i="1"/>
  <c r="AI453" i="1" s="1"/>
  <c r="AE453" i="1"/>
  <c r="AH449" i="1"/>
  <c r="AF449" i="1"/>
  <c r="AI449" i="1" s="1"/>
  <c r="AE449" i="1"/>
  <c r="AH371" i="1"/>
  <c r="AF371" i="1"/>
  <c r="AI371" i="1" s="1"/>
  <c r="AE371" i="1"/>
  <c r="AH291" i="1"/>
  <c r="AF291" i="1"/>
  <c r="AI291" i="1" s="1"/>
  <c r="AE291" i="1"/>
  <c r="AH282" i="1"/>
  <c r="AF282" i="1"/>
  <c r="AI282" i="1" s="1"/>
  <c r="AE282" i="1"/>
  <c r="AH275" i="1"/>
  <c r="AF275" i="1"/>
  <c r="AI275" i="1" s="1"/>
  <c r="AE275" i="1"/>
  <c r="AH271" i="1"/>
  <c r="AF271" i="1"/>
  <c r="AI271" i="1" s="1"/>
  <c r="AE271" i="1"/>
  <c r="AH246" i="1"/>
  <c r="AF246" i="1"/>
  <c r="AI246" i="1" s="1"/>
  <c r="AE246" i="1"/>
  <c r="AH237" i="1"/>
  <c r="AF237" i="1"/>
  <c r="AI237" i="1" s="1"/>
  <c r="AE237" i="1"/>
  <c r="AH26" i="1"/>
  <c r="AF26" i="1"/>
  <c r="AI26" i="1" s="1"/>
  <c r="AE26" i="1"/>
  <c r="AH1483" i="1"/>
  <c r="AF1483" i="1"/>
  <c r="AI1483" i="1" s="1"/>
  <c r="AE1483" i="1"/>
  <c r="AH1474" i="1"/>
  <c r="AF1474" i="1"/>
  <c r="AI1474" i="1" s="1"/>
  <c r="AE1474" i="1"/>
  <c r="AH1427" i="1"/>
  <c r="AF1427" i="1"/>
  <c r="AI1427" i="1" s="1"/>
  <c r="AE1427" i="1"/>
  <c r="AH1413" i="1"/>
  <c r="AF1413" i="1"/>
  <c r="AI1413" i="1" s="1"/>
  <c r="AE1413" i="1"/>
  <c r="AH1391" i="1"/>
  <c r="AF1391" i="1"/>
  <c r="AI1391" i="1" s="1"/>
  <c r="AE1391" i="1"/>
  <c r="AH1365" i="1"/>
  <c r="AF1365" i="1"/>
  <c r="AI1365" i="1" s="1"/>
  <c r="AE1365" i="1"/>
  <c r="AH1349" i="1"/>
  <c r="AF1349" i="1"/>
  <c r="AI1349" i="1" s="1"/>
  <c r="AE1349" i="1"/>
  <c r="AH1323" i="1"/>
  <c r="AF1323" i="1"/>
  <c r="AI1323" i="1" s="1"/>
  <c r="AE1323" i="1"/>
  <c r="AH1318" i="1"/>
  <c r="AF1318" i="1"/>
  <c r="AI1318" i="1" s="1"/>
  <c r="AE1318" i="1"/>
  <c r="AH1312" i="1"/>
  <c r="AF1312" i="1"/>
  <c r="AI1312" i="1" s="1"/>
  <c r="AE1312" i="1"/>
  <c r="AH1268" i="1"/>
  <c r="AF1268" i="1"/>
  <c r="AI1268" i="1" s="1"/>
  <c r="AE1268" i="1"/>
  <c r="AH1261" i="1"/>
  <c r="AF1261" i="1"/>
  <c r="AI1261" i="1" s="1"/>
  <c r="AE1261" i="1"/>
  <c r="AH1253" i="1"/>
  <c r="AF1253" i="1"/>
  <c r="AI1253" i="1" s="1"/>
  <c r="AE1253" i="1"/>
  <c r="AH1213" i="1"/>
  <c r="AF1213" i="1"/>
  <c r="AI1213" i="1" s="1"/>
  <c r="AE1213" i="1"/>
  <c r="AH1203" i="1"/>
  <c r="AF1203" i="1"/>
  <c r="AI1203" i="1" s="1"/>
  <c r="AE1203" i="1"/>
  <c r="AH1196" i="1"/>
  <c r="AF1196" i="1"/>
  <c r="AI1196" i="1" s="1"/>
  <c r="AE1196" i="1"/>
  <c r="AH1180" i="1"/>
  <c r="AF1180" i="1"/>
  <c r="AI1180" i="1" s="1"/>
  <c r="AE1180" i="1"/>
  <c r="AH1137" i="1"/>
  <c r="AF1137" i="1"/>
  <c r="AI1137" i="1" s="1"/>
  <c r="AE1137" i="1"/>
  <c r="AH1116" i="1"/>
  <c r="AF1116" i="1"/>
  <c r="AI1116" i="1" s="1"/>
  <c r="AE1116" i="1"/>
  <c r="AH988" i="1"/>
  <c r="AF988" i="1"/>
  <c r="AI988" i="1" s="1"/>
  <c r="AE988" i="1"/>
  <c r="AH963" i="1"/>
  <c r="AF963" i="1"/>
  <c r="AI963" i="1" s="1"/>
  <c r="AE963" i="1"/>
  <c r="AH909" i="1"/>
  <c r="AF909" i="1"/>
  <c r="AI909" i="1" s="1"/>
  <c r="AE909" i="1"/>
  <c r="AH840" i="1"/>
  <c r="AF840" i="1"/>
  <c r="AI840" i="1" s="1"/>
  <c r="AE840" i="1"/>
  <c r="AH802" i="1"/>
  <c r="AF802" i="1"/>
  <c r="AI802" i="1" s="1"/>
  <c r="AE802" i="1"/>
  <c r="AH763" i="1"/>
  <c r="AF763" i="1"/>
  <c r="AI763" i="1" s="1"/>
  <c r="AE763" i="1"/>
  <c r="AH747" i="1"/>
  <c r="AF747" i="1"/>
  <c r="AI747" i="1" s="1"/>
  <c r="AE747" i="1"/>
  <c r="AH655" i="1"/>
  <c r="AF655" i="1"/>
  <c r="AI655" i="1" s="1"/>
  <c r="AE655" i="1"/>
  <c r="AH612" i="1"/>
  <c r="AF612" i="1"/>
  <c r="AI612" i="1" s="1"/>
  <c r="AE612" i="1"/>
  <c r="AH569" i="1"/>
  <c r="AF569" i="1"/>
  <c r="AI569" i="1" s="1"/>
  <c r="AE569" i="1"/>
  <c r="AH537" i="1"/>
  <c r="AF537" i="1"/>
  <c r="AI537" i="1" s="1"/>
  <c r="AE537" i="1"/>
  <c r="AH508" i="1"/>
  <c r="AF508" i="1"/>
  <c r="AI508" i="1" s="1"/>
  <c r="AE508" i="1"/>
  <c r="AH492" i="1"/>
  <c r="AF492" i="1"/>
  <c r="AI492" i="1" s="1"/>
  <c r="AE492" i="1"/>
  <c r="AH471" i="1"/>
  <c r="AF471" i="1"/>
  <c r="AI471" i="1" s="1"/>
  <c r="AE471" i="1"/>
  <c r="AH460" i="1"/>
  <c r="AF460" i="1"/>
  <c r="AI460" i="1" s="1"/>
  <c r="AE460" i="1"/>
  <c r="AH422" i="1"/>
  <c r="AF422" i="1"/>
  <c r="AI422" i="1" s="1"/>
  <c r="AE422" i="1"/>
  <c r="AH419" i="1"/>
  <c r="AF419" i="1"/>
  <c r="AI419" i="1" s="1"/>
  <c r="AE419" i="1"/>
  <c r="AH393" i="1"/>
  <c r="AF393" i="1"/>
  <c r="AI393" i="1" s="1"/>
  <c r="AE393" i="1"/>
  <c r="AH383" i="1"/>
  <c r="AF383" i="1"/>
  <c r="AI383" i="1" s="1"/>
  <c r="AE383" i="1"/>
  <c r="AH321" i="1"/>
  <c r="AF321" i="1"/>
  <c r="AI321" i="1" s="1"/>
  <c r="AE321" i="1"/>
  <c r="AH241" i="1"/>
  <c r="AF241" i="1"/>
  <c r="AI241" i="1" s="1"/>
  <c r="AE241" i="1"/>
  <c r="AH238" i="1"/>
  <c r="AF238" i="1"/>
  <c r="AI238" i="1" s="1"/>
  <c r="AE238" i="1"/>
  <c r="AH225" i="1"/>
  <c r="AF225" i="1"/>
  <c r="AI225" i="1" s="1"/>
  <c r="AE225" i="1"/>
  <c r="AH222" i="1"/>
  <c r="AF222" i="1"/>
  <c r="AI222" i="1" s="1"/>
  <c r="AE222" i="1"/>
  <c r="AH193" i="1"/>
  <c r="AF193" i="1"/>
  <c r="AI193" i="1" s="1"/>
  <c r="AE193" i="1"/>
  <c r="AH155" i="1"/>
  <c r="AF155" i="1"/>
  <c r="AI155" i="1" s="1"/>
  <c r="AE155" i="1"/>
  <c r="AH151" i="1"/>
  <c r="AF151" i="1"/>
  <c r="AI151" i="1" s="1"/>
  <c r="AE151" i="1"/>
  <c r="AH135" i="1"/>
  <c r="AF135" i="1"/>
  <c r="AI135" i="1" s="1"/>
  <c r="AE135" i="1"/>
  <c r="AH35" i="1"/>
  <c r="AF35" i="1"/>
  <c r="AI35" i="1" s="1"/>
  <c r="AE35" i="1"/>
  <c r="AH14" i="1"/>
  <c r="AF14" i="1"/>
  <c r="AI14" i="1" s="1"/>
  <c r="AE14" i="1"/>
  <c r="AH1475" i="1"/>
  <c r="AF1475" i="1"/>
  <c r="AI1475" i="1" s="1"/>
  <c r="AE1475" i="1"/>
  <c r="AH1415" i="1"/>
  <c r="AF1415" i="1"/>
  <c r="AI1415" i="1" s="1"/>
  <c r="AE1415" i="1"/>
  <c r="AH1199" i="1"/>
  <c r="AF1199" i="1"/>
  <c r="AI1199" i="1" s="1"/>
  <c r="AE1199" i="1"/>
  <c r="AH1192" i="1"/>
  <c r="AF1192" i="1"/>
  <c r="AI1192" i="1" s="1"/>
  <c r="AE1192" i="1"/>
  <c r="AH1185" i="1"/>
  <c r="AF1185" i="1"/>
  <c r="AI1185" i="1" s="1"/>
  <c r="AE1185" i="1"/>
  <c r="AH1150" i="1"/>
  <c r="AF1150" i="1"/>
  <c r="AI1150" i="1" s="1"/>
  <c r="AE1150" i="1"/>
  <c r="AH1018" i="1"/>
  <c r="AF1018" i="1"/>
  <c r="AI1018" i="1" s="1"/>
  <c r="AE1018" i="1"/>
  <c r="AH1005" i="1"/>
  <c r="AF1005" i="1"/>
  <c r="AI1005" i="1" s="1"/>
  <c r="AE1005" i="1"/>
  <c r="AH1003" i="1"/>
  <c r="AF1003" i="1"/>
  <c r="AI1003" i="1" s="1"/>
  <c r="AE1003" i="1"/>
  <c r="AH1002" i="1"/>
  <c r="AF1002" i="1"/>
  <c r="AI1002" i="1" s="1"/>
  <c r="AE1002" i="1"/>
  <c r="AH921" i="1"/>
  <c r="AF921" i="1"/>
  <c r="AI921" i="1" s="1"/>
  <c r="AE921" i="1"/>
  <c r="AH868" i="1"/>
  <c r="AF868" i="1"/>
  <c r="AI868" i="1" s="1"/>
  <c r="AE868" i="1"/>
  <c r="AH662" i="1"/>
  <c r="AF662" i="1"/>
  <c r="AI662" i="1" s="1"/>
  <c r="AE662" i="1"/>
  <c r="AH621" i="1"/>
  <c r="AF621" i="1"/>
  <c r="AI621" i="1" s="1"/>
  <c r="AE621" i="1"/>
  <c r="AH584" i="1"/>
  <c r="AF584" i="1"/>
  <c r="AI584" i="1" s="1"/>
  <c r="AE584" i="1"/>
  <c r="AH463" i="1"/>
  <c r="AF463" i="1"/>
  <c r="AI463" i="1" s="1"/>
  <c r="AE463" i="1"/>
  <c r="AH42" i="1"/>
  <c r="AF42" i="1"/>
  <c r="AI42" i="1" s="1"/>
  <c r="AE42" i="1"/>
  <c r="AH337" i="1"/>
  <c r="AF337" i="1"/>
  <c r="AI337" i="1" s="1"/>
  <c r="AE337" i="1"/>
  <c r="AF580" i="1"/>
  <c r="AI580" i="1" s="1"/>
  <c r="AE580" i="1"/>
  <c r="AH1478" i="1"/>
  <c r="AF1478" i="1"/>
  <c r="AI1478" i="1" s="1"/>
  <c r="AE1478" i="1"/>
  <c r="AH520" i="1"/>
  <c r="AF520" i="1"/>
  <c r="AI520" i="1" s="1"/>
  <c r="AE520" i="1"/>
  <c r="AH1004" i="1"/>
  <c r="AF1004" i="1"/>
  <c r="AI1004" i="1" s="1"/>
  <c r="AE1004" i="1"/>
  <c r="AH1190" i="1"/>
  <c r="AF1190" i="1"/>
  <c r="AI1190" i="1" s="1"/>
  <c r="AE1190" i="1"/>
  <c r="AH1078" i="1"/>
  <c r="AF1078" i="1"/>
  <c r="AI1078" i="1" s="1"/>
  <c r="AE1078" i="1"/>
  <c r="AH930" i="1"/>
  <c r="AF930" i="1"/>
  <c r="AI930" i="1" s="1"/>
  <c r="AE930" i="1"/>
  <c r="AH729" i="1"/>
  <c r="AF729" i="1"/>
  <c r="AI729" i="1" s="1"/>
  <c r="AE729" i="1"/>
  <c r="AH285" i="1"/>
  <c r="AF285" i="1"/>
  <c r="AI285" i="1" s="1"/>
  <c r="AE285" i="1"/>
  <c r="AH919" i="1"/>
  <c r="AF919" i="1"/>
  <c r="AI919" i="1" s="1"/>
  <c r="AE919" i="1"/>
  <c r="AH1412" i="1"/>
  <c r="AF1412" i="1"/>
  <c r="AI1412" i="1" s="1"/>
  <c r="AE1412" i="1"/>
  <c r="AH1395" i="1"/>
  <c r="AF1395" i="1"/>
  <c r="AI1395" i="1" s="1"/>
  <c r="AE1395" i="1"/>
  <c r="AH1377" i="1"/>
  <c r="AF1377" i="1"/>
  <c r="AI1377" i="1" s="1"/>
  <c r="AE1377" i="1"/>
  <c r="AH1348" i="1"/>
  <c r="AF1348" i="1"/>
  <c r="AI1348" i="1" s="1"/>
  <c r="AE1348" i="1"/>
  <c r="AH1280" i="1"/>
  <c r="AF1280" i="1"/>
  <c r="AI1280" i="1" s="1"/>
  <c r="AE1280" i="1"/>
  <c r="AH1267" i="1"/>
  <c r="AF1267" i="1"/>
  <c r="AI1267" i="1" s="1"/>
  <c r="AE1267" i="1"/>
  <c r="AH1235" i="1"/>
  <c r="AF1235" i="1"/>
  <c r="AI1235" i="1" s="1"/>
  <c r="AE1235" i="1"/>
  <c r="AH1223" i="1"/>
  <c r="AF1223" i="1"/>
  <c r="AI1223" i="1" s="1"/>
  <c r="AE1223" i="1"/>
  <c r="AH1212" i="1"/>
  <c r="AF1212" i="1"/>
  <c r="AI1212" i="1" s="1"/>
  <c r="AE1212" i="1"/>
  <c r="AH1202" i="1"/>
  <c r="AF1202" i="1"/>
  <c r="AI1202" i="1" s="1"/>
  <c r="AE1202" i="1"/>
  <c r="AH1195" i="1"/>
  <c r="AF1195" i="1"/>
  <c r="AI1195" i="1" s="1"/>
  <c r="AE1195" i="1"/>
  <c r="AH1053" i="1"/>
  <c r="AF1053" i="1"/>
  <c r="AI1053" i="1" s="1"/>
  <c r="AE1053" i="1"/>
  <c r="AH1052" i="1"/>
  <c r="AF1052" i="1"/>
  <c r="AI1052" i="1" s="1"/>
  <c r="AE1052" i="1"/>
  <c r="AH1015" i="1"/>
  <c r="AF1015" i="1"/>
  <c r="AI1015" i="1" s="1"/>
  <c r="AE1015" i="1"/>
  <c r="AH940" i="1"/>
  <c r="AF940" i="1"/>
  <c r="AI940" i="1" s="1"/>
  <c r="AE940" i="1"/>
  <c r="AH908" i="1"/>
  <c r="AF908" i="1"/>
  <c r="AI908" i="1" s="1"/>
  <c r="AE908" i="1"/>
  <c r="AH906" i="1"/>
  <c r="AF906" i="1"/>
  <c r="AI906" i="1" s="1"/>
  <c r="AE906" i="1"/>
  <c r="AH887" i="1"/>
  <c r="AF887" i="1"/>
  <c r="AI887" i="1" s="1"/>
  <c r="AE887" i="1"/>
  <c r="AH817" i="1"/>
  <c r="AF817" i="1"/>
  <c r="AI817" i="1" s="1"/>
  <c r="AE817" i="1"/>
  <c r="AH801" i="1"/>
  <c r="AF801" i="1"/>
  <c r="AI801" i="1" s="1"/>
  <c r="AE801" i="1"/>
  <c r="AH762" i="1"/>
  <c r="AF762" i="1"/>
  <c r="AI762" i="1" s="1"/>
  <c r="AE762" i="1"/>
  <c r="AH716" i="1"/>
  <c r="AF716" i="1"/>
  <c r="AI716" i="1" s="1"/>
  <c r="AE716" i="1"/>
  <c r="AH687" i="1"/>
  <c r="AF687" i="1"/>
  <c r="AI687" i="1" s="1"/>
  <c r="AE687" i="1"/>
  <c r="AH679" i="1"/>
  <c r="AF679" i="1"/>
  <c r="AI679" i="1" s="1"/>
  <c r="AE679" i="1"/>
  <c r="AH611" i="1"/>
  <c r="AF611" i="1"/>
  <c r="AI611" i="1" s="1"/>
  <c r="AE611" i="1"/>
  <c r="AH583" i="1"/>
  <c r="AF583" i="1"/>
  <c r="AI583" i="1" s="1"/>
  <c r="AE583" i="1"/>
  <c r="AH472" i="1"/>
  <c r="AF472" i="1"/>
  <c r="AI472" i="1" s="1"/>
  <c r="AE472" i="1"/>
  <c r="AH421" i="1"/>
  <c r="AF421" i="1"/>
  <c r="AI421" i="1" s="1"/>
  <c r="AE421" i="1"/>
  <c r="AH382" i="1"/>
  <c r="AF382" i="1"/>
  <c r="AI382" i="1" s="1"/>
  <c r="AE382" i="1"/>
  <c r="AH310" i="1"/>
  <c r="AF310" i="1"/>
  <c r="AI310" i="1" s="1"/>
  <c r="AE310" i="1"/>
  <c r="AH300" i="1"/>
  <c r="AF300" i="1"/>
  <c r="AI300" i="1" s="1"/>
  <c r="AE300" i="1"/>
  <c r="AH272" i="1"/>
  <c r="AF272" i="1"/>
  <c r="AI272" i="1" s="1"/>
  <c r="AE272" i="1"/>
  <c r="AH250" i="1"/>
  <c r="AF250" i="1"/>
  <c r="AI250" i="1" s="1"/>
  <c r="AE250" i="1"/>
  <c r="AH147" i="1"/>
  <c r="AF147" i="1"/>
  <c r="AI147" i="1" s="1"/>
  <c r="AE147" i="1"/>
  <c r="AH94" i="1"/>
  <c r="AF94" i="1"/>
  <c r="AI94" i="1" s="1"/>
  <c r="AE94" i="1"/>
  <c r="AH62" i="1"/>
  <c r="AF62" i="1"/>
  <c r="AI62" i="1" s="1"/>
  <c r="AE62" i="1"/>
  <c r="AH49" i="1"/>
  <c r="AF49" i="1"/>
  <c r="AI49" i="1" s="1"/>
  <c r="AE49" i="1"/>
  <c r="AH13" i="1"/>
  <c r="AF13" i="1"/>
  <c r="AI13" i="1" s="1"/>
  <c r="AE13" i="1"/>
  <c r="AH1466" i="1"/>
  <c r="AF1466" i="1"/>
  <c r="AI1466" i="1" s="1"/>
  <c r="AE1466" i="1"/>
  <c r="AH1097" i="1"/>
  <c r="AF1097" i="1"/>
  <c r="AI1097" i="1" s="1"/>
  <c r="AE1097" i="1"/>
  <c r="AH1061" i="1"/>
  <c r="AF1061" i="1"/>
  <c r="AI1061" i="1" s="1"/>
  <c r="AE1061" i="1"/>
  <c r="AH1029" i="1"/>
  <c r="AF1029" i="1"/>
  <c r="AI1029" i="1" s="1"/>
  <c r="AE1029" i="1"/>
  <c r="AH1022" i="1"/>
  <c r="AF1022" i="1"/>
  <c r="AI1022" i="1" s="1"/>
  <c r="AE1022" i="1"/>
  <c r="AH978" i="1"/>
  <c r="AF978" i="1"/>
  <c r="AI978" i="1" s="1"/>
  <c r="AE978" i="1"/>
  <c r="AH714" i="1"/>
  <c r="AF714" i="1"/>
  <c r="AI714" i="1" s="1"/>
  <c r="AE714" i="1"/>
  <c r="AH552" i="1"/>
  <c r="AF552" i="1"/>
  <c r="AI552" i="1" s="1"/>
  <c r="AE552" i="1"/>
  <c r="AH188" i="1"/>
  <c r="AF188" i="1"/>
  <c r="AI188" i="1" s="1"/>
  <c r="AE188" i="1"/>
  <c r="AH36" i="1"/>
  <c r="AF36" i="1"/>
  <c r="AI36" i="1" s="1"/>
  <c r="AE36" i="1"/>
  <c r="AH17" i="1"/>
  <c r="AF17" i="1"/>
  <c r="AI17" i="1" s="1"/>
  <c r="AE17" i="1"/>
  <c r="AH336" i="1"/>
  <c r="AF336" i="1"/>
  <c r="AI336" i="1" s="1"/>
  <c r="AE336" i="1"/>
  <c r="AF56" i="1"/>
  <c r="AI56" i="1" s="1"/>
  <c r="AE56" i="1"/>
  <c r="AF947" i="1"/>
  <c r="AI947" i="1" s="1"/>
  <c r="AE947" i="1"/>
  <c r="AH1444" i="1"/>
  <c r="AF1444" i="1"/>
  <c r="AI1444" i="1" s="1"/>
  <c r="AE1444" i="1"/>
  <c r="AH192" i="1"/>
  <c r="AF192" i="1"/>
  <c r="AI192" i="1" s="1"/>
  <c r="AE192" i="1"/>
  <c r="AH278" i="1"/>
  <c r="AF278" i="1"/>
  <c r="AI278" i="1" s="1"/>
  <c r="AE278" i="1"/>
  <c r="AH782" i="1"/>
  <c r="AF782" i="1"/>
  <c r="AI782" i="1" s="1"/>
  <c r="AE782" i="1"/>
  <c r="AH1001" i="1"/>
  <c r="AF1001" i="1"/>
  <c r="AI1001" i="1" s="1"/>
  <c r="AE1001" i="1"/>
  <c r="AH280" i="1"/>
  <c r="AF280" i="1"/>
  <c r="AI280" i="1" s="1"/>
  <c r="AE280" i="1"/>
  <c r="AH1296" i="1"/>
  <c r="AF1296" i="1"/>
  <c r="AI1296" i="1" s="1"/>
  <c r="AE1296" i="1"/>
  <c r="AH481" i="1"/>
  <c r="AF481" i="1"/>
  <c r="AI481" i="1" s="1"/>
  <c r="AE481" i="1"/>
  <c r="AH533" i="1"/>
  <c r="AF533" i="1"/>
  <c r="AI533" i="1" s="1"/>
  <c r="AE533" i="1"/>
  <c r="AH624" i="1"/>
  <c r="AF624" i="1"/>
  <c r="AI624" i="1" s="1"/>
  <c r="AE624" i="1"/>
  <c r="AH91" i="1"/>
  <c r="AF91" i="1"/>
  <c r="AI91" i="1" s="1"/>
  <c r="AE91" i="1"/>
  <c r="AH234" i="1"/>
  <c r="AF234" i="1"/>
  <c r="AI234" i="1" s="1"/>
  <c r="AE234" i="1"/>
  <c r="AH1356" i="1"/>
  <c r="AF1356" i="1"/>
  <c r="AI1356" i="1" s="1"/>
  <c r="AE1356" i="1"/>
  <c r="AH1229" i="1"/>
  <c r="AF1229" i="1"/>
  <c r="AI1229" i="1" s="1"/>
  <c r="AE1229" i="1"/>
  <c r="AH1233" i="1"/>
  <c r="AF1233" i="1"/>
  <c r="AI1233" i="1" s="1"/>
  <c r="AE1233" i="1"/>
  <c r="AH299" i="1"/>
  <c r="AF299" i="1"/>
  <c r="AI299" i="1" s="1"/>
  <c r="AE299" i="1"/>
  <c r="AH536" i="1"/>
  <c r="AF536" i="1"/>
  <c r="AI536" i="1" s="1"/>
  <c r="AE536" i="1"/>
  <c r="AH1289" i="1"/>
  <c r="AF1289" i="1"/>
  <c r="AI1289" i="1" s="1"/>
  <c r="AE1289" i="1"/>
  <c r="AH377" i="1"/>
  <c r="AF377" i="1"/>
  <c r="AI377" i="1" s="1"/>
  <c r="AE377" i="1"/>
  <c r="AH261" i="1"/>
  <c r="AF261" i="1"/>
  <c r="AI261" i="1" s="1"/>
  <c r="AE261" i="1"/>
  <c r="AH491" i="1"/>
  <c r="AF491" i="1"/>
  <c r="AI491" i="1" s="1"/>
  <c r="AE491" i="1"/>
  <c r="AH751" i="1"/>
  <c r="AF751" i="1"/>
  <c r="AI751" i="1" s="1"/>
  <c r="AE751" i="1"/>
  <c r="AH1211" i="1"/>
  <c r="AF1211" i="1"/>
  <c r="AI1211" i="1" s="1"/>
  <c r="AE1211" i="1"/>
  <c r="AH1154" i="1"/>
  <c r="AF1154" i="1"/>
  <c r="AI1154" i="1" s="1"/>
  <c r="AE1154" i="1"/>
  <c r="AH74" i="1"/>
  <c r="AF74" i="1"/>
  <c r="AI74" i="1" s="1"/>
  <c r="AE74" i="1"/>
  <c r="AH1188" i="1"/>
  <c r="AF1188" i="1"/>
  <c r="AI1188" i="1" s="1"/>
  <c r="AE1188" i="1"/>
  <c r="AH953" i="1"/>
  <c r="AF953" i="1"/>
  <c r="AI953" i="1" s="1"/>
  <c r="AE953" i="1"/>
  <c r="AH601" i="1"/>
  <c r="AF601" i="1"/>
  <c r="AI601" i="1" s="1"/>
  <c r="AE601" i="1"/>
  <c r="AH462" i="1"/>
  <c r="AF462" i="1"/>
  <c r="AI462" i="1" s="1"/>
  <c r="AE462" i="1"/>
  <c r="AH1028" i="1"/>
  <c r="AF1028" i="1"/>
  <c r="AI1028" i="1" s="1"/>
  <c r="AE1028" i="1"/>
  <c r="AH511" i="1"/>
  <c r="AF511" i="1"/>
  <c r="AI511" i="1" s="1"/>
  <c r="AE511" i="1"/>
  <c r="AH464" i="1"/>
  <c r="AF464" i="1"/>
  <c r="AI464" i="1" s="1"/>
  <c r="AE464" i="1"/>
  <c r="AH779" i="1"/>
  <c r="AF779" i="1"/>
  <c r="AI779" i="1" s="1"/>
  <c r="AE779" i="1"/>
  <c r="AH1181" i="1"/>
  <c r="AF1181" i="1"/>
  <c r="AI1181" i="1" s="1"/>
  <c r="AE1181" i="1"/>
  <c r="AH320" i="1"/>
  <c r="AF320" i="1"/>
  <c r="AI320" i="1" s="1"/>
  <c r="AE320" i="1"/>
  <c r="AH1074" i="1"/>
  <c r="AF1074" i="1"/>
  <c r="AI1074" i="1" s="1"/>
  <c r="AE1074" i="1"/>
  <c r="AH618" i="1"/>
  <c r="AF618" i="1"/>
  <c r="AI618" i="1" s="1"/>
  <c r="AE618" i="1"/>
  <c r="AH1335" i="1"/>
  <c r="AF1335" i="1"/>
  <c r="AI1335" i="1" s="1"/>
  <c r="AE1335" i="1"/>
  <c r="AH1457" i="1"/>
  <c r="AF1457" i="1"/>
  <c r="AI1457" i="1" s="1"/>
  <c r="AE1457" i="1"/>
  <c r="AH746" i="1"/>
  <c r="AF746" i="1"/>
  <c r="AI746" i="1" s="1"/>
  <c r="AE746" i="1"/>
  <c r="AH790" i="1"/>
  <c r="AF790" i="1"/>
  <c r="AI790" i="1" s="1"/>
  <c r="AE790" i="1"/>
  <c r="AH1245" i="1"/>
  <c r="AF1245" i="1"/>
  <c r="AI1245" i="1" s="1"/>
  <c r="AE1245" i="1"/>
  <c r="AH741" i="1"/>
  <c r="AF741" i="1"/>
  <c r="AI741" i="1" s="1"/>
  <c r="AE741" i="1"/>
  <c r="AH800" i="1"/>
  <c r="AF800" i="1"/>
  <c r="AI800" i="1" s="1"/>
  <c r="AE800" i="1"/>
  <c r="AH428" i="1"/>
  <c r="AF428" i="1"/>
  <c r="AI428" i="1" s="1"/>
  <c r="AE428" i="1"/>
  <c r="AH221" i="1"/>
  <c r="AF221" i="1"/>
  <c r="AI221" i="1" s="1"/>
  <c r="AE221" i="1"/>
  <c r="AH1201" i="1"/>
  <c r="AF1201" i="1"/>
  <c r="AI1201" i="1" s="1"/>
  <c r="AE1201" i="1"/>
  <c r="AH551" i="1"/>
  <c r="AF551" i="1"/>
  <c r="AI551" i="1" s="1"/>
  <c r="AE551" i="1"/>
  <c r="AH1112" i="1"/>
  <c r="AF1112" i="1"/>
  <c r="AI1112" i="1" s="1"/>
  <c r="AE1112" i="1"/>
  <c r="AH623" i="1"/>
  <c r="AF623" i="1"/>
  <c r="AI623" i="1" s="1"/>
  <c r="AE623" i="1"/>
  <c r="AH427" i="1"/>
  <c r="AF427" i="1"/>
  <c r="AI427" i="1" s="1"/>
  <c r="AE427" i="1"/>
  <c r="AH260" i="1"/>
  <c r="AF260" i="1"/>
  <c r="AI260" i="1" s="1"/>
  <c r="AE260" i="1"/>
  <c r="AH1266" i="1"/>
  <c r="AF1266" i="1"/>
  <c r="AI1266" i="1" s="1"/>
  <c r="AE1266" i="1"/>
  <c r="AH29" i="1"/>
  <c r="AF29" i="1"/>
  <c r="AI29" i="1" s="1"/>
  <c r="AE29" i="1"/>
  <c r="AH1228" i="1"/>
  <c r="AF1228" i="1"/>
  <c r="AI1228" i="1" s="1"/>
  <c r="AE1228" i="1"/>
  <c r="AH1443" i="1"/>
  <c r="AF1443" i="1"/>
  <c r="AI1443" i="1" s="1"/>
  <c r="AE1443" i="1"/>
  <c r="AH568" i="1"/>
  <c r="AF568" i="1"/>
  <c r="AI568" i="1" s="1"/>
  <c r="AE568" i="1"/>
  <c r="AH1417" i="1"/>
  <c r="AF1417" i="1"/>
  <c r="AI1417" i="1" s="1"/>
  <c r="AE1417" i="1"/>
  <c r="AH490" i="1"/>
  <c r="AF490" i="1"/>
  <c r="AI490" i="1" s="1"/>
  <c r="AE490" i="1"/>
  <c r="AH298" i="1"/>
  <c r="AF298" i="1"/>
  <c r="AI298" i="1" s="1"/>
  <c r="AE298" i="1"/>
  <c r="AH1016" i="1"/>
  <c r="AF1016" i="1"/>
  <c r="AI1016" i="1" s="1"/>
  <c r="AE1016" i="1"/>
  <c r="AH1426" i="1"/>
  <c r="AF1426" i="1"/>
  <c r="AI1426" i="1" s="1"/>
  <c r="AE1426" i="1"/>
  <c r="AH600" i="1"/>
  <c r="AF600" i="1"/>
  <c r="AI600" i="1" s="1"/>
  <c r="AE600" i="1"/>
  <c r="AH1027" i="1"/>
  <c r="AF1027" i="1"/>
  <c r="AI1027" i="1" s="1"/>
  <c r="AE1027" i="1"/>
  <c r="AH1290" i="1"/>
  <c r="AF1290" i="1"/>
  <c r="AI1290" i="1" s="1"/>
  <c r="AE1290" i="1"/>
  <c r="AH411" i="1"/>
  <c r="AF411" i="1"/>
  <c r="AI411" i="1" s="1"/>
  <c r="AE411" i="1"/>
  <c r="AH558" i="1"/>
  <c r="AF558" i="1"/>
  <c r="AI558" i="1" s="1"/>
  <c r="AE558" i="1"/>
  <c r="AH420" i="1"/>
  <c r="AF420" i="1"/>
  <c r="AI420" i="1" s="1"/>
  <c r="AE420" i="1"/>
  <c r="AH851" i="1"/>
  <c r="AF851" i="1"/>
  <c r="AI851" i="1" s="1"/>
  <c r="AE851" i="1"/>
  <c r="AH872" i="1"/>
  <c r="AF872" i="1"/>
  <c r="AI872" i="1" s="1"/>
  <c r="AE872" i="1"/>
  <c r="AH700" i="1"/>
  <c r="AF700" i="1"/>
  <c r="AI700" i="1" s="1"/>
  <c r="AE700" i="1"/>
  <c r="AH843" i="1"/>
  <c r="AF843" i="1"/>
  <c r="AI843" i="1" s="1"/>
  <c r="AE843" i="1"/>
  <c r="AH799" i="1"/>
  <c r="AF799" i="1"/>
  <c r="AI799" i="1" s="1"/>
  <c r="AE799" i="1"/>
  <c r="AH319" i="1"/>
  <c r="AF319" i="1"/>
  <c r="AI319" i="1" s="1"/>
  <c r="AE319" i="1"/>
  <c r="AH962" i="1"/>
  <c r="AF962" i="1"/>
  <c r="AI962" i="1" s="1"/>
  <c r="AE962" i="1"/>
  <c r="AH640" i="1"/>
  <c r="AF640" i="1"/>
  <c r="AI640" i="1" s="1"/>
  <c r="AE640" i="1"/>
  <c r="AH309" i="1"/>
  <c r="AF309" i="1"/>
  <c r="AI309" i="1" s="1"/>
  <c r="AE309" i="1"/>
  <c r="AH335" i="1"/>
  <c r="AF335" i="1"/>
  <c r="AI335" i="1" s="1"/>
  <c r="AE335" i="1"/>
  <c r="AF976" i="1"/>
  <c r="AI976" i="1" s="1"/>
  <c r="AE976" i="1"/>
  <c r="AF946" i="1"/>
  <c r="AI946" i="1" s="1"/>
  <c r="AE946" i="1"/>
  <c r="AH661" i="1"/>
  <c r="AF661" i="1"/>
  <c r="AI661" i="1" s="1"/>
  <c r="AE661" i="1"/>
  <c r="AH480" i="1"/>
  <c r="AF480" i="1"/>
  <c r="AI480" i="1" s="1"/>
  <c r="AE480" i="1"/>
  <c r="AH734" i="1"/>
  <c r="AF734" i="1"/>
  <c r="AI734" i="1" s="1"/>
  <c r="AE734" i="1"/>
  <c r="AH1477" i="1"/>
  <c r="AF1477" i="1"/>
  <c r="AI1477" i="1" s="1"/>
  <c r="AE1477" i="1"/>
  <c r="AH1459" i="1"/>
  <c r="AF1459" i="1"/>
  <c r="AI1459" i="1" s="1"/>
  <c r="AE1459" i="1"/>
  <c r="AH1000" i="1"/>
  <c r="AF1000" i="1"/>
  <c r="AI1000" i="1" s="1"/>
  <c r="AE1000" i="1"/>
  <c r="AH1442" i="1"/>
  <c r="AF1442" i="1"/>
  <c r="AI1442" i="1" s="1"/>
  <c r="AE1442" i="1"/>
  <c r="AH839" i="1"/>
  <c r="AF839" i="1"/>
  <c r="AI839" i="1" s="1"/>
  <c r="AE839" i="1"/>
  <c r="AH240" i="1"/>
  <c r="AF240" i="1"/>
  <c r="AI240" i="1" s="1"/>
  <c r="AE240" i="1"/>
  <c r="AH829" i="1"/>
  <c r="AF829" i="1"/>
  <c r="AI829" i="1" s="1"/>
  <c r="AE829" i="1"/>
  <c r="AH164" i="1"/>
  <c r="AF164" i="1"/>
  <c r="AI164" i="1" s="1"/>
  <c r="AE164" i="1"/>
  <c r="AH939" i="1"/>
  <c r="AF939" i="1"/>
  <c r="AI939" i="1" s="1"/>
  <c r="AE939" i="1"/>
  <c r="AH780" i="1"/>
  <c r="AF780" i="1"/>
  <c r="AI780" i="1" s="1"/>
  <c r="AE780" i="1"/>
  <c r="AH1411" i="1"/>
  <c r="AF1411" i="1"/>
  <c r="AI1411" i="1" s="1"/>
  <c r="AE1411" i="1"/>
  <c r="AH1295" i="1"/>
  <c r="AF1295" i="1"/>
  <c r="AI1295" i="1" s="1"/>
  <c r="AE1295" i="1"/>
  <c r="AH724" i="1"/>
  <c r="AF724" i="1"/>
  <c r="AI724" i="1" s="1"/>
  <c r="AE724" i="1"/>
  <c r="AH918" i="1"/>
  <c r="AF918" i="1"/>
  <c r="AI918" i="1" s="1"/>
  <c r="AE918" i="1"/>
  <c r="AH566" i="1"/>
  <c r="AF566" i="1"/>
  <c r="AI566" i="1" s="1"/>
  <c r="AE566" i="1"/>
  <c r="AH567" i="1"/>
  <c r="AF567" i="1"/>
  <c r="AI567" i="1" s="1"/>
  <c r="AE567" i="1"/>
  <c r="AH1265" i="1"/>
  <c r="AF1265" i="1"/>
  <c r="AI1265" i="1" s="1"/>
  <c r="AE1265" i="1"/>
  <c r="AH607" i="1"/>
  <c r="AF607" i="1"/>
  <c r="AI607" i="1" s="1"/>
  <c r="AE607" i="1"/>
  <c r="AH281" i="1"/>
  <c r="AF281" i="1"/>
  <c r="AI281" i="1" s="1"/>
  <c r="AE281" i="1"/>
  <c r="AH991" i="1"/>
  <c r="AF991" i="1"/>
  <c r="AI991" i="1" s="1"/>
  <c r="AE991" i="1"/>
  <c r="AH1373" i="1"/>
  <c r="AF1373" i="1"/>
  <c r="AI1373" i="1" s="1"/>
  <c r="AE1373" i="1"/>
  <c r="AH297" i="1"/>
  <c r="AF297" i="1"/>
  <c r="AI297" i="1" s="1"/>
  <c r="AE297" i="1"/>
  <c r="AH745" i="1"/>
  <c r="AF745" i="1"/>
  <c r="AI745" i="1" s="1"/>
  <c r="AE745" i="1"/>
  <c r="AH220" i="1"/>
  <c r="AF220" i="1"/>
  <c r="AI220" i="1" s="1"/>
  <c r="AE220" i="1"/>
  <c r="AH249" i="1"/>
  <c r="AF249" i="1"/>
  <c r="AI249" i="1" s="1"/>
  <c r="AE249" i="1"/>
  <c r="AH293" i="1"/>
  <c r="AF293" i="1"/>
  <c r="AI293" i="1" s="1"/>
  <c r="AE293" i="1"/>
  <c r="AH742" i="1"/>
  <c r="AF742" i="1"/>
  <c r="AI742" i="1" s="1"/>
  <c r="AE742" i="1"/>
  <c r="AH507" i="1"/>
  <c r="AF507" i="1"/>
  <c r="AI507" i="1" s="1"/>
  <c r="AE507" i="1"/>
  <c r="AH73" i="1"/>
  <c r="AF73" i="1"/>
  <c r="AI73" i="1" s="1"/>
  <c r="AE73" i="1"/>
  <c r="AH1358" i="1"/>
  <c r="AF1358" i="1"/>
  <c r="AI1358" i="1" s="1"/>
  <c r="AE1358" i="1"/>
  <c r="AH1187" i="1"/>
  <c r="AF1187" i="1"/>
  <c r="AI1187" i="1" s="1"/>
  <c r="AE1187" i="1"/>
  <c r="AH1347" i="1"/>
  <c r="AF1347" i="1"/>
  <c r="AI1347" i="1" s="1"/>
  <c r="AE1347" i="1"/>
  <c r="AH308" i="1"/>
  <c r="AF308" i="1"/>
  <c r="AI308" i="1" s="1"/>
  <c r="AE308" i="1"/>
  <c r="AH798" i="1"/>
  <c r="AF798" i="1"/>
  <c r="AI798" i="1" s="1"/>
  <c r="AE798" i="1"/>
  <c r="AH224" i="1"/>
  <c r="AF224" i="1"/>
  <c r="AI224" i="1" s="1"/>
  <c r="AE224" i="1"/>
  <c r="AH961" i="1"/>
  <c r="AF961" i="1"/>
  <c r="AI961" i="1" s="1"/>
  <c r="AE961" i="1"/>
  <c r="AH761" i="1"/>
  <c r="AF761" i="1"/>
  <c r="AI761" i="1" s="1"/>
  <c r="AE761" i="1"/>
  <c r="AH334" i="1"/>
  <c r="AF334" i="1"/>
  <c r="AI334" i="1" s="1"/>
  <c r="AE334" i="1"/>
  <c r="AH841" i="1"/>
  <c r="AF841" i="1"/>
  <c r="AI841" i="1" s="1"/>
  <c r="AE841" i="1"/>
  <c r="AH825" i="1"/>
  <c r="AF825" i="1"/>
  <c r="AI825" i="1" s="1"/>
  <c r="AE825" i="1"/>
  <c r="AH933" i="1"/>
  <c r="AF933" i="1"/>
  <c r="AI933" i="1" s="1"/>
  <c r="AE933" i="1"/>
  <c r="AH438" i="1"/>
  <c r="AF438" i="1"/>
  <c r="AI438" i="1" s="1"/>
  <c r="AE438" i="1"/>
  <c r="AH487" i="1"/>
  <c r="AF487" i="1"/>
  <c r="AI487" i="1" s="1"/>
  <c r="AE487" i="1"/>
  <c r="AH1441" i="1"/>
  <c r="AF1441" i="1"/>
  <c r="AI1441" i="1" s="1"/>
  <c r="AE1441" i="1"/>
  <c r="AH103" i="1"/>
  <c r="AF103" i="1"/>
  <c r="AI103" i="1" s="1"/>
  <c r="AE103" i="1"/>
  <c r="AH1476" i="1"/>
  <c r="AF1476" i="1"/>
  <c r="AI1476" i="1" s="1"/>
  <c r="AE1476" i="1"/>
  <c r="AH864" i="1"/>
  <c r="AF864" i="1"/>
  <c r="AI864" i="1" s="1"/>
  <c r="AE864" i="1"/>
  <c r="AH793" i="1"/>
  <c r="AF793" i="1"/>
  <c r="AI793" i="1" s="1"/>
  <c r="AE793" i="1"/>
  <c r="AH1383" i="1"/>
  <c r="AF1383" i="1"/>
  <c r="AI1383" i="1" s="1"/>
  <c r="AE1383" i="1"/>
  <c r="AH535" i="1"/>
  <c r="AF535" i="1"/>
  <c r="AI535" i="1" s="1"/>
  <c r="AE535" i="1"/>
  <c r="AH1401" i="1"/>
  <c r="AF1401" i="1"/>
  <c r="AI1401" i="1" s="1"/>
  <c r="AE1401" i="1"/>
  <c r="AH1368" i="1"/>
  <c r="AF1368" i="1"/>
  <c r="AI1368" i="1" s="1"/>
  <c r="AE1368" i="1"/>
  <c r="AH1210" i="1"/>
  <c r="AF1210" i="1"/>
  <c r="AI1210" i="1" s="1"/>
  <c r="AE1210" i="1"/>
  <c r="AH126" i="1"/>
  <c r="AF126" i="1"/>
  <c r="AI126" i="1" s="1"/>
  <c r="AE126" i="1"/>
  <c r="AH1194" i="1"/>
  <c r="AF1194" i="1"/>
  <c r="AI1194" i="1" s="1"/>
  <c r="AE1194" i="1"/>
  <c r="AH987" i="1"/>
  <c r="AF987" i="1"/>
  <c r="AI987" i="1" s="1"/>
  <c r="AE987" i="1"/>
  <c r="AH582" i="1"/>
  <c r="AF582" i="1"/>
  <c r="AI582" i="1" s="1"/>
  <c r="AE582" i="1"/>
  <c r="AH565" i="1"/>
  <c r="AF565" i="1"/>
  <c r="AI565" i="1" s="1"/>
  <c r="AE565" i="1"/>
  <c r="AH620" i="1"/>
  <c r="AF620" i="1"/>
  <c r="AI620" i="1" s="1"/>
  <c r="AE620" i="1"/>
  <c r="AH1119" i="1"/>
  <c r="AF1119" i="1"/>
  <c r="AI1119" i="1" s="1"/>
  <c r="AE1119" i="1"/>
  <c r="AH2" i="1"/>
  <c r="AF2" i="1"/>
  <c r="AI2" i="1" s="1"/>
  <c r="AE2" i="1"/>
  <c r="AH599" i="1"/>
  <c r="AF599" i="1"/>
  <c r="AI599" i="1" s="1"/>
  <c r="AE599" i="1"/>
  <c r="AH1425" i="1"/>
  <c r="AF1425" i="1"/>
  <c r="AI1425" i="1" s="1"/>
  <c r="AE1425" i="1"/>
  <c r="AH277" i="1"/>
  <c r="AF277" i="1"/>
  <c r="AI277" i="1" s="1"/>
  <c r="AE277" i="1"/>
  <c r="AH1346" i="1"/>
  <c r="AF1346" i="1"/>
  <c r="AI1346" i="1" s="1"/>
  <c r="AE1346" i="1"/>
  <c r="AH931" i="1"/>
  <c r="AF931" i="1"/>
  <c r="AI931" i="1" s="1"/>
  <c r="AE931" i="1"/>
  <c r="AH175" i="1"/>
  <c r="AF175" i="1"/>
  <c r="AI175" i="1" s="1"/>
  <c r="AE175" i="1"/>
  <c r="AH709" i="1"/>
  <c r="AF709" i="1"/>
  <c r="AI709" i="1" s="1"/>
  <c r="AE709" i="1"/>
  <c r="AH211" i="1"/>
  <c r="AF211" i="1"/>
  <c r="AI211" i="1" s="1"/>
  <c r="AE211" i="1"/>
  <c r="AH1051" i="1"/>
  <c r="AF1051" i="1"/>
  <c r="AI1051" i="1" s="1"/>
  <c r="AE1051" i="1"/>
  <c r="AH835" i="1"/>
  <c r="AF835" i="1"/>
  <c r="AI835" i="1" s="1"/>
  <c r="AE835" i="1"/>
  <c r="AH971" i="1"/>
  <c r="AF971" i="1"/>
  <c r="AI971" i="1" s="1"/>
  <c r="AE971" i="1"/>
  <c r="AH1200" i="1"/>
  <c r="AF1200" i="1"/>
  <c r="AI1200" i="1" s="1"/>
  <c r="AE1200" i="1"/>
  <c r="AH130" i="1"/>
  <c r="AF130" i="1"/>
  <c r="AI130" i="1" s="1"/>
  <c r="AE130" i="1"/>
  <c r="AH497" i="1"/>
  <c r="AF497" i="1"/>
  <c r="AI497" i="1" s="1"/>
  <c r="AE497" i="1"/>
  <c r="AH318" i="1"/>
  <c r="AF318" i="1"/>
  <c r="AI318" i="1" s="1"/>
  <c r="AE318" i="1"/>
  <c r="AH1121" i="1"/>
  <c r="AF1121" i="1"/>
  <c r="AI1121" i="1" s="1"/>
  <c r="AE1121" i="1"/>
  <c r="AH1334" i="1"/>
  <c r="AF1334" i="1"/>
  <c r="AI1334" i="1" s="1"/>
  <c r="AE1334" i="1"/>
  <c r="AH896" i="1"/>
  <c r="AF896" i="1"/>
  <c r="AI896" i="1" s="1"/>
  <c r="AE896" i="1"/>
  <c r="AH744" i="1"/>
  <c r="AF744" i="1"/>
  <c r="AI744" i="1" s="1"/>
  <c r="AE744" i="1"/>
  <c r="AH592" i="1"/>
  <c r="AF592" i="1"/>
  <c r="AI592" i="1" s="1"/>
  <c r="AE592" i="1"/>
  <c r="AH191" i="1"/>
  <c r="AF191" i="1"/>
  <c r="AI191" i="1" s="1"/>
  <c r="AE191" i="1"/>
  <c r="AH797" i="1"/>
  <c r="AF797" i="1"/>
  <c r="AI797" i="1" s="1"/>
  <c r="AE797" i="1"/>
  <c r="AH848" i="1"/>
  <c r="AF848" i="1"/>
  <c r="AI848" i="1" s="1"/>
  <c r="AE848" i="1"/>
  <c r="AH935" i="1"/>
  <c r="AF935" i="1"/>
  <c r="AI935" i="1" s="1"/>
  <c r="AE935" i="1"/>
  <c r="AH866" i="1"/>
  <c r="AF866" i="1"/>
  <c r="AI866" i="1" s="1"/>
  <c r="AE866" i="1"/>
  <c r="AH1264" i="1"/>
  <c r="AF1264" i="1"/>
  <c r="AI1264" i="1" s="1"/>
  <c r="AE1264" i="1"/>
  <c r="AH1060" i="1"/>
  <c r="AF1060" i="1"/>
  <c r="AI1060" i="1" s="1"/>
  <c r="AE1060" i="1"/>
  <c r="AH381" i="1"/>
  <c r="AF381" i="1"/>
  <c r="AI381" i="1" s="1"/>
  <c r="AE381" i="1"/>
  <c r="AH223" i="1"/>
  <c r="AF223" i="1"/>
  <c r="AI223" i="1" s="1"/>
  <c r="AE223" i="1"/>
  <c r="AH960" i="1"/>
  <c r="AF960" i="1"/>
  <c r="AI960" i="1" s="1"/>
  <c r="AE960" i="1"/>
  <c r="AH296" i="1"/>
  <c r="AF296" i="1"/>
  <c r="AI296" i="1" s="1"/>
  <c r="AE296" i="1"/>
  <c r="AH1104" i="1"/>
  <c r="AF1104" i="1"/>
  <c r="AI1104" i="1" s="1"/>
  <c r="AE1104" i="1"/>
  <c r="AH418" i="1"/>
  <c r="AF418" i="1"/>
  <c r="AI418" i="1" s="1"/>
  <c r="AE418" i="1"/>
  <c r="AH760" i="1"/>
  <c r="AF760" i="1"/>
  <c r="AI760" i="1" s="1"/>
  <c r="AE760" i="1"/>
  <c r="AH72" i="1"/>
  <c r="AF72" i="1"/>
  <c r="AI72" i="1" s="1"/>
  <c r="AE72" i="1"/>
  <c r="AH914" i="1"/>
  <c r="AF914" i="1"/>
  <c r="AI914" i="1" s="1"/>
  <c r="AE914" i="1"/>
  <c r="AH388" i="1"/>
  <c r="AF388" i="1"/>
  <c r="AI388" i="1" s="1"/>
  <c r="AE388" i="1"/>
  <c r="AH69" i="1"/>
  <c r="AF69" i="1"/>
  <c r="AI69" i="1" s="1"/>
  <c r="AE69" i="1"/>
  <c r="AH248" i="1"/>
  <c r="AF248" i="1"/>
  <c r="AI248" i="1" s="1"/>
  <c r="AE248" i="1"/>
  <c r="AH740" i="1"/>
  <c r="AF740" i="1"/>
  <c r="AI740" i="1" s="1"/>
  <c r="AE740" i="1"/>
  <c r="AH426" i="1"/>
  <c r="AF426" i="1"/>
  <c r="AI426" i="1" s="1"/>
  <c r="AE426" i="1"/>
  <c r="AH333" i="1"/>
  <c r="AF333" i="1"/>
  <c r="AI333" i="1" s="1"/>
  <c r="AE333" i="1"/>
  <c r="AF676" i="1"/>
  <c r="AI676" i="1" s="1"/>
  <c r="AE676" i="1"/>
  <c r="AF185" i="1"/>
  <c r="AI185" i="1" s="1"/>
  <c r="AE185" i="1"/>
  <c r="AH27" i="1"/>
  <c r="AF27" i="1"/>
  <c r="AI27" i="1" s="1"/>
  <c r="AE27" i="1"/>
  <c r="AH71" i="1"/>
  <c r="AF71" i="1"/>
  <c r="AI71" i="1" s="1"/>
  <c r="AE71" i="1"/>
  <c r="AH479" i="1"/>
  <c r="AF479" i="1"/>
  <c r="AI479" i="1" s="1"/>
  <c r="AE479" i="1"/>
  <c r="AH66" i="1"/>
  <c r="AF66" i="1"/>
  <c r="AI66" i="1" s="1"/>
  <c r="AE66" i="1"/>
  <c r="AH410" i="1"/>
  <c r="AF410" i="1"/>
  <c r="AI410" i="1" s="1"/>
  <c r="AE410" i="1"/>
  <c r="AH1056" i="1"/>
  <c r="AF1056" i="1"/>
  <c r="AI1056" i="1" s="1"/>
  <c r="AE1056" i="1"/>
  <c r="AH1307" i="1"/>
  <c r="AF1307" i="1"/>
  <c r="AI1307" i="1" s="1"/>
  <c r="AE1307" i="1"/>
  <c r="AH1077" i="1"/>
  <c r="AF1077" i="1"/>
  <c r="AI1077" i="1" s="1"/>
  <c r="AE1077" i="1"/>
  <c r="AH828" i="1"/>
  <c r="AF828" i="1"/>
  <c r="AI828" i="1" s="1"/>
  <c r="AE828" i="1"/>
  <c r="AH1133" i="1"/>
  <c r="AF1133" i="1"/>
  <c r="AI1133" i="1" s="1"/>
  <c r="AE1133" i="1"/>
  <c r="AH101" i="1"/>
  <c r="AF101" i="1"/>
  <c r="AI101" i="1" s="1"/>
  <c r="AE101" i="1"/>
  <c r="AH911" i="1"/>
  <c r="AF911" i="1"/>
  <c r="AI911" i="1" s="1"/>
  <c r="AE911" i="1"/>
  <c r="AH1128" i="1"/>
  <c r="AF1128" i="1"/>
  <c r="AI1128" i="1" s="1"/>
  <c r="AE1128" i="1"/>
  <c r="AH622" i="1"/>
  <c r="AF622" i="1"/>
  <c r="AI622" i="1" s="1"/>
  <c r="AE622" i="1"/>
  <c r="AH651" i="1"/>
  <c r="AF651" i="1"/>
  <c r="AI651" i="1" s="1"/>
  <c r="AE651" i="1"/>
  <c r="AH1136" i="1"/>
  <c r="AF1136" i="1"/>
  <c r="AI1136" i="1" s="1"/>
  <c r="AE1136" i="1"/>
  <c r="AH1176" i="1"/>
  <c r="AF1176" i="1"/>
  <c r="AI1176" i="1" s="1"/>
  <c r="AE1176" i="1"/>
  <c r="AH1471" i="1"/>
  <c r="AF1471" i="1"/>
  <c r="AI1471" i="1" s="1"/>
  <c r="AE1471" i="1"/>
  <c r="AH317" i="1"/>
  <c r="AF317" i="1"/>
  <c r="AI317" i="1" s="1"/>
  <c r="AE317" i="1"/>
  <c r="AH1234" i="1"/>
  <c r="AF1234" i="1"/>
  <c r="AI1234" i="1" s="1"/>
  <c r="AE1234" i="1"/>
  <c r="AH1155" i="1"/>
  <c r="AF1155" i="1"/>
  <c r="AI1155" i="1" s="1"/>
  <c r="AE1155" i="1"/>
  <c r="AH1374" i="1"/>
  <c r="AF1374" i="1"/>
  <c r="AI1374" i="1" s="1"/>
  <c r="AE1374" i="1"/>
  <c r="AH796" i="1"/>
  <c r="AF796" i="1"/>
  <c r="AI796" i="1" s="1"/>
  <c r="AE796" i="1"/>
  <c r="AH1263" i="1"/>
  <c r="AF1263" i="1"/>
  <c r="AI1263" i="1" s="1"/>
  <c r="AE1263" i="1"/>
  <c r="AH1059" i="1"/>
  <c r="AF1059" i="1"/>
  <c r="AI1059" i="1" s="1"/>
  <c r="AE1059" i="1"/>
  <c r="AH759" i="1"/>
  <c r="AF759" i="1"/>
  <c r="AI759" i="1" s="1"/>
  <c r="AE759" i="1"/>
  <c r="AH1484" i="1"/>
  <c r="AF1484" i="1"/>
  <c r="AI1484" i="1" s="1"/>
  <c r="AE1484" i="1"/>
  <c r="AH57" i="1"/>
  <c r="AF57" i="1"/>
  <c r="AI57" i="1" s="1"/>
  <c r="AE57" i="1"/>
  <c r="AH959" i="1"/>
  <c r="AF959" i="1"/>
  <c r="AI959" i="1" s="1"/>
  <c r="AE959" i="1"/>
  <c r="AH212" i="1"/>
  <c r="AF212" i="1"/>
  <c r="AI212" i="1" s="1"/>
  <c r="AE212" i="1"/>
  <c r="AH307" i="1"/>
  <c r="AF307" i="1"/>
  <c r="AI307" i="1" s="1"/>
  <c r="AE307" i="1"/>
  <c r="AH945" i="1"/>
  <c r="AF945" i="1"/>
  <c r="AI945" i="1" s="1"/>
  <c r="AE945" i="1"/>
  <c r="AE606" i="1"/>
  <c r="AF606" i="1"/>
  <c r="O1437" i="1"/>
  <c r="O548" i="1"/>
  <c r="O352" i="1"/>
  <c r="O351" i="1"/>
  <c r="O350" i="1"/>
  <c r="O1481" i="1"/>
  <c r="O1387" i="1"/>
  <c r="O1341" i="1"/>
  <c r="O1292" i="1"/>
  <c r="O1164" i="1"/>
  <c r="O1160" i="1"/>
  <c r="O1145" i="1"/>
  <c r="O1033" i="1"/>
  <c r="O860" i="1"/>
  <c r="O818" i="1"/>
  <c r="O713" i="1"/>
  <c r="O672" i="1"/>
  <c r="O665" i="1"/>
  <c r="O630" i="1"/>
  <c r="O433" i="1"/>
  <c r="O416" i="1"/>
  <c r="O403" i="1"/>
  <c r="O46" i="1"/>
  <c r="O41" i="1"/>
  <c r="O1127" i="1"/>
  <c r="O1447" i="1"/>
  <c r="O1429" i="1"/>
  <c r="O1380" i="1"/>
  <c r="O1372" i="1"/>
  <c r="O1345" i="1"/>
  <c r="O1327" i="1"/>
  <c r="O1304" i="1"/>
  <c r="O1271" i="1"/>
  <c r="O1254" i="1"/>
  <c r="O1238" i="1"/>
  <c r="O1216" i="1"/>
  <c r="O1186" i="1"/>
  <c r="O1175" i="1"/>
  <c r="O1140" i="1"/>
  <c r="O1118" i="1"/>
  <c r="O1094" i="1"/>
  <c r="O1075" i="1"/>
  <c r="O1042" i="1"/>
  <c r="O1036" i="1"/>
  <c r="O1020" i="1"/>
  <c r="O1017" i="1"/>
  <c r="O1007" i="1"/>
  <c r="O974" i="1"/>
  <c r="O922" i="1"/>
  <c r="O916" i="1"/>
  <c r="O907" i="1"/>
  <c r="O889" i="1"/>
  <c r="O878" i="1"/>
  <c r="O875" i="1"/>
  <c r="O867" i="1"/>
  <c r="O855" i="1"/>
  <c r="O833" i="1"/>
  <c r="O806" i="1"/>
  <c r="O792" i="1"/>
  <c r="O787" i="1"/>
  <c r="O776" i="1"/>
  <c r="O767" i="1"/>
  <c r="O750" i="1"/>
  <c r="O725" i="1"/>
  <c r="O722" i="1"/>
  <c r="O711" i="1"/>
  <c r="O707" i="1"/>
  <c r="O699" i="1"/>
  <c r="O697" i="1"/>
  <c r="O694" i="1"/>
  <c r="O690" i="1"/>
  <c r="O671" i="1"/>
  <c r="O668" i="1"/>
  <c r="O660" i="1"/>
  <c r="O648" i="1"/>
  <c r="O639" i="1"/>
  <c r="O604" i="1"/>
  <c r="O596" i="1"/>
  <c r="O590" i="1"/>
  <c r="O586" i="1"/>
  <c r="O571" i="1"/>
  <c r="O555" i="1"/>
  <c r="O524" i="1"/>
  <c r="O523" i="1"/>
  <c r="O505" i="1"/>
  <c r="O461" i="1"/>
  <c r="O452" i="1"/>
  <c r="O446" i="1"/>
  <c r="O436" i="1"/>
  <c r="O432" i="1"/>
  <c r="O401" i="1"/>
  <c r="O374" i="1"/>
  <c r="O367" i="1"/>
  <c r="O305" i="1"/>
  <c r="O267" i="1"/>
  <c r="O266" i="1"/>
  <c r="O253" i="1"/>
  <c r="O229" i="1"/>
  <c r="O206" i="1"/>
  <c r="O179" i="1"/>
  <c r="O174" i="1"/>
  <c r="O139" i="1"/>
  <c r="O125" i="1"/>
  <c r="O112" i="1"/>
  <c r="O86" i="1"/>
  <c r="O79" i="1"/>
  <c r="O60" i="1"/>
  <c r="O59" i="1"/>
  <c r="O39" i="1"/>
  <c r="O8" i="1"/>
  <c r="O1465" i="1"/>
  <c r="O1464" i="1"/>
  <c r="O1458" i="1"/>
  <c r="O1321" i="1"/>
  <c r="O1250" i="1"/>
  <c r="O1123" i="1"/>
  <c r="O1084" i="1"/>
  <c r="O1055" i="1"/>
  <c r="O904" i="1"/>
  <c r="O901" i="1"/>
  <c r="O876" i="1"/>
  <c r="O859" i="1"/>
  <c r="O756" i="1"/>
  <c r="O557" i="1"/>
  <c r="O550" i="1"/>
  <c r="O525" i="1"/>
  <c r="O469" i="1"/>
  <c r="O292" i="1"/>
  <c r="O255" i="1"/>
  <c r="O65" i="1"/>
  <c r="O32" i="1"/>
  <c r="O349" i="1"/>
  <c r="O348" i="1"/>
  <c r="O347" i="1"/>
  <c r="O346" i="1"/>
  <c r="O345" i="1"/>
  <c r="O186" i="1"/>
  <c r="O563" i="1"/>
  <c r="O203" i="1"/>
  <c r="O128" i="1"/>
  <c r="O1480" i="1"/>
  <c r="O1414" i="1"/>
  <c r="O1405" i="1"/>
  <c r="O1402" i="1"/>
  <c r="O1384" i="1"/>
  <c r="O1351" i="1"/>
  <c r="O1333" i="1"/>
  <c r="O1322" i="1"/>
  <c r="O1303" i="1"/>
  <c r="O1287" i="1"/>
  <c r="O1215" i="1"/>
  <c r="O1171" i="1"/>
  <c r="O1163" i="1"/>
  <c r="O1139" i="1"/>
  <c r="O1108" i="1"/>
  <c r="O1105" i="1"/>
  <c r="O1103" i="1"/>
  <c r="O1089" i="1"/>
  <c r="O1073" i="1"/>
  <c r="O1049" i="1"/>
  <c r="O1047" i="1"/>
  <c r="O1014" i="1"/>
  <c r="O992" i="1"/>
  <c r="O948" i="1"/>
  <c r="O943" i="1"/>
  <c r="O920" i="1"/>
  <c r="O888" i="1"/>
  <c r="O865" i="1"/>
  <c r="O826" i="1"/>
  <c r="O820" i="1"/>
  <c r="O805" i="1"/>
  <c r="O794" i="1"/>
  <c r="O786" i="1"/>
  <c r="O766" i="1"/>
  <c r="O663" i="1"/>
  <c r="O615" i="1"/>
  <c r="O593" i="1"/>
  <c r="O585" i="1"/>
  <c r="O554" i="1"/>
  <c r="O547" i="1"/>
  <c r="O540" i="1"/>
  <c r="O539" i="1"/>
  <c r="O439" i="1"/>
  <c r="O398" i="1"/>
  <c r="O395" i="1"/>
  <c r="O389" i="1"/>
  <c r="O373" i="1"/>
  <c r="O329" i="1"/>
  <c r="O313" i="1"/>
  <c r="O302" i="1"/>
  <c r="O258" i="1"/>
  <c r="O228" i="1"/>
  <c r="O218" i="1"/>
  <c r="O208" i="1"/>
  <c r="O173" i="1"/>
  <c r="O168" i="1"/>
  <c r="O162" i="1"/>
  <c r="O156" i="1"/>
  <c r="O152" i="1"/>
  <c r="O138" i="1"/>
  <c r="O85" i="1"/>
  <c r="O67" i="1"/>
  <c r="O55" i="1"/>
  <c r="O43" i="1"/>
  <c r="O23" i="1"/>
  <c r="O3" i="1"/>
  <c r="O1450" i="1"/>
  <c r="O1359" i="1"/>
  <c r="O1326" i="1"/>
  <c r="O1232" i="1"/>
  <c r="O1197" i="1"/>
  <c r="O1117" i="1"/>
  <c r="O1100" i="1"/>
  <c r="O1096" i="1"/>
  <c r="O1081" i="1"/>
  <c r="O1054" i="1"/>
  <c r="O956" i="1"/>
  <c r="O915" i="1"/>
  <c r="O858" i="1"/>
  <c r="O739" i="1"/>
  <c r="O737" i="1"/>
  <c r="O636" i="1"/>
  <c r="O252" i="1"/>
  <c r="O119" i="1"/>
  <c r="O70" i="1"/>
  <c r="O53" i="1"/>
  <c r="O1205" i="1"/>
  <c r="O814" i="1"/>
  <c r="O1486" i="1"/>
  <c r="O1071" i="1"/>
  <c r="O1038" i="1"/>
  <c r="O1278" i="1"/>
  <c r="O950" i="1"/>
  <c r="O698" i="1"/>
  <c r="O81" i="1"/>
  <c r="O643" i="1"/>
  <c r="O605" i="1"/>
  <c r="O409" i="1"/>
  <c r="O440" i="1"/>
  <c r="O1297" i="1"/>
  <c r="O1041" i="1"/>
  <c r="O445" i="1"/>
  <c r="O235" i="1"/>
  <c r="O323" i="1"/>
  <c r="O1451" i="1"/>
  <c r="O1031" i="1"/>
  <c r="O831" i="1"/>
  <c r="O1129" i="1"/>
  <c r="O437" i="1"/>
  <c r="O924" i="1"/>
  <c r="O1086" i="1"/>
  <c r="O465" i="1"/>
  <c r="O1357" i="1"/>
  <c r="O113" i="1"/>
  <c r="O236" i="1"/>
  <c r="O344" i="1"/>
  <c r="O343" i="1"/>
  <c r="O342" i="1"/>
  <c r="O341" i="1"/>
  <c r="O330" i="1"/>
  <c r="O118" i="1"/>
  <c r="O791" i="1"/>
  <c r="O468" i="1"/>
  <c r="O1012" i="1"/>
  <c r="O664" i="1"/>
  <c r="O997" i="1"/>
  <c r="O202" i="1"/>
  <c r="O444" i="1"/>
  <c r="O702" i="1"/>
  <c r="O1241" i="1"/>
  <c r="O1418" i="1"/>
  <c r="O454" i="1"/>
  <c r="O1159" i="1"/>
  <c r="O366" i="1"/>
  <c r="O1010" i="1"/>
  <c r="O105" i="1"/>
  <c r="O34" i="1"/>
  <c r="O1168" i="1"/>
  <c r="O677" i="1"/>
  <c r="O1472" i="1"/>
  <c r="O1468" i="1"/>
  <c r="O1463" i="1"/>
  <c r="O1460" i="1"/>
  <c r="O1452" i="1"/>
  <c r="O1446" i="1"/>
  <c r="O1438" i="1"/>
  <c r="O1428" i="1"/>
  <c r="O1379" i="1"/>
  <c r="O1376" i="1"/>
  <c r="O1371" i="1"/>
  <c r="O1363" i="1"/>
  <c r="O1344" i="1"/>
  <c r="O1336" i="1"/>
  <c r="O1332" i="1"/>
  <c r="O1325" i="1"/>
  <c r="O1319" i="1"/>
  <c r="O1314" i="1"/>
  <c r="O1309" i="1"/>
  <c r="O1291" i="1"/>
  <c r="O1283" i="1"/>
  <c r="O1270" i="1"/>
  <c r="O1260" i="1"/>
  <c r="O1243" i="1"/>
  <c r="O1237" i="1"/>
  <c r="O1225" i="1"/>
  <c r="O1209" i="1"/>
  <c r="O1207" i="1"/>
  <c r="O1191" i="1"/>
  <c r="O1183" i="1"/>
  <c r="O1178" i="1"/>
  <c r="O1169" i="1"/>
  <c r="O1166" i="1"/>
  <c r="O1113" i="1"/>
  <c r="O1102" i="1"/>
  <c r="O1092" i="1"/>
  <c r="O1088" i="1"/>
  <c r="O1048" i="1"/>
  <c r="O1044" i="1"/>
  <c r="O1032" i="1"/>
  <c r="O1025" i="1"/>
  <c r="O1023" i="1"/>
  <c r="O995" i="1"/>
  <c r="O942" i="1"/>
  <c r="O929" i="1"/>
  <c r="O926" i="1"/>
  <c r="O900" i="1"/>
  <c r="O898" i="1"/>
  <c r="O874" i="1"/>
  <c r="O857" i="1"/>
  <c r="O852" i="1"/>
  <c r="O845" i="1"/>
  <c r="O836" i="1"/>
  <c r="O830" i="1"/>
  <c r="O824" i="1"/>
  <c r="O811" i="1"/>
  <c r="O804" i="1"/>
  <c r="O778" i="1"/>
  <c r="O775" i="1"/>
  <c r="O772" i="1"/>
  <c r="O765" i="1"/>
  <c r="O755" i="1"/>
  <c r="O749" i="1"/>
  <c r="O736" i="1"/>
  <c r="O731" i="1"/>
  <c r="O721" i="1"/>
  <c r="O718" i="1"/>
  <c r="O712" i="1"/>
  <c r="O696" i="1"/>
  <c r="O693" i="1"/>
  <c r="O684" i="1"/>
  <c r="O680" i="1"/>
  <c r="O670" i="1"/>
  <c r="O667" i="1"/>
  <c r="O646" i="1"/>
  <c r="O642" i="1"/>
  <c r="O625" i="1"/>
  <c r="O614" i="1"/>
  <c r="O609" i="1"/>
  <c r="O595" i="1"/>
  <c r="O545" i="1"/>
  <c r="O543" i="1"/>
  <c r="O538" i="1"/>
  <c r="O529" i="1"/>
  <c r="O516" i="1"/>
  <c r="O501" i="1"/>
  <c r="O499" i="1"/>
  <c r="O474" i="1"/>
  <c r="O466" i="1"/>
  <c r="O458" i="1"/>
  <c r="O456" i="1"/>
  <c r="O435" i="1"/>
  <c r="O429" i="1"/>
  <c r="O413" i="1"/>
  <c r="O406" i="1"/>
  <c r="O400" i="1"/>
  <c r="O397" i="1"/>
  <c r="O385" i="1"/>
  <c r="O324" i="1"/>
  <c r="O312" i="1"/>
  <c r="O301" i="1"/>
  <c r="O295" i="1"/>
  <c r="O294" i="1"/>
  <c r="O264" i="1"/>
  <c r="O227" i="1"/>
  <c r="O214" i="1"/>
  <c r="O205" i="1"/>
  <c r="O195" i="1"/>
  <c r="O178" i="1"/>
  <c r="O172" i="1"/>
  <c r="O163" i="1"/>
  <c r="O154" i="1"/>
  <c r="O148" i="1"/>
  <c r="O137" i="1"/>
  <c r="O84" i="1"/>
  <c r="O78" i="1"/>
  <c r="O64" i="1"/>
  <c r="O61" i="1"/>
  <c r="O52" i="1"/>
  <c r="O12" i="1"/>
  <c r="O1487" i="1"/>
  <c r="O1393" i="1"/>
  <c r="O1369" i="1"/>
  <c r="O1320" i="1"/>
  <c r="O1249" i="1"/>
  <c r="O1221" i="1"/>
  <c r="O1152" i="1"/>
  <c r="O1148" i="1"/>
  <c r="O1099" i="1"/>
  <c r="O1083" i="1"/>
  <c r="O1006" i="1"/>
  <c r="O973" i="1"/>
  <c r="O832" i="1"/>
  <c r="O710" i="1"/>
  <c r="O494" i="1"/>
  <c r="O451" i="1"/>
  <c r="O392" i="1"/>
  <c r="O328" i="1"/>
  <c r="O254" i="1"/>
  <c r="O243" i="1"/>
  <c r="O189" i="1"/>
  <c r="O149" i="1"/>
  <c r="O124" i="1"/>
  <c r="O95" i="1"/>
  <c r="O92" i="1"/>
  <c r="O31" i="1"/>
  <c r="O22" i="1"/>
  <c r="O977" i="1"/>
  <c r="O340" i="1"/>
  <c r="O339" i="1"/>
  <c r="O338" i="1"/>
  <c r="O1208" i="1"/>
  <c r="O201" i="1"/>
  <c r="O730" i="1"/>
  <c r="O877" i="1"/>
  <c r="O1300" i="1"/>
  <c r="O634" i="1"/>
  <c r="O656" i="1"/>
  <c r="O365" i="1"/>
  <c r="O719" i="1"/>
  <c r="O1282" i="1"/>
  <c r="O21" i="1"/>
  <c r="O77" i="1"/>
  <c r="O691" i="1"/>
  <c r="O1043" i="1"/>
  <c r="O1193" i="1"/>
  <c r="O431" i="1"/>
  <c r="O1222" i="1"/>
  <c r="O657" i="1"/>
  <c r="O1024" i="1"/>
  <c r="O1479" i="1"/>
  <c r="O666" i="1"/>
  <c r="O104" i="1"/>
  <c r="O1167" i="1"/>
  <c r="O1366" i="1"/>
  <c r="O1009" i="1"/>
  <c r="O1294" i="1"/>
  <c r="O1114" i="1"/>
  <c r="O51" i="1"/>
  <c r="O408" i="1"/>
  <c r="O1361" i="1"/>
  <c r="O936" i="1"/>
  <c r="O1111" i="1"/>
  <c r="O1182" i="1"/>
  <c r="O1284" i="1"/>
  <c r="O470" i="1"/>
  <c r="O476" i="1"/>
  <c r="O7" i="1"/>
  <c r="O1305" i="1"/>
  <c r="O30" i="1"/>
  <c r="O885" i="1"/>
  <c r="O257" i="1"/>
  <c r="O542" i="1"/>
  <c r="O594" i="1"/>
  <c r="O1302" i="1"/>
  <c r="O1087" i="1"/>
  <c r="O171" i="1"/>
  <c r="O176" i="1"/>
  <c r="O570" i="1"/>
  <c r="O659" i="1"/>
  <c r="O928" i="1"/>
  <c r="O1324" i="1"/>
  <c r="O954" i="1"/>
  <c r="O613" i="1"/>
  <c r="O1214" i="1"/>
  <c r="O1378" i="1"/>
  <c r="O795" i="1"/>
  <c r="O379" i="1"/>
  <c r="O1454" i="1"/>
  <c r="O405" i="1"/>
  <c r="O770" i="1"/>
  <c r="O1230" i="1"/>
  <c r="O1106" i="1"/>
  <c r="O133" i="1"/>
  <c r="O1184" i="1"/>
  <c r="O443" i="1"/>
  <c r="O754" i="1"/>
  <c r="O372" i="1"/>
  <c r="O1445" i="1"/>
  <c r="O18" i="1"/>
  <c r="O986" i="1"/>
  <c r="O455" i="1"/>
  <c r="O941" i="1"/>
  <c r="O424" i="1"/>
  <c r="O378" i="1"/>
  <c r="O394" i="1"/>
  <c r="O11" i="1"/>
  <c r="O757" i="1"/>
  <c r="O123" i="1"/>
  <c r="O576" i="1"/>
  <c r="O488" i="1"/>
  <c r="O251" i="1"/>
  <c r="O486" i="1"/>
  <c r="O1467" i="1"/>
  <c r="O1138" i="1"/>
  <c r="O1286" i="1"/>
  <c r="O450" i="1"/>
  <c r="O498" i="1"/>
  <c r="O823" i="1"/>
  <c r="O1189" i="1"/>
  <c r="O1120" i="1"/>
  <c r="O1370" i="1"/>
  <c r="O528" i="1"/>
  <c r="O5" i="1"/>
  <c r="O1177" i="1"/>
  <c r="O856" i="1"/>
  <c r="O387" i="1"/>
  <c r="O1058" i="1"/>
  <c r="O279" i="1"/>
  <c r="O242" i="1"/>
  <c r="O1236" i="1"/>
  <c r="O1259" i="1"/>
  <c r="O1091" i="1"/>
  <c r="O1165" i="1"/>
  <c r="O1206" i="1"/>
  <c r="O1224" i="1"/>
  <c r="O972" i="1"/>
  <c r="O899" i="1"/>
  <c r="O1350" i="1"/>
  <c r="O1242" i="1"/>
  <c r="O932" i="1"/>
  <c r="O738" i="1"/>
  <c r="O989" i="1"/>
  <c r="O873" i="1"/>
  <c r="O844" i="1"/>
  <c r="O457" i="1"/>
  <c r="O881" i="1"/>
  <c r="O111" i="1"/>
  <c r="O322" i="1"/>
  <c r="O1470" i="1"/>
  <c r="O396" i="1"/>
  <c r="O63" i="1"/>
  <c r="O748" i="1"/>
  <c r="O692" i="1"/>
  <c r="O1313" i="1"/>
  <c r="O641" i="1"/>
  <c r="O771" i="1"/>
  <c r="O506" i="1"/>
  <c r="O194" i="1"/>
  <c r="O669" i="1"/>
  <c r="O1462" i="1"/>
  <c r="O473" i="1"/>
  <c r="O1343" i="1"/>
  <c r="O1375" i="1"/>
  <c r="O717" i="1"/>
  <c r="O1269" i="1"/>
  <c r="O1062" i="1"/>
  <c r="O645" i="1"/>
  <c r="O384" i="1"/>
  <c r="O764" i="1"/>
  <c r="O1485" i="1"/>
  <c r="O226" i="1"/>
  <c r="O964" i="1"/>
  <c r="O213" i="1"/>
  <c r="O311" i="1"/>
  <c r="O608" i="1"/>
  <c r="O686" i="1"/>
  <c r="O391" i="1"/>
  <c r="O1174" i="1"/>
  <c r="O1019" i="1"/>
  <c r="O1098" i="1"/>
  <c r="O136" i="1"/>
  <c r="O1281" i="1"/>
  <c r="O1248" i="1"/>
  <c r="O273" i="1"/>
  <c r="O649" i="1"/>
  <c r="O1421" i="1"/>
  <c r="O1317" i="1"/>
  <c r="O177" i="1"/>
  <c r="O399" i="1"/>
  <c r="O849" i="1"/>
  <c r="O1030" i="1"/>
  <c r="O15" i="1"/>
  <c r="O695" i="1"/>
  <c r="O923" i="1"/>
  <c r="O647" i="1"/>
  <c r="O1151" i="1"/>
  <c r="O897" i="1"/>
  <c r="O803" i="1"/>
  <c r="O327" i="1"/>
  <c r="O1473" i="1"/>
  <c r="O822" i="1"/>
  <c r="O412" i="1"/>
  <c r="O1082" i="1"/>
  <c r="O1115" i="1"/>
  <c r="O1156" i="1"/>
  <c r="O1244" i="1"/>
  <c r="O1026" i="1"/>
  <c r="O1456" i="1"/>
  <c r="O1285" i="1"/>
  <c r="O619" i="1"/>
  <c r="O76" i="1"/>
  <c r="O553" i="1"/>
  <c r="O815" i="1"/>
  <c r="O837" i="1"/>
  <c r="O628" i="1"/>
  <c r="O732" i="1"/>
  <c r="O1420" i="1"/>
  <c r="O1388" i="1"/>
  <c r="O1311" i="1"/>
  <c r="O1079" i="1"/>
  <c r="O1070" i="1"/>
  <c r="O1057" i="1"/>
  <c r="O1037" i="1"/>
  <c r="O1013" i="1"/>
  <c r="O917" i="1"/>
  <c r="O827" i="1"/>
  <c r="O819" i="1"/>
  <c r="O789" i="1"/>
  <c r="O781" i="1"/>
  <c r="O720" i="1"/>
  <c r="O688" i="1"/>
  <c r="O632" i="1"/>
  <c r="O631" i="1"/>
  <c r="O629" i="1"/>
  <c r="O564" i="1"/>
  <c r="O541" i="1"/>
  <c r="O512" i="1"/>
  <c r="O500" i="1"/>
  <c r="O477" i="1"/>
  <c r="O453" i="1"/>
  <c r="O449" i="1"/>
  <c r="O371" i="1"/>
  <c r="O291" i="1"/>
  <c r="O282" i="1"/>
  <c r="O275" i="1"/>
  <c r="O271" i="1"/>
  <c r="O246" i="1"/>
  <c r="O237" i="1"/>
  <c r="O26" i="1"/>
  <c r="O1483" i="1"/>
  <c r="O1474" i="1"/>
  <c r="O1427" i="1"/>
  <c r="O1413" i="1"/>
  <c r="O1391" i="1"/>
  <c r="O1365" i="1"/>
  <c r="O1349" i="1"/>
  <c r="O1323" i="1"/>
  <c r="O1318" i="1"/>
  <c r="O1312" i="1"/>
  <c r="O1268" i="1"/>
  <c r="O1261" i="1"/>
  <c r="O1253" i="1"/>
  <c r="O1213" i="1"/>
  <c r="O1203" i="1"/>
  <c r="O1196" i="1"/>
  <c r="O1180" i="1"/>
  <c r="O1137" i="1"/>
  <c r="O1116" i="1"/>
  <c r="O988" i="1"/>
  <c r="O963" i="1"/>
  <c r="O909" i="1"/>
  <c r="O840" i="1"/>
  <c r="O802" i="1"/>
  <c r="O763" i="1"/>
  <c r="O747" i="1"/>
  <c r="O655" i="1"/>
  <c r="O612" i="1"/>
  <c r="O569" i="1"/>
  <c r="O537" i="1"/>
  <c r="O508" i="1"/>
  <c r="O492" i="1"/>
  <c r="O471" i="1"/>
  <c r="O460" i="1"/>
  <c r="O422" i="1"/>
  <c r="O419" i="1"/>
  <c r="O393" i="1"/>
  <c r="O383" i="1"/>
  <c r="O321" i="1"/>
  <c r="O241" i="1"/>
  <c r="O238" i="1"/>
  <c r="O225" i="1"/>
  <c r="O222" i="1"/>
  <c r="O193" i="1"/>
  <c r="O155" i="1"/>
  <c r="O151" i="1"/>
  <c r="O135" i="1"/>
  <c r="O35" i="1"/>
  <c r="O14" i="1"/>
  <c r="O1475" i="1"/>
  <c r="O1415" i="1"/>
  <c r="O1199" i="1"/>
  <c r="O1192" i="1"/>
  <c r="O1185" i="1"/>
  <c r="O1150" i="1"/>
  <c r="O1018" i="1"/>
  <c r="O1005" i="1"/>
  <c r="O1003" i="1"/>
  <c r="O1002" i="1"/>
  <c r="O921" i="1"/>
  <c r="O868" i="1"/>
  <c r="O662" i="1"/>
  <c r="O621" i="1"/>
  <c r="O584" i="1"/>
  <c r="O463" i="1"/>
  <c r="O42" i="1"/>
  <c r="O337" i="1"/>
  <c r="O580" i="1"/>
  <c r="O1478" i="1"/>
  <c r="O520" i="1"/>
  <c r="O1004" i="1"/>
  <c r="O1190" i="1"/>
  <c r="O1078" i="1"/>
  <c r="O930" i="1"/>
  <c r="O729" i="1"/>
  <c r="O285" i="1"/>
  <c r="O919" i="1"/>
  <c r="O1412" i="1"/>
  <c r="O1395" i="1"/>
  <c r="O1377" i="1"/>
  <c r="O1348" i="1"/>
  <c r="O1280" i="1"/>
  <c r="O1267" i="1"/>
  <c r="O1235" i="1"/>
  <c r="O1223" i="1"/>
  <c r="O1212" i="1"/>
  <c r="O1202" i="1"/>
  <c r="O1195" i="1"/>
  <c r="O1053" i="1"/>
  <c r="O1052" i="1"/>
  <c r="O1015" i="1"/>
  <c r="O940" i="1"/>
  <c r="O908" i="1"/>
  <c r="O906" i="1"/>
  <c r="O887" i="1"/>
  <c r="O817" i="1"/>
  <c r="O801" i="1"/>
  <c r="O762" i="1"/>
  <c r="O716" i="1"/>
  <c r="O687" i="1"/>
  <c r="O679" i="1"/>
  <c r="O611" i="1"/>
  <c r="O583" i="1"/>
  <c r="O472" i="1"/>
  <c r="O421" i="1"/>
  <c r="O382" i="1"/>
  <c r="O310" i="1"/>
  <c r="O300" i="1"/>
  <c r="O272" i="1"/>
  <c r="O250" i="1"/>
  <c r="O147" i="1"/>
  <c r="O94" i="1"/>
  <c r="O62" i="1"/>
  <c r="O49" i="1"/>
  <c r="O13" i="1"/>
  <c r="O1466" i="1"/>
  <c r="O1097" i="1"/>
  <c r="O1061" i="1"/>
  <c r="O1029" i="1"/>
  <c r="O1022" i="1"/>
  <c r="O978" i="1"/>
  <c r="O714" i="1"/>
  <c r="O552" i="1"/>
  <c r="O188" i="1"/>
  <c r="O36" i="1"/>
  <c r="O17" i="1"/>
  <c r="O336" i="1"/>
  <c r="O56" i="1"/>
  <c r="O947" i="1"/>
  <c r="O1444" i="1"/>
  <c r="O192" i="1"/>
  <c r="O278" i="1"/>
  <c r="O782" i="1"/>
  <c r="O1001" i="1"/>
  <c r="O280" i="1"/>
  <c r="O1296" i="1"/>
  <c r="O481" i="1"/>
  <c r="O533" i="1"/>
  <c r="O624" i="1"/>
  <c r="O91" i="1"/>
  <c r="O234" i="1"/>
  <c r="O1356" i="1"/>
  <c r="O1229" i="1"/>
  <c r="O1233" i="1"/>
  <c r="O299" i="1"/>
  <c r="O536" i="1"/>
  <c r="O1289" i="1"/>
  <c r="O377" i="1"/>
  <c r="O261" i="1"/>
  <c r="O491" i="1"/>
  <c r="O751" i="1"/>
  <c r="O1211" i="1"/>
  <c r="O1154" i="1"/>
  <c r="O74" i="1"/>
  <c r="O1188" i="1"/>
  <c r="O953" i="1"/>
  <c r="O601" i="1"/>
  <c r="O462" i="1"/>
  <c r="O1028" i="1"/>
  <c r="O511" i="1"/>
  <c r="O464" i="1"/>
  <c r="O779" i="1"/>
  <c r="O1181" i="1"/>
  <c r="O320" i="1"/>
  <c r="O1074" i="1"/>
  <c r="O618" i="1"/>
  <c r="O1335" i="1"/>
  <c r="O1457" i="1"/>
  <c r="O746" i="1"/>
  <c r="O790" i="1"/>
  <c r="O1245" i="1"/>
  <c r="O741" i="1"/>
  <c r="O800" i="1"/>
  <c r="O428" i="1"/>
  <c r="O221" i="1"/>
  <c r="O1201" i="1"/>
  <c r="O551" i="1"/>
  <c r="O1112" i="1"/>
  <c r="O623" i="1"/>
  <c r="O427" i="1"/>
  <c r="O260" i="1"/>
  <c r="O1266" i="1"/>
  <c r="O29" i="1"/>
  <c r="O1228" i="1"/>
  <c r="O1443" i="1"/>
  <c r="O568" i="1"/>
  <c r="O1417" i="1"/>
  <c r="O490" i="1"/>
  <c r="O298" i="1"/>
  <c r="O1016" i="1"/>
  <c r="O1426" i="1"/>
  <c r="O600" i="1"/>
  <c r="O1027" i="1"/>
  <c r="O1290" i="1"/>
  <c r="O411" i="1"/>
  <c r="O558" i="1"/>
  <c r="O420" i="1"/>
  <c r="O851" i="1"/>
  <c r="O872" i="1"/>
  <c r="O700" i="1"/>
  <c r="O843" i="1"/>
  <c r="O799" i="1"/>
  <c r="O319" i="1"/>
  <c r="O962" i="1"/>
  <c r="O640" i="1"/>
  <c r="O309" i="1"/>
  <c r="O335" i="1"/>
  <c r="O976" i="1"/>
  <c r="O661" i="1"/>
  <c r="O480" i="1"/>
  <c r="O734" i="1"/>
  <c r="O1477" i="1"/>
  <c r="O1459" i="1"/>
  <c r="O1000" i="1"/>
  <c r="O1442" i="1"/>
  <c r="O839" i="1"/>
  <c r="O240" i="1"/>
  <c r="O829" i="1"/>
  <c r="O164" i="1"/>
  <c r="O939" i="1"/>
  <c r="O780" i="1"/>
  <c r="O1411" i="1"/>
  <c r="O1295" i="1"/>
  <c r="O724" i="1"/>
  <c r="O918" i="1"/>
  <c r="O566" i="1"/>
  <c r="O567" i="1"/>
  <c r="O1265" i="1"/>
  <c r="O607" i="1"/>
  <c r="O281" i="1"/>
  <c r="O991" i="1"/>
  <c r="O1373" i="1"/>
  <c r="O297" i="1"/>
  <c r="O745" i="1"/>
  <c r="O220" i="1"/>
  <c r="O249" i="1"/>
  <c r="O293" i="1"/>
  <c r="O742" i="1"/>
  <c r="O507" i="1"/>
  <c r="O73" i="1"/>
  <c r="O1358" i="1"/>
  <c r="O1187" i="1"/>
  <c r="O1347" i="1"/>
  <c r="O308" i="1"/>
  <c r="O798" i="1"/>
  <c r="O224" i="1"/>
  <c r="O961" i="1"/>
  <c r="O761" i="1"/>
  <c r="O334" i="1"/>
  <c r="O841" i="1"/>
  <c r="O825" i="1"/>
  <c r="O933" i="1"/>
  <c r="O438" i="1"/>
  <c r="O487" i="1"/>
  <c r="O1441" i="1"/>
  <c r="O103" i="1"/>
  <c r="O1476" i="1"/>
  <c r="O864" i="1"/>
  <c r="O793" i="1"/>
  <c r="O1383" i="1"/>
  <c r="O535" i="1"/>
  <c r="O1401" i="1"/>
  <c r="O1368" i="1"/>
  <c r="O1210" i="1"/>
  <c r="O126" i="1"/>
  <c r="O1194" i="1"/>
  <c r="O987" i="1"/>
  <c r="O582" i="1"/>
  <c r="O565" i="1"/>
  <c r="O620" i="1"/>
  <c r="O1119" i="1"/>
  <c r="O2" i="1"/>
  <c r="O599" i="1"/>
  <c r="O1425" i="1"/>
  <c r="O277" i="1"/>
  <c r="O1346" i="1"/>
  <c r="O931" i="1"/>
  <c r="O175" i="1"/>
  <c r="O709" i="1"/>
  <c r="O211" i="1"/>
  <c r="O1051" i="1"/>
  <c r="O835" i="1"/>
  <c r="O971" i="1"/>
  <c r="O1200" i="1"/>
  <c r="O130" i="1"/>
  <c r="O497" i="1"/>
  <c r="O318" i="1"/>
  <c r="O1121" i="1"/>
  <c r="O1334" i="1"/>
  <c r="O896" i="1"/>
  <c r="O744" i="1"/>
  <c r="O592" i="1"/>
  <c r="O191" i="1"/>
  <c r="O797" i="1"/>
  <c r="O848" i="1"/>
  <c r="O935" i="1"/>
  <c r="O866" i="1"/>
  <c r="O1264" i="1"/>
  <c r="O1060" i="1"/>
  <c r="O381" i="1"/>
  <c r="O223" i="1"/>
  <c r="O960" i="1"/>
  <c r="O296" i="1"/>
  <c r="O1104" i="1"/>
  <c r="O418" i="1"/>
  <c r="O760" i="1"/>
  <c r="O72" i="1"/>
  <c r="O914" i="1"/>
  <c r="O388" i="1"/>
  <c r="O69" i="1"/>
  <c r="O248" i="1"/>
  <c r="O740" i="1"/>
  <c r="O426" i="1"/>
  <c r="O333" i="1"/>
  <c r="O676" i="1"/>
  <c r="O185" i="1"/>
  <c r="O27" i="1"/>
  <c r="O71" i="1"/>
  <c r="O479" i="1"/>
  <c r="O66" i="1"/>
  <c r="O410" i="1"/>
  <c r="O1056" i="1"/>
  <c r="O1307" i="1"/>
  <c r="O1077" i="1"/>
  <c r="O828" i="1"/>
  <c r="O1133" i="1"/>
  <c r="O101" i="1"/>
  <c r="O911" i="1"/>
  <c r="O1128" i="1"/>
  <c r="O622" i="1"/>
  <c r="O651" i="1"/>
  <c r="O1136" i="1"/>
  <c r="O1176" i="1"/>
  <c r="O1471" i="1"/>
  <c r="O317" i="1"/>
  <c r="O1234" i="1"/>
  <c r="O1155" i="1"/>
  <c r="O1374" i="1"/>
  <c r="O796" i="1"/>
  <c r="O1263" i="1"/>
  <c r="O1059" i="1"/>
  <c r="O759" i="1"/>
  <c r="O1484" i="1"/>
  <c r="O57" i="1"/>
  <c r="O959" i="1"/>
  <c r="O212" i="1"/>
  <c r="O307" i="1"/>
  <c r="O945" i="1"/>
  <c r="O606" i="1"/>
  <c r="N1437" i="1"/>
  <c r="N548" i="1"/>
  <c r="N352" i="1"/>
  <c r="N351" i="1"/>
  <c r="N350" i="1"/>
  <c r="N1481" i="1"/>
  <c r="N1387" i="1"/>
  <c r="N1341" i="1"/>
  <c r="N1292" i="1"/>
  <c r="N1164" i="1"/>
  <c r="N1160" i="1"/>
  <c r="N1145" i="1"/>
  <c r="N1033" i="1"/>
  <c r="N860" i="1"/>
  <c r="N818" i="1"/>
  <c r="N713" i="1"/>
  <c r="N672" i="1"/>
  <c r="N665" i="1"/>
  <c r="N630" i="1"/>
  <c r="N433" i="1"/>
  <c r="N416" i="1"/>
  <c r="N403" i="1"/>
  <c r="N46" i="1"/>
  <c r="N41" i="1"/>
  <c r="N1127" i="1"/>
  <c r="N1447" i="1"/>
  <c r="N1429" i="1"/>
  <c r="N1380" i="1"/>
  <c r="N1372" i="1"/>
  <c r="N1345" i="1"/>
  <c r="N1327" i="1"/>
  <c r="N1304" i="1"/>
  <c r="N1271" i="1"/>
  <c r="N1254" i="1"/>
  <c r="N1238" i="1"/>
  <c r="N1216" i="1"/>
  <c r="N1186" i="1"/>
  <c r="N1175" i="1"/>
  <c r="N1140" i="1"/>
  <c r="N1118" i="1"/>
  <c r="N1094" i="1"/>
  <c r="N1075" i="1"/>
  <c r="N1042" i="1"/>
  <c r="N1036" i="1"/>
  <c r="N1020" i="1"/>
  <c r="N1017" i="1"/>
  <c r="N1007" i="1"/>
  <c r="N974" i="1"/>
  <c r="N922" i="1"/>
  <c r="N916" i="1"/>
  <c r="N907" i="1"/>
  <c r="N889" i="1"/>
  <c r="N878" i="1"/>
  <c r="N875" i="1"/>
  <c r="N867" i="1"/>
  <c r="N855" i="1"/>
  <c r="N833" i="1"/>
  <c r="N806" i="1"/>
  <c r="N792" i="1"/>
  <c r="N787" i="1"/>
  <c r="N776" i="1"/>
  <c r="N767" i="1"/>
  <c r="N750" i="1"/>
  <c r="N725" i="1"/>
  <c r="N722" i="1"/>
  <c r="N711" i="1"/>
  <c r="N707" i="1"/>
  <c r="N699" i="1"/>
  <c r="N697" i="1"/>
  <c r="N694" i="1"/>
  <c r="N690" i="1"/>
  <c r="N671" i="1"/>
  <c r="N668" i="1"/>
  <c r="N660" i="1"/>
  <c r="N648" i="1"/>
  <c r="N639" i="1"/>
  <c r="N604" i="1"/>
  <c r="N596" i="1"/>
  <c r="N590" i="1"/>
  <c r="N586" i="1"/>
  <c r="N571" i="1"/>
  <c r="N555" i="1"/>
  <c r="N524" i="1"/>
  <c r="N523" i="1"/>
  <c r="N505" i="1"/>
  <c r="N461" i="1"/>
  <c r="N452" i="1"/>
  <c r="N446" i="1"/>
  <c r="N436" i="1"/>
  <c r="N432" i="1"/>
  <c r="N401" i="1"/>
  <c r="N374" i="1"/>
  <c r="N367" i="1"/>
  <c r="N305" i="1"/>
  <c r="N267" i="1"/>
  <c r="N266" i="1"/>
  <c r="N253" i="1"/>
  <c r="N229" i="1"/>
  <c r="N206" i="1"/>
  <c r="N179" i="1"/>
  <c r="N174" i="1"/>
  <c r="N139" i="1"/>
  <c r="N125" i="1"/>
  <c r="N112" i="1"/>
  <c r="N86" i="1"/>
  <c r="N79" i="1"/>
  <c r="N60" i="1"/>
  <c r="N59" i="1"/>
  <c r="N39" i="1"/>
  <c r="N8" i="1"/>
  <c r="N1465" i="1"/>
  <c r="N1464" i="1"/>
  <c r="N1458" i="1"/>
  <c r="N1321" i="1"/>
  <c r="N1250" i="1"/>
  <c r="N1123" i="1"/>
  <c r="N1084" i="1"/>
  <c r="N1055" i="1"/>
  <c r="N904" i="1"/>
  <c r="N901" i="1"/>
  <c r="N876" i="1"/>
  <c r="N859" i="1"/>
  <c r="N756" i="1"/>
  <c r="N557" i="1"/>
  <c r="N550" i="1"/>
  <c r="N525" i="1"/>
  <c r="N469" i="1"/>
  <c r="N292" i="1"/>
  <c r="N255" i="1"/>
  <c r="N65" i="1"/>
  <c r="N32" i="1"/>
  <c r="N349" i="1"/>
  <c r="N348" i="1"/>
  <c r="N347" i="1"/>
  <c r="N346" i="1"/>
  <c r="N345" i="1"/>
  <c r="N186" i="1"/>
  <c r="N563" i="1"/>
  <c r="N203" i="1"/>
  <c r="N128" i="1"/>
  <c r="N1480" i="1"/>
  <c r="N1414" i="1"/>
  <c r="N1405" i="1"/>
  <c r="N1402" i="1"/>
  <c r="N1384" i="1"/>
  <c r="N1351" i="1"/>
  <c r="N1333" i="1"/>
  <c r="N1322" i="1"/>
  <c r="N1303" i="1"/>
  <c r="N1287" i="1"/>
  <c r="N1215" i="1"/>
  <c r="N1171" i="1"/>
  <c r="N1163" i="1"/>
  <c r="N1139" i="1"/>
  <c r="N1108" i="1"/>
  <c r="N1105" i="1"/>
  <c r="N1103" i="1"/>
  <c r="N1089" i="1"/>
  <c r="N1073" i="1"/>
  <c r="N1049" i="1"/>
  <c r="N1047" i="1"/>
  <c r="N1014" i="1"/>
  <c r="N992" i="1"/>
  <c r="N948" i="1"/>
  <c r="N943" i="1"/>
  <c r="N920" i="1"/>
  <c r="N888" i="1"/>
  <c r="N865" i="1"/>
  <c r="N826" i="1"/>
  <c r="N820" i="1"/>
  <c r="N805" i="1"/>
  <c r="N794" i="1"/>
  <c r="N786" i="1"/>
  <c r="N766" i="1"/>
  <c r="N663" i="1"/>
  <c r="N615" i="1"/>
  <c r="N593" i="1"/>
  <c r="N585" i="1"/>
  <c r="N554" i="1"/>
  <c r="N547" i="1"/>
  <c r="N540" i="1"/>
  <c r="N539" i="1"/>
  <c r="N439" i="1"/>
  <c r="N398" i="1"/>
  <c r="N395" i="1"/>
  <c r="N389" i="1"/>
  <c r="N373" i="1"/>
  <c r="N329" i="1"/>
  <c r="N313" i="1"/>
  <c r="N302" i="1"/>
  <c r="N258" i="1"/>
  <c r="N228" i="1"/>
  <c r="N218" i="1"/>
  <c r="N208" i="1"/>
  <c r="N173" i="1"/>
  <c r="N168" i="1"/>
  <c r="N162" i="1"/>
  <c r="N156" i="1"/>
  <c r="N152" i="1"/>
  <c r="N138" i="1"/>
  <c r="N85" i="1"/>
  <c r="N67" i="1"/>
  <c r="N55" i="1"/>
  <c r="N43" i="1"/>
  <c r="N23" i="1"/>
  <c r="N3" i="1"/>
  <c r="N1450" i="1"/>
  <c r="N1359" i="1"/>
  <c r="N1326" i="1"/>
  <c r="N1232" i="1"/>
  <c r="N1197" i="1"/>
  <c r="N1117" i="1"/>
  <c r="N1100" i="1"/>
  <c r="N1096" i="1"/>
  <c r="N1081" i="1"/>
  <c r="N1054" i="1"/>
  <c r="N956" i="1"/>
  <c r="N915" i="1"/>
  <c r="N858" i="1"/>
  <c r="N739" i="1"/>
  <c r="N737" i="1"/>
  <c r="N636" i="1"/>
  <c r="N252" i="1"/>
  <c r="N119" i="1"/>
  <c r="N70" i="1"/>
  <c r="N53" i="1"/>
  <c r="N1205" i="1"/>
  <c r="N814" i="1"/>
  <c r="N1486" i="1"/>
  <c r="N1071" i="1"/>
  <c r="N1038" i="1"/>
  <c r="N1278" i="1"/>
  <c r="N950" i="1"/>
  <c r="N698" i="1"/>
  <c r="N81" i="1"/>
  <c r="N643" i="1"/>
  <c r="N605" i="1"/>
  <c r="N409" i="1"/>
  <c r="N440" i="1"/>
  <c r="N1297" i="1"/>
  <c r="N1041" i="1"/>
  <c r="N445" i="1"/>
  <c r="N235" i="1"/>
  <c r="N323" i="1"/>
  <c r="N1451" i="1"/>
  <c r="N1031" i="1"/>
  <c r="N831" i="1"/>
  <c r="N1129" i="1"/>
  <c r="N437" i="1"/>
  <c r="N924" i="1"/>
  <c r="N1086" i="1"/>
  <c r="N465" i="1"/>
  <c r="N1357" i="1"/>
  <c r="N113" i="1"/>
  <c r="N236" i="1"/>
  <c r="N344" i="1"/>
  <c r="N343" i="1"/>
  <c r="N342" i="1"/>
  <c r="N341" i="1"/>
  <c r="N330" i="1"/>
  <c r="N118" i="1"/>
  <c r="N791" i="1"/>
  <c r="N468" i="1"/>
  <c r="N1012" i="1"/>
  <c r="N664" i="1"/>
  <c r="N997" i="1"/>
  <c r="N202" i="1"/>
  <c r="N444" i="1"/>
  <c r="N702" i="1"/>
  <c r="N1241" i="1"/>
  <c r="N1418" i="1"/>
  <c r="N454" i="1"/>
  <c r="N1159" i="1"/>
  <c r="N366" i="1"/>
  <c r="N1010" i="1"/>
  <c r="N105" i="1"/>
  <c r="N34" i="1"/>
  <c r="N1168" i="1"/>
  <c r="N677" i="1"/>
  <c r="N1472" i="1"/>
  <c r="N1468" i="1"/>
  <c r="N1463" i="1"/>
  <c r="N1460" i="1"/>
  <c r="N1452" i="1"/>
  <c r="N1446" i="1"/>
  <c r="N1438" i="1"/>
  <c r="N1428" i="1"/>
  <c r="N1379" i="1"/>
  <c r="N1376" i="1"/>
  <c r="N1371" i="1"/>
  <c r="N1363" i="1"/>
  <c r="N1344" i="1"/>
  <c r="N1336" i="1"/>
  <c r="N1332" i="1"/>
  <c r="N1325" i="1"/>
  <c r="N1319" i="1"/>
  <c r="N1314" i="1"/>
  <c r="N1309" i="1"/>
  <c r="N1291" i="1"/>
  <c r="N1283" i="1"/>
  <c r="N1270" i="1"/>
  <c r="N1260" i="1"/>
  <c r="N1243" i="1"/>
  <c r="N1237" i="1"/>
  <c r="N1225" i="1"/>
  <c r="N1209" i="1"/>
  <c r="N1207" i="1"/>
  <c r="N1191" i="1"/>
  <c r="N1183" i="1"/>
  <c r="N1178" i="1"/>
  <c r="N1169" i="1"/>
  <c r="N1166" i="1"/>
  <c r="N1113" i="1"/>
  <c r="N1102" i="1"/>
  <c r="N1092" i="1"/>
  <c r="N1088" i="1"/>
  <c r="N1048" i="1"/>
  <c r="N1044" i="1"/>
  <c r="N1032" i="1"/>
  <c r="N1025" i="1"/>
  <c r="N1023" i="1"/>
  <c r="N995" i="1"/>
  <c r="N942" i="1"/>
  <c r="N929" i="1"/>
  <c r="N926" i="1"/>
  <c r="N900" i="1"/>
  <c r="N898" i="1"/>
  <c r="N874" i="1"/>
  <c r="N857" i="1"/>
  <c r="N852" i="1"/>
  <c r="N845" i="1"/>
  <c r="N836" i="1"/>
  <c r="N830" i="1"/>
  <c r="N824" i="1"/>
  <c r="N811" i="1"/>
  <c r="N804" i="1"/>
  <c r="N778" i="1"/>
  <c r="N775" i="1"/>
  <c r="N772" i="1"/>
  <c r="N765" i="1"/>
  <c r="N755" i="1"/>
  <c r="N749" i="1"/>
  <c r="N736" i="1"/>
  <c r="N731" i="1"/>
  <c r="N721" i="1"/>
  <c r="N718" i="1"/>
  <c r="N712" i="1"/>
  <c r="N696" i="1"/>
  <c r="N693" i="1"/>
  <c r="N684" i="1"/>
  <c r="N680" i="1"/>
  <c r="N670" i="1"/>
  <c r="N667" i="1"/>
  <c r="N646" i="1"/>
  <c r="N642" i="1"/>
  <c r="N625" i="1"/>
  <c r="N614" i="1"/>
  <c r="N609" i="1"/>
  <c r="N595" i="1"/>
  <c r="N545" i="1"/>
  <c r="N543" i="1"/>
  <c r="N538" i="1"/>
  <c r="N529" i="1"/>
  <c r="N516" i="1"/>
  <c r="N501" i="1"/>
  <c r="N499" i="1"/>
  <c r="N474" i="1"/>
  <c r="N466" i="1"/>
  <c r="N458" i="1"/>
  <c r="N456" i="1"/>
  <c r="N435" i="1"/>
  <c r="N429" i="1"/>
  <c r="N413" i="1"/>
  <c r="N406" i="1"/>
  <c r="N400" i="1"/>
  <c r="N397" i="1"/>
  <c r="N385" i="1"/>
  <c r="N324" i="1"/>
  <c r="N312" i="1"/>
  <c r="N301" i="1"/>
  <c r="N295" i="1"/>
  <c r="N294" i="1"/>
  <c r="N264" i="1"/>
  <c r="N227" i="1"/>
  <c r="N214" i="1"/>
  <c r="N205" i="1"/>
  <c r="N195" i="1"/>
  <c r="N178" i="1"/>
  <c r="N172" i="1"/>
  <c r="N163" i="1"/>
  <c r="N154" i="1"/>
  <c r="N148" i="1"/>
  <c r="N137" i="1"/>
  <c r="N84" i="1"/>
  <c r="N78" i="1"/>
  <c r="N64" i="1"/>
  <c r="N61" i="1"/>
  <c r="N52" i="1"/>
  <c r="N12" i="1"/>
  <c r="N1487" i="1"/>
  <c r="N1393" i="1"/>
  <c r="N1369" i="1"/>
  <c r="N1320" i="1"/>
  <c r="N1249" i="1"/>
  <c r="N1221" i="1"/>
  <c r="N1152" i="1"/>
  <c r="N1148" i="1"/>
  <c r="N1099" i="1"/>
  <c r="N1083" i="1"/>
  <c r="N1006" i="1"/>
  <c r="N973" i="1"/>
  <c r="N832" i="1"/>
  <c r="N710" i="1"/>
  <c r="N494" i="1"/>
  <c r="N451" i="1"/>
  <c r="N392" i="1"/>
  <c r="N328" i="1"/>
  <c r="N254" i="1"/>
  <c r="N243" i="1"/>
  <c r="N189" i="1"/>
  <c r="N149" i="1"/>
  <c r="N124" i="1"/>
  <c r="N95" i="1"/>
  <c r="N92" i="1"/>
  <c r="N31" i="1"/>
  <c r="N22" i="1"/>
  <c r="N977" i="1"/>
  <c r="N340" i="1"/>
  <c r="N339" i="1"/>
  <c r="N338" i="1"/>
  <c r="N1208" i="1"/>
  <c r="N201" i="1"/>
  <c r="N730" i="1"/>
  <c r="N877" i="1"/>
  <c r="N1300" i="1"/>
  <c r="N634" i="1"/>
  <c r="N656" i="1"/>
  <c r="N365" i="1"/>
  <c r="N719" i="1"/>
  <c r="N1282" i="1"/>
  <c r="N21" i="1"/>
  <c r="N77" i="1"/>
  <c r="N691" i="1"/>
  <c r="N1043" i="1"/>
  <c r="N1193" i="1"/>
  <c r="N431" i="1"/>
  <c r="N1222" i="1"/>
  <c r="N657" i="1"/>
  <c r="N1024" i="1"/>
  <c r="N1479" i="1"/>
  <c r="N666" i="1"/>
  <c r="N104" i="1"/>
  <c r="N1167" i="1"/>
  <c r="N1366" i="1"/>
  <c r="N1009" i="1"/>
  <c r="N1294" i="1"/>
  <c r="N1114" i="1"/>
  <c r="N51" i="1"/>
  <c r="N408" i="1"/>
  <c r="N1361" i="1"/>
  <c r="N936" i="1"/>
  <c r="N1111" i="1"/>
  <c r="N1182" i="1"/>
  <c r="N1284" i="1"/>
  <c r="N470" i="1"/>
  <c r="N476" i="1"/>
  <c r="N7" i="1"/>
  <c r="N1305" i="1"/>
  <c r="N30" i="1"/>
  <c r="N885" i="1"/>
  <c r="N257" i="1"/>
  <c r="N542" i="1"/>
  <c r="N594" i="1"/>
  <c r="N1302" i="1"/>
  <c r="N1087" i="1"/>
  <c r="N171" i="1"/>
  <c r="N176" i="1"/>
  <c r="N570" i="1"/>
  <c r="N659" i="1"/>
  <c r="N928" i="1"/>
  <c r="N1324" i="1"/>
  <c r="N954" i="1"/>
  <c r="N613" i="1"/>
  <c r="N1214" i="1"/>
  <c r="N1378" i="1"/>
  <c r="N795" i="1"/>
  <c r="N379" i="1"/>
  <c r="N1454" i="1"/>
  <c r="N405" i="1"/>
  <c r="N770" i="1"/>
  <c r="N1230" i="1"/>
  <c r="N1106" i="1"/>
  <c r="N133" i="1"/>
  <c r="N1184" i="1"/>
  <c r="N443" i="1"/>
  <c r="N754" i="1"/>
  <c r="N372" i="1"/>
  <c r="N1445" i="1"/>
  <c r="N18" i="1"/>
  <c r="N986" i="1"/>
  <c r="N455" i="1"/>
  <c r="N941" i="1"/>
  <c r="N424" i="1"/>
  <c r="N378" i="1"/>
  <c r="N394" i="1"/>
  <c r="N11" i="1"/>
  <c r="N757" i="1"/>
  <c r="N123" i="1"/>
  <c r="N576" i="1"/>
  <c r="N488" i="1"/>
  <c r="N251" i="1"/>
  <c r="N486" i="1"/>
  <c r="N1467" i="1"/>
  <c r="N1138" i="1"/>
  <c r="N1286" i="1"/>
  <c r="N450" i="1"/>
  <c r="N498" i="1"/>
  <c r="N823" i="1"/>
  <c r="N1189" i="1"/>
  <c r="N1120" i="1"/>
  <c r="N1370" i="1"/>
  <c r="N528" i="1"/>
  <c r="N5" i="1"/>
  <c r="N1177" i="1"/>
  <c r="N856" i="1"/>
  <c r="N387" i="1"/>
  <c r="N1058" i="1"/>
  <c r="N279" i="1"/>
  <c r="N242" i="1"/>
  <c r="N1236" i="1"/>
  <c r="N1259" i="1"/>
  <c r="N1091" i="1"/>
  <c r="N1165" i="1"/>
  <c r="N1206" i="1"/>
  <c r="N1224" i="1"/>
  <c r="N972" i="1"/>
  <c r="N899" i="1"/>
  <c r="N1350" i="1"/>
  <c r="N1242" i="1"/>
  <c r="N932" i="1"/>
  <c r="N738" i="1"/>
  <c r="N989" i="1"/>
  <c r="N873" i="1"/>
  <c r="N844" i="1"/>
  <c r="N457" i="1"/>
  <c r="N881" i="1"/>
  <c r="N111" i="1"/>
  <c r="N322" i="1"/>
  <c r="N1470" i="1"/>
  <c r="N396" i="1"/>
  <c r="N63" i="1"/>
  <c r="N748" i="1"/>
  <c r="N692" i="1"/>
  <c r="N1313" i="1"/>
  <c r="N641" i="1"/>
  <c r="N771" i="1"/>
  <c r="N506" i="1"/>
  <c r="N194" i="1"/>
  <c r="N669" i="1"/>
  <c r="N1462" i="1"/>
  <c r="N473" i="1"/>
  <c r="N1343" i="1"/>
  <c r="N1375" i="1"/>
  <c r="N717" i="1"/>
  <c r="N1269" i="1"/>
  <c r="N1062" i="1"/>
  <c r="N645" i="1"/>
  <c r="N384" i="1"/>
  <c r="N764" i="1"/>
  <c r="N1485" i="1"/>
  <c r="N226" i="1"/>
  <c r="N964" i="1"/>
  <c r="N213" i="1"/>
  <c r="N311" i="1"/>
  <c r="N608" i="1"/>
  <c r="N686" i="1"/>
  <c r="N391" i="1"/>
  <c r="N1174" i="1"/>
  <c r="N1019" i="1"/>
  <c r="N1098" i="1"/>
  <c r="N136" i="1"/>
  <c r="N1281" i="1"/>
  <c r="N1248" i="1"/>
  <c r="N273" i="1"/>
  <c r="N649" i="1"/>
  <c r="N1421" i="1"/>
  <c r="N1317" i="1"/>
  <c r="N177" i="1"/>
  <c r="N399" i="1"/>
  <c r="N849" i="1"/>
  <c r="N1030" i="1"/>
  <c r="N15" i="1"/>
  <c r="N695" i="1"/>
  <c r="N923" i="1"/>
  <c r="N647" i="1"/>
  <c r="N1151" i="1"/>
  <c r="N897" i="1"/>
  <c r="N803" i="1"/>
  <c r="N327" i="1"/>
  <c r="N1473" i="1"/>
  <c r="N822" i="1"/>
  <c r="N412" i="1"/>
  <c r="N1082" i="1"/>
  <c r="N1115" i="1"/>
  <c r="N1156" i="1"/>
  <c r="N1244" i="1"/>
  <c r="N1026" i="1"/>
  <c r="N1456" i="1"/>
  <c r="N1285" i="1"/>
  <c r="N619" i="1"/>
  <c r="N76" i="1"/>
  <c r="N553" i="1"/>
  <c r="N815" i="1"/>
  <c r="N837" i="1"/>
  <c r="N628" i="1"/>
  <c r="N732" i="1"/>
  <c r="N1420" i="1"/>
  <c r="N1388" i="1"/>
  <c r="N1311" i="1"/>
  <c r="N1079" i="1"/>
  <c r="N1070" i="1"/>
  <c r="N1057" i="1"/>
  <c r="N1037" i="1"/>
  <c r="N1013" i="1"/>
  <c r="N917" i="1"/>
  <c r="N827" i="1"/>
  <c r="N819" i="1"/>
  <c r="N789" i="1"/>
  <c r="N781" i="1"/>
  <c r="N720" i="1"/>
  <c r="N688" i="1"/>
  <c r="N632" i="1"/>
  <c r="N631" i="1"/>
  <c r="N629" i="1"/>
  <c r="N564" i="1"/>
  <c r="N541" i="1"/>
  <c r="N512" i="1"/>
  <c r="N500" i="1"/>
  <c r="N477" i="1"/>
  <c r="N453" i="1"/>
  <c r="N449" i="1"/>
  <c r="N371" i="1"/>
  <c r="N291" i="1"/>
  <c r="N282" i="1"/>
  <c r="N275" i="1"/>
  <c r="N271" i="1"/>
  <c r="N246" i="1"/>
  <c r="N237" i="1"/>
  <c r="N26" i="1"/>
  <c r="N1483" i="1"/>
  <c r="N1474" i="1"/>
  <c r="N1427" i="1"/>
  <c r="N1413" i="1"/>
  <c r="N1391" i="1"/>
  <c r="N1365" i="1"/>
  <c r="N1349" i="1"/>
  <c r="N1323" i="1"/>
  <c r="N1318" i="1"/>
  <c r="N1312" i="1"/>
  <c r="N1268" i="1"/>
  <c r="N1261" i="1"/>
  <c r="N1253" i="1"/>
  <c r="N1213" i="1"/>
  <c r="N1203" i="1"/>
  <c r="N1196" i="1"/>
  <c r="N1180" i="1"/>
  <c r="N1137" i="1"/>
  <c r="N1116" i="1"/>
  <c r="N988" i="1"/>
  <c r="N963" i="1"/>
  <c r="N909" i="1"/>
  <c r="N840" i="1"/>
  <c r="N802" i="1"/>
  <c r="N763" i="1"/>
  <c r="N747" i="1"/>
  <c r="N655" i="1"/>
  <c r="N612" i="1"/>
  <c r="N569" i="1"/>
  <c r="N537" i="1"/>
  <c r="N508" i="1"/>
  <c r="N492" i="1"/>
  <c r="N471" i="1"/>
  <c r="N460" i="1"/>
  <c r="N422" i="1"/>
  <c r="N419" i="1"/>
  <c r="N393" i="1"/>
  <c r="N383" i="1"/>
  <c r="N321" i="1"/>
  <c r="N241" i="1"/>
  <c r="N238" i="1"/>
  <c r="N225" i="1"/>
  <c r="N222" i="1"/>
  <c r="N193" i="1"/>
  <c r="N155" i="1"/>
  <c r="N151" i="1"/>
  <c r="N135" i="1"/>
  <c r="N35" i="1"/>
  <c r="N14" i="1"/>
  <c r="N1475" i="1"/>
  <c r="N1415" i="1"/>
  <c r="N1199" i="1"/>
  <c r="N1192" i="1"/>
  <c r="N1185" i="1"/>
  <c r="N1150" i="1"/>
  <c r="N1018" i="1"/>
  <c r="N1005" i="1"/>
  <c r="N1003" i="1"/>
  <c r="N1002" i="1"/>
  <c r="N921" i="1"/>
  <c r="N868" i="1"/>
  <c r="N662" i="1"/>
  <c r="N621" i="1"/>
  <c r="N584" i="1"/>
  <c r="N463" i="1"/>
  <c r="N42" i="1"/>
  <c r="N337" i="1"/>
  <c r="N580" i="1"/>
  <c r="N1478" i="1"/>
  <c r="N520" i="1"/>
  <c r="N1004" i="1"/>
  <c r="N1190" i="1"/>
  <c r="N1078" i="1"/>
  <c r="N930" i="1"/>
  <c r="N729" i="1"/>
  <c r="N285" i="1"/>
  <c r="N919" i="1"/>
  <c r="N1412" i="1"/>
  <c r="N1395" i="1"/>
  <c r="N1377" i="1"/>
  <c r="N1348" i="1"/>
  <c r="N1280" i="1"/>
  <c r="N1267" i="1"/>
  <c r="N1235" i="1"/>
  <c r="N1223" i="1"/>
  <c r="N1212" i="1"/>
  <c r="N1202" i="1"/>
  <c r="N1195" i="1"/>
  <c r="N1053" i="1"/>
  <c r="N1052" i="1"/>
  <c r="N1015" i="1"/>
  <c r="N940" i="1"/>
  <c r="N908" i="1"/>
  <c r="N906" i="1"/>
  <c r="N887" i="1"/>
  <c r="N817" i="1"/>
  <c r="N801" i="1"/>
  <c r="N762" i="1"/>
  <c r="N716" i="1"/>
  <c r="N687" i="1"/>
  <c r="N679" i="1"/>
  <c r="N611" i="1"/>
  <c r="N583" i="1"/>
  <c r="N472" i="1"/>
  <c r="N421" i="1"/>
  <c r="N382" i="1"/>
  <c r="N310" i="1"/>
  <c r="N300" i="1"/>
  <c r="N272" i="1"/>
  <c r="N250" i="1"/>
  <c r="N147" i="1"/>
  <c r="N94" i="1"/>
  <c r="N62" i="1"/>
  <c r="N49" i="1"/>
  <c r="N13" i="1"/>
  <c r="N1466" i="1"/>
  <c r="N1097" i="1"/>
  <c r="N1061" i="1"/>
  <c r="N1029" i="1"/>
  <c r="N1022" i="1"/>
  <c r="N978" i="1"/>
  <c r="N714" i="1"/>
  <c r="N552" i="1"/>
  <c r="N188" i="1"/>
  <c r="N36" i="1"/>
  <c r="N17" i="1"/>
  <c r="N336" i="1"/>
  <c r="N56" i="1"/>
  <c r="N947" i="1"/>
  <c r="N1444" i="1"/>
  <c r="N192" i="1"/>
  <c r="N278" i="1"/>
  <c r="N782" i="1"/>
  <c r="N1001" i="1"/>
  <c r="N280" i="1"/>
  <c r="N1296" i="1"/>
  <c r="N481" i="1"/>
  <c r="N533" i="1"/>
  <c r="N624" i="1"/>
  <c r="N91" i="1"/>
  <c r="N234" i="1"/>
  <c r="N1356" i="1"/>
  <c r="N1229" i="1"/>
  <c r="N1233" i="1"/>
  <c r="N299" i="1"/>
  <c r="N536" i="1"/>
  <c r="N1289" i="1"/>
  <c r="N377" i="1"/>
  <c r="N261" i="1"/>
  <c r="N491" i="1"/>
  <c r="N751" i="1"/>
  <c r="N1211" i="1"/>
  <c r="N1154" i="1"/>
  <c r="N74" i="1"/>
  <c r="N1188" i="1"/>
  <c r="N953" i="1"/>
  <c r="N601" i="1"/>
  <c r="N462" i="1"/>
  <c r="N1028" i="1"/>
  <c r="N511" i="1"/>
  <c r="N464" i="1"/>
  <c r="N779" i="1"/>
  <c r="N1181" i="1"/>
  <c r="N320" i="1"/>
  <c r="N1074" i="1"/>
  <c r="N618" i="1"/>
  <c r="N1335" i="1"/>
  <c r="N1457" i="1"/>
  <c r="N746" i="1"/>
  <c r="N790" i="1"/>
  <c r="N1245" i="1"/>
  <c r="N741" i="1"/>
  <c r="N800" i="1"/>
  <c r="N428" i="1"/>
  <c r="N221" i="1"/>
  <c r="N1201" i="1"/>
  <c r="N551" i="1"/>
  <c r="N1112" i="1"/>
  <c r="N623" i="1"/>
  <c r="N427" i="1"/>
  <c r="N260" i="1"/>
  <c r="N1266" i="1"/>
  <c r="N29" i="1"/>
  <c r="N1228" i="1"/>
  <c r="N1443" i="1"/>
  <c r="N568" i="1"/>
  <c r="N1417" i="1"/>
  <c r="N490" i="1"/>
  <c r="N298" i="1"/>
  <c r="N1016" i="1"/>
  <c r="N1426" i="1"/>
  <c r="N600" i="1"/>
  <c r="N1027" i="1"/>
  <c r="N1290" i="1"/>
  <c r="N411" i="1"/>
  <c r="N558" i="1"/>
  <c r="N420" i="1"/>
  <c r="N851" i="1"/>
  <c r="N872" i="1"/>
  <c r="N700" i="1"/>
  <c r="N843" i="1"/>
  <c r="N799" i="1"/>
  <c r="N319" i="1"/>
  <c r="N962" i="1"/>
  <c r="N640" i="1"/>
  <c r="N309" i="1"/>
  <c r="N335" i="1"/>
  <c r="N976" i="1"/>
  <c r="N661" i="1"/>
  <c r="N480" i="1"/>
  <c r="N734" i="1"/>
  <c r="N1477" i="1"/>
  <c r="N1459" i="1"/>
  <c r="N1000" i="1"/>
  <c r="N1442" i="1"/>
  <c r="N839" i="1"/>
  <c r="N240" i="1"/>
  <c r="N829" i="1"/>
  <c r="N164" i="1"/>
  <c r="N939" i="1"/>
  <c r="N780" i="1"/>
  <c r="N1411" i="1"/>
  <c r="N1295" i="1"/>
  <c r="N724" i="1"/>
  <c r="N918" i="1"/>
  <c r="N566" i="1"/>
  <c r="N567" i="1"/>
  <c r="N1265" i="1"/>
  <c r="N607" i="1"/>
  <c r="N281" i="1"/>
  <c r="N991" i="1"/>
  <c r="N1373" i="1"/>
  <c r="N297" i="1"/>
  <c r="N745" i="1"/>
  <c r="N220" i="1"/>
  <c r="N249" i="1"/>
  <c r="N293" i="1"/>
  <c r="N742" i="1"/>
  <c r="N507" i="1"/>
  <c r="N73" i="1"/>
  <c r="N1358" i="1"/>
  <c r="N1187" i="1"/>
  <c r="N1347" i="1"/>
  <c r="N308" i="1"/>
  <c r="N798" i="1"/>
  <c r="N224" i="1"/>
  <c r="N961" i="1"/>
  <c r="N761" i="1"/>
  <c r="N334" i="1"/>
  <c r="N841" i="1"/>
  <c r="N825" i="1"/>
  <c r="N933" i="1"/>
  <c r="N438" i="1"/>
  <c r="N487" i="1"/>
  <c r="N1441" i="1"/>
  <c r="N103" i="1"/>
  <c r="N1476" i="1"/>
  <c r="N864" i="1"/>
  <c r="N793" i="1"/>
  <c r="N1383" i="1"/>
  <c r="N535" i="1"/>
  <c r="N1401" i="1"/>
  <c r="N1368" i="1"/>
  <c r="N1210" i="1"/>
  <c r="N126" i="1"/>
  <c r="N1194" i="1"/>
  <c r="N987" i="1"/>
  <c r="N582" i="1"/>
  <c r="N565" i="1"/>
  <c r="N620" i="1"/>
  <c r="N1119" i="1"/>
  <c r="N2" i="1"/>
  <c r="N599" i="1"/>
  <c r="N1425" i="1"/>
  <c r="N277" i="1"/>
  <c r="N1346" i="1"/>
  <c r="N931" i="1"/>
  <c r="N175" i="1"/>
  <c r="N709" i="1"/>
  <c r="N211" i="1"/>
  <c r="N1051" i="1"/>
  <c r="N835" i="1"/>
  <c r="N971" i="1"/>
  <c r="N1200" i="1"/>
  <c r="N130" i="1"/>
  <c r="N497" i="1"/>
  <c r="N318" i="1"/>
  <c r="N1121" i="1"/>
  <c r="N1334" i="1"/>
  <c r="N896" i="1"/>
  <c r="N744" i="1"/>
  <c r="N592" i="1"/>
  <c r="N191" i="1"/>
  <c r="N797" i="1"/>
  <c r="N848" i="1"/>
  <c r="N935" i="1"/>
  <c r="N866" i="1"/>
  <c r="N1264" i="1"/>
  <c r="N1060" i="1"/>
  <c r="N381" i="1"/>
  <c r="N223" i="1"/>
  <c r="N960" i="1"/>
  <c r="N296" i="1"/>
  <c r="N1104" i="1"/>
  <c r="N418" i="1"/>
  <c r="N760" i="1"/>
  <c r="N72" i="1"/>
  <c r="N914" i="1"/>
  <c r="N388" i="1"/>
  <c r="N69" i="1"/>
  <c r="N248" i="1"/>
  <c r="N740" i="1"/>
  <c r="N426" i="1"/>
  <c r="N333" i="1"/>
  <c r="N676" i="1"/>
  <c r="N185" i="1"/>
  <c r="N27" i="1"/>
  <c r="N71" i="1"/>
  <c r="N479" i="1"/>
  <c r="N66" i="1"/>
  <c r="N410" i="1"/>
  <c r="N1056" i="1"/>
  <c r="N1307" i="1"/>
  <c r="N1077" i="1"/>
  <c r="N828" i="1"/>
  <c r="N1133" i="1"/>
  <c r="N101" i="1"/>
  <c r="N911" i="1"/>
  <c r="N1128" i="1"/>
  <c r="N622" i="1"/>
  <c r="N651" i="1"/>
  <c r="N1136" i="1"/>
  <c r="N1176" i="1"/>
  <c r="N1471" i="1"/>
  <c r="N317" i="1"/>
  <c r="N1234" i="1"/>
  <c r="N1155" i="1"/>
  <c r="N1374" i="1"/>
  <c r="N796" i="1"/>
  <c r="N1263" i="1"/>
  <c r="N1059" i="1"/>
  <c r="N759" i="1"/>
  <c r="N1484" i="1"/>
  <c r="N57" i="1"/>
  <c r="N959" i="1"/>
  <c r="N212" i="1"/>
  <c r="N307" i="1"/>
  <c r="N945" i="1"/>
  <c r="N606" i="1"/>
  <c r="AR4" i="1" l="1"/>
  <c r="AR7" i="1" s="1"/>
  <c r="AR3" i="1"/>
  <c r="AI606" i="1"/>
  <c r="F17" i="7"/>
  <c r="D12" i="7"/>
  <c r="G12" i="7" s="1"/>
  <c r="D11" i="7"/>
  <c r="G11" i="7" s="1"/>
  <c r="D3" i="7"/>
  <c r="G3" i="7" s="1"/>
  <c r="D8" i="7"/>
  <c r="G8" i="7" s="1"/>
  <c r="D15" i="7"/>
  <c r="G15" i="7" s="1"/>
  <c r="D7" i="7"/>
  <c r="G7" i="7" s="1"/>
  <c r="D5" i="7"/>
  <c r="G5" i="7" s="1"/>
  <c r="D2" i="7"/>
  <c r="G2" i="7" s="1"/>
  <c r="D6" i="7"/>
  <c r="G6" i="7" s="1"/>
  <c r="AH606" i="1"/>
  <c r="D16" i="7"/>
  <c r="G16" i="7" s="1"/>
  <c r="D14" i="7"/>
  <c r="G14" i="7" s="1"/>
  <c r="D10" i="7"/>
  <c r="G10" i="7" s="1"/>
  <c r="C7" i="7"/>
  <c r="C10" i="7"/>
  <c r="C14" i="7"/>
  <c r="C2" i="7"/>
  <c r="C16" i="7"/>
  <c r="C9" i="7"/>
  <c r="C6" i="7"/>
  <c r="C4" i="7"/>
  <c r="C11" i="7"/>
  <c r="C5" i="7"/>
  <c r="C3" i="7"/>
  <c r="C12" i="7"/>
  <c r="C15" i="7"/>
  <c r="C13" i="7"/>
  <c r="C8" i="7"/>
  <c r="D4" i="7"/>
  <c r="G4" i="7" s="1"/>
  <c r="D13" i="7"/>
  <c r="G13" i="7" s="1"/>
  <c r="D9" i="7"/>
  <c r="G9" i="7" s="1"/>
  <c r="B17" i="7"/>
  <c r="E17" i="7"/>
  <c r="R11" i="3"/>
  <c r="R19" i="3"/>
  <c r="R16" i="3"/>
  <c r="R8" i="3"/>
  <c r="R3" i="3"/>
  <c r="R15" i="3"/>
  <c r="R24" i="3"/>
  <c r="R5" i="3"/>
  <c r="R13" i="3"/>
  <c r="R22" i="3"/>
  <c r="R18" i="3"/>
  <c r="R4" i="3"/>
  <c r="R12" i="3"/>
  <c r="R20" i="3"/>
  <c r="R10" i="3"/>
  <c r="R9" i="3"/>
  <c r="R17" i="3"/>
  <c r="R7" i="3"/>
  <c r="R6" i="3"/>
  <c r="R14" i="3"/>
  <c r="R23" i="3"/>
  <c r="Q3" i="3"/>
  <c r="Q2" i="3" s="1"/>
  <c r="S2" i="3" s="1"/>
  <c r="S4" i="3"/>
  <c r="S5" i="3"/>
  <c r="S6" i="3"/>
  <c r="S7" i="3"/>
  <c r="S8" i="3"/>
  <c r="S9" i="3"/>
  <c r="S10" i="3"/>
  <c r="S11" i="3"/>
  <c r="S13" i="3"/>
  <c r="S14" i="3"/>
  <c r="S15" i="3"/>
  <c r="S16" i="3"/>
  <c r="S17" i="3"/>
  <c r="S18" i="3"/>
  <c r="S19" i="3"/>
  <c r="S20" i="3"/>
  <c r="S22" i="3"/>
  <c r="S23" i="3"/>
  <c r="S24" i="3"/>
  <c r="C17" i="7" l="1"/>
  <c r="S12" i="3"/>
  <c r="C4" i="3"/>
  <c r="D17" i="7"/>
  <c r="G17" i="7" s="1"/>
  <c r="S3" i="3"/>
  <c r="C2" i="3"/>
  <c r="B5" i="2"/>
  <c r="B4" i="2"/>
  <c r="B3" i="2"/>
  <c r="B2" i="2"/>
  <c r="B1" i="2"/>
  <c r="B7" i="3" l="1"/>
  <c r="B6" i="2"/>
  <c r="C7" i="3" l="1"/>
</calcChain>
</file>

<file path=xl/sharedStrings.xml><?xml version="1.0" encoding="utf-8"?>
<sst xmlns="http://schemas.openxmlformats.org/spreadsheetml/2006/main" count="44065" uniqueCount="7639">
  <si>
    <t>報名時間</t>
  </si>
  <si>
    <t>姓名</t>
  </si>
  <si>
    <t>身分證字號</t>
  </si>
  <si>
    <t>性別</t>
  </si>
  <si>
    <t>生日</t>
  </si>
  <si>
    <t>身份別</t>
  </si>
  <si>
    <t>一級單位</t>
  </si>
  <si>
    <t>二級單位</t>
  </si>
  <si>
    <t>職稱</t>
  </si>
  <si>
    <t>聯絡電話</t>
  </si>
  <si>
    <t>電子郵件</t>
  </si>
  <si>
    <t>餐食</t>
  </si>
  <si>
    <t>是否需要公務員時數</t>
  </si>
  <si>
    <t>出席否</t>
  </si>
  <si>
    <t>合格證號</t>
  </si>
  <si>
    <t>網路位址</t>
  </si>
  <si>
    <t>帳號</t>
  </si>
  <si>
    <t>訓練總數單位</t>
  </si>
  <si>
    <t xml:space="preserve">02 15 2019  7:51PM            </t>
  </si>
  <si>
    <t>胡慈芳</t>
  </si>
  <si>
    <t>S223346758</t>
  </si>
  <si>
    <t>女</t>
  </si>
  <si>
    <t xml:space="preserve">10/10/1985                    </t>
  </si>
  <si>
    <t>學生</t>
  </si>
  <si>
    <t xml:space="preserve">管理學院                      </t>
  </si>
  <si>
    <t>商研所</t>
  </si>
  <si>
    <t>博士班</t>
  </si>
  <si>
    <t>2261546542@qq.com</t>
  </si>
  <si>
    <t>其它</t>
  </si>
  <si>
    <t>是</t>
  </si>
  <si>
    <t>否</t>
  </si>
  <si>
    <t>網路報名</t>
    <phoneticPr fontId="1" type="noConversion"/>
  </si>
  <si>
    <t>111.240.177.117</t>
  </si>
  <si>
    <t>d06741008</t>
  </si>
  <si>
    <t>0306_藍天百腦匯</t>
    <phoneticPr fontId="1" type="noConversion"/>
  </si>
  <si>
    <t xml:space="preserve">03  1 2019 12:58PM            </t>
  </si>
  <si>
    <t>陳顯璿</t>
  </si>
  <si>
    <t>B123173606</t>
  </si>
  <si>
    <t>男</t>
  </si>
  <si>
    <t xml:space="preserve">10/10/1997                    </t>
  </si>
  <si>
    <t>國企系</t>
  </si>
  <si>
    <t>學士班</t>
  </si>
  <si>
    <t>coolsteven999@gmail.com</t>
  </si>
  <si>
    <t>111.240.130.250</t>
  </si>
  <si>
    <t>b06704083</t>
  </si>
  <si>
    <t xml:space="preserve">02 16 2019  1:10PM            </t>
  </si>
  <si>
    <t>李璨婷</t>
  </si>
  <si>
    <t>F228487969</t>
  </si>
  <si>
    <t xml:space="preserve">01/22/1995                    </t>
  </si>
  <si>
    <t>資管系</t>
  </si>
  <si>
    <t>碩士班</t>
  </si>
  <si>
    <t>tina9571712@gmail.com</t>
  </si>
  <si>
    <t>182.235.13.157</t>
  </si>
  <si>
    <t>r06725002</t>
  </si>
  <si>
    <t xml:space="preserve">02 16 2019  6:14PM            </t>
  </si>
  <si>
    <t>呂紀廷</t>
  </si>
  <si>
    <t>A129770484</t>
  </si>
  <si>
    <t xml:space="preserve">01/19/1998                    </t>
  </si>
  <si>
    <t xml:space="preserve">文學院                        </t>
  </si>
  <si>
    <t>戲劇系</t>
  </si>
  <si>
    <t>karta1020376@gmail.com</t>
  </si>
  <si>
    <t>1.163.153.180</t>
  </si>
  <si>
    <t>b06109022</t>
  </si>
  <si>
    <t xml:space="preserve">02 17 2019  3:26PM            </t>
  </si>
  <si>
    <t>曾卓嵐</t>
  </si>
  <si>
    <t>XB00107263</t>
  </si>
  <si>
    <t xml:space="preserve">07/07/1997                    </t>
  </si>
  <si>
    <t xml:space="preserve">生物資源暨農學院              </t>
  </si>
  <si>
    <t>生傳系</t>
  </si>
  <si>
    <t>b06610030@ntu.edu.tw</t>
  </si>
  <si>
    <t>140.112.229.184</t>
  </si>
  <si>
    <t>b06610030</t>
  </si>
  <si>
    <t xml:space="preserve">02 17 2019  4:39PM            </t>
  </si>
  <si>
    <t>王暄雯</t>
  </si>
  <si>
    <t>U221734636</t>
  </si>
  <si>
    <t xml:space="preserve">12/23/1995                    </t>
  </si>
  <si>
    <t>會計系</t>
  </si>
  <si>
    <t>r07722003@ntu.edu.tw</t>
  </si>
  <si>
    <t>223.136.143.55</t>
  </si>
  <si>
    <t>r07722003</t>
  </si>
  <si>
    <t xml:space="preserve">02 17 2019  9:34PM            </t>
  </si>
  <si>
    <t>龔律銘</t>
  </si>
  <si>
    <t>A129681053</t>
  </si>
  <si>
    <t xml:space="preserve">04/11/1999                    </t>
  </si>
  <si>
    <t>b07704098@ntu.edu.tw</t>
  </si>
  <si>
    <t>111.243.41.36</t>
  </si>
  <si>
    <t>b07704098</t>
  </si>
  <si>
    <t xml:space="preserve">02 18 2019 10:21AM            </t>
  </si>
  <si>
    <t>許偉斌</t>
  </si>
  <si>
    <t>CA30000902</t>
  </si>
  <si>
    <t xml:space="preserve">11/30/1994                    </t>
  </si>
  <si>
    <t xml:space="preserve">工學院                        </t>
  </si>
  <si>
    <t>11111@ntu.com</t>
  </si>
  <si>
    <t>140.112.235.110</t>
  </si>
  <si>
    <t>r06521327</t>
  </si>
  <si>
    <t xml:space="preserve">02 18 2019  3:29PM            </t>
  </si>
  <si>
    <t>黃瑞晶</t>
  </si>
  <si>
    <t>F229638228</t>
  </si>
  <si>
    <t xml:space="preserve">04/08/1999                    </t>
  </si>
  <si>
    <t xml:space="preserve">理學院                        </t>
  </si>
  <si>
    <t>地質系</t>
  </si>
  <si>
    <t>b06204007@gmail.com</t>
  </si>
  <si>
    <t>140.112.25.25</t>
  </si>
  <si>
    <t>b06204007</t>
  </si>
  <si>
    <t xml:space="preserve">02 19 2019 10:08AM            </t>
  </si>
  <si>
    <t>潘政傑</t>
  </si>
  <si>
    <t>F129443905</t>
  </si>
  <si>
    <t xml:space="preserve">05/21/1995                    </t>
  </si>
  <si>
    <t>jeffpan2003@gmail.com</t>
  </si>
  <si>
    <t>45.64.228.86</t>
  </si>
  <si>
    <t>r06724082</t>
  </si>
  <si>
    <t xml:space="preserve">02 20 2019 11:34AM            </t>
  </si>
  <si>
    <t>郭晉銓</t>
  </si>
  <si>
    <t>G122224556</t>
  </si>
  <si>
    <t xml:space="preserve">11/10/1994                    </t>
  </si>
  <si>
    <t>化學系化學組</t>
  </si>
  <si>
    <t>b02203069@ntu.edu.tw</t>
  </si>
  <si>
    <t>140.112.54.87</t>
  </si>
  <si>
    <t>r06223117</t>
  </si>
  <si>
    <t xml:space="preserve">02 20 2019 12:50PM            </t>
  </si>
  <si>
    <t>賴奕辰</t>
  </si>
  <si>
    <t>I100339643</t>
  </si>
  <si>
    <t xml:space="preserve">11/02/1993                    </t>
  </si>
  <si>
    <t>農經系</t>
  </si>
  <si>
    <t>jeff20628m@gmail.com</t>
  </si>
  <si>
    <t>140.112.86.230</t>
  </si>
  <si>
    <t>r07627021</t>
  </si>
  <si>
    <t xml:space="preserve">02 23 2019  1:40PM            </t>
  </si>
  <si>
    <t>廖宜萱</t>
  </si>
  <si>
    <t>A230141660</t>
  </si>
  <si>
    <t>cindyrabbit@gmail.com</t>
  </si>
  <si>
    <t>140.112.25.98</t>
  </si>
  <si>
    <t>b06610051</t>
  </si>
  <si>
    <t xml:space="preserve">02 25 2019 11:45AM            </t>
  </si>
  <si>
    <t>劉敏婕</t>
  </si>
  <si>
    <t>H224496722</t>
  </si>
  <si>
    <t xml:space="preserve">05/01/1996                    </t>
  </si>
  <si>
    <t xml:space="preserve">社會科學院                    </t>
  </si>
  <si>
    <t>經濟系</t>
  </si>
  <si>
    <t>b03303018@ntu.edu.tw</t>
  </si>
  <si>
    <t>140.112.223.110</t>
  </si>
  <si>
    <t>b03303018</t>
  </si>
  <si>
    <t xml:space="preserve">02 25 2019 10:23PM            </t>
  </si>
  <si>
    <t>杜川東</t>
  </si>
  <si>
    <t>AA20113945</t>
  </si>
  <si>
    <t xml:space="preserve">01/17/1987                    </t>
  </si>
  <si>
    <t>歷史系</t>
  </si>
  <si>
    <t>r05123021@ntu.edu.tw</t>
  </si>
  <si>
    <t>140.112.142.5</t>
  </si>
  <si>
    <t>r05123021</t>
  </si>
  <si>
    <t xml:space="preserve">02 26 2019 11:19AM            </t>
  </si>
  <si>
    <t>蘇介安</t>
  </si>
  <si>
    <t>F128712358</t>
  </si>
  <si>
    <t xml:space="preserve">07/07/1993                    </t>
  </si>
  <si>
    <t>newandy1993@gmail.com</t>
  </si>
  <si>
    <t>118.150.168.179</t>
  </si>
  <si>
    <t>r07741058</t>
  </si>
  <si>
    <t xml:space="preserve">02 26 2019 11:37AM            </t>
  </si>
  <si>
    <t>趙上涵</t>
  </si>
  <si>
    <t>A129542524</t>
  </si>
  <si>
    <t xml:space="preserve">09/03/1995                    </t>
  </si>
  <si>
    <t>校友</t>
  </si>
  <si>
    <t>學士班校友</t>
  </si>
  <si>
    <t>richiechao95@gmail.com</t>
  </si>
  <si>
    <t>125.227.255.81</t>
  </si>
  <si>
    <t>b03704006</t>
  </si>
  <si>
    <t xml:space="preserve">02 26 2019 12:25PM            </t>
  </si>
  <si>
    <t>解宗祐</t>
  </si>
  <si>
    <t>D122791915</t>
  </si>
  <si>
    <t xml:space="preserve">02/25/1996                    </t>
  </si>
  <si>
    <t>thomasxie135@gmail.com</t>
  </si>
  <si>
    <t>140.112.215.143</t>
  </si>
  <si>
    <t>r07724021</t>
  </si>
  <si>
    <t xml:space="preserve">02 28 2019  4:37PM            </t>
  </si>
  <si>
    <t>高子翔</t>
  </si>
  <si>
    <t>F129671427</t>
  </si>
  <si>
    <t xml:space="preserve">04/11/1996                    </t>
  </si>
  <si>
    <t>校外人士</t>
  </si>
  <si>
    <t>交大經管所</t>
  </si>
  <si>
    <t>研究生</t>
  </si>
  <si>
    <t>jeffkao.bm07g@nctu.edu.tw</t>
  </si>
  <si>
    <t>103.246.208.218</t>
  </si>
  <si>
    <t>jeffkao1996</t>
  </si>
  <si>
    <t xml:space="preserve">03  4 2019  7:52AM            </t>
  </si>
  <si>
    <t>孫利東</t>
  </si>
  <si>
    <t>F129950094</t>
  </si>
  <si>
    <t xml:space="preserve">11/07/1997                    </t>
  </si>
  <si>
    <t>工管系企管組</t>
  </si>
  <si>
    <t>tylletsun@gmail.com</t>
  </si>
  <si>
    <t>110.50.128.124</t>
  </si>
  <si>
    <t>b07701150</t>
  </si>
  <si>
    <t xml:space="preserve">03  4 2019 11:06PM            </t>
  </si>
  <si>
    <t>葉育瑄</t>
  </si>
  <si>
    <t>D222062788</t>
  </si>
  <si>
    <t xml:space="preserve">03/11/1996                    </t>
  </si>
  <si>
    <t>b03109008@ntu.edu.tw</t>
  </si>
  <si>
    <t>114.137.177.185</t>
  </si>
  <si>
    <t>b03109008</t>
  </si>
  <si>
    <t xml:space="preserve">03  5 2019  2:20PM            </t>
  </si>
  <si>
    <t>陳羿名</t>
  </si>
  <si>
    <t>A129664196</t>
  </si>
  <si>
    <t xml:space="preserve">05/14/1998                    </t>
  </si>
  <si>
    <t>y28883@gmail.com</t>
  </si>
  <si>
    <t>180.217.87.63</t>
  </si>
  <si>
    <t>b06607061</t>
  </si>
  <si>
    <t xml:space="preserve">03  5 2019 11:23PM            </t>
  </si>
  <si>
    <t>江兆峰</t>
  </si>
  <si>
    <t>L124766434</t>
  </si>
  <si>
    <t xml:space="preserve">08/09/1993                    </t>
  </si>
  <si>
    <t>jason121522532@gmail.com</t>
  </si>
  <si>
    <t>36.226.175.190</t>
  </si>
  <si>
    <t>r07725037</t>
  </si>
  <si>
    <t xml:space="preserve">03  6 2019  5:44PM            </t>
  </si>
  <si>
    <t>葉新果</t>
  </si>
  <si>
    <t>F129949546</t>
  </si>
  <si>
    <t xml:space="preserve">08/01/1998                    </t>
  </si>
  <si>
    <t>現場報名</t>
    <phoneticPr fontId="1" type="noConversion"/>
  </si>
  <si>
    <t>b05702100</t>
  </si>
  <si>
    <t xml:space="preserve">03  6 2019  5:45PM            </t>
  </si>
  <si>
    <t>陳宏量</t>
  </si>
  <si>
    <t>F130139663</t>
  </si>
  <si>
    <t xml:space="preserve">02/12/1998                    </t>
  </si>
  <si>
    <t>b05702082</t>
  </si>
  <si>
    <t xml:space="preserve">03  6 2019  5:47PM            </t>
  </si>
  <si>
    <t>楊  軒</t>
  </si>
  <si>
    <t>K122839890</t>
  </si>
  <si>
    <t xml:space="preserve">11/30/1997                    </t>
  </si>
  <si>
    <t>vincent1130@gmail.com</t>
  </si>
  <si>
    <t>b05704014</t>
  </si>
  <si>
    <t>鄧楷齡</t>
  </si>
  <si>
    <t>A229565350</t>
  </si>
  <si>
    <t xml:space="preserve">11/05/1996                    </t>
  </si>
  <si>
    <t>b04104041</t>
  </si>
  <si>
    <t xml:space="preserve">03  6 2019  5:48PM            </t>
  </si>
  <si>
    <t>黃敬剴</t>
  </si>
  <si>
    <t>R124574744</t>
  </si>
  <si>
    <t xml:space="preserve">09/04/1997                    </t>
  </si>
  <si>
    <t>chingkai121@gmail.com</t>
  </si>
  <si>
    <t>b05704025</t>
  </si>
  <si>
    <t>林  珩</t>
  </si>
  <si>
    <t>A227946848</t>
  </si>
  <si>
    <t xml:space="preserve">10/28/1997                    </t>
  </si>
  <si>
    <t>b05103046</t>
  </si>
  <si>
    <t>王駿鈜</t>
  </si>
  <si>
    <t>T124361767</t>
  </si>
  <si>
    <t xml:space="preserve">11/05/1998                    </t>
  </si>
  <si>
    <t>工管系科管組</t>
  </si>
  <si>
    <t>n1105ben@gmail.com</t>
  </si>
  <si>
    <t>b06701209</t>
  </si>
  <si>
    <t>林彧玄</t>
  </si>
  <si>
    <t>L125177173</t>
  </si>
  <si>
    <t xml:space="preserve">01/29/1998                    </t>
  </si>
  <si>
    <t>b05704053</t>
  </si>
  <si>
    <t xml:space="preserve">03  6 2019  5:49PM            </t>
  </si>
  <si>
    <t>司惟之</t>
  </si>
  <si>
    <t>A127339396</t>
  </si>
  <si>
    <t xml:space="preserve">04/16/1999                    </t>
  </si>
  <si>
    <t>財金系</t>
  </si>
  <si>
    <t>ryanszu99@gmail com</t>
  </si>
  <si>
    <t>b06703074</t>
  </si>
  <si>
    <t>王?明</t>
  </si>
  <si>
    <t>A130959713</t>
  </si>
  <si>
    <t xml:space="preserve">01/10/1999                    </t>
  </si>
  <si>
    <t>b06703072</t>
  </si>
  <si>
    <t xml:space="preserve">03  8 2019  9:57AM            </t>
  </si>
  <si>
    <t>吳晨瑋</t>
  </si>
  <si>
    <t>G122298869</t>
  </si>
  <si>
    <t xml:space="preserve">04/23/1997                    </t>
  </si>
  <si>
    <t>cwwu97@gmail.com</t>
  </si>
  <si>
    <t>志工</t>
    <phoneticPr fontId="1" type="noConversion"/>
  </si>
  <si>
    <t>b06701132</t>
  </si>
  <si>
    <t xml:space="preserve">03  8 2019  9:58AM            </t>
  </si>
  <si>
    <t>張定澤</t>
  </si>
  <si>
    <t>F130574742</t>
  </si>
  <si>
    <t xml:space="preserve">06/19/1999                    </t>
  </si>
  <si>
    <t>rc857419@gmail.com</t>
  </si>
  <si>
    <t>b06701144</t>
  </si>
  <si>
    <t>其他</t>
    <phoneticPr fontId="1" type="noConversion"/>
  </si>
  <si>
    <t>網路報名未出席</t>
    <phoneticPr fontId="1" type="noConversion"/>
  </si>
  <si>
    <t>網路報名已出席</t>
    <phoneticPr fontId="1" type="noConversion"/>
  </si>
  <si>
    <t>現場報名</t>
    <phoneticPr fontId="1" type="noConversion"/>
  </si>
  <si>
    <t>志工</t>
    <phoneticPr fontId="1" type="noConversion"/>
  </si>
  <si>
    <t>出席合計</t>
    <phoneticPr fontId="1" type="noConversion"/>
  </si>
  <si>
    <t>網路報名</t>
    <phoneticPr fontId="1" type="noConversion"/>
  </si>
  <si>
    <t>問卷發出日</t>
    <phoneticPr fontId="1" type="noConversion"/>
  </si>
  <si>
    <t>問卷回收份數</t>
    <phoneticPr fontId="1" type="noConversion"/>
  </si>
  <si>
    <t>平均滿意度</t>
    <phoneticPr fontId="1" type="noConversion"/>
  </si>
  <si>
    <t>志工</t>
  </si>
  <si>
    <t>志工</t>
    <phoneticPr fontId="1" type="noConversion"/>
  </si>
  <si>
    <t>0306_藍天百腦匯</t>
    <phoneticPr fontId="1" type="noConversion"/>
  </si>
  <si>
    <t xml:space="preserve">02 20 2019  8:43AM            </t>
  </si>
  <si>
    <t>林世峰</t>
  </si>
  <si>
    <t>R124727174</t>
  </si>
  <si>
    <t xml:space="preserve">12/27/1998                    </t>
  </si>
  <si>
    <t>心理系</t>
  </si>
  <si>
    <t>b06207050@ntu.edu.tw</t>
  </si>
  <si>
    <t>網路報名</t>
    <phoneticPr fontId="1" type="noConversion"/>
  </si>
  <si>
    <t>140.112.4.192</t>
  </si>
  <si>
    <t>b06207050</t>
  </si>
  <si>
    <t>0311_晟德集團</t>
    <phoneticPr fontId="1" type="noConversion"/>
  </si>
  <si>
    <t xml:space="preserve">02 20 2019  4:24PM            </t>
  </si>
  <si>
    <t>許以萱</t>
  </si>
  <si>
    <t>H224692911</t>
  </si>
  <si>
    <t xml:space="preserve">11/17/1995                    </t>
  </si>
  <si>
    <t>心理系一般組</t>
  </si>
  <si>
    <t>yishan11761@gmail.com</t>
  </si>
  <si>
    <t>118.169.40.237</t>
  </si>
  <si>
    <t>r07227126</t>
  </si>
  <si>
    <t xml:space="preserve">02 26 2019  1:59PM            </t>
  </si>
  <si>
    <t>李佳盈</t>
  </si>
  <si>
    <t>S224669634</t>
  </si>
  <si>
    <t xml:space="preserve">07/21/1998                    </t>
  </si>
  <si>
    <t>lijessie03@gmail.com</t>
  </si>
  <si>
    <t>140.112.25.46</t>
  </si>
  <si>
    <t>b05608024</t>
  </si>
  <si>
    <t>0311_晟德集團</t>
    <phoneticPr fontId="1" type="noConversion"/>
  </si>
  <si>
    <t xml:space="preserve">03  3 2019  6:56PM            </t>
  </si>
  <si>
    <t>古育丞</t>
  </si>
  <si>
    <t>S124638306</t>
  </si>
  <si>
    <t xml:space="preserve">07/30/1993                    </t>
  </si>
  <si>
    <t>kuyucheng820730@gmail.com</t>
  </si>
  <si>
    <t>27.105.242.39</t>
  </si>
  <si>
    <t>kuyucheng820730</t>
  </si>
  <si>
    <t xml:space="preserve">03  4 2019  5:18PM            </t>
  </si>
  <si>
    <t>周欣然</t>
  </si>
  <si>
    <t>UB00043870</t>
  </si>
  <si>
    <t xml:space="preserve">11/27/1996                    </t>
  </si>
  <si>
    <t>醫工所</t>
  </si>
  <si>
    <t>r07528061@ntu.edu.tw</t>
  </si>
  <si>
    <t>140.112.93.160</t>
  </si>
  <si>
    <t>r07528061</t>
  </si>
  <si>
    <t xml:space="preserve">03  6 2019 10:40PM            </t>
  </si>
  <si>
    <t>陳若瑾</t>
  </si>
  <si>
    <t>A229566606</t>
  </si>
  <si>
    <t xml:space="preserve">10/19/1996                    </t>
  </si>
  <si>
    <t>b05303109@ntu.edu.tw</t>
  </si>
  <si>
    <t>219.91.1.40</t>
  </si>
  <si>
    <t>b05303109</t>
  </si>
  <si>
    <t xml:space="preserve">03  8 2019  5:38PM            </t>
  </si>
  <si>
    <t>b06703074@ntu.edu.tw</t>
  </si>
  <si>
    <t xml:space="preserve">02 13 2019  9:46AM            </t>
  </si>
  <si>
    <t>CE</t>
  </si>
  <si>
    <t>140.112.235.194</t>
  </si>
  <si>
    <t xml:space="preserve">02 13 2019  9:49PM            </t>
  </si>
  <si>
    <t>林  臻</t>
  </si>
  <si>
    <t>A227897411</t>
  </si>
  <si>
    <t xml:space="preserve">06/28/1995                    </t>
  </si>
  <si>
    <t>R06548040@ntu.edu.tw</t>
  </si>
  <si>
    <t>220.132.7.21</t>
  </si>
  <si>
    <t>r06548040</t>
  </si>
  <si>
    <t xml:space="preserve">02 15 2019  2:12PM            </t>
  </si>
  <si>
    <t>楊明憲</t>
  </si>
  <si>
    <t>A128376428</t>
  </si>
  <si>
    <t xml:space="preserve">05/17/1993                    </t>
  </si>
  <si>
    <t xml:space="preserve">生命科學院                    </t>
  </si>
  <si>
    <t>生化科學所</t>
  </si>
  <si>
    <t>scott0517@hotmail.com</t>
  </si>
  <si>
    <t>140.109.66.108</t>
  </si>
  <si>
    <t>r06b46015</t>
  </si>
  <si>
    <t>0311_晟德集團</t>
    <phoneticPr fontId="1" type="noConversion"/>
  </si>
  <si>
    <t xml:space="preserve">02 15 2019  8:02PM            </t>
  </si>
  <si>
    <t>李筱文</t>
  </si>
  <si>
    <t>F229502545</t>
  </si>
  <si>
    <t xml:space="preserve">02/25/1997                    </t>
  </si>
  <si>
    <t>B05702061@nut.edu.tw</t>
  </si>
  <si>
    <t>網路報名</t>
    <phoneticPr fontId="1" type="noConversion"/>
  </si>
  <si>
    <t>49.217.21.248</t>
  </si>
  <si>
    <t>b05702061</t>
  </si>
  <si>
    <t xml:space="preserve">02 17 2019  3:29PM            </t>
  </si>
  <si>
    <t xml:space="preserve">02 17 2019  6:06PM            </t>
  </si>
  <si>
    <t>巫冠緯</t>
  </si>
  <si>
    <t>F130605859</t>
  </si>
  <si>
    <t xml:space="preserve">07/06/1999                    </t>
  </si>
  <si>
    <t>b06601031@ntu.edu.tw</t>
  </si>
  <si>
    <t>123.204.128.210</t>
  </si>
  <si>
    <t>b06601031</t>
  </si>
  <si>
    <t xml:space="preserve">02 18 2019 10:27AM            </t>
  </si>
  <si>
    <t>周承宏</t>
  </si>
  <si>
    <t>F130105032</t>
  </si>
  <si>
    <t xml:space="preserve">10/24/1997                    </t>
  </si>
  <si>
    <t>b05207038@ntu.edu.tw</t>
  </si>
  <si>
    <t>140.112.25.39</t>
  </si>
  <si>
    <t>b05207038</t>
  </si>
  <si>
    <t xml:space="preserve">02 18 2019  1:43PM            </t>
  </si>
  <si>
    <t xml:space="preserve">02 19 2019 10:00AM            </t>
  </si>
  <si>
    <t xml:space="preserve">02 19 2019  1:27PM            </t>
  </si>
  <si>
    <t>陳奕均</t>
  </si>
  <si>
    <t>A229728633</t>
  </si>
  <si>
    <t xml:space="preserve">11/10/1997                    </t>
  </si>
  <si>
    <t>xd87qwe@gmail.com</t>
  </si>
  <si>
    <t>140.112.7.185</t>
  </si>
  <si>
    <t>b05702007</t>
  </si>
  <si>
    <t xml:space="preserve">02 19 2019  2:47PM            </t>
  </si>
  <si>
    <t>陳雍曄</t>
  </si>
  <si>
    <t>F129311140</t>
  </si>
  <si>
    <t xml:space="preserve">04/08/1995                    </t>
  </si>
  <si>
    <t>j0975579905@gmail.com</t>
  </si>
  <si>
    <t>140.112.72.66</t>
  </si>
  <si>
    <t>r06b46020</t>
  </si>
  <si>
    <t xml:space="preserve">02 19 2019  3:09PM            </t>
  </si>
  <si>
    <t>陳玟晴</t>
  </si>
  <si>
    <t>R224213177</t>
  </si>
  <si>
    <t xml:space="preserve">02/11/1995                    </t>
  </si>
  <si>
    <t>jovinachen@yahoo.com.tw</t>
  </si>
  <si>
    <t>140.109.66.88</t>
  </si>
  <si>
    <t>r06b46002</t>
  </si>
  <si>
    <t xml:space="preserve">02 20 2019 11:30AM            </t>
  </si>
  <si>
    <t xml:space="preserve">02 20 2019  5:39PM            </t>
  </si>
  <si>
    <t>吳凱盈</t>
  </si>
  <si>
    <t>AB30164867</t>
  </si>
  <si>
    <t xml:space="preserve">11/26/1998                    </t>
  </si>
  <si>
    <t>b06204026@g.ntu.edu.tw</t>
  </si>
  <si>
    <t>140.112.229.53</t>
  </si>
  <si>
    <t>b06204026</t>
  </si>
  <si>
    <t xml:space="preserve">02 23 2019  3:47PM            </t>
  </si>
  <si>
    <t>洪筱蓉</t>
  </si>
  <si>
    <t>L224404324</t>
  </si>
  <si>
    <t xml:space="preserve">12/04/1994                    </t>
  </si>
  <si>
    <t>動物科技系</t>
  </si>
  <si>
    <t>mousesmy@gmail.com</t>
  </si>
  <si>
    <t>42.73.25.213</t>
  </si>
  <si>
    <t>b05606050</t>
  </si>
  <si>
    <t xml:space="preserve">02 24 2019  4:07PM            </t>
  </si>
  <si>
    <t>許芷菱</t>
  </si>
  <si>
    <t>A226900535</t>
  </si>
  <si>
    <t xml:space="preserve">09/23/1997                    </t>
  </si>
  <si>
    <t>B05607043@ntu.edu.tw</t>
  </si>
  <si>
    <t>118.168.67.104</t>
  </si>
  <si>
    <t>b05607043</t>
  </si>
  <si>
    <t xml:space="preserve">02 25 2019 11:13AM            </t>
  </si>
  <si>
    <t>陳昱豪</t>
  </si>
  <si>
    <t>E124612025</t>
  </si>
  <si>
    <t xml:space="preserve">08/02/1994                    </t>
  </si>
  <si>
    <t>itoyuhao@gmail.com</t>
  </si>
  <si>
    <t>140.112.4.174</t>
  </si>
  <si>
    <t>r07227121</t>
  </si>
  <si>
    <t xml:space="preserve">02 25 2019  1:32PM            </t>
  </si>
  <si>
    <t>鄭傾卉</t>
  </si>
  <si>
    <t>J222906520</t>
  </si>
  <si>
    <t xml:space="preserve">05/12/1999                    </t>
  </si>
  <si>
    <t>b06701163@ntu.edu.tw</t>
  </si>
  <si>
    <t>114.136.252.1</t>
  </si>
  <si>
    <t>b06701163</t>
  </si>
  <si>
    <t xml:space="preserve">02 25 2019  4:32PM            </t>
  </si>
  <si>
    <t>楊舒喻</t>
  </si>
  <si>
    <t>H224514323</t>
  </si>
  <si>
    <t xml:space="preserve">08/01/1994                    </t>
  </si>
  <si>
    <t>公事所</t>
  </si>
  <si>
    <t>liveye81@gmail.com</t>
  </si>
  <si>
    <t>r06343007</t>
  </si>
  <si>
    <t xml:space="preserve">02 25 2019 10:19PM            </t>
  </si>
  <si>
    <t xml:space="preserve">02 27 2019  9:17AM            </t>
  </si>
  <si>
    <t>林筱磬</t>
  </si>
  <si>
    <t>B223082737</t>
  </si>
  <si>
    <t xml:space="preserve">08/03/1996                    </t>
  </si>
  <si>
    <t>生化科技學系</t>
  </si>
  <si>
    <t>r07b22018@ntu.edu.tw</t>
  </si>
  <si>
    <t>140.112.234.139</t>
  </si>
  <si>
    <t>r07b22018</t>
  </si>
  <si>
    <t xml:space="preserve">02 27 2019  4:53PM            </t>
  </si>
  <si>
    <t>吳克?</t>
  </si>
  <si>
    <t>F128713319</t>
  </si>
  <si>
    <t xml:space="preserve">08/03/1993                    </t>
  </si>
  <si>
    <t>wario820803@gmail.com</t>
  </si>
  <si>
    <t>r07b22043</t>
  </si>
  <si>
    <t xml:space="preserve">03  1 2019 12:01AM            </t>
  </si>
  <si>
    <t>劉宜鑫</t>
  </si>
  <si>
    <t>L125327477</t>
  </si>
  <si>
    <t xml:space="preserve">01/07/1998                    </t>
  </si>
  <si>
    <t>b05207015@ntu.edu.tw</t>
  </si>
  <si>
    <t>114.41.135.119</t>
  </si>
  <si>
    <t>b05207015</t>
  </si>
  <si>
    <t xml:space="preserve">03  3 2019 11:26AM            </t>
  </si>
  <si>
    <t>曾紀萱</t>
  </si>
  <si>
    <t>B222830239</t>
  </si>
  <si>
    <t xml:space="preserve">03/09/1999                    </t>
  </si>
  <si>
    <t>b05701127@ntu.edu.tw</t>
  </si>
  <si>
    <t>36.227.33.42</t>
  </si>
  <si>
    <t>b05701127</t>
  </si>
  <si>
    <t xml:space="preserve">03  3 2019  2:43PM            </t>
  </si>
  <si>
    <t>陳沐恩</t>
  </si>
  <si>
    <t>N225931279</t>
  </si>
  <si>
    <t xml:space="preserve">07/29/1998                    </t>
  </si>
  <si>
    <t xml:space="preserve">法律學院                      </t>
  </si>
  <si>
    <t>法律系財法組</t>
  </si>
  <si>
    <t>grace517135@gmail.com</t>
  </si>
  <si>
    <t>140.112.25.121</t>
  </si>
  <si>
    <t>b05a01306</t>
  </si>
  <si>
    <t>黃菡頤</t>
  </si>
  <si>
    <t>A229357456</t>
  </si>
  <si>
    <t xml:space="preserve">01/17/1997                    </t>
  </si>
  <si>
    <t>生技系</t>
  </si>
  <si>
    <t>hellen86117@gmail.com</t>
  </si>
  <si>
    <t>39.8.160.215</t>
  </si>
  <si>
    <t>b04b02002</t>
  </si>
  <si>
    <t xml:space="preserve">03  4 2019  7:48AM            </t>
  </si>
  <si>
    <t>呂采容</t>
  </si>
  <si>
    <t>H224630706</t>
  </si>
  <si>
    <t xml:space="preserve">01/28/1998                    </t>
  </si>
  <si>
    <t>日文系</t>
  </si>
  <si>
    <t>a0956951858@gmail.com</t>
  </si>
  <si>
    <t>180.204.225.23</t>
  </si>
  <si>
    <t>b05107027</t>
  </si>
  <si>
    <t xml:space="preserve">03  4 2019  4:20PM            </t>
  </si>
  <si>
    <t>張毓倩</t>
  </si>
  <si>
    <t>A226908228</t>
  </si>
  <si>
    <t xml:space="preserve">10/29/1998                    </t>
  </si>
  <si>
    <t>candice19981029@gmail.com</t>
  </si>
  <si>
    <t>140.112.25.103</t>
  </si>
  <si>
    <t>b05607022</t>
  </si>
  <si>
    <t xml:space="preserve">03  4 2019  4:59PM            </t>
  </si>
  <si>
    <t>吳秋賢</t>
  </si>
  <si>
    <t>T124055933</t>
  </si>
  <si>
    <t xml:space="preserve">10/02/1993                    </t>
  </si>
  <si>
    <t>andy100244@gmail.com</t>
  </si>
  <si>
    <t>r07627011</t>
  </si>
  <si>
    <t xml:space="preserve">03  4 2019  5:25PM            </t>
  </si>
  <si>
    <t>陳瑜勤</t>
  </si>
  <si>
    <t>L224661365</t>
  </si>
  <si>
    <t xml:space="preserve">04/10/1997                    </t>
  </si>
  <si>
    <t>b04303102@ntu.edutw</t>
  </si>
  <si>
    <t>140.112.222.71</t>
  </si>
  <si>
    <t>b04303102</t>
  </si>
  <si>
    <t xml:space="preserve">03  5 2019 12:50AM            </t>
  </si>
  <si>
    <t>盧姳儒</t>
  </si>
  <si>
    <t>A226905067</t>
  </si>
  <si>
    <t xml:space="preserve">09/12/1997                    </t>
  </si>
  <si>
    <t>農藝系</t>
  </si>
  <si>
    <t>a56165615@gmail.com</t>
  </si>
  <si>
    <t>111.241.148.221</t>
  </si>
  <si>
    <t>b05601049</t>
  </si>
  <si>
    <t xml:space="preserve">03  6 2019  2:36PM            </t>
  </si>
  <si>
    <t>李姿誼</t>
  </si>
  <si>
    <t>L223836662</t>
  </si>
  <si>
    <t xml:space="preserve">11/19/1995                    </t>
  </si>
  <si>
    <t>r07724012@ntu.edu.tw</t>
  </si>
  <si>
    <t>140.112.215.243</t>
  </si>
  <si>
    <t>r07724012</t>
  </si>
  <si>
    <t xml:space="preserve">03  6 2019 10:32PM            </t>
  </si>
  <si>
    <t>鍾采昀</t>
  </si>
  <si>
    <t>H224948347</t>
  </si>
  <si>
    <t xml:space="preserve">01/24/1998                    </t>
  </si>
  <si>
    <t>b05303033@ntu.edu.tw</t>
  </si>
  <si>
    <t>140.112.192.184</t>
  </si>
  <si>
    <t>b05303033</t>
  </si>
  <si>
    <t xml:space="preserve">03  7 2019  1:48AM            </t>
  </si>
  <si>
    <t>紀思宇</t>
  </si>
  <si>
    <t>A230349719</t>
  </si>
  <si>
    <t xml:space="preserve">02/26/1999                    </t>
  </si>
  <si>
    <t>政治系公行組</t>
  </si>
  <si>
    <t>jessica81915@gmail.com</t>
  </si>
  <si>
    <t>36.224.212.95</t>
  </si>
  <si>
    <t>b06302301</t>
  </si>
  <si>
    <t xml:space="preserve">03  7 2019  9:04AM            </t>
  </si>
  <si>
    <t>?佾宏</t>
  </si>
  <si>
    <t>R124727736</t>
  </si>
  <si>
    <t xml:space="preserve">04/02/1999                    </t>
  </si>
  <si>
    <t>b06b02017@ntu.edu.tw</t>
  </si>
  <si>
    <t>180.214.180.147</t>
  </si>
  <si>
    <t>b06b02017</t>
  </si>
  <si>
    <t xml:space="preserve">03  7 2019  3:53PM            </t>
  </si>
  <si>
    <t>楊筑媛</t>
  </si>
  <si>
    <t>B223343413</t>
  </si>
  <si>
    <t xml:space="preserve">07/14/1998                    </t>
  </si>
  <si>
    <t>b06702103@ntu.edu.tw</t>
  </si>
  <si>
    <t>223.136.98.1</t>
  </si>
  <si>
    <t>b06702103</t>
  </si>
  <si>
    <t xml:space="preserve">03  7 2019 10:11PM            </t>
  </si>
  <si>
    <t>唐裕翔</t>
  </si>
  <si>
    <t>E124555034</t>
  </si>
  <si>
    <t xml:space="preserve">01/16/1992                    </t>
  </si>
  <si>
    <t xml:space="preserve">醫學院                        </t>
  </si>
  <si>
    <t>牙醫系</t>
  </si>
  <si>
    <t>candywantfly@gmail.com</t>
  </si>
  <si>
    <t>140.112.246.184</t>
  </si>
  <si>
    <t>b06402026</t>
  </si>
  <si>
    <t xml:space="preserve">03  7 2019 11:34PM            </t>
  </si>
  <si>
    <t>洪司蓉</t>
  </si>
  <si>
    <t>R224373525</t>
  </si>
  <si>
    <t xml:space="preserve">06/06/1996                    </t>
  </si>
  <si>
    <t>bb263419@gmail.com</t>
  </si>
  <si>
    <t>111.185.8.175</t>
  </si>
  <si>
    <t>r07724005</t>
  </si>
  <si>
    <t xml:space="preserve">03  8 2019 12:34AM            </t>
  </si>
  <si>
    <t>洪梓祐</t>
  </si>
  <si>
    <t>F129881183</t>
  </si>
  <si>
    <t xml:space="preserve">11/08/1996                    </t>
  </si>
  <si>
    <t>johnnyh5288@gmail.com</t>
  </si>
  <si>
    <t>220.141.4.211</t>
  </si>
  <si>
    <t>b04702074</t>
  </si>
  <si>
    <t xml:space="preserve">03  8 2019  1:44PM            </t>
  </si>
  <si>
    <t>童保蓉</t>
  </si>
  <si>
    <t>H224903062</t>
  </si>
  <si>
    <t xml:space="preserve">05/09/1998                    </t>
  </si>
  <si>
    <t>abcdef4milkb1@gmail.com</t>
  </si>
  <si>
    <t>b05102109</t>
  </si>
  <si>
    <t xml:space="preserve">03  8 2019  1:58PM            </t>
  </si>
  <si>
    <t>劉羽庭</t>
  </si>
  <si>
    <t>A230419501</t>
  </si>
  <si>
    <t xml:space="preserve">01/20/1999                    </t>
  </si>
  <si>
    <t>al880120@gmail.com</t>
  </si>
  <si>
    <t>43.248.18.131</t>
  </si>
  <si>
    <t>b06102005</t>
  </si>
  <si>
    <t xml:space="preserve">03  8 2019  9:15PM            </t>
  </si>
  <si>
    <t>余柏開</t>
  </si>
  <si>
    <t>A131427701</t>
  </si>
  <si>
    <t xml:space="preserve">06/08/2000                    </t>
  </si>
  <si>
    <t>andrew95082@gmail.com</t>
  </si>
  <si>
    <t>220.133.0.21</t>
  </si>
  <si>
    <t>b07702054</t>
  </si>
  <si>
    <t xml:space="preserve">03 11 2019 12:08AM            </t>
  </si>
  <si>
    <t>劉映芃</t>
  </si>
  <si>
    <t>A229584426</t>
  </si>
  <si>
    <t xml:space="preserve">12/20/1997                    </t>
  </si>
  <si>
    <t>b05703118@ntu.edu.tw</t>
  </si>
  <si>
    <t>118.169.240.24</t>
  </si>
  <si>
    <t>b05703118</t>
  </si>
  <si>
    <t xml:space="preserve">03 11 2019  2:07AM            </t>
  </si>
  <si>
    <t>賴  達</t>
  </si>
  <si>
    <t>A127931238</t>
  </si>
  <si>
    <t xml:space="preserve">07/02/1997                    </t>
  </si>
  <si>
    <t xml:space="preserve"> 電機資訊學院                 </t>
  </si>
  <si>
    <t>資工系</t>
  </si>
  <si>
    <t>dalai8963@gmail.com</t>
  </si>
  <si>
    <t>140.112.215.176</t>
  </si>
  <si>
    <t>b04902034</t>
  </si>
  <si>
    <t xml:space="preserve">03 11 2019  8:20AM            </t>
  </si>
  <si>
    <t>謝旻君</t>
  </si>
  <si>
    <t>A229535978</t>
  </si>
  <si>
    <t xml:space="preserve">07/30/1997                    </t>
  </si>
  <si>
    <t>B04704009@ntu.edu.tw</t>
  </si>
  <si>
    <t>39.10.32.39</t>
  </si>
  <si>
    <t>b04704009</t>
  </si>
  <si>
    <t xml:space="preserve">03 12 2019 10:33AM            </t>
  </si>
  <si>
    <t>侯冠名</t>
  </si>
  <si>
    <t>A126657153</t>
  </si>
  <si>
    <t xml:space="preserve">09/25/1996                    </t>
  </si>
  <si>
    <t>現場報名</t>
    <phoneticPr fontId="1" type="noConversion"/>
  </si>
  <si>
    <t>b04701130</t>
  </si>
  <si>
    <t>0311_晟德集團</t>
    <phoneticPr fontId="1" type="noConversion"/>
  </si>
  <si>
    <t>錢雅婷</t>
  </si>
  <si>
    <t>UB00078248</t>
  </si>
  <si>
    <t xml:space="preserve">08/16/1995                    </t>
  </si>
  <si>
    <t>毒理所</t>
  </si>
  <si>
    <t>849989370@qq.com</t>
  </si>
  <si>
    <t>r07447012</t>
  </si>
  <si>
    <t>郭庭亦</t>
  </si>
  <si>
    <t>S224555322</t>
  </si>
  <si>
    <t xml:space="preserve">09/24/1995                    </t>
  </si>
  <si>
    <t>tingyikuo48@gmail.com</t>
  </si>
  <si>
    <t>r07447005</t>
  </si>
  <si>
    <t>陳奕宇</t>
  </si>
  <si>
    <t>A130132230</t>
  </si>
  <si>
    <t xml:space="preserve">02/23/1999                    </t>
  </si>
  <si>
    <t>yiyuchichi@hotmail.com.tw</t>
  </si>
  <si>
    <t>b06703105</t>
  </si>
  <si>
    <t>蘇恩祺</t>
  </si>
  <si>
    <t>A128377443</t>
  </si>
  <si>
    <t xml:space="preserve">05/20/1993                    </t>
  </si>
  <si>
    <t>steve820520@gmail.com</t>
  </si>
  <si>
    <t>r07741074</t>
  </si>
  <si>
    <t>江知軒</t>
  </si>
  <si>
    <t>C121604547</t>
  </si>
  <si>
    <t xml:space="preserve">06/23/1998                    </t>
  </si>
  <si>
    <t>現場報名</t>
    <phoneticPr fontId="1" type="noConversion"/>
  </si>
  <si>
    <t>b05704041</t>
  </si>
  <si>
    <t xml:space="preserve">03 12 2019 10:34AM            </t>
  </si>
  <si>
    <t>簡博涵</t>
  </si>
  <si>
    <t>A230130961</t>
  </si>
  <si>
    <t xml:space="preserve">10/15/1998                    </t>
  </si>
  <si>
    <t>amyjian@gmali.com</t>
  </si>
  <si>
    <t>b06701165</t>
  </si>
  <si>
    <t>0311_晟德集團</t>
    <phoneticPr fontId="1" type="noConversion"/>
  </si>
  <si>
    <t>林揚理</t>
  </si>
  <si>
    <t>S124585917</t>
  </si>
  <si>
    <t xml:space="preserve">12/09/1993                    </t>
  </si>
  <si>
    <t>101302051@nccu.edu.tw</t>
  </si>
  <si>
    <t>現場報名</t>
    <phoneticPr fontId="1" type="noConversion"/>
  </si>
  <si>
    <t>r06722021</t>
  </si>
  <si>
    <t>林宜萱</t>
  </si>
  <si>
    <t>F228569055</t>
  </si>
  <si>
    <t xml:space="preserve">06/27/1995                    </t>
  </si>
  <si>
    <t xml:space="preserve">公共衛生學院                  </t>
  </si>
  <si>
    <t>健管所</t>
  </si>
  <si>
    <t>teresa_purple@yahoo.com.tw</t>
  </si>
  <si>
    <t>r07848018</t>
  </si>
  <si>
    <t>陳筱柔</t>
  </si>
  <si>
    <t>B223016751</t>
  </si>
  <si>
    <t xml:space="preserve">11/14/1995                    </t>
  </si>
  <si>
    <t>u103004415@cmu.edu.tw</t>
  </si>
  <si>
    <t>r07848026</t>
  </si>
  <si>
    <t xml:space="preserve">03 12 2019 10:35AM            </t>
  </si>
  <si>
    <t>陳玉蓮</t>
  </si>
  <si>
    <t>Q223972185</t>
  </si>
  <si>
    <t xml:space="preserve">01/13/1994                    </t>
  </si>
  <si>
    <t>a2531946yamcom@gmail.com</t>
  </si>
  <si>
    <t>r07848031</t>
  </si>
  <si>
    <t>陳念含</t>
  </si>
  <si>
    <t>B222919995</t>
  </si>
  <si>
    <t xml:space="preserve">02/26/1998                    </t>
  </si>
  <si>
    <t>darkhidden11@yahoo.com.tw</t>
  </si>
  <si>
    <t>b05107007</t>
  </si>
  <si>
    <t>其他</t>
    <phoneticPr fontId="1" type="noConversion"/>
  </si>
  <si>
    <t>年度</t>
  </si>
  <si>
    <t>類別</t>
  </si>
  <si>
    <t>項目</t>
  </si>
  <si>
    <t>產業類別</t>
    <phoneticPr fontId="5" type="noConversion"/>
  </si>
  <si>
    <t>Y</t>
    <phoneticPr fontId="1" type="noConversion"/>
  </si>
  <si>
    <t>報名
出席率</t>
    <phoneticPr fontId="5" type="noConversion"/>
  </si>
  <si>
    <t>總
出席率</t>
    <phoneticPr fontId="5" type="noConversion"/>
  </si>
  <si>
    <t>問卷
回填率</t>
    <phoneticPr fontId="5" type="noConversion"/>
  </si>
  <si>
    <t>在TIP之前，我已經知道這家企業了。</t>
    <phoneticPr fontId="5" type="noConversion"/>
  </si>
  <si>
    <t>在聽完說明會之後，我更了解這家企業。</t>
    <phoneticPr fontId="5" type="noConversion"/>
  </si>
  <si>
    <t>這場說明會的進行方式與內容，讓我很容易理解企業與實習計劃。</t>
    <phoneticPr fontId="5" type="noConversion"/>
  </si>
  <si>
    <t>我真的很想獲得這家企業的實習機會。</t>
    <phoneticPr fontId="5" type="noConversion"/>
  </si>
  <si>
    <t>畢業後，我會考慮進入這家企業工作。</t>
    <phoneticPr fontId="5" type="noConversion"/>
  </si>
  <si>
    <t>整體而言，我對這場說明會感到滿意。</t>
    <phoneticPr fontId="5" type="noConversion"/>
  </si>
  <si>
    <t>心得回饋</t>
    <phoneticPr fontId="5" type="noConversion"/>
  </si>
  <si>
    <t>問卷寄出份數</t>
    <phoneticPr fontId="1" type="noConversion"/>
  </si>
  <si>
    <t>TIP</t>
    <phoneticPr fontId="1" type="noConversion"/>
  </si>
  <si>
    <t>TCP</t>
    <phoneticPr fontId="1" type="noConversion"/>
  </si>
  <si>
    <t>職涯講堂</t>
    <phoneticPr fontId="1" type="noConversion"/>
  </si>
  <si>
    <t>職業工坊</t>
    <phoneticPr fontId="1" type="noConversion"/>
  </si>
  <si>
    <t>菁粹會客室</t>
    <phoneticPr fontId="1" type="noConversion"/>
  </si>
  <si>
    <t>場次</t>
    <phoneticPr fontId="1" type="noConversion"/>
  </si>
  <si>
    <t>人次</t>
    <phoneticPr fontId="1" type="noConversion"/>
  </si>
  <si>
    <t>合計</t>
    <phoneticPr fontId="1" type="noConversion"/>
  </si>
  <si>
    <t>107-2 職涯活動</t>
    <phoneticPr fontId="1" type="noConversion"/>
  </si>
  <si>
    <t xml:space="preserve">02 28 2019  3:54PM            </t>
  </si>
  <si>
    <t>土木系水利組</t>
  </si>
  <si>
    <t>網路報名</t>
    <phoneticPr fontId="1" type="noConversion"/>
  </si>
  <si>
    <t>140.112.235.222</t>
  </si>
  <si>
    <t>0312_工研院產科國際所</t>
    <phoneticPr fontId="1" type="noConversion"/>
  </si>
  <si>
    <t xml:space="preserve">03  1 2019  8:37PM            </t>
  </si>
  <si>
    <t xml:space="preserve">03  2 2019 10:17AM            </t>
  </si>
  <si>
    <t>175.180.67.75</t>
  </si>
  <si>
    <t xml:space="preserve">03  4 2019  6:20PM            </t>
  </si>
  <si>
    <t xml:space="preserve">03  5 2019  3:52PM            </t>
  </si>
  <si>
    <t>140.112.25.106</t>
  </si>
  <si>
    <t xml:space="preserve">03  5 2019 12:58AM            </t>
  </si>
  <si>
    <t xml:space="preserve">03  7 2019  4:46PM            </t>
  </si>
  <si>
    <t>劉千瑜</t>
  </si>
  <si>
    <t>L225158081</t>
  </si>
  <si>
    <t xml:space="preserve">09/07/1997                    </t>
  </si>
  <si>
    <t>b05703116@ntu.edu.tw</t>
  </si>
  <si>
    <t>b05703116</t>
  </si>
  <si>
    <t xml:space="preserve">03  8 2019  5:09PM            </t>
  </si>
  <si>
    <t>盧繹安</t>
  </si>
  <si>
    <t>B123195362</t>
  </si>
  <si>
    <t xml:space="preserve">10/04/1997                    </t>
  </si>
  <si>
    <t>b05702031@ntu.edu.tw</t>
  </si>
  <si>
    <t>140.112.244.27</t>
  </si>
  <si>
    <t>b05702031</t>
  </si>
  <si>
    <t xml:space="preserve">03  8 2019  5:41PM            </t>
  </si>
  <si>
    <t xml:space="preserve">03  9 2019  4:44PM            </t>
  </si>
  <si>
    <t>邱于庭</t>
  </si>
  <si>
    <t>F229187468</t>
  </si>
  <si>
    <t xml:space="preserve">01/08/1999                    </t>
  </si>
  <si>
    <t>880108cindy@gmail.com</t>
  </si>
  <si>
    <t>39.8.39.136</t>
  </si>
  <si>
    <t>b06701139</t>
  </si>
  <si>
    <t xml:space="preserve">03  9 2019  7:10AM            </t>
  </si>
  <si>
    <t>許弘穎</t>
    <phoneticPr fontId="1" type="noConversion"/>
  </si>
  <si>
    <t>F128500492</t>
  </si>
  <si>
    <t xml:space="preserve">09/18/1993                    </t>
  </si>
  <si>
    <t>hysyu492@gmail.com</t>
  </si>
  <si>
    <t>180.176.60.154</t>
  </si>
  <si>
    <t>hysyu492</t>
  </si>
  <si>
    <t xml:space="preserve">03 11 2019  9:10PM            </t>
  </si>
  <si>
    <t>李溥浤</t>
  </si>
  <si>
    <t>E125282665</t>
  </si>
  <si>
    <t xml:space="preserve">12/12/1997                    </t>
  </si>
  <si>
    <t>機械系</t>
  </si>
  <si>
    <t>twenet1212@gmail.com</t>
  </si>
  <si>
    <t>否</t>
    <phoneticPr fontId="1" type="noConversion"/>
  </si>
  <si>
    <t>網路報名</t>
    <phoneticPr fontId="1" type="noConversion"/>
  </si>
  <si>
    <t>140.112.252.176</t>
  </si>
  <si>
    <t>b05502086</t>
  </si>
  <si>
    <t>0312_工研院產科國際所</t>
    <phoneticPr fontId="1" type="noConversion"/>
  </si>
  <si>
    <t xml:space="preserve">03  9 2019  8:19PM            </t>
  </si>
  <si>
    <t>李佳蓁</t>
  </si>
  <si>
    <t>C221432865</t>
  </si>
  <si>
    <t xml:space="preserve">07/14/1994                    </t>
  </si>
  <si>
    <t>candice.lee101@gmail.com</t>
  </si>
  <si>
    <t>140.112.235.56</t>
  </si>
  <si>
    <t>r05741076</t>
  </si>
  <si>
    <t xml:space="preserve">03 10 2019  1:04PM            </t>
  </si>
  <si>
    <t>呂健亦</t>
  </si>
  <si>
    <t>Q124205725</t>
  </si>
  <si>
    <t xml:space="preserve">08/25/1999                    </t>
  </si>
  <si>
    <t>ragn1245780@gmail.com</t>
  </si>
  <si>
    <t>110.28.98.34</t>
  </si>
  <si>
    <t>40657021o</t>
  </si>
  <si>
    <t xml:space="preserve">03 10 2019  4:24PM            </t>
  </si>
  <si>
    <t>61.231.178.250</t>
  </si>
  <si>
    <t xml:space="preserve">03 10 2019  5:45PM            </t>
  </si>
  <si>
    <t>李鈺淇</t>
  </si>
  <si>
    <t>B223305226</t>
  </si>
  <si>
    <t xml:space="preserve">04/27/1999                    </t>
  </si>
  <si>
    <t>s94133@gmail.com</t>
  </si>
  <si>
    <t>140.112.216.59</t>
  </si>
  <si>
    <t>b06610038</t>
  </si>
  <si>
    <t xml:space="preserve">03 10 2019  7:25PM            </t>
  </si>
  <si>
    <t>賴品璇</t>
  </si>
  <si>
    <t>N225791793</t>
  </si>
  <si>
    <t xml:space="preserve">11/03/1998                    </t>
  </si>
  <si>
    <t>alpipilai@gmail.com</t>
  </si>
  <si>
    <t>140.112.228.64</t>
  </si>
  <si>
    <t>b06705031</t>
  </si>
  <si>
    <t xml:space="preserve">03 10 2019  8:49PM            </t>
  </si>
  <si>
    <t>華方綾</t>
  </si>
  <si>
    <t>A227487371</t>
  </si>
  <si>
    <t xml:space="preserve">11/19/1997                    </t>
  </si>
  <si>
    <t>bunny134134@hotmail.com</t>
  </si>
  <si>
    <t>61.231.14.242</t>
  </si>
  <si>
    <t>b05208005</t>
  </si>
  <si>
    <t xml:space="preserve">03 11 2019  3:35PM            </t>
  </si>
  <si>
    <t>李昱揚</t>
  </si>
  <si>
    <t>F130085811</t>
  </si>
  <si>
    <t xml:space="preserve">11/12/1997                    </t>
  </si>
  <si>
    <t>julian861112@icloud.com</t>
  </si>
  <si>
    <t>101.12.165.66</t>
  </si>
  <si>
    <t>b05502005</t>
  </si>
  <si>
    <t xml:space="preserve">03 11 2019  8:34PM            </t>
  </si>
  <si>
    <t>111.240.182.32</t>
  </si>
  <si>
    <t xml:space="preserve">03 11 2019  8:41PM            </t>
  </si>
  <si>
    <t>150.117.202.122</t>
  </si>
  <si>
    <t xml:space="preserve">03 11 2019 10:12PM            </t>
  </si>
  <si>
    <t>洪岱琪</t>
  </si>
  <si>
    <t>A228705903</t>
  </si>
  <si>
    <t xml:space="preserve">04/30/1999                    </t>
  </si>
  <si>
    <t>b06702069@ntu.edu.tw</t>
  </si>
  <si>
    <t>124.12.84.38</t>
  </si>
  <si>
    <t>b06702069</t>
  </si>
  <si>
    <t xml:space="preserve">03 11 2019 10:48AM            </t>
  </si>
  <si>
    <t>洪宇薇</t>
  </si>
  <si>
    <t>O200457023</t>
  </si>
  <si>
    <t xml:space="preserve">04/30/1998                    </t>
  </si>
  <si>
    <t>政治系國關組</t>
  </si>
  <si>
    <t>b05302334@ntu.edu.tw</t>
  </si>
  <si>
    <t>b05302334</t>
  </si>
  <si>
    <t xml:space="preserve">03 11 2019 11:10AM            </t>
  </si>
  <si>
    <t>陳郅翔</t>
  </si>
  <si>
    <t>P123201400</t>
  </si>
  <si>
    <t xml:space="preserve">02/04/1990                    </t>
  </si>
  <si>
    <t>d07741004@ntu.edu.tw</t>
  </si>
  <si>
    <t>223.140.82.242</t>
  </si>
  <si>
    <t>d07741004</t>
  </si>
  <si>
    <t xml:space="preserve">03 12 2019  2:36PM            </t>
  </si>
  <si>
    <t>曹雅晴</t>
  </si>
  <si>
    <t>N225913093</t>
  </si>
  <si>
    <t xml:space="preserve">05/06/1998                    </t>
  </si>
  <si>
    <t>中文系</t>
  </si>
  <si>
    <t>現場報名</t>
    <phoneticPr fontId="1" type="noConversion"/>
  </si>
  <si>
    <t>b05101048</t>
  </si>
  <si>
    <t>蔡柏旻</t>
  </si>
  <si>
    <t>L123927353</t>
  </si>
  <si>
    <t>b04702104</t>
  </si>
  <si>
    <t xml:space="preserve">03 12 2019  2:37PM            </t>
  </si>
  <si>
    <t>謝東景</t>
  </si>
  <si>
    <t>F129505115</t>
  </si>
  <si>
    <t xml:space="preserve">02/10/1995                    </t>
  </si>
  <si>
    <t>工科海洋系</t>
  </si>
  <si>
    <t>b02203017@ntu.edu.tw</t>
  </si>
  <si>
    <t>r07525035</t>
  </si>
  <si>
    <t>郭文開</t>
  </si>
  <si>
    <t>C221547049</t>
  </si>
  <si>
    <t xml:space="preserve">07/21/1999                    </t>
  </si>
  <si>
    <t>chiantikuo@gmail.com</t>
  </si>
  <si>
    <t>b06701147</t>
  </si>
  <si>
    <t>陳薇守</t>
  </si>
  <si>
    <t>R224667200</t>
  </si>
  <si>
    <t xml:space="preserve">05/20/2000                    </t>
  </si>
  <si>
    <t>ellevila@gmail.com</t>
  </si>
  <si>
    <t>b07701123</t>
  </si>
  <si>
    <t>吳冠霖</t>
  </si>
  <si>
    <t>F130580160</t>
  </si>
  <si>
    <t xml:space="preserve">04/11/2000                    </t>
  </si>
  <si>
    <t>timmylinl40595@hotmail.com.tw</t>
  </si>
  <si>
    <t>b07701113</t>
  </si>
  <si>
    <t xml:space="preserve">03 12 2019  2:38PM            </t>
  </si>
  <si>
    <t>李艾珩</t>
  </si>
  <si>
    <t>A229133867</t>
  </si>
  <si>
    <t xml:space="preserve">06/07/1997                    </t>
  </si>
  <si>
    <t>b04701107</t>
  </si>
  <si>
    <t>陳延禎</t>
  </si>
  <si>
    <t>F129930967</t>
  </si>
  <si>
    <t xml:space="preserve">11/09/1997                    </t>
  </si>
  <si>
    <t>b05607003</t>
  </si>
  <si>
    <t>黃子芸</t>
  </si>
  <si>
    <t>N224821069</t>
  </si>
  <si>
    <t xml:space="preserve">07/06/1997                    </t>
  </si>
  <si>
    <t>b04701209</t>
  </si>
  <si>
    <t>羅宛庭</t>
  </si>
  <si>
    <t>J222828950</t>
  </si>
  <si>
    <t xml:space="preserve">11/26/1997                    </t>
  </si>
  <si>
    <t>b05302207</t>
  </si>
  <si>
    <t xml:space="preserve">03 12 2019  2:39PM            </t>
  </si>
  <si>
    <t>莊海因</t>
  </si>
  <si>
    <t>N225539891</t>
  </si>
  <si>
    <t xml:space="preserve">07/10/1999                    </t>
  </si>
  <si>
    <t>iris88710@gmail.com</t>
  </si>
  <si>
    <t>b06705033</t>
  </si>
  <si>
    <t xml:space="preserve">03 12 2019  3:14AM            </t>
  </si>
  <si>
    <t>b05704053@ntu.edu.tw</t>
  </si>
  <si>
    <t>140.112.212.45</t>
  </si>
  <si>
    <t xml:space="preserve">03 12 2019 12:28AM            </t>
  </si>
  <si>
    <t>康成安</t>
  </si>
  <si>
    <t>A227286963</t>
  </si>
  <si>
    <t xml:space="preserve">01/21/1989                    </t>
  </si>
  <si>
    <t>企管碩士專班</t>
  </si>
  <si>
    <t>ann2602@gmail.com</t>
  </si>
  <si>
    <t>123.195.192.121</t>
  </si>
  <si>
    <t>r07749008</t>
  </si>
  <si>
    <t>陳顯璿</t>
    <phoneticPr fontId="1" type="noConversion"/>
  </si>
  <si>
    <t>游珮宜</t>
    <phoneticPr fontId="1" type="noConversion"/>
  </si>
  <si>
    <t>b05302347</t>
    <phoneticPr fontId="1" type="noConversion"/>
  </si>
  <si>
    <t>其他</t>
    <phoneticPr fontId="1" type="noConversion"/>
  </si>
  <si>
    <t>其他</t>
    <phoneticPr fontId="1" type="noConversion"/>
  </si>
  <si>
    <t>(請貼在AE2欄位)</t>
    <phoneticPr fontId="1" type="noConversion"/>
  </si>
  <si>
    <t xml:space="preserve">02 21 2019 11:06PM            </t>
  </si>
  <si>
    <t>網路報名</t>
  </si>
  <si>
    <t>140.112.235.47</t>
  </si>
  <si>
    <t>0313_全球人壽</t>
  </si>
  <si>
    <t xml:space="preserve">02 22 2019 12:14AM            </t>
  </si>
  <si>
    <t>涂譽寶</t>
  </si>
  <si>
    <t>A126672838</t>
  </si>
  <si>
    <t xml:space="preserve">10/06/1997                    </t>
  </si>
  <si>
    <t>b05702117@ntu.edu.tw</t>
  </si>
  <si>
    <t>140.112.73.20</t>
  </si>
  <si>
    <t>b05702117</t>
  </si>
  <si>
    <t xml:space="preserve">02 22 2019  9:34PM            </t>
  </si>
  <si>
    <t xml:space="preserve">02 25 2019 10:25PM            </t>
  </si>
  <si>
    <t xml:space="preserve">02 26 2019 11:12AM            </t>
  </si>
  <si>
    <t xml:space="preserve">02 28 2019  1:46PM            </t>
  </si>
  <si>
    <t>陳怡蓁</t>
  </si>
  <si>
    <t>B223072740</t>
  </si>
  <si>
    <t xml:space="preserve">09/17/1997                    </t>
  </si>
  <si>
    <t>gfes5609@gmail.com</t>
  </si>
  <si>
    <t>116.241.99.29</t>
  </si>
  <si>
    <t>b05703029</t>
  </si>
  <si>
    <t xml:space="preserve">02 28 2019  2:33PM            </t>
  </si>
  <si>
    <t>張翔淵</t>
  </si>
  <si>
    <t>F130149285</t>
  </si>
  <si>
    <t xml:space="preserve">02/08/1999                    </t>
  </si>
  <si>
    <t>政治學系</t>
  </si>
  <si>
    <t>lll88020814@gmail.com</t>
  </si>
  <si>
    <t>110.26.33.152</t>
  </si>
  <si>
    <t>b06605044</t>
  </si>
  <si>
    <t xml:space="preserve">02 28 2019  5:59PM            </t>
  </si>
  <si>
    <t>陳宥安</t>
  </si>
  <si>
    <t>E125252443</t>
  </si>
  <si>
    <t xml:space="preserve">12/04/1997                    </t>
  </si>
  <si>
    <t>nangaluchen@gmail.com</t>
  </si>
  <si>
    <t>140.112.245.79</t>
  </si>
  <si>
    <t>b05701117</t>
  </si>
  <si>
    <t xml:space="preserve">02 28 2019 11:51PM            </t>
  </si>
  <si>
    <t>陳俊皓</t>
  </si>
  <si>
    <t>A127539583</t>
  </si>
  <si>
    <t xml:space="preserve">01/04/1998                    </t>
  </si>
  <si>
    <t>b05703044@ntu.edu.tw</t>
  </si>
  <si>
    <t>1.164.139.158</t>
  </si>
  <si>
    <t>b05703044</t>
  </si>
  <si>
    <t xml:space="preserve">03  3 2019 10:37PM            </t>
  </si>
  <si>
    <t>林  欐</t>
  </si>
  <si>
    <t>E224048161</t>
  </si>
  <si>
    <t xml:space="preserve">11/19/1994                    </t>
  </si>
  <si>
    <t>b03701213@ntu.edu.tw</t>
  </si>
  <si>
    <t>118.233.153.99</t>
  </si>
  <si>
    <t>r07741018</t>
  </si>
  <si>
    <t xml:space="preserve">03  6 2019  1:04AM            </t>
  </si>
  <si>
    <t>段以利</t>
  </si>
  <si>
    <t>D121276286</t>
  </si>
  <si>
    <t xml:space="preserve">02/03/1982                    </t>
  </si>
  <si>
    <t>光電所</t>
  </si>
  <si>
    <t>r04941126@ntu.edu.tw</t>
  </si>
  <si>
    <t>42.73.27.239</t>
  </si>
  <si>
    <t>r04941126</t>
  </si>
  <si>
    <t xml:space="preserve">03  6 2019 12:58PM            </t>
  </si>
  <si>
    <t>B05103046@ntu.edu.tw</t>
  </si>
  <si>
    <t>140.112.25.4</t>
  </si>
  <si>
    <t xml:space="preserve">03  6 2019  2:04PM            </t>
  </si>
  <si>
    <t>蔡宜庭</t>
  </si>
  <si>
    <t>A225414754</t>
  </si>
  <si>
    <t xml:space="preserve">07/26/1997                    </t>
  </si>
  <si>
    <t>b04703045@ntu.edu.tw</t>
  </si>
  <si>
    <t>b04703045</t>
  </si>
  <si>
    <t xml:space="preserve">03  6 2019  7:09PM            </t>
  </si>
  <si>
    <t>黃冠綸</t>
  </si>
  <si>
    <t>A129648674</t>
  </si>
  <si>
    <t xml:space="preserve">09/13/1997                    </t>
  </si>
  <si>
    <t>B05702093@ntu.edu.tw</t>
  </si>
  <si>
    <t>b05702093</t>
  </si>
  <si>
    <t xml:space="preserve">03  7 2019  1:56AM            </t>
  </si>
  <si>
    <t xml:space="preserve">03 10 2019  3:48PM            </t>
  </si>
  <si>
    <t xml:space="preserve">03 10 2019  4:34PM            </t>
  </si>
  <si>
    <t>黃至煒</t>
  </si>
  <si>
    <t>H125031269</t>
  </si>
  <si>
    <t xml:space="preserve">10/13/1997                    </t>
  </si>
  <si>
    <t>數學系</t>
  </si>
  <si>
    <t>B05201047@ntu.edu.tw</t>
  </si>
  <si>
    <t>180.177.145.39</t>
  </si>
  <si>
    <t>b05201047</t>
  </si>
  <si>
    <t xml:space="preserve">03 10 2019  5:43PM            </t>
  </si>
  <si>
    <t xml:space="preserve">03 11 2019 12:32PM            </t>
  </si>
  <si>
    <t>林湘綺</t>
  </si>
  <si>
    <t>A230018997</t>
  </si>
  <si>
    <t xml:space="preserve">03/03/1998                    </t>
  </si>
  <si>
    <t>b05607005@ntu.edu.tw</t>
  </si>
  <si>
    <t>140.112.25.15</t>
  </si>
  <si>
    <t>b05607005</t>
  </si>
  <si>
    <t xml:space="preserve">03 11 2019  9:21PM            </t>
  </si>
  <si>
    <t>謝維容</t>
  </si>
  <si>
    <t>A227074187</t>
  </si>
  <si>
    <t xml:space="preserve">04/30/1997                    </t>
  </si>
  <si>
    <t>社會系</t>
  </si>
  <si>
    <t>b04305045@ntu.edu.tw</t>
  </si>
  <si>
    <t>118.160.171.63</t>
  </si>
  <si>
    <t>b04305045</t>
  </si>
  <si>
    <t xml:space="preserve">03 11 2019 10:11PM            </t>
  </si>
  <si>
    <t xml:space="preserve">03 12 2019  1:50PM            </t>
  </si>
  <si>
    <t>140.112.25.17</t>
  </si>
  <si>
    <t xml:space="preserve">03 12 2019  2:22PM            </t>
  </si>
  <si>
    <t>劉家瑜</t>
  </si>
  <si>
    <t>B223236771</t>
  </si>
  <si>
    <t xml:space="preserve">04/09/1999                    </t>
  </si>
  <si>
    <t>liu190409@gmail.com</t>
  </si>
  <si>
    <t>223.139.219.78</t>
  </si>
  <si>
    <t>b06701159</t>
  </si>
  <si>
    <t xml:space="preserve">03 12 2019  2:53PM            </t>
  </si>
  <si>
    <t>王立宇</t>
  </si>
  <si>
    <t>L125029163</t>
  </si>
  <si>
    <t xml:space="preserve">08/21/1997                    </t>
  </si>
  <si>
    <t>b05702046@ntu.edu.tw</t>
  </si>
  <si>
    <t>42.73.72.180</t>
  </si>
  <si>
    <t>b05702046</t>
  </si>
  <si>
    <t xml:space="preserve">03 12 2019 10:27PM            </t>
  </si>
  <si>
    <t xml:space="preserve">03 13 2019 12:04AM            </t>
  </si>
  <si>
    <t>李昇翰</t>
  </si>
  <si>
    <t>C121607306</t>
  </si>
  <si>
    <t xml:space="preserve">02/08/1998                    </t>
  </si>
  <si>
    <t>b05607013@ntu.edu.tw</t>
  </si>
  <si>
    <t>140.112.252.114</t>
  </si>
  <si>
    <t>b05607013</t>
  </si>
  <si>
    <t xml:space="preserve">03 13 2019  3:12PM            </t>
  </si>
  <si>
    <t>現場報名</t>
  </si>
  <si>
    <t xml:space="preserve">03 13 2019  3:13PM            </t>
  </si>
  <si>
    <t>孫嘉芯</t>
  </si>
  <si>
    <t>F229432422</t>
  </si>
  <si>
    <t xml:space="preserve">01/26/1998                    </t>
  </si>
  <si>
    <t>cindysun0126@gmail.com</t>
  </si>
  <si>
    <t>b05101006</t>
  </si>
  <si>
    <t>楊凱鈞</t>
  </si>
  <si>
    <t>E125159689</t>
  </si>
  <si>
    <t xml:space="preserve">05/29/1997                    </t>
  </si>
  <si>
    <t>b04703104</t>
  </si>
  <si>
    <t>0313_全球人壽</t>
    <phoneticPr fontId="1" type="noConversion"/>
  </si>
  <si>
    <t xml:space="preserve">02 18 2019 10:34AM            </t>
  </si>
  <si>
    <t>柯雨彤</t>
  </si>
  <si>
    <t>P223768920</t>
  </si>
  <si>
    <t xml:space="preserve">12/29/1997                    </t>
  </si>
  <si>
    <t>B05607041@ntu.edu.tw</t>
  </si>
  <si>
    <t>否</t>
    <phoneticPr fontId="1" type="noConversion"/>
  </si>
  <si>
    <t>網路報名</t>
    <phoneticPr fontId="1" type="noConversion"/>
  </si>
  <si>
    <t>b05607041</t>
  </si>
  <si>
    <t>0314_精英公關集團</t>
    <phoneticPr fontId="1" type="noConversion"/>
  </si>
  <si>
    <t xml:space="preserve">02 18 2019 11:34AM            </t>
  </si>
  <si>
    <t>115.82.96.109</t>
  </si>
  <si>
    <t xml:space="preserve">02 19 2019  9:39AM            </t>
  </si>
  <si>
    <t>宋家萱</t>
  </si>
  <si>
    <t>F229711580</t>
  </si>
  <si>
    <t xml:space="preserve">08/21/1998                    </t>
  </si>
  <si>
    <t>b05704045@ntu.edu.tw</t>
  </si>
  <si>
    <t>101.9.133.53</t>
  </si>
  <si>
    <t>b05704045</t>
  </si>
  <si>
    <t xml:space="preserve">02 20 2019  8:42AM            </t>
  </si>
  <si>
    <t xml:space="preserve">02 20 2019 11:33AM            </t>
  </si>
  <si>
    <t xml:space="preserve">02 20 2019  4:28PM            </t>
  </si>
  <si>
    <t xml:space="preserve">02 23 2019 10:10PM            </t>
  </si>
  <si>
    <t>劉曉潔</t>
  </si>
  <si>
    <t>K222986645</t>
  </si>
  <si>
    <t xml:space="preserve">07/20/1999                    </t>
  </si>
  <si>
    <t>claire88720@gmail.com</t>
  </si>
  <si>
    <t>140.112.228.87</t>
  </si>
  <si>
    <t>b06704040</t>
  </si>
  <si>
    <t xml:space="preserve">02 24 2019 10:26AM            </t>
  </si>
  <si>
    <t>郭奕安</t>
  </si>
  <si>
    <t>F230458183</t>
  </si>
  <si>
    <t xml:space="preserve">08/13/2000                    </t>
  </si>
  <si>
    <t>b07702083@ntu.edu.tw</t>
  </si>
  <si>
    <t>43.248.18.37</t>
  </si>
  <si>
    <t>b07702083</t>
  </si>
  <si>
    <t xml:space="preserve">02 24 2019  4:11PM            </t>
  </si>
  <si>
    <t xml:space="preserve">02 24 2019  4:28PM            </t>
  </si>
  <si>
    <t>魏雅立</t>
  </si>
  <si>
    <t>A229125767</t>
  </si>
  <si>
    <t xml:space="preserve">01/21/1997                    </t>
  </si>
  <si>
    <t>b04701156@ntu.edu.tw</t>
  </si>
  <si>
    <t>1.171.62.124</t>
  </si>
  <si>
    <t>b04701156</t>
  </si>
  <si>
    <t xml:space="preserve">02 25 2019  1:33PM            </t>
  </si>
  <si>
    <t xml:space="preserve">02 25 2019  2:33PM            </t>
  </si>
  <si>
    <t>唐  薇</t>
  </si>
  <si>
    <t>H224199719</t>
  </si>
  <si>
    <t xml:space="preserve">09/03/1993                    </t>
  </si>
  <si>
    <t>r07724036@ntu.edu.tw</t>
  </si>
  <si>
    <t>27.52.40.39</t>
  </si>
  <si>
    <t>r07724036</t>
  </si>
  <si>
    <t xml:space="preserve">02 25 2019  2:47PM            </t>
  </si>
  <si>
    <t>黃薇蓉</t>
  </si>
  <si>
    <t>H224874146</t>
  </si>
  <si>
    <t xml:space="preserve">05/16/1996                    </t>
  </si>
  <si>
    <t>qttau01@gmail.com</t>
  </si>
  <si>
    <t>r07724063</t>
  </si>
  <si>
    <t xml:space="preserve">02 25 2019 10:22PM            </t>
  </si>
  <si>
    <t xml:space="preserve">02 27 2019  5:08PM            </t>
  </si>
  <si>
    <t>趙家翊</t>
  </si>
  <si>
    <t>A227069122</t>
  </si>
  <si>
    <t xml:space="preserve">11/17/1996                    </t>
  </si>
  <si>
    <t>外文系</t>
  </si>
  <si>
    <t>b05102051@ntu.edu.tw</t>
  </si>
  <si>
    <t>140.112.228.53</t>
  </si>
  <si>
    <t>b05102051</t>
  </si>
  <si>
    <t xml:space="preserve">03  4 2019  8:32PM            </t>
  </si>
  <si>
    <t>郭小瑄</t>
  </si>
  <si>
    <t>F229019803</t>
  </si>
  <si>
    <t xml:space="preserve">01/08/1997                    </t>
  </si>
  <si>
    <t>susankuo8601@gmail.com</t>
  </si>
  <si>
    <t>175.181.189.203</t>
  </si>
  <si>
    <t>b04406040</t>
  </si>
  <si>
    <t xml:space="preserve">03  5 2019  1:08AM            </t>
  </si>
  <si>
    <t>林禹安</t>
  </si>
  <si>
    <t>A130510949</t>
  </si>
  <si>
    <t xml:space="preserve">10/13/1998                    </t>
  </si>
  <si>
    <t>stt4168@gmail.com</t>
  </si>
  <si>
    <t>36.224.213.102</t>
  </si>
  <si>
    <t>b06704014</t>
  </si>
  <si>
    <t xml:space="preserve">03  6 2019  2:08PM            </t>
  </si>
  <si>
    <t>邱心褕</t>
  </si>
  <si>
    <t>L224758087</t>
  </si>
  <si>
    <t xml:space="preserve">11/11/1996                    </t>
  </si>
  <si>
    <t>b04102077@ntu.edu.tw</t>
  </si>
  <si>
    <t>b04102077</t>
  </si>
  <si>
    <t xml:space="preserve">03  6 2019  6:54PM            </t>
  </si>
  <si>
    <t xml:space="preserve">03  7 2019 12:09AM            </t>
  </si>
  <si>
    <t>林柏均</t>
  </si>
  <si>
    <t>V221422703</t>
  </si>
  <si>
    <t xml:space="preserve">10/13/1996                    </t>
  </si>
  <si>
    <t>b04302203@ntu.edu.tw</t>
  </si>
  <si>
    <t>140.112.221.220</t>
  </si>
  <si>
    <t>b04302203</t>
  </si>
  <si>
    <t xml:space="preserve">03  7 2019  1:59AM            </t>
  </si>
  <si>
    <t xml:space="preserve">03  7 2019  4:47PM            </t>
  </si>
  <si>
    <t>彭浩官</t>
  </si>
  <si>
    <t>AC03617528</t>
  </si>
  <si>
    <t xml:space="preserve">02/23/1994                    </t>
  </si>
  <si>
    <t>r07724035@ntu.edu.tw</t>
  </si>
  <si>
    <t>223.140.181.69</t>
  </si>
  <si>
    <t>r07724035</t>
  </si>
  <si>
    <t xml:space="preserve">03  7 2019 10:38PM            </t>
  </si>
  <si>
    <t>140.112.223.230</t>
  </si>
  <si>
    <t xml:space="preserve">03  8 2019  5:39PM            </t>
  </si>
  <si>
    <t xml:space="preserve">03  8 2019  6:21PM            </t>
  </si>
  <si>
    <t>廖守三</t>
  </si>
  <si>
    <t>F130227373</t>
  </si>
  <si>
    <t xml:space="preserve">08/22/1998                    </t>
  </si>
  <si>
    <t>b05701151@ntu.edu.tw</t>
  </si>
  <si>
    <t>b05701151</t>
  </si>
  <si>
    <t xml:space="preserve">03 10 2019 11:56PM            </t>
  </si>
  <si>
    <t xml:space="preserve">03 11 2019  9:26AM            </t>
  </si>
  <si>
    <t>許家愷</t>
  </si>
  <si>
    <t>AA20154615</t>
  </si>
  <si>
    <t xml:space="preserve">08/11/1995                    </t>
  </si>
  <si>
    <t>哲學系</t>
  </si>
  <si>
    <t>R05124013@ntu.edu.tw</t>
  </si>
  <si>
    <t>140.112.215.145</t>
  </si>
  <si>
    <t>r05124013</t>
  </si>
  <si>
    <t xml:space="preserve">03 11 2019  8:31PM            </t>
  </si>
  <si>
    <t>111.71.77.44</t>
  </si>
  <si>
    <t xml:space="preserve">03 11 2019 10:31PM            </t>
  </si>
  <si>
    <t xml:space="preserve">03 12 2019 12:11AM            </t>
  </si>
  <si>
    <t>周孟萱</t>
  </si>
  <si>
    <t>A230418451</t>
  </si>
  <si>
    <t xml:space="preserve">02/19/1999                    </t>
  </si>
  <si>
    <t>b06702057@ntu.edu.tw</t>
  </si>
  <si>
    <t>150.116.250.82</t>
  </si>
  <si>
    <t>b06702057</t>
  </si>
  <si>
    <t>蔡宛如</t>
  </si>
  <si>
    <t>A227913161</t>
  </si>
  <si>
    <t xml:space="preserve">03/02/1996                    </t>
  </si>
  <si>
    <t>B04702004@ntu.edu.tw</t>
  </si>
  <si>
    <t>b04702004</t>
  </si>
  <si>
    <t>0314_精英公關集團</t>
    <phoneticPr fontId="1" type="noConversion"/>
  </si>
  <si>
    <t xml:space="preserve">03 12 2019  4:01PM            </t>
  </si>
  <si>
    <t>b04701130@ntu.edu.tw</t>
  </si>
  <si>
    <t>140.112.4.190</t>
  </si>
  <si>
    <t xml:space="preserve">03 12 2019  4:05PM            </t>
  </si>
  <si>
    <t xml:space="preserve">03 12 2019  5:12PM            </t>
  </si>
  <si>
    <t>劉書睿</t>
  </si>
  <si>
    <t>C121506322</t>
  </si>
  <si>
    <t xml:space="preserve">09/05/1996                    </t>
  </si>
  <si>
    <t>b04702100@ntu.edu.tw</t>
  </si>
  <si>
    <t>49.216.29.72</t>
  </si>
  <si>
    <t>b04702100</t>
  </si>
  <si>
    <t xml:space="preserve">03 13 2019  1:34PM            </t>
  </si>
  <si>
    <t>140.112.25.30</t>
  </si>
  <si>
    <t xml:space="preserve">03 13 2019  2:45PM            </t>
  </si>
  <si>
    <t>盧紀臻</t>
  </si>
  <si>
    <t>A230137755</t>
  </si>
  <si>
    <t xml:space="preserve">11/28/1998                    </t>
  </si>
  <si>
    <t>b06702112@ntu.edu.tw</t>
  </si>
  <si>
    <t>b06702112</t>
  </si>
  <si>
    <t>李  佳</t>
  </si>
  <si>
    <t>A225859422</t>
  </si>
  <si>
    <t xml:space="preserve">01/26/1990                    </t>
  </si>
  <si>
    <t>leechia126@gmail.com</t>
  </si>
  <si>
    <t>140.112.25.100</t>
  </si>
  <si>
    <t>r07630016</t>
  </si>
  <si>
    <t xml:space="preserve">03 13 2019  2:52PM            </t>
  </si>
  <si>
    <t>朱虹樺</t>
  </si>
  <si>
    <t>A221933856</t>
  </si>
  <si>
    <t xml:space="preserve">03/23/1981                    </t>
  </si>
  <si>
    <t>職員</t>
  </si>
  <si>
    <t>社會科學院</t>
  </si>
  <si>
    <t>幹事</t>
  </si>
  <si>
    <t>hunghua@ntu.edu.tw</t>
  </si>
  <si>
    <t>140.112.177.224</t>
  </si>
  <si>
    <t>hunghua</t>
  </si>
  <si>
    <t xml:space="preserve">03 13 2019  4:04PM            </t>
  </si>
  <si>
    <t>徐千蕊</t>
  </si>
  <si>
    <t>A229661919</t>
  </si>
  <si>
    <t xml:space="preserve">11/21/1994                    </t>
  </si>
  <si>
    <t>b02303087@ntu.edu.tw</t>
  </si>
  <si>
    <t>r07723017</t>
  </si>
  <si>
    <t xml:space="preserve">03 13 2019  5:57PM            </t>
  </si>
  <si>
    <t>金果霈</t>
  </si>
  <si>
    <t>A229030763</t>
  </si>
  <si>
    <t xml:space="preserve">06/13/1995                    </t>
  </si>
  <si>
    <t>Allison.chin13@gmail.com</t>
  </si>
  <si>
    <t>123.193.37.171</t>
  </si>
  <si>
    <t>r07227123</t>
  </si>
  <si>
    <t xml:space="preserve">03 13 2019  9:07PM            </t>
  </si>
  <si>
    <t xml:space="preserve">03 13 2019 10:04PM            </t>
  </si>
  <si>
    <t>b04702104@ntu.edu.tw</t>
  </si>
  <si>
    <t xml:space="preserve">03 13 2019 11:35PM            </t>
  </si>
  <si>
    <t>李律庭</t>
  </si>
  <si>
    <t>G222092145</t>
  </si>
  <si>
    <t xml:space="preserve">04/07/1993                    </t>
  </si>
  <si>
    <t>lilyuting@gmail.com</t>
  </si>
  <si>
    <t>115.82.27.179</t>
  </si>
  <si>
    <t>r07227125</t>
  </si>
  <si>
    <t xml:space="preserve">03 13 2019 11:54PM            </t>
  </si>
  <si>
    <t>b04701209@ntu.edu.tw</t>
  </si>
  <si>
    <t>140.112.223.88</t>
  </si>
  <si>
    <t xml:space="preserve">03 15 2019  9:00AM            </t>
  </si>
  <si>
    <t>郭宛欣</t>
  </si>
  <si>
    <t>A229734177</t>
  </si>
  <si>
    <t xml:space="preserve">02/16/1998                    </t>
  </si>
  <si>
    <t>tp953534candy@gmail.com</t>
  </si>
  <si>
    <t>B05103028</t>
  </si>
  <si>
    <t xml:space="preserve">03 15 2019  9:01AM            </t>
  </si>
  <si>
    <t>lz18317912@yahoo.com.tw</t>
  </si>
  <si>
    <t>R07724012</t>
  </si>
  <si>
    <t>852-66796011</t>
  </si>
  <si>
    <t>nhyinggggg@gmail.com</t>
  </si>
  <si>
    <t>B06204026</t>
  </si>
  <si>
    <t xml:space="preserve">03 15 2019  9:03AM            </t>
  </si>
  <si>
    <t>B06701165</t>
  </si>
  <si>
    <t xml:space="preserve">03 15 2019  9:08AM            </t>
  </si>
  <si>
    <t xml:space="preserve">03 15 2019  9:09AM            </t>
  </si>
  <si>
    <t>王愛絜</t>
  </si>
  <si>
    <t>A230328658</t>
  </si>
  <si>
    <t>jessicawangtwn@gmail.com</t>
  </si>
  <si>
    <t>b06704054</t>
  </si>
  <si>
    <t>0314_精英公關集團</t>
    <phoneticPr fontId="1" type="noConversion"/>
  </si>
  <si>
    <t>0314_精英公關集團</t>
    <phoneticPr fontId="1" type="noConversion"/>
  </si>
  <si>
    <t>活動項目</t>
    <phoneticPr fontId="1" type="noConversion"/>
  </si>
  <si>
    <t>許偉斌</t>
    <phoneticPr fontId="1" type="noConversion"/>
  </si>
  <si>
    <t xml:space="preserve">03 13 2019  3:33PM            </t>
  </si>
  <si>
    <t>方家昕</t>
  </si>
  <si>
    <t>A229315716</t>
  </si>
  <si>
    <t xml:space="preserve">10/18/1996                    </t>
  </si>
  <si>
    <t>jackie20120408@gmail.com</t>
  </si>
  <si>
    <t>42.73.117.243</t>
  </si>
  <si>
    <t>b04303063</t>
  </si>
  <si>
    <t>0315_聚陽實業</t>
    <phoneticPr fontId="1" type="noConversion"/>
  </si>
  <si>
    <t xml:space="preserve">03 15 2019  1:10AM            </t>
  </si>
  <si>
    <t>王俐云</t>
  </si>
  <si>
    <t>L225088146</t>
  </si>
  <si>
    <t xml:space="preserve">01/01/1996                    </t>
  </si>
  <si>
    <t>b04702046@ntu.edu.tw</t>
  </si>
  <si>
    <t>b04702046</t>
  </si>
  <si>
    <t xml:space="preserve">02 25 2019  1:13PM            </t>
  </si>
  <si>
    <t>吳添祐</t>
  </si>
  <si>
    <t>H125203872</t>
  </si>
  <si>
    <t xml:space="preserve">01/21/1998                    </t>
  </si>
  <si>
    <t>b05305026@ntu.edu.tw</t>
  </si>
  <si>
    <t>27.52.173.204</t>
  </si>
  <si>
    <t>b05305026</t>
  </si>
  <si>
    <t xml:space="preserve">02 18 2019 10:32AM            </t>
  </si>
  <si>
    <t xml:space="preserve">03 11 2019  4:13PM            </t>
  </si>
  <si>
    <t>張鈺亭</t>
  </si>
  <si>
    <t>T224434418</t>
  </si>
  <si>
    <t xml:space="preserve">11/02/1997                    </t>
  </si>
  <si>
    <t>ytc861102@gmail.com</t>
  </si>
  <si>
    <t>b05107038</t>
  </si>
  <si>
    <t xml:space="preserve">03 12 2019  9:12PM            </t>
  </si>
  <si>
    <t>游駿霖</t>
  </si>
  <si>
    <t>H124851758</t>
  </si>
  <si>
    <t xml:space="preserve">12/30/1998                    </t>
  </si>
  <si>
    <t>tth9955@gmail.com</t>
  </si>
  <si>
    <t>140.112.251.183</t>
  </si>
  <si>
    <t>b06107054</t>
  </si>
  <si>
    <t xml:space="preserve">03 11 2019  3:04PM            </t>
  </si>
  <si>
    <t>黃怡菁</t>
  </si>
  <si>
    <t>H224117628</t>
  </si>
  <si>
    <t>人類系</t>
  </si>
  <si>
    <t>mr546j@gmail.com</t>
  </si>
  <si>
    <t>b04105033</t>
  </si>
  <si>
    <t xml:space="preserve">03  6 2019  6:52PM            </t>
  </si>
  <si>
    <t xml:space="preserve">02 18 2019  3:28PM            </t>
  </si>
  <si>
    <t xml:space="preserve">03 14 2019 12:32AM            </t>
  </si>
  <si>
    <t>楊佳宜</t>
  </si>
  <si>
    <t>A230171926</t>
  </si>
  <si>
    <t xml:space="preserve">09/01/1998                    </t>
  </si>
  <si>
    <t>a0933525915@gmail.com</t>
  </si>
  <si>
    <t>1.167.132.85</t>
  </si>
  <si>
    <t>b05702099</t>
  </si>
  <si>
    <t xml:space="preserve">03 12 2019  3:43PM            </t>
  </si>
  <si>
    <t>羅詠同</t>
  </si>
  <si>
    <t>H124599164</t>
  </si>
  <si>
    <t xml:space="preserve">08/10/1995                    </t>
  </si>
  <si>
    <t>biglo0810@gmail.com</t>
  </si>
  <si>
    <t>r07627025</t>
  </si>
  <si>
    <t xml:space="preserve">03 11 2019  4:00PM            </t>
  </si>
  <si>
    <t>尤敬婷</t>
  </si>
  <si>
    <t>B222915013</t>
  </si>
  <si>
    <t xml:space="preserve">12/19/1996                    </t>
  </si>
  <si>
    <t>b04702043@ntu.edu.tw</t>
  </si>
  <si>
    <t>140.112.25.5</t>
  </si>
  <si>
    <t>b04702043</t>
  </si>
  <si>
    <t xml:space="preserve">03  9 2019  3:42AM            </t>
  </si>
  <si>
    <t>王荷今</t>
  </si>
  <si>
    <t>H224617123</t>
  </si>
  <si>
    <t xml:space="preserve">05/23/1997                    </t>
  </si>
  <si>
    <t>b04703059@ntu.edu.tw</t>
  </si>
  <si>
    <t>223.140.3.230</t>
  </si>
  <si>
    <t>b04703059</t>
  </si>
  <si>
    <t xml:space="preserve">03 13 2019 11:31PM            </t>
  </si>
  <si>
    <t>王謙文</t>
  </si>
  <si>
    <t>F129726963</t>
  </si>
  <si>
    <t xml:space="preserve">08/02/1996                    </t>
  </si>
  <si>
    <t>j02200491@gmail.com</t>
  </si>
  <si>
    <t>180.177.112.188</t>
  </si>
  <si>
    <t>r07627015</t>
  </si>
  <si>
    <t xml:space="preserve">03 12 2019  5:48PM            </t>
  </si>
  <si>
    <t>朱嘉賢</t>
  </si>
  <si>
    <t>XB00057393</t>
  </si>
  <si>
    <t xml:space="preserve">10/31/1995                    </t>
  </si>
  <si>
    <t>森林環資系</t>
  </si>
  <si>
    <t>B04605084@ntu.edu.tw</t>
  </si>
  <si>
    <t>網路報名</t>
    <phoneticPr fontId="1" type="noConversion"/>
  </si>
  <si>
    <t>b04605084</t>
  </si>
  <si>
    <t xml:space="preserve">02 18 2019  9:52PM            </t>
  </si>
  <si>
    <t>吳宜芩</t>
  </si>
  <si>
    <t>A229574322</t>
  </si>
  <si>
    <t xml:space="preserve">04/29/1997                    </t>
  </si>
  <si>
    <t>sandy86429@gmail.com</t>
  </si>
  <si>
    <t>61.231.160.210</t>
  </si>
  <si>
    <t>b04107030</t>
  </si>
  <si>
    <t xml:space="preserve">03 12 2019 11:36PM            </t>
  </si>
  <si>
    <t xml:space="preserve">03 11 2019  4:10PM            </t>
  </si>
  <si>
    <t>李俊儒</t>
  </si>
  <si>
    <t>V121461799</t>
  </si>
  <si>
    <t xml:space="preserve">03/07/1994                    </t>
  </si>
  <si>
    <t>r07627042@ntu.edu.tw</t>
  </si>
  <si>
    <t>r07627042</t>
  </si>
  <si>
    <t xml:space="preserve">03 10 2019  5:41PM            </t>
  </si>
  <si>
    <t xml:space="preserve">02 16 2019  1:09PM            </t>
  </si>
  <si>
    <t xml:space="preserve">03 13 2019 11:08AM            </t>
  </si>
  <si>
    <t>140.112.25.27</t>
  </si>
  <si>
    <t xml:space="preserve">03 13 2019  5:52PM            </t>
  </si>
  <si>
    <t>r07741018@ntu.edu.tw</t>
  </si>
  <si>
    <t xml:space="preserve">03 12 2019 12:46PM            </t>
  </si>
  <si>
    <t>林宸逸</t>
  </si>
  <si>
    <t>G122200430</t>
  </si>
  <si>
    <t xml:space="preserve">03/25/1995                    </t>
  </si>
  <si>
    <t>R07627019@ntu.edu.tw</t>
  </si>
  <si>
    <t>r07627019</t>
  </si>
  <si>
    <t xml:space="preserve">03  8 2019 12:35AM            </t>
  </si>
  <si>
    <t xml:space="preserve">03 11 2019  2:56PM            </t>
  </si>
  <si>
    <t>范凱淇</t>
  </si>
  <si>
    <t>AB30152483</t>
  </si>
  <si>
    <t xml:space="preserve">04/04/1999                    </t>
  </si>
  <si>
    <t>獸醫系</t>
  </si>
  <si>
    <t>fanhoiki@gmail.com</t>
  </si>
  <si>
    <t>140.112.4.208</t>
  </si>
  <si>
    <t>b06609039</t>
  </si>
  <si>
    <t xml:space="preserve">02 20 2019  2:07PM            </t>
  </si>
  <si>
    <t>張宜鈁</t>
  </si>
  <si>
    <t>P224095417</t>
  </si>
  <si>
    <t xml:space="preserve">03/09/1997                    </t>
  </si>
  <si>
    <t>土木系</t>
  </si>
  <si>
    <t>b04608018@ntu.edu.tw</t>
  </si>
  <si>
    <t>140.112.225.88</t>
  </si>
  <si>
    <t>b04608018</t>
  </si>
  <si>
    <t xml:space="preserve">03 11 2019 11:53PM            </t>
  </si>
  <si>
    <t>張家瑄</t>
  </si>
  <si>
    <t>A229706468</t>
  </si>
  <si>
    <t xml:space="preserve">05/18/1996                    </t>
  </si>
  <si>
    <t>maggie911028@yahoo.com.tw</t>
  </si>
  <si>
    <t>114.44.176.20</t>
  </si>
  <si>
    <t>b03107007</t>
  </si>
  <si>
    <t xml:space="preserve">03  7 2019  4:26PM            </t>
  </si>
  <si>
    <t>張嘉珊</t>
  </si>
  <si>
    <t>A227073073</t>
  </si>
  <si>
    <t xml:space="preserve">03/27/1997                    </t>
  </si>
  <si>
    <t>b04702082@ntu.edu.tw</t>
  </si>
  <si>
    <t>140.112.25.20</t>
  </si>
  <si>
    <t>b04702082</t>
  </si>
  <si>
    <t xml:space="preserve">03 11 2019  3:37AM            </t>
  </si>
  <si>
    <t>180.217.98.100</t>
  </si>
  <si>
    <t xml:space="preserve">02 20 2019 11:32AM            </t>
  </si>
  <si>
    <t xml:space="preserve">03 11 2019  4:25PM            </t>
  </si>
  <si>
    <t>陳子晴</t>
  </si>
  <si>
    <t>F229496597</t>
  </si>
  <si>
    <t xml:space="preserve">07/16/1999                    </t>
  </si>
  <si>
    <t>社工系</t>
  </si>
  <si>
    <t>b06310048@ntu.edu.tw</t>
  </si>
  <si>
    <t>b06310048</t>
  </si>
  <si>
    <t xml:space="preserve">03 15 2019  1:38AM            </t>
  </si>
  <si>
    <t>陳昭政</t>
  </si>
  <si>
    <t>A130527417</t>
  </si>
  <si>
    <t xml:space="preserve">01/19/1999                    </t>
  </si>
  <si>
    <t>a0970800580@gmail.com</t>
  </si>
  <si>
    <t>219.68.51.64</t>
  </si>
  <si>
    <t>b06704077</t>
  </si>
  <si>
    <t xml:space="preserve">03 14 2019  3:13PM            </t>
  </si>
  <si>
    <t>陳禹蓁</t>
  </si>
  <si>
    <t>A229157330</t>
  </si>
  <si>
    <t xml:space="preserve">07/08/1998                    </t>
  </si>
  <si>
    <t>b05305041@ntu.edu.tw</t>
  </si>
  <si>
    <t>b05305041</t>
  </si>
  <si>
    <t xml:space="preserve">03 12 2019  9:24AM            </t>
  </si>
  <si>
    <t>陳美儀</t>
  </si>
  <si>
    <t>A230263232</t>
  </si>
  <si>
    <t xml:space="preserve">03/03/1999                    </t>
  </si>
  <si>
    <t>she50425@gmail.com</t>
  </si>
  <si>
    <t>b06704079</t>
  </si>
  <si>
    <t xml:space="preserve">03 12 2019  9:20AM            </t>
  </si>
  <si>
    <t>陳寵安</t>
  </si>
  <si>
    <t>A229118502</t>
  </si>
  <si>
    <t xml:space="preserve">09/26/1996                    </t>
  </si>
  <si>
    <t>b04107006@ntu.edu.tw</t>
  </si>
  <si>
    <t>223.137.223.118</t>
  </si>
  <si>
    <t>b04107006</t>
  </si>
  <si>
    <t xml:space="preserve">03 13 2019  2:28AM            </t>
  </si>
  <si>
    <t>黃宇晴</t>
  </si>
  <si>
    <t>D222703971</t>
  </si>
  <si>
    <t xml:space="preserve">01/15/1996                    </t>
  </si>
  <si>
    <t>r07741011@ntu.edu.tw</t>
  </si>
  <si>
    <t>140.112.217.233</t>
  </si>
  <si>
    <t>r07741011</t>
  </si>
  <si>
    <t xml:space="preserve">03 11 2019 12:35PM            </t>
  </si>
  <si>
    <t>110.26.72.170</t>
  </si>
  <si>
    <t xml:space="preserve">03 12 2019  4:01AM            </t>
  </si>
  <si>
    <t>黃詠婷</t>
  </si>
  <si>
    <t>A226428930</t>
  </si>
  <si>
    <t xml:space="preserve">04/02/1993                    </t>
  </si>
  <si>
    <t>adore1630@gmail.com</t>
  </si>
  <si>
    <t>118.165.33.72</t>
  </si>
  <si>
    <t>r05122014</t>
  </si>
  <si>
    <t xml:space="preserve">03 11 2019  3:44PM            </t>
  </si>
  <si>
    <t>劉宏毅</t>
  </si>
  <si>
    <t>N125382407</t>
  </si>
  <si>
    <t xml:space="preserve">03/02/1991                    </t>
  </si>
  <si>
    <t>工業工程所</t>
  </si>
  <si>
    <t>geraldliu98@gmail.com</t>
  </si>
  <si>
    <t>140.112.14.72</t>
  </si>
  <si>
    <t>r05546043</t>
  </si>
  <si>
    <t xml:space="preserve">03 10 2019  2:26PM            </t>
  </si>
  <si>
    <t>180.204.72.168</t>
  </si>
  <si>
    <t xml:space="preserve">03 10 2019 11:52PM            </t>
  </si>
  <si>
    <t xml:space="preserve">03  5 2019 11:36PM            </t>
  </si>
  <si>
    <t>劉盈妤</t>
  </si>
  <si>
    <t>A230144545</t>
  </si>
  <si>
    <t xml:space="preserve">07/18/1999                    </t>
  </si>
  <si>
    <t>carol940091@gmail.com</t>
  </si>
  <si>
    <t>220.137.18.251</t>
  </si>
  <si>
    <t>b06303112</t>
  </si>
  <si>
    <t xml:space="preserve">03 12 2019  1:53PM            </t>
  </si>
  <si>
    <t>140.112.25.1</t>
  </si>
  <si>
    <t xml:space="preserve">02 19 2019 10:12AM            </t>
  </si>
  <si>
    <t xml:space="preserve">03 12 2019  3:36PM            </t>
  </si>
  <si>
    <t>蔡元鈞</t>
  </si>
  <si>
    <t>S124491321</t>
  </si>
  <si>
    <t xml:space="preserve">04/07/1995                    </t>
  </si>
  <si>
    <t>gormp047@gmail.com</t>
  </si>
  <si>
    <t>182.235.162.18</t>
  </si>
  <si>
    <t>r07741044</t>
  </si>
  <si>
    <t xml:space="preserve">03  5 2019 12:52AM            </t>
  </si>
  <si>
    <t>賴柏宇</t>
  </si>
  <si>
    <t>A130356856</t>
  </si>
  <si>
    <t xml:space="preserve">05/26/1996                    </t>
  </si>
  <si>
    <t>lai21141@gmail.com</t>
  </si>
  <si>
    <t>114.25.29.193</t>
  </si>
  <si>
    <t>r07722039</t>
  </si>
  <si>
    <t xml:space="preserve">03 11 2019  9:57PM            </t>
  </si>
  <si>
    <t>謝佳芸</t>
  </si>
  <si>
    <t>B223293669</t>
  </si>
  <si>
    <t xml:space="preserve">08/18/1998                    </t>
  </si>
  <si>
    <t>b05102130@ntu.edu.tw</t>
  </si>
  <si>
    <t>140.112.228.108</t>
  </si>
  <si>
    <t>b05102130</t>
  </si>
  <si>
    <t xml:space="preserve">03 13 2019  6:01PM            </t>
  </si>
  <si>
    <t>r07525035@ntu.edu.tw</t>
  </si>
  <si>
    <t>140.112.27.111</t>
  </si>
  <si>
    <t xml:space="preserve">03 15 2019  3:00PM            </t>
  </si>
  <si>
    <t>guava0012@hotmail.com</t>
  </si>
  <si>
    <t>D07741004</t>
  </si>
  <si>
    <t xml:space="preserve">03 15 2019  3:01PM            </t>
  </si>
  <si>
    <t>李祖安</t>
  </si>
  <si>
    <t>F229443443</t>
  </si>
  <si>
    <t xml:space="preserve">06/02/1998                    </t>
  </si>
  <si>
    <t>B05702060</t>
  </si>
  <si>
    <t>盛子芸</t>
  </si>
  <si>
    <t>A230323180</t>
  </si>
  <si>
    <t xml:space="preserve">12/04/1998                    </t>
  </si>
  <si>
    <t>o91260210@gmail.com</t>
  </si>
  <si>
    <t>B06303011</t>
  </si>
  <si>
    <t>陳微稀</t>
  </si>
  <si>
    <t>L224874451</t>
  </si>
  <si>
    <t xml:space="preserve">08/30/1997                    </t>
  </si>
  <si>
    <t>B04101042</t>
  </si>
  <si>
    <t>B05704014</t>
  </si>
  <si>
    <t xml:space="preserve">03 15 2019  3:02PM            </t>
  </si>
  <si>
    <t>劉子暘</t>
  </si>
  <si>
    <t>A127072038</t>
  </si>
  <si>
    <t xml:space="preserve">01/02/1999                    </t>
  </si>
  <si>
    <t>liu8801@gmail.com</t>
  </si>
  <si>
    <t>B06102121</t>
  </si>
  <si>
    <t xml:space="preserve">03 15 2019  3:05PM            </t>
  </si>
  <si>
    <t>黃子潔</t>
  </si>
  <si>
    <t>A230016528</t>
  </si>
  <si>
    <t xml:space="preserve">01/16/1998                    </t>
  </si>
  <si>
    <t>B05702092</t>
  </si>
  <si>
    <t>邱維辰</t>
  </si>
  <si>
    <t>H225124832</t>
  </si>
  <si>
    <t xml:space="preserve">09/29/1998                    </t>
  </si>
  <si>
    <t>B05704056</t>
  </si>
  <si>
    <t xml:space="preserve">03 15 2019  3:07PM            </t>
  </si>
  <si>
    <t>R07741074</t>
  </si>
  <si>
    <t xml:space="preserve">03 15 2019  3:08PM            </t>
  </si>
  <si>
    <t>洪啟宸</t>
  </si>
  <si>
    <t>E125360422</t>
  </si>
  <si>
    <t xml:space="preserve">06/16/1999                    </t>
  </si>
  <si>
    <t>joey880616@yahoo.com.tw</t>
  </si>
  <si>
    <t>b06704036</t>
  </si>
  <si>
    <t>0315_聚陽實業</t>
    <phoneticPr fontId="1" type="noConversion"/>
  </si>
  <si>
    <t>0315_聚陽實業</t>
    <phoneticPr fontId="1" type="noConversion"/>
  </si>
  <si>
    <t xml:space="preserve">03 11 2019  7:50PM            </t>
  </si>
  <si>
    <t>王宸如</t>
  </si>
  <si>
    <t>A229357474</t>
  </si>
  <si>
    <t xml:space="preserve">01/13/1997                    </t>
  </si>
  <si>
    <t>maggiexdxdxd@gmail.com</t>
  </si>
  <si>
    <t>118.169.247.40</t>
  </si>
  <si>
    <t>b04310033</t>
  </si>
  <si>
    <t>0318_大昌華嘉</t>
    <phoneticPr fontId="1" type="noConversion"/>
  </si>
  <si>
    <t xml:space="preserve">03  6 2019 11:57PM            </t>
  </si>
  <si>
    <t xml:space="preserve">03  7 2019 10:15PM            </t>
  </si>
  <si>
    <t xml:space="preserve">03 12 2019 12:30AM            </t>
  </si>
  <si>
    <t xml:space="preserve">03 13 2019  8:03AM            </t>
  </si>
  <si>
    <t>陳姿穎</t>
  </si>
  <si>
    <t>A225126884</t>
  </si>
  <si>
    <t xml:space="preserve">05/01/1982                    </t>
  </si>
  <si>
    <t>電子所</t>
  </si>
  <si>
    <t>exp501@gmail.com</t>
  </si>
  <si>
    <t>223.139.175.13</t>
  </si>
  <si>
    <t>d01943004</t>
  </si>
  <si>
    <t xml:space="preserve">03  8 2019 10:59PM            </t>
  </si>
  <si>
    <t>陳哲威</t>
  </si>
  <si>
    <t>G122303105</t>
  </si>
  <si>
    <t xml:space="preserve">01/11/1998                    </t>
  </si>
  <si>
    <t>b05704069@ntu.edu.tw</t>
  </si>
  <si>
    <t>223.137.170.244</t>
  </si>
  <si>
    <t>b05704069</t>
  </si>
  <si>
    <t xml:space="preserve">03 13 2019 11:39PM            </t>
  </si>
  <si>
    <t xml:space="preserve">03 12 2019  7:24PM            </t>
  </si>
  <si>
    <t>黃子倫</t>
  </si>
  <si>
    <t>F229064380</t>
  </si>
  <si>
    <t xml:space="preserve">01/12/1998                    </t>
  </si>
  <si>
    <t>b05701147@ntu.edu.tw</t>
  </si>
  <si>
    <t>140.112.25.29</t>
  </si>
  <si>
    <t>b05701147</t>
  </si>
  <si>
    <t xml:space="preserve">03 12 2019 10:43PM            </t>
  </si>
  <si>
    <t>黃加陽</t>
  </si>
  <si>
    <t>F229064273</t>
  </si>
  <si>
    <t>b05703108@ntu.edu.tw</t>
  </si>
  <si>
    <t>1.171.54.165</t>
  </si>
  <si>
    <t>b05703108</t>
  </si>
  <si>
    <t xml:space="preserve">03 14 2019 10:31AM            </t>
  </si>
  <si>
    <t>黃依亭</t>
  </si>
  <si>
    <t>F229103024</t>
  </si>
  <si>
    <t xml:space="preserve">09/26/1995                    </t>
  </si>
  <si>
    <t>e2332ee2332e@gmail.com</t>
  </si>
  <si>
    <t>r06724083</t>
  </si>
  <si>
    <t xml:space="preserve">02 26 2019  8:59PM            </t>
  </si>
  <si>
    <t>廖宇祥</t>
  </si>
  <si>
    <t>L124590734</t>
  </si>
  <si>
    <t xml:space="preserve">07/22/1995                    </t>
  </si>
  <si>
    <t>david910122@gmail.com</t>
  </si>
  <si>
    <t>115.82.160.136</t>
  </si>
  <si>
    <t>r07724059</t>
  </si>
  <si>
    <t xml:space="preserve">03 12 2019  4:12PM            </t>
  </si>
  <si>
    <t>劉千慈</t>
  </si>
  <si>
    <t>A230323519</t>
  </si>
  <si>
    <t xml:space="preserve">12/22/1998                    </t>
  </si>
  <si>
    <t>miumiu19981222@gmail.com</t>
  </si>
  <si>
    <t>b06703117</t>
  </si>
  <si>
    <t xml:space="preserve">03 11 2019 12:37AM            </t>
  </si>
  <si>
    <t>劉永義</t>
  </si>
  <si>
    <t>P124095479</t>
  </si>
  <si>
    <t xml:space="preserve">12/05/1995                    </t>
  </si>
  <si>
    <t>litekevin1205@gmail.com</t>
  </si>
  <si>
    <t>223.137.160.110</t>
  </si>
  <si>
    <t>r07741071</t>
  </si>
  <si>
    <t xml:space="preserve">03 15 2019  3:49PM            </t>
  </si>
  <si>
    <t>劉佳欣</t>
  </si>
  <si>
    <t>T223710893</t>
  </si>
  <si>
    <t xml:space="preserve">09/12/1994                    </t>
  </si>
  <si>
    <t>r06741021@ntu.edu.tw</t>
  </si>
  <si>
    <t>49.214.151.178</t>
  </si>
  <si>
    <t>r06741021</t>
  </si>
  <si>
    <t xml:space="preserve">03  5 2019  2:23PM            </t>
  </si>
  <si>
    <t>謝威廷</t>
  </si>
  <si>
    <t>D122851916</t>
  </si>
  <si>
    <t xml:space="preserve">11/11/1995                    </t>
  </si>
  <si>
    <t>kenny037286@gmail.com</t>
  </si>
  <si>
    <t>r07725028</t>
  </si>
  <si>
    <t xml:space="preserve">03  7 2019  8:22PM            </t>
  </si>
  <si>
    <t>蘇恩培</t>
  </si>
  <si>
    <t>XA00046174</t>
  </si>
  <si>
    <t xml:space="preserve">11/10/1992                    </t>
  </si>
  <si>
    <t>分醫所</t>
  </si>
  <si>
    <t>nixonbiochem@gmail.com</t>
  </si>
  <si>
    <t>r06448016</t>
  </si>
  <si>
    <t xml:space="preserve">03 15 2019  5:24PM            </t>
  </si>
  <si>
    <t>方  淵</t>
  </si>
  <si>
    <t>G122369229</t>
  </si>
  <si>
    <t xml:space="preserve">07/05/1997                    </t>
  </si>
  <si>
    <t>140.112.25.101</t>
  </si>
  <si>
    <t>b04701102</t>
  </si>
  <si>
    <t xml:space="preserve">03 12 2019  7:47PM            </t>
  </si>
  <si>
    <t>王秀婉</t>
  </si>
  <si>
    <t>F229936121</t>
  </si>
  <si>
    <t xml:space="preserve">01/05/1998                    </t>
  </si>
  <si>
    <t>b05305022@ntu.edu.tw</t>
  </si>
  <si>
    <t>110.50.142.231</t>
  </si>
  <si>
    <t>b05305022</t>
  </si>
  <si>
    <t xml:space="preserve">03 15 2019  4:23PM            </t>
  </si>
  <si>
    <t>吳孟錡</t>
  </si>
  <si>
    <t>R224320186</t>
  </si>
  <si>
    <t xml:space="preserve">09/16/1995                    </t>
  </si>
  <si>
    <t>b03606016@ntu.edu.tw</t>
  </si>
  <si>
    <t>b03606016</t>
  </si>
  <si>
    <t xml:space="preserve">03  9 2019  2:07PM            </t>
  </si>
  <si>
    <t>吳宜靜</t>
  </si>
  <si>
    <t>F229113726</t>
  </si>
  <si>
    <t>belovedwilling@gmail.com</t>
  </si>
  <si>
    <t>27.242.129.79</t>
  </si>
  <si>
    <t>r07724046</t>
  </si>
  <si>
    <t xml:space="preserve">03 15 2019  3:10PM            </t>
  </si>
  <si>
    <t>吳怡慧</t>
  </si>
  <si>
    <t>R224180897</t>
  </si>
  <si>
    <t xml:space="preserve">02/11/1994                    </t>
  </si>
  <si>
    <t>a0956211919@gmail.com</t>
  </si>
  <si>
    <t>140.112.234.41</t>
  </si>
  <si>
    <t>r06627025</t>
  </si>
  <si>
    <t xml:space="preserve">02 26 2019 10:59PM            </t>
  </si>
  <si>
    <t xml:space="preserve">03  8 2019 11:07AM            </t>
  </si>
  <si>
    <t xml:space="preserve">03 18 2019  7:26AM            </t>
  </si>
  <si>
    <t>123.204.129.190</t>
  </si>
  <si>
    <t xml:space="preserve">03 15 2019  8:29PM            </t>
  </si>
  <si>
    <t>李以昕</t>
  </si>
  <si>
    <t>A228716693</t>
  </si>
  <si>
    <t xml:space="preserve">12/04/1999                    </t>
  </si>
  <si>
    <t>180.217.158.73</t>
  </si>
  <si>
    <t>b07702059</t>
  </si>
  <si>
    <t xml:space="preserve">03 12 2019  3:45PM            </t>
  </si>
  <si>
    <t>140.112.25.22</t>
  </si>
  <si>
    <t xml:space="preserve">03  8 2019 10:11PM            </t>
  </si>
  <si>
    <t xml:space="preserve">03 13 2019  5:41PM            </t>
  </si>
  <si>
    <t>140.112.235.158</t>
  </si>
  <si>
    <t xml:space="preserve">03 11 2019 10:25PM            </t>
  </si>
  <si>
    <t>周家齊</t>
  </si>
  <si>
    <t>C121614221</t>
  </si>
  <si>
    <t xml:space="preserve">12/01/1998                    </t>
  </si>
  <si>
    <t>b06302334@ntu.edu.tw</t>
  </si>
  <si>
    <t>42.73.185.106</t>
  </si>
  <si>
    <t>b06302334</t>
  </si>
  <si>
    <t xml:space="preserve">03 11 2019 12:41PM            </t>
  </si>
  <si>
    <t xml:space="preserve">03 13 2019  5:51PM            </t>
  </si>
  <si>
    <t xml:space="preserve">03  7 2019  3:45PM            </t>
  </si>
  <si>
    <t>林映辰</t>
  </si>
  <si>
    <t>N125746830</t>
  </si>
  <si>
    <t xml:space="preserve">07/02/1999                    </t>
  </si>
  <si>
    <t>stan272722@gmail.com</t>
  </si>
  <si>
    <t>b06702060</t>
  </si>
  <si>
    <t xml:space="preserve">03 11 2019 11:38AM            </t>
  </si>
  <si>
    <t>林哲毅</t>
  </si>
  <si>
    <t>Q124233416</t>
  </si>
  <si>
    <t xml:space="preserve">08/14/1997                    </t>
  </si>
  <si>
    <t>B04703075@ntu.edu.tw</t>
  </si>
  <si>
    <t>114.42.195.48</t>
  </si>
  <si>
    <t>b04703075</t>
  </si>
  <si>
    <t xml:space="preserve">03  6 2019 11:14AM            </t>
  </si>
  <si>
    <t xml:space="preserve">03 15 2019  5:13PM            </t>
  </si>
  <si>
    <t xml:space="preserve">03 16 2019 11:14PM            </t>
  </si>
  <si>
    <t xml:space="preserve">03 15 2019  1:56PM            </t>
  </si>
  <si>
    <t>140.112.192.49</t>
  </si>
  <si>
    <t xml:space="preserve">03 16 2019  8:41PM            </t>
  </si>
  <si>
    <t>高祐霆</t>
  </si>
  <si>
    <t>A129250389</t>
  </si>
  <si>
    <t xml:space="preserve">07/19/1999                    </t>
  </si>
  <si>
    <t>b06705003@ntu.edu.tw</t>
  </si>
  <si>
    <t>219.85.158.162</t>
  </si>
  <si>
    <t>b06705003</t>
  </si>
  <si>
    <t>網路報名</t>
    <phoneticPr fontId="1" type="noConversion"/>
  </si>
  <si>
    <t xml:space="preserve">03 12 2019  3:09PM            </t>
  </si>
  <si>
    <t>223.141.173.74</t>
  </si>
  <si>
    <t xml:space="preserve">03 12 2019  9:19AM            </t>
  </si>
  <si>
    <t xml:space="preserve">03  1 2019  8:35PM            </t>
  </si>
  <si>
    <t xml:space="preserve">03  8 2019  1:51PM            </t>
  </si>
  <si>
    <t xml:space="preserve">03 11 2019 12:59AM            </t>
  </si>
  <si>
    <t>楊喬茹</t>
  </si>
  <si>
    <t>L224756583</t>
  </si>
  <si>
    <t>r07722046@ntu.edu.tw</t>
  </si>
  <si>
    <t>150.116.179.228</t>
  </si>
  <si>
    <t>r07722046</t>
  </si>
  <si>
    <t xml:space="preserve">02 28 2019  9:53PM            </t>
  </si>
  <si>
    <t>27.247.168.178</t>
  </si>
  <si>
    <t xml:space="preserve">03  4 2019  3:56PM            </t>
  </si>
  <si>
    <t>趙柏誠</t>
  </si>
  <si>
    <t>A128466856</t>
  </si>
  <si>
    <t xml:space="preserve">04/25/1997                    </t>
  </si>
  <si>
    <t>B04704038@ntu.edu.tw</t>
  </si>
  <si>
    <t>b04704038</t>
  </si>
  <si>
    <t xml:space="preserve">03  8 2019  1:59PM            </t>
  </si>
  <si>
    <t xml:space="preserve">03 10 2019  2:27PM            </t>
  </si>
  <si>
    <t xml:space="preserve">03 11 2019 12:01AM            </t>
  </si>
  <si>
    <t xml:space="preserve">03  8 2019  3:55PM            </t>
  </si>
  <si>
    <t>潘君亭</t>
  </si>
  <si>
    <t>F228459232</t>
  </si>
  <si>
    <t xml:space="preserve">03/24/1993                    </t>
  </si>
  <si>
    <t>capller589@gmail.com</t>
  </si>
  <si>
    <t>r07724044</t>
  </si>
  <si>
    <t xml:space="preserve">03 11 2019 11:30AM            </t>
  </si>
  <si>
    <t>潘冠臻</t>
  </si>
  <si>
    <t>C221454601</t>
  </si>
  <si>
    <t xml:space="preserve">02/09/1995                    </t>
  </si>
  <si>
    <t>c301181@gmail.com</t>
  </si>
  <si>
    <t>140.112.25.7</t>
  </si>
  <si>
    <t>r06741046</t>
  </si>
  <si>
    <t xml:space="preserve">03 10 2019 12:12PM            </t>
  </si>
  <si>
    <t>218.161.17.190</t>
  </si>
  <si>
    <t xml:space="preserve">03 15 2019  3:15PM            </t>
  </si>
  <si>
    <t>鄭育驊</t>
  </si>
  <si>
    <t>C221359530</t>
  </si>
  <si>
    <t xml:space="preserve">10/26/1998                    </t>
  </si>
  <si>
    <t>b06610057@ntu.edu.tw</t>
  </si>
  <si>
    <t>b06610057</t>
  </si>
  <si>
    <t xml:space="preserve">03 15 2019  8:18PM            </t>
  </si>
  <si>
    <t>鄭宣誼</t>
  </si>
  <si>
    <t>L225197373</t>
  </si>
  <si>
    <t xml:space="preserve">06/22/2000                    </t>
  </si>
  <si>
    <t>b07702115@ntu.edu.tw</t>
  </si>
  <si>
    <t>114.44.121.15</t>
  </si>
  <si>
    <t>b07702115</t>
  </si>
  <si>
    <t xml:space="preserve">03 15 2019 11:40PM            </t>
  </si>
  <si>
    <t>鄭喬安</t>
  </si>
  <si>
    <t>D222683429</t>
  </si>
  <si>
    <t xml:space="preserve">02/28/1998                    </t>
  </si>
  <si>
    <t>b05703122@ntu.edu.tw</t>
  </si>
  <si>
    <t>140.112.220.107</t>
  </si>
  <si>
    <t>b05703122</t>
  </si>
  <si>
    <t xml:space="preserve">03  5 2019 12:57AM            </t>
  </si>
  <si>
    <t xml:space="preserve">03 16 2019  9:37PM            </t>
  </si>
  <si>
    <t>蕭琳齡</t>
  </si>
  <si>
    <t>A229146686</t>
  </si>
  <si>
    <t xml:space="preserve">12/23/1997                    </t>
  </si>
  <si>
    <t>halliesiao@gmail.com</t>
  </si>
  <si>
    <t>1.169.18.102</t>
  </si>
  <si>
    <t>b05102013</t>
  </si>
  <si>
    <t xml:space="preserve">03 14 2019  9:37PM            </t>
  </si>
  <si>
    <t>謝中綸</t>
  </si>
  <si>
    <t>S224839887</t>
  </si>
  <si>
    <t>b05303125@ntu.edu.tw</t>
  </si>
  <si>
    <t>114.137.135.36</t>
  </si>
  <si>
    <t>b05303125</t>
  </si>
  <si>
    <t xml:space="preserve">03 13 2019  6:00PM            </t>
  </si>
  <si>
    <t xml:space="preserve">03 12 2019  1:19PM            </t>
  </si>
  <si>
    <t>蘇映瑄</t>
  </si>
  <si>
    <t>N225804571</t>
  </si>
  <si>
    <t xml:space="preserve">09/18/1997                    </t>
  </si>
  <si>
    <t>ying3480@gmail.com</t>
  </si>
  <si>
    <t>b05704092</t>
  </si>
  <si>
    <t xml:space="preserve">03 15 2019  3:30PM            </t>
  </si>
  <si>
    <t>蘇儀真</t>
  </si>
  <si>
    <t>F228593435</t>
  </si>
  <si>
    <t xml:space="preserve">05/17/1994                    </t>
  </si>
  <si>
    <t>心理系臨床組</t>
  </si>
  <si>
    <t>r05227202@ntu.edu.tw</t>
  </si>
  <si>
    <t>140.112.25.32</t>
  </si>
  <si>
    <t>r05227202</t>
  </si>
  <si>
    <t xml:space="preserve">03 19 2019 11:16AM            </t>
  </si>
  <si>
    <t>毛意璇</t>
  </si>
  <si>
    <t>R224523632</t>
  </si>
  <si>
    <t xml:space="preserve">09/09/1998                    </t>
  </si>
  <si>
    <t>arielma9090@gmail.com</t>
  </si>
  <si>
    <t>b06702019</t>
  </si>
  <si>
    <t xml:space="preserve">03 19 2019 11:23AM            </t>
  </si>
  <si>
    <t>李歆</t>
  </si>
  <si>
    <t>A228664943</t>
  </si>
  <si>
    <t xml:space="preserve">12/23/1996                    </t>
  </si>
  <si>
    <t>b04701121</t>
  </si>
  <si>
    <t xml:space="preserve">03 19 2019 11:22AM            </t>
  </si>
  <si>
    <t>李佳忞</t>
  </si>
  <si>
    <t>A229150448</t>
  </si>
  <si>
    <t xml:space="preserve">02/22/1998                    </t>
  </si>
  <si>
    <t>raccoon212jj@gmail.com</t>
  </si>
  <si>
    <t>b05303005</t>
  </si>
  <si>
    <t>李亭依</t>
  </si>
  <si>
    <t>F229583693</t>
  </si>
  <si>
    <t>b04701111</t>
  </si>
  <si>
    <t xml:space="preserve">03 19 2019 11:21AM            </t>
  </si>
  <si>
    <t>李冠霆</t>
  </si>
  <si>
    <t>R124180171</t>
  </si>
  <si>
    <t xml:space="preserve">08/14/1992                    </t>
  </si>
  <si>
    <t>政治系</t>
  </si>
  <si>
    <t>b99302232@ntu.edu.tw</t>
  </si>
  <si>
    <t>r04322039</t>
  </si>
  <si>
    <t xml:space="preserve">03 19 2019 11:20AM            </t>
  </si>
  <si>
    <t>李美明</t>
  </si>
  <si>
    <t>F228714470</t>
  </si>
  <si>
    <t xml:space="preserve">05/19/1994                    </t>
  </si>
  <si>
    <t>r06741053@ntu.edu.tw</t>
  </si>
  <si>
    <t>r06741053</t>
  </si>
  <si>
    <t xml:space="preserve">03 19 2019 11:17AM            </t>
  </si>
  <si>
    <t>李善樂</t>
  </si>
  <si>
    <t>H124644726</t>
  </si>
  <si>
    <t xml:space="preserve">01/11/1996                    </t>
  </si>
  <si>
    <t>huk468975@gmail.com</t>
  </si>
  <si>
    <t>r07724011</t>
  </si>
  <si>
    <t>周志展</t>
  </si>
  <si>
    <t>H124513673</t>
  </si>
  <si>
    <t xml:space="preserve">08/16/1994                    </t>
  </si>
  <si>
    <t>生物科技所</t>
  </si>
  <si>
    <t>zerry1994@gmail.com</t>
  </si>
  <si>
    <t>r05642015</t>
  </si>
  <si>
    <t>林冠儒</t>
  </si>
  <si>
    <t>A129225064</t>
  </si>
  <si>
    <t xml:space="preserve">03/04/1998                    </t>
  </si>
  <si>
    <t>jimmylin31510@gmail.com</t>
  </si>
  <si>
    <t>b05701206</t>
  </si>
  <si>
    <t>林品緯</t>
  </si>
  <si>
    <t>A126118599</t>
  </si>
  <si>
    <t xml:space="preserve">04/22/1992                    </t>
  </si>
  <si>
    <t>tritri81422@gmail.com</t>
  </si>
  <si>
    <t>r03623016</t>
  </si>
  <si>
    <t>林庭如</t>
  </si>
  <si>
    <t>A229521161</t>
  </si>
  <si>
    <t xml:space="preserve">12/29/1996                    </t>
  </si>
  <si>
    <t>b04701128</t>
  </si>
  <si>
    <t>林頎寶</t>
  </si>
  <si>
    <t>A127926488</t>
  </si>
  <si>
    <t xml:space="preserve">12/21/1996                    </t>
  </si>
  <si>
    <t>b04703076</t>
  </si>
  <si>
    <t xml:space="preserve">03 19 2019 11:18AM            </t>
  </si>
  <si>
    <t>邱仕丞</t>
  </si>
  <si>
    <t>D122972812</t>
  </si>
  <si>
    <t xml:space="preserve">09/02/1997                    </t>
  </si>
  <si>
    <t>b05704024</t>
  </si>
  <si>
    <t>俞之仁</t>
  </si>
  <si>
    <t>A127066727</t>
  </si>
  <si>
    <t xml:space="preserve">07/22/1998                    </t>
  </si>
  <si>
    <t>jasonyu0722@gmail.com</t>
  </si>
  <si>
    <t>b05102009</t>
  </si>
  <si>
    <t>洪于雯</t>
  </si>
  <si>
    <t>A229603033</t>
  </si>
  <si>
    <t xml:space="preserve">05/24/1999                    </t>
  </si>
  <si>
    <t>winniehung90306@gmail.com</t>
  </si>
  <si>
    <t>b06610042</t>
  </si>
  <si>
    <t>徐兆詮</t>
  </si>
  <si>
    <t>A130705028</t>
  </si>
  <si>
    <t xml:space="preserve">03/23/2000                    </t>
  </si>
  <si>
    <t>b07702073</t>
  </si>
  <si>
    <t>徐明伶</t>
  </si>
  <si>
    <t>F228144594</t>
  </si>
  <si>
    <t xml:space="preserve">08/07/1993                    </t>
  </si>
  <si>
    <t>a87707584@gmail.com</t>
  </si>
  <si>
    <t>r05722017</t>
  </si>
  <si>
    <t xml:space="preserve">03 19 2019 11:19AM            </t>
  </si>
  <si>
    <t>徐逸珊</t>
  </si>
  <si>
    <t>A230127473</t>
  </si>
  <si>
    <t xml:space="preserve">03/28/1998                    </t>
  </si>
  <si>
    <t>b05704006</t>
  </si>
  <si>
    <t>張庭瑜</t>
  </si>
  <si>
    <t>N225782150</t>
  </si>
  <si>
    <t xml:space="preserve">01/04/1997                    </t>
  </si>
  <si>
    <t>b04701136</t>
  </si>
  <si>
    <t>張震權</t>
  </si>
  <si>
    <t>Q123563148</t>
  </si>
  <si>
    <t xml:space="preserve">05/15/1989                    </t>
  </si>
  <si>
    <t>102253015@nccu.edu.tw</t>
  </si>
  <si>
    <t>r03322027</t>
  </si>
  <si>
    <t>郭俐</t>
  </si>
  <si>
    <t>S224794570</t>
  </si>
  <si>
    <t xml:space="preserve">10/30/1997                    </t>
  </si>
  <si>
    <t>axfihhtn@gmail.com</t>
  </si>
  <si>
    <t>b05103029</t>
  </si>
  <si>
    <t>陳丘舫</t>
  </si>
  <si>
    <t>H224879632</t>
  </si>
  <si>
    <t>b05704066</t>
  </si>
  <si>
    <t>陳安潔</t>
  </si>
  <si>
    <t>D222798729</t>
  </si>
  <si>
    <t xml:space="preserve">05/27/1997                    </t>
  </si>
  <si>
    <t>graceangelachen58@gmail.com</t>
  </si>
  <si>
    <t>b04704064</t>
  </si>
  <si>
    <t>陳貞穎</t>
  </si>
  <si>
    <t>A229545189</t>
  </si>
  <si>
    <t xml:space="preserve">10/21/1995                    </t>
  </si>
  <si>
    <t>b03701145</t>
  </si>
  <si>
    <t>黃仲畇</t>
  </si>
  <si>
    <t>F228980803</t>
  </si>
  <si>
    <t xml:space="preserve">01/12/1996                    </t>
  </si>
  <si>
    <t>s0a0b0r0i0n0a0@yahoo.com.tw</t>
  </si>
  <si>
    <t>b03302341</t>
  </si>
  <si>
    <t>黃建鴻</t>
  </si>
  <si>
    <t>B123103159</t>
  </si>
  <si>
    <t xml:space="preserve">07/10/1996                    </t>
  </si>
  <si>
    <t>gary19960710@gmail.com</t>
  </si>
  <si>
    <t>r07724039</t>
  </si>
  <si>
    <t>黃資翔</t>
  </si>
  <si>
    <t>A129675420</t>
  </si>
  <si>
    <t xml:space="preserve">10/19/1998                    </t>
  </si>
  <si>
    <t>jimmy42253786@yahoo.com</t>
  </si>
  <si>
    <t>b06705057</t>
  </si>
  <si>
    <t>鄭安淇</t>
  </si>
  <si>
    <t>S224644539</t>
  </si>
  <si>
    <t xml:space="preserve">05/23/1995                    </t>
  </si>
  <si>
    <t>b10233024@mail.ntust.edu.tw</t>
  </si>
  <si>
    <t>r06741002</t>
  </si>
  <si>
    <t>戴瑀萱</t>
  </si>
  <si>
    <t>A230022580</t>
  </si>
  <si>
    <t xml:space="preserve">05/24/1998                    </t>
  </si>
  <si>
    <t>b05704087</t>
  </si>
  <si>
    <t>鍾  晴</t>
  </si>
  <si>
    <t>V221509250</t>
  </si>
  <si>
    <t xml:space="preserve">05/24/1996                    </t>
  </si>
  <si>
    <t>lily850524@gmail.com</t>
  </si>
  <si>
    <t>r07546013</t>
  </si>
  <si>
    <t>粘祐誠</t>
    <phoneticPr fontId="1" type="noConversion"/>
  </si>
  <si>
    <t>B123366549</t>
  </si>
  <si>
    <t>男</t>
    <phoneticPr fontId="1" type="noConversion"/>
  </si>
  <si>
    <t>09/20/1998</t>
    <phoneticPr fontId="1" type="noConversion"/>
  </si>
  <si>
    <t>cpes9740701@gmail.com</t>
    <phoneticPr fontId="1" type="noConversion"/>
  </si>
  <si>
    <t>b06703136</t>
    <phoneticPr fontId="1" type="noConversion"/>
  </si>
  <si>
    <t>徐丞璽</t>
    <phoneticPr fontId="1" type="noConversion"/>
  </si>
  <si>
    <t>陳宜君</t>
    <phoneticPr fontId="1" type="noConversion"/>
  </si>
  <si>
    <t>陳x優</t>
    <phoneticPr fontId="1" type="noConversion"/>
  </si>
  <si>
    <t>柯雅鈴</t>
    <phoneticPr fontId="1" type="noConversion"/>
  </si>
  <si>
    <t>田雨騰</t>
    <phoneticPr fontId="1" type="noConversion"/>
  </si>
  <si>
    <t>唐千x</t>
    <phoneticPr fontId="1" type="noConversion"/>
  </si>
  <si>
    <t>校外人士</t>
    <phoneticPr fontId="1" type="noConversion"/>
  </si>
  <si>
    <t>蔡佳恩</t>
    <phoneticPr fontId="1" type="noConversion"/>
  </si>
  <si>
    <t>魏佑容</t>
    <phoneticPr fontId="1" type="noConversion"/>
  </si>
  <si>
    <t>黃俊豪</t>
    <phoneticPr fontId="1" type="noConversion"/>
  </si>
  <si>
    <t>劉勳宏</t>
    <phoneticPr fontId="1" type="noConversion"/>
  </si>
  <si>
    <t>04/11/1999</t>
    <phoneticPr fontId="1" type="noConversion"/>
  </si>
  <si>
    <t>08/02/1996</t>
    <phoneticPr fontId="1" type="noConversion"/>
  </si>
  <si>
    <t>會計系</t>
    <phoneticPr fontId="1" type="noConversion"/>
  </si>
  <si>
    <t>0934007443</t>
    <phoneticPr fontId="1" type="noConversion"/>
  </si>
  <si>
    <t>doerjoyceyang@gmail.com</t>
  </si>
  <si>
    <t>0318_大昌華嘉</t>
    <phoneticPr fontId="1" type="noConversion"/>
  </si>
  <si>
    <t>G222240963</t>
  </si>
  <si>
    <t>03/20/1998</t>
    <phoneticPr fontId="1" type="noConversion"/>
  </si>
  <si>
    <t>0312_工研院產科國際所</t>
    <phoneticPr fontId="1" type="noConversion"/>
  </si>
  <si>
    <t xml:space="preserve">02 15 2019  4:06PM            </t>
  </si>
  <si>
    <t>楊人羿</t>
  </si>
  <si>
    <t>G122183505</t>
  </si>
  <si>
    <t>b05302352@ntu.edu.tw</t>
  </si>
  <si>
    <t>網路報名</t>
    <phoneticPr fontId="1" type="noConversion"/>
  </si>
  <si>
    <t>180.218.230.69</t>
  </si>
  <si>
    <t>b05302352</t>
  </si>
  <si>
    <t xml:space="preserve">02 18 2019  1:42PM            </t>
  </si>
  <si>
    <t>網路報名</t>
    <phoneticPr fontId="1" type="noConversion"/>
  </si>
  <si>
    <t>0319_玉山銀行</t>
    <phoneticPr fontId="1" type="noConversion"/>
  </si>
  <si>
    <t xml:space="preserve">02 18 2019  3:48PM            </t>
  </si>
  <si>
    <t>陳平軒</t>
  </si>
  <si>
    <t>J122417419</t>
  </si>
  <si>
    <t xml:space="preserve">07/02/1988                    </t>
  </si>
  <si>
    <t>r06548032@ntu.edu.tw</t>
  </si>
  <si>
    <t>網路報名</t>
    <phoneticPr fontId="1" type="noConversion"/>
  </si>
  <si>
    <t>140.112.212.128</t>
  </si>
  <si>
    <t>r06548032</t>
  </si>
  <si>
    <t xml:space="preserve">02 18 2019  5:25PM            </t>
  </si>
  <si>
    <t>蘇芃安</t>
  </si>
  <si>
    <t>A230587513</t>
  </si>
  <si>
    <t xml:space="preserve">02/26/2000                    </t>
  </si>
  <si>
    <t>b07704049@ntu.edu.tw</t>
  </si>
  <si>
    <t>106.105.15.203</t>
  </si>
  <si>
    <t>b07704049</t>
  </si>
  <si>
    <t xml:space="preserve">02 19 2019  5:24PM            </t>
  </si>
  <si>
    <t>汪沛嫻</t>
  </si>
  <si>
    <t>E224780324</t>
  </si>
  <si>
    <t xml:space="preserve">02/03/1998                    </t>
  </si>
  <si>
    <t>wpskelly@gmail.com</t>
  </si>
  <si>
    <t>網路報名</t>
    <phoneticPr fontId="1" type="noConversion"/>
  </si>
  <si>
    <t>223.137.198.35</t>
  </si>
  <si>
    <t>b07702062</t>
  </si>
  <si>
    <t xml:space="preserve">02 20 2019 11:35AM            </t>
  </si>
  <si>
    <t>網路報名</t>
    <phoneticPr fontId="1" type="noConversion"/>
  </si>
  <si>
    <t xml:space="preserve">02 25 2019 11:02AM            </t>
  </si>
  <si>
    <t xml:space="preserve">02 26 2019  9:01PM            </t>
  </si>
  <si>
    <t xml:space="preserve">02 27 2019  8:53PM            </t>
  </si>
  <si>
    <t>翁慈憶</t>
  </si>
  <si>
    <t>A229035526</t>
  </si>
  <si>
    <t>judy128988@gmail.com</t>
  </si>
  <si>
    <t>網路報名</t>
    <phoneticPr fontId="1" type="noConversion"/>
  </si>
  <si>
    <t>140.112.16.181</t>
  </si>
  <si>
    <t>r07724001</t>
  </si>
  <si>
    <t xml:space="preserve">03  1 2019  9:11PM            </t>
  </si>
  <si>
    <t>陳恩雨</t>
  </si>
  <si>
    <t>D222674377</t>
  </si>
  <si>
    <t xml:space="preserve">01/12/1997                    </t>
  </si>
  <si>
    <t>grace3313520@gmail.com</t>
  </si>
  <si>
    <t>39.12.230.154</t>
  </si>
  <si>
    <t>b05701145</t>
  </si>
  <si>
    <t xml:space="preserve">03  5 2019  2:44PM            </t>
  </si>
  <si>
    <t>張博瑋</t>
  </si>
  <si>
    <t>F129264315</t>
  </si>
  <si>
    <t xml:space="preserve">08/06/1994                    </t>
  </si>
  <si>
    <t>bssbssin@gmail.com</t>
  </si>
  <si>
    <t>150.116.31.25</t>
  </si>
  <si>
    <t>r07741072</t>
  </si>
  <si>
    <t xml:space="preserve">03  6 2019  3:38PM            </t>
  </si>
  <si>
    <t>方心成</t>
  </si>
  <si>
    <t>A127649146</t>
  </si>
  <si>
    <t xml:space="preserve">11/06/1994                    </t>
  </si>
  <si>
    <t>allen831106@gmail.com</t>
  </si>
  <si>
    <t>r06725045</t>
  </si>
  <si>
    <t xml:space="preserve">03  7 2019  3:51PM            </t>
  </si>
  <si>
    <t>陳芳芳</t>
  </si>
  <si>
    <t>C221619808</t>
  </si>
  <si>
    <t xml:space="preserve">07/26/1996                    </t>
  </si>
  <si>
    <t>grace85725@gmail.com</t>
  </si>
  <si>
    <t>r07323037</t>
  </si>
  <si>
    <t xml:space="preserve">03  8 2019 10:03AM            </t>
  </si>
  <si>
    <t>周祐霆</t>
  </si>
  <si>
    <t>F130082954</t>
  </si>
  <si>
    <t xml:space="preserve">08/26/1997                    </t>
  </si>
  <si>
    <t>b04303079@ntu.edu.tw</t>
  </si>
  <si>
    <t>61.219.81.163</t>
  </si>
  <si>
    <t>b04303079</t>
  </si>
  <si>
    <t xml:space="preserve">03  8 2019  6:29PM            </t>
  </si>
  <si>
    <t>吳英慈</t>
  </si>
  <si>
    <t>S224952205</t>
  </si>
  <si>
    <t xml:space="preserve">11/18/1997                    </t>
  </si>
  <si>
    <t>b05703072@ntu.edu.tw</t>
  </si>
  <si>
    <t>140.112.217.130</t>
  </si>
  <si>
    <t>b05703072</t>
  </si>
  <si>
    <t xml:space="preserve">03  8 2019  7:30PM            </t>
  </si>
  <si>
    <t>鄭芷昕</t>
  </si>
  <si>
    <t>A228694487</t>
  </si>
  <si>
    <t xml:space="preserve">09/07/1998                    </t>
  </si>
  <si>
    <t>chopper870907@gmail.com</t>
  </si>
  <si>
    <t>223.140.113.226</t>
  </si>
  <si>
    <t>b06703026</t>
  </si>
  <si>
    <t xml:space="preserve">03  8 2019  8:46PM            </t>
  </si>
  <si>
    <t>鍾侑芸</t>
  </si>
  <si>
    <t>B223413330</t>
  </si>
  <si>
    <t xml:space="preserve">02/29/2000                    </t>
  </si>
  <si>
    <t>b07704097@ntu.edu.tw</t>
  </si>
  <si>
    <t>39.12.0.90</t>
  </si>
  <si>
    <t>b07704097</t>
  </si>
  <si>
    <t xml:space="preserve">03  8 2019 10:38PM            </t>
  </si>
  <si>
    <t>馬  龍</t>
  </si>
  <si>
    <t>A130713388</t>
  </si>
  <si>
    <t xml:space="preserve">08/18/2000                    </t>
  </si>
  <si>
    <t>Malung0818@gmail.com</t>
  </si>
  <si>
    <t>123.192.35.216</t>
  </si>
  <si>
    <t>b07703095</t>
  </si>
  <si>
    <t xml:space="preserve">03 11 2019  4:08PM            </t>
  </si>
  <si>
    <t>農業經濟所碩士班</t>
  </si>
  <si>
    <t>碩士生</t>
  </si>
  <si>
    <t xml:space="preserve">03 12 2019  1:29PM            </t>
  </si>
  <si>
    <t>歐子立</t>
  </si>
  <si>
    <t>X120599589</t>
  </si>
  <si>
    <t xml:space="preserve">01/09/1998                    </t>
  </si>
  <si>
    <t>b05705013@ntu.im</t>
  </si>
  <si>
    <t>140.112.247.92</t>
  </si>
  <si>
    <t>b05705013</t>
  </si>
  <si>
    <t xml:space="preserve">03 12 2019  3:38PM            </t>
  </si>
  <si>
    <t xml:space="preserve">03 13 2019 10:44PM            </t>
  </si>
  <si>
    <t>140.112.192.233</t>
  </si>
  <si>
    <t xml:space="preserve">03 14 2019 12:34AM            </t>
  </si>
  <si>
    <t xml:space="preserve">03 14 2019 10:28AM            </t>
  </si>
  <si>
    <t xml:space="preserve">03 18 2019  4:51PM            </t>
  </si>
  <si>
    <t>趙  容</t>
  </si>
  <si>
    <t>B223007672</t>
  </si>
  <si>
    <t xml:space="preserve">04/06/1997                    </t>
  </si>
  <si>
    <t>b04703036@ntu.edu.tw</t>
  </si>
  <si>
    <t>140.112.25.43</t>
  </si>
  <si>
    <t>b04703036</t>
  </si>
  <si>
    <t xml:space="preserve">03 18 2019  9:32PM            </t>
  </si>
  <si>
    <t>周思廷</t>
  </si>
  <si>
    <t>G222103894</t>
  </si>
  <si>
    <t xml:space="preserve">06/05/1994                    </t>
  </si>
  <si>
    <t>kirsty51116@yahoo.com.tw</t>
  </si>
  <si>
    <t>140.112.229.13</t>
  </si>
  <si>
    <t>r06627006</t>
  </si>
  <si>
    <t xml:space="preserve">03 18 2019 11:52PM            </t>
  </si>
  <si>
    <t>張郁涵</t>
  </si>
  <si>
    <t>D222838031</t>
  </si>
  <si>
    <t xml:space="preserve">11/23/1998                    </t>
  </si>
  <si>
    <t>s97hnps40418@gmail.com</t>
  </si>
  <si>
    <t>49.217.76.167</t>
  </si>
  <si>
    <t>b06701145</t>
  </si>
  <si>
    <t xml:space="preserve">02 15 2019  7:48PM            </t>
  </si>
  <si>
    <t xml:space="preserve">02 16 2019  1:11PM            </t>
  </si>
  <si>
    <t xml:space="preserve">02 16 2019  6:15PM            </t>
  </si>
  <si>
    <t xml:space="preserve">02 17 2019  3:32PM            </t>
  </si>
  <si>
    <t xml:space="preserve">02 17 2019  6:08PM            </t>
  </si>
  <si>
    <t xml:space="preserve">02 17 2019  9:32PM            </t>
  </si>
  <si>
    <t xml:space="preserve">02 18 2019 10:22AM            </t>
  </si>
  <si>
    <t xml:space="preserve">02 18 2019 10:24AM            </t>
  </si>
  <si>
    <t xml:space="preserve">02 18 2019  1:45PM            </t>
  </si>
  <si>
    <t>翁子涵</t>
  </si>
  <si>
    <t>A231732469</t>
  </si>
  <si>
    <t xml:space="preserve">02/06/1994                    </t>
  </si>
  <si>
    <t>R06724088@ntu.edu.tw</t>
  </si>
  <si>
    <t>123.194.128.253</t>
  </si>
  <si>
    <t>r06724088</t>
  </si>
  <si>
    <t xml:space="preserve">02 19 2019 10:09AM            </t>
  </si>
  <si>
    <t xml:space="preserve">02 19 2019  9:31PM            </t>
  </si>
  <si>
    <t>220.135.14.134</t>
  </si>
  <si>
    <t xml:space="preserve">02 20 2019 12:48PM            </t>
  </si>
  <si>
    <t>盧廷瑞</t>
  </si>
  <si>
    <t>L124952412</t>
  </si>
  <si>
    <t xml:space="preserve">02/12/1996                    </t>
  </si>
  <si>
    <t>sd63408@gmail.com</t>
  </si>
  <si>
    <t>r07627013</t>
  </si>
  <si>
    <t xml:space="preserve">02 20 2019 12:49PM            </t>
  </si>
  <si>
    <t>ab9586123@gmail.com</t>
  </si>
  <si>
    <t xml:space="preserve">02 20 2019  3:07PM            </t>
  </si>
  <si>
    <t>羅淮億</t>
  </si>
  <si>
    <t>J122746424</t>
  </si>
  <si>
    <t xml:space="preserve">11/12/1994                    </t>
  </si>
  <si>
    <t>tank0291@gmail.com</t>
  </si>
  <si>
    <t>r07627014</t>
  </si>
  <si>
    <t xml:space="preserve">02 20 2019  3:59PM            </t>
  </si>
  <si>
    <t>張  琳</t>
  </si>
  <si>
    <t>L224952469</t>
  </si>
  <si>
    <t xml:space="preserve">12/30/1995                    </t>
  </si>
  <si>
    <t>changlyn1230@gmail.com</t>
  </si>
  <si>
    <t>r07723009</t>
  </si>
  <si>
    <t xml:space="preserve">02 20 2019  4:48PM            </t>
  </si>
  <si>
    <t xml:space="preserve">02 20 2019  9:31PM            </t>
  </si>
  <si>
    <t>林璟耀</t>
  </si>
  <si>
    <t>B123170249</t>
  </si>
  <si>
    <t xml:space="preserve">03/29/1997                    </t>
  </si>
  <si>
    <t>b05303092@ntu.edu.tw</t>
  </si>
  <si>
    <t>1.169.112.58</t>
  </si>
  <si>
    <t>b05303092</t>
  </si>
  <si>
    <t xml:space="preserve">02 21 2019  3:09AM            </t>
  </si>
  <si>
    <t>許惟傑</t>
  </si>
  <si>
    <t>A128466212</t>
  </si>
  <si>
    <t>B04201038@ntu.edu.tw</t>
  </si>
  <si>
    <t>118.169.174.248</t>
  </si>
  <si>
    <t>b04201038</t>
  </si>
  <si>
    <t xml:space="preserve">02 22 2019 12:13AM            </t>
  </si>
  <si>
    <t xml:space="preserve">02 22 2019  4:50PM            </t>
  </si>
  <si>
    <t>122.116.90.166</t>
  </si>
  <si>
    <t xml:space="preserve">02 24 2019 10:28AM            </t>
  </si>
  <si>
    <t>張博兼</t>
  </si>
  <si>
    <t>F128870060</t>
  </si>
  <si>
    <t xml:space="preserve">09/05/1993                    </t>
  </si>
  <si>
    <t>cbc73880905@gmail.com</t>
  </si>
  <si>
    <t>111.241.215.125</t>
  </si>
  <si>
    <t>r07724051</t>
  </si>
  <si>
    <t xml:space="preserve">02 24 2019  4:08PM            </t>
  </si>
  <si>
    <t xml:space="preserve">02 24 2019  9:16PM            </t>
  </si>
  <si>
    <t xml:space="preserve">02 25 2019 12:13PM            </t>
  </si>
  <si>
    <t>周庭瑋</t>
  </si>
  <si>
    <t>H224683887</t>
  </si>
  <si>
    <t xml:space="preserve">05/24/1997                    </t>
  </si>
  <si>
    <t>a0938660179@gmail.com</t>
  </si>
  <si>
    <t>36.227.27.11</t>
  </si>
  <si>
    <t>r07723079</t>
  </si>
  <si>
    <t xml:space="preserve">02 25 2019  7:02PM            </t>
  </si>
  <si>
    <t>蘇力偉</t>
  </si>
  <si>
    <t>L124946718</t>
  </si>
  <si>
    <t xml:space="preserve">06/22/1995                    </t>
  </si>
  <si>
    <t>y24780638@gmail.com</t>
  </si>
  <si>
    <t>140.112.218.23</t>
  </si>
  <si>
    <t>r06724005</t>
  </si>
  <si>
    <t xml:space="preserve">02 26 2019 10:41PM            </t>
  </si>
  <si>
    <t>江晉楷</t>
  </si>
  <si>
    <t>G122206718</t>
  </si>
  <si>
    <t xml:space="preserve">11/29/1996                    </t>
  </si>
  <si>
    <t>b04703028@ntu.edu.tw</t>
  </si>
  <si>
    <t>101.10.34.145</t>
  </si>
  <si>
    <t>b04703028</t>
  </si>
  <si>
    <t xml:space="preserve">02 27 2019  9:53AM            </t>
  </si>
  <si>
    <t>陳思吟</t>
  </si>
  <si>
    <t>E225108004</t>
  </si>
  <si>
    <t xml:space="preserve">04/13/1996                    </t>
  </si>
  <si>
    <t>shihyin96@gmail.com</t>
  </si>
  <si>
    <t>223.136.149.44</t>
  </si>
  <si>
    <t>r07724009</t>
  </si>
  <si>
    <t xml:space="preserve">02 27 2019  4:40PM            </t>
  </si>
  <si>
    <t>林宣妤</t>
  </si>
  <si>
    <t>H224428911</t>
  </si>
  <si>
    <t>emi96115@gmail.com</t>
  </si>
  <si>
    <t>r07723038</t>
  </si>
  <si>
    <t xml:space="preserve">02 28 2019  1:45PM            </t>
  </si>
  <si>
    <t xml:space="preserve">02 28 2019  5:58PM            </t>
  </si>
  <si>
    <t xml:space="preserve">03  1 2019  5:24PM            </t>
  </si>
  <si>
    <t>101.13.68.221</t>
  </si>
  <si>
    <t xml:space="preserve">03  1 2019 11:12PM            </t>
  </si>
  <si>
    <t>許  禎</t>
  </si>
  <si>
    <t>F229550461</t>
  </si>
  <si>
    <t>b05103053@ntu.edu.tw</t>
  </si>
  <si>
    <t>118.166.138.27</t>
  </si>
  <si>
    <t>b05103053</t>
  </si>
  <si>
    <t xml:space="preserve">03  4 2019  5:20PM            </t>
  </si>
  <si>
    <t xml:space="preserve">03  4 2019 10:57PM            </t>
  </si>
  <si>
    <t>劉睿澄</t>
  </si>
  <si>
    <t>E125113610</t>
  </si>
  <si>
    <t xml:space="preserve">07/31/1996                    </t>
  </si>
  <si>
    <t>allen60212@gmail.com</t>
  </si>
  <si>
    <t>1.161.234.251</t>
  </si>
  <si>
    <t>r07724052</t>
  </si>
  <si>
    <t xml:space="preserve">03  5 2019 12:55AM            </t>
  </si>
  <si>
    <t xml:space="preserve">03  5 2019 11:01AM            </t>
  </si>
  <si>
    <t>陳柏廷</t>
  </si>
  <si>
    <t>N126064515</t>
  </si>
  <si>
    <t xml:space="preserve">07/21/1997                    </t>
  </si>
  <si>
    <t>0978-278333</t>
  </si>
  <si>
    <t>jb0721032050@gmail.com</t>
  </si>
  <si>
    <t>b05607018</t>
  </si>
  <si>
    <t xml:space="preserve">03  5 2019  8:32PM            </t>
  </si>
  <si>
    <t>曾祥富</t>
  </si>
  <si>
    <t>H124830982</t>
  </si>
  <si>
    <t xml:space="preserve">06/21/1997                    </t>
  </si>
  <si>
    <t>B04610010@ntu.edu.tw</t>
  </si>
  <si>
    <t>網路報名</t>
    <phoneticPr fontId="1" type="noConversion"/>
  </si>
  <si>
    <t>140.112.25.33</t>
  </si>
  <si>
    <t>b04610010</t>
  </si>
  <si>
    <t xml:space="preserve">03  5 2019 11:40PM            </t>
  </si>
  <si>
    <t xml:space="preserve">03  6 2019 11:51AM            </t>
  </si>
  <si>
    <t>劉冠宏</t>
  </si>
  <si>
    <t>S124870895</t>
  </si>
  <si>
    <t xml:space="preserve">12/03/1995                    </t>
  </si>
  <si>
    <t>snoopy403540668@gmail.com</t>
  </si>
  <si>
    <t>223.140.37.27</t>
  </si>
  <si>
    <t>dam1995s</t>
  </si>
  <si>
    <t xml:space="preserve">03  6 2019 11:57AM            </t>
  </si>
  <si>
    <t>廖偉淵</t>
  </si>
  <si>
    <t>F129186718</t>
  </si>
  <si>
    <t xml:space="preserve">10/11/1994                    </t>
  </si>
  <si>
    <t>willy41012@gmail.com</t>
  </si>
  <si>
    <t>140.124.249.5</t>
  </si>
  <si>
    <t>asd1592583</t>
  </si>
  <si>
    <t xml:space="preserve">03  6 2019 11:59AM            </t>
  </si>
  <si>
    <t>楊子慶</t>
  </si>
  <si>
    <t>F129646200</t>
  </si>
  <si>
    <t xml:space="preserve">01/13/1996                    </t>
  </si>
  <si>
    <t>國立台北科技大學</t>
  </si>
  <si>
    <t>boygirl755079@gmail.com</t>
  </si>
  <si>
    <t>101.136.9.121</t>
  </si>
  <si>
    <t>boygirl755079</t>
  </si>
  <si>
    <t xml:space="preserve">03  6 2019 12:06PM            </t>
  </si>
  <si>
    <t>潘芷寧</t>
  </si>
  <si>
    <t>F228823401</t>
  </si>
  <si>
    <t xml:space="preserve">01/08/1995                    </t>
  </si>
  <si>
    <t>penamy5080@gmail.com</t>
  </si>
  <si>
    <t>140.124.249.8</t>
  </si>
  <si>
    <t>penamy5080</t>
  </si>
  <si>
    <t xml:space="preserve">03  6 2019 12:29PM            </t>
  </si>
  <si>
    <t>223.137.165.200</t>
  </si>
  <si>
    <t xml:space="preserve">03  6 2019  1:22PM            </t>
  </si>
  <si>
    <t>李佩穎</t>
  </si>
  <si>
    <t>G222036110</t>
  </si>
  <si>
    <t xml:space="preserve">12/15/1997                    </t>
  </si>
  <si>
    <t>b05703046@ntu.edu.tw</t>
  </si>
  <si>
    <t>b05703046</t>
  </si>
  <si>
    <t xml:space="preserve">03  6 2019  2:31PM            </t>
  </si>
  <si>
    <t xml:space="preserve">03  6 2019  3:51PM            </t>
  </si>
  <si>
    <t>黃業燊</t>
  </si>
  <si>
    <t>F130178375</t>
  </si>
  <si>
    <t xml:space="preserve">11/16/1998                    </t>
  </si>
  <si>
    <t>tim871116@gmail.com</t>
  </si>
  <si>
    <t>110.50.138.10</t>
  </si>
  <si>
    <t>b06302313</t>
  </si>
  <si>
    <t xml:space="preserve">03  6 2019  4:05PM            </t>
  </si>
  <si>
    <t>周昀蒨</t>
  </si>
  <si>
    <t>J222823508</t>
  </si>
  <si>
    <t xml:space="preserve">05/26/1997                    </t>
  </si>
  <si>
    <t>b04106012@ntu.edu.tw</t>
  </si>
  <si>
    <t>140.112.217.140</t>
  </si>
  <si>
    <t>b04106012</t>
  </si>
  <si>
    <t xml:space="preserve">03  6 2019  4:14PM            </t>
  </si>
  <si>
    <t>陳冠聿</t>
  </si>
  <si>
    <t>F229685610</t>
  </si>
  <si>
    <t xml:space="preserve">05/06/1996                    </t>
  </si>
  <si>
    <t>haha850506@gmail.com</t>
  </si>
  <si>
    <t>101.8.192.118</t>
  </si>
  <si>
    <t>haha0506</t>
  </si>
  <si>
    <t xml:space="preserve">03  6 2019  4:43PM            </t>
  </si>
  <si>
    <t>趙元玥</t>
  </si>
  <si>
    <t>A129570546</t>
  </si>
  <si>
    <t xml:space="preserve">11/18/1996                    </t>
  </si>
  <si>
    <t>B04303028@ntu.edu.tw</t>
  </si>
  <si>
    <t>b04303028</t>
  </si>
  <si>
    <t xml:space="preserve">03  6 2019  8:27PM            </t>
  </si>
  <si>
    <t>judylin</t>
  </si>
  <si>
    <t>G222178177</t>
  </si>
  <si>
    <t xml:space="preserve">05/12/1996                    </t>
  </si>
  <si>
    <t>judylin8505@gmail.com</t>
  </si>
  <si>
    <t>39.9.229.6</t>
  </si>
  <si>
    <t xml:space="preserve">03  6 2019 10:37PM            </t>
  </si>
  <si>
    <t>邵紫婷</t>
  </si>
  <si>
    <t>A228654974</t>
  </si>
  <si>
    <t xml:space="preserve">06/12/1996                    </t>
  </si>
  <si>
    <t>amd2621@gmail.com</t>
  </si>
  <si>
    <t>39.10.12.206</t>
  </si>
  <si>
    <t>r07627018</t>
  </si>
  <si>
    <t xml:space="preserve">03  7 2019  1:07PM            </t>
  </si>
  <si>
    <t>賴欣妤</t>
  </si>
  <si>
    <t>A227902604</t>
  </si>
  <si>
    <t xml:space="preserve">09/06/1995                    </t>
  </si>
  <si>
    <t>r07723005@ntu.edu.tw</t>
  </si>
  <si>
    <t>211.20.189.211</t>
  </si>
  <si>
    <t>r07723005</t>
  </si>
  <si>
    <t xml:space="preserve">03  7 2019  3:52PM            </t>
  </si>
  <si>
    <t xml:space="preserve">03  7 2019  4:48PM            </t>
  </si>
  <si>
    <t xml:space="preserve">03  7 2019  7:44PM            </t>
  </si>
  <si>
    <t>陳玉配</t>
  </si>
  <si>
    <t>E224538240</t>
  </si>
  <si>
    <t xml:space="preserve">02/07/1995                    </t>
  </si>
  <si>
    <t>r07627043@ntu.edu.tw</t>
  </si>
  <si>
    <t>r07627043</t>
  </si>
  <si>
    <t xml:space="preserve">03  7 2019  9:17PM            </t>
  </si>
  <si>
    <t>林聖硯</t>
  </si>
  <si>
    <t>F130536000</t>
  </si>
  <si>
    <t xml:space="preserve">05/01/1999                    </t>
  </si>
  <si>
    <t>martin880501@gmail.com</t>
  </si>
  <si>
    <t>140.112.235.184</t>
  </si>
  <si>
    <t>b06702064</t>
  </si>
  <si>
    <t>林咨辰</t>
  </si>
  <si>
    <t>A129404163</t>
  </si>
  <si>
    <t xml:space="preserve">03/03/1994                    </t>
  </si>
  <si>
    <t>tzu.melo0303@gmail.com</t>
  </si>
  <si>
    <t>140.117.248.4</t>
  </si>
  <si>
    <t xml:space="preserve">03  8 2019 10:30PM            </t>
  </si>
  <si>
    <t>蔡佳琪</t>
  </si>
  <si>
    <t>E224872827</t>
  </si>
  <si>
    <t xml:space="preserve">04/21/1999                    </t>
  </si>
  <si>
    <t>b06703126@ntu.edu.tw</t>
  </si>
  <si>
    <t>223.136.235.50</t>
  </si>
  <si>
    <t>b06703126</t>
  </si>
  <si>
    <t xml:space="preserve">03  9 2019 12:02AM            </t>
  </si>
  <si>
    <t>27.246.34.111</t>
  </si>
  <si>
    <t xml:space="preserve">03  9 2019  1:16PM            </t>
  </si>
  <si>
    <t xml:space="preserve">03 11 2019  1:14AM            </t>
  </si>
  <si>
    <t>林莆芸</t>
  </si>
  <si>
    <t>C221496421</t>
  </si>
  <si>
    <t>r07627020@ntu.edu.tw</t>
  </si>
  <si>
    <t>36.227.81.65</t>
  </si>
  <si>
    <t>r07627020</t>
  </si>
  <si>
    <t xml:space="preserve">03 11 2019 11:19AM            </t>
  </si>
  <si>
    <t>李孟臻</t>
  </si>
  <si>
    <t>A227961023</t>
  </si>
  <si>
    <t xml:space="preserve">07/03/1998                    </t>
  </si>
  <si>
    <t>b05703075@ntu.edu.tw</t>
  </si>
  <si>
    <t>140.112.25.13</t>
  </si>
  <si>
    <t>b05703075</t>
  </si>
  <si>
    <t xml:space="preserve">03 11 2019 12:25PM            </t>
  </si>
  <si>
    <t>r06722021@ntu.edu.tw</t>
  </si>
  <si>
    <t>111.71.51.173</t>
  </si>
  <si>
    <t xml:space="preserve">03 11 2019  1:46PM            </t>
  </si>
  <si>
    <t>洪迎禎</t>
  </si>
  <si>
    <t>L224837449</t>
  </si>
  <si>
    <t xml:space="preserve">04/06/1996                    </t>
  </si>
  <si>
    <t>chen01161@gmail.com</t>
  </si>
  <si>
    <t>140.112.41.37</t>
  </si>
  <si>
    <t>r07546038</t>
  </si>
  <si>
    <t xml:space="preserve">03 11 2019  1:56PM            </t>
  </si>
  <si>
    <t>余芳欣</t>
  </si>
  <si>
    <t>A227071882</t>
  </si>
  <si>
    <t xml:space="preserve">02/16/1997                    </t>
  </si>
  <si>
    <t>b04703062@ntu.edu.tw</t>
  </si>
  <si>
    <t>223.136.134.170</t>
  </si>
  <si>
    <t>b04703062</t>
  </si>
  <si>
    <t xml:space="preserve">03 11 2019  1:59PM            </t>
  </si>
  <si>
    <t>許偉亮</t>
  </si>
  <si>
    <t>F129534723</t>
  </si>
  <si>
    <t xml:space="preserve">03/25/1998                    </t>
  </si>
  <si>
    <t>b05703011@ntu.edu.tw</t>
  </si>
  <si>
    <t>140.112.25.41</t>
  </si>
  <si>
    <t>b05703011</t>
  </si>
  <si>
    <t xml:space="preserve">03 11 2019  3:26PM            </t>
  </si>
  <si>
    <t>于孟萱</t>
  </si>
  <si>
    <t>H225077132</t>
  </si>
  <si>
    <t>B05103007@ntu.edu.tw</t>
  </si>
  <si>
    <t>140.112.25.99</t>
  </si>
  <si>
    <t>b05103007</t>
  </si>
  <si>
    <t xml:space="preserve">03 11 2019 10:23PM            </t>
  </si>
  <si>
    <t xml:space="preserve">03 12 2019 12:05AM            </t>
  </si>
  <si>
    <t xml:space="preserve">03 12 2019  1:22AM            </t>
  </si>
  <si>
    <t>林天文</t>
  </si>
  <si>
    <t>A126874949</t>
  </si>
  <si>
    <t xml:space="preserve">12/10/1997                    </t>
  </si>
  <si>
    <t>b05607024@ntu.edu.tw</t>
  </si>
  <si>
    <t>140.112.243.205</t>
  </si>
  <si>
    <t>b05607024</t>
  </si>
  <si>
    <t xml:space="preserve">03 12 2019 10:58AM            </t>
  </si>
  <si>
    <t>林宣仲</t>
  </si>
  <si>
    <t>A130516558</t>
  </si>
  <si>
    <t>y8m88s@gmail.com</t>
  </si>
  <si>
    <t>42.74.48.158</t>
  </si>
  <si>
    <t>b06704065</t>
  </si>
  <si>
    <t xml:space="preserve">03 12 2019 11:28AM            </t>
  </si>
  <si>
    <t>程燦富</t>
  </si>
  <si>
    <t>F130440116</t>
  </si>
  <si>
    <t xml:space="preserve">08/14/1998                    </t>
  </si>
  <si>
    <t>b05701122@ntu.edu.tw</t>
  </si>
  <si>
    <t>140.112.25.6</t>
  </si>
  <si>
    <t>b05701122</t>
  </si>
  <si>
    <t xml:space="preserve">03 12 2019 12:22PM            </t>
  </si>
  <si>
    <t>方婕薰</t>
  </si>
  <si>
    <t>A230325086</t>
  </si>
  <si>
    <t xml:space="preserve">02/06/1999                    </t>
  </si>
  <si>
    <t>b06703007@ntu.edu.tw</t>
  </si>
  <si>
    <t>42.76.128.161</t>
  </si>
  <si>
    <t>b06703007</t>
  </si>
  <si>
    <t xml:space="preserve">03 12 2019  1:48PM            </t>
  </si>
  <si>
    <t xml:space="preserve">03 13 2019  3:46PM            </t>
  </si>
  <si>
    <t>周侑廷</t>
  </si>
  <si>
    <t>N124987195</t>
  </si>
  <si>
    <t xml:space="preserve">08/12/1996                    </t>
  </si>
  <si>
    <t>b03902046@ntu.edu.tw</t>
  </si>
  <si>
    <t>140.112.16.133</t>
  </si>
  <si>
    <t>r07922042</t>
  </si>
  <si>
    <t xml:space="preserve">03 13 2019  4:51PM            </t>
  </si>
  <si>
    <t>許晉毓</t>
  </si>
  <si>
    <t>F130080978</t>
  </si>
  <si>
    <t xml:space="preserve">07/18/1997                    </t>
  </si>
  <si>
    <t>B04701141@ntu.edu.tw</t>
  </si>
  <si>
    <t>b04701141</t>
  </si>
  <si>
    <t xml:space="preserve">03 13 2019  5:14PM            </t>
  </si>
  <si>
    <t>林欣儀</t>
  </si>
  <si>
    <t>A226597627</t>
  </si>
  <si>
    <t>b05104011@ntu.edu.tw</t>
  </si>
  <si>
    <t>b05104011</t>
  </si>
  <si>
    <t xml:space="preserve">03 13 2019  6:03PM            </t>
  </si>
  <si>
    <t>劉  權</t>
  </si>
  <si>
    <t>FC30242318</t>
  </si>
  <si>
    <t xml:space="preserve">12/05/1997                    </t>
  </si>
  <si>
    <t>aa971205@gmail.com</t>
  </si>
  <si>
    <t>b05702036</t>
  </si>
  <si>
    <t xml:space="preserve">03 14 2019 12:08AM            </t>
  </si>
  <si>
    <t>吳侑穎</t>
  </si>
  <si>
    <t>A229579390</t>
  </si>
  <si>
    <t xml:space="preserve">10/01/1997                    </t>
  </si>
  <si>
    <t>c0930724341@gmail.com</t>
  </si>
  <si>
    <t>49.214.161.233</t>
  </si>
  <si>
    <t>b05705008</t>
  </si>
  <si>
    <t xml:space="preserve">03 14 2019 12:03PM            </t>
  </si>
  <si>
    <t>楊芳捷</t>
  </si>
  <si>
    <t>L225048697</t>
  </si>
  <si>
    <t xml:space="preserve">02/21/1997                    </t>
  </si>
  <si>
    <t>jessicay221@gmail.com</t>
  </si>
  <si>
    <t>b05610013</t>
  </si>
  <si>
    <t xml:space="preserve">03 14 2019  1:49PM            </t>
  </si>
  <si>
    <t>114.136.208.55</t>
  </si>
  <si>
    <t xml:space="preserve">03 14 2019 11:53PM            </t>
  </si>
  <si>
    <t>許國輝</t>
  </si>
  <si>
    <t>A129576333</t>
  </si>
  <si>
    <t xml:space="preserve">02/15/1997                    </t>
  </si>
  <si>
    <t>b05302360@ntu.edu.tw</t>
  </si>
  <si>
    <t>111.250.161.211</t>
  </si>
  <si>
    <t>b05302360</t>
  </si>
  <si>
    <t xml:space="preserve">03 15 2019  3:05AM            </t>
  </si>
  <si>
    <t>屈佳宏</t>
  </si>
  <si>
    <t>N124980687</t>
  </si>
  <si>
    <t>電機系</t>
  </si>
  <si>
    <t>a7276318@gmail.com</t>
  </si>
  <si>
    <t>111.249.22.234</t>
  </si>
  <si>
    <t>b03901129</t>
  </si>
  <si>
    <t xml:space="preserve">03 15 2019  9:59AM            </t>
  </si>
  <si>
    <t>顏維君</t>
  </si>
  <si>
    <t>F230123756</t>
  </si>
  <si>
    <t xml:space="preserve">05/31/1999                    </t>
  </si>
  <si>
    <t>0531gillian.yen@gmail.com</t>
  </si>
  <si>
    <t>b06703133</t>
  </si>
  <si>
    <t xml:space="preserve">03 15 2019 10:02AM            </t>
  </si>
  <si>
    <t>周宜潔</t>
  </si>
  <si>
    <t>F229904414</t>
  </si>
  <si>
    <t xml:space="preserve">07/07/1999                    </t>
  </si>
  <si>
    <t>b06703086@ntu.edu.tw</t>
  </si>
  <si>
    <t>b06703086</t>
  </si>
  <si>
    <t xml:space="preserve">03 15 2019 12:33PM            </t>
  </si>
  <si>
    <t>郭庭瑜</t>
  </si>
  <si>
    <t>H224921051</t>
  </si>
  <si>
    <t xml:space="preserve">02/11/1999                    </t>
  </si>
  <si>
    <t>daphnekuo0211@gmail.com</t>
  </si>
  <si>
    <t>114.45.92.2</t>
  </si>
  <si>
    <t>b06703099</t>
  </si>
  <si>
    <t xml:space="preserve">03 15 2019 12:42PM            </t>
  </si>
  <si>
    <t>會研所</t>
  </si>
  <si>
    <t>39.10.224.141</t>
  </si>
  <si>
    <t xml:space="preserve">03 15 2019  1:50PM            </t>
  </si>
  <si>
    <t>140.112.25.3</t>
  </si>
  <si>
    <t xml:space="preserve">03 15 2019  1:53PM            </t>
  </si>
  <si>
    <t xml:space="preserve">03 15 2019  2:20PM            </t>
  </si>
  <si>
    <t xml:space="preserve">03 15 2019 11:57PM            </t>
  </si>
  <si>
    <t xml:space="preserve">03 16 2019  3:21PM            </t>
  </si>
  <si>
    <t>陳紫柔</t>
  </si>
  <si>
    <t>A230343066</t>
  </si>
  <si>
    <t>rawrouroll@gmail.com</t>
  </si>
  <si>
    <t>114.24.20.15</t>
  </si>
  <si>
    <t>b05702087</t>
  </si>
  <si>
    <t xml:space="preserve">03 16 2019 10:19PM            </t>
  </si>
  <si>
    <t>高薇穎</t>
  </si>
  <si>
    <t>F229005989</t>
  </si>
  <si>
    <t xml:space="preserve">02/23/1996                    </t>
  </si>
  <si>
    <t>writing0223@gmail.com</t>
  </si>
  <si>
    <t>39.8.9.140</t>
  </si>
  <si>
    <t>weiying0223</t>
  </si>
  <si>
    <t xml:space="preserve">03 17 2019 12:56AM            </t>
  </si>
  <si>
    <t>110.26.234.108</t>
  </si>
  <si>
    <t xml:space="preserve">03 17 2019  9:03PM            </t>
  </si>
  <si>
    <t>吳柏翰</t>
  </si>
  <si>
    <t>A130118310</t>
  </si>
  <si>
    <t xml:space="preserve">10/18/1997                    </t>
  </si>
  <si>
    <t>butnie116@gmail.com</t>
  </si>
  <si>
    <t>49.217.18.23</t>
  </si>
  <si>
    <t>b05101038</t>
  </si>
  <si>
    <t xml:space="preserve">03 17 2019 11:54PM            </t>
  </si>
  <si>
    <t>楊千漾</t>
  </si>
  <si>
    <t>I200324822</t>
  </si>
  <si>
    <t xml:space="preserve">11/20/1997                    </t>
  </si>
  <si>
    <t>b05106046@ntu.edu.tw</t>
  </si>
  <si>
    <t>101.13.8.206</t>
  </si>
  <si>
    <t>b05106046</t>
  </si>
  <si>
    <t xml:space="preserve">03 18 2019  9:03AM            </t>
  </si>
  <si>
    <t>蔣美平</t>
  </si>
  <si>
    <t>AD30413752</t>
  </si>
  <si>
    <t xml:space="preserve">03/11/1999                    </t>
  </si>
  <si>
    <t>debora.sentosa@gmail.com</t>
  </si>
  <si>
    <t>27.242.231.147</t>
  </si>
  <si>
    <t>b06703070</t>
  </si>
  <si>
    <t xml:space="preserve">03 18 2019 10:42AM            </t>
  </si>
  <si>
    <t>洪肇偉</t>
  </si>
  <si>
    <t>E125077897</t>
  </si>
  <si>
    <t xml:space="preserve">08/22/1995                    </t>
  </si>
  <si>
    <t>iamhon0822@gmail.com</t>
  </si>
  <si>
    <t>140.112.25.42</t>
  </si>
  <si>
    <t>r07722048</t>
  </si>
  <si>
    <t xml:space="preserve">03 18 2019 12:47PM            </t>
  </si>
  <si>
    <t>140.112.25.38</t>
  </si>
  <si>
    <t xml:space="preserve">03 18 2019  3:50PM            </t>
  </si>
  <si>
    <t>李岳宸</t>
  </si>
  <si>
    <t>A129964931</t>
  </si>
  <si>
    <t xml:space="preserve">04/07/1996                    </t>
  </si>
  <si>
    <t>fred12345tw@gmail.com</t>
  </si>
  <si>
    <t>r07723047</t>
  </si>
  <si>
    <t xml:space="preserve">03 18 2019  4:10PM            </t>
  </si>
  <si>
    <t>陳映蓁</t>
  </si>
  <si>
    <t>J222833522</t>
  </si>
  <si>
    <t xml:space="preserve">02/13/1996                    </t>
  </si>
  <si>
    <t>r07741019@ntu.edu.tw</t>
  </si>
  <si>
    <t>101.9.44.118</t>
  </si>
  <si>
    <t>r07741019</t>
  </si>
  <si>
    <t xml:space="preserve">03 18 2019  4:23PM            </t>
  </si>
  <si>
    <t>140.112.25.47</t>
  </si>
  <si>
    <t xml:space="preserve">03 18 2019  4:27PM            </t>
  </si>
  <si>
    <t>鄧致遠</t>
  </si>
  <si>
    <t>A127553207</t>
  </si>
  <si>
    <t xml:space="preserve">05/04/1999                    </t>
  </si>
  <si>
    <t>michael88050493@yahoo.com.tw</t>
  </si>
  <si>
    <t>101.15.197.22</t>
  </si>
  <si>
    <t>b06703013</t>
  </si>
  <si>
    <t xml:space="preserve">03 18 2019  4:41PM            </t>
  </si>
  <si>
    <t>丁冠中</t>
  </si>
  <si>
    <t>E125349870</t>
  </si>
  <si>
    <t>b06703038@ntu.edu.tw</t>
  </si>
  <si>
    <t>140.112.4.209</t>
  </si>
  <si>
    <t>b06703038</t>
  </si>
  <si>
    <t xml:space="preserve">03 18 2019  4:53PM            </t>
  </si>
  <si>
    <t>林峰儀</t>
  </si>
  <si>
    <t>G122347287</t>
  </si>
  <si>
    <t xml:space="preserve">05/18/1999                    </t>
  </si>
  <si>
    <t>pollydanny571218@gmail.com</t>
  </si>
  <si>
    <t>140.112.235.21</t>
  </si>
  <si>
    <t>b06703032</t>
  </si>
  <si>
    <t xml:space="preserve">03 18 2019  5:01PM            </t>
  </si>
  <si>
    <t>林倢如</t>
  </si>
  <si>
    <t>L225239107</t>
  </si>
  <si>
    <t xml:space="preserve">02/17/2000                    </t>
  </si>
  <si>
    <t>b07107015@ntu.edu.tw</t>
  </si>
  <si>
    <t>b07107015</t>
  </si>
  <si>
    <t xml:space="preserve">03 18 2019  5:02PM            </t>
  </si>
  <si>
    <t>蔡佳芯</t>
  </si>
  <si>
    <t>agnes.venanziaa@gmail.com</t>
  </si>
  <si>
    <t>b05703063</t>
  </si>
  <si>
    <t xml:space="preserve">03 18 2019  5:46PM            </t>
  </si>
  <si>
    <t>趙翊茹</t>
  </si>
  <si>
    <t>F228237110</t>
  </si>
  <si>
    <t xml:space="preserve">01/15/1995                    </t>
  </si>
  <si>
    <t>r07723018@ntu.edu.tw</t>
  </si>
  <si>
    <t>101.9.80.11</t>
  </si>
  <si>
    <t>r07723018</t>
  </si>
  <si>
    <t xml:space="preserve">03 18 2019  6:31PM            </t>
  </si>
  <si>
    <t>楊雪平</t>
  </si>
  <si>
    <t xml:space="preserve">06/14/1998                    </t>
  </si>
  <si>
    <t>vero_alwi@yahoo.co.id</t>
  </si>
  <si>
    <t>202.39.238.99</t>
  </si>
  <si>
    <t>b05303072</t>
  </si>
  <si>
    <t xml:space="preserve">03 19 2019  8:04AM            </t>
  </si>
  <si>
    <t>陳維漢</t>
  </si>
  <si>
    <t>F129488495</t>
  </si>
  <si>
    <t xml:space="preserve">02/07/1996                    </t>
  </si>
  <si>
    <t>r07725024@ntu.edu.tw</t>
  </si>
  <si>
    <t>223.140.161.4</t>
  </si>
  <si>
    <t>r07725024</t>
  </si>
  <si>
    <t xml:space="preserve">03 19 2019  4:45PM            </t>
  </si>
  <si>
    <t>蕭昀豪</t>
  </si>
  <si>
    <t>M122982093</t>
  </si>
  <si>
    <t xml:space="preserve">03/06/1999                    </t>
  </si>
  <si>
    <t>yunhao1999@gmail.com</t>
  </si>
  <si>
    <t>現場報名</t>
    <phoneticPr fontId="1" type="noConversion"/>
  </si>
  <si>
    <t>b06705030</t>
  </si>
  <si>
    <t>念恩廷</t>
  </si>
  <si>
    <t>F129738329</t>
  </si>
  <si>
    <t xml:space="preserve">03/10/1998                    </t>
  </si>
  <si>
    <t>bestandy.ab@gmail.com</t>
  </si>
  <si>
    <t>b05703027</t>
  </si>
  <si>
    <t>王湘羚</t>
  </si>
  <si>
    <t>B222857472</t>
  </si>
  <si>
    <t xml:space="preserve">10/02/1995                    </t>
  </si>
  <si>
    <t>b03703039@ntu.edu.tw</t>
  </si>
  <si>
    <t>r07723012</t>
  </si>
  <si>
    <t xml:space="preserve">03 19 2019  4:46PM            </t>
  </si>
  <si>
    <t>楊勝安</t>
  </si>
  <si>
    <t>F130635660</t>
  </si>
  <si>
    <t xml:space="preserve">01/03/1999                    </t>
  </si>
  <si>
    <t>aa58699@gmail.com</t>
  </si>
  <si>
    <t>現場報名</t>
    <phoneticPr fontId="1" type="noConversion"/>
  </si>
  <si>
    <t>b07704085</t>
  </si>
  <si>
    <t>蔡旻頤</t>
  </si>
  <si>
    <t>A226604029</t>
  </si>
  <si>
    <t>jg931530@yahoo.com.tw</t>
  </si>
  <si>
    <t>b06303134</t>
  </si>
  <si>
    <t>黃平安</t>
  </si>
  <si>
    <t>A129196013</t>
  </si>
  <si>
    <t xml:space="preserve">06/19/1996                    </t>
  </si>
  <si>
    <t>ben28967260@gmail.com</t>
  </si>
  <si>
    <t>r07741059</t>
  </si>
  <si>
    <t>廖梓x</t>
    <phoneticPr fontId="1" type="noConversion"/>
  </si>
  <si>
    <t>L225061967</t>
  </si>
  <si>
    <t xml:space="preserve">06/26/1999                    </t>
  </si>
  <si>
    <t>志工</t>
    <phoneticPr fontId="1" type="noConversion"/>
  </si>
  <si>
    <t>b06701114</t>
  </si>
  <si>
    <t xml:space="preserve">03 19 2019  4:47PM            </t>
  </si>
  <si>
    <t>張  創</t>
  </si>
  <si>
    <t>A130850251</t>
  </si>
  <si>
    <t xml:space="preserve">03/01/1998                    </t>
  </si>
  <si>
    <t>paul30930239@gmail.com</t>
  </si>
  <si>
    <t>b05703041</t>
  </si>
  <si>
    <t>黃亮穎</t>
  </si>
  <si>
    <t>R124728297</t>
  </si>
  <si>
    <t xml:space="preserve">12/06/1997                    </t>
  </si>
  <si>
    <t>imntu6021@gmail.com</t>
  </si>
  <si>
    <t>b05705017</t>
  </si>
  <si>
    <t>高瑞妤</t>
  </si>
  <si>
    <t>A230174703</t>
  </si>
  <si>
    <t xml:space="preserve">11/02/1998                    </t>
  </si>
  <si>
    <t>dada201207@gmail.com</t>
  </si>
  <si>
    <t>b06703095</t>
  </si>
  <si>
    <t xml:space="preserve">03 19 2019  4:48PM            </t>
  </si>
  <si>
    <t>劉昱謙</t>
  </si>
  <si>
    <t>E125519863</t>
  </si>
  <si>
    <t xml:space="preserve">06/11/1999                    </t>
  </si>
  <si>
    <t>s777945@gmail.com</t>
  </si>
  <si>
    <t>b06703039</t>
  </si>
  <si>
    <t>林宏軒</t>
  </si>
  <si>
    <t>F129758376</t>
  </si>
  <si>
    <t xml:space="preserve">03/02/1999                    </t>
  </si>
  <si>
    <t>b06703051</t>
  </si>
  <si>
    <t>黃翊閎</t>
  </si>
  <si>
    <t>L124981940</t>
  </si>
  <si>
    <t xml:space="preserve">08/03/1997                    </t>
  </si>
  <si>
    <t>b04703049</t>
  </si>
  <si>
    <t>張凱捷</t>
  </si>
  <si>
    <t>N125528270</t>
  </si>
  <si>
    <t xml:space="preserve">03/25/1997                    </t>
  </si>
  <si>
    <t>551100kk@gmail.com</t>
  </si>
  <si>
    <t>b04902112</t>
  </si>
  <si>
    <t xml:space="preserve">03 19 2019  4:51PM            </t>
  </si>
  <si>
    <t>白宇翔</t>
  </si>
  <si>
    <t>B122857694</t>
  </si>
  <si>
    <t xml:space="preserve">06/15/1995                    </t>
  </si>
  <si>
    <t>jasonbai0615@gmail.com</t>
  </si>
  <si>
    <t>r07722037</t>
  </si>
  <si>
    <t>方稚芸</t>
  </si>
  <si>
    <t>B223393299</t>
  </si>
  <si>
    <t xml:space="preserve">08/18/1999                    </t>
  </si>
  <si>
    <t>katy87008700@gmail.com</t>
  </si>
  <si>
    <t>b06303072</t>
  </si>
  <si>
    <t>蔡沐安</t>
  </si>
  <si>
    <t>A129544519</t>
  </si>
  <si>
    <t xml:space="preserve">10/03/1995                    </t>
  </si>
  <si>
    <t>car12345w@gmail.com</t>
  </si>
  <si>
    <t>r07724006</t>
  </si>
  <si>
    <t>張慧琳</t>
  </si>
  <si>
    <t>AD30413690</t>
  </si>
  <si>
    <t xml:space="preserve">08/08/1999                    </t>
  </si>
  <si>
    <t>anastasiacherline@yahoo.com</t>
  </si>
  <si>
    <t>b06703053</t>
  </si>
  <si>
    <t>卓家緯</t>
  </si>
  <si>
    <t>A129771105</t>
  </si>
  <si>
    <t>b05703081</t>
  </si>
  <si>
    <t xml:space="preserve">03 19 2019  4:52PM            </t>
  </si>
  <si>
    <t>高尉銘</t>
  </si>
  <si>
    <t>A127040661</t>
  </si>
  <si>
    <t>b03504002@ntu.edu.tw</t>
  </si>
  <si>
    <t>r07723078</t>
  </si>
  <si>
    <t>徐楷筑</t>
  </si>
  <si>
    <t>A225429237</t>
  </si>
  <si>
    <t xml:space="preserve">03/17/1999                    </t>
  </si>
  <si>
    <t>a0913221688@gmail.com</t>
  </si>
  <si>
    <t>b06303090</t>
  </si>
  <si>
    <t>蔡淳如</t>
  </si>
  <si>
    <t>F230011162</t>
  </si>
  <si>
    <t xml:space="preserve">07/12/1999                    </t>
  </si>
  <si>
    <t>angela244@gmail.com</t>
  </si>
  <si>
    <t>b06303116</t>
  </si>
  <si>
    <t>陳律倢</t>
  </si>
  <si>
    <t>U221806913</t>
  </si>
  <si>
    <t xml:space="preserve">01/15/1998                    </t>
  </si>
  <si>
    <t>lyu.jie.chen@gmail.com</t>
  </si>
  <si>
    <t>b06703106</t>
  </si>
  <si>
    <t xml:space="preserve">03 19 2019  4:53PM            </t>
  </si>
  <si>
    <t>b06303011</t>
  </si>
  <si>
    <t>吳豐光</t>
  </si>
  <si>
    <t>AC30131477</t>
  </si>
  <si>
    <t xml:space="preserve">09/13/1996                    </t>
  </si>
  <si>
    <t>nfk_2547@hotmail.com</t>
  </si>
  <si>
    <t>b04703124</t>
  </si>
  <si>
    <t xml:space="preserve">03 19 2019  4:54PM            </t>
  </si>
  <si>
    <t>劉奕岑</t>
  </si>
  <si>
    <t>F230076145</t>
  </si>
  <si>
    <t xml:space="preserve">08/19/1998                    </t>
  </si>
  <si>
    <t>b05702102</t>
  </si>
  <si>
    <t>其他</t>
    <phoneticPr fontId="1" type="noConversion"/>
  </si>
  <si>
    <t>游珮宜</t>
    <phoneticPr fontId="1" type="noConversion"/>
  </si>
  <si>
    <t>03/20/1998</t>
    <phoneticPr fontId="1" type="noConversion"/>
  </si>
  <si>
    <t>志工</t>
    <phoneticPr fontId="1" type="noConversion"/>
  </si>
  <si>
    <t>b05302347</t>
    <phoneticPr fontId="1" type="noConversion"/>
  </si>
  <si>
    <t>0319_玉山銀行</t>
    <phoneticPr fontId="1" type="noConversion"/>
  </si>
  <si>
    <t>b06303072@ntu.edu.tw</t>
  </si>
  <si>
    <t>否</t>
    <phoneticPr fontId="1" type="noConversion"/>
  </si>
  <si>
    <t>網路報名</t>
    <phoneticPr fontId="1" type="noConversion"/>
  </si>
  <si>
    <t>1.200.193.146</t>
  </si>
  <si>
    <t xml:space="preserve">03  4 2019  9:45AM            </t>
  </si>
  <si>
    <t>網路報名</t>
    <phoneticPr fontId="1" type="noConversion"/>
  </si>
  <si>
    <t xml:space="preserve">03 15 2019 12:43AM            </t>
  </si>
  <si>
    <t>140.112.215.27</t>
  </si>
  <si>
    <t>no</t>
  </si>
  <si>
    <t xml:space="preserve">03 11 2019  1:52PM            </t>
  </si>
  <si>
    <t>有</t>
  </si>
  <si>
    <t xml:space="preserve">02 25 2019  8:35PM            </t>
  </si>
  <si>
    <t>吳宜亭</t>
  </si>
  <si>
    <t>B222284719</t>
  </si>
  <si>
    <t>大氣系</t>
  </si>
  <si>
    <t>b06209025@ntu.edu.tw</t>
  </si>
  <si>
    <t>否</t>
    <phoneticPr fontId="1" type="noConversion"/>
  </si>
  <si>
    <t>網路報名</t>
    <phoneticPr fontId="1" type="noConversion"/>
  </si>
  <si>
    <t>140.112.206.224</t>
  </si>
  <si>
    <t>b06209025</t>
  </si>
  <si>
    <t xml:space="preserve">02 25 2019  1:09PM            </t>
  </si>
  <si>
    <t>網路報名</t>
    <phoneticPr fontId="1" type="noConversion"/>
  </si>
  <si>
    <t xml:space="preserve">03  6 2019  1:24PM            </t>
  </si>
  <si>
    <t xml:space="preserve">02 26 2019  3:17PM            </t>
  </si>
  <si>
    <t>李宜俊</t>
  </si>
  <si>
    <t>A126120580</t>
  </si>
  <si>
    <t xml:space="preserve">04/14/1992                    </t>
  </si>
  <si>
    <t>yichunspinach@gmail.com</t>
  </si>
  <si>
    <t>否</t>
    <phoneticPr fontId="1" type="noConversion"/>
  </si>
  <si>
    <t>211.20.189.178</t>
  </si>
  <si>
    <t xml:space="preserve">yichunspinach </t>
  </si>
  <si>
    <t xml:space="preserve">02 19 2019  5:22PM            </t>
  </si>
  <si>
    <t xml:space="preserve">02 21 2019 11:37AM            </t>
  </si>
  <si>
    <t>周柏伶</t>
  </si>
  <si>
    <t>F229393617</t>
  </si>
  <si>
    <t xml:space="preserve">06/19/1997                    </t>
  </si>
  <si>
    <t>b04702063@ntu.edu.tw</t>
  </si>
  <si>
    <t>114.136.158.166</t>
  </si>
  <si>
    <t>b04702063</t>
  </si>
  <si>
    <t>沒有</t>
  </si>
  <si>
    <t xml:space="preserve">03  8 2019  5:40PM            </t>
  </si>
  <si>
    <t xml:space="preserve">02 22 2019  2:38PM            </t>
  </si>
  <si>
    <t>林琪雅</t>
  </si>
  <si>
    <t>A229584542</t>
  </si>
  <si>
    <t xml:space="preserve">12/16/1997                    </t>
  </si>
  <si>
    <t>b05704051@ntu.edu.tw</t>
  </si>
  <si>
    <t>123.194.156.53</t>
  </si>
  <si>
    <t>b05704051</t>
  </si>
  <si>
    <t xml:space="preserve">03  4 2019  4:16PM            </t>
  </si>
  <si>
    <t>否</t>
    <phoneticPr fontId="1" type="noConversion"/>
  </si>
  <si>
    <t xml:space="preserve">03 14 2019  4:15AM            </t>
  </si>
  <si>
    <t>陳廷岳</t>
  </si>
  <si>
    <t>F130906815</t>
  </si>
  <si>
    <t xml:space="preserve">03/04/2000                    </t>
  </si>
  <si>
    <t>jimmy030489@gmail.com</t>
  </si>
  <si>
    <t>118.166.127.131</t>
  </si>
  <si>
    <t>b07704079</t>
  </si>
  <si>
    <t>無</t>
  </si>
  <si>
    <t xml:space="preserve">03  5 2019  8:33PM            </t>
  </si>
  <si>
    <t>否</t>
    <phoneticPr fontId="1" type="noConversion"/>
  </si>
  <si>
    <t>yes</t>
  </si>
  <si>
    <t xml:space="preserve">03 12 2019 10:39PM            </t>
  </si>
  <si>
    <t>否</t>
    <phoneticPr fontId="1" type="noConversion"/>
  </si>
  <si>
    <t xml:space="preserve">02 15 2019  4:05PM            </t>
  </si>
  <si>
    <t>尚無</t>
  </si>
  <si>
    <t xml:space="preserve">03 14 2019 12:31AM            </t>
  </si>
  <si>
    <t xml:space="preserve">03 12 2019 11:04AM            </t>
  </si>
  <si>
    <t>廖文豪</t>
  </si>
  <si>
    <t>F130019997</t>
  </si>
  <si>
    <t xml:space="preserve">11/25/1996                    </t>
  </si>
  <si>
    <t>b04702010@ntu.edu.tw</t>
  </si>
  <si>
    <t>218.35.185.34</t>
  </si>
  <si>
    <t>b04702010</t>
  </si>
  <si>
    <t xml:space="preserve">02 26 2019  9:00PM            </t>
  </si>
  <si>
    <t xml:space="preserve">02 23 2019  3:06PM            </t>
  </si>
  <si>
    <t>劉映辰</t>
  </si>
  <si>
    <t>C221609393</t>
  </si>
  <si>
    <t xml:space="preserve">03/24/2000                    </t>
  </si>
  <si>
    <t>b07303065@ntu.edu.tw</t>
  </si>
  <si>
    <t>b07303065</t>
  </si>
  <si>
    <t xml:space="preserve">03 12 2019  1:28PM            </t>
  </si>
  <si>
    <t xml:space="preserve">03 12 2019 12:03PM            </t>
  </si>
  <si>
    <t>鄭捷尹</t>
  </si>
  <si>
    <t>F229488808</t>
  </si>
  <si>
    <t>b05703121@ntu.edu.tw</t>
  </si>
  <si>
    <t>140.112.235.180</t>
  </si>
  <si>
    <t>b05703121</t>
  </si>
  <si>
    <t xml:space="preserve">03 11 2019 12:23PM            </t>
  </si>
  <si>
    <t>223.140.66.255</t>
  </si>
  <si>
    <t xml:space="preserve">01 30 2019 12:54AM            </t>
  </si>
  <si>
    <t>謝沛潔</t>
  </si>
  <si>
    <t>F228858824</t>
  </si>
  <si>
    <t>b03302116@ntu.edu.tw</t>
  </si>
  <si>
    <t>114.34.92.60</t>
  </si>
  <si>
    <t>b03302116</t>
  </si>
  <si>
    <t>是，勤業眾信會計師事務所。</t>
  </si>
  <si>
    <t xml:space="preserve">02 17 2019  9:33PM            </t>
  </si>
  <si>
    <t xml:space="preserve">03 19 2019  2:59PM            </t>
  </si>
  <si>
    <t>101.9.12.229</t>
  </si>
  <si>
    <t xml:space="preserve">03  6 2019  3:48PM            </t>
  </si>
  <si>
    <t>r07723012@ntu.edu.tw</t>
  </si>
  <si>
    <t xml:space="preserve">02 27 2019  3:24PM            </t>
  </si>
  <si>
    <t>王薇潔</t>
  </si>
  <si>
    <t>C221407291</t>
  </si>
  <si>
    <t xml:space="preserve">09/23/1993                    </t>
  </si>
  <si>
    <t>weichieh.w@gmail.com</t>
  </si>
  <si>
    <t>r07741041</t>
  </si>
  <si>
    <t xml:space="preserve">02 24 2019  9:15PM            </t>
  </si>
  <si>
    <t xml:space="preserve">03 19 2019 12:33PM            </t>
  </si>
  <si>
    <t>r07722037@ntu.edu.tw</t>
  </si>
  <si>
    <t>140.112.25.45</t>
  </si>
  <si>
    <t xml:space="preserve">03 19 2019 12:20PM            </t>
  </si>
  <si>
    <t>朱建宇</t>
  </si>
  <si>
    <t>A130213374</t>
  </si>
  <si>
    <t xml:space="preserve">02/09/1998                    </t>
  </si>
  <si>
    <t>B05704040@ntu.edu.tw</t>
  </si>
  <si>
    <t>180.217.97.194</t>
  </si>
  <si>
    <t>b05704040</t>
  </si>
  <si>
    <t xml:space="preserve">03 13 2019 10:45PM            </t>
  </si>
  <si>
    <t xml:space="preserve">02 21 2019  1:00PM            </t>
  </si>
  <si>
    <t xml:space="preserve">02 17 2019  8:33PM            </t>
  </si>
  <si>
    <t>吳怡萱</t>
  </si>
  <si>
    <t>R224505876</t>
  </si>
  <si>
    <t xml:space="preserve">06/26/1998                    </t>
  </si>
  <si>
    <t>b05702051@ntu.edu.tw</t>
  </si>
  <si>
    <t>140.112.222.151</t>
  </si>
  <si>
    <t>b05702051</t>
  </si>
  <si>
    <t xml:space="preserve">03 20 2019 12:07AM            </t>
  </si>
  <si>
    <t>吳采諭</t>
  </si>
  <si>
    <t>F230034978</t>
  </si>
  <si>
    <t xml:space="preserve">06/01/1998                    </t>
  </si>
  <si>
    <t>b05703071@ntu.edu.tw</t>
  </si>
  <si>
    <t>b05703071</t>
  </si>
  <si>
    <t xml:space="preserve">03 17 2019  9:01PM            </t>
  </si>
  <si>
    <t xml:space="preserve">01 31 2019  6:13AM            </t>
  </si>
  <si>
    <t>114.137.161.212</t>
  </si>
  <si>
    <t xml:space="preserve">02 20 2019  4:47PM            </t>
  </si>
  <si>
    <t xml:space="preserve">03  5 2019  3:05PM            </t>
  </si>
  <si>
    <t>呂廷威</t>
  </si>
  <si>
    <t>B122926158</t>
  </si>
  <si>
    <t xml:space="preserve">11/01/1997                    </t>
  </si>
  <si>
    <t>b05703028@ntu.edu.tw</t>
  </si>
  <si>
    <t>175.97.32.207</t>
  </si>
  <si>
    <t>b05703028</t>
  </si>
  <si>
    <t xml:space="preserve">02 13 2019  2:14PM            </t>
  </si>
  <si>
    <t>經濟系雙主修戲劇系</t>
  </si>
  <si>
    <t>114.136.212.153</t>
  </si>
  <si>
    <t xml:space="preserve">02 17 2019  6:05PM            </t>
  </si>
  <si>
    <t xml:space="preserve">03  8 2019  2:52PM            </t>
  </si>
  <si>
    <t>李昕玟</t>
  </si>
  <si>
    <t>F228919171</t>
  </si>
  <si>
    <t xml:space="preserve">01/05/1996                    </t>
  </si>
  <si>
    <t>r07722012@ntu.edu.tw</t>
  </si>
  <si>
    <t>110.26.102.195</t>
  </si>
  <si>
    <t>r07722012</t>
  </si>
  <si>
    <t xml:space="preserve">03 17 2019  9:45AM            </t>
  </si>
  <si>
    <t>李煥勳</t>
  </si>
  <si>
    <t>A127550457</t>
  </si>
  <si>
    <t xml:space="preserve">10/28/1998                    </t>
  </si>
  <si>
    <t>b06701135@ntu.edu.tw</t>
  </si>
  <si>
    <t>101.12.16.89</t>
  </si>
  <si>
    <t>b06701135</t>
  </si>
  <si>
    <t>李照聖</t>
  </si>
  <si>
    <t>F130305621</t>
  </si>
  <si>
    <t xml:space="preserve">06/09/2000                    </t>
  </si>
  <si>
    <t>0609stanleylee@gmail.com</t>
  </si>
  <si>
    <t>42.72.74.31</t>
  </si>
  <si>
    <t>b07702008</t>
  </si>
  <si>
    <t xml:space="preserve">03 12 2019  4:08PM            </t>
  </si>
  <si>
    <t xml:space="preserve">02 16 2019  1:08PM            </t>
  </si>
  <si>
    <t xml:space="preserve">02 25 2019 10:18PM            </t>
  </si>
  <si>
    <t xml:space="preserve">02 18 2019 10:25AM            </t>
  </si>
  <si>
    <t xml:space="preserve">02 18 2019 11:24PM            </t>
  </si>
  <si>
    <t>27.246.101.88</t>
  </si>
  <si>
    <t xml:space="preserve">03  8 2019 10:02AM            </t>
  </si>
  <si>
    <t xml:space="preserve">03 15 2019  3:04AM            </t>
  </si>
  <si>
    <t xml:space="preserve">03  6 2019 12:51PM            </t>
  </si>
  <si>
    <t xml:space="preserve">03  7 2019 12:49PM            </t>
  </si>
  <si>
    <t>林佳穎</t>
  </si>
  <si>
    <t>A228652792</t>
  </si>
  <si>
    <t xml:space="preserve">02/27/1996                    </t>
  </si>
  <si>
    <t>judy850321@gmail.com</t>
  </si>
  <si>
    <t>218.211.168.144</t>
  </si>
  <si>
    <t>r07723001</t>
  </si>
  <si>
    <t xml:space="preserve">03 12 2019 11:56AM            </t>
  </si>
  <si>
    <t xml:space="preserve">02 27 2019  4:39PM            </t>
  </si>
  <si>
    <t xml:space="preserve">03  6 2019  8:15PM            </t>
  </si>
  <si>
    <t>林郁庭</t>
  </si>
  <si>
    <t>F229702036</t>
  </si>
  <si>
    <t xml:space="preserve">05/25/1998                    </t>
  </si>
  <si>
    <t>sandy22046067@gmail.com</t>
  </si>
  <si>
    <t>180.217.93.119</t>
  </si>
  <si>
    <t>b05701140</t>
  </si>
  <si>
    <t xml:space="preserve">03  7 2019  9:28PM            </t>
  </si>
  <si>
    <t xml:space="preserve">03 18 2019  5:18PM            </t>
  </si>
  <si>
    <t>林綵婕</t>
  </si>
  <si>
    <t>A230436879</t>
  </si>
  <si>
    <t xml:space="preserve">02/27/2000                    </t>
  </si>
  <si>
    <t>sindy112666@gmail.com</t>
  </si>
  <si>
    <t>42.78.25.174</t>
  </si>
  <si>
    <t>b07104007</t>
  </si>
  <si>
    <t xml:space="preserve">02 18 2019  2:19PM            </t>
  </si>
  <si>
    <t>邱郁軒</t>
  </si>
  <si>
    <t>B123042053</t>
  </si>
  <si>
    <t xml:space="preserve">04/16/1995                    </t>
  </si>
  <si>
    <t>應數所</t>
  </si>
  <si>
    <t>kaka12378999@yahoo.com.tw</t>
  </si>
  <si>
    <t>223.137.187.16</t>
  </si>
  <si>
    <t>r06246008</t>
  </si>
  <si>
    <t xml:space="preserve">03  6 2019 10:35PM            </t>
  </si>
  <si>
    <t xml:space="preserve">03 12 2019  4:03PM            </t>
  </si>
  <si>
    <t xml:space="preserve">03 18 2019 12:46PM            </t>
  </si>
  <si>
    <t xml:space="preserve">02 25 2019 11:43AM            </t>
  </si>
  <si>
    <t>施力麒</t>
  </si>
  <si>
    <t>C121281786</t>
  </si>
  <si>
    <t xml:space="preserve">02/10/1990                    </t>
  </si>
  <si>
    <t>科法所</t>
  </si>
  <si>
    <t>lichishih@gmail.com</t>
  </si>
  <si>
    <t>111.184.43.48</t>
  </si>
  <si>
    <t>r07a41030</t>
  </si>
  <si>
    <t xml:space="preserve">03 18 2019 10:40AM            </t>
  </si>
  <si>
    <t xml:space="preserve">02 15 2019  7:49PM            </t>
  </si>
  <si>
    <t>ＮＯ</t>
  </si>
  <si>
    <t xml:space="preserve">03 20 2019  7:19AM            </t>
  </si>
  <si>
    <t xml:space="preserve">03 13 2019  4:03PM            </t>
  </si>
  <si>
    <t xml:space="preserve">03  5 2019 10:23AM            </t>
  </si>
  <si>
    <t>220.137.43.51</t>
  </si>
  <si>
    <t>有，於2018年台新投信暑期實習</t>
  </si>
  <si>
    <t xml:space="preserve">02 20 2019  3:57PM            </t>
  </si>
  <si>
    <t xml:space="preserve">02 20 2019  1:58PM            </t>
  </si>
  <si>
    <t xml:space="preserve">03  8 2019  7:16PM            </t>
  </si>
  <si>
    <t>張柏翊</t>
  </si>
  <si>
    <t>A130126938</t>
  </si>
  <si>
    <t xml:space="preserve">06/12/1998                    </t>
  </si>
  <si>
    <t>perry612@gmail.com</t>
  </si>
  <si>
    <t>180.177.127.86</t>
  </si>
  <si>
    <t>b05703014</t>
  </si>
  <si>
    <t xml:space="preserve">02 24 2019 10:22AM            </t>
  </si>
  <si>
    <t xml:space="preserve">03  5 2019  2:43PM            </t>
  </si>
  <si>
    <t>崇越科技股份有限公司full-time</t>
  </si>
  <si>
    <t xml:space="preserve">03  8 2019  6:32PM            </t>
  </si>
  <si>
    <t>張筱青</t>
  </si>
  <si>
    <t>A228678796</t>
  </si>
  <si>
    <t xml:space="preserve">10/21/1997                    </t>
  </si>
  <si>
    <t>B05703097@ntu.edu.tw</t>
  </si>
  <si>
    <t>b05703097</t>
  </si>
  <si>
    <t xml:space="preserve">02 19 2019  9:33PM            </t>
  </si>
  <si>
    <t xml:space="preserve">01 29 2019  4:13PM            </t>
  </si>
  <si>
    <t>張競中</t>
  </si>
  <si>
    <t>T125238141</t>
  </si>
  <si>
    <t xml:space="preserve">12/31/1997                    </t>
  </si>
  <si>
    <t>g61066106@gmail.com</t>
  </si>
  <si>
    <t>111.242.152.249</t>
  </si>
  <si>
    <t>b05605029</t>
  </si>
  <si>
    <t>114.137.106.41</t>
  </si>
  <si>
    <t xml:space="preserve">02 25 2019  4:03PM            </t>
  </si>
  <si>
    <t>莊雅雯</t>
  </si>
  <si>
    <t>A229487413</t>
  </si>
  <si>
    <t xml:space="preserve">10/15/1997                    </t>
  </si>
  <si>
    <t>avenchun@gmail.com</t>
  </si>
  <si>
    <t>140.112.7.188</t>
  </si>
  <si>
    <t>b05703098</t>
  </si>
  <si>
    <t xml:space="preserve">03 13 2019 11:12AM            </t>
  </si>
  <si>
    <t xml:space="preserve">03 13 2019  4:05PM            </t>
  </si>
  <si>
    <t xml:space="preserve">02 13 2019  9:47AM            </t>
  </si>
  <si>
    <t>YES</t>
  </si>
  <si>
    <t xml:space="preserve">02 21 2019  3:08AM            </t>
  </si>
  <si>
    <t xml:space="preserve">03 18 2019 12:56PM            </t>
  </si>
  <si>
    <t>許馨文</t>
  </si>
  <si>
    <t>F229041172</t>
  </si>
  <si>
    <t xml:space="preserve">05/16/1995                    </t>
  </si>
  <si>
    <t>baby605love@gmail.com</t>
  </si>
  <si>
    <t>111.71.118.52</t>
  </si>
  <si>
    <t>r07723080</t>
  </si>
  <si>
    <t xml:space="preserve">03  8 2019  4:18PM            </t>
  </si>
  <si>
    <t>郭力銨</t>
  </si>
  <si>
    <t>G122673531</t>
  </si>
  <si>
    <t xml:space="preserve">02/19/1998                    </t>
  </si>
  <si>
    <t>eric0219c@gmail.com</t>
  </si>
  <si>
    <t>1.169.195.88</t>
  </si>
  <si>
    <t>b05702014</t>
  </si>
  <si>
    <t xml:space="preserve">02 12 2019  1:35PM            </t>
  </si>
  <si>
    <t xml:space="preserve">03 19 2019  1:25PM            </t>
  </si>
  <si>
    <t>陳  昕</t>
  </si>
  <si>
    <t>A226609462</t>
  </si>
  <si>
    <t xml:space="preserve">12/29/1998                    </t>
  </si>
  <si>
    <t>heyshinshinlovechin@gmail.com</t>
  </si>
  <si>
    <t>b06303005</t>
  </si>
  <si>
    <t xml:space="preserve">03  7 2019  7:43PM            </t>
  </si>
  <si>
    <t xml:space="preserve">03 19 2019 10:13PM            </t>
  </si>
  <si>
    <t>b05702082@ntu.edu.tw</t>
  </si>
  <si>
    <t>111.243.58.162</t>
  </si>
  <si>
    <t xml:space="preserve">03  3 2019  2:40PM            </t>
  </si>
  <si>
    <t xml:space="preserve">02 28 2019  1:43PM            </t>
  </si>
  <si>
    <t>116.241.98.218</t>
  </si>
  <si>
    <t xml:space="preserve">02 28 2019  2:10PM            </t>
  </si>
  <si>
    <t xml:space="preserve">03  6 2019  4:15PM            </t>
  </si>
  <si>
    <t xml:space="preserve">03  5 2019 11:00AM            </t>
  </si>
  <si>
    <t xml:space="preserve">03 19 2019  7:54PM            </t>
  </si>
  <si>
    <t>陳晶晶</t>
  </si>
  <si>
    <t>B290083591</t>
  </si>
  <si>
    <t xml:space="preserve">10/24/1994                    </t>
  </si>
  <si>
    <t>kingyue1024@gmail.com</t>
  </si>
  <si>
    <t>180.204.19.206</t>
  </si>
  <si>
    <t>r07741003</t>
  </si>
  <si>
    <t xml:space="preserve">03 12 2019  5:11PM            </t>
  </si>
  <si>
    <t>陳紫綸</t>
  </si>
  <si>
    <t>A227963830</t>
  </si>
  <si>
    <t xml:space="preserve">08/26/1998                    </t>
  </si>
  <si>
    <t>sarachen870826@gmail.com</t>
  </si>
  <si>
    <t>42.72.138.198</t>
  </si>
  <si>
    <t>b05607007</t>
  </si>
  <si>
    <t xml:space="preserve">03 15 2019  6:05PM            </t>
  </si>
  <si>
    <t>42.73.116.112</t>
  </si>
  <si>
    <t xml:space="preserve">03 17 2019  9:52AM            </t>
  </si>
  <si>
    <t>陽雨彤</t>
  </si>
  <si>
    <t>H224931486</t>
  </si>
  <si>
    <t xml:space="preserve">08/09/1999                    </t>
  </si>
  <si>
    <t>selena6329@gmail.com</t>
  </si>
  <si>
    <t>27.242.192.167</t>
  </si>
  <si>
    <t>b06701234</t>
  </si>
  <si>
    <t xml:space="preserve">02 25 2019 12:09AM            </t>
  </si>
  <si>
    <t>黃玟勻</t>
  </si>
  <si>
    <t>E225024281</t>
  </si>
  <si>
    <t xml:space="preserve">09/14/1997                    </t>
  </si>
  <si>
    <t>b04703041@ntu.edu.tw</t>
  </si>
  <si>
    <t>140.112.215.21</t>
  </si>
  <si>
    <t>b04703041</t>
  </si>
  <si>
    <t xml:space="preserve">03 17 2019  9:31PM            </t>
  </si>
  <si>
    <t>b05705017@ntu.edu.tw</t>
  </si>
  <si>
    <t>140.112.251.34</t>
  </si>
  <si>
    <t>黃婷悅</t>
  </si>
  <si>
    <t>H224602426</t>
  </si>
  <si>
    <t xml:space="preserve">03/16/1996                    </t>
  </si>
  <si>
    <t>v316316@gmail.com</t>
  </si>
  <si>
    <t>39.10.105.67</t>
  </si>
  <si>
    <t>v316316</t>
  </si>
  <si>
    <t xml:space="preserve">03 19 2019  2:32PM            </t>
  </si>
  <si>
    <t>黃紫依</t>
  </si>
  <si>
    <t>AD30512107</t>
  </si>
  <si>
    <t xml:space="preserve">11/09/2000                    </t>
  </si>
  <si>
    <t>62-8127587854</t>
  </si>
  <si>
    <t>shanniaandreas@gmail.com</t>
  </si>
  <si>
    <t>140.112.25.8</t>
  </si>
  <si>
    <t>b07703059</t>
  </si>
  <si>
    <t>Learn more about vision and mission, how to get the internship</t>
  </si>
  <si>
    <t xml:space="preserve">03 19 2019  4:16PM            </t>
  </si>
  <si>
    <t>180.204.164.156</t>
  </si>
  <si>
    <t>No</t>
  </si>
  <si>
    <t xml:space="preserve">03  6 2019 12:09PM            </t>
  </si>
  <si>
    <t xml:space="preserve">03 10 2019 11:39PM            </t>
  </si>
  <si>
    <t>楊念潔</t>
  </si>
  <si>
    <t>G222211113</t>
  </si>
  <si>
    <t>b05702026@ntu.edu.tw</t>
  </si>
  <si>
    <t>140.112.220.113</t>
  </si>
  <si>
    <t>b05702026</t>
  </si>
  <si>
    <t xml:space="preserve">03 12 2019 11:35PM            </t>
  </si>
  <si>
    <t>b04703104@ntu.edu.tw</t>
  </si>
  <si>
    <t>140.112.243.39</t>
  </si>
  <si>
    <t xml:space="preserve">03 19 2019  1:26PM            </t>
  </si>
  <si>
    <t>廖萱昀</t>
  </si>
  <si>
    <t>A230423998</t>
  </si>
  <si>
    <t xml:space="preserve">05/27/1999                    </t>
  </si>
  <si>
    <t>va880527@gmail.com</t>
  </si>
  <si>
    <t>180.217.182.48</t>
  </si>
  <si>
    <t>b06303110</t>
  </si>
  <si>
    <t xml:space="preserve">03  6 2019  4:54PM            </t>
  </si>
  <si>
    <t xml:space="preserve">03 19 2019 12:50PM            </t>
  </si>
  <si>
    <t xml:space="preserve">02 18 2019  9:12AM            </t>
  </si>
  <si>
    <t>劉巧儀</t>
  </si>
  <si>
    <t>AD30246251</t>
  </si>
  <si>
    <t xml:space="preserve">12/03/1990                    </t>
  </si>
  <si>
    <t>R06723073@ntu.edu.tw</t>
  </si>
  <si>
    <t>27.52.109.184</t>
  </si>
  <si>
    <t>r06723073</t>
  </si>
  <si>
    <t xml:space="preserve">03  6 2019 11:52AM            </t>
  </si>
  <si>
    <t xml:space="preserve">03 19 2019  2:28PM            </t>
  </si>
  <si>
    <t>b05702102@ntu.edu.tw</t>
  </si>
  <si>
    <t xml:space="preserve">03  5 2019 11:39PM            </t>
  </si>
  <si>
    <t xml:space="preserve">02 25 2019 11:44AM            </t>
  </si>
  <si>
    <t xml:space="preserve">03  4 2019 10:56PM            </t>
  </si>
  <si>
    <t xml:space="preserve">03  6 2019 12:08PM            </t>
  </si>
  <si>
    <t xml:space="preserve">02 19 2019 10:04AM            </t>
  </si>
  <si>
    <t xml:space="preserve">03 19 2019 12:43PM            </t>
  </si>
  <si>
    <t>r07724006@ntu.edu.tw</t>
  </si>
  <si>
    <t>42.72.73.169</t>
  </si>
  <si>
    <t xml:space="preserve">03  6 2019  2:06PM            </t>
  </si>
  <si>
    <t xml:space="preserve">02 25 2019 12:11AM            </t>
  </si>
  <si>
    <t>鄭力瑋</t>
  </si>
  <si>
    <t>F130070070</t>
  </si>
  <si>
    <t xml:space="preserve">07/29/1997                    </t>
  </si>
  <si>
    <t>b04703113@ntu.edu.tw</t>
  </si>
  <si>
    <t>b04703113</t>
  </si>
  <si>
    <t xml:space="preserve">02 22 2019  4:41PM            </t>
  </si>
  <si>
    <t xml:space="preserve">03 13 2019  1:11PM            </t>
  </si>
  <si>
    <t>鄭惟馨</t>
  </si>
  <si>
    <t>A229726040</t>
  </si>
  <si>
    <t xml:space="preserve">09/06/1997                    </t>
  </si>
  <si>
    <t>b05701157@ntu.edu.tw</t>
  </si>
  <si>
    <t>39.8.231.48</t>
  </si>
  <si>
    <t>b05701157</t>
  </si>
  <si>
    <t xml:space="preserve">03  6 2019  4:17PM            </t>
  </si>
  <si>
    <t xml:space="preserve">02 22 2019  4:21PM            </t>
  </si>
  <si>
    <t>鄭鈞擁</t>
  </si>
  <si>
    <t>A227912011</t>
  </si>
  <si>
    <t xml:space="preserve">03/07/1996                    </t>
  </si>
  <si>
    <t>計畫人員</t>
  </si>
  <si>
    <t>工商管理學系</t>
  </si>
  <si>
    <t>專任研究助理</t>
  </si>
  <si>
    <t>chunyung0307@ntu.edu.tw</t>
  </si>
  <si>
    <t>39.9.103.26</t>
  </si>
  <si>
    <t>chunyung0307</t>
  </si>
  <si>
    <t xml:space="preserve">02 25 2019  1:34PM            </t>
  </si>
  <si>
    <t>蕭婉如</t>
  </si>
  <si>
    <t>A227473439</t>
  </si>
  <si>
    <t xml:space="preserve">11/03/1996                    </t>
  </si>
  <si>
    <t>B04702108@ntu.edu.tw</t>
  </si>
  <si>
    <t>b04702108</t>
  </si>
  <si>
    <t xml:space="preserve">03  7 2019  1:06PM            </t>
  </si>
  <si>
    <t xml:space="preserve">03 15 2019 12:40PM            </t>
  </si>
  <si>
    <t xml:space="preserve">03  6 2019 10:42PM            </t>
  </si>
  <si>
    <t>有，UNIQLO</t>
  </si>
  <si>
    <t xml:space="preserve">02 22 2019 11:17PM            </t>
  </si>
  <si>
    <t>簡君霖</t>
  </si>
  <si>
    <t>G122209433</t>
  </si>
  <si>
    <t xml:space="preserve">01/31/1995                    </t>
  </si>
  <si>
    <t>國立交通大學經營管理學研究所</t>
  </si>
  <si>
    <t>ttookk1386@gmail.com</t>
  </si>
  <si>
    <t>36.226.3.166</t>
  </si>
  <si>
    <t>ttookk1386</t>
  </si>
  <si>
    <t>無實習經驗，僅有打工、家教經驗</t>
  </si>
  <si>
    <t xml:space="preserve">03 12 2019  1:49PM            </t>
  </si>
  <si>
    <t xml:space="preserve">03  6 2019  4:24PM            </t>
  </si>
  <si>
    <t>顏家祥</t>
  </si>
  <si>
    <t>E125423424</t>
  </si>
  <si>
    <t xml:space="preserve">09/05/1999                    </t>
  </si>
  <si>
    <t>50218.18@gmail.com</t>
  </si>
  <si>
    <t>223.137.8.69</t>
  </si>
  <si>
    <t>b06701166</t>
  </si>
  <si>
    <t xml:space="preserve">03  8 2019 10:34PM            </t>
  </si>
  <si>
    <t>羅亭寓</t>
  </si>
  <si>
    <t>A230589811</t>
  </si>
  <si>
    <t xml:space="preserve">03/28/2000                    </t>
  </si>
  <si>
    <t>b07701246@ntu.edu.tw</t>
  </si>
  <si>
    <t>1.162.127.58</t>
  </si>
  <si>
    <t>b07701246</t>
  </si>
  <si>
    <t xml:space="preserve">03  9 2019  1:12PM            </t>
  </si>
  <si>
    <t xml:space="preserve">02 26 2019 11:17AM            </t>
  </si>
  <si>
    <t xml:space="preserve">03 20 2019  2:55PM            </t>
  </si>
  <si>
    <t xml:space="preserve">03 20 2019  2:56PM            </t>
  </si>
  <si>
    <t>廖梓</t>
  </si>
  <si>
    <t xml:space="preserve">03 20 2019  2:57PM            </t>
  </si>
  <si>
    <t>王宇均</t>
  </si>
  <si>
    <t>K122996872</t>
  </si>
  <si>
    <t>b05704034</t>
  </si>
  <si>
    <t xml:space="preserve">03 20 2019  2:58PM            </t>
  </si>
  <si>
    <t>廖柏鳴</t>
  </si>
  <si>
    <t>K122880735</t>
  </si>
  <si>
    <t>liaopomine@gmail.com</t>
  </si>
  <si>
    <t>r07724058</t>
  </si>
  <si>
    <t>林姿廷</t>
  </si>
  <si>
    <t>L224404726</t>
  </si>
  <si>
    <t xml:space="preserve">11/27/1994                    </t>
  </si>
  <si>
    <t>betty11991015@gmail.com</t>
  </si>
  <si>
    <t>r07741054</t>
  </si>
  <si>
    <t xml:space="preserve">03 20 2019  3:00PM            </t>
  </si>
  <si>
    <t>劉智玄</t>
  </si>
  <si>
    <t>O100449378</t>
  </si>
  <si>
    <t xml:space="preserve">08/19/1996                    </t>
  </si>
  <si>
    <t>coolstanley0819@gmail.com</t>
  </si>
  <si>
    <t>r07722047</t>
  </si>
  <si>
    <t xml:space="preserve">03 20 2019  3:01PM            </t>
  </si>
  <si>
    <t>張翔媛</t>
  </si>
  <si>
    <t>A229129989</t>
  </si>
  <si>
    <t xml:space="preserve">02/20/1997                    </t>
  </si>
  <si>
    <t>judychang20@gmail.com</t>
  </si>
  <si>
    <t>b04701139</t>
  </si>
  <si>
    <t>林秉諺</t>
  </si>
  <si>
    <t>D122898811</t>
  </si>
  <si>
    <t xml:space="preserve">04/08/1996                    </t>
  </si>
  <si>
    <t>103303026@nccu.edu.tw</t>
  </si>
  <si>
    <t>r07722018</t>
  </si>
  <si>
    <t xml:space="preserve">03 20 2019  3:02PM            </t>
  </si>
  <si>
    <t>馮家誼</t>
  </si>
  <si>
    <t>H224946058</t>
  </si>
  <si>
    <t>h0976722513@gmail.com</t>
  </si>
  <si>
    <t>b05106011</t>
  </si>
  <si>
    <t>康富淼</t>
  </si>
  <si>
    <t>A129773181</t>
  </si>
  <si>
    <t xml:space="preserve">07/17/1998                    </t>
  </si>
  <si>
    <t>b05207044</t>
  </si>
  <si>
    <t>黃立丞</t>
  </si>
  <si>
    <t>A127934346</t>
  </si>
  <si>
    <t xml:space="preserve">11/15/1997                    </t>
  </si>
  <si>
    <t>ball34534@gmail.com</t>
  </si>
  <si>
    <t>b05701104</t>
  </si>
  <si>
    <t xml:space="preserve">03 20 2019  3:03PM            </t>
  </si>
  <si>
    <t>林郁綺</t>
  </si>
  <si>
    <t>D222787593</t>
  </si>
  <si>
    <t xml:space="preserve">11/07/1994                    </t>
  </si>
  <si>
    <t>kiwibrilliant@yahoo.com.tw</t>
  </si>
  <si>
    <t>r06724032</t>
  </si>
  <si>
    <t>郭彥辰</t>
  </si>
  <si>
    <t>R124499675</t>
  </si>
  <si>
    <t xml:space="preserve">07/12/1995                    </t>
  </si>
  <si>
    <t>s102212030@mail1.ncnu.edu.tw</t>
  </si>
  <si>
    <t>r06724031</t>
  </si>
  <si>
    <t xml:space="preserve">03 20 2019  3:04PM            </t>
  </si>
  <si>
    <t>何文馨</t>
  </si>
  <si>
    <t>FD30217406</t>
  </si>
  <si>
    <t xml:space="preserve">05/19/1996                    </t>
  </si>
  <si>
    <t>b05303064@ntu.edu.tw</t>
  </si>
  <si>
    <t>b05303064</t>
  </si>
  <si>
    <t>沈俊廷</t>
  </si>
  <si>
    <t>A126632763</t>
  </si>
  <si>
    <t xml:space="preserve">02/25/1995                    </t>
  </si>
  <si>
    <t>morris4030@yahoo.com.tw</t>
  </si>
  <si>
    <t>b02303006</t>
  </si>
  <si>
    <t>其他</t>
    <phoneticPr fontId="1" type="noConversion"/>
  </si>
  <si>
    <t>0320_國泰金控</t>
    <phoneticPr fontId="1" type="noConversion"/>
  </si>
  <si>
    <t>0320_國泰金控</t>
    <phoneticPr fontId="1" type="noConversion"/>
  </si>
  <si>
    <t>職涯講堂</t>
    <phoneticPr fontId="1" type="noConversion"/>
  </si>
  <si>
    <t>校友職涯分享會</t>
    <phoneticPr fontId="1" type="noConversion"/>
  </si>
  <si>
    <t xml:space="preserve">02 27 2019  4:15PM            </t>
  </si>
  <si>
    <t>李  維</t>
  </si>
  <si>
    <t>A129572139</t>
  </si>
  <si>
    <t>b04703065@ntu.edu.tw</t>
  </si>
  <si>
    <t>網路報名</t>
    <phoneticPr fontId="1" type="noConversion"/>
  </si>
  <si>
    <t>b04703065</t>
  </si>
  <si>
    <t>職涯講堂</t>
    <phoneticPr fontId="1" type="noConversion"/>
  </si>
  <si>
    <t xml:space="preserve">02 27 2019  6:34PM            </t>
  </si>
  <si>
    <t>江崑銓</t>
  </si>
  <si>
    <t>L125337473</t>
  </si>
  <si>
    <t xml:space="preserve">09/28/1997                    </t>
  </si>
  <si>
    <t>jimmy930403@gmail.com</t>
  </si>
  <si>
    <t>223.141.212.203</t>
  </si>
  <si>
    <t>b06605031</t>
  </si>
  <si>
    <t>職涯講堂</t>
    <phoneticPr fontId="1" type="noConversion"/>
  </si>
  <si>
    <t xml:space="preserve">02 27 2019 10:29PM            </t>
  </si>
  <si>
    <t>盧庭宇</t>
  </si>
  <si>
    <t>V121269615</t>
  </si>
  <si>
    <t xml:space="preserve">10/29/1990                    </t>
  </si>
  <si>
    <t>lutingyu29@gmail.com</t>
  </si>
  <si>
    <t>42.76.100.77</t>
  </si>
  <si>
    <t xml:space="preserve">misakilu29 </t>
  </si>
  <si>
    <t>職涯講堂</t>
    <phoneticPr fontId="1" type="noConversion"/>
  </si>
  <si>
    <t xml:space="preserve">03  1 2019  1:14AM            </t>
  </si>
  <si>
    <t>林胤全</t>
  </si>
  <si>
    <t>A130957764</t>
  </si>
  <si>
    <t>ihawker1103@gmail.com</t>
  </si>
  <si>
    <t>118.169.215.71</t>
  </si>
  <si>
    <t>b06701107</t>
  </si>
  <si>
    <t xml:space="preserve">03  4 2019  9:09AM            </t>
  </si>
  <si>
    <t>楊于萱</t>
  </si>
  <si>
    <t>H225147675</t>
  </si>
  <si>
    <t xml:space="preserve">09/02/1998                    </t>
  </si>
  <si>
    <t>shani3838@gmail.com</t>
  </si>
  <si>
    <t>101.10.82.28</t>
  </si>
  <si>
    <t>b06102031</t>
  </si>
  <si>
    <t xml:space="preserve">03  4 2019  3:53PM            </t>
  </si>
  <si>
    <t>陳翌?</t>
  </si>
  <si>
    <t>F128556314</t>
  </si>
  <si>
    <t xml:space="preserve">05/23/1992                    </t>
  </si>
  <si>
    <t>r05723032@ntu.edu.tw</t>
  </si>
  <si>
    <t>r05723032</t>
  </si>
  <si>
    <t xml:space="preserve">03  4 2019  6:21PM            </t>
  </si>
  <si>
    <t>林其毅</t>
  </si>
  <si>
    <t>F130560499</t>
  </si>
  <si>
    <t xml:space="preserve">09/16/1998                    </t>
  </si>
  <si>
    <t>b05204007@ntu.edu.tw</t>
  </si>
  <si>
    <t>網路報名</t>
    <phoneticPr fontId="1" type="noConversion"/>
  </si>
  <si>
    <t>140.112.4.184</t>
  </si>
  <si>
    <t>b05204007</t>
  </si>
  <si>
    <t xml:space="preserve">03  4 2019 11:13PM            </t>
  </si>
  <si>
    <t xml:space="preserve">03  5 2019  5:10PM            </t>
  </si>
  <si>
    <t>陳宏毅</t>
  </si>
  <si>
    <t>A127952157</t>
  </si>
  <si>
    <t xml:space="preserve">12/18/1999                    </t>
  </si>
  <si>
    <t>園藝系</t>
  </si>
  <si>
    <t>tommyc046@gamil.com</t>
  </si>
  <si>
    <t>b07608049</t>
  </si>
  <si>
    <t xml:space="preserve">03  5 2019  6:22PM            </t>
  </si>
  <si>
    <t xml:space="preserve">03  6 2019  4:19PM            </t>
  </si>
  <si>
    <t xml:space="preserve">03  9 2019  8:26PM            </t>
  </si>
  <si>
    <t>李  昕</t>
  </si>
  <si>
    <t>F227938172</t>
  </si>
  <si>
    <t xml:space="preserve">06/23/1991                    </t>
  </si>
  <si>
    <t>leeehsin@gmail.com</t>
  </si>
  <si>
    <t>223.136.113.43</t>
  </si>
  <si>
    <t>b98502092</t>
  </si>
  <si>
    <t xml:space="preserve">03 10 2019 10:44AM            </t>
  </si>
  <si>
    <t>林采宜</t>
  </si>
  <si>
    <t>F229074911</t>
  </si>
  <si>
    <t>b03605016@ntu.edu.tw</t>
  </si>
  <si>
    <t>1.160.122.201</t>
  </si>
  <si>
    <t>b03605016</t>
  </si>
  <si>
    <t xml:space="preserve">03 10 2019  2:17PM            </t>
  </si>
  <si>
    <t>黃郁茹</t>
  </si>
  <si>
    <t>A227939496</t>
  </si>
  <si>
    <t xml:space="preserve">05/22/1997                    </t>
  </si>
  <si>
    <t>地理系</t>
  </si>
  <si>
    <t>b04208032@ntu.edu.tw</t>
  </si>
  <si>
    <t>223.137.161.89</t>
  </si>
  <si>
    <t>b04208032</t>
  </si>
  <si>
    <t xml:space="preserve">03 11 2019  2:08PM            </t>
  </si>
  <si>
    <t>27.246.197.27</t>
  </si>
  <si>
    <t xml:space="preserve">03 11 2019  2:49PM            </t>
  </si>
  <si>
    <t>林昀萱</t>
  </si>
  <si>
    <t>F228846164</t>
  </si>
  <si>
    <t xml:space="preserve">01/22/1998                    </t>
  </si>
  <si>
    <t>b05310040@ntu.edu.tw</t>
  </si>
  <si>
    <t>39.9.204.142</t>
  </si>
  <si>
    <t>b05310040</t>
  </si>
  <si>
    <t xml:space="preserve">03 11 2019  5:44PM            </t>
  </si>
  <si>
    <t>林  宓</t>
  </si>
  <si>
    <t>F229333826</t>
  </si>
  <si>
    <t xml:space="preserve">09/16/1996                    </t>
  </si>
  <si>
    <t>b04305022@ntu.edu.tw</t>
  </si>
  <si>
    <t>49.215.153.11</t>
  </si>
  <si>
    <t>b04305022</t>
  </si>
  <si>
    <t xml:space="preserve">03 12 2019  1:13AM            </t>
  </si>
  <si>
    <t>胡貫廷</t>
  </si>
  <si>
    <t>A126660801</t>
  </si>
  <si>
    <t xml:space="preserve">12/18/1996                    </t>
  </si>
  <si>
    <t>政治系政論組</t>
  </si>
  <si>
    <t>b05302101@ntu.edu.tw</t>
  </si>
  <si>
    <t>115.43.57.143</t>
  </si>
  <si>
    <t>b05302101</t>
  </si>
  <si>
    <t xml:space="preserve">03 12 2019  2:25AM            </t>
  </si>
  <si>
    <t>翁  彤</t>
  </si>
  <si>
    <t>W200442449</t>
  </si>
  <si>
    <t xml:space="preserve">09/25/1997                    </t>
  </si>
  <si>
    <t>b05102028@ntu.edu.tw</t>
  </si>
  <si>
    <t>網路報名</t>
    <phoneticPr fontId="1" type="noConversion"/>
  </si>
  <si>
    <t>42.71.191.207</t>
  </si>
  <si>
    <t>b05102028</t>
  </si>
  <si>
    <t>職涯講堂</t>
    <phoneticPr fontId="1" type="noConversion"/>
  </si>
  <si>
    <t>石曜嘉</t>
  </si>
  <si>
    <t>F128853292</t>
  </si>
  <si>
    <t xml:space="preserve">01/09/1993                    </t>
  </si>
  <si>
    <t>國發所</t>
  </si>
  <si>
    <t>johnnyshih8315@gmail.com</t>
  </si>
  <si>
    <t>223.141.188.217</t>
  </si>
  <si>
    <t>r06341034</t>
  </si>
  <si>
    <t>k</t>
  </si>
  <si>
    <t xml:space="preserve">03 13 2019  1:59AM            </t>
  </si>
  <si>
    <t>張皓鈞</t>
  </si>
  <si>
    <t>H125526870</t>
  </si>
  <si>
    <t xml:space="preserve">07/06/2000                    </t>
  </si>
  <si>
    <t>政大</t>
  </si>
  <si>
    <t>harvey1010074@gmail.com</t>
  </si>
  <si>
    <t>115.82.2.114</t>
  </si>
  <si>
    <t>harvey0706</t>
  </si>
  <si>
    <t>暫無</t>
  </si>
  <si>
    <t xml:space="preserve">03 14 2019 11:46PM            </t>
  </si>
  <si>
    <t>彭佑安</t>
  </si>
  <si>
    <t>J122776404</t>
  </si>
  <si>
    <t xml:space="preserve">03/01/1995                    </t>
  </si>
  <si>
    <t>yoanpong@gmail.com</t>
  </si>
  <si>
    <t>140.112.230.203</t>
  </si>
  <si>
    <t>r06741018</t>
  </si>
  <si>
    <t xml:space="preserve">03 15 2019 12:01PM            </t>
  </si>
  <si>
    <t>潘瑀涵</t>
  </si>
  <si>
    <t>F228317293</t>
  </si>
  <si>
    <t xml:space="preserve">09/25/1992                    </t>
  </si>
  <si>
    <t>土木工程學系</t>
  </si>
  <si>
    <t>hannahpan@caece.net</t>
  </si>
  <si>
    <t>140.112.13.118</t>
  </si>
  <si>
    <t>hannahpan</t>
  </si>
  <si>
    <t xml:space="preserve">03 17 2019  3:20PM            </t>
  </si>
  <si>
    <t>黃柏竣</t>
  </si>
  <si>
    <t>N12573120</t>
  </si>
  <si>
    <t xml:space="preserve">07/28/1998                    </t>
  </si>
  <si>
    <t>國立台灣科技大學</t>
  </si>
  <si>
    <t>allenhuang0728@gmail.com</t>
  </si>
  <si>
    <t>36.224.99.103</t>
  </si>
  <si>
    <t>allen870728</t>
  </si>
  <si>
    <t>對於準備培訓機師，你認為最重要、最需要加強的是什麼?</t>
  </si>
  <si>
    <t xml:space="preserve">03 18 2019  4:29PM            </t>
  </si>
  <si>
    <t>黃寬宇</t>
  </si>
  <si>
    <t>H124275963</t>
  </si>
  <si>
    <t xml:space="preserve">08/07/1996                    </t>
  </si>
  <si>
    <t>kuankuan7290@gmail.com</t>
  </si>
  <si>
    <t>36.224.66.175</t>
  </si>
  <si>
    <t>kuankuan7290</t>
  </si>
  <si>
    <t>想請問學長是怎麼下定決心踏進航空業的？</t>
  </si>
  <si>
    <t xml:space="preserve">03 19 2019  6:35PM            </t>
  </si>
  <si>
    <t>114.137.4.42</t>
  </si>
  <si>
    <t>會不會覺得轉換跑道過程中，需要面對暫時性失業或是適應新環境很有壓力，該如何處理壓力呢？</t>
  </si>
  <si>
    <t xml:space="preserve">03 21 2019  9:23AM            </t>
  </si>
  <si>
    <t>陳  甄</t>
  </si>
  <si>
    <t>A227968335</t>
  </si>
  <si>
    <t xml:space="preserve">12/21/1998                    </t>
  </si>
  <si>
    <t>zhen2459@gmail.com</t>
  </si>
  <si>
    <t>現場報名</t>
    <phoneticPr fontId="1" type="noConversion"/>
  </si>
  <si>
    <t>b06704075</t>
  </si>
  <si>
    <t>劉昀妮</t>
  </si>
  <si>
    <t>A230729851</t>
  </si>
  <si>
    <t>現場報名</t>
    <phoneticPr fontId="1" type="noConversion"/>
  </si>
  <si>
    <t>b05703117</t>
  </si>
  <si>
    <t xml:space="preserve">03  9 2019  9:26PM            </t>
  </si>
  <si>
    <t>王琳毓</t>
  </si>
  <si>
    <t>F229967699</t>
  </si>
  <si>
    <t xml:space="preserve">04/04/1998                    </t>
  </si>
  <si>
    <t>wnag.teresa@gmail.com</t>
  </si>
  <si>
    <t>網路報名</t>
    <phoneticPr fontId="1" type="noConversion"/>
  </si>
  <si>
    <t>1.34.238.90</t>
  </si>
  <si>
    <t>b06607060</t>
  </si>
  <si>
    <t>0322_台灣拜耳</t>
    <phoneticPr fontId="1" type="noConversion"/>
  </si>
  <si>
    <t xml:space="preserve">03 15 2019  3:27PM            </t>
  </si>
  <si>
    <t>史潔穎</t>
  </si>
  <si>
    <t>F227867762</t>
  </si>
  <si>
    <t xml:space="preserve">01/28/1994                    </t>
  </si>
  <si>
    <t>待業</t>
  </si>
  <si>
    <t>minning28@gmail.com</t>
  </si>
  <si>
    <t>123.194.201.201</t>
  </si>
  <si>
    <t>2019career</t>
  </si>
  <si>
    <t xml:space="preserve">03  9 2019  1:41PM            </t>
  </si>
  <si>
    <t>何宜宣</t>
  </si>
  <si>
    <t>A226351023</t>
  </si>
  <si>
    <t xml:space="preserve">02/10/1993                    </t>
  </si>
  <si>
    <t>kelly40826@gmail.com</t>
  </si>
  <si>
    <t>118.168.137.105</t>
  </si>
  <si>
    <t>r06629020</t>
  </si>
  <si>
    <t xml:space="preserve">03 11 2019 11:07AM            </t>
  </si>
  <si>
    <t>是；2017暑假曾參與星展銀行實習計畫</t>
  </si>
  <si>
    <t xml:space="preserve">03 11 2019  6:16PM            </t>
  </si>
  <si>
    <t>徐靖雯</t>
  </si>
  <si>
    <t>F229098546</t>
  </si>
  <si>
    <t xml:space="preserve">06/14/1995                    </t>
  </si>
  <si>
    <t>r06741078@ntu.edu.tw</t>
  </si>
  <si>
    <t>123.194.165.18</t>
  </si>
  <si>
    <t>r06741078</t>
  </si>
  <si>
    <t>y</t>
  </si>
  <si>
    <t xml:space="preserve">03 21 2019 10:20AM            </t>
  </si>
  <si>
    <t xml:space="preserve">03 12 2019  3:57PM            </t>
  </si>
  <si>
    <t>許文柏</t>
  </si>
  <si>
    <t>N125630819</t>
  </si>
  <si>
    <t>r07943084@ntu.edu.tw</t>
  </si>
  <si>
    <t>211.23.119.210</t>
  </si>
  <si>
    <t>r07943084</t>
  </si>
  <si>
    <t xml:space="preserve">02 28 2019  4:16PM            </t>
  </si>
  <si>
    <t>陳冠儒</t>
  </si>
  <si>
    <t>E124867191</t>
  </si>
  <si>
    <t xml:space="preserve">12/10/1995                    </t>
  </si>
  <si>
    <t>生工系</t>
  </si>
  <si>
    <t>zp841210@yahoo.com</t>
  </si>
  <si>
    <t>27.246.2.241</t>
  </si>
  <si>
    <t>r07622029</t>
  </si>
  <si>
    <t xml:space="preserve">03 18 2019  1:45PM            </t>
  </si>
  <si>
    <t xml:space="preserve">03 14 2019 11:57AM            </t>
  </si>
  <si>
    <t>曾?萱</t>
  </si>
  <si>
    <t>N224383028</t>
  </si>
  <si>
    <t xml:space="preserve">10/09/1994                    </t>
  </si>
  <si>
    <t>流預所</t>
  </si>
  <si>
    <t>kitty5566600@gmail.com</t>
  </si>
  <si>
    <t>r07849008</t>
  </si>
  <si>
    <t xml:space="preserve">03 12 2019  4:07AM            </t>
  </si>
  <si>
    <t xml:space="preserve">02 25 2019  9:15AM            </t>
  </si>
  <si>
    <t>楊  鑫</t>
  </si>
  <si>
    <t>F129120783</t>
  </si>
  <si>
    <t xml:space="preserve">02/16/1995                    </t>
  </si>
  <si>
    <t>s0240051@gm.csmu.edu.tw</t>
  </si>
  <si>
    <t>111.184.47.118</t>
  </si>
  <si>
    <t>r06849022</t>
  </si>
  <si>
    <t xml:space="preserve">02 22 2019 11:58PM            </t>
  </si>
  <si>
    <t>楊沁恬</t>
  </si>
  <si>
    <t>AD30312278</t>
  </si>
  <si>
    <t xml:space="preserve">01/28/1997                    </t>
  </si>
  <si>
    <t>yunchintian1997@gmail.com</t>
  </si>
  <si>
    <t>140.112.217.166</t>
  </si>
  <si>
    <t>b05601024</t>
  </si>
  <si>
    <t>?</t>
  </si>
  <si>
    <t xml:space="preserve">03 20 2019  3:33PM            </t>
  </si>
  <si>
    <t xml:space="preserve">03 11 2019 12:58AM            </t>
  </si>
  <si>
    <t xml:space="preserve">03  8 2019  2:00PM            </t>
  </si>
  <si>
    <t xml:space="preserve">02 25 2019 11:59PM            </t>
  </si>
  <si>
    <t>劉容豔</t>
  </si>
  <si>
    <t>H225192867</t>
  </si>
  <si>
    <t>ruby880317@gmail.com</t>
  </si>
  <si>
    <t>140.112.223.161</t>
  </si>
  <si>
    <t>b06608068</t>
  </si>
  <si>
    <t xml:space="preserve">03 21 2019 12:36AM            </t>
  </si>
  <si>
    <t xml:space="preserve">03 13 2019 12:17PM            </t>
  </si>
  <si>
    <t>蕭宇晴</t>
  </si>
  <si>
    <t>B222747453</t>
  </si>
  <si>
    <t xml:space="preserve">08/07/1990                    </t>
  </si>
  <si>
    <t>r07447006@ntu.edu.tw</t>
  </si>
  <si>
    <t>r07447006</t>
  </si>
  <si>
    <t xml:space="preserve">02 22 2019 10:05PM            </t>
  </si>
  <si>
    <t>簡敬恩</t>
  </si>
  <si>
    <t>F229481694</t>
  </si>
  <si>
    <t xml:space="preserve">10/25/1997                    </t>
  </si>
  <si>
    <t>b05601050@ntu.edu.tw</t>
  </si>
  <si>
    <t>49.159.168.242</t>
  </si>
  <si>
    <t>b05601050</t>
  </si>
  <si>
    <t xml:space="preserve">03  7 2019  9:07AM            </t>
  </si>
  <si>
    <t xml:space="preserve">03 19 2019 12:32PM            </t>
  </si>
  <si>
    <t>180.217.84.228</t>
  </si>
  <si>
    <t xml:space="preserve">03 21 2019  6:18PM            </t>
  </si>
  <si>
    <t>王振全</t>
  </si>
  <si>
    <t>L125368183</t>
  </si>
  <si>
    <t xml:space="preserve">04/22/1998                    </t>
  </si>
  <si>
    <t>westbamboo1998@gmail.com</t>
  </si>
  <si>
    <t>223.137.208.100</t>
  </si>
  <si>
    <t>b05704031</t>
  </si>
  <si>
    <t xml:space="preserve">03  1 2019 10:06PM            </t>
  </si>
  <si>
    <t>王雅萱</t>
  </si>
  <si>
    <t>F229250644</t>
  </si>
  <si>
    <t xml:space="preserve">08/15/1996                    </t>
  </si>
  <si>
    <t>hsuanyaa@gmail.com</t>
  </si>
  <si>
    <t>118.168.173.123</t>
  </si>
  <si>
    <t>r07848016</t>
  </si>
  <si>
    <t xml:space="preserve">02 26 2019 10:53AM            </t>
  </si>
  <si>
    <t>否</t>
    <phoneticPr fontId="1" type="noConversion"/>
  </si>
  <si>
    <t>網路報名</t>
    <phoneticPr fontId="1" type="noConversion"/>
  </si>
  <si>
    <t>140.112.181.202</t>
  </si>
  <si>
    <t xml:space="preserve">03 19 2019 12:23PM            </t>
  </si>
  <si>
    <t xml:space="preserve">03 13 2019 10:35PM            </t>
  </si>
  <si>
    <t xml:space="preserve">03  9 2019  2:05PM            </t>
  </si>
  <si>
    <t xml:space="preserve">03 15 2019 12:29PM            </t>
  </si>
  <si>
    <t xml:space="preserve">03 12 2019  1:04PM            </t>
  </si>
  <si>
    <t>吳旻穎</t>
  </si>
  <si>
    <t>F228073616</t>
  </si>
  <si>
    <t xml:space="preserve">02/24/1992                    </t>
  </si>
  <si>
    <t>minying886@gmail.com</t>
  </si>
  <si>
    <t>111.241.215.200</t>
  </si>
  <si>
    <t>minyingwu</t>
  </si>
  <si>
    <t xml:space="preserve">03 19 2019  2:46PM            </t>
  </si>
  <si>
    <t>吳政萱</t>
  </si>
  <si>
    <t>F229054660</t>
  </si>
  <si>
    <t xml:space="preserve">04/26/1997                    </t>
  </si>
  <si>
    <t>wujenny86@gmail.com</t>
  </si>
  <si>
    <t>b04701118</t>
  </si>
  <si>
    <t xml:space="preserve">03 21 2019 12:57PM            </t>
  </si>
  <si>
    <t xml:space="preserve">03  8 2019  8:45PM            </t>
  </si>
  <si>
    <t>呂季洋</t>
  </si>
  <si>
    <t>S124829254</t>
  </si>
  <si>
    <t>a0972338731@gmail.com</t>
  </si>
  <si>
    <t>r07724040</t>
  </si>
  <si>
    <t xml:space="preserve">03 18 2019  7:35PM            </t>
  </si>
  <si>
    <t>呂恩慈</t>
  </si>
  <si>
    <t>A230417650</t>
  </si>
  <si>
    <t xml:space="preserve">01/21/1999                    </t>
  </si>
  <si>
    <t>q90605@gmail.com</t>
  </si>
  <si>
    <t>b06704059</t>
  </si>
  <si>
    <t xml:space="preserve">03  2 2019 10:14AM            </t>
  </si>
  <si>
    <t xml:space="preserve">02 27 2019  2:40AM            </t>
  </si>
  <si>
    <t>李承澤</t>
  </si>
  <si>
    <t>F133525465</t>
  </si>
  <si>
    <t xml:space="preserve">02/17/1996                    </t>
  </si>
  <si>
    <t>藥學系</t>
  </si>
  <si>
    <t>b03403011@ntu.edu.tw</t>
  </si>
  <si>
    <t>49.216.18.32</t>
  </si>
  <si>
    <t>b03403011</t>
  </si>
  <si>
    <t xml:space="preserve">03 10 2019  5:44PM            </t>
  </si>
  <si>
    <t xml:space="preserve">03  5 2019  3:55PM            </t>
  </si>
  <si>
    <t xml:space="preserve">02 25 2019  3:11PM            </t>
  </si>
  <si>
    <t>沈宜儒</t>
  </si>
  <si>
    <t>M222812534</t>
  </si>
  <si>
    <t>ingrid124200318@yahoo.com.tw</t>
  </si>
  <si>
    <t>b05610019</t>
  </si>
  <si>
    <t xml:space="preserve">03 13 2019  3:50PM            </t>
  </si>
  <si>
    <t xml:space="preserve">03  4 2019  5:12PM            </t>
  </si>
  <si>
    <t xml:space="preserve">03 11 2019 10:26PM            </t>
  </si>
  <si>
    <t xml:space="preserve">03 18 2019  6:38PM            </t>
  </si>
  <si>
    <t>周書瑋</t>
  </si>
  <si>
    <t>A230148383</t>
  </si>
  <si>
    <t xml:space="preserve">11/07/1999                    </t>
  </si>
  <si>
    <t>lovepencil6081@gmail.com</t>
  </si>
  <si>
    <t>42.72.121.120</t>
  </si>
  <si>
    <t>b07601018</t>
  </si>
  <si>
    <t xml:space="preserve">03 12 2019  4:00PM            </t>
  </si>
  <si>
    <t xml:space="preserve">03 18 2019 10:11PM            </t>
  </si>
  <si>
    <t>侯靜穎</t>
  </si>
  <si>
    <t>R224480490</t>
  </si>
  <si>
    <t xml:space="preserve">12/17/1997                    </t>
  </si>
  <si>
    <t>b05703048@ntu.edu.tw</t>
  </si>
  <si>
    <t>b05703048</t>
  </si>
  <si>
    <t>2018/7-8 成大產業永續發展中心實習，並參與科技部創新創業競賽</t>
  </si>
  <si>
    <t xml:space="preserve">03 21 2019  9:38PM            </t>
  </si>
  <si>
    <t>施宛妤</t>
  </si>
  <si>
    <t>F228645756</t>
  </si>
  <si>
    <t xml:space="preserve">08/17/1996                    </t>
  </si>
  <si>
    <t>環衛所</t>
  </si>
  <si>
    <t>r07844001@ntu.edu.tw</t>
  </si>
  <si>
    <t>36.231.59.156</t>
  </si>
  <si>
    <t>r07844001</t>
  </si>
  <si>
    <t>是，大學實習課程</t>
  </si>
  <si>
    <t xml:space="preserve">03  4 2019 10:06PM            </t>
  </si>
  <si>
    <t>柳昕妤</t>
  </si>
  <si>
    <t>F229897889</t>
  </si>
  <si>
    <t>農化系</t>
  </si>
  <si>
    <t>b07603025@ntu.edu.tw</t>
  </si>
  <si>
    <t>49.158.24.93</t>
  </si>
  <si>
    <t>b07603025</t>
  </si>
  <si>
    <t xml:space="preserve">03  8 2019 12:33AM            </t>
  </si>
  <si>
    <t xml:space="preserve">02 23 2019  3:44PM            </t>
  </si>
  <si>
    <t xml:space="preserve">03 15 2019  1:55PM            </t>
  </si>
  <si>
    <t xml:space="preserve">03 12 2019 12:27AM            </t>
  </si>
  <si>
    <t xml:space="preserve">02 28 2019  3:55PM            </t>
  </si>
  <si>
    <t xml:space="preserve">03  5 2019  6:32PM            </t>
  </si>
  <si>
    <t>郭芷言</t>
  </si>
  <si>
    <t>A227101456</t>
  </si>
  <si>
    <t>kuozhiyan@gmail.com</t>
  </si>
  <si>
    <t>61.228.94.206</t>
  </si>
  <si>
    <t>b07603029</t>
  </si>
  <si>
    <t xml:space="preserve">03 13 2019 12:19PM            </t>
  </si>
  <si>
    <t xml:space="preserve">02 26 2019 11:13AM            </t>
  </si>
  <si>
    <t xml:space="preserve">03 18 2019  4:40PM            </t>
  </si>
  <si>
    <t>陳令涵</t>
  </si>
  <si>
    <t>I200456963</t>
  </si>
  <si>
    <t xml:space="preserve">02/04/1999                    </t>
  </si>
  <si>
    <t>醫技系</t>
  </si>
  <si>
    <t>B06404041@ntu.edu.tw</t>
  </si>
  <si>
    <t>114.136.53.234</t>
  </si>
  <si>
    <t>b06404041</t>
  </si>
  <si>
    <t>曾任校內學生型兼職研究助理，未曾至貴公司實習</t>
  </si>
  <si>
    <t xml:space="preserve">03 11 2019  3:30PM            </t>
  </si>
  <si>
    <t xml:space="preserve">03 13 2019 11:45AM            </t>
  </si>
  <si>
    <t xml:space="preserve">03 19 2019  4:33AM            </t>
  </si>
  <si>
    <t>223.137.164.90</t>
  </si>
  <si>
    <t xml:space="preserve">03 15 2019  6:06PM            </t>
  </si>
  <si>
    <t xml:space="preserve">03  9 2019  9:55AM            </t>
  </si>
  <si>
    <t>傅育亭</t>
  </si>
  <si>
    <t>S224330487</t>
  </si>
  <si>
    <t xml:space="preserve">10/02/1994                    </t>
  </si>
  <si>
    <t>nita83102@gmail.com</t>
  </si>
  <si>
    <t>223.136.212.120</t>
  </si>
  <si>
    <t>r06848027</t>
  </si>
  <si>
    <t xml:space="preserve">03 20 2019  9:42PM            </t>
  </si>
  <si>
    <t>61.231.167.237</t>
  </si>
  <si>
    <t xml:space="preserve">02 27 2019  3:59PM            </t>
  </si>
  <si>
    <t>黃兆營</t>
  </si>
  <si>
    <t>A125923390</t>
  </si>
  <si>
    <t xml:space="preserve">08/03/1984                    </t>
  </si>
  <si>
    <t xml:space="preserve">進修推廣部                    </t>
  </si>
  <si>
    <t>事業法務碩士</t>
  </si>
  <si>
    <t>p07e42026@ntu.edu.tw</t>
  </si>
  <si>
    <t>118.163.50.68</t>
  </si>
  <si>
    <t>p07e42026</t>
  </si>
  <si>
    <t xml:space="preserve">03 21 2019  8:52AM            </t>
  </si>
  <si>
    <t>黃琳禎</t>
  </si>
  <si>
    <t>F228393113</t>
  </si>
  <si>
    <t xml:space="preserve">05/09/1993                    </t>
  </si>
  <si>
    <t>r06b22032@ntu.edu.tw</t>
  </si>
  <si>
    <t>111.71.122.241</t>
  </si>
  <si>
    <t>r06b22032</t>
  </si>
  <si>
    <t xml:space="preserve">03 19 2019  2:43PM            </t>
  </si>
  <si>
    <t xml:space="preserve">03  3 2019  5:51PM            </t>
  </si>
  <si>
    <t>黃毅熙</t>
  </si>
  <si>
    <t>A129540315</t>
  </si>
  <si>
    <t xml:space="preserve">07/11/1995                    </t>
  </si>
  <si>
    <t>國際聯學程</t>
  </si>
  <si>
    <t>benhuang711@gmail.com</t>
  </si>
  <si>
    <t>39.10.68.82</t>
  </si>
  <si>
    <t>r07459004</t>
  </si>
  <si>
    <t xml:space="preserve">03 21 2019 12:59PM            </t>
  </si>
  <si>
    <t xml:space="preserve">03 14 2019 12:26AM            </t>
  </si>
  <si>
    <t>楊承賢</t>
  </si>
  <si>
    <t>F129475514</t>
  </si>
  <si>
    <t xml:space="preserve">09/07/1995                    </t>
  </si>
  <si>
    <t>r07630001@ntu.edu.tw</t>
  </si>
  <si>
    <t>115.82.16.255</t>
  </si>
  <si>
    <t>r07630001</t>
  </si>
  <si>
    <t xml:space="preserve">02 25 2019 12:12PM            </t>
  </si>
  <si>
    <t xml:space="preserve">03 21 2019  9:21AM            </t>
  </si>
  <si>
    <t>楊晉安</t>
  </si>
  <si>
    <t>E124721163</t>
  </si>
  <si>
    <t xml:space="preserve">06/21/1995                    </t>
  </si>
  <si>
    <t>r06b22033@ntu.edu.tw</t>
  </si>
  <si>
    <t>1.161.114.173</t>
  </si>
  <si>
    <t>r06b22033</t>
  </si>
  <si>
    <t xml:space="preserve">03 18 2019  4:46PM            </t>
  </si>
  <si>
    <t xml:space="preserve">03 18 2019  3:01PM            </t>
  </si>
  <si>
    <t>廖書荷</t>
  </si>
  <si>
    <t>A228657868</t>
  </si>
  <si>
    <t xml:space="preserve">08/08/1996                    </t>
  </si>
  <si>
    <t>emily772@hotmail.com</t>
  </si>
  <si>
    <t>r06848035</t>
  </si>
  <si>
    <t xml:space="preserve">03 19 2019  1:41PM            </t>
  </si>
  <si>
    <t>綦品婕</t>
  </si>
  <si>
    <t>F229071107</t>
  </si>
  <si>
    <t xml:space="preserve">05/10/1996                    </t>
  </si>
  <si>
    <t>chieh85510@gmail.com</t>
  </si>
  <si>
    <t>101.15.128.186</t>
  </si>
  <si>
    <t>r07447008</t>
  </si>
  <si>
    <t xml:space="preserve">03 10 2019 11:58PM            </t>
  </si>
  <si>
    <t xml:space="preserve">03 21 2019 12:38PM            </t>
  </si>
  <si>
    <t>蔡依庭</t>
  </si>
  <si>
    <t>A229358800</t>
  </si>
  <si>
    <t xml:space="preserve">12/07/1996                    </t>
  </si>
  <si>
    <t>生科系</t>
  </si>
  <si>
    <t>b04b01054@ntu.edu.tw</t>
  </si>
  <si>
    <t>123.193.248.159</t>
  </si>
  <si>
    <t>b04b01054</t>
  </si>
  <si>
    <t xml:space="preserve">03 20 2019 12:08PM            </t>
  </si>
  <si>
    <t>鄧宜萱</t>
  </si>
  <si>
    <t>F228621372</t>
  </si>
  <si>
    <t>sandy9898@gmail.com</t>
  </si>
  <si>
    <t>220.133.8.143</t>
  </si>
  <si>
    <t>b02207036</t>
  </si>
  <si>
    <t xml:space="preserve">03 11 2019 11:40AM            </t>
  </si>
  <si>
    <t>鄭淨雯</t>
  </si>
  <si>
    <t>A228694049</t>
  </si>
  <si>
    <t xml:space="preserve">08/23/1998                    </t>
  </si>
  <si>
    <t>wendy328078@gmail.com</t>
  </si>
  <si>
    <t>49.217.102.16</t>
  </si>
  <si>
    <t>b05603051</t>
  </si>
  <si>
    <t xml:space="preserve">03  8 2019  2:48PM            </t>
  </si>
  <si>
    <t>140.112.25.19</t>
  </si>
  <si>
    <t xml:space="preserve">03  5 2019 12:56AM            </t>
  </si>
  <si>
    <t xml:space="preserve">03 11 2019 12:31PM            </t>
  </si>
  <si>
    <t>r07447012@ntu.edu.tw</t>
  </si>
  <si>
    <t xml:space="preserve">03 18 2019  8:52AM            </t>
  </si>
  <si>
    <t>39.10.7.198</t>
  </si>
  <si>
    <t xml:space="preserve">03 22 2019  1:37AM            </t>
  </si>
  <si>
    <t>謝東辰</t>
  </si>
  <si>
    <t>O100464606</t>
  </si>
  <si>
    <t xml:space="preserve">07/28/1997                    </t>
  </si>
  <si>
    <t>abc0930019588@gmail.com</t>
  </si>
  <si>
    <t>114.43.161.160</t>
  </si>
  <si>
    <t>b04610018</t>
  </si>
  <si>
    <t xml:space="preserve">03 13 2019  5:59PM            </t>
  </si>
  <si>
    <t xml:space="preserve">03 22 2019  3:34PM            </t>
  </si>
  <si>
    <t xml:space="preserve">03 22 2019  3:35PM            </t>
  </si>
  <si>
    <t>余勝揚</t>
  </si>
  <si>
    <t>H124533942</t>
  </si>
  <si>
    <t xml:space="preserve">02/22/1996                    </t>
  </si>
  <si>
    <t>yutieh@gmail.com</t>
  </si>
  <si>
    <t>R07724043</t>
  </si>
  <si>
    <t>B04703124</t>
  </si>
  <si>
    <t>洪于鈞</t>
  </si>
  <si>
    <t>FC30125867</t>
  </si>
  <si>
    <t xml:space="preserve">02/14/1997                    </t>
  </si>
  <si>
    <t>angyeecin@live.com</t>
  </si>
  <si>
    <t>B04607053</t>
  </si>
  <si>
    <t xml:space="preserve">03 22 2019  3:43PM            </t>
  </si>
  <si>
    <t>其他</t>
    <phoneticPr fontId="1" type="noConversion"/>
  </si>
  <si>
    <t>其他</t>
    <phoneticPr fontId="1" type="noConversion"/>
  </si>
  <si>
    <t>0322_台灣拜耳</t>
    <phoneticPr fontId="1" type="noConversion"/>
  </si>
  <si>
    <t xml:space="preserve">03 22 2019  5:45PM            </t>
  </si>
  <si>
    <t>223.137.1.153</t>
  </si>
  <si>
    <t>0325_富達投信</t>
    <phoneticPr fontId="1" type="noConversion"/>
  </si>
  <si>
    <t xml:space="preserve">03  9 2019  1:18PM            </t>
  </si>
  <si>
    <t>網路報名</t>
    <phoneticPr fontId="1" type="noConversion"/>
  </si>
  <si>
    <t xml:space="preserve">03  7 2019  3:57PM            </t>
  </si>
  <si>
    <t>yichunspinach</t>
  </si>
  <si>
    <t xml:space="preserve">03  9 2019  3:51PM            </t>
  </si>
  <si>
    <t>27.246.101.179</t>
  </si>
  <si>
    <t xml:space="preserve">03 10 2019  2:20PM            </t>
  </si>
  <si>
    <t xml:space="preserve">03 12 2019  3:30PM            </t>
  </si>
  <si>
    <t>邵元瑜</t>
  </si>
  <si>
    <t>A229532888</t>
  </si>
  <si>
    <t>lindashao0523@gmail.com</t>
  </si>
  <si>
    <t>140.119.120.6</t>
  </si>
  <si>
    <t xml:space="preserve">03  7 2019 11:13PM            </t>
  </si>
  <si>
    <t>柯妤璇</t>
  </si>
  <si>
    <t>A229157625</t>
  </si>
  <si>
    <t xml:space="preserve">05/26/1998                    </t>
  </si>
  <si>
    <t>b05303095@ntu.edu.tw</t>
  </si>
  <si>
    <t>115.82.19.173</t>
  </si>
  <si>
    <t>b05303095</t>
  </si>
  <si>
    <t xml:space="preserve">03  9 2019 10:45PM            </t>
  </si>
  <si>
    <t>柳炯宇</t>
  </si>
  <si>
    <t>A126832101</t>
  </si>
  <si>
    <t xml:space="preserve">09/13/1995                    </t>
  </si>
  <si>
    <t>curl840913@gmail.com</t>
  </si>
  <si>
    <t>182.234.46.30</t>
  </si>
  <si>
    <t>r07724003</t>
  </si>
  <si>
    <t xml:space="preserve">03 14 2019  5:32PM            </t>
  </si>
  <si>
    <t>E125165310</t>
  </si>
  <si>
    <t xml:space="preserve">10/22/1996                    </t>
  </si>
  <si>
    <t>polarpopo@gmail.com</t>
  </si>
  <si>
    <t>140.112.252.89</t>
  </si>
  <si>
    <t>b04102053</t>
  </si>
  <si>
    <t xml:space="preserve">03 21 2019 11:03PM            </t>
  </si>
  <si>
    <t>陳建元</t>
  </si>
  <si>
    <t>A129659015</t>
  </si>
  <si>
    <t>eric12211221@gmail.com</t>
  </si>
  <si>
    <t>118.169.115.45</t>
  </si>
  <si>
    <t>b05703104</t>
  </si>
  <si>
    <t xml:space="preserve">03 19 2019 12:45PM            </t>
  </si>
  <si>
    <t xml:space="preserve">03  9 2019  4:35PM            </t>
  </si>
  <si>
    <t>陳柔穎</t>
  </si>
  <si>
    <t>A229702255</t>
  </si>
  <si>
    <t xml:space="preserve">11/04/1995                    </t>
  </si>
  <si>
    <t>國立台北教育大學</t>
  </si>
  <si>
    <t>zoo61116@yahoo.com.tw</t>
  </si>
  <si>
    <t>49.218.52.202</t>
  </si>
  <si>
    <t xml:space="preserve">03 12 2019  4:10AM            </t>
  </si>
  <si>
    <t xml:space="preserve">03 12 2019 12:57AM            </t>
  </si>
  <si>
    <t>180.177.98.19</t>
  </si>
  <si>
    <t xml:space="preserve">03 17 2019 11:22PM            </t>
  </si>
  <si>
    <t>楊憶婷</t>
  </si>
  <si>
    <t>N225591006</t>
  </si>
  <si>
    <t xml:space="preserve">12/24/1994                    </t>
  </si>
  <si>
    <t>台北大學</t>
  </si>
  <si>
    <t>theevelynyang@gmail.com</t>
  </si>
  <si>
    <t>118.166.127.142</t>
  </si>
  <si>
    <t>Thevelyn</t>
  </si>
  <si>
    <t xml:space="preserve">03 12 2019 12:06PM            </t>
  </si>
  <si>
    <t xml:space="preserve">03 12 2019  1:25PM            </t>
  </si>
  <si>
    <t>羅友良</t>
  </si>
  <si>
    <t>F129589095</t>
  </si>
  <si>
    <t xml:space="preserve">11/20/1995                    </t>
  </si>
  <si>
    <t>b03701155@ntu.edu.tw</t>
  </si>
  <si>
    <t>223.141.150.3</t>
  </si>
  <si>
    <t>b03701155</t>
  </si>
  <si>
    <t xml:space="preserve">03 12 2019 12:40PM            </t>
  </si>
  <si>
    <t>羅紹博</t>
  </si>
  <si>
    <t>H124837534</t>
  </si>
  <si>
    <t xml:space="preserve">04/20/1998                    </t>
  </si>
  <si>
    <t>baga295189@gmail.com</t>
  </si>
  <si>
    <t>140.112.239.251</t>
  </si>
  <si>
    <t>b07303132</t>
  </si>
  <si>
    <t xml:space="preserve">03  8 2019  3:12PM            </t>
  </si>
  <si>
    <t>王映筑</t>
  </si>
  <si>
    <t>P224094429</t>
  </si>
  <si>
    <t xml:space="preserve">11/14/1996                    </t>
  </si>
  <si>
    <t>b05303131@ntu.edu.tw</t>
  </si>
  <si>
    <t>b05303131</t>
  </si>
  <si>
    <t xml:space="preserve">03  7 2019  3:22PM            </t>
  </si>
  <si>
    <t>王詩蘋</t>
  </si>
  <si>
    <t>C221568048</t>
  </si>
  <si>
    <t xml:space="preserve">05/06/1999                    </t>
  </si>
  <si>
    <t>b06302127@ntu.edu.tw</t>
  </si>
  <si>
    <t>180.204.197.253</t>
  </si>
  <si>
    <t>b06302127</t>
  </si>
  <si>
    <t xml:space="preserve">03 24 2019 10:13PM            </t>
  </si>
  <si>
    <t>王薇媄</t>
  </si>
  <si>
    <t>L224938343</t>
  </si>
  <si>
    <t xml:space="preserve">12/22/1996                    </t>
  </si>
  <si>
    <t>b04703055@ntu.edu.tw</t>
  </si>
  <si>
    <t>61.230.205.163</t>
  </si>
  <si>
    <t>b04703055</t>
  </si>
  <si>
    <t xml:space="preserve">03 19 2019 12:37PM            </t>
  </si>
  <si>
    <t xml:space="preserve">03 20 2019 12:21PM            </t>
  </si>
  <si>
    <t>1.200.198.16</t>
  </si>
  <si>
    <t xml:space="preserve">03  7 2019  6:15PM            </t>
  </si>
  <si>
    <t>101.13.193.38</t>
  </si>
  <si>
    <t xml:space="preserve">03  7 2019  8:49PM            </t>
  </si>
  <si>
    <t>111.71.121.57</t>
  </si>
  <si>
    <t xml:space="preserve">03 22 2019 11:44PM            </t>
  </si>
  <si>
    <t xml:space="preserve">03 17 2019  9:00PM            </t>
  </si>
  <si>
    <t xml:space="preserve">03  8 2019  6:25PM            </t>
  </si>
  <si>
    <t xml:space="preserve">03  7 2019  3:34PM            </t>
  </si>
  <si>
    <t>49.217.193.112</t>
  </si>
  <si>
    <t xml:space="preserve">03 15 2019 11:26AM            </t>
  </si>
  <si>
    <t xml:space="preserve">03 18 2019  4:52PM            </t>
  </si>
  <si>
    <t>李宗霖</t>
  </si>
  <si>
    <t xml:space="preserve">10/16/1999                    </t>
  </si>
  <si>
    <t>brian161099@gmail.com</t>
  </si>
  <si>
    <t>b07702044</t>
  </si>
  <si>
    <t>-</t>
  </si>
  <si>
    <t xml:space="preserve">03  7 2019  4:30PM            </t>
  </si>
  <si>
    <t>李秉謙</t>
  </si>
  <si>
    <t>A127059053</t>
  </si>
  <si>
    <t>cy110797@gmail.com</t>
  </si>
  <si>
    <t>27.52.64.6</t>
  </si>
  <si>
    <t>b05703016</t>
  </si>
  <si>
    <t xml:space="preserve">03 14 2019 11:14AM            </t>
  </si>
  <si>
    <t>李采芸</t>
  </si>
  <si>
    <t>E224838629</t>
  </si>
  <si>
    <t xml:space="preserve">08/20/1999                    </t>
  </si>
  <si>
    <t>boice0820@gmail.com</t>
  </si>
  <si>
    <t>b06703080</t>
  </si>
  <si>
    <t xml:space="preserve">03 25 2019  8:41AM            </t>
  </si>
  <si>
    <t>李嘉軒</t>
  </si>
  <si>
    <t>T224092821</t>
  </si>
  <si>
    <t xml:space="preserve">12/29/1995                    </t>
  </si>
  <si>
    <t>r07723081@ntu.edu.tw</t>
  </si>
  <si>
    <t>140.112.235.114</t>
  </si>
  <si>
    <t>r07723081</t>
  </si>
  <si>
    <t>Y</t>
  </si>
  <si>
    <t xml:space="preserve">03 22 2019  5:08PM            </t>
  </si>
  <si>
    <t>B05703081@ntu.edu.tw</t>
  </si>
  <si>
    <t>1.200.192.189</t>
  </si>
  <si>
    <t xml:space="preserve">03 13 2019  3:53PM            </t>
  </si>
  <si>
    <t xml:space="preserve">03  8 2019 10:46PM            </t>
  </si>
  <si>
    <t>114.45.61.72</t>
  </si>
  <si>
    <t xml:space="preserve">03  8 2019  5:19PM            </t>
  </si>
  <si>
    <t>林佳芊</t>
  </si>
  <si>
    <t>F229234426</t>
  </si>
  <si>
    <t>b04702003@ntu.edu.tw</t>
  </si>
  <si>
    <t>118.167.38.179</t>
  </si>
  <si>
    <t>b04702003</t>
  </si>
  <si>
    <t xml:space="preserve">03  7 2019 12:50PM            </t>
  </si>
  <si>
    <t xml:space="preserve">03 12 2019 12:08PM            </t>
  </si>
  <si>
    <t>林冠妙</t>
  </si>
  <si>
    <t>F229229274</t>
  </si>
  <si>
    <t>smiles80925@gmail.com</t>
  </si>
  <si>
    <t>140.112.111.207</t>
  </si>
  <si>
    <t>r07723033</t>
  </si>
  <si>
    <t xml:space="preserve">03 16 2019 10:10PM            </t>
  </si>
  <si>
    <t xml:space="preserve">03  7 2019  3:47PM            </t>
  </si>
  <si>
    <t xml:space="preserve">03 24 2019  9:05PM            </t>
  </si>
  <si>
    <t>林誼安</t>
  </si>
  <si>
    <t>A227076841</t>
  </si>
  <si>
    <t>annielin729@gmail.com</t>
  </si>
  <si>
    <t>223.140.157.53</t>
  </si>
  <si>
    <t>b04703122</t>
  </si>
  <si>
    <t xml:space="preserve">03 13 2019  9:19PM            </t>
  </si>
  <si>
    <t>邱璿仁</t>
  </si>
  <si>
    <t>A130527917</t>
  </si>
  <si>
    <t xml:space="preserve">01/28/1999                    </t>
  </si>
  <si>
    <t>b06703089@ntu.edu.tw</t>
  </si>
  <si>
    <t>36.224.230.66</t>
  </si>
  <si>
    <t>b06703089</t>
  </si>
  <si>
    <t xml:space="preserve">03 14 2019  4:55PM            </t>
  </si>
  <si>
    <t>邱顯堯</t>
  </si>
  <si>
    <t>A130850715</t>
  </si>
  <si>
    <t xml:space="preserve">08/11/1998                    </t>
  </si>
  <si>
    <t>b05107033@ntu.edu.tw</t>
  </si>
  <si>
    <t>b05107033</t>
  </si>
  <si>
    <t xml:space="preserve">03 22 2019  2:22PM            </t>
  </si>
  <si>
    <t xml:space="preserve">03 16 2019 11:15PM            </t>
  </si>
  <si>
    <t xml:space="preserve">03  8 2019 12:31AM            </t>
  </si>
  <si>
    <t xml:space="preserve">03 24 2019  7:44PM            </t>
  </si>
  <si>
    <t>洪煒翔</t>
  </si>
  <si>
    <t>B123167546</t>
  </si>
  <si>
    <t xml:space="preserve">10/01/1995                    </t>
  </si>
  <si>
    <t>a0983079070@gmail.com</t>
  </si>
  <si>
    <t>101.11.0.212</t>
  </si>
  <si>
    <t>r07723064</t>
  </si>
  <si>
    <t xml:space="preserve">03 18 2019 10:41AM            </t>
  </si>
  <si>
    <t xml:space="preserve">03 12 2019  9:53PM            </t>
  </si>
  <si>
    <t>胡峻杰</t>
  </si>
  <si>
    <t>A127490536</t>
  </si>
  <si>
    <t xml:space="preserve">05/04/1993                    </t>
  </si>
  <si>
    <t>jasonhu3217@gmail.com</t>
  </si>
  <si>
    <t>123.193.90.203</t>
  </si>
  <si>
    <t>r07723060</t>
  </si>
  <si>
    <t xml:space="preserve">03 12 2019  3:51PM            </t>
  </si>
  <si>
    <t>徐慕華</t>
  </si>
  <si>
    <t>A227057211</t>
  </si>
  <si>
    <t>sa841202123@gmail.com</t>
  </si>
  <si>
    <t>r07724020</t>
  </si>
  <si>
    <t xml:space="preserve">03 12 2019  4:46PM            </t>
  </si>
  <si>
    <t>國企所</t>
  </si>
  <si>
    <t xml:space="preserve">03 16 2019 10:18PM            </t>
  </si>
  <si>
    <t xml:space="preserve">03  8 2019  9:32PM            </t>
  </si>
  <si>
    <t>223.137.10.139</t>
  </si>
  <si>
    <t xml:space="preserve">03  9 2019  6:33PM            </t>
  </si>
  <si>
    <t>140.112.215.33</t>
  </si>
  <si>
    <t xml:space="preserve">03 24 2019  9:13PM            </t>
  </si>
  <si>
    <t>張庭濱</t>
  </si>
  <si>
    <t>L124985386</t>
  </si>
  <si>
    <t>b05703093@ntu.edu.tw</t>
  </si>
  <si>
    <t>140.112.245.37</t>
  </si>
  <si>
    <t>b05703093</t>
  </si>
  <si>
    <t xml:space="preserve">03 13 2019 11:44PM            </t>
  </si>
  <si>
    <t>118.165.228.1</t>
  </si>
  <si>
    <t xml:space="preserve">03 20 2019 11:11PM            </t>
  </si>
  <si>
    <t xml:space="preserve">03 22 2019 12:45AM            </t>
  </si>
  <si>
    <t>張筑雅</t>
  </si>
  <si>
    <t>H224869323</t>
  </si>
  <si>
    <t>b05703094@ntu.edu.tw</t>
  </si>
  <si>
    <t>1.164.173.122</t>
  </si>
  <si>
    <t>b05703094</t>
  </si>
  <si>
    <t xml:space="preserve">03  7 2019  7:32PM            </t>
  </si>
  <si>
    <t>張雅婷</t>
  </si>
  <si>
    <t>A227466621</t>
  </si>
  <si>
    <t xml:space="preserve">01/17/1996                    </t>
  </si>
  <si>
    <t>b04102015@ntu.edu.tw</t>
  </si>
  <si>
    <t>是</t>
    <phoneticPr fontId="1" type="noConversion"/>
  </si>
  <si>
    <t>b04102015</t>
  </si>
  <si>
    <t xml:space="preserve">03 10 2019  6:55PM            </t>
  </si>
  <si>
    <t>123.195.5.7</t>
  </si>
  <si>
    <t xml:space="preserve">03 20 2019 12:49PM            </t>
  </si>
  <si>
    <t>140.112.25.48</t>
  </si>
  <si>
    <t>梁品萱</t>
  </si>
  <si>
    <t>F229449847</t>
  </si>
  <si>
    <t xml:space="preserve">05/10/1999                    </t>
  </si>
  <si>
    <t>rachel051026@gmail.com</t>
  </si>
  <si>
    <t>42.73.86.80</t>
  </si>
  <si>
    <t>b06703097</t>
  </si>
  <si>
    <t xml:space="preserve">03 10 2019  4:25PM            </t>
  </si>
  <si>
    <t xml:space="preserve">03 11 2019  3:36AM            </t>
  </si>
  <si>
    <t xml:space="preserve">03 24 2019 10:30PM            </t>
  </si>
  <si>
    <t>1.161.23.247</t>
  </si>
  <si>
    <t xml:space="preserve">03 22 2019  2:40PM            </t>
  </si>
  <si>
    <t>49.218.18.12</t>
  </si>
  <si>
    <t xml:space="preserve">03 22 2019  6:56PM            </t>
  </si>
  <si>
    <t>郭哲源</t>
  </si>
  <si>
    <t>B122612891</t>
  </si>
  <si>
    <t xml:space="preserve">12/10/1994                    </t>
  </si>
  <si>
    <t>kathtony0712@gmail.com</t>
  </si>
  <si>
    <t>r06627012</t>
  </si>
  <si>
    <t xml:space="preserve">03  7 2019  2:00PM            </t>
  </si>
  <si>
    <t xml:space="preserve">03 14 2019  4:17AM            </t>
  </si>
  <si>
    <t xml:space="preserve">03  7 2019  3:14PM            </t>
  </si>
  <si>
    <t>陳冠宇</t>
  </si>
  <si>
    <t>F129535104</t>
  </si>
  <si>
    <t xml:space="preserve">10/30/1995                    </t>
  </si>
  <si>
    <t>mark841030@gmail.com</t>
  </si>
  <si>
    <t>b03703004</t>
  </si>
  <si>
    <t>是，但非富達投信</t>
  </si>
  <si>
    <t xml:space="preserve">03 13 2019  3:55PM            </t>
  </si>
  <si>
    <t>陳奕辰</t>
  </si>
  <si>
    <t>A230357882</t>
  </si>
  <si>
    <t xml:space="preserve">08/23/1999                    </t>
  </si>
  <si>
    <t>qqqqbarbie@gmail.com</t>
  </si>
  <si>
    <t>140.112.25.107</t>
  </si>
  <si>
    <t>b06703008</t>
  </si>
  <si>
    <t xml:space="preserve">03  8 2019  1:33PM            </t>
  </si>
  <si>
    <t xml:space="preserve">03 19 2019 11:07AM            </t>
  </si>
  <si>
    <t>49.217.130.246</t>
  </si>
  <si>
    <t xml:space="preserve">03 22 2019  6:51PM            </t>
  </si>
  <si>
    <t xml:space="preserve">03 12 2019 11:38PM            </t>
  </si>
  <si>
    <t>陳禹潔</t>
  </si>
  <si>
    <t>A229133830</t>
  </si>
  <si>
    <t>clairecyc2525@gmail.con</t>
  </si>
  <si>
    <t>123.193.47.253</t>
  </si>
  <si>
    <t>yuchieh25</t>
  </si>
  <si>
    <t>101.136.217.97</t>
  </si>
  <si>
    <t xml:space="preserve">03  8 2019 11:00PM            </t>
  </si>
  <si>
    <t>Yes</t>
  </si>
  <si>
    <t xml:space="preserve">03 10 2019  8:47PM            </t>
  </si>
  <si>
    <t xml:space="preserve">03 12 2019 10:40PM            </t>
  </si>
  <si>
    <t xml:space="preserve">03 13 2019  2:08AM            </t>
  </si>
  <si>
    <t>140.112.244.81</t>
  </si>
  <si>
    <t xml:space="preserve">03 14 2019 10:29AM            </t>
  </si>
  <si>
    <t>黃奕瑋</t>
  </si>
  <si>
    <t>J122776075</t>
  </si>
  <si>
    <t xml:space="preserve">02/19/1995                    </t>
  </si>
  <si>
    <t>102302039@nccu.edu.tw</t>
  </si>
  <si>
    <t>123.193.99.34</t>
  </si>
  <si>
    <t>r07723052</t>
  </si>
  <si>
    <t xml:space="preserve">03 10 2019  3:52PM            </t>
  </si>
  <si>
    <t>黃偉倫</t>
  </si>
  <si>
    <t>A126807840</t>
  </si>
  <si>
    <t xml:space="preserve">09/05/1994                    </t>
  </si>
  <si>
    <t>財金所</t>
  </si>
  <si>
    <t>102402013@nccu.edu.tw</t>
  </si>
  <si>
    <t>123.194.129.203</t>
  </si>
  <si>
    <t>r07723067</t>
  </si>
  <si>
    <t xml:space="preserve">03 22 2019  9:14AM            </t>
  </si>
  <si>
    <t>黃寶瑩</t>
  </si>
  <si>
    <t>F229350283</t>
  </si>
  <si>
    <t xml:space="preserve">05/02/1998                    </t>
  </si>
  <si>
    <t>ber524798@gmail.com</t>
  </si>
  <si>
    <t>27.246.66.161</t>
  </si>
  <si>
    <t>b05703006</t>
  </si>
  <si>
    <t xml:space="preserve">03  8 2019  1:57PM            </t>
  </si>
  <si>
    <t>楊彤心</t>
  </si>
  <si>
    <t>A229588835</t>
  </si>
  <si>
    <t>b05703114@ntu.edu.tw</t>
  </si>
  <si>
    <t>b05703114</t>
  </si>
  <si>
    <t xml:space="preserve">03  7 2019  6:12PM            </t>
  </si>
  <si>
    <t>楊皓丞</t>
  </si>
  <si>
    <t>A126853815</t>
  </si>
  <si>
    <t xml:space="preserve">11/09/1996                    </t>
  </si>
  <si>
    <t>b04106015@ntu.edu.tw</t>
  </si>
  <si>
    <t>114.136.95.60</t>
  </si>
  <si>
    <t>b04106015</t>
  </si>
  <si>
    <t>有 元大投顧</t>
  </si>
  <si>
    <t xml:space="preserve">03  7 2019  8:32PM            </t>
  </si>
  <si>
    <t xml:space="preserve">03 24 2019  8:56PM            </t>
  </si>
  <si>
    <t>140.112.193.93</t>
  </si>
  <si>
    <t xml:space="preserve">03 23 2019  7:28AM            </t>
  </si>
  <si>
    <t>219.91.17.48</t>
  </si>
  <si>
    <t xml:space="preserve">03 11 2019 12:06AM            </t>
  </si>
  <si>
    <t xml:space="preserve">03 22 2019  7:26PM            </t>
  </si>
  <si>
    <t xml:space="preserve">03 14 2019  9:10PM            </t>
  </si>
  <si>
    <t>1.200.204.29</t>
  </si>
  <si>
    <t xml:space="preserve">03 13 2019 11:52PM            </t>
  </si>
  <si>
    <t xml:space="preserve">03 22 2019  5:26PM            </t>
  </si>
  <si>
    <t xml:space="preserve">03 15 2019 11:49PM            </t>
  </si>
  <si>
    <t xml:space="preserve">03 12 2019 11:11PM            </t>
  </si>
  <si>
    <t>盧冠言</t>
  </si>
  <si>
    <t>E124974995</t>
  </si>
  <si>
    <t xml:space="preserve">08/13/1996                    </t>
  </si>
  <si>
    <t>103306032@nccu.edu.tw</t>
  </si>
  <si>
    <t>106.104.134.179</t>
  </si>
  <si>
    <t>r07723002</t>
  </si>
  <si>
    <t xml:space="preserve">03 18 2019 10:46AM            </t>
  </si>
  <si>
    <t xml:space="preserve">03 20 2019  2:19PM            </t>
  </si>
  <si>
    <t>114.136.11.13</t>
  </si>
  <si>
    <t xml:space="preserve">03 26 2019  2:36PM            </t>
  </si>
  <si>
    <t>溫貿丞</t>
    <phoneticPr fontId="1" type="noConversion"/>
  </si>
  <si>
    <t>S123898639</t>
  </si>
  <si>
    <t xml:space="preserve">05/30/1996                    </t>
  </si>
  <si>
    <t>103206051@nccu.edu.tw</t>
  </si>
  <si>
    <t>現場報名</t>
    <phoneticPr fontId="1" type="noConversion"/>
  </si>
  <si>
    <t>r07724055</t>
  </si>
  <si>
    <t xml:space="preserve">03 26 2019  2:49PM            </t>
  </si>
  <si>
    <t>王郁涵</t>
  </si>
  <si>
    <t>A226277424</t>
  </si>
  <si>
    <t xml:space="preserve">11/12/1989                    </t>
  </si>
  <si>
    <t>arielwang8899@gmail.com;arielwang8899@ho</t>
  </si>
  <si>
    <t>r06749007</t>
  </si>
  <si>
    <t xml:space="preserve">03 26 2019  3:05PM            </t>
  </si>
  <si>
    <t>王得真</t>
  </si>
  <si>
    <t>B222915817</t>
  </si>
  <si>
    <t xml:space="preserve">03/15/1997                    </t>
  </si>
  <si>
    <t>b04703051</t>
  </si>
  <si>
    <t xml:space="preserve">03 26 2019  2:50PM            </t>
  </si>
  <si>
    <t>和  靖</t>
  </si>
  <si>
    <t>UA00050891</t>
  </si>
  <si>
    <t xml:space="preserve">01/24/1992                    </t>
  </si>
  <si>
    <t>法律系</t>
  </si>
  <si>
    <t>1325661879@qq.com</t>
  </si>
  <si>
    <t>r07A21116</t>
  </si>
  <si>
    <t>林  翔</t>
  </si>
  <si>
    <t>A129648987</t>
  </si>
  <si>
    <t>schani1609@gmail.com</t>
  </si>
  <si>
    <t>現場報名</t>
    <phoneticPr fontId="1" type="noConversion"/>
  </si>
  <si>
    <t>b05703015</t>
  </si>
  <si>
    <t xml:space="preserve">03 26 2019  2:33PM            </t>
  </si>
  <si>
    <t>林佳撰</t>
  </si>
  <si>
    <t>F129007436</t>
  </si>
  <si>
    <t xml:space="preserve">01/16/1996                    </t>
  </si>
  <si>
    <t>phillin116@gmail.com</t>
  </si>
  <si>
    <t>r07723055</t>
  </si>
  <si>
    <t xml:space="preserve">03 26 2019  2:34PM            </t>
  </si>
  <si>
    <t>張子濤</t>
  </si>
  <si>
    <t>A126661559</t>
  </si>
  <si>
    <t>b04704056</t>
  </si>
  <si>
    <t>陳文茜</t>
  </si>
  <si>
    <t>F229375048</t>
  </si>
  <si>
    <t xml:space="preserve">11/21/1996                    </t>
  </si>
  <si>
    <t>b05703101@ntu.edu.tw</t>
  </si>
  <si>
    <t>b05703101</t>
  </si>
  <si>
    <t>陳冠霖</t>
  </si>
  <si>
    <t>B123009272</t>
  </si>
  <si>
    <t xml:space="preserve">07/30/1996                    </t>
  </si>
  <si>
    <t>b03103017</t>
  </si>
  <si>
    <t>鄒峻安</t>
  </si>
  <si>
    <t>A129287813</t>
  </si>
  <si>
    <t>henry820923@gmail.com</t>
  </si>
  <si>
    <t>r07723059</t>
  </si>
  <si>
    <t>廖海蘋</t>
  </si>
  <si>
    <t>A229487146</t>
  </si>
  <si>
    <t>b05701153</t>
  </si>
  <si>
    <t>黎孟帆</t>
  </si>
  <si>
    <t>K222814288</t>
  </si>
  <si>
    <t>imjanet1995@gmail.com</t>
  </si>
  <si>
    <t>r07723053</t>
  </si>
  <si>
    <t xml:space="preserve">03 26 2019  3:06PM            </t>
  </si>
  <si>
    <t>戴如宜</t>
  </si>
  <si>
    <t>D222649874</t>
  </si>
  <si>
    <t xml:space="preserve">04/05/1995                    </t>
  </si>
  <si>
    <t>r19t95@gmail.com</t>
  </si>
  <si>
    <t>r07723062</t>
  </si>
  <si>
    <t>其他</t>
    <phoneticPr fontId="1" type="noConversion"/>
  </si>
  <si>
    <t>施詠瀚</t>
    <phoneticPr fontId="1" type="noConversion"/>
  </si>
  <si>
    <t>A130968169</t>
    <phoneticPr fontId="1" type="noConversion"/>
  </si>
  <si>
    <t>05/31/1999</t>
    <phoneticPr fontId="1" type="noConversion"/>
  </si>
  <si>
    <t>b06703090</t>
    <phoneticPr fontId="1" type="noConversion"/>
  </si>
  <si>
    <t>黏祐誠</t>
    <phoneticPr fontId="1" type="noConversion"/>
  </si>
  <si>
    <t>男</t>
    <phoneticPr fontId="1" type="noConversion"/>
  </si>
  <si>
    <t>09/20/1998</t>
    <phoneticPr fontId="1" type="noConversion"/>
  </si>
  <si>
    <t>cpes9740701@gmail.com</t>
    <phoneticPr fontId="1" type="noConversion"/>
  </si>
  <si>
    <t>志工</t>
    <phoneticPr fontId="1" type="noConversion"/>
  </si>
  <si>
    <t>b06703136</t>
    <phoneticPr fontId="1" type="noConversion"/>
  </si>
  <si>
    <t>0325_富達投信</t>
    <phoneticPr fontId="1" type="noConversion"/>
  </si>
  <si>
    <t>列標籤</t>
  </si>
  <si>
    <t>(空白)</t>
  </si>
  <si>
    <t>總計</t>
  </si>
  <si>
    <t>網路報名且未出席</t>
    <phoneticPr fontId="1" type="noConversion"/>
  </si>
  <si>
    <t>網路報名且出席</t>
    <phoneticPr fontId="1" type="noConversion"/>
  </si>
  <si>
    <t>網路報名未出席</t>
    <phoneticPr fontId="1" type="noConversion"/>
  </si>
  <si>
    <t>帳號姓名</t>
    <phoneticPr fontId="1" type="noConversion"/>
  </si>
  <si>
    <t>序號</t>
    <phoneticPr fontId="1" type="noConversion"/>
  </si>
  <si>
    <t>是否計入黑名單場次
(數位時數)</t>
    <phoneticPr fontId="1" type="noConversion"/>
  </si>
  <si>
    <t>點數
(實體時數)</t>
    <phoneticPr fontId="1" type="noConversion"/>
  </si>
  <si>
    <t>學年度
(訓練總時數)</t>
    <phoneticPr fontId="1" type="noConversion"/>
  </si>
  <si>
    <t>學期
(期別)</t>
    <phoneticPr fontId="1" type="noConversion"/>
  </si>
  <si>
    <t>其他</t>
    <phoneticPr fontId="1" type="noConversion"/>
  </si>
  <si>
    <t>無法辨識</t>
    <phoneticPr fontId="1" type="noConversion"/>
  </si>
  <si>
    <t>計劃人員</t>
    <phoneticPr fontId="1" type="noConversion"/>
  </si>
  <si>
    <t>XXX</t>
    <phoneticPr fontId="1" type="noConversion"/>
  </si>
  <si>
    <t>校友</t>
    <phoneticPr fontId="1" type="noConversion"/>
  </si>
  <si>
    <t>EMBA</t>
    <phoneticPr fontId="1" type="noConversion"/>
  </si>
  <si>
    <t>管院商學組</t>
  </si>
  <si>
    <t>國企所</t>
    <phoneticPr fontId="1" type="noConversion"/>
  </si>
  <si>
    <t>工管系科管組</t>
    <phoneticPr fontId="1" type="noConversion"/>
  </si>
  <si>
    <t>商研所</t>
    <phoneticPr fontId="1" type="noConversion"/>
  </si>
  <si>
    <t>GMBA</t>
    <phoneticPr fontId="1" type="noConversion"/>
  </si>
  <si>
    <t>企管碩士專班</t>
    <phoneticPr fontId="1" type="noConversion"/>
  </si>
  <si>
    <t>其他學院</t>
    <phoneticPr fontId="1" type="noConversion"/>
  </si>
  <si>
    <t>地理系</t>
    <phoneticPr fontId="1" type="noConversion"/>
  </si>
  <si>
    <t>心理系</t>
    <phoneticPr fontId="1" type="noConversion"/>
  </si>
  <si>
    <t>化學系</t>
  </si>
  <si>
    <t>氣候永續學程</t>
    <phoneticPr fontId="1" type="noConversion"/>
  </si>
  <si>
    <t>地質系應用組</t>
    <phoneticPr fontId="1" type="noConversion"/>
  </si>
  <si>
    <t>社科院經濟系</t>
    <phoneticPr fontId="1" type="noConversion"/>
  </si>
  <si>
    <t>法律系</t>
    <phoneticPr fontId="1" type="noConversion"/>
  </si>
  <si>
    <t>政治系</t>
    <phoneticPr fontId="1" type="noConversion"/>
  </si>
  <si>
    <t>政治系國關組</t>
    <phoneticPr fontId="1" type="noConversion"/>
  </si>
  <si>
    <t>政治系政論組</t>
    <phoneticPr fontId="1" type="noConversion"/>
  </si>
  <si>
    <t>運動管理學程</t>
  </si>
  <si>
    <t xml:space="preserve">共教中心           </t>
  </si>
  <si>
    <t>統計碩士學程</t>
  </si>
  <si>
    <t xml:space="preserve">共教中心                      </t>
    <phoneticPr fontId="1" type="noConversion"/>
  </si>
  <si>
    <t>法律系法學組</t>
  </si>
  <si>
    <t>昆蟲系</t>
  </si>
  <si>
    <t>植微系</t>
  </si>
  <si>
    <t>植物所</t>
  </si>
  <si>
    <t>農藝系</t>
    <phoneticPr fontId="1" type="noConversion"/>
  </si>
  <si>
    <t>生物機電系</t>
    <phoneticPr fontId="1" type="noConversion"/>
  </si>
  <si>
    <t>食科所</t>
  </si>
  <si>
    <t>森林環資系</t>
    <phoneticPr fontId="1" type="noConversion"/>
  </si>
  <si>
    <t>園藝系景觀組</t>
  </si>
  <si>
    <t>光電所</t>
    <phoneticPr fontId="1" type="noConversion"/>
  </si>
  <si>
    <t>社工系</t>
    <phoneticPr fontId="1" type="noConversion"/>
  </si>
  <si>
    <t>政治學系公共行政組</t>
  </si>
  <si>
    <t>戲劇系</t>
    <phoneticPr fontId="1" type="noConversion"/>
  </si>
  <si>
    <t xml:space="preserve">文學院                        </t>
    <phoneticPr fontId="1" type="noConversion"/>
  </si>
  <si>
    <t>圖資系</t>
    <phoneticPr fontId="1" type="noConversion"/>
  </si>
  <si>
    <t>日文系</t>
    <phoneticPr fontId="1" type="noConversion"/>
  </si>
  <si>
    <t>外文系</t>
    <phoneticPr fontId="1" type="noConversion"/>
  </si>
  <si>
    <t>中文系</t>
    <phoneticPr fontId="1" type="noConversion"/>
  </si>
  <si>
    <t>歷史系</t>
    <phoneticPr fontId="1" type="noConversion"/>
  </si>
  <si>
    <t>哲學系</t>
    <phoneticPr fontId="1" type="noConversion"/>
  </si>
  <si>
    <t>電信所</t>
  </si>
  <si>
    <t>CV</t>
  </si>
  <si>
    <t>環工所環管組</t>
    <phoneticPr fontId="1" type="noConversion"/>
  </si>
  <si>
    <t>工業工程所</t>
    <phoneticPr fontId="1" type="noConversion"/>
  </si>
  <si>
    <t>土木系</t>
    <phoneticPr fontId="1" type="noConversion"/>
  </si>
  <si>
    <t>土木系交通組</t>
    <phoneticPr fontId="1" type="noConversion"/>
  </si>
  <si>
    <t>建城所</t>
  </si>
  <si>
    <t>環工所</t>
    <phoneticPr fontId="1" type="noConversion"/>
  </si>
  <si>
    <t>機械系</t>
    <phoneticPr fontId="1" type="noConversion"/>
  </si>
  <si>
    <t>化工系</t>
  </si>
  <si>
    <t>醫工系</t>
    <phoneticPr fontId="1" type="noConversion"/>
  </si>
  <si>
    <t>材料系</t>
    <phoneticPr fontId="1" type="noConversion"/>
  </si>
  <si>
    <t>應力所</t>
  </si>
  <si>
    <t>護理系</t>
  </si>
  <si>
    <t>醫學系</t>
  </si>
  <si>
    <t>電機系</t>
    <phoneticPr fontId="1" type="noConversion"/>
  </si>
  <si>
    <t xml:space="preserve">電機資訊學院                 </t>
    <phoneticPr fontId="1" type="noConversion"/>
  </si>
  <si>
    <t>分類一_系</t>
    <phoneticPr fontId="1" type="noConversion"/>
  </si>
  <si>
    <t>分類一_院</t>
    <phoneticPr fontId="1" type="noConversion"/>
  </si>
  <si>
    <t>系所</t>
    <phoneticPr fontId="1" type="noConversion"/>
  </si>
  <si>
    <t>院</t>
    <phoneticPr fontId="1" type="noConversion"/>
  </si>
  <si>
    <t>土木系水利組</t>
    <phoneticPr fontId="1" type="noConversion"/>
  </si>
  <si>
    <t>土木系水利組</t>
    <phoneticPr fontId="1" type="noConversion"/>
  </si>
  <si>
    <t>工管系</t>
    <phoneticPr fontId="1" type="noConversion"/>
  </si>
  <si>
    <t>商研所</t>
    <phoneticPr fontId="1" type="noConversion"/>
  </si>
  <si>
    <t>會計系</t>
    <phoneticPr fontId="1" type="noConversion"/>
  </si>
  <si>
    <t>會研所</t>
    <phoneticPr fontId="1" type="noConversion"/>
  </si>
  <si>
    <t>財金系</t>
    <phoneticPr fontId="1" type="noConversion"/>
  </si>
  <si>
    <t>財金所</t>
    <phoneticPr fontId="1" type="noConversion"/>
  </si>
  <si>
    <t>國企系</t>
    <phoneticPr fontId="1" type="noConversion"/>
  </si>
  <si>
    <t>國企所</t>
    <phoneticPr fontId="1" type="noConversion"/>
  </si>
  <si>
    <t>資管系</t>
    <phoneticPr fontId="1" type="noConversion"/>
  </si>
  <si>
    <t>資管所</t>
    <phoneticPr fontId="1" type="noConversion"/>
  </si>
  <si>
    <t>小計</t>
    <phoneticPr fontId="1" type="noConversion"/>
  </si>
  <si>
    <t>網路報名</t>
    <phoneticPr fontId="1" type="noConversion"/>
  </si>
  <si>
    <t>報名方式
(備註)</t>
    <phoneticPr fontId="1" type="noConversion"/>
  </si>
  <si>
    <t>網路報名未出席</t>
    <phoneticPr fontId="1" type="noConversion"/>
  </si>
  <si>
    <t>網路報名且出席</t>
    <phoneticPr fontId="1" type="noConversion"/>
  </si>
  <si>
    <t>現場報名</t>
    <phoneticPr fontId="1" type="noConversion"/>
  </si>
  <si>
    <t>志工</t>
    <phoneticPr fontId="1" type="noConversion"/>
  </si>
  <si>
    <t>商研</t>
    <phoneticPr fontId="1" type="noConversion"/>
  </si>
  <si>
    <t>工管</t>
    <phoneticPr fontId="1" type="noConversion"/>
  </si>
  <si>
    <t>財金</t>
    <phoneticPr fontId="1" type="noConversion"/>
  </si>
  <si>
    <t>國企</t>
    <phoneticPr fontId="1" type="noConversion"/>
  </si>
  <si>
    <t>會計</t>
    <phoneticPr fontId="1" type="noConversion"/>
  </si>
  <si>
    <t>資管</t>
    <phoneticPr fontId="1" type="noConversion"/>
  </si>
  <si>
    <t>心理系一般組</t>
    <phoneticPr fontId="1" type="noConversion"/>
  </si>
  <si>
    <t>心理系一般組</t>
    <phoneticPr fontId="1" type="noConversion"/>
  </si>
  <si>
    <t>醫工所</t>
    <phoneticPr fontId="1" type="noConversion"/>
  </si>
  <si>
    <t>醫工所</t>
    <phoneticPr fontId="1" type="noConversion"/>
  </si>
  <si>
    <t>CE</t>
    <phoneticPr fontId="1" type="noConversion"/>
  </si>
  <si>
    <t>牙醫系</t>
    <phoneticPr fontId="1" type="noConversion"/>
  </si>
  <si>
    <t>人類系</t>
    <phoneticPr fontId="1" type="noConversion"/>
  </si>
  <si>
    <t>獸醫系</t>
    <phoneticPr fontId="1" type="noConversion"/>
  </si>
  <si>
    <t>分醫所</t>
    <phoneticPr fontId="1" type="noConversion"/>
  </si>
  <si>
    <t>校友</t>
    <phoneticPr fontId="1" type="noConversion"/>
  </si>
  <si>
    <t>許偉斌</t>
    <phoneticPr fontId="1" type="noConversion"/>
  </si>
  <si>
    <t>ca</t>
    <phoneticPr fontId="1" type="noConversion"/>
  </si>
  <si>
    <t>ca</t>
    <phoneticPr fontId="1" type="noConversion"/>
  </si>
  <si>
    <t>翁子涵</t>
    <phoneticPr fontId="1" type="noConversion"/>
  </si>
  <si>
    <t>會研所</t>
    <phoneticPr fontId="1" type="noConversion"/>
  </si>
  <si>
    <t>吳怡慧</t>
    <phoneticPr fontId="1" type="noConversion"/>
  </si>
  <si>
    <t>農經系</t>
    <phoneticPr fontId="1" type="noConversion"/>
  </si>
  <si>
    <t>財金所</t>
    <phoneticPr fontId="1" type="noConversion"/>
  </si>
  <si>
    <t>出席小計</t>
    <phoneticPr fontId="1" type="noConversion"/>
  </si>
  <si>
    <t>GMBA</t>
    <phoneticPr fontId="1" type="noConversion"/>
  </si>
  <si>
    <t>EMBA</t>
    <phoneticPr fontId="1" type="noConversion"/>
  </si>
  <si>
    <t>EiMBA</t>
    <phoneticPr fontId="1" type="noConversion"/>
  </si>
  <si>
    <t>其他</t>
    <phoneticPr fontId="1" type="noConversion"/>
  </si>
  <si>
    <t>餐點</t>
    <phoneticPr fontId="5" type="noConversion"/>
  </si>
  <si>
    <t>N</t>
    <phoneticPr fontId="1" type="noConversion"/>
  </si>
  <si>
    <t>其他系所</t>
    <phoneticPr fontId="1" type="noConversion"/>
  </si>
  <si>
    <t>會研</t>
    <phoneticPr fontId="1" type="noConversion"/>
  </si>
  <si>
    <t>系或所</t>
    <phoneticPr fontId="1" type="noConversion"/>
  </si>
  <si>
    <t>系所
簡稱</t>
    <phoneticPr fontId="1" type="noConversion"/>
  </si>
  <si>
    <t>系所
名稱1</t>
    <phoneticPr fontId="1" type="noConversion"/>
  </si>
  <si>
    <t>系所
名稱2</t>
    <phoneticPr fontId="1" type="noConversion"/>
  </si>
  <si>
    <t>類別</t>
    <phoneticPr fontId="1" type="noConversion"/>
  </si>
  <si>
    <t>104205072邵元瑜</t>
  </si>
  <si>
    <t>110318032陳柔穎</t>
  </si>
  <si>
    <t>2019career史潔穎</t>
  </si>
  <si>
    <t>40657021o呂健亦</t>
  </si>
  <si>
    <t>allen870728黃柏竣</t>
  </si>
  <si>
    <t>asd1592583廖偉淵</t>
  </si>
  <si>
    <t>b02207036鄧宜萱</t>
  </si>
  <si>
    <t>b02303006沈俊廷</t>
  </si>
  <si>
    <t>b03103017陳冠霖</t>
  </si>
  <si>
    <t>b03107007張家瑄</t>
  </si>
  <si>
    <t>b03109008葉育瑄</t>
  </si>
  <si>
    <t>b03302116謝沛潔</t>
  </si>
  <si>
    <t>b03302341黃仲畇</t>
  </si>
  <si>
    <t>b03303018劉敏婕</t>
  </si>
  <si>
    <t>b03403011李承澤</t>
  </si>
  <si>
    <t>b03605016林采宜</t>
  </si>
  <si>
    <t>b03606016吳孟錡</t>
  </si>
  <si>
    <t>b03701145陳貞穎</t>
  </si>
  <si>
    <t>b03701155羅友良</t>
  </si>
  <si>
    <t>b03703004陳冠宇</t>
  </si>
  <si>
    <t>b03704006趙上涵</t>
  </si>
  <si>
    <t>b03901129屈佳宏</t>
  </si>
  <si>
    <t>B04101042陳微稀</t>
  </si>
  <si>
    <t>b04102015張雅婷</t>
  </si>
  <si>
    <t>b04102053陳冠儒</t>
  </si>
  <si>
    <t>b04102077邱心褕</t>
  </si>
  <si>
    <t>b04104041鄧楷齡</t>
  </si>
  <si>
    <t>b04105033黃怡菁</t>
  </si>
  <si>
    <t>b04106012周昀蒨</t>
  </si>
  <si>
    <t>b04106015楊皓丞</t>
  </si>
  <si>
    <t>b04107006陳寵安</t>
  </si>
  <si>
    <t>b04107030吳宜芩</t>
  </si>
  <si>
    <t>b04201038許惟傑</t>
  </si>
  <si>
    <t>b04208032黃郁茹</t>
  </si>
  <si>
    <t>b04302203林柏均</t>
  </si>
  <si>
    <t>b04303028趙元玥</t>
  </si>
  <si>
    <t>b04303063方家昕</t>
  </si>
  <si>
    <t>b04303079周祐霆</t>
  </si>
  <si>
    <t>b04303102陳瑜勤</t>
  </si>
  <si>
    <t>b04305022林  宓</t>
  </si>
  <si>
    <t>b04305045謝維容</t>
  </si>
  <si>
    <t>b04310033王宸如</t>
  </si>
  <si>
    <t>b04406040郭小瑄</t>
  </si>
  <si>
    <t>b04605084朱嘉賢</t>
  </si>
  <si>
    <t>B04607053洪于鈞</t>
  </si>
  <si>
    <t>b04608018張宜鈁</t>
  </si>
  <si>
    <t>b04610010曾祥富</t>
  </si>
  <si>
    <t>b04610018謝東辰</t>
  </si>
  <si>
    <t>b04701102方  淵</t>
  </si>
  <si>
    <t>b04701107李艾珩</t>
  </si>
  <si>
    <t>b04701111李亭依</t>
  </si>
  <si>
    <t>b04701118吳政萱</t>
  </si>
  <si>
    <t>b04701121李歆</t>
  </si>
  <si>
    <t>b04701128林庭如</t>
  </si>
  <si>
    <t>b04701130侯冠名</t>
  </si>
  <si>
    <t>b04701136張庭瑜</t>
  </si>
  <si>
    <t>b04701139張翔媛</t>
  </si>
  <si>
    <t>b04701141許晉毓</t>
  </si>
  <si>
    <t>b04701156魏雅立</t>
  </si>
  <si>
    <t>b04701209黃子芸</t>
  </si>
  <si>
    <t>b04702003林佳芊</t>
  </si>
  <si>
    <t>b04702004蔡宛如</t>
  </si>
  <si>
    <t>b04702010廖文豪</t>
  </si>
  <si>
    <t>b04702043尤敬婷</t>
  </si>
  <si>
    <t>b04702046王俐云</t>
  </si>
  <si>
    <t>b04702063周柏伶</t>
  </si>
  <si>
    <t>b04702074洪梓祐</t>
  </si>
  <si>
    <t>b04702082張嘉珊</t>
  </si>
  <si>
    <t>b04702100劉書睿</t>
  </si>
  <si>
    <t>b04702104蔡柏旻</t>
  </si>
  <si>
    <t>b04702108蕭婉如</t>
  </si>
  <si>
    <t>b04703028江晉楷</t>
  </si>
  <si>
    <t>b04703036趙  容</t>
  </si>
  <si>
    <t>b04703041黃玟勻</t>
  </si>
  <si>
    <t>b04703045蔡宜庭</t>
  </si>
  <si>
    <t>b04703049黃翊閎</t>
  </si>
  <si>
    <t>b04703051王得真</t>
  </si>
  <si>
    <t>b04703055王薇媄</t>
  </si>
  <si>
    <t>b04703059王荷今</t>
  </si>
  <si>
    <t>b04703062余芳欣</t>
  </si>
  <si>
    <t>b04703065李  維</t>
  </si>
  <si>
    <t>b04703075林哲毅</t>
  </si>
  <si>
    <t>b04703076林頎寶</t>
  </si>
  <si>
    <t>b04703104楊凱鈞</t>
  </si>
  <si>
    <t>b04703113鄭力瑋</t>
  </si>
  <si>
    <t>b04703122林誼安</t>
  </si>
  <si>
    <t>b04703124吳豐光</t>
  </si>
  <si>
    <t>b04704009謝旻君</t>
  </si>
  <si>
    <t>b04704038趙柏誠</t>
  </si>
  <si>
    <t>b04704056張子濤</t>
  </si>
  <si>
    <t>b04704064陳安潔</t>
  </si>
  <si>
    <t>b04902034賴  達</t>
  </si>
  <si>
    <t>b04902112張凱捷</t>
  </si>
  <si>
    <t>b04b01054蔡依庭</t>
  </si>
  <si>
    <t>b04b02002黃菡頤</t>
  </si>
  <si>
    <t>b05101006孫嘉芯</t>
  </si>
  <si>
    <t>b05101038吳柏翰</t>
  </si>
  <si>
    <t>b05101048曹雅晴</t>
  </si>
  <si>
    <t>b05102009俞之仁</t>
  </si>
  <si>
    <t>b05102013蕭琳齡</t>
  </si>
  <si>
    <t>b05102028翁  彤</t>
  </si>
  <si>
    <t>b05102051趙家翊</t>
  </si>
  <si>
    <t>b05102109童保蓉</t>
  </si>
  <si>
    <t>b05102130謝佳芸</t>
  </si>
  <si>
    <t>b05103007于孟萱</t>
  </si>
  <si>
    <t>B05103028郭宛欣</t>
  </si>
  <si>
    <t>b05103029郭俐</t>
  </si>
  <si>
    <t>b05103046林  珩</t>
  </si>
  <si>
    <t>b05103053許  禎</t>
  </si>
  <si>
    <t>b05104011林欣儀</t>
  </si>
  <si>
    <t>b05106011馮家誼</t>
  </si>
  <si>
    <t>b05106046楊千漾</t>
  </si>
  <si>
    <t>b05107007陳念含</t>
  </si>
  <si>
    <t>b05107027呂采容</t>
  </si>
  <si>
    <t>b05107033邱顯堯</t>
  </si>
  <si>
    <t>b05107038張鈺亭</t>
  </si>
  <si>
    <t>b05201047黃至煒</t>
  </si>
  <si>
    <t>b05204007林其毅</t>
  </si>
  <si>
    <t>b05207015劉宜鑫</t>
  </si>
  <si>
    <t>b05207038周承宏</t>
  </si>
  <si>
    <t>b05207044康富淼</t>
  </si>
  <si>
    <t>b05208005華方綾</t>
  </si>
  <si>
    <t>b05302101胡貫廷</t>
  </si>
  <si>
    <t>b05302207羅宛庭</t>
  </si>
  <si>
    <t>b05302334洪宇薇</t>
  </si>
  <si>
    <t>b05302347游珮宜</t>
  </si>
  <si>
    <t>b05302352楊人羿</t>
  </si>
  <si>
    <t>b05302360許國輝</t>
  </si>
  <si>
    <t>b05303005李佳忞</t>
  </si>
  <si>
    <t>b05303033鍾采昀</t>
  </si>
  <si>
    <t>b05303064何文馨</t>
  </si>
  <si>
    <t>b05303072楊雪平</t>
  </si>
  <si>
    <t>b05303092林璟耀</t>
  </si>
  <si>
    <t>b05303095柯妤璇</t>
  </si>
  <si>
    <t>b05303109陳若瑾</t>
  </si>
  <si>
    <t>b05303125謝中綸</t>
  </si>
  <si>
    <t>b05303131王映筑</t>
  </si>
  <si>
    <t>b05305022王秀婉</t>
  </si>
  <si>
    <t>b05305026吳添祐</t>
  </si>
  <si>
    <t>b05305041陳禹蓁</t>
  </si>
  <si>
    <t>b05310040林昀萱</t>
  </si>
  <si>
    <t>b05502005李昱揚</t>
  </si>
  <si>
    <t>b05502086李溥浤</t>
  </si>
  <si>
    <t>b05601024楊沁恬</t>
  </si>
  <si>
    <t>b05601049盧姳儒</t>
  </si>
  <si>
    <t>b05601050簡敬恩</t>
  </si>
  <si>
    <t>b05603051鄭淨雯</t>
  </si>
  <si>
    <t>b05605029張競中</t>
  </si>
  <si>
    <t>b05606050洪筱蓉</t>
  </si>
  <si>
    <t>b05607003陳延禎</t>
  </si>
  <si>
    <t>b05607005林湘綺</t>
  </si>
  <si>
    <t>b05607007陳紫綸</t>
  </si>
  <si>
    <t>b05607013李昇翰</t>
  </si>
  <si>
    <t>b05607018陳柏廷</t>
  </si>
  <si>
    <t>b05607022張毓倩</t>
  </si>
  <si>
    <t>b05607024林天文</t>
  </si>
  <si>
    <t>b05607041柯雨彤</t>
  </si>
  <si>
    <t>b05607043許芷菱</t>
  </si>
  <si>
    <t>b05608024李佳盈</t>
  </si>
  <si>
    <t>b05610013楊芳捷</t>
  </si>
  <si>
    <t>b05610019沈宜儒</t>
  </si>
  <si>
    <t>b05701104黃立丞</t>
  </si>
  <si>
    <t>b05701117陳宥安</t>
  </si>
  <si>
    <t>b05701122程燦富</t>
  </si>
  <si>
    <t>b05701127曾紀萱</t>
  </si>
  <si>
    <t>b05701140林郁庭</t>
  </si>
  <si>
    <t>b05701145陳恩雨</t>
  </si>
  <si>
    <t>b05701147黃子倫</t>
  </si>
  <si>
    <t>b05701151廖守三</t>
  </si>
  <si>
    <t>b05701153廖海蘋</t>
  </si>
  <si>
    <t>b05701157鄭惟馨</t>
  </si>
  <si>
    <t>b05701206林冠儒</t>
  </si>
  <si>
    <t>b05702007陳奕均</t>
  </si>
  <si>
    <t>b05702014郭力銨</t>
  </si>
  <si>
    <t>b05702026楊念潔</t>
  </si>
  <si>
    <t>b05702031盧繹安</t>
  </si>
  <si>
    <t>b05702036劉  權</t>
  </si>
  <si>
    <t>b05702046王立宇</t>
  </si>
  <si>
    <t>b05702051吳怡萱</t>
  </si>
  <si>
    <t>B05702060李祖安</t>
  </si>
  <si>
    <t>b05702061李筱文</t>
  </si>
  <si>
    <t>b05702082陳宏量</t>
  </si>
  <si>
    <t>b05702087陳紫柔</t>
  </si>
  <si>
    <t>B05702092黃子潔</t>
  </si>
  <si>
    <t>b05702093黃冠綸</t>
  </si>
  <si>
    <t>b05702099楊佳宜</t>
  </si>
  <si>
    <t>b05702100葉新果</t>
  </si>
  <si>
    <t>b05702102劉奕岑</t>
  </si>
  <si>
    <t>b05702117涂譽寶</t>
  </si>
  <si>
    <t>b05703006黃寶瑩</t>
  </si>
  <si>
    <t>b05703011許偉亮</t>
  </si>
  <si>
    <t>b05703014張柏翊</t>
  </si>
  <si>
    <t>b05703015林  翔</t>
  </si>
  <si>
    <t>b05703016李秉謙</t>
  </si>
  <si>
    <t>b05703027念恩廷</t>
  </si>
  <si>
    <t>b05703028呂廷威</t>
  </si>
  <si>
    <t>b05703029陳怡蓁</t>
  </si>
  <si>
    <t>b05703041張  創</t>
  </si>
  <si>
    <t>b05703044陳俊皓</t>
  </si>
  <si>
    <t>b05703046李佩穎</t>
  </si>
  <si>
    <t>b05703048侯靜穎</t>
  </si>
  <si>
    <t>b05703063蔡佳芯</t>
  </si>
  <si>
    <t>b05703071吳采諭</t>
  </si>
  <si>
    <t>b05703072吳英慈</t>
  </si>
  <si>
    <t>b05703075李孟臻</t>
  </si>
  <si>
    <t>b05703081卓家緯</t>
  </si>
  <si>
    <t>b05703093張庭濱</t>
  </si>
  <si>
    <t>b05703094張筑雅</t>
  </si>
  <si>
    <t>b05703097張筱青</t>
  </si>
  <si>
    <t>b05703098莊雅雯</t>
  </si>
  <si>
    <t>b05703101陳文茜</t>
  </si>
  <si>
    <t>b05703104陳建元</t>
  </si>
  <si>
    <t>b05703108黃加陽</t>
  </si>
  <si>
    <t>b05703114楊彤心</t>
  </si>
  <si>
    <t>b05703116劉千瑜</t>
  </si>
  <si>
    <t>b05703117劉昀妮</t>
  </si>
  <si>
    <t>b05703118劉映芃</t>
  </si>
  <si>
    <t>b05703121鄭捷尹</t>
  </si>
  <si>
    <t>b05703122鄭喬安</t>
  </si>
  <si>
    <t>b05704006徐逸珊</t>
  </si>
  <si>
    <t>b05704014楊  軒</t>
  </si>
  <si>
    <t>b05704024邱仕丞</t>
  </si>
  <si>
    <t>b05704025黃敬剴</t>
  </si>
  <si>
    <t>b05704031王振全</t>
  </si>
  <si>
    <t>b05704034王宇均</t>
  </si>
  <si>
    <t>b05704040朱建宇</t>
  </si>
  <si>
    <t>b05704041江知軒</t>
  </si>
  <si>
    <t>b05704045宋家萱</t>
  </si>
  <si>
    <t>b05704051林琪雅</t>
  </si>
  <si>
    <t>b05704053林彧玄</t>
  </si>
  <si>
    <t>B05704056邱維辰</t>
  </si>
  <si>
    <t>b05704066陳丘舫</t>
  </si>
  <si>
    <t>b05704069陳哲威</t>
  </si>
  <si>
    <t>b05704087戴瑀萱</t>
  </si>
  <si>
    <t>b05704092蘇映瑄</t>
  </si>
  <si>
    <t>b05705008吳侑穎</t>
  </si>
  <si>
    <t>b05705013歐子立</t>
  </si>
  <si>
    <t>b05705017黃亮穎</t>
  </si>
  <si>
    <t>b05a01306陳沐恩</t>
  </si>
  <si>
    <t>b06102005劉羽庭</t>
  </si>
  <si>
    <t>b06102031楊于萱</t>
  </si>
  <si>
    <t>B06102121劉子暘</t>
  </si>
  <si>
    <t>b06107054游駿霖</t>
  </si>
  <si>
    <t>b06109022呂紀廷</t>
  </si>
  <si>
    <t>b06204007黃瑞晶</t>
  </si>
  <si>
    <t>b06204026吳凱盈</t>
  </si>
  <si>
    <t>b06207050林世峰</t>
  </si>
  <si>
    <t>b06209025吳宜亭</t>
  </si>
  <si>
    <t>b06302127王詩蘋</t>
  </si>
  <si>
    <t>b06302301紀思宇</t>
  </si>
  <si>
    <t>b06302313黃業燊</t>
  </si>
  <si>
    <t>b06302334周家齊</t>
  </si>
  <si>
    <t>b06303005陳  昕</t>
  </si>
  <si>
    <t>B06303011盛子芸</t>
  </si>
  <si>
    <t>b06303072方稚芸</t>
  </si>
  <si>
    <t>b06303090徐楷筑</t>
  </si>
  <si>
    <t>b06303110廖萱昀</t>
  </si>
  <si>
    <t>b06303112劉盈妤</t>
  </si>
  <si>
    <t>b06303116蔡淳如</t>
  </si>
  <si>
    <t>b06303134蔡旻頤</t>
  </si>
  <si>
    <t>b06310048陳子晴</t>
  </si>
  <si>
    <t>b06402026唐裕翔</t>
  </si>
  <si>
    <t>b06404041陳令涵</t>
  </si>
  <si>
    <t>b06601031巫冠緯</t>
  </si>
  <si>
    <t>b06605031江崑銓</t>
  </si>
  <si>
    <t>b06605044張翔淵</t>
  </si>
  <si>
    <t>b06607060王琳毓</t>
  </si>
  <si>
    <t>b06607061陳羿名</t>
  </si>
  <si>
    <t>b06608068劉容豔</t>
  </si>
  <si>
    <t>b06609039范凱淇</t>
  </si>
  <si>
    <t>b06610030曾卓嵐</t>
  </si>
  <si>
    <t>b06610038李鈺淇</t>
  </si>
  <si>
    <t>b06610042洪于雯</t>
  </si>
  <si>
    <t>b06610051廖宜萱</t>
  </si>
  <si>
    <t>b06610057鄭育驊</t>
  </si>
  <si>
    <t>b06701107林胤全</t>
  </si>
  <si>
    <t>b06701114廖梓x</t>
  </si>
  <si>
    <t>b06701114廖梓</t>
  </si>
  <si>
    <t>b06701132吳晨瑋</t>
  </si>
  <si>
    <t>b06701135李煥勳</t>
  </si>
  <si>
    <t>b06701139邱于庭</t>
  </si>
  <si>
    <t>b06701144張定澤</t>
  </si>
  <si>
    <t>b06701145張郁涵</t>
  </si>
  <si>
    <t>b06701147郭文開</t>
  </si>
  <si>
    <t>b06701159劉家瑜</t>
  </si>
  <si>
    <t>b06701163鄭傾卉</t>
  </si>
  <si>
    <t>b06701165簡博涵</t>
  </si>
  <si>
    <t>b06701166顏家祥</t>
  </si>
  <si>
    <t>b06701209王駿鈜</t>
  </si>
  <si>
    <t>b06701234陽雨彤</t>
  </si>
  <si>
    <t>b06702019毛意璇</t>
  </si>
  <si>
    <t>b06702057周孟萱</t>
  </si>
  <si>
    <t>b06702060林映辰</t>
  </si>
  <si>
    <t>b06702064林聖硯</t>
  </si>
  <si>
    <t>b06702069洪岱琪</t>
  </si>
  <si>
    <t>b06702103楊筑媛</t>
  </si>
  <si>
    <t>b06702112盧紀臻</t>
  </si>
  <si>
    <t>b06703007方婕薰</t>
  </si>
  <si>
    <t>b06703008陳奕辰</t>
  </si>
  <si>
    <t>b06703013鄧致遠</t>
  </si>
  <si>
    <t>b06703026鄭芷昕</t>
  </si>
  <si>
    <t>b06703032林峰儀</t>
  </si>
  <si>
    <t>b06703038丁冠中</t>
  </si>
  <si>
    <t>b06703039劉昱謙</t>
  </si>
  <si>
    <t>b06703051林宏軒</t>
  </si>
  <si>
    <t>b06703053張慧琳</t>
  </si>
  <si>
    <t>b06703070蔣美平</t>
  </si>
  <si>
    <t>b06703072王?明</t>
  </si>
  <si>
    <t>b06703074司惟之</t>
  </si>
  <si>
    <t>b06703080李采芸</t>
  </si>
  <si>
    <t>b06703086周宜潔</t>
  </si>
  <si>
    <t>b06703089邱璿仁</t>
  </si>
  <si>
    <t>b06703090施詠瀚</t>
  </si>
  <si>
    <t>b06703095高瑞妤</t>
  </si>
  <si>
    <t>b06703097梁品萱</t>
  </si>
  <si>
    <t>b06703099郭庭瑜</t>
  </si>
  <si>
    <t>b06703105陳奕宇</t>
  </si>
  <si>
    <t>b06703106陳律倢</t>
  </si>
  <si>
    <t>b06703117劉千慈</t>
  </si>
  <si>
    <t>b06703126蔡佳琪</t>
  </si>
  <si>
    <t>b06703133顏維君</t>
  </si>
  <si>
    <t>b06703136粘祐誠</t>
  </si>
  <si>
    <t>b06703136黏祐誠</t>
  </si>
  <si>
    <t>b06704014林禹安</t>
  </si>
  <si>
    <t>b06704036洪啟宸</t>
  </si>
  <si>
    <t>b06704040劉曉潔</t>
  </si>
  <si>
    <t>b06704054王愛絜</t>
  </si>
  <si>
    <t>b06704059呂恩慈</t>
  </si>
  <si>
    <t>b06704065林宣仲</t>
  </si>
  <si>
    <t>b06704075陳  甄</t>
  </si>
  <si>
    <t>b06704077陳昭政</t>
  </si>
  <si>
    <t>b06704079陳美儀</t>
  </si>
  <si>
    <t>b06704083陳顯璿</t>
  </si>
  <si>
    <t>b06705003高祐霆</t>
  </si>
  <si>
    <t>b06705030蕭昀豪</t>
  </si>
  <si>
    <t>b06705031賴品璇</t>
  </si>
  <si>
    <t>b06705033莊海因</t>
  </si>
  <si>
    <t>b06705057黃資翔</t>
  </si>
  <si>
    <t>b06b02017?佾宏</t>
  </si>
  <si>
    <t>b07104007林綵婕</t>
  </si>
  <si>
    <t>b07107015林倢如</t>
  </si>
  <si>
    <t>b07303065劉映辰</t>
  </si>
  <si>
    <t>b07303132羅紹博</t>
  </si>
  <si>
    <t>b07601018周書瑋</t>
  </si>
  <si>
    <t>b07603025柳昕妤</t>
  </si>
  <si>
    <t>b07603029郭芷言</t>
  </si>
  <si>
    <t>b07608049陳宏毅</t>
  </si>
  <si>
    <t>b07701113吳冠霖</t>
  </si>
  <si>
    <t>b07701123陳薇守</t>
  </si>
  <si>
    <t>b07701150孫利東</t>
  </si>
  <si>
    <t>b07701246羅亭寓</t>
  </si>
  <si>
    <t>b07702008李照聖</t>
  </si>
  <si>
    <t>b07702044李宗霖</t>
  </si>
  <si>
    <t>b07702054余柏開</t>
  </si>
  <si>
    <t>b07702059李以昕</t>
  </si>
  <si>
    <t>b07702062汪沛嫻</t>
  </si>
  <si>
    <t>b07702073徐兆詮</t>
  </si>
  <si>
    <t>b07702083郭奕安</t>
  </si>
  <si>
    <t>b07702115鄭宣誼</t>
  </si>
  <si>
    <t>b07703059黃紫依</t>
  </si>
  <si>
    <t>b07703095馬  龍</t>
  </si>
  <si>
    <t>b07704049蘇芃安</t>
  </si>
  <si>
    <t>b07704079陳廷岳</t>
  </si>
  <si>
    <t>b07704085楊勝安</t>
  </si>
  <si>
    <t>b07704097鍾侑芸</t>
  </si>
  <si>
    <t>b07704098龔律銘</t>
  </si>
  <si>
    <t>b98502092李  昕</t>
  </si>
  <si>
    <t>boygirl755079楊子慶</t>
  </si>
  <si>
    <t>chunyung0307鄭鈞擁</t>
  </si>
  <si>
    <t>d01943004陳姿穎</t>
  </si>
  <si>
    <t>d06741008胡慈芳</t>
  </si>
  <si>
    <t>d07741004陳郅翔</t>
  </si>
  <si>
    <t>dam1995s劉冠宏</t>
  </si>
  <si>
    <t>haha0506陳冠聿</t>
  </si>
  <si>
    <t>hannahpan潘瑀涵</t>
  </si>
  <si>
    <t>harvey0706張皓鈞</t>
  </si>
  <si>
    <t>hunghua朱虹樺</t>
  </si>
  <si>
    <t>hysyu492許弘穎</t>
  </si>
  <si>
    <t>jeffkao1996高子翔</t>
  </si>
  <si>
    <t>judylinjudylin</t>
  </si>
  <si>
    <t>kuankuan7290黃寬宇</t>
  </si>
  <si>
    <t>kuyucheng820730古育丞</t>
  </si>
  <si>
    <t>minyingwu吳旻穎</t>
  </si>
  <si>
    <t>misakilu29 盧庭宇</t>
  </si>
  <si>
    <t>p07e42026黃兆營</t>
  </si>
  <si>
    <t>penamy5080潘芷寧</t>
  </si>
  <si>
    <t>r03322027張震權</t>
  </si>
  <si>
    <t>r03623016林品緯</t>
  </si>
  <si>
    <t>r04322039李冠霆</t>
  </si>
  <si>
    <t>r04941126段以利</t>
  </si>
  <si>
    <t>r05122014黃詠婷</t>
  </si>
  <si>
    <t>r05123021杜川東</t>
  </si>
  <si>
    <t>r05124013許家愷</t>
  </si>
  <si>
    <t>r05227202蘇儀真</t>
  </si>
  <si>
    <t>r05546043劉宏毅</t>
  </si>
  <si>
    <t>r05642015周志展</t>
  </si>
  <si>
    <t>r05722017徐明伶</t>
  </si>
  <si>
    <t>r05723032陳翌?</t>
  </si>
  <si>
    <t>r05741076李佳蓁</t>
  </si>
  <si>
    <t>r06223117郭晉銓</t>
  </si>
  <si>
    <t>r06246008邱郁軒</t>
  </si>
  <si>
    <t>r06341034石曜嘉</t>
  </si>
  <si>
    <t>r06343007楊舒喻</t>
  </si>
  <si>
    <t>r06448016蘇恩培</t>
  </si>
  <si>
    <t>r06521327許偉斌</t>
  </si>
  <si>
    <t>r06548032陳平軒</t>
  </si>
  <si>
    <t>r06548040林  臻</t>
  </si>
  <si>
    <t>r06627006周思廷</t>
  </si>
  <si>
    <t>r06627012郭哲源</t>
  </si>
  <si>
    <t>r06627025吳怡慧</t>
  </si>
  <si>
    <t>r06629020何宜宣</t>
  </si>
  <si>
    <t>r06722021林揚理</t>
  </si>
  <si>
    <t>r06723073劉巧儀</t>
  </si>
  <si>
    <t>r06724005蘇力偉</t>
  </si>
  <si>
    <t>r06724031郭彥辰</t>
  </si>
  <si>
    <t>r06724032林郁綺</t>
  </si>
  <si>
    <t>r06724082潘政傑</t>
  </si>
  <si>
    <t>r06724083黃依亭</t>
  </si>
  <si>
    <t>r06724088翁子涵</t>
  </si>
  <si>
    <t>r06725002李璨婷</t>
  </si>
  <si>
    <t>r06725045方心成</t>
  </si>
  <si>
    <t>r06741002鄭安淇</t>
  </si>
  <si>
    <t>r06741018彭佑安</t>
  </si>
  <si>
    <t>r06741021劉佳欣</t>
  </si>
  <si>
    <t>r06741046潘冠臻</t>
  </si>
  <si>
    <t>r06741053李美明</t>
  </si>
  <si>
    <t>r06741078徐靖雯</t>
  </si>
  <si>
    <t>r06749007王郁涵</t>
  </si>
  <si>
    <t>r06848027傅育亭</t>
  </si>
  <si>
    <t>r06848035廖書荷</t>
  </si>
  <si>
    <t>r06849022楊  鑫</t>
  </si>
  <si>
    <t>r06b22032黃琳禎</t>
  </si>
  <si>
    <t>r06b22033楊晉安</t>
  </si>
  <si>
    <t>r06b46002陳玟晴</t>
  </si>
  <si>
    <t>r06b46015楊明憲</t>
  </si>
  <si>
    <t>r06b46020陳雍曄</t>
  </si>
  <si>
    <t>r07227121陳昱豪</t>
  </si>
  <si>
    <t>r07227123金果霈</t>
  </si>
  <si>
    <t>r07227125李律庭</t>
  </si>
  <si>
    <t>r07227126許以萱</t>
  </si>
  <si>
    <t>r07323037陳芳芳</t>
  </si>
  <si>
    <t>r07447005郭庭亦</t>
  </si>
  <si>
    <t>r07447006蕭宇晴</t>
  </si>
  <si>
    <t>r07447008綦品婕</t>
  </si>
  <si>
    <t>r07447012錢雅婷</t>
  </si>
  <si>
    <t>r07459004黃毅熙</t>
  </si>
  <si>
    <t>r07525035謝東景</t>
  </si>
  <si>
    <t>r07528061周欣然</t>
  </si>
  <si>
    <t>r07546013鍾  晴</t>
  </si>
  <si>
    <t>r07546038洪迎禎</t>
  </si>
  <si>
    <t>r07622029陳冠儒</t>
  </si>
  <si>
    <t>r07627011吳秋賢</t>
  </si>
  <si>
    <t>r07627013盧廷瑞</t>
  </si>
  <si>
    <t>r07627014羅淮億</t>
  </si>
  <si>
    <t>r07627015王謙文</t>
  </si>
  <si>
    <t>r07627018邵紫婷</t>
  </si>
  <si>
    <t>r07627019林宸逸</t>
  </si>
  <si>
    <t>r07627020林莆芸</t>
  </si>
  <si>
    <t>r07627021賴奕辰</t>
  </si>
  <si>
    <t>r07627025羅詠同</t>
  </si>
  <si>
    <t>r07627042李俊儒</t>
  </si>
  <si>
    <t>r07627043陳玉配</t>
  </si>
  <si>
    <t>r07630001楊承賢</t>
  </si>
  <si>
    <t>r07630016李  佳</t>
  </si>
  <si>
    <t>r07722003王暄雯</t>
  </si>
  <si>
    <t>r07722012李昕玟</t>
  </si>
  <si>
    <t>r07722018林秉諺</t>
  </si>
  <si>
    <t>r07722037白宇翔</t>
  </si>
  <si>
    <t>r07722039賴柏宇</t>
  </si>
  <si>
    <t>r07722046楊喬茹</t>
  </si>
  <si>
    <t>r07722047劉智玄</t>
  </si>
  <si>
    <t>r07722048洪肇偉</t>
  </si>
  <si>
    <t>r07723001林佳穎</t>
  </si>
  <si>
    <t>r07723002盧冠言</t>
  </si>
  <si>
    <t>r07723005賴欣妤</t>
  </si>
  <si>
    <t>r07723009張  琳</t>
  </si>
  <si>
    <t>r07723012王湘羚</t>
  </si>
  <si>
    <t>r07723017徐千蕊</t>
  </si>
  <si>
    <t>r07723018趙翊茹</t>
  </si>
  <si>
    <t>r07723033林冠妙</t>
  </si>
  <si>
    <t>r07723038林宣妤</t>
  </si>
  <si>
    <t>r07723047李岳宸</t>
  </si>
  <si>
    <t>r07723052黃奕瑋</t>
  </si>
  <si>
    <t>r07723053黎孟帆</t>
  </si>
  <si>
    <t>r07723055林佳撰</t>
  </si>
  <si>
    <t>r07723059鄒峻安</t>
  </si>
  <si>
    <t>r07723060胡峻杰</t>
  </si>
  <si>
    <t>r07723062戴如宜</t>
  </si>
  <si>
    <t>r07723064洪煒翔</t>
  </si>
  <si>
    <t>r07723067黃偉倫</t>
  </si>
  <si>
    <t>r07723078高尉銘</t>
  </si>
  <si>
    <t>r07723079周庭瑋</t>
  </si>
  <si>
    <t>r07723080許馨文</t>
  </si>
  <si>
    <t>r07723081李嘉軒</t>
  </si>
  <si>
    <t>r07724001翁慈憶</t>
  </si>
  <si>
    <t>r07724003柳炯宇</t>
  </si>
  <si>
    <t>r07724005洪司蓉</t>
  </si>
  <si>
    <t>r07724006蔡沐安</t>
  </si>
  <si>
    <t>r07724009陳思吟</t>
  </si>
  <si>
    <t>r07724011李善樂</t>
  </si>
  <si>
    <t>r07724012李姿誼</t>
  </si>
  <si>
    <t>r07724020徐慕華</t>
  </si>
  <si>
    <t>r07724021解宗祐</t>
  </si>
  <si>
    <t>r07724035彭浩官</t>
  </si>
  <si>
    <t>r07724036唐  薇</t>
  </si>
  <si>
    <t>r07724039黃建鴻</t>
  </si>
  <si>
    <t>r07724040呂季洋</t>
  </si>
  <si>
    <t>R07724043余勝揚</t>
  </si>
  <si>
    <t>r07724044潘君亭</t>
  </si>
  <si>
    <t>r07724046吳宜靜</t>
  </si>
  <si>
    <t>r07724051張博兼</t>
  </si>
  <si>
    <t>r07724052劉睿澄</t>
  </si>
  <si>
    <t>r07724055溫貿丞</t>
  </si>
  <si>
    <t>r07724058廖柏鳴</t>
  </si>
  <si>
    <t>r07724059廖宇祥</t>
  </si>
  <si>
    <t>r07724063黃薇蓉</t>
  </si>
  <si>
    <t>r07725024陳維漢</t>
  </si>
  <si>
    <t>r07725028謝威廷</t>
  </si>
  <si>
    <t>r07725037江兆峰</t>
  </si>
  <si>
    <t>r07741003陳晶晶</t>
  </si>
  <si>
    <t>r07741011黃宇晴</t>
  </si>
  <si>
    <t>r07741018林  欐</t>
  </si>
  <si>
    <t>r07741019陳映蓁</t>
  </si>
  <si>
    <t>r07741041王薇潔</t>
  </si>
  <si>
    <t>r07741044蔡元鈞</t>
  </si>
  <si>
    <t>r07741054林姿廷</t>
  </si>
  <si>
    <t>r07741058蘇介安</t>
  </si>
  <si>
    <t>r07741059黃平安</t>
  </si>
  <si>
    <t>r07741071劉永義</t>
  </si>
  <si>
    <t>r07741072張博瑋</t>
  </si>
  <si>
    <t>r07741074蘇恩祺</t>
  </si>
  <si>
    <t>r07749008康成安</t>
  </si>
  <si>
    <t>r07844001施宛妤</t>
  </si>
  <si>
    <t>r07848016王雅萱</t>
  </si>
  <si>
    <t>r07848018林宜萱</t>
  </si>
  <si>
    <t>r07848026陳筱柔</t>
  </si>
  <si>
    <t>r07848031陳玉蓮</t>
  </si>
  <si>
    <t>r07849008曾?萱</t>
  </si>
  <si>
    <t>r07922042周侑廷</t>
  </si>
  <si>
    <t>r07943084許文柏</t>
  </si>
  <si>
    <t>r07A21116和  靖</t>
  </si>
  <si>
    <t>r07a41030施力麒</t>
  </si>
  <si>
    <t>r07b22018林筱磬</t>
  </si>
  <si>
    <t>r07b22043吳克?</t>
  </si>
  <si>
    <t>Thevelyn楊憶婷</t>
  </si>
  <si>
    <t>ttookk1386簡君霖</t>
  </si>
  <si>
    <t>tzu.melo0303@gmail.com林咨辰</t>
  </si>
  <si>
    <t>v316316黃婷悅</t>
  </si>
  <si>
    <t>weiying0223高薇穎</t>
  </si>
  <si>
    <t>yichunspinach 李宜俊</t>
  </si>
  <si>
    <t>yichunspinach李宜俊</t>
  </si>
  <si>
    <t>yuchieh25陳禹潔</t>
  </si>
  <si>
    <t>其他田雨騰</t>
  </si>
  <si>
    <t>其他其他</t>
  </si>
  <si>
    <t>其他柯雅鈴</t>
  </si>
  <si>
    <t>其他唐千x</t>
  </si>
  <si>
    <t>其他徐丞璽</t>
  </si>
  <si>
    <t>其他陳x優</t>
  </si>
  <si>
    <t>其他陳宜君</t>
  </si>
  <si>
    <t>其他黃俊豪</t>
  </si>
  <si>
    <t>其他楊喬茹</t>
  </si>
  <si>
    <t>其他廖宜萱</t>
  </si>
  <si>
    <t>其他劉勳宏</t>
  </si>
  <si>
    <t>其他蔡佳恩</t>
  </si>
  <si>
    <t>其他魏佑容</t>
  </si>
  <si>
    <t>點數計算</t>
    <phoneticPr fontId="1" type="noConversion"/>
  </si>
  <si>
    <t>列入黑名單場數</t>
    <phoneticPr fontId="1" type="noConversion"/>
  </si>
  <si>
    <t>加總 - 列入黑名單場數</t>
  </si>
  <si>
    <t>楊佳宜</t>
    <phoneticPr fontId="1" type="noConversion"/>
  </si>
  <si>
    <t>加總 - 點數計算</t>
  </si>
  <si>
    <t>結算日</t>
    <phoneticPr fontId="1" type="noConversion"/>
  </si>
  <si>
    <t>起算日</t>
    <phoneticPr fontId="1" type="noConversion"/>
  </si>
  <si>
    <t>b05702046王立宇</t>
    <phoneticPr fontId="1" type="noConversion"/>
  </si>
  <si>
    <t>黑名單</t>
    <phoneticPr fontId="1" type="noConversion"/>
  </si>
  <si>
    <t>歐子立</t>
    <phoneticPr fontId="1" type="noConversion"/>
  </si>
  <si>
    <t>廖宇祥</t>
    <phoneticPr fontId="1" type="noConversion"/>
  </si>
  <si>
    <t>林  珩</t>
    <phoneticPr fontId="1" type="noConversion"/>
  </si>
  <si>
    <t>b05103046</t>
    <phoneticPr fontId="1" type="noConversion"/>
  </si>
  <si>
    <t>r06724083黃依亭</t>
    <phoneticPr fontId="1" type="noConversion"/>
  </si>
  <si>
    <t>發通知信</t>
    <phoneticPr fontId="1" type="noConversion"/>
  </si>
  <si>
    <t>范凱淇</t>
    <phoneticPr fontId="1" type="noConversion"/>
  </si>
  <si>
    <t>郭晉銓</t>
    <phoneticPr fontId="1" type="noConversion"/>
  </si>
  <si>
    <t>楊千漾</t>
    <phoneticPr fontId="1" type="noConversion"/>
  </si>
  <si>
    <t>鍾采昀</t>
    <phoneticPr fontId="1" type="noConversion"/>
  </si>
  <si>
    <t xml:space="preserve">03 18 2019  9:45AM            </t>
  </si>
  <si>
    <t xml:space="preserve">                              </t>
  </si>
  <si>
    <t xml:space="preserve">03 18 2019 11:47AM            </t>
  </si>
  <si>
    <t>180.217.103.221</t>
  </si>
  <si>
    <t xml:space="preserve">03 18 2019  1:48PM            </t>
  </si>
  <si>
    <t>140.112.25.44</t>
  </si>
  <si>
    <t xml:space="preserve">03 18 2019  2:39PM            </t>
  </si>
  <si>
    <t xml:space="preserve">03 18 2019  5:20PM            </t>
  </si>
  <si>
    <t xml:space="preserve">03 18 2019 10:31PM            </t>
  </si>
  <si>
    <t xml:space="preserve">03 19 2019  6:46PM            </t>
  </si>
  <si>
    <t>140.112.25.11</t>
  </si>
  <si>
    <t xml:space="preserve">03 19 2019 10:01PM            </t>
  </si>
  <si>
    <t xml:space="preserve">03 20 2019  7:21AM            </t>
  </si>
  <si>
    <t xml:space="preserve">03 20 2019 12:22PM            </t>
  </si>
  <si>
    <t xml:space="preserve">03 20 2019  6:12PM            </t>
  </si>
  <si>
    <t xml:space="preserve">03 20 2019  8:25PM            </t>
  </si>
  <si>
    <t xml:space="preserve">03 20 2019  8:30PM            </t>
  </si>
  <si>
    <t>140.112.25.35</t>
  </si>
  <si>
    <t xml:space="preserve">03 25 2019 11:46AM            </t>
  </si>
  <si>
    <t>王信之</t>
  </si>
  <si>
    <t>A129547207</t>
  </si>
  <si>
    <t xml:space="preserve">11/24/1995                    </t>
  </si>
  <si>
    <t>b03208020@ntu.edu.tw</t>
  </si>
  <si>
    <t>123.193.39.3</t>
  </si>
  <si>
    <t>b03208020</t>
  </si>
  <si>
    <t xml:space="preserve">03 25 2019  7:39PM            </t>
  </si>
  <si>
    <t>122.116.83.245</t>
  </si>
  <si>
    <t xml:space="preserve">03 26 2019  3:35PM            </t>
  </si>
  <si>
    <t xml:space="preserve">03 26 2019  5:10PM            </t>
  </si>
  <si>
    <t>223.136.208.178</t>
  </si>
  <si>
    <t>0327_願麗醫美集團</t>
    <phoneticPr fontId="1" type="noConversion"/>
  </si>
  <si>
    <t>b03208020王信之</t>
  </si>
  <si>
    <t>是</t>
    <phoneticPr fontId="1" type="noConversion"/>
  </si>
  <si>
    <t>r06223117郭晉銓</t>
    <phoneticPr fontId="1" type="noConversion"/>
  </si>
  <si>
    <t>終止日</t>
    <phoneticPr fontId="1" type="noConversion"/>
  </si>
  <si>
    <t>b05702099楊佳宜</t>
    <phoneticPr fontId="1" type="noConversion"/>
  </si>
  <si>
    <t>帳號號姓名</t>
    <phoneticPr fontId="1" type="noConversion"/>
  </si>
  <si>
    <t>缺席場數</t>
    <phoneticPr fontId="1" type="noConversion"/>
  </si>
  <si>
    <t xml:space="preserve"> 點數合計</t>
    <phoneticPr fontId="1" type="noConversion"/>
  </si>
  <si>
    <t>第三場
缺席日期</t>
    <phoneticPr fontId="1" type="noConversion"/>
  </si>
  <si>
    <t>吳凱盈</t>
    <phoneticPr fontId="1" type="noConversion"/>
  </si>
  <si>
    <t>李鈺淇</t>
    <phoneticPr fontId="1" type="noConversion"/>
  </si>
  <si>
    <t>李璨婷</t>
    <phoneticPr fontId="1" type="noConversion"/>
  </si>
  <si>
    <t>洪岱琪</t>
    <phoneticPr fontId="1" type="noConversion"/>
  </si>
  <si>
    <t>范凱淇</t>
    <phoneticPr fontId="1" type="noConversion"/>
  </si>
  <si>
    <t>許偉斌</t>
    <phoneticPr fontId="1" type="noConversion"/>
  </si>
  <si>
    <t>郭晉銓</t>
    <phoneticPr fontId="1" type="noConversion"/>
  </si>
  <si>
    <t>楊千漾</t>
    <phoneticPr fontId="1" type="noConversion"/>
  </si>
  <si>
    <t>鍾采昀</t>
    <phoneticPr fontId="1" type="noConversion"/>
  </si>
  <si>
    <t>請特別注意是否只領便當就走人</t>
    <phoneticPr fontId="1" type="noConversion"/>
  </si>
  <si>
    <t>0327 只領便當就離開了</t>
    <phoneticPr fontId="1" type="noConversion"/>
  </si>
  <si>
    <t>TIP</t>
    <phoneticPr fontId="1" type="noConversion"/>
  </si>
  <si>
    <t>0320_國企B97陳迦樂</t>
    <phoneticPr fontId="1" type="noConversion"/>
  </si>
  <si>
    <t>企業實習計劃說明會</t>
    <phoneticPr fontId="1" type="noConversion"/>
  </si>
  <si>
    <t>企業實習計劃說明會</t>
    <phoneticPr fontId="1" type="noConversion"/>
  </si>
  <si>
    <t>校友職涯分享會</t>
    <phoneticPr fontId="1" type="noConversion"/>
  </si>
  <si>
    <t xml:space="preserve">03 11 2019  2:50PM            </t>
  </si>
  <si>
    <t>網路報名</t>
    <phoneticPr fontId="1" type="noConversion"/>
  </si>
  <si>
    <t>職涯講堂</t>
    <phoneticPr fontId="1" type="noConversion"/>
  </si>
  <si>
    <t xml:space="preserve">03 18 2019  8:29PM            </t>
  </si>
  <si>
    <t>彭  晨</t>
  </si>
  <si>
    <t>J222828110</t>
  </si>
  <si>
    <t xml:space="preserve">09/20/1997                    </t>
  </si>
  <si>
    <t>b05704003@ntu.edu.tw</t>
  </si>
  <si>
    <t>219.68.107.27</t>
  </si>
  <si>
    <t>b05704003</t>
  </si>
  <si>
    <t>想請問童學長去科技業實習的契機是什麼？需要具備什麼樣的能力?</t>
  </si>
  <si>
    <t xml:space="preserve">03 21 2019  3:58PM            </t>
  </si>
  <si>
    <t>陳昱佐</t>
  </si>
  <si>
    <t>A126137254</t>
  </si>
  <si>
    <t xml:space="preserve">02/14/1993                    </t>
  </si>
  <si>
    <t>k27283768@gmail.com</t>
  </si>
  <si>
    <t>r07323038</t>
  </si>
  <si>
    <t>實習經驗分想</t>
  </si>
  <si>
    <t xml:space="preserve">03 24 2019 10:33AM            </t>
  </si>
  <si>
    <t>黎哲瑋</t>
  </si>
  <si>
    <t>H125200246</t>
  </si>
  <si>
    <t xml:space="preserve">10/19/1997                    </t>
  </si>
  <si>
    <t>andrew41003@gmail.com</t>
  </si>
  <si>
    <t>220.138.180.153</t>
  </si>
  <si>
    <t>b05302115</t>
  </si>
  <si>
    <t>想請問學長姐在進入實習公司後與原先對該公司/ 職位的期待/ 期許的不同之處?</t>
  </si>
  <si>
    <t xml:space="preserve">03 25 2019 11:44AM            </t>
  </si>
  <si>
    <t>實習是不是多數是打雜，並沒辦法實際學到東西</t>
  </si>
  <si>
    <t xml:space="preserve">03 18 2019  4:30PM            </t>
  </si>
  <si>
    <t>想知道實習給學長姐帶來的影響</t>
  </si>
  <si>
    <t xml:space="preserve">03 18 2019  7:41PM            </t>
  </si>
  <si>
    <t>曾騰毅</t>
  </si>
  <si>
    <t>N126133015</t>
  </si>
  <si>
    <t>b05704073@ntu.edu.tw</t>
  </si>
  <si>
    <t>140.112.25.26</t>
  </si>
  <si>
    <t>b05704073</t>
  </si>
  <si>
    <t>想知道申請的過程</t>
  </si>
  <si>
    <t xml:space="preserve">03 18 2019  7:42PM            </t>
  </si>
  <si>
    <t>林彥然</t>
  </si>
  <si>
    <t>H124836215</t>
  </si>
  <si>
    <t xml:space="preserve">03/09/1998                    </t>
  </si>
  <si>
    <t>b05704050@ntu.edu.tw</t>
  </si>
  <si>
    <t>b05704050</t>
  </si>
  <si>
    <t xml:space="preserve">03 19 2019 12:44PM            </t>
  </si>
  <si>
    <t>140.112.25.21</t>
  </si>
  <si>
    <t xml:space="preserve">03 19 2019 12:49PM            </t>
  </si>
  <si>
    <t xml:space="preserve">03 19 2019  1:08PM            </t>
  </si>
  <si>
    <t>張仁瀚</t>
  </si>
  <si>
    <t>F130263351</t>
  </si>
  <si>
    <t>jerrys97@gmail.com</t>
  </si>
  <si>
    <t>b06702077</t>
  </si>
  <si>
    <t>想請教童安弘學長修過哪些課?</t>
  </si>
  <si>
    <t xml:space="preserve">03 19 2019  6:31PM            </t>
  </si>
  <si>
    <t>實習期間最重視的態度是？</t>
  </si>
  <si>
    <t xml:space="preserve">03 23 2019  2:52PM            </t>
  </si>
  <si>
    <t>140.112.236.55</t>
  </si>
  <si>
    <t>Their different experience and what they got during internship</t>
  </si>
  <si>
    <t xml:space="preserve">03 23 2019  6:25PM            </t>
  </si>
  <si>
    <t>蕭品盈</t>
  </si>
  <si>
    <t>A229654487</t>
  </si>
  <si>
    <t xml:space="preserve">07/14/1999                    </t>
  </si>
  <si>
    <t>IRENE009012@GMAIL.COM</t>
  </si>
  <si>
    <t>101.136.22.108</t>
  </si>
  <si>
    <t>b06702113</t>
  </si>
  <si>
    <t xml:space="preserve">03 23 2019  7:28PM            </t>
  </si>
  <si>
    <t>林渝倩</t>
  </si>
  <si>
    <t>P223682069</t>
  </si>
  <si>
    <t xml:space="preserve">01/24/1999                    </t>
  </si>
  <si>
    <t>emmafish880124@gmail.com</t>
  </si>
  <si>
    <t>39.12.76.5</t>
  </si>
  <si>
    <t>b06704067</t>
  </si>
  <si>
    <t>想問實習對以後求職的幫助，以及有沒有什麼找實習時間必須注意的點(什麼樣的特徵代表這間公司可能有問題)，也想問實習前自己應該要做好哪些準備(英檢？作品集？)</t>
  </si>
  <si>
    <t xml:space="preserve">03 23 2019  7:38PM            </t>
  </si>
  <si>
    <t>楊詠婷</t>
  </si>
  <si>
    <t>F229632682</t>
  </si>
  <si>
    <t xml:space="preserve">04/03/1999                    </t>
  </si>
  <si>
    <t>B06A01360@ntu.edu.tw</t>
  </si>
  <si>
    <t>1.161.166.69</t>
  </si>
  <si>
    <t>b06a01360</t>
  </si>
  <si>
    <t>找實習的管道有哪些</t>
  </si>
  <si>
    <t xml:space="preserve">03 23 2019 11:37PM            </t>
  </si>
  <si>
    <t>施佳璇</t>
  </si>
  <si>
    <t>A230138574</t>
  </si>
  <si>
    <t xml:space="preserve">12/15/1998                    </t>
  </si>
  <si>
    <t>B06704005@ntu.edu.tw</t>
  </si>
  <si>
    <t>123.194.161.205</t>
  </si>
  <si>
    <t>b06704005</t>
  </si>
  <si>
    <t>目前無，謝謝您</t>
  </si>
  <si>
    <t xml:space="preserve">03 25 2019 12:44PM            </t>
  </si>
  <si>
    <t>楊仙如</t>
  </si>
  <si>
    <t>H225174118</t>
  </si>
  <si>
    <t xml:space="preserve">02/12/1999                    </t>
  </si>
  <si>
    <t>dear10133@gmail.com</t>
  </si>
  <si>
    <t>180.217.89.202</t>
  </si>
  <si>
    <t>b06702102</t>
  </si>
  <si>
    <t xml:space="preserve">03 25 2019  7:31PM            </t>
  </si>
  <si>
    <t>鄭顗娟</t>
  </si>
  <si>
    <t>F229495072</t>
  </si>
  <si>
    <t xml:space="preserve">02/03/1999                    </t>
  </si>
  <si>
    <t>Fearless0203@gmail.com</t>
  </si>
  <si>
    <t>223.140.88.129</t>
  </si>
  <si>
    <t>b06702002</t>
  </si>
  <si>
    <t>本系是會計系，除了會計專業之外還想要有第二項專長，可能會考慮往資料分析的方向走，學長姐覺得未來出社會有會計結合資料分析的技能會很加分嗎？（因為不太清楚資料分析可以怎麼運用在會計xdd）還想問學長姐有什麼推薦的大學規劃嗎？（可以多修什麼樣的課？要不要申請管院的商業數據分析微學程？...）謝謝學長姐xdd</t>
  </si>
  <si>
    <t xml:space="preserve">03 26 2019  3:44PM            </t>
  </si>
  <si>
    <t>林月玲</t>
  </si>
  <si>
    <t>HD30486074</t>
  </si>
  <si>
    <t xml:space="preserve">03/14/2000                    </t>
  </si>
  <si>
    <t>sylvialimm63@yahoo.com</t>
  </si>
  <si>
    <t>b07703068</t>
  </si>
  <si>
    <t xml:space="preserve">03 26 2019  3:45PM            </t>
  </si>
  <si>
    <t>葉家譽</t>
  </si>
  <si>
    <t>F125318741</t>
  </si>
  <si>
    <t xml:space="preserve">11/22/1981                    </t>
  </si>
  <si>
    <t>andyyehyayyay@yahoo.com</t>
  </si>
  <si>
    <t>D03723003</t>
  </si>
  <si>
    <t>周建愷</t>
  </si>
  <si>
    <t>F129997855</t>
  </si>
  <si>
    <t xml:space="preserve">04/28/1997                    </t>
  </si>
  <si>
    <t>b04705040</t>
  </si>
  <si>
    <t>現場報名</t>
    <phoneticPr fontId="1" type="noConversion"/>
  </si>
  <si>
    <t>職涯講堂</t>
    <phoneticPr fontId="1" type="noConversion"/>
  </si>
  <si>
    <t>N</t>
    <phoneticPr fontId="1" type="noConversion"/>
  </si>
  <si>
    <t>Y</t>
    <phoneticPr fontId="1" type="noConversion"/>
  </si>
  <si>
    <t xml:space="preserve">04 13 2019 12:54PM            </t>
  </si>
  <si>
    <t>B05702093</t>
  </si>
  <si>
    <t>方薇雅</t>
  </si>
  <si>
    <t>A228674556</t>
  </si>
  <si>
    <t>B04701113</t>
  </si>
  <si>
    <t xml:space="preserve">04 13 2019 12:55PM            </t>
  </si>
  <si>
    <t>王昱勛</t>
  </si>
  <si>
    <t>L124750150</t>
  </si>
  <si>
    <t xml:space="preserve">11/18/1993                    </t>
  </si>
  <si>
    <t>b01208015@ntu.edu.tw</t>
  </si>
  <si>
    <t>R06741004</t>
  </si>
  <si>
    <t>馬良安</t>
  </si>
  <si>
    <t>A229018838</t>
  </si>
  <si>
    <t xml:space="preserve">01/04/1995                    </t>
  </si>
  <si>
    <t>b02303080@ntu.edu.tw</t>
  </si>
  <si>
    <t>R06724038</t>
  </si>
  <si>
    <t xml:space="preserve">04 13 2019 12:56PM            </t>
  </si>
  <si>
    <t>吳懿峰</t>
  </si>
  <si>
    <t>E124840529</t>
  </si>
  <si>
    <t xml:space="preserve">03/28/1996                    </t>
  </si>
  <si>
    <t>steven.eliteam@gmail.com</t>
  </si>
  <si>
    <t>B03702030</t>
  </si>
  <si>
    <t>伍羽佳</t>
  </si>
  <si>
    <t>UB00088771</t>
  </si>
  <si>
    <t xml:space="preserve">09/12/1991                    </t>
  </si>
  <si>
    <t>wuyujia2013@gmail.com</t>
  </si>
  <si>
    <t>R07724060</t>
  </si>
  <si>
    <t>R07741003</t>
  </si>
  <si>
    <t xml:space="preserve">04 13 2019 12:57PM            </t>
  </si>
  <si>
    <t>B05703108</t>
  </si>
  <si>
    <t>鄭乃慈</t>
  </si>
  <si>
    <t>O200348289</t>
  </si>
  <si>
    <t>wl910912@gmail.com</t>
  </si>
  <si>
    <t>R06741076</t>
  </si>
  <si>
    <t>王培旂</t>
  </si>
  <si>
    <t>A230081963</t>
  </si>
  <si>
    <t xml:space="preserve">08/07/1999                    </t>
  </si>
  <si>
    <t>tina666888000@gmail.com</t>
  </si>
  <si>
    <t>B06704017</t>
  </si>
  <si>
    <t>B04201038</t>
  </si>
  <si>
    <t xml:space="preserve">04 13 2019 12:58PM            </t>
  </si>
  <si>
    <t>R07723055</t>
  </si>
  <si>
    <t>李重逸</t>
  </si>
  <si>
    <t>E125691799</t>
  </si>
  <si>
    <t xml:space="preserve">09/19/1999                    </t>
  </si>
  <si>
    <t>percy880919@gmail.aom</t>
  </si>
  <si>
    <t>B06302310</t>
  </si>
  <si>
    <t>李培愉</t>
  </si>
  <si>
    <t>F228336761</t>
  </si>
  <si>
    <t xml:space="preserve">03/16/1994                    </t>
  </si>
  <si>
    <t>vivi4730@yahoo.com.tw</t>
  </si>
  <si>
    <t>R06627017</t>
  </si>
  <si>
    <t>姜至曜</t>
  </si>
  <si>
    <t>A127893788</t>
  </si>
  <si>
    <t xml:space="preserve">11/04/1993                    </t>
  </si>
  <si>
    <t>supertony99966@gmail.com</t>
  </si>
  <si>
    <t>R06724075</t>
  </si>
  <si>
    <t xml:space="preserve">04 13 2019 12:59PM            </t>
  </si>
  <si>
    <t>R07741059</t>
  </si>
  <si>
    <t>楊柏睿</t>
  </si>
  <si>
    <t>E125411559</t>
  </si>
  <si>
    <t>p1236987415@gmail.com</t>
  </si>
  <si>
    <t>B06302118</t>
  </si>
  <si>
    <t>雍惟畬</t>
  </si>
  <si>
    <t>張雁婷</t>
  </si>
  <si>
    <t>狄佳瑩</t>
  </si>
  <si>
    <t>謝孟哲</t>
  </si>
  <si>
    <t>張欣怡</t>
  </si>
  <si>
    <t>吳志峰</t>
  </si>
  <si>
    <t>王煜榕</t>
  </si>
  <si>
    <t>謝宗翰</t>
  </si>
  <si>
    <t>閻治中</t>
  </si>
  <si>
    <t>Eva</t>
  </si>
  <si>
    <t>馮國鈞</t>
  </si>
  <si>
    <t>潘詩天</t>
  </si>
  <si>
    <t>蘇國華</t>
  </si>
  <si>
    <t>台北富邦銀行</t>
  </si>
  <si>
    <t>陳信良</t>
  </si>
  <si>
    <t>玉山商業銀行</t>
  </si>
  <si>
    <t>郭銘偉</t>
  </si>
  <si>
    <t>陳幸琦</t>
  </si>
  <si>
    <t>全球人壽</t>
  </si>
  <si>
    <t>郭旺隴</t>
  </si>
  <si>
    <t>國泰世華銀行</t>
  </si>
  <si>
    <t>羅涵郁</t>
  </si>
  <si>
    <t>李明州</t>
  </si>
  <si>
    <t>富邦投信</t>
  </si>
  <si>
    <t>黃琬婷</t>
  </si>
  <si>
    <t>馮昌俊</t>
  </si>
  <si>
    <t>燦坤實業</t>
  </si>
  <si>
    <t>徐子婷</t>
  </si>
  <si>
    <t>劉羿杏</t>
  </si>
  <si>
    <t>燦星旅遊</t>
  </si>
  <si>
    <t>陳玟洛</t>
  </si>
  <si>
    <t>李冠輝</t>
  </si>
  <si>
    <t>李明剛</t>
  </si>
  <si>
    <t>藍天百腦匯</t>
  </si>
  <si>
    <t>陳逢彬</t>
  </si>
  <si>
    <t>連宇婷</t>
  </si>
  <si>
    <t>鄭名傑</t>
  </si>
  <si>
    <t>麟數據</t>
  </si>
  <si>
    <t>謝佩芳</t>
  </si>
  <si>
    <t>TCP</t>
    <phoneticPr fontId="1" type="noConversion"/>
  </si>
  <si>
    <t>結業式</t>
    <phoneticPr fontId="1" type="noConversion"/>
  </si>
  <si>
    <t>0329_結業式</t>
    <phoneticPr fontId="1" type="noConversion"/>
  </si>
  <si>
    <t>企業夥伴</t>
    <phoneticPr fontId="5" type="noConversion"/>
  </si>
  <si>
    <t>DELL</t>
    <phoneticPr fontId="5" type="noConversion"/>
  </si>
  <si>
    <t>KPMG</t>
    <phoneticPr fontId="5" type="noConversion"/>
  </si>
  <si>
    <t>SAS</t>
    <phoneticPr fontId="5" type="noConversion"/>
  </si>
  <si>
    <t>WTW韋萊韜悅</t>
    <phoneticPr fontId="5" type="noConversion"/>
  </si>
  <si>
    <t>中國信託商業銀行</t>
    <phoneticPr fontId="5" type="noConversion"/>
  </si>
  <si>
    <t>TCP</t>
    <phoneticPr fontId="1" type="noConversion"/>
  </si>
  <si>
    <t>結業式</t>
    <phoneticPr fontId="1" type="noConversion"/>
  </si>
  <si>
    <t>其他</t>
    <phoneticPr fontId="1" type="noConversion"/>
  </si>
  <si>
    <t>學期</t>
    <phoneticPr fontId="1" type="noConversion"/>
  </si>
  <si>
    <t>107-1</t>
    <phoneticPr fontId="1" type="noConversion"/>
  </si>
  <si>
    <t>點數來源</t>
    <phoneticPr fontId="1" type="noConversion"/>
  </si>
  <si>
    <t>職涯活動</t>
    <phoneticPr fontId="1" type="noConversion"/>
  </si>
  <si>
    <t>點數結算時間</t>
    <phoneticPr fontId="1" type="noConversion"/>
  </si>
  <si>
    <t>20190201-20190331</t>
    <phoneticPr fontId="1" type="noConversion"/>
  </si>
  <si>
    <t xml:space="preserve">03 18 2019  9:48AM            </t>
  </si>
  <si>
    <t xml:space="preserve">03 18 2019  2:41PM            </t>
  </si>
  <si>
    <t xml:space="preserve">03 18 2019  4:44PM            </t>
  </si>
  <si>
    <t xml:space="preserve">03 18 2019  6:02PM            </t>
  </si>
  <si>
    <t>114.137.30.190</t>
  </si>
  <si>
    <t xml:space="preserve">03 19 2019  9:58PM            </t>
  </si>
  <si>
    <t xml:space="preserve">03 21 2019  3:44PM            </t>
  </si>
  <si>
    <t>140.112.25.37</t>
  </si>
  <si>
    <t>0410_燦坤實業</t>
    <phoneticPr fontId="1" type="noConversion"/>
  </si>
  <si>
    <t xml:space="preserve">03 21 2019  5:26PM            </t>
  </si>
  <si>
    <t xml:space="preserve">03 22 2019 11:46PM            </t>
  </si>
  <si>
    <t xml:space="preserve">03 25 2019  2:40PM            </t>
  </si>
  <si>
    <t xml:space="preserve">04  6 2019  1:31AM            </t>
  </si>
  <si>
    <t>61.93.69.157</t>
  </si>
  <si>
    <t xml:space="preserve">04  8 2019  9:44AM            </t>
  </si>
  <si>
    <t>140.112.25.12</t>
  </si>
  <si>
    <t xml:space="preserve">04  8 2019 11:32AM            </t>
  </si>
  <si>
    <t>223.136.181.87</t>
  </si>
  <si>
    <t xml:space="preserve">04  9 2019 12:21AM            </t>
  </si>
  <si>
    <t>140.112.217.210</t>
  </si>
  <si>
    <t xml:space="preserve">04  9 2019  8:24PM            </t>
  </si>
  <si>
    <t xml:space="preserve">04  9 2019  8:54PM            </t>
  </si>
  <si>
    <t>游馥嘉</t>
  </si>
  <si>
    <t>H223984938</t>
  </si>
  <si>
    <t xml:space="preserve">09/24/1992                    </t>
  </si>
  <si>
    <t>cms4218@yahoo.com.tw</t>
  </si>
  <si>
    <t>123.194.160.135</t>
  </si>
  <si>
    <t>r06724003</t>
  </si>
  <si>
    <t xml:space="preserve">04  9 2019 10:31PM            </t>
  </si>
  <si>
    <t>金天尹</t>
  </si>
  <si>
    <t>A230429061</t>
  </si>
  <si>
    <t xml:space="preserve">09/16/1999                    </t>
  </si>
  <si>
    <t>tienying88@gmail.com</t>
  </si>
  <si>
    <t>36.225.113.242</t>
  </si>
  <si>
    <t>b07701108</t>
  </si>
  <si>
    <t xml:space="preserve">04  9 2019 11:11PM            </t>
  </si>
  <si>
    <t xml:space="preserve">04 10 2019  3:01PM            </t>
  </si>
  <si>
    <t>吳彥融</t>
  </si>
  <si>
    <t>N125841054</t>
  </si>
  <si>
    <t xml:space="preserve">06/04/1994                    </t>
  </si>
  <si>
    <t>yesno6713no@gmail.com</t>
  </si>
  <si>
    <t>r06724041</t>
  </si>
  <si>
    <t xml:space="preserve">04 10 2019  3:02PM            </t>
  </si>
  <si>
    <t>網路報名</t>
    <phoneticPr fontId="1" type="noConversion"/>
  </si>
  <si>
    <t>TIP</t>
    <phoneticPr fontId="1" type="noConversion"/>
  </si>
  <si>
    <t>企業實習計劃說明會</t>
    <phoneticPr fontId="1" type="noConversion"/>
  </si>
  <si>
    <t>0410_燦坤實業</t>
    <phoneticPr fontId="1" type="noConversion"/>
  </si>
  <si>
    <t>吳怡慧</t>
    <phoneticPr fontId="1" type="noConversion"/>
  </si>
  <si>
    <t>其他</t>
  </si>
  <si>
    <t>農經系</t>
    <phoneticPr fontId="1" type="noConversion"/>
  </si>
  <si>
    <t>吳孟錡</t>
    <phoneticPr fontId="1" type="noConversion"/>
  </si>
  <si>
    <t>校友</t>
    <phoneticPr fontId="1" type="noConversion"/>
  </si>
  <si>
    <t>現場報名</t>
    <phoneticPr fontId="1" type="noConversion"/>
  </si>
  <si>
    <t>網路報名已出席</t>
    <phoneticPr fontId="1" type="noConversion"/>
  </si>
  <si>
    <t>現場報名</t>
    <phoneticPr fontId="1" type="noConversion"/>
  </si>
  <si>
    <t>志工</t>
    <phoneticPr fontId="1" type="noConversion"/>
  </si>
  <si>
    <t>總出席人次</t>
    <phoneticPr fontId="1" type="noConversion"/>
  </si>
  <si>
    <t>黑名單</t>
    <phoneticPr fontId="1" type="noConversion"/>
  </si>
  <si>
    <t>類別</t>
    <phoneticPr fontId="1" type="noConversion"/>
  </si>
  <si>
    <t>出席人次</t>
    <phoneticPr fontId="1" type="noConversion"/>
  </si>
  <si>
    <t>場次</t>
    <phoneticPr fontId="1" type="noConversion"/>
  </si>
  <si>
    <t>出席登錄</t>
    <phoneticPr fontId="1" type="noConversion"/>
  </si>
  <si>
    <t>加總 - 網路報名且出席2</t>
  </si>
  <si>
    <t>b05704003彭  晨</t>
  </si>
  <si>
    <t>r07323038陳昱佐</t>
  </si>
  <si>
    <t>b05302115黎哲瑋</t>
  </si>
  <si>
    <t>b05704073曾騰毅</t>
  </si>
  <si>
    <t>b05704050林彥然</t>
  </si>
  <si>
    <t>b06702077張仁瀚</t>
  </si>
  <si>
    <t>b06702113蕭品盈</t>
  </si>
  <si>
    <t>b06704067林渝倩</t>
  </si>
  <si>
    <t>b06a01360楊詠婷</t>
  </si>
  <si>
    <t>b06704005施佳璇</t>
  </si>
  <si>
    <t>b06702102楊仙如</t>
  </si>
  <si>
    <t>b06702002鄭顗娟</t>
  </si>
  <si>
    <t>b07703068林月玲</t>
  </si>
  <si>
    <t>D03723003葉家譽</t>
  </si>
  <si>
    <t>b04705040周建愷</t>
  </si>
  <si>
    <t>B04701113方薇雅</t>
  </si>
  <si>
    <t>R06741004王昱勛</t>
  </si>
  <si>
    <t>R06724038馬良安</t>
  </si>
  <si>
    <t>B03702030吳懿峰</t>
  </si>
  <si>
    <t>R07724060伍羽佳</t>
  </si>
  <si>
    <t>R06741076鄭乃慈</t>
  </si>
  <si>
    <t>B06704017王培旂</t>
  </si>
  <si>
    <t>B06302310李重逸</t>
  </si>
  <si>
    <t>R06627017李培愉</t>
  </si>
  <si>
    <t>R06724075姜至曜</t>
  </si>
  <si>
    <t>B06302118楊柏睿</t>
  </si>
  <si>
    <t>其他雍惟畬</t>
  </si>
  <si>
    <t>其他張雁婷</t>
  </si>
  <si>
    <t>其他狄佳瑩</t>
  </si>
  <si>
    <t>其他謝孟哲</t>
  </si>
  <si>
    <t>其他張欣怡</t>
  </si>
  <si>
    <t>其他吳志峰</t>
  </si>
  <si>
    <t>其他王煜榕</t>
  </si>
  <si>
    <t>其他謝宗翰</t>
  </si>
  <si>
    <t>其他閻治中</t>
  </si>
  <si>
    <t>其他Eva</t>
  </si>
  <si>
    <t>其他馮國鈞</t>
  </si>
  <si>
    <t>其他潘詩天</t>
  </si>
  <si>
    <t>其他蘇國華</t>
  </si>
  <si>
    <t>其他陳信良</t>
  </si>
  <si>
    <t>其他郭銘偉</t>
  </si>
  <si>
    <t>其他陳幸琦</t>
  </si>
  <si>
    <t>其他郭旺隴</t>
  </si>
  <si>
    <t>其他羅涵郁</t>
  </si>
  <si>
    <t>其他李明州</t>
  </si>
  <si>
    <t>其他黃琬婷</t>
  </si>
  <si>
    <t>其他馮昌俊</t>
  </si>
  <si>
    <t>其他徐子婷</t>
  </si>
  <si>
    <t>其他劉羿杏</t>
  </si>
  <si>
    <t>其他陳玟洛</t>
  </si>
  <si>
    <t>其他李冠輝</t>
  </si>
  <si>
    <t>其他李明剛</t>
  </si>
  <si>
    <t>其他陳逢彬</t>
  </si>
  <si>
    <t>其他連宇婷</t>
  </si>
  <si>
    <t>其他鄭名傑</t>
  </si>
  <si>
    <t>其他謝佩芳</t>
  </si>
  <si>
    <t>r06724003游馥嘉</t>
  </si>
  <si>
    <t>b07701108金天尹</t>
  </si>
  <si>
    <t>r06724041吳彥融</t>
  </si>
  <si>
    <t>GMBA</t>
  </si>
  <si>
    <t>工管系</t>
  </si>
  <si>
    <t>其他系所</t>
  </si>
  <si>
    <t>會計所</t>
  </si>
  <si>
    <t>資管所</t>
  </si>
  <si>
    <t>志工</t>
    <phoneticPr fontId="1" type="noConversion"/>
  </si>
  <si>
    <t>加總 - 總出席人次</t>
  </si>
  <si>
    <t xml:space="preserve">03  6 2019  3:39PM            </t>
  </si>
  <si>
    <t>否</t>
    <phoneticPr fontId="1" type="noConversion"/>
  </si>
  <si>
    <t>網路報名</t>
    <phoneticPr fontId="1" type="noConversion"/>
  </si>
  <si>
    <t>TIP</t>
    <phoneticPr fontId="1" type="noConversion"/>
  </si>
  <si>
    <t>企業實習計劃說明會</t>
    <phoneticPr fontId="1" type="noConversion"/>
  </si>
  <si>
    <t>0411_SAS</t>
    <phoneticPr fontId="1" type="noConversion"/>
  </si>
  <si>
    <t>網路報名</t>
    <phoneticPr fontId="1" type="noConversion"/>
  </si>
  <si>
    <t>TIP</t>
    <phoneticPr fontId="1" type="noConversion"/>
  </si>
  <si>
    <t>企業實習計劃說明會</t>
    <phoneticPr fontId="1" type="noConversion"/>
  </si>
  <si>
    <t>0411_SAS</t>
    <phoneticPr fontId="1" type="noConversion"/>
  </si>
  <si>
    <t xml:space="preserve">03  5 2019  3:35PM            </t>
  </si>
  <si>
    <t>王逸庭</t>
  </si>
  <si>
    <t>F229162747</t>
  </si>
  <si>
    <t xml:space="preserve">03/17/1996                    </t>
  </si>
  <si>
    <t>708kelly@gmail.com</t>
  </si>
  <si>
    <t>b03701221</t>
  </si>
  <si>
    <t xml:space="preserve">03 15 2019 10:55PM            </t>
  </si>
  <si>
    <t>江奕泓</t>
  </si>
  <si>
    <t>C121503321</t>
  </si>
  <si>
    <t>rex51920594@gmail.com</t>
  </si>
  <si>
    <t>114.137.189.47</t>
  </si>
  <si>
    <t>r07741065</t>
  </si>
  <si>
    <t xml:space="preserve">04 10 2019 12:46PM            </t>
  </si>
  <si>
    <t xml:space="preserve">04  8 2019 10:25AM            </t>
  </si>
  <si>
    <t>吳浩夫</t>
  </si>
  <si>
    <t>F130254352</t>
  </si>
  <si>
    <t>axessx623@gmail.com</t>
  </si>
  <si>
    <t>36.230.78.59</t>
  </si>
  <si>
    <t>b05703012</t>
  </si>
  <si>
    <t xml:space="preserve">03  5 2019 12:01PM            </t>
  </si>
  <si>
    <t>223.137.32.119</t>
  </si>
  <si>
    <t xml:space="preserve">03 20 2019  1:54PM            </t>
  </si>
  <si>
    <t>李韶凱</t>
  </si>
  <si>
    <t>H124492491</t>
  </si>
  <si>
    <t xml:space="preserve">09/20/1993                    </t>
  </si>
  <si>
    <t>農藝系生統組</t>
  </si>
  <si>
    <t>b01608035@ntu.edu.tw</t>
  </si>
  <si>
    <t>1.169.90.212</t>
  </si>
  <si>
    <t>r06621210</t>
  </si>
  <si>
    <t xml:space="preserve">03  5 2019 11:11AM            </t>
  </si>
  <si>
    <t>段志奇</t>
  </si>
  <si>
    <t>A124581334</t>
  </si>
  <si>
    <t xml:space="preserve">06/20/1976                    </t>
  </si>
  <si>
    <t>國家理論科學研究中心</t>
  </si>
  <si>
    <t>davidtuan@ntu.edu.tw</t>
  </si>
  <si>
    <t>140.112.51.119</t>
  </si>
  <si>
    <t>cctuan</t>
  </si>
  <si>
    <t>111.184.39.80</t>
  </si>
  <si>
    <t xml:space="preserve">03 19 2019 10:04AM            </t>
  </si>
  <si>
    <t>140.112.25.40</t>
  </si>
  <si>
    <t>42.78.10.181</t>
  </si>
  <si>
    <t xml:space="preserve">03 26 2019  9:19PM            </t>
  </si>
  <si>
    <t>高季伶</t>
  </si>
  <si>
    <t>S224629292</t>
  </si>
  <si>
    <t xml:space="preserve">10/05/1995                    </t>
  </si>
  <si>
    <t>happy912122@gmail.com</t>
  </si>
  <si>
    <t>140.113.5.131</t>
  </si>
  <si>
    <t>happy912122</t>
  </si>
  <si>
    <t xml:space="preserve">04  8 2019  7:11AM            </t>
  </si>
  <si>
    <t>郭頎君</t>
  </si>
  <si>
    <t>E225107105</t>
  </si>
  <si>
    <t xml:space="preserve">03/21/1996                    </t>
  </si>
  <si>
    <t>vi91059@gmail.com</t>
  </si>
  <si>
    <t>r07722030</t>
  </si>
  <si>
    <t xml:space="preserve">03  7 2019  9:51PM            </t>
  </si>
  <si>
    <t>陳昭妤</t>
  </si>
  <si>
    <t>A228630974</t>
  </si>
  <si>
    <t xml:space="preserve">02/02/1995                    </t>
  </si>
  <si>
    <t>淡江大學資管所</t>
  </si>
  <si>
    <t>susan.cy.chen@gmail.com</t>
  </si>
  <si>
    <t>否</t>
    <phoneticPr fontId="1" type="noConversion"/>
  </si>
  <si>
    <t>網路報名</t>
    <phoneticPr fontId="1" type="noConversion"/>
  </si>
  <si>
    <t>123.192.8.51</t>
  </si>
  <si>
    <t>susan8422</t>
  </si>
  <si>
    <t>TIP</t>
    <phoneticPr fontId="1" type="noConversion"/>
  </si>
  <si>
    <t>企業實習計劃說明會</t>
    <phoneticPr fontId="1" type="noConversion"/>
  </si>
  <si>
    <t>0411_SAS</t>
    <phoneticPr fontId="1" type="noConversion"/>
  </si>
  <si>
    <t xml:space="preserve">03  5 2019 11:02AM            </t>
  </si>
  <si>
    <t>否</t>
    <phoneticPr fontId="1" type="noConversion"/>
  </si>
  <si>
    <t xml:space="preserve">03 14 2019 12:01PM            </t>
  </si>
  <si>
    <t xml:space="preserve">03 13 2019  9:00PM            </t>
  </si>
  <si>
    <t>61.230.20.217</t>
  </si>
  <si>
    <t xml:space="preserve">04 10 2019 10:00PM            </t>
  </si>
  <si>
    <t>B123103122</t>
  </si>
  <si>
    <t xml:space="preserve">01/01/1997                    </t>
  </si>
  <si>
    <t>B04801055@ntu.edu.tw</t>
  </si>
  <si>
    <t>42.72.105.1</t>
  </si>
  <si>
    <t>b04801055</t>
  </si>
  <si>
    <t xml:space="preserve">03  5 2019 10:44AM            </t>
  </si>
  <si>
    <t>裘詠心</t>
  </si>
  <si>
    <t>A229126773</t>
  </si>
  <si>
    <t xml:space="preserve">01/06/1997                    </t>
  </si>
  <si>
    <t>b04107050@ntu.edu.tw</t>
  </si>
  <si>
    <t>b04107050</t>
  </si>
  <si>
    <t xml:space="preserve">03 12 2019 11:05AM            </t>
  </si>
  <si>
    <t xml:space="preserve">03 14 2019  3:55PM            </t>
  </si>
  <si>
    <t>謝子然</t>
  </si>
  <si>
    <t>A130793331</t>
  </si>
  <si>
    <t xml:space="preserve">06/14/1996                    </t>
  </si>
  <si>
    <t>cow5566bad@gmail.com</t>
  </si>
  <si>
    <t>106.1.69.153</t>
  </si>
  <si>
    <t>r07922089</t>
  </si>
  <si>
    <t xml:space="preserve">03 26 2019 12:17PM            </t>
  </si>
  <si>
    <t>101.9.37.69</t>
  </si>
  <si>
    <t xml:space="preserve">04 10 2019  5:05PM            </t>
  </si>
  <si>
    <t>b05704041@ntu.edu.tw</t>
  </si>
  <si>
    <t xml:space="preserve">04 10 2019  5:46PM            </t>
  </si>
  <si>
    <t>余柏叡</t>
  </si>
  <si>
    <t>A129189670</t>
  </si>
  <si>
    <t>kenny850408@gmail.com</t>
  </si>
  <si>
    <t>111.240.37.75</t>
  </si>
  <si>
    <t>bray010040</t>
  </si>
  <si>
    <t xml:space="preserve">03 22 2019 11:43PM            </t>
  </si>
  <si>
    <t xml:space="preserve">03 29 2019  3:01PM            </t>
  </si>
  <si>
    <t>吳哲安</t>
  </si>
  <si>
    <t>F228679332</t>
  </si>
  <si>
    <t xml:space="preserve">10/23/1994                    </t>
  </si>
  <si>
    <t>joanadam1412@gmail.com</t>
  </si>
  <si>
    <t>b05204033</t>
  </si>
  <si>
    <t xml:space="preserve">03 18 2019  7:27AM            </t>
  </si>
  <si>
    <t xml:space="preserve">03 28 2019  5:18PM            </t>
  </si>
  <si>
    <t>bsnsus0205@gmail.com</t>
  </si>
  <si>
    <t>223.137.111.237</t>
  </si>
  <si>
    <t xml:space="preserve">03 18 2019  9:07PM            </t>
  </si>
  <si>
    <t>李善智</t>
  </si>
  <si>
    <t>HC30237659</t>
  </si>
  <si>
    <t>santonius49@gmail.com</t>
  </si>
  <si>
    <t>140.112.243.140</t>
  </si>
  <si>
    <t>b04302152</t>
  </si>
  <si>
    <t xml:space="preserve">03 14 2019  4:56PM            </t>
  </si>
  <si>
    <t>周永堂</t>
  </si>
  <si>
    <t>F129855156</t>
  </si>
  <si>
    <t xml:space="preserve">09/10/1996                    </t>
  </si>
  <si>
    <t>b04704017@ntu.edu.tw</t>
  </si>
  <si>
    <t>b04704017</t>
  </si>
  <si>
    <t xml:space="preserve">03 15 2019  3:07AM            </t>
  </si>
  <si>
    <t xml:space="preserve">03 20 2019  4:35PM            </t>
  </si>
  <si>
    <t>42.78.131.84</t>
  </si>
  <si>
    <t xml:space="preserve">04  8 2019  9:41AM            </t>
  </si>
  <si>
    <t>140.112.243.75</t>
  </si>
  <si>
    <t xml:space="preserve">04  9 2019  8:59PM            </t>
  </si>
  <si>
    <t>邵立瑜</t>
  </si>
  <si>
    <t>B122960427</t>
  </si>
  <si>
    <t xml:space="preserve">05/14/1994                    </t>
  </si>
  <si>
    <t>R07741050@ntu.edu.tw</t>
  </si>
  <si>
    <t>1.161.123.141</t>
  </si>
  <si>
    <t>r07741050</t>
  </si>
  <si>
    <t xml:space="preserve">04  9 2019 12:39PM            </t>
  </si>
  <si>
    <t>金石雨本</t>
  </si>
  <si>
    <t>AC30331191</t>
  </si>
  <si>
    <t xml:space="preserve">12/05/1983                    </t>
  </si>
  <si>
    <t>r07749047@ntu.edu.tw</t>
  </si>
  <si>
    <t>r07749047</t>
  </si>
  <si>
    <t xml:space="preserve">03  5 2019  9:59PM            </t>
  </si>
  <si>
    <t xml:space="preserve">04  8 2019 10:06AM            </t>
  </si>
  <si>
    <t>洪銘鴻</t>
  </si>
  <si>
    <t>B123188670</t>
  </si>
  <si>
    <t xml:space="preserve">08/07/1997                    </t>
  </si>
  <si>
    <t>b04303032@ntu.edu.tw</t>
  </si>
  <si>
    <t>b04303032</t>
  </si>
  <si>
    <t xml:space="preserve">03  7 2019  9:33PM            </t>
  </si>
  <si>
    <t>徐愛茹</t>
  </si>
  <si>
    <t>K222848711</t>
  </si>
  <si>
    <t>107356029@nccu.edu.tw</t>
  </si>
  <si>
    <t>140.119.19.127</t>
  </si>
  <si>
    <t>vm694bj6</t>
  </si>
  <si>
    <t xml:space="preserve">04  8 2019  5:12PM            </t>
  </si>
  <si>
    <t>徐遠志</t>
  </si>
  <si>
    <t>H225143908</t>
  </si>
  <si>
    <t xml:space="preserve">03/19/1998                    </t>
  </si>
  <si>
    <t>b05705046@ntu.edu.tw</t>
  </si>
  <si>
    <t>b05705046</t>
  </si>
  <si>
    <t>張芳瑜</t>
  </si>
  <si>
    <t>H224564092</t>
  </si>
  <si>
    <t xml:space="preserve">05/15/1994                    </t>
  </si>
  <si>
    <t>vvbbnn5678@gmail.com</t>
  </si>
  <si>
    <t>163.14.32.24</t>
  </si>
  <si>
    <t>r07741039</t>
  </si>
  <si>
    <t xml:space="preserve">04 10 2019  8:04PM            </t>
  </si>
  <si>
    <t xml:space="preserve">04  8 2019 11:41PM            </t>
  </si>
  <si>
    <t>郭芳妤</t>
  </si>
  <si>
    <t>E225061864</t>
  </si>
  <si>
    <t>b06701225@ntu.edu.tw</t>
  </si>
  <si>
    <t>223.140.144.106</t>
  </si>
  <si>
    <t>b06701225</t>
  </si>
  <si>
    <t xml:space="preserve">04  9 2019  7:43PM            </t>
  </si>
  <si>
    <t>陳則穎</t>
  </si>
  <si>
    <t>A125554439</t>
  </si>
  <si>
    <t xml:space="preserve">12/20/1994                    </t>
  </si>
  <si>
    <t>b05502156@ntu.edu.tw</t>
  </si>
  <si>
    <t>140.112.218.112</t>
  </si>
  <si>
    <t>b05502156</t>
  </si>
  <si>
    <t xml:space="preserve">04  9 2019  9:19AM            </t>
  </si>
  <si>
    <t>49.217.145.117</t>
  </si>
  <si>
    <t xml:space="preserve">04 11 2019  1:11AM            </t>
  </si>
  <si>
    <t>58.114.65.90</t>
  </si>
  <si>
    <t xml:space="preserve">04 10 2019  5:12PM            </t>
  </si>
  <si>
    <t>陳禹媛</t>
  </si>
  <si>
    <t>F229340590</t>
  </si>
  <si>
    <t>b04705004@ntu.edu.tw</t>
  </si>
  <si>
    <t>b04705004</t>
  </si>
  <si>
    <t xml:space="preserve">04  9 2019 12:36PM            </t>
  </si>
  <si>
    <t>陳德軒</t>
  </si>
  <si>
    <t>A126878741</t>
  </si>
  <si>
    <t>Andy27479@gmail.com</t>
  </si>
  <si>
    <t>59.120.152.82</t>
  </si>
  <si>
    <t>b05704070</t>
  </si>
  <si>
    <t xml:space="preserve">04  9 2019  5:07PM            </t>
  </si>
  <si>
    <t>彭庭緯</t>
  </si>
  <si>
    <t>B122786494</t>
  </si>
  <si>
    <t>rexon85222@gmail.com</t>
  </si>
  <si>
    <t>r07724038</t>
  </si>
  <si>
    <t xml:space="preserve">03  5 2019 10:51AM            </t>
  </si>
  <si>
    <t xml:space="preserve">04  8 2019 10:26AM            </t>
  </si>
  <si>
    <t>黃  凡</t>
  </si>
  <si>
    <t>B123098028</t>
  </si>
  <si>
    <t xml:space="preserve">10/08/1995                    </t>
  </si>
  <si>
    <t>b04605094@ntu.edu.tw</t>
  </si>
  <si>
    <t>27.52.190.139</t>
  </si>
  <si>
    <t>b04605094</t>
  </si>
  <si>
    <t xml:space="preserve">03  6 2019 10:11AM            </t>
  </si>
  <si>
    <t>黃富纖</t>
  </si>
  <si>
    <t>R223430218</t>
  </si>
  <si>
    <t xml:space="preserve">11/26/1983                    </t>
  </si>
  <si>
    <t xml:space="preserve">共教中心                      </t>
  </si>
  <si>
    <t>r06h41018@ntu.edu.tw</t>
  </si>
  <si>
    <t>140.112.25.10</t>
  </si>
  <si>
    <t>r06h41018</t>
  </si>
  <si>
    <t xml:space="preserve">03 20 2019  4:49PM            </t>
  </si>
  <si>
    <t>黃慧欣</t>
  </si>
  <si>
    <t>H224514270</t>
  </si>
  <si>
    <t xml:space="preserve">07/05/1994                    </t>
  </si>
  <si>
    <t>出納組</t>
  </si>
  <si>
    <t>huihshin@ntu.edu.tw</t>
  </si>
  <si>
    <t>140.112.160.17</t>
  </si>
  <si>
    <t>huihshin</t>
  </si>
  <si>
    <t xml:space="preserve">04  2 2019 11:37PM            </t>
  </si>
  <si>
    <t>詹苡晴</t>
  </si>
  <si>
    <t>F228798289</t>
  </si>
  <si>
    <t xml:space="preserve">10/13/1994                    </t>
  </si>
  <si>
    <t>r06323061@ntu.edu.tw</t>
  </si>
  <si>
    <t>27.242.67.115</t>
  </si>
  <si>
    <t>r06323061</t>
  </si>
  <si>
    <t xml:space="preserve">03  5 2019  9:51PM            </t>
  </si>
  <si>
    <t>廖韋凱</t>
  </si>
  <si>
    <t>S125322085</t>
  </si>
  <si>
    <t xml:space="preserve">11/27/1999                    </t>
  </si>
  <si>
    <t>b07701244@ntu.edu.tw</t>
  </si>
  <si>
    <t>27.246.71.131</t>
  </si>
  <si>
    <t>b07701244</t>
  </si>
  <si>
    <t xml:space="preserve">04  9 2019 10:42AM            </t>
  </si>
  <si>
    <t>蒙麗萍</t>
  </si>
  <si>
    <t>UB00088726</t>
  </si>
  <si>
    <t xml:space="preserve">07/01/1995                    </t>
  </si>
  <si>
    <t>r07723072@ntu.edu.tw</t>
  </si>
  <si>
    <t>r07723072</t>
  </si>
  <si>
    <t xml:space="preserve">03  6 2019  4:49PM            </t>
  </si>
  <si>
    <t xml:space="preserve">03 11 2019 12:04AM            </t>
  </si>
  <si>
    <t xml:space="preserve">03  5 2019 11:35PM            </t>
  </si>
  <si>
    <t xml:space="preserve">03 18 2019  5:48PM            </t>
  </si>
  <si>
    <t>140.109.125.137</t>
  </si>
  <si>
    <t xml:space="preserve">03 23 2019  7:19AM            </t>
  </si>
  <si>
    <t>謝佳穎</t>
  </si>
  <si>
    <t>N225472926</t>
  </si>
  <si>
    <t>b03701153@ntu.edu.tw</t>
  </si>
  <si>
    <t>39.8.225.79</t>
  </si>
  <si>
    <t>b03701153</t>
  </si>
  <si>
    <t xml:space="preserve">03 18 2019  5:10PM            </t>
  </si>
  <si>
    <t>謝涵如</t>
  </si>
  <si>
    <t>A229572159</t>
  </si>
  <si>
    <t xml:space="preserve">04/09/1997                    </t>
  </si>
  <si>
    <t>b04705038@ntu.edu.tw</t>
  </si>
  <si>
    <t>b04705038</t>
  </si>
  <si>
    <t xml:space="preserve">04 11 2019  2:48PM            </t>
  </si>
  <si>
    <t>洪昕瑜</t>
  </si>
  <si>
    <t>L225112585</t>
  </si>
  <si>
    <t xml:space="preserve">12/19/1997                    </t>
  </si>
  <si>
    <t>cindyh1219@yahoo.com.tw</t>
  </si>
  <si>
    <t>b05703054</t>
  </si>
  <si>
    <t xml:space="preserve">04 11 2019  2:49PM            </t>
  </si>
  <si>
    <t>鄭婷心</t>
  </si>
  <si>
    <t>L224586518</t>
  </si>
  <si>
    <t xml:space="preserve">03/29/1998                    </t>
  </si>
  <si>
    <t>jennifer03299@gmail.com</t>
  </si>
  <si>
    <t>b05704017</t>
  </si>
  <si>
    <t>陳曉涵</t>
  </si>
  <si>
    <t>A227069275</t>
  </si>
  <si>
    <t xml:space="preserve">11/07/1996                    </t>
  </si>
  <si>
    <t>b04701233</t>
  </si>
  <si>
    <t xml:space="preserve">04 11 2019  2:50PM            </t>
  </si>
  <si>
    <t>劉育吟</t>
  </si>
  <si>
    <t>H223958189</t>
  </si>
  <si>
    <t xml:space="preserve">08/23/1990                    </t>
  </si>
  <si>
    <t>yhayicao@hotmail.com;yhayicao@icloud.com</t>
  </si>
  <si>
    <t>r07749018</t>
  </si>
  <si>
    <t>其他</t>
    <phoneticPr fontId="1" type="noConversion"/>
  </si>
  <si>
    <t>黃盈碩</t>
    <phoneticPr fontId="1" type="noConversion"/>
  </si>
  <si>
    <t>公衛系</t>
    <phoneticPr fontId="1" type="noConversion"/>
  </si>
  <si>
    <t>公衛系</t>
    <phoneticPr fontId="1" type="noConversion"/>
  </si>
  <si>
    <t xml:space="preserve">03 18 2019  9:50AM            </t>
  </si>
  <si>
    <t>0412_華碩電腦</t>
    <phoneticPr fontId="1" type="noConversion"/>
  </si>
  <si>
    <t xml:space="preserve">03 18 2019 10:09AM            </t>
  </si>
  <si>
    <t xml:space="preserve">03 18 2019 11:32AM            </t>
  </si>
  <si>
    <t>r07724009@ntu.edu.tw</t>
  </si>
  <si>
    <t>140.112.181.194</t>
  </si>
  <si>
    <t xml:space="preserve">03 18 2019  5:52PM            </t>
  </si>
  <si>
    <t xml:space="preserve">03 19 2019  8:59AM            </t>
  </si>
  <si>
    <t>42.72.115.71</t>
  </si>
  <si>
    <t xml:space="preserve">03 19 2019  3:18PM            </t>
  </si>
  <si>
    <t xml:space="preserve">03 19 2019  7:12PM            </t>
  </si>
  <si>
    <t>180.217.92.132</t>
  </si>
  <si>
    <t xml:space="preserve">03 19 2019  9:59PM            </t>
  </si>
  <si>
    <t xml:space="preserve">03 19 2019 11:52PM            </t>
  </si>
  <si>
    <t>140.112.233.2</t>
  </si>
  <si>
    <t xml:space="preserve">03 20 2019 10:03AM            </t>
  </si>
  <si>
    <t xml:space="preserve">03 20 2019 10:27AM            </t>
  </si>
  <si>
    <t>賴泉潣</t>
  </si>
  <si>
    <t>E225155227</t>
  </si>
  <si>
    <t xml:space="preserve">07/05/1999                    </t>
  </si>
  <si>
    <t>B06303122@NTU.EDU.TW</t>
  </si>
  <si>
    <t>223.140.244.8</t>
  </si>
  <si>
    <t>b06303122</t>
  </si>
  <si>
    <t xml:space="preserve">03 21 2019  2:29PM            </t>
  </si>
  <si>
    <t>楊  珣</t>
  </si>
  <si>
    <t>H224111411</t>
  </si>
  <si>
    <t xml:space="preserve">12/02/1995                    </t>
  </si>
  <si>
    <t>b03208034@ntu.edu.tw</t>
  </si>
  <si>
    <t>網路報名</t>
    <phoneticPr fontId="1" type="noConversion"/>
  </si>
  <si>
    <t>b03208034</t>
  </si>
  <si>
    <t>TIP</t>
    <phoneticPr fontId="1" type="noConversion"/>
  </si>
  <si>
    <t>企業實習計劃說明會</t>
    <phoneticPr fontId="1" type="noConversion"/>
  </si>
  <si>
    <t>0412_華碩電腦</t>
    <phoneticPr fontId="1" type="noConversion"/>
  </si>
  <si>
    <t xml:space="preserve">03 24 2019  8:22PM            </t>
  </si>
  <si>
    <t>B0570456@ntu.edu.tw</t>
  </si>
  <si>
    <t>118.161.187.186</t>
  </si>
  <si>
    <t>b05704056</t>
  </si>
  <si>
    <t xml:space="preserve">03 29 2019  2:26PM            </t>
  </si>
  <si>
    <t xml:space="preserve">04  1 2019  4:32PM            </t>
  </si>
  <si>
    <t xml:space="preserve">04  6 2019  1:30AM            </t>
  </si>
  <si>
    <t xml:space="preserve">04  8 2019  9:46AM            </t>
  </si>
  <si>
    <t xml:space="preserve">04  8 2019 10:10AM            </t>
  </si>
  <si>
    <t>高家浩</t>
  </si>
  <si>
    <t>G122357809</t>
  </si>
  <si>
    <t xml:space="preserve">10/10/1998                    </t>
  </si>
  <si>
    <t>npes1010@gmail.com</t>
  </si>
  <si>
    <t>網路報名</t>
    <phoneticPr fontId="1" type="noConversion"/>
  </si>
  <si>
    <t>140.112.243.123</t>
  </si>
  <si>
    <t>b06602007</t>
  </si>
  <si>
    <t>TIP</t>
    <phoneticPr fontId="1" type="noConversion"/>
  </si>
  <si>
    <t>企業實習計劃說明會</t>
    <phoneticPr fontId="1" type="noConversion"/>
  </si>
  <si>
    <t>0412_華碩電腦</t>
    <phoneticPr fontId="1" type="noConversion"/>
  </si>
  <si>
    <t xml:space="preserve">04  8 2019 10:34AM            </t>
  </si>
  <si>
    <t>林冠廷</t>
  </si>
  <si>
    <t>G122315650</t>
  </si>
  <si>
    <t xml:space="preserve">05/13/1999                    </t>
  </si>
  <si>
    <t>b06701170@ntu.edu.tw</t>
  </si>
  <si>
    <t>b06701170</t>
  </si>
  <si>
    <t xml:space="preserve">04  9 2019 12:56AM            </t>
  </si>
  <si>
    <t>114.45.48.107</t>
  </si>
  <si>
    <t xml:space="preserve">04  9 2019 12:11PM            </t>
  </si>
  <si>
    <t xml:space="preserve">04  9 2019  7:47PM            </t>
  </si>
  <si>
    <t xml:space="preserve">04  9 2019 11:12PM            </t>
  </si>
  <si>
    <t xml:space="preserve">04 11 2019  3:43PM            </t>
  </si>
  <si>
    <t>42.73.77.83</t>
  </si>
  <si>
    <t xml:space="preserve">04 12 2019 12:25AM            </t>
  </si>
  <si>
    <t xml:space="preserve">04 12 2019  8:41AM            </t>
  </si>
  <si>
    <t>140.112.4.206</t>
  </si>
  <si>
    <t xml:space="preserve">04 12 2019  2:19PM            </t>
  </si>
  <si>
    <t>施詠瀚</t>
  </si>
  <si>
    <t>A130968169</t>
  </si>
  <si>
    <t>b06703090</t>
  </si>
  <si>
    <t xml:space="preserve">04 12 2019  2:21PM            </t>
  </si>
  <si>
    <t>沈威宏</t>
  </si>
  <si>
    <t>H125308274</t>
  </si>
  <si>
    <t>oscarshenkoko@gmail.com</t>
  </si>
  <si>
    <t>b06a01303</t>
  </si>
  <si>
    <t xml:space="preserve">03 20 2019 10:50PM            </t>
  </si>
  <si>
    <t>否</t>
    <phoneticPr fontId="1" type="noConversion"/>
  </si>
  <si>
    <t>110.50.146.33</t>
  </si>
  <si>
    <t xml:space="preserve">04  8 2019 11:37AM            </t>
  </si>
  <si>
    <t>b04701128@ntu.edu.tw</t>
  </si>
  <si>
    <t>網路報名</t>
    <phoneticPr fontId="1" type="noConversion"/>
  </si>
  <si>
    <t>111.71.99.110</t>
  </si>
  <si>
    <t>TIP</t>
    <phoneticPr fontId="1" type="noConversion"/>
  </si>
  <si>
    <t>企業實習計劃說明會</t>
    <phoneticPr fontId="1" type="noConversion"/>
  </si>
  <si>
    <t>0412_華碩電腦</t>
    <phoneticPr fontId="1" type="noConversion"/>
  </si>
  <si>
    <t xml:space="preserve">04  8 2019  9:47AM            </t>
  </si>
  <si>
    <t>b05704024@ntu.edu.tw</t>
  </si>
  <si>
    <t xml:space="preserve">04  8 2019 11:34AM            </t>
  </si>
  <si>
    <t xml:space="preserve">04 10 2019  1:53AM            </t>
  </si>
  <si>
    <t>楊淳涵</t>
  </si>
  <si>
    <t>E224993250</t>
  </si>
  <si>
    <t>b04701149@ntu.edu.tw</t>
  </si>
  <si>
    <t>140.112.193.177</t>
  </si>
  <si>
    <t>b04701149</t>
  </si>
  <si>
    <t>b05302347</t>
  </si>
  <si>
    <t>b06703136</t>
  </si>
  <si>
    <t>b03701221王逸庭</t>
  </si>
  <si>
    <t>r07741065江奕泓</t>
  </si>
  <si>
    <t>b05703012吳浩夫</t>
  </si>
  <si>
    <t>r06621210李韶凱</t>
  </si>
  <si>
    <t>cctuan段志奇</t>
  </si>
  <si>
    <t>happy912122高季伶</t>
  </si>
  <si>
    <t>r07722030郭頎君</t>
  </si>
  <si>
    <t>susan8422陳昭妤</t>
  </si>
  <si>
    <t>b04801055黃盈碩</t>
  </si>
  <si>
    <t>b04107050裘詠心</t>
  </si>
  <si>
    <t>r07922089謝子然</t>
  </si>
  <si>
    <t>bray010040余柏叡</t>
  </si>
  <si>
    <t>b05204033吳哲安</t>
  </si>
  <si>
    <t>b04302152李善智</t>
  </si>
  <si>
    <t>b04704017周永堂</t>
  </si>
  <si>
    <t>r07741050邵立瑜</t>
  </si>
  <si>
    <t>r07749047金石雨本</t>
  </si>
  <si>
    <t>b04303032洪銘鴻</t>
  </si>
  <si>
    <t>vm694bj6徐愛茹</t>
  </si>
  <si>
    <t>b05705046徐遠志</t>
  </si>
  <si>
    <t>r07741039張芳瑜</t>
  </si>
  <si>
    <t>b06701225郭芳妤</t>
  </si>
  <si>
    <t>b05502156陳則穎</t>
  </si>
  <si>
    <t>b04705004陳禹媛</t>
  </si>
  <si>
    <t>b05704070陳德軒</t>
  </si>
  <si>
    <t>r07724038彭庭緯</t>
  </si>
  <si>
    <t>b04605094黃  凡</t>
  </si>
  <si>
    <t>r06h41018黃富纖</t>
  </si>
  <si>
    <t>huihshin黃慧欣</t>
  </si>
  <si>
    <t>r06323061詹苡晴</t>
  </si>
  <si>
    <t>b07701244廖韋凱</t>
  </si>
  <si>
    <t>r07723072蒙麗萍</t>
  </si>
  <si>
    <t>b03701153謝佳穎</t>
  </si>
  <si>
    <t>b04705038謝涵如</t>
  </si>
  <si>
    <t>b05703054洪昕瑜</t>
  </si>
  <si>
    <t>b05704017鄭婷心</t>
  </si>
  <si>
    <t>b04701233陳曉涵</t>
  </si>
  <si>
    <t>r07749018劉育吟</t>
  </si>
  <si>
    <t>b06303122賴泉潣</t>
  </si>
  <si>
    <t>b03208034楊  珣</t>
  </si>
  <si>
    <t>b06602007高家浩</t>
  </si>
  <si>
    <t>b06701170林冠廷</t>
  </si>
  <si>
    <t>b06a01303沈威宏</t>
  </si>
  <si>
    <t>b04701149楊淳涵</t>
  </si>
  <si>
    <t>停權期間</t>
    <phoneticPr fontId="1" type="noConversion"/>
  </si>
  <si>
    <t>學號+姓名</t>
    <phoneticPr fontId="1" type="noConversion"/>
  </si>
  <si>
    <t>累積缺席次數</t>
    <phoneticPr fontId="1" type="noConversion"/>
  </si>
  <si>
    <t>點數</t>
    <phoneticPr fontId="1" type="noConversion"/>
  </si>
  <si>
    <t>列入黑名單日期</t>
    <phoneticPr fontId="1" type="noConversion"/>
  </si>
  <si>
    <t>停權期間</t>
    <phoneticPr fontId="1" type="noConversion"/>
  </si>
  <si>
    <t>b06704083陳顯璿</t>
    <phoneticPr fontId="1" type="noConversion"/>
  </si>
  <si>
    <t>b06704017王培旂</t>
    <phoneticPr fontId="1" type="noConversion"/>
  </si>
  <si>
    <t>r07641030郎思婷</t>
    <phoneticPr fontId="1" type="noConversion"/>
  </si>
  <si>
    <t>b07701108金天尹</t>
    <phoneticPr fontId="1" type="noConversion"/>
  </si>
  <si>
    <t>20190326-20190510</t>
  </si>
  <si>
    <t>b05702099楊佳宜</t>
    <phoneticPr fontId="1" type="noConversion"/>
  </si>
  <si>
    <t>20190331</t>
    <phoneticPr fontId="1" type="noConversion"/>
  </si>
  <si>
    <t>黑名單</t>
    <phoneticPr fontId="1" type="noConversion"/>
  </si>
  <si>
    <t>b05302352楊人羿</t>
    <phoneticPr fontId="1" type="noConversion"/>
  </si>
  <si>
    <t>b05705013歐子立</t>
    <phoneticPr fontId="1" type="noConversion"/>
  </si>
  <si>
    <t>r07724059廖宇祥</t>
    <phoneticPr fontId="1" type="noConversion"/>
  </si>
  <si>
    <t>20190321-20190505</t>
  </si>
  <si>
    <t>帳號姓名</t>
    <phoneticPr fontId="1" type="noConversion"/>
  </si>
  <si>
    <t>出席問題</t>
    <phoneticPr fontId="1" type="noConversion"/>
  </si>
  <si>
    <t>活動名稱
(上課縣市)</t>
    <phoneticPr fontId="1" type="noConversion"/>
  </si>
  <si>
    <t>項目
(學習類別)</t>
    <phoneticPr fontId="1" type="noConversion"/>
  </si>
  <si>
    <t>類別
(課程類別代碼)</t>
    <phoneticPr fontId="1" type="noConversion"/>
  </si>
  <si>
    <t>學位學分</t>
    <phoneticPr fontId="1" type="noConversion"/>
  </si>
  <si>
    <t>是否有實習過？/提問</t>
    <phoneticPr fontId="1" type="noConversion"/>
  </si>
  <si>
    <t>b05303033</t>
    <phoneticPr fontId="1" type="noConversion"/>
  </si>
  <si>
    <t>b06204026</t>
    <phoneticPr fontId="1" type="noConversion"/>
  </si>
  <si>
    <t>吳凱盈</t>
    <phoneticPr fontId="1" type="noConversion"/>
  </si>
  <si>
    <t>0326_工管B05孫儷芯/國企B04童安弘</t>
  </si>
  <si>
    <t>0326_工管B05孫儷芯/國企B04童安弘</t>
    <phoneticPr fontId="1" type="noConversion"/>
  </si>
  <si>
    <t>0326_工管B05孫儷芯/國企B04童安弘</t>
    <phoneticPr fontId="1" type="noConversion"/>
  </si>
  <si>
    <t>0306_藍天百腦匯</t>
  </si>
  <si>
    <t>0311_晟德集團</t>
  </si>
  <si>
    <t>0312_工研院產科國際所</t>
  </si>
  <si>
    <t>0314_精英公關集團</t>
  </si>
  <si>
    <t>0315_聚陽實業</t>
  </si>
  <si>
    <t>0318_大昌華嘉</t>
  </si>
  <si>
    <t>0319_玉山銀行</t>
  </si>
  <si>
    <t>0320_國企B97陳迦樂</t>
  </si>
  <si>
    <t>0320_國泰金控</t>
  </si>
  <si>
    <t>0322_台灣拜耳</t>
  </si>
  <si>
    <t>0325_富達投信</t>
  </si>
  <si>
    <t>0327 只領便當就離開了</t>
  </si>
  <si>
    <t>0327_願麗醫美集團</t>
  </si>
  <si>
    <t>0329_結業式</t>
  </si>
  <si>
    <t>0410_燦坤實業</t>
  </si>
  <si>
    <t>0411_SAS</t>
  </si>
  <si>
    <t>0412_華碩電腦</t>
  </si>
  <si>
    <t>加總 - 出席人次</t>
  </si>
  <si>
    <t xml:space="preserve">03 21 2019 10:38PM            </t>
  </si>
  <si>
    <t>網路報名</t>
    <phoneticPr fontId="1" type="noConversion"/>
  </si>
  <si>
    <t>0425_Dapp Pocket</t>
    <phoneticPr fontId="1" type="noConversion"/>
  </si>
  <si>
    <t xml:space="preserve">03 22 2019 12:44PM            </t>
  </si>
  <si>
    <t xml:space="preserve">03 29 2019  2:24PM            </t>
  </si>
  <si>
    <t xml:space="preserve">04  2 2019  4:13PM            </t>
  </si>
  <si>
    <t>163.14.32.38</t>
  </si>
  <si>
    <t xml:space="preserve">04  8 2019 12:53PM            </t>
  </si>
  <si>
    <t xml:space="preserve">04 11 2019 12:42PM            </t>
  </si>
  <si>
    <t xml:space="preserve">04 15 2019 10:16PM            </t>
  </si>
  <si>
    <t>網路報名</t>
    <phoneticPr fontId="1" type="noConversion"/>
  </si>
  <si>
    <t>0425_Dapp Pocket</t>
    <phoneticPr fontId="1" type="noConversion"/>
  </si>
  <si>
    <t xml:space="preserve">04 21 2019 12:48PM            </t>
  </si>
  <si>
    <t>簡辰芳</t>
  </si>
  <si>
    <t>H225155266</t>
  </si>
  <si>
    <t xml:space="preserve">06/29/1999                    </t>
  </si>
  <si>
    <t>b06703131@ntu.edu.tw</t>
  </si>
  <si>
    <t>網路報名</t>
    <phoneticPr fontId="1" type="noConversion"/>
  </si>
  <si>
    <t>123.192.158.41</t>
  </si>
  <si>
    <t>b06703131</t>
  </si>
  <si>
    <t>0425_Dapp Pocket</t>
    <phoneticPr fontId="1" type="noConversion"/>
  </si>
  <si>
    <t xml:space="preserve">04 23 2019  6:53PM            </t>
  </si>
  <si>
    <t>張仕霖</t>
  </si>
  <si>
    <t>D122723506</t>
  </si>
  <si>
    <t>b04702081@ntu.edu.tw</t>
  </si>
  <si>
    <t>b04702081</t>
  </si>
  <si>
    <t xml:space="preserve">04 24 2019  1:45PM            </t>
  </si>
  <si>
    <t>陳怡安</t>
  </si>
  <si>
    <t>A229237468</t>
  </si>
  <si>
    <t xml:space="preserve">11/17/1997                    </t>
  </si>
  <si>
    <t>b06703102@ntu.edu.tw</t>
  </si>
  <si>
    <t>140.112.222.194</t>
  </si>
  <si>
    <t>b06703102</t>
  </si>
  <si>
    <t>0425_Dapp Pocket</t>
    <phoneticPr fontId="1" type="noConversion"/>
  </si>
  <si>
    <t xml:space="preserve">04 24 2019  2:17PM            </t>
  </si>
  <si>
    <t xml:space="preserve">04 25 2019 12:12AM            </t>
  </si>
  <si>
    <t>219.68.56.173</t>
  </si>
  <si>
    <t>0425_Dapp Pocket</t>
    <phoneticPr fontId="1" type="noConversion"/>
  </si>
  <si>
    <t xml:space="preserve">04 25 2019  1:54PM            </t>
  </si>
  <si>
    <t>吳培瑜</t>
  </si>
  <si>
    <t>A230421716</t>
  </si>
  <si>
    <t xml:space="preserve">04/14/1999                    </t>
  </si>
  <si>
    <t>j6m6m6@gmail.com</t>
  </si>
  <si>
    <t>B06703009</t>
  </si>
  <si>
    <t>0425_Dapp Pocket</t>
    <phoneticPr fontId="1" type="noConversion"/>
  </si>
  <si>
    <t>0425_Dapp Pocket</t>
    <phoneticPr fontId="1" type="noConversion"/>
  </si>
  <si>
    <t>林梓鈞</t>
  </si>
  <si>
    <t>H12468791</t>
  </si>
  <si>
    <t xml:space="preserve">07/29/1994                    </t>
  </si>
  <si>
    <t>god225577@gmail.com</t>
  </si>
  <si>
    <t>網路報名</t>
    <phoneticPr fontId="1" type="noConversion"/>
  </si>
  <si>
    <t>101.13.53.103</t>
  </si>
  <si>
    <t>ryan225577</t>
  </si>
  <si>
    <t>目前香港的發展前景和台灣相比有哪些優缺點呢？</t>
  </si>
  <si>
    <t xml:space="preserve">04  6 2019  1:56PM            </t>
  </si>
  <si>
    <t>您如何以管理者的思維 去理解理工背景的人才思維模式 ，並讓理工人願意為團隊做事</t>
  </si>
  <si>
    <t xml:space="preserve">04 10 2019 11:46PM            </t>
  </si>
  <si>
    <t>許翔宇</t>
  </si>
  <si>
    <t>H124662877</t>
  </si>
  <si>
    <t xml:space="preserve">03/31/1997                    </t>
  </si>
  <si>
    <t>b04701142@ntu.edu.tw</t>
  </si>
  <si>
    <t>140.112.250.28</t>
  </si>
  <si>
    <t>b04701142</t>
  </si>
  <si>
    <t>行銷最需具備的能力是什麼</t>
  </si>
  <si>
    <t xml:space="preserve">04 11 2019  4:03PM            </t>
  </si>
  <si>
    <t>李尚謙</t>
  </si>
  <si>
    <t>A129662781</t>
  </si>
  <si>
    <t>b05704001@ntu.edu.tw</t>
  </si>
  <si>
    <t>b05704001</t>
  </si>
  <si>
    <t>市場行銷和社群行銷的差異</t>
  </si>
  <si>
    <t xml:space="preserve">04 16 2019  6:41PM            </t>
  </si>
  <si>
    <t>36.228.210.39</t>
  </si>
  <si>
    <t>請問大學生如何更順利進入職場，學校所學的東西在企業界真的會有很多落差嗎？</t>
  </si>
  <si>
    <t xml:space="preserve">04  4 2019 10:11AM            </t>
  </si>
  <si>
    <t>王文宗</t>
  </si>
  <si>
    <t>L123334358</t>
  </si>
  <si>
    <t xml:space="preserve">05/15/1988                    </t>
  </si>
  <si>
    <t>美商美世顧問</t>
  </si>
  <si>
    <t>協理</t>
  </si>
  <si>
    <t>vince.wt.wang@gmail.com</t>
  </si>
  <si>
    <t>223.136.11.176</t>
  </si>
  <si>
    <t>bubucosmos</t>
  </si>
  <si>
    <t>在您的職涯中，數度橫跨了IT Services 與IT Products的行銷工作，同時也有B2C與B2B的切換，還想請教您在這些經驗中個人的學習契機與工作上的心得。</t>
  </si>
  <si>
    <t xml:space="preserve">04  8 2019  7:47PM            </t>
  </si>
  <si>
    <t>李宸馨</t>
  </si>
  <si>
    <t>F229021269</t>
  </si>
  <si>
    <t xml:space="preserve">06/25/1996                    </t>
  </si>
  <si>
    <t>ariel414291@gmail.com</t>
  </si>
  <si>
    <t>140.112.25.16</t>
  </si>
  <si>
    <t>b03704053</t>
  </si>
  <si>
    <t>科技業marketing所需工作能力和背景，謝謝</t>
  </si>
  <si>
    <t xml:space="preserve">04 10 2019  4:39PM            </t>
  </si>
  <si>
    <t>陳品樺</t>
  </si>
  <si>
    <t>A229652812</t>
  </si>
  <si>
    <t xml:space="preserve">05/28/1999                    </t>
  </si>
  <si>
    <t>roer2930@gmail.com</t>
  </si>
  <si>
    <t>b06704004</t>
  </si>
  <si>
    <t>數位內容變成專攻項目，會建議多接觸行銷活動的部分嗎？</t>
  </si>
  <si>
    <t xml:space="preserve">04 10 2019  4:57PM            </t>
  </si>
  <si>
    <t>徐瑞智</t>
  </si>
  <si>
    <t>H225257836</t>
  </si>
  <si>
    <t xml:space="preserve">12/28/1999                    </t>
  </si>
  <si>
    <t>b07703034@ntu.edu.tw</t>
  </si>
  <si>
    <t>140.112.236.41</t>
  </si>
  <si>
    <t>b07703034</t>
  </si>
  <si>
    <t>行銷人最重要的能力與特質為何</t>
  </si>
  <si>
    <t xml:space="preserve">04 10 2019  5:21PM            </t>
  </si>
  <si>
    <t>江菩敏</t>
  </si>
  <si>
    <t>F230009126</t>
  </si>
  <si>
    <t xml:space="preserve">08/05/1997                    </t>
  </si>
  <si>
    <t>b04701101@ntu.edu.tw</t>
  </si>
  <si>
    <t>180.204.210.240</t>
  </si>
  <si>
    <t>b04701101</t>
  </si>
  <si>
    <t>作為大學部畢業生 應該如何充實自己以銜接學校與實務之間的差距？</t>
  </si>
  <si>
    <t xml:space="preserve">04 10 2019  5:29PM            </t>
  </si>
  <si>
    <t>董蕙瑄</t>
  </si>
  <si>
    <t>D222766996</t>
  </si>
  <si>
    <t>lisa2285767@gmail.com</t>
  </si>
  <si>
    <t>114.136.103.233</t>
  </si>
  <si>
    <t>r07724014</t>
  </si>
  <si>
    <t>行銷最核心的理念是什麼？如何成就一個好的行銷活動</t>
  </si>
  <si>
    <t xml:space="preserve">04 10 2019  5:38PM            </t>
  </si>
  <si>
    <t>洪瑄如</t>
  </si>
  <si>
    <t>A229559058</t>
  </si>
  <si>
    <t xml:space="preserve">08/26/1996                    </t>
  </si>
  <si>
    <t>emily92132@gmail.com</t>
  </si>
  <si>
    <t>36.227.83.118</t>
  </si>
  <si>
    <t>r07724041</t>
  </si>
  <si>
    <t>您跨足許多不同的產業，認為各產業間的行銷方式有何異同呢？謝謝您</t>
  </si>
  <si>
    <t xml:space="preserve">04 10 2019  5:43PM            </t>
  </si>
  <si>
    <t>張苡柔</t>
  </si>
  <si>
    <t>M222652207</t>
  </si>
  <si>
    <t xml:space="preserve">10/05/1996                    </t>
  </si>
  <si>
    <t>rosa851005@gmail.com</t>
  </si>
  <si>
    <t>117.56.232.6</t>
  </si>
  <si>
    <t>r07724050</t>
  </si>
  <si>
    <t>第一個問題：很多長輩甚至教授都會說在台灣走行銷沒有未來，因為台灣大多都是B2B企業，或是充斥著很多不重視行銷的企業主，因此我想請問講者，在業界這麼多年您是否認同這個觀點？第二個問題：形銷研究的方法有很多種，學校內也有很多不同方向的行銷老師，有偏向質化分析的、也有重視數據資料分析的，請問哪一種能力在職場上會是比較實用的方法，或是比較主流、廣為接受的方法。第三個問題：請問講者在行銷的路上遇到最大的困難是什麼？ 謝謝您！。</t>
  </si>
  <si>
    <t xml:space="preserve">04 10 2019  6:05PM            </t>
  </si>
  <si>
    <t>曾俊源</t>
  </si>
  <si>
    <t>T125394779</t>
  </si>
  <si>
    <t xml:space="preserve">08/29/1999                    </t>
  </si>
  <si>
    <t>a0963936660@gmail.com</t>
  </si>
  <si>
    <t>223.136.150.110</t>
  </si>
  <si>
    <t>b06703052</t>
  </si>
  <si>
    <t xml:space="preserve">04 10 2019  6:30PM            </t>
  </si>
  <si>
    <t>140.112.222.125</t>
  </si>
  <si>
    <t>對於FMCG產業的行銷有興趣，想請問要如何針對這方面做準備呢?</t>
  </si>
  <si>
    <t xml:space="preserve">04 10 2019 10:34PM            </t>
  </si>
  <si>
    <t xml:space="preserve">04 11 2019  9:39AM            </t>
  </si>
  <si>
    <t>請問您認為就學生來說，除了學習理論、企業實習以外，還有什麼方式能讓我們成為更好的行銷人?</t>
  </si>
  <si>
    <t xml:space="preserve">04 11 2019 10:57AM            </t>
  </si>
  <si>
    <t>丁佳恩</t>
  </si>
  <si>
    <t>F229379046</t>
  </si>
  <si>
    <t>b05704038@ntu.edu.tw</t>
  </si>
  <si>
    <t>101.8.131.201</t>
  </si>
  <si>
    <t>b05704038</t>
  </si>
  <si>
    <t>請問您是否有大學沒教，但剛進公司就被要求的工作內容？</t>
  </si>
  <si>
    <t xml:space="preserve">04 11 2019  4:28PM            </t>
  </si>
  <si>
    <t>李莉姮</t>
  </si>
  <si>
    <t>A229485768</t>
  </si>
  <si>
    <t xml:space="preserve">08/19/1997                    </t>
  </si>
  <si>
    <t>b04701123@ntu.edu.tw</t>
  </si>
  <si>
    <t>1.162.59.57</t>
  </si>
  <si>
    <t>b04701123</t>
  </si>
  <si>
    <t xml:space="preserve">04 11 2019 10:44PM            </t>
  </si>
  <si>
    <t>王婷誼</t>
  </si>
  <si>
    <t>H225209492</t>
  </si>
  <si>
    <t xml:space="preserve">07/20/2000                    </t>
  </si>
  <si>
    <t>angel8907202323@gmail.com</t>
  </si>
  <si>
    <t>180.217.104.79</t>
  </si>
  <si>
    <t>b07704022</t>
  </si>
  <si>
    <t xml:space="preserve">04 16 2019  9:47AM            </t>
  </si>
  <si>
    <t>蔡培姿</t>
  </si>
  <si>
    <t>A227907618</t>
  </si>
  <si>
    <t>文學院</t>
  </si>
  <si>
    <t>jessicatsai@ntu.edu.tw</t>
  </si>
  <si>
    <t>140.112.141.239</t>
  </si>
  <si>
    <t>jessicatsai</t>
  </si>
  <si>
    <t xml:space="preserve">04 24 2019 10:34AM            </t>
  </si>
  <si>
    <t>邱詠文</t>
  </si>
  <si>
    <t>S224416384</t>
  </si>
  <si>
    <t>b04607016</t>
  </si>
  <si>
    <t xml:space="preserve">04 24 2019 10:35AM            </t>
  </si>
  <si>
    <t>曾子軒</t>
  </si>
  <si>
    <t>A126657617</t>
  </si>
  <si>
    <t>b04701103</t>
  </si>
  <si>
    <t>石淳方</t>
    <phoneticPr fontId="1" type="noConversion"/>
  </si>
  <si>
    <t>簡媜</t>
    <phoneticPr fontId="1" type="noConversion"/>
  </si>
  <si>
    <t xml:space="preserve">03 13 2019  4:54PM            </t>
  </si>
  <si>
    <t xml:space="preserve">03 13 2019 10:40PM            </t>
  </si>
  <si>
    <t>網路報名</t>
    <phoneticPr fontId="1" type="noConversion"/>
  </si>
  <si>
    <t xml:space="preserve">03 14 2019  9:18AM            </t>
  </si>
  <si>
    <t xml:space="preserve">03 14 2019 11:26AM            </t>
  </si>
  <si>
    <t xml:space="preserve">03 15 2019 12:30PM            </t>
  </si>
  <si>
    <t xml:space="preserve">03 16 2019 10:46AM            </t>
  </si>
  <si>
    <t xml:space="preserve">03 18 2019  1:39AM            </t>
  </si>
  <si>
    <t>譚友恬</t>
  </si>
  <si>
    <t>A227061055</t>
  </si>
  <si>
    <t xml:space="preserve">01/08/1996                    </t>
  </si>
  <si>
    <t>B04610050@ntu.edu.tw</t>
  </si>
  <si>
    <t>112.104.129.240</t>
  </si>
  <si>
    <t>b04610050</t>
  </si>
  <si>
    <t>網路報名</t>
    <phoneticPr fontId="1" type="noConversion"/>
  </si>
  <si>
    <t xml:space="preserve">03 18 2019  8:53AM            </t>
  </si>
  <si>
    <t xml:space="preserve">03 18 2019  2:43PM            </t>
  </si>
  <si>
    <t xml:space="preserve">03 18 2019  5:49PM            </t>
  </si>
  <si>
    <t xml:space="preserve">03 19 2019  3:13PM            </t>
  </si>
  <si>
    <t xml:space="preserve">03 20 2019  8:31PM            </t>
  </si>
  <si>
    <t xml:space="preserve">03 21 2019 12:25PM            </t>
  </si>
  <si>
    <t xml:space="preserve">03 22 2019  2:31PM            </t>
  </si>
  <si>
    <t xml:space="preserve">03 22 2019  2:37PM            </t>
  </si>
  <si>
    <t xml:space="preserve">03 26 2019 10:28PM            </t>
  </si>
  <si>
    <t xml:space="preserve">03 27 2019 12:01AM            </t>
  </si>
  <si>
    <t>溫智儀</t>
  </si>
  <si>
    <t>A226196460</t>
  </si>
  <si>
    <t xml:space="preserve">07/30/1987                    </t>
  </si>
  <si>
    <t>wentrc55@hotmail.com</t>
  </si>
  <si>
    <t xml:space="preserve">wentrc55 </t>
  </si>
  <si>
    <t xml:space="preserve">03 28 2019  7:28PM            </t>
  </si>
  <si>
    <t>49.216.150.164</t>
  </si>
  <si>
    <t xml:space="preserve">04  1 2019  4:36PM            </t>
  </si>
  <si>
    <t xml:space="preserve">04  8 2019 10:35AM            </t>
  </si>
  <si>
    <t xml:space="preserve">04  8 2019  1:42PM            </t>
  </si>
  <si>
    <t>邵芷宣</t>
  </si>
  <si>
    <t>F230291295</t>
  </si>
  <si>
    <t xml:space="preserve">05/15/2000                    </t>
  </si>
  <si>
    <t>sherry88615@gmail.com</t>
  </si>
  <si>
    <t>223.140.134.253</t>
  </si>
  <si>
    <t>b07704068</t>
  </si>
  <si>
    <t xml:space="preserve">04  9 2019 12:38AM            </t>
  </si>
  <si>
    <t>何若彤</t>
  </si>
  <si>
    <t>A228694512</t>
  </si>
  <si>
    <t xml:space="preserve">09/06/1998                    </t>
  </si>
  <si>
    <t>sammy870906@gmail.com</t>
  </si>
  <si>
    <t>123.192.1.162</t>
  </si>
  <si>
    <t>b06704056</t>
  </si>
  <si>
    <t xml:space="preserve">04  9 2019 12:43AM            </t>
  </si>
  <si>
    <t>洪偉蘋</t>
  </si>
  <si>
    <t>F230134375</t>
  </si>
  <si>
    <t xml:space="preserve">06/10/1999                    </t>
  </si>
  <si>
    <t>apple10330720@gmail.com</t>
  </si>
  <si>
    <t>59.127.176.25</t>
  </si>
  <si>
    <t>b06701141</t>
  </si>
  <si>
    <t xml:space="preserve">04  9 2019 12:57AM            </t>
  </si>
  <si>
    <t xml:space="preserve">04 10 2019 12:44PM            </t>
  </si>
  <si>
    <t xml:space="preserve">04 11 2019 10:40AM            </t>
  </si>
  <si>
    <t>140.112.243.220</t>
  </si>
  <si>
    <t xml:space="preserve">04 12 2019 12:36PM            </t>
  </si>
  <si>
    <t>張雅淇</t>
  </si>
  <si>
    <t>U221755804</t>
  </si>
  <si>
    <t>dun208526@gmail.com</t>
  </si>
  <si>
    <t>223.140.138.239</t>
  </si>
  <si>
    <t>b05204023</t>
  </si>
  <si>
    <t xml:space="preserve">04 13 2019  9:18AM            </t>
  </si>
  <si>
    <t>140.112.232.114</t>
  </si>
  <si>
    <t xml:space="preserve">04 13 2019  4:16PM            </t>
  </si>
  <si>
    <t>應卓廷</t>
  </si>
  <si>
    <t>B223045207</t>
  </si>
  <si>
    <t xml:space="preserve">09/22/1996                    </t>
  </si>
  <si>
    <t>b04705030@ntu.edu.tw</t>
  </si>
  <si>
    <t>1.171.153.91</t>
  </si>
  <si>
    <t>b04705030</t>
  </si>
  <si>
    <t xml:space="preserve">04 16 2019  6:33PM            </t>
  </si>
  <si>
    <t xml:space="preserve">04 17 2019 11:39AM            </t>
  </si>
  <si>
    <t>42.73.28.180</t>
  </si>
  <si>
    <t xml:space="preserve">04 18 2019  8:56PM            </t>
  </si>
  <si>
    <t>r07724043</t>
  </si>
  <si>
    <t xml:space="preserve">04 19 2019  9:55AM            </t>
  </si>
  <si>
    <t>許家寧</t>
  </si>
  <si>
    <t>A225433526</t>
  </si>
  <si>
    <t xml:space="preserve">07/27/1999                    </t>
  </si>
  <si>
    <t>cathyhsu727@gmail.com</t>
  </si>
  <si>
    <t>b06703004</t>
  </si>
  <si>
    <t xml:space="preserve">04 19 2019  9:59AM            </t>
  </si>
  <si>
    <t>陳信?</t>
  </si>
  <si>
    <t>F230078587</t>
  </si>
  <si>
    <t xml:space="preserve">10/25/1998                    </t>
  </si>
  <si>
    <t>ac871025@gmail.com</t>
  </si>
  <si>
    <t>b06703045</t>
  </si>
  <si>
    <t xml:space="preserve">04 20 2019 12:25PM            </t>
  </si>
  <si>
    <t>陳又榛</t>
  </si>
  <si>
    <t>F229576456</t>
  </si>
  <si>
    <t xml:space="preserve">12/03/1998                    </t>
  </si>
  <si>
    <t>yuchen_chen@hotmail.com</t>
  </si>
  <si>
    <t>111.241.219.86</t>
  </si>
  <si>
    <t>b06705017</t>
  </si>
  <si>
    <t xml:space="preserve">04 21 2019 10:41PM            </t>
  </si>
  <si>
    <t>114.25.66.143</t>
  </si>
  <si>
    <t xml:space="preserve">04 23 2019 11:30AM            </t>
  </si>
  <si>
    <t>李欣倫</t>
  </si>
  <si>
    <t>C221575123</t>
  </si>
  <si>
    <t xml:space="preserve">01/17/1999                    </t>
  </si>
  <si>
    <t>b06703079@ntu.edu.tw</t>
  </si>
  <si>
    <t>b06703079</t>
  </si>
  <si>
    <t xml:space="preserve">04 24 2019  6:12PM            </t>
  </si>
  <si>
    <t>江彥武</t>
  </si>
  <si>
    <t>A129654056</t>
  </si>
  <si>
    <t xml:space="preserve">11/03/1997                    </t>
  </si>
  <si>
    <t>formosachiang@gmail.com</t>
  </si>
  <si>
    <t>b06701130</t>
  </si>
  <si>
    <t xml:space="preserve">04 25 2019  3:21PM            </t>
  </si>
  <si>
    <t>陳宣羽</t>
  </si>
  <si>
    <t>K222848971</t>
  </si>
  <si>
    <t>b04701143@ntu.edu.tw</t>
  </si>
  <si>
    <t>b04701143</t>
  </si>
  <si>
    <t xml:space="preserve">04 25 2019  9:53PM            </t>
  </si>
  <si>
    <t>潘佳琳</t>
  </si>
  <si>
    <t>F229971657</t>
  </si>
  <si>
    <t xml:space="preserve">07/20/1998                    </t>
  </si>
  <si>
    <t>linda991239@gmail.com</t>
  </si>
  <si>
    <t>223.140.237.236</t>
  </si>
  <si>
    <t>b05103003</t>
  </si>
  <si>
    <t xml:space="preserve">04 25 2019  9:59PM            </t>
  </si>
  <si>
    <t>胡立蕾</t>
  </si>
  <si>
    <t>A226897971</t>
  </si>
  <si>
    <t xml:space="preserve">06/30/1997                    </t>
  </si>
  <si>
    <t>lilyhu1816@gmail.com</t>
  </si>
  <si>
    <t>1.162.60.30</t>
  </si>
  <si>
    <t>b04704003</t>
  </si>
  <si>
    <t xml:space="preserve">04 26 2019  5:07AM            </t>
  </si>
  <si>
    <t xml:space="preserve">04 26 2019  2:45PM            </t>
  </si>
  <si>
    <t>黃筱瑄</t>
  </si>
  <si>
    <t>J222900537</t>
  </si>
  <si>
    <t xml:space="preserve">08/01/1999                    </t>
  </si>
  <si>
    <t>st094181@gmail.com</t>
  </si>
  <si>
    <t>志工</t>
    <phoneticPr fontId="1" type="noConversion"/>
  </si>
  <si>
    <t>b06702101</t>
  </si>
  <si>
    <t xml:space="preserve">04 26 2019  2:46PM            </t>
  </si>
  <si>
    <t>粘祐誠</t>
  </si>
  <si>
    <t xml:space="preserve">09/20/1998                    </t>
  </si>
  <si>
    <t>cpes9740701@gmail.com</t>
  </si>
  <si>
    <t>B06703136</t>
  </si>
  <si>
    <t xml:space="preserve">04 26 2019  2:47PM            </t>
  </si>
  <si>
    <t>winnie20000229@gmail.com</t>
  </si>
  <si>
    <t>其他</t>
    <phoneticPr fontId="1" type="noConversion"/>
  </si>
  <si>
    <t>校外人士</t>
    <phoneticPr fontId="1" type="noConversion"/>
  </si>
  <si>
    <t>否</t>
    <phoneticPr fontId="1" type="noConversion"/>
  </si>
  <si>
    <t xml:space="preserve">04 17 2019 12:08PM            </t>
  </si>
  <si>
    <t>網路報名</t>
    <phoneticPr fontId="1" type="noConversion"/>
  </si>
  <si>
    <t>101.15.161.234</t>
  </si>
  <si>
    <t xml:space="preserve">03 13 2019  7:37PM            </t>
  </si>
  <si>
    <t>莊偉裕</t>
  </si>
  <si>
    <t>L125162145</t>
  </si>
  <si>
    <t>R06633029@ntu.edu.tw</t>
  </si>
  <si>
    <t>140.112.60.15</t>
  </si>
  <si>
    <t>r06633029</t>
  </si>
  <si>
    <t xml:space="preserve">03 15 2019  6:10PM            </t>
  </si>
  <si>
    <t xml:space="preserve">04 10 2019  1:49AM            </t>
  </si>
  <si>
    <t xml:space="preserve">04 18 2019  3:10PM            </t>
  </si>
  <si>
    <t xml:space="preserve">04 14 2019  1:11PM            </t>
  </si>
  <si>
    <t>潘冠融</t>
  </si>
  <si>
    <t>A129768224</t>
  </si>
  <si>
    <t xml:space="preserve">10/17/1997                    </t>
  </si>
  <si>
    <t>pedro05704029@gmail.com</t>
  </si>
  <si>
    <t>111.240.168.238</t>
  </si>
  <si>
    <t>b05704029</t>
  </si>
  <si>
    <t xml:space="preserve">04 23 2019  1:03AM            </t>
  </si>
  <si>
    <t>蔡岳哲</t>
  </si>
  <si>
    <t>F128749168</t>
  </si>
  <si>
    <t xml:space="preserve">12/05/1993                    </t>
  </si>
  <si>
    <t>tommy821205@gmail.com</t>
  </si>
  <si>
    <t>123.194.180.45</t>
  </si>
  <si>
    <t>b03303111</t>
  </si>
  <si>
    <t xml:space="preserve">03 20 2019 11:20AM            </t>
  </si>
  <si>
    <t>職涯講堂</t>
    <phoneticPr fontId="1" type="noConversion"/>
  </si>
  <si>
    <t>想請問學姊，面試如何準備?</t>
  </si>
  <si>
    <t xml:space="preserve">03 20 2019  7:51PM            </t>
  </si>
  <si>
    <t>111.240.137.89</t>
  </si>
  <si>
    <t>如何找到職涯方向</t>
  </si>
  <si>
    <t xml:space="preserve">03 21 2019  1:03AM            </t>
  </si>
  <si>
    <t>101.136.59.109</t>
  </si>
  <si>
    <t>想瞭解學姐如何從發掘自己有興趣的領域到後來能成功爭取相關實習經驗的分享</t>
  </si>
  <si>
    <t xml:space="preserve">03 21 2019 11:24PM            </t>
  </si>
  <si>
    <t>邱楚玉</t>
  </si>
  <si>
    <t>F229512925</t>
  </si>
  <si>
    <t>b05704055@ntu.edu.tw</t>
  </si>
  <si>
    <t>1.161.41.108</t>
  </si>
  <si>
    <t>b05704055</t>
  </si>
  <si>
    <t>覺得在社會企業實習最大的收穫/感觸是什麼?</t>
  </si>
  <si>
    <t xml:space="preserve">03 26 2019  3:09PM            </t>
  </si>
  <si>
    <t>42.73.172.18</t>
  </si>
  <si>
    <t>暫時沒有～</t>
  </si>
  <si>
    <t>目前沒有</t>
  </si>
  <si>
    <t xml:space="preserve">04  8 2019 11:38AM            </t>
  </si>
  <si>
    <t>吳悅寧</t>
  </si>
  <si>
    <t>D222959286</t>
  </si>
  <si>
    <t>ivywu0807@gmail.com</t>
  </si>
  <si>
    <t>b06703029</t>
  </si>
  <si>
    <t>實習經驗分享</t>
  </si>
  <si>
    <t xml:space="preserve">04 10 2019 10:33PM            </t>
  </si>
  <si>
    <t xml:space="preserve">04 17 2019  2:44PM            </t>
  </si>
  <si>
    <t>1. 如何準備面試 2. 實習時遇到最大的挑戰</t>
  </si>
  <si>
    <t xml:space="preserve">04 27 2019 12:31AM            </t>
  </si>
  <si>
    <t>223.137.42.6</t>
  </si>
  <si>
    <t>最重要的能力</t>
  </si>
  <si>
    <t xml:space="preserve">04 29 2019  2:33PM            </t>
  </si>
  <si>
    <t>現場報名</t>
    <phoneticPr fontId="1" type="noConversion"/>
  </si>
  <si>
    <t>B04607016</t>
  </si>
  <si>
    <t>彭冠傑</t>
  </si>
  <si>
    <t>L123844895</t>
  </si>
  <si>
    <t xml:space="preserve">06/21/1989                    </t>
  </si>
  <si>
    <t>e3496108@mail.ncku.edu.tw</t>
  </si>
  <si>
    <t>R00941016</t>
  </si>
  <si>
    <t xml:space="preserve">04 23 2019 12:18AM            </t>
  </si>
  <si>
    <t>徐子晴</t>
  </si>
  <si>
    <t>H225391888</t>
  </si>
  <si>
    <t xml:space="preserve">08/26/2000                    </t>
  </si>
  <si>
    <t>tzechinghsu@gmail.com</t>
  </si>
  <si>
    <t>否</t>
    <phoneticPr fontId="1" type="noConversion"/>
  </si>
  <si>
    <t>1.171.57.239</t>
  </si>
  <si>
    <t>b07703092</t>
  </si>
  <si>
    <t xml:space="preserve">04 10 2019 12:07AM            </t>
  </si>
  <si>
    <t>陳采昀</t>
  </si>
  <si>
    <t>A230077987</t>
  </si>
  <si>
    <t xml:space="preserve">04/01/1999                    </t>
  </si>
  <si>
    <t>b06310050@ntu.edu.tw</t>
  </si>
  <si>
    <t>網路報名</t>
    <phoneticPr fontId="1" type="noConversion"/>
  </si>
  <si>
    <t>101.15.161.45</t>
  </si>
  <si>
    <t>b06310050</t>
  </si>
  <si>
    <t xml:space="preserve">03 19 2019  6:33PM            </t>
  </si>
  <si>
    <t>如果不喜歡與人接觸，該如何透過實習找到與人相處的自信</t>
  </si>
  <si>
    <t xml:space="preserve">04  9 2019  4:48PM            </t>
  </si>
  <si>
    <t>陳苑婷</t>
  </si>
  <si>
    <t>D222102929</t>
  </si>
  <si>
    <t xml:space="preserve">03/17/1995                    </t>
  </si>
  <si>
    <t>新聞所</t>
  </si>
  <si>
    <t>judy27604@gmail.com</t>
  </si>
  <si>
    <t>網路報名</t>
    <phoneticPr fontId="1" type="noConversion"/>
  </si>
  <si>
    <t>r07342003</t>
  </si>
  <si>
    <t xml:space="preserve">04 16 2019 10:45AM            </t>
  </si>
  <si>
    <t>陳平真</t>
  </si>
  <si>
    <t>L224881223</t>
  </si>
  <si>
    <t>b04105030@ntu.edu.tw</t>
  </si>
  <si>
    <t>114.137.245.73</t>
  </si>
  <si>
    <t>b04105030</t>
  </si>
  <si>
    <t xml:space="preserve">04 21 2019 11:08PM            </t>
  </si>
  <si>
    <t>220.130.197.79</t>
  </si>
  <si>
    <t xml:space="preserve">04 23 2019  1:35PM            </t>
  </si>
  <si>
    <t xml:space="preserve">03 27 2019 11:42PM            </t>
  </si>
  <si>
    <t>218.161.65.117</t>
  </si>
  <si>
    <t xml:space="preserve">04  6 2019  1:29AM            </t>
  </si>
  <si>
    <t xml:space="preserve">04  6 2019  9:17PM            </t>
  </si>
  <si>
    <t xml:space="preserve">04 11 2019 10:41AM            </t>
  </si>
  <si>
    <t xml:space="preserve">04 11 2019 10:48AM            </t>
  </si>
  <si>
    <t>李昀儒</t>
  </si>
  <si>
    <t>F130661320</t>
  </si>
  <si>
    <t xml:space="preserve">08/10/1999                    </t>
  </si>
  <si>
    <t>leeyunru940661@gmail.com</t>
  </si>
  <si>
    <t>b06701109</t>
  </si>
  <si>
    <t xml:space="preserve">04 16 2019  2:53PM            </t>
  </si>
  <si>
    <t xml:space="preserve">04 23 2019  6:55PM            </t>
  </si>
  <si>
    <t xml:space="preserve">04 26 2019  6:24PM            </t>
  </si>
  <si>
    <t>111.184.28.134</t>
  </si>
  <si>
    <t xml:space="preserve">04 28 2019 11:52PM            </t>
  </si>
  <si>
    <t>180.217.230.128</t>
  </si>
  <si>
    <t xml:space="preserve">04 29 2019  4:19PM            </t>
  </si>
  <si>
    <t>111.71.76.10</t>
  </si>
  <si>
    <t xml:space="preserve">04 30 2019  3:27PM            </t>
  </si>
  <si>
    <t>侯心琦</t>
  </si>
  <si>
    <t>E225138851</t>
  </si>
  <si>
    <t>b05703087@ntu.edu.tw</t>
  </si>
  <si>
    <t>223.136.146.175</t>
  </si>
  <si>
    <t>b05703087</t>
  </si>
  <si>
    <t xml:space="preserve">04 30 2019  3:51PM            </t>
  </si>
  <si>
    <t>賴群龍</t>
  </si>
  <si>
    <t>E125180175</t>
  </si>
  <si>
    <t xml:space="preserve">04/09/1998                    </t>
  </si>
  <si>
    <t>vul3bjo4g4082k7@gmail.com</t>
  </si>
  <si>
    <t>140.112.25.97</t>
  </si>
  <si>
    <t>b05702021</t>
  </si>
  <si>
    <t xml:space="preserve">04 30 2019  4:19PM            </t>
  </si>
  <si>
    <t>223.136.72.144</t>
  </si>
  <si>
    <t xml:space="preserve">04 30 2019 11:32PM            </t>
  </si>
  <si>
    <t>溫友容</t>
  </si>
  <si>
    <t>V221429364</t>
  </si>
  <si>
    <t xml:space="preserve">10/01/1996                    </t>
  </si>
  <si>
    <t>yuki19961001@gmail.com</t>
  </si>
  <si>
    <t>140.112.217.185</t>
  </si>
  <si>
    <t>b05703037</t>
  </si>
  <si>
    <t xml:space="preserve">05  1 2019  1:52AM            </t>
  </si>
  <si>
    <t>朱梓安</t>
  </si>
  <si>
    <t>AC30060946</t>
  </si>
  <si>
    <t xml:space="preserve">06/22/1994                    </t>
  </si>
  <si>
    <t>r07723042@ntu.edu.tw</t>
  </si>
  <si>
    <t>111.71.22.158</t>
  </si>
  <si>
    <t>r07723042</t>
  </si>
  <si>
    <t xml:space="preserve">05  1 2019  3:17PM            </t>
  </si>
  <si>
    <t>r07724060</t>
  </si>
  <si>
    <t xml:space="preserve">05  1 2019  4:26PM            </t>
  </si>
  <si>
    <t xml:space="preserve">05  1 2019  4:25PM            </t>
  </si>
  <si>
    <t xml:space="preserve">05  2 2019  3:42PM            </t>
  </si>
  <si>
    <t>isabelle3567@gmail.com</t>
  </si>
  <si>
    <t xml:space="preserve">04 18 2019  3:23PM            </t>
  </si>
  <si>
    <t xml:space="preserve">04 18 2019  4:44PM            </t>
  </si>
  <si>
    <t xml:space="preserve">04 19 2019  1:53AM            </t>
  </si>
  <si>
    <t>邱昱禎</t>
  </si>
  <si>
    <t>Q124251030</t>
  </si>
  <si>
    <t>b05901159@ntu.edu.tw</t>
  </si>
  <si>
    <t>36.225.219.122</t>
  </si>
  <si>
    <t>b05901159</t>
  </si>
  <si>
    <t xml:space="preserve">04 19 2019 10:07AM            </t>
  </si>
  <si>
    <t xml:space="preserve">04 19 2019 10:10AM            </t>
  </si>
  <si>
    <t xml:space="preserve">04 19 2019  2:44PM            </t>
  </si>
  <si>
    <t>陳筱涵</t>
  </si>
  <si>
    <t>F229666848</t>
  </si>
  <si>
    <t xml:space="preserve">04/23/1999                    </t>
  </si>
  <si>
    <t>patty252516@gmail.com</t>
  </si>
  <si>
    <t>39.10.71.16</t>
  </si>
  <si>
    <t>b06702091</t>
  </si>
  <si>
    <t xml:space="preserve">04 20 2019  9:53AM            </t>
  </si>
  <si>
    <t>114.24.5.127</t>
  </si>
  <si>
    <t xml:space="preserve">04 20 2019 10:27AM            </t>
  </si>
  <si>
    <t>140.112.217.129</t>
  </si>
  <si>
    <t xml:space="preserve">04 20 2019 12:17PM            </t>
  </si>
  <si>
    <t>223.136.241.38</t>
  </si>
  <si>
    <t xml:space="preserve">04 20 2019 11:09PM            </t>
  </si>
  <si>
    <t>1.160.120.227</t>
  </si>
  <si>
    <t xml:space="preserve">04 22 2019 10:23PM            </t>
  </si>
  <si>
    <t xml:space="preserve">04 23 2019  2:10PM            </t>
  </si>
  <si>
    <t>林欣怡</t>
  </si>
  <si>
    <t>A227071622</t>
  </si>
  <si>
    <t xml:space="preserve">02/05/1997                    </t>
  </si>
  <si>
    <t>happysunny1314@yahoo.com.tw</t>
  </si>
  <si>
    <t>140.122.53.114</t>
  </si>
  <si>
    <t>40400121E</t>
  </si>
  <si>
    <t xml:space="preserve">04 23 2019  5:21PM            </t>
  </si>
  <si>
    <t xml:space="preserve">04 25 2019  3:28PM            </t>
  </si>
  <si>
    <t xml:space="preserve">04 25 2019  7:06PM            </t>
  </si>
  <si>
    <t>網路報名</t>
    <phoneticPr fontId="1" type="noConversion"/>
  </si>
  <si>
    <t xml:space="preserve">04 27 2019 12:26PM            </t>
  </si>
  <si>
    <t>田育綾</t>
  </si>
  <si>
    <t>J222660681</t>
  </si>
  <si>
    <t xml:space="preserve">10/01/1993                    </t>
  </si>
  <si>
    <t>r07741048@ntu.edu.tw</t>
  </si>
  <si>
    <t>123.194.101.203</t>
  </si>
  <si>
    <t>r07741048</t>
  </si>
  <si>
    <t xml:space="preserve">04 27 2019  1:39PM            </t>
  </si>
  <si>
    <t>180.217.101.53</t>
  </si>
  <si>
    <t xml:space="preserve">04 27 2019 10:05PM            </t>
  </si>
  <si>
    <t xml:space="preserve">04 27 2019 10:55PM            </t>
  </si>
  <si>
    <t>曾?涵</t>
  </si>
  <si>
    <t>D222877896</t>
  </si>
  <si>
    <t>B04605041@ntu.edu.tw</t>
  </si>
  <si>
    <t>b04605041</t>
  </si>
  <si>
    <t xml:space="preserve">04 28 2019 11:03PM            </t>
  </si>
  <si>
    <t>古沁瑜</t>
  </si>
  <si>
    <t>A226609122</t>
  </si>
  <si>
    <t xml:space="preserve">12/08/1998                    </t>
  </si>
  <si>
    <t>guchinyou@gmail.com</t>
  </si>
  <si>
    <t>111.241.36.128</t>
  </si>
  <si>
    <t>b06703073</t>
  </si>
  <si>
    <t xml:space="preserve">04 28 2019 11:10PM            </t>
  </si>
  <si>
    <t>歐陽睿</t>
  </si>
  <si>
    <t>A129655651</t>
  </si>
  <si>
    <t xml:space="preserve">11/25/1997                    </t>
  </si>
  <si>
    <t>ericouyang11@gmail.com</t>
  </si>
  <si>
    <t>140.118.225.72</t>
  </si>
  <si>
    <t>b06703123</t>
  </si>
  <si>
    <t xml:space="preserve">04 28 2019 11:53PM            </t>
  </si>
  <si>
    <t xml:space="preserve">04 30 2019 10:52AM            </t>
  </si>
  <si>
    <t>葉明茵</t>
  </si>
  <si>
    <t>A230598605</t>
  </si>
  <si>
    <t xml:space="preserve">08/30/2000                    </t>
  </si>
  <si>
    <t>s410366@shsh.tw</t>
  </si>
  <si>
    <t>b07704039</t>
  </si>
  <si>
    <t xml:space="preserve">04 30 2019  3:52PM            </t>
  </si>
  <si>
    <t xml:space="preserve">05  1 2019 12:37AM            </t>
  </si>
  <si>
    <t>林齊薇</t>
  </si>
  <si>
    <t>K222967748</t>
  </si>
  <si>
    <t xml:space="preserve">03/27/1999                    </t>
  </si>
  <si>
    <t>lisaweiwei24@gmail.com</t>
  </si>
  <si>
    <t>140.122.20.127</t>
  </si>
  <si>
    <t>batmanwei</t>
  </si>
  <si>
    <t xml:space="preserve">05  1 2019 11:01AM            </t>
  </si>
  <si>
    <t>39.12.162.184</t>
  </si>
  <si>
    <t xml:space="preserve">05  1 2019 12:51PM            </t>
  </si>
  <si>
    <t xml:space="preserve">05  1 2019  1:35PM            </t>
  </si>
  <si>
    <t>謝綺</t>
  </si>
  <si>
    <t>V221545149</t>
  </si>
  <si>
    <t>gglove0108@gmail.com</t>
  </si>
  <si>
    <t>36.224.80.244</t>
  </si>
  <si>
    <t>gglove0108</t>
  </si>
  <si>
    <t xml:space="preserve">05  1 2019  2:56PM            </t>
  </si>
  <si>
    <t>呂汶憶</t>
  </si>
  <si>
    <t>L225166789</t>
  </si>
  <si>
    <t xml:space="preserve">05/29/1998                    </t>
  </si>
  <si>
    <t>B05303079@ntu.edu.tw</t>
  </si>
  <si>
    <t>b05303079</t>
  </si>
  <si>
    <t xml:space="preserve">05  1 2019  4:22PM            </t>
  </si>
  <si>
    <t>陳柔安</t>
  </si>
  <si>
    <t>F229050564</t>
  </si>
  <si>
    <t xml:space="preserve">01/31/1997                    </t>
  </si>
  <si>
    <t>b04701232@ntu.edu.tw</t>
  </si>
  <si>
    <t>114.32.192.215</t>
  </si>
  <si>
    <t>b04701232</t>
  </si>
  <si>
    <t xml:space="preserve">05  1 2019  5:11PM            </t>
  </si>
  <si>
    <t>洪舒珊</t>
  </si>
  <si>
    <t>O200458486</t>
  </si>
  <si>
    <t xml:space="preserve">08/16/1998                    </t>
  </si>
  <si>
    <t>b05702073@ntu.edu.tw</t>
  </si>
  <si>
    <t>223.137.142.65</t>
  </si>
  <si>
    <t>b05702073</t>
  </si>
  <si>
    <t xml:space="preserve">05  1 2019  5:42PM            </t>
  </si>
  <si>
    <t xml:space="preserve">05  1 2019  6:24PM            </t>
  </si>
  <si>
    <t>李丞涵</t>
  </si>
  <si>
    <t>F230124084</t>
  </si>
  <si>
    <t xml:space="preserve">06/01/1999                    </t>
  </si>
  <si>
    <t>chenghan0601@gmail.com</t>
  </si>
  <si>
    <t>180.204.82.142</t>
  </si>
  <si>
    <t>chenghan0601</t>
  </si>
  <si>
    <t xml:space="preserve">05  1 2019 10:35PM            </t>
  </si>
  <si>
    <t xml:space="preserve">05  2 2019 11:46AM            </t>
  </si>
  <si>
    <t>1.171.47.235</t>
  </si>
  <si>
    <t xml:space="preserve">05  2 2019  3:20PM            </t>
  </si>
  <si>
    <t>b05103028</t>
  </si>
  <si>
    <t xml:space="preserve">05  2 2019  4:07PM            </t>
  </si>
  <si>
    <t>陳若童</t>
  </si>
  <si>
    <t>AD30289827</t>
  </si>
  <si>
    <t xml:space="preserve">03/27/1998                    </t>
  </si>
  <si>
    <t>jioktong@gmail.com</t>
  </si>
  <si>
    <t>b05701126</t>
  </si>
  <si>
    <t xml:space="preserve">05  2 2019 11:04PM            </t>
  </si>
  <si>
    <t>陳  萱</t>
  </si>
  <si>
    <t>B223296722</t>
  </si>
  <si>
    <t xml:space="preserve">08/06/1998                    </t>
  </si>
  <si>
    <t>b05a01245@ntu.edu.tw</t>
  </si>
  <si>
    <t>140.112.192.100</t>
  </si>
  <si>
    <t>b05a01245</t>
  </si>
  <si>
    <t xml:space="preserve">05  2 2019 11:45PM            </t>
  </si>
  <si>
    <t>蕭羽平</t>
  </si>
  <si>
    <t>H224206424</t>
  </si>
  <si>
    <t xml:space="preserve">05/18/1998                    </t>
  </si>
  <si>
    <t>b05302265@ntu.edu.tw</t>
  </si>
  <si>
    <t>140.112.217.135</t>
  </si>
  <si>
    <t>b05302265</t>
  </si>
  <si>
    <t>李奕昀</t>
  </si>
  <si>
    <t>K222770085</t>
  </si>
  <si>
    <t xml:space="preserve">05/22/1998                    </t>
  </si>
  <si>
    <t>b05302133@ntu.edu.tw</t>
  </si>
  <si>
    <t>140.112.221.227</t>
  </si>
  <si>
    <t>b05302133</t>
  </si>
  <si>
    <t xml:space="preserve">05  3 2019 11:34AM            </t>
  </si>
  <si>
    <t>周天韻</t>
  </si>
  <si>
    <t>K222089436</t>
  </si>
  <si>
    <t xml:space="preserve">04/23/1990                    </t>
  </si>
  <si>
    <t>joycejou@gmail.com</t>
  </si>
  <si>
    <t>140.112.109.22</t>
  </si>
  <si>
    <t>r07724048</t>
  </si>
  <si>
    <t xml:space="preserve">05  3 2019  2:56PM            </t>
  </si>
  <si>
    <t>111.71.122.135</t>
  </si>
  <si>
    <t xml:space="preserve">05  3 2019  5:33PM            </t>
  </si>
  <si>
    <t>蔡嘉芸</t>
  </si>
  <si>
    <t>X220582175</t>
  </si>
  <si>
    <t xml:space="preserve">02/20/1999                    </t>
  </si>
  <si>
    <t>B06703041@ntu.edu.tw</t>
  </si>
  <si>
    <t>223.136.174.48</t>
  </si>
  <si>
    <t>b06703041</t>
  </si>
  <si>
    <t xml:space="preserve">05  4 2019 10:50PM            </t>
  </si>
  <si>
    <t>劉怡彤</t>
  </si>
  <si>
    <t>B223311439</t>
  </si>
  <si>
    <t xml:space="preserve">08/16/1999                    </t>
  </si>
  <si>
    <t>b06703118@ntu.edu.tw</t>
  </si>
  <si>
    <t>61.230.137.59</t>
  </si>
  <si>
    <t>b06703118</t>
  </si>
  <si>
    <t xml:space="preserve">05  5 2019  9:39AM            </t>
  </si>
  <si>
    <t>何映萱</t>
  </si>
  <si>
    <t>A227085751</t>
  </si>
  <si>
    <t xml:space="preserve">09/03/1998                    </t>
  </si>
  <si>
    <t>sharon128214@gmail.com</t>
  </si>
  <si>
    <t>123.193.83.115</t>
  </si>
  <si>
    <t>b06702048</t>
  </si>
  <si>
    <t xml:space="preserve">05  5 2019  4:57PM            </t>
  </si>
  <si>
    <t>林祐萱</t>
  </si>
  <si>
    <t>F229046382</t>
  </si>
  <si>
    <t>c631724@gmail.com</t>
  </si>
  <si>
    <t>182.235.95.138</t>
  </si>
  <si>
    <t>r07741073</t>
  </si>
  <si>
    <t xml:space="preserve">05  6 2019  2:31PM            </t>
  </si>
  <si>
    <t xml:space="preserve">05  6 2019  2:32PM            </t>
  </si>
  <si>
    <t>張嘉尹</t>
  </si>
  <si>
    <t>E225029535</t>
  </si>
  <si>
    <t xml:space="preserve">06/30/1998                    </t>
  </si>
  <si>
    <t>elaine5201998@gmail.com</t>
  </si>
  <si>
    <t>b05703038</t>
  </si>
  <si>
    <t>mm940129tw@yahoo.com.tw</t>
  </si>
  <si>
    <t>陳宣喻</t>
  </si>
  <si>
    <t>S224955297</t>
  </si>
  <si>
    <t>b05303105</t>
  </si>
  <si>
    <t>林書玉</t>
  </si>
  <si>
    <t>F229525226</t>
  </si>
  <si>
    <t xml:space="preserve">03/24/1997                    </t>
  </si>
  <si>
    <t>b04302330</t>
  </si>
  <si>
    <t>周靖涵</t>
  </si>
  <si>
    <t>E225022090</t>
  </si>
  <si>
    <t xml:space="preserve">01/13/1998                    </t>
  </si>
  <si>
    <t>b05302138</t>
  </si>
  <si>
    <t xml:space="preserve">05  6 2019  2:33PM            </t>
  </si>
  <si>
    <t>林筑玟</t>
  </si>
  <si>
    <t>B222616284</t>
  </si>
  <si>
    <t xml:space="preserve">08/04/1995                    </t>
  </si>
  <si>
    <t>b05303091</t>
  </si>
  <si>
    <t xml:space="preserve">05  6 2019  2:34PM            </t>
  </si>
  <si>
    <t>居家瑜</t>
  </si>
  <si>
    <t>B222918407</t>
  </si>
  <si>
    <t>b05302118</t>
  </si>
  <si>
    <t>其他</t>
    <phoneticPr fontId="1" type="noConversion"/>
  </si>
  <si>
    <t>校外人士</t>
    <phoneticPr fontId="1" type="noConversion"/>
  </si>
  <si>
    <t xml:space="preserve">04 30 2019  9:41PM            </t>
  </si>
  <si>
    <t>114.42.68.239</t>
  </si>
  <si>
    <t xml:space="preserve">04 30 2019 10:13PM            </t>
  </si>
  <si>
    <t xml:space="preserve">04 30 2019 11:38PM            </t>
  </si>
  <si>
    <t>王翊淇</t>
  </si>
  <si>
    <t>A230133462</t>
  </si>
  <si>
    <t>elva19981026@gmail.com</t>
  </si>
  <si>
    <t>150.116.31.82</t>
  </si>
  <si>
    <t>b06a01122</t>
  </si>
  <si>
    <t xml:space="preserve">05  1 2019 11:46AM            </t>
  </si>
  <si>
    <t xml:space="preserve">05  1 2019  4:47PM            </t>
  </si>
  <si>
    <t>39.8.141.244</t>
  </si>
  <si>
    <t xml:space="preserve">05  2 2019  1:58PM            </t>
  </si>
  <si>
    <t xml:space="preserve">05  2 2019  3:02PM            </t>
  </si>
  <si>
    <t>廖哲宏</t>
  </si>
  <si>
    <t>A130844628</t>
  </si>
  <si>
    <t>david20712wet@gmail.com</t>
  </si>
  <si>
    <t>b05203008</t>
  </si>
  <si>
    <t xml:space="preserve">05  2 2019  8:14PM            </t>
  </si>
  <si>
    <t>b05705008@ntu.edu.tw</t>
  </si>
  <si>
    <t>101.9.211.84</t>
  </si>
  <si>
    <t xml:space="preserve">05  2 2019 10:23PM            </t>
  </si>
  <si>
    <t>aks186913@gmail.com</t>
  </si>
  <si>
    <t xml:space="preserve">05  3 2019 12:58AM            </t>
  </si>
  <si>
    <t>否</t>
    <phoneticPr fontId="1" type="noConversion"/>
  </si>
  <si>
    <t>網路報名</t>
    <phoneticPr fontId="1" type="noConversion"/>
  </si>
  <si>
    <t xml:space="preserve">05  3 2019  1:46AM            </t>
  </si>
  <si>
    <t xml:space="preserve">05  4 2019  6:56PM            </t>
  </si>
  <si>
    <t>111.253.88.180</t>
  </si>
  <si>
    <t xml:space="preserve">05  6 2019 12:26AM            </t>
  </si>
  <si>
    <t xml:space="preserve">05  6 2019  9:06AM            </t>
  </si>
  <si>
    <t>王曼因</t>
  </si>
  <si>
    <t>A230075723</t>
  </si>
  <si>
    <t xml:space="preserve">01/23/1999                    </t>
  </si>
  <si>
    <t>manvamimj@gmail.com</t>
  </si>
  <si>
    <t>否</t>
    <phoneticPr fontId="1" type="noConversion"/>
  </si>
  <si>
    <t>111.71.118.74</t>
  </si>
  <si>
    <t>b06310033</t>
  </si>
  <si>
    <t xml:space="preserve">05  6 2019 12:00PM            </t>
  </si>
  <si>
    <t>吳佳安</t>
  </si>
  <si>
    <t>A230323939</t>
  </si>
  <si>
    <t>b06702025@ntu.edu.com</t>
  </si>
  <si>
    <t>b06702025</t>
  </si>
  <si>
    <t xml:space="preserve">05  6 2019 12:23PM            </t>
  </si>
  <si>
    <t xml:space="preserve">05  6 2019 12:38PM            </t>
  </si>
  <si>
    <t>b06204007@ntu.edu.tw</t>
  </si>
  <si>
    <t xml:space="preserve">05  6 2019  2:14PM            </t>
  </si>
  <si>
    <t>蔡孟芬</t>
  </si>
  <si>
    <t>S224793340</t>
  </si>
  <si>
    <t>may21101123@gmail.com</t>
  </si>
  <si>
    <t>b06402007</t>
  </si>
  <si>
    <t xml:space="preserve">05  6 2019  3:41PM            </t>
  </si>
  <si>
    <t>223.136.190.59</t>
  </si>
  <si>
    <t xml:space="preserve">05  6 2019 10:08PM            </t>
  </si>
  <si>
    <t xml:space="preserve">05  6 2019 10:10PM            </t>
  </si>
  <si>
    <t xml:space="preserve">05  6 2019 10:46PM            </t>
  </si>
  <si>
    <t>賀雋堯</t>
  </si>
  <si>
    <t>E125255088</t>
  </si>
  <si>
    <t>benson.ho19@gmail.com</t>
  </si>
  <si>
    <t>b05704075</t>
  </si>
  <si>
    <t xml:space="preserve">05  7 2019 12:15AM            </t>
  </si>
  <si>
    <t>220.141.67.205</t>
  </si>
  <si>
    <t xml:space="preserve">05  7 2019  9:42AM            </t>
  </si>
  <si>
    <t>223.136.163.82</t>
  </si>
  <si>
    <t xml:space="preserve">05  7 2019 10:33AM            </t>
  </si>
  <si>
    <t>許芫瑞</t>
  </si>
  <si>
    <t>F229905886</t>
  </si>
  <si>
    <t xml:space="preserve">08/21/1999                    </t>
  </si>
  <si>
    <t>hyj0927713828@gmail.com</t>
  </si>
  <si>
    <t>180.218.215.206</t>
  </si>
  <si>
    <t>b06607045</t>
  </si>
  <si>
    <t xml:space="preserve">05  7 2019 10:55AM            </t>
  </si>
  <si>
    <t xml:space="preserve">05  7 2019 10:11PM            </t>
  </si>
  <si>
    <t>wentrc55</t>
  </si>
  <si>
    <t xml:space="preserve">05  8 2019 12:03AM            </t>
  </si>
  <si>
    <t>胡保翔</t>
  </si>
  <si>
    <t>A127317854</t>
  </si>
  <si>
    <t xml:space="preserve">03/30/1997                    </t>
  </si>
  <si>
    <t>b04702032@ntu.edu.tw</t>
  </si>
  <si>
    <t>36.226.4.210</t>
  </si>
  <si>
    <t>b04702032</t>
  </si>
  <si>
    <t xml:space="preserve">05  8 2019 12:52AM            </t>
  </si>
  <si>
    <t>林意安</t>
  </si>
  <si>
    <t>O200449496</t>
  </si>
  <si>
    <t>b05704052@ntu.edu.tw</t>
  </si>
  <si>
    <t>140.112.223.121</t>
  </si>
  <si>
    <t>b05704052</t>
  </si>
  <si>
    <t xml:space="preserve">05  9 2019  9:06AM            </t>
  </si>
  <si>
    <t>簡翊如</t>
  </si>
  <si>
    <t>C221361914</t>
  </si>
  <si>
    <t xml:space="preserve">04/02/1998                    </t>
  </si>
  <si>
    <t>jiandao168@gmail.com</t>
  </si>
  <si>
    <t>b05705002</t>
  </si>
  <si>
    <t>陳宣</t>
  </si>
  <si>
    <t>AD30311860</t>
  </si>
  <si>
    <t>swoon0325@gmail.com</t>
  </si>
  <si>
    <t>b05705032</t>
  </si>
  <si>
    <t xml:space="preserve">05  9 2019  9:07AM            </t>
  </si>
  <si>
    <t>黃禹璇</t>
  </si>
  <si>
    <t>A225418538</t>
  </si>
  <si>
    <t xml:space="preserve">01/06/1998                    </t>
  </si>
  <si>
    <t>m199816@gmail.com</t>
  </si>
  <si>
    <t>b05704027</t>
  </si>
  <si>
    <t xml:space="preserve">05  9 2019  9:08AM            </t>
  </si>
  <si>
    <t>masterisrulai@gmail.com</t>
  </si>
  <si>
    <t>職業工坊</t>
    <phoneticPr fontId="1" type="noConversion"/>
  </si>
  <si>
    <t>企業實習說明會</t>
    <phoneticPr fontId="1" type="noConversion"/>
  </si>
  <si>
    <t>0423_EMBA108級鄭玉琪</t>
  </si>
  <si>
    <t>0423_EMBA108級鄭玉琪</t>
    <phoneticPr fontId="1" type="noConversion"/>
  </si>
  <si>
    <t>0426_台灣通用磨坊</t>
  </si>
  <si>
    <t>0426_台灣通用磨坊</t>
    <phoneticPr fontId="1" type="noConversion"/>
  </si>
  <si>
    <t>企業實習說明會</t>
    <phoneticPr fontId="1" type="noConversion"/>
  </si>
  <si>
    <t>其他</t>
    <phoneticPr fontId="1" type="noConversion"/>
  </si>
  <si>
    <t>實習經驗分享</t>
    <phoneticPr fontId="1" type="noConversion"/>
  </si>
  <si>
    <t>職業工坊</t>
    <phoneticPr fontId="1" type="noConversion"/>
  </si>
  <si>
    <t>面試實戰工作坊</t>
    <phoneticPr fontId="1" type="noConversion"/>
  </si>
  <si>
    <t>0430_FMCG行銷人</t>
  </si>
  <si>
    <t>0430_FMCG行銷人</t>
    <phoneticPr fontId="1" type="noConversion"/>
  </si>
  <si>
    <t>0501_磊山保險經紀人</t>
  </si>
  <si>
    <t>0501_磊山保險經紀人</t>
    <phoneticPr fontId="1" type="noConversion"/>
  </si>
  <si>
    <t>一對一職涯諮商</t>
    <phoneticPr fontId="1" type="noConversion"/>
  </si>
  <si>
    <t>0503_金融業</t>
  </si>
  <si>
    <t>0503_金融業</t>
    <phoneticPr fontId="1" type="noConversion"/>
  </si>
  <si>
    <t>0506_綠藤生機</t>
  </si>
  <si>
    <t>0506_綠藤生機</t>
    <phoneticPr fontId="1" type="noConversion"/>
  </si>
  <si>
    <t>0508_台大創創中心</t>
  </si>
  <si>
    <t>0508_台大創創中心</t>
    <phoneticPr fontId="1" type="noConversion"/>
  </si>
  <si>
    <t>0426_台灣通用磨坊</t>
    <phoneticPr fontId="1" type="noConversion"/>
  </si>
  <si>
    <t>0501_磊山保險經紀人</t>
    <phoneticPr fontId="1" type="noConversion"/>
  </si>
  <si>
    <t>0506_綠藤生機</t>
    <phoneticPr fontId="1" type="noConversion"/>
  </si>
  <si>
    <t>0508_台大創創中心</t>
    <phoneticPr fontId="1" type="noConversion"/>
  </si>
  <si>
    <t>0423_EMBA108級鄭玉琪</t>
    <phoneticPr fontId="1" type="noConversion"/>
  </si>
  <si>
    <t>0430_FMCG行銷人</t>
    <phoneticPr fontId="1" type="noConversion"/>
  </si>
  <si>
    <t>0430_FMCG行銷人</t>
    <phoneticPr fontId="1" type="noConversion"/>
  </si>
  <si>
    <t>面試實戰工作坊</t>
    <phoneticPr fontId="1" type="noConversion"/>
  </si>
  <si>
    <t>一對一職涯諮商</t>
    <phoneticPr fontId="1" type="noConversion"/>
  </si>
  <si>
    <t>實習經驗分享會</t>
    <phoneticPr fontId="1" type="noConversion"/>
  </si>
  <si>
    <t>校友職涯分享會</t>
    <phoneticPr fontId="1" type="noConversion"/>
  </si>
  <si>
    <t>0429_國企R06林威宇國企B04陳雨彤</t>
  </si>
  <si>
    <t>0429_國企R06林威宇國企B04陳雨彤</t>
    <phoneticPr fontId="1" type="noConversion"/>
  </si>
  <si>
    <t xml:space="preserve">03 27 2019  1:12PM            </t>
  </si>
  <si>
    <t>黃絹婷</t>
  </si>
  <si>
    <t>A226888534</t>
  </si>
  <si>
    <t>b03a01344@ntu.edu.tw</t>
  </si>
  <si>
    <t>網路報名</t>
    <phoneticPr fontId="1" type="noConversion"/>
  </si>
  <si>
    <t>b03a01344</t>
  </si>
  <si>
    <t>職業工坊</t>
    <phoneticPr fontId="1" type="noConversion"/>
  </si>
  <si>
    <t>面試實戰工作坊</t>
    <phoneticPr fontId="1" type="noConversion"/>
  </si>
  <si>
    <t>0422_金融業</t>
    <phoneticPr fontId="1" type="noConversion"/>
  </si>
  <si>
    <t xml:space="preserve">04 11 2019  1:26PM            </t>
  </si>
  <si>
    <t>0422_金融業</t>
    <phoneticPr fontId="1" type="noConversion"/>
  </si>
  <si>
    <t xml:space="preserve">04 12 2019  9:51PM            </t>
  </si>
  <si>
    <t>陳  琦</t>
  </si>
  <si>
    <t>O100402375</t>
  </si>
  <si>
    <t xml:space="preserve">08/21/1995                    </t>
  </si>
  <si>
    <t>michaelchen821@gmail.com</t>
  </si>
  <si>
    <t>網路報名</t>
    <phoneticPr fontId="1" type="noConversion"/>
  </si>
  <si>
    <t>140.112.232.144</t>
  </si>
  <si>
    <t>r06323025</t>
  </si>
  <si>
    <t>職業工坊</t>
    <phoneticPr fontId="1" type="noConversion"/>
  </si>
  <si>
    <t>面試實戰工作坊</t>
    <phoneticPr fontId="1" type="noConversion"/>
  </si>
  <si>
    <t>0422_金融業</t>
    <phoneticPr fontId="1" type="noConversion"/>
  </si>
  <si>
    <t xml:space="preserve">04 17 2019 11:24AM            </t>
  </si>
  <si>
    <t>葉佳昱</t>
  </si>
  <si>
    <t>H124333442</t>
  </si>
  <si>
    <t xml:space="preserve">08/25/1991                    </t>
  </si>
  <si>
    <t>碩士班校友</t>
  </si>
  <si>
    <t>joybook11@hotmail.com</t>
  </si>
  <si>
    <t>61.228.134.52</t>
  </si>
  <si>
    <t>r02723047</t>
  </si>
  <si>
    <t xml:space="preserve">04 17 2019  4:39PM            </t>
  </si>
  <si>
    <t>吳宜樺</t>
  </si>
  <si>
    <t>N225704129</t>
  </si>
  <si>
    <t>yyyes41925@gmail.com</t>
  </si>
  <si>
    <t>36.224.94.101</t>
  </si>
  <si>
    <t>b03703066</t>
  </si>
  <si>
    <t xml:space="preserve">04 22 2019  9:05AM            </t>
  </si>
  <si>
    <t>B06703106</t>
  </si>
  <si>
    <t>0422_金融業</t>
  </si>
  <si>
    <t>0422_金融業</t>
    <phoneticPr fontId="1" type="noConversion"/>
  </si>
  <si>
    <t>b06703131簡辰芳</t>
  </si>
  <si>
    <t>b04702081張仕霖</t>
  </si>
  <si>
    <t>b06703102陳怡安</t>
  </si>
  <si>
    <t>B06703009吳培瑜</t>
  </si>
  <si>
    <t>ryan225577林梓鈞</t>
  </si>
  <si>
    <t>b04701142許翔宇</t>
  </si>
  <si>
    <t>b05704001李尚謙</t>
  </si>
  <si>
    <t>bubucosmos王文宗</t>
  </si>
  <si>
    <t>b03704053李宸馨</t>
  </si>
  <si>
    <t>b06704004陳品樺</t>
  </si>
  <si>
    <t>b07703034徐瑞智</t>
  </si>
  <si>
    <t>b04701101江菩敏</t>
  </si>
  <si>
    <t>r07724014董蕙瑄</t>
  </si>
  <si>
    <t>r07724041洪瑄如</t>
  </si>
  <si>
    <t>r07724050張苡柔</t>
  </si>
  <si>
    <t>b06703052曾俊源</t>
  </si>
  <si>
    <t>b05704038丁佳恩</t>
  </si>
  <si>
    <t>b04701123李莉姮</t>
  </si>
  <si>
    <t>b07704022王婷誼</t>
  </si>
  <si>
    <t>jessicatsai蔡培姿</t>
  </si>
  <si>
    <t>b04607016邱詠文</t>
  </si>
  <si>
    <t>b04701103曾子軒</t>
  </si>
  <si>
    <t>其他石淳方</t>
  </si>
  <si>
    <t>其他簡媜</t>
  </si>
  <si>
    <t>b04610050譚友恬</t>
  </si>
  <si>
    <t>wentrc55 溫智儀</t>
  </si>
  <si>
    <t>b07704068邵芷宣</t>
  </si>
  <si>
    <t>b06704056何若彤</t>
  </si>
  <si>
    <t>b06701141洪偉蘋</t>
  </si>
  <si>
    <t>b05204023張雅淇</t>
  </si>
  <si>
    <t>b04705030應卓廷</t>
  </si>
  <si>
    <t>b06703004許家寧</t>
  </si>
  <si>
    <t>b06703045陳信?</t>
  </si>
  <si>
    <t>b06705017陳又榛</t>
  </si>
  <si>
    <t>b06703079李欣倫</t>
  </si>
  <si>
    <t>b06701130江彥武</t>
  </si>
  <si>
    <t>b04701143陳宣羽</t>
  </si>
  <si>
    <t>b05103003潘佳琳</t>
  </si>
  <si>
    <t>b04704003胡立蕾</t>
  </si>
  <si>
    <t>b06702101黃筱瑄</t>
  </si>
  <si>
    <t>r06633029莊偉裕</t>
  </si>
  <si>
    <t>b05704029潘冠融</t>
  </si>
  <si>
    <t>b03303111蔡岳哲</t>
  </si>
  <si>
    <t>b05704055邱楚玉</t>
  </si>
  <si>
    <t>b06703029吳悅寧</t>
  </si>
  <si>
    <t>R00941016彭冠傑</t>
  </si>
  <si>
    <t>b07703092徐子晴</t>
  </si>
  <si>
    <t>b06310050陳采昀</t>
  </si>
  <si>
    <t>r07342003陳苑婷</t>
  </si>
  <si>
    <t>b04105030陳平真</t>
  </si>
  <si>
    <t>b06701109李昀儒</t>
  </si>
  <si>
    <t>b05703087侯心琦</t>
  </si>
  <si>
    <t>b05702021賴群龍</t>
  </si>
  <si>
    <t>b05703037溫友容</t>
  </si>
  <si>
    <t>r07723042朱梓安</t>
  </si>
  <si>
    <t>b05901159邱昱禎</t>
  </si>
  <si>
    <t>b06702091陳筱涵</t>
  </si>
  <si>
    <t>40400121E林欣怡</t>
  </si>
  <si>
    <t>r07741048田育綾</t>
  </si>
  <si>
    <t>b04605041曾?涵</t>
  </si>
  <si>
    <t>b06703073古沁瑜</t>
  </si>
  <si>
    <t>b06703123歐陽睿</t>
  </si>
  <si>
    <t>b07704039葉明茵</t>
  </si>
  <si>
    <t>batmanwei林齊薇</t>
  </si>
  <si>
    <t>gglove0108謝綺</t>
  </si>
  <si>
    <t>b05303079呂汶憶</t>
  </si>
  <si>
    <t>b04701232陳柔安</t>
  </si>
  <si>
    <t>b05702073洪舒珊</t>
  </si>
  <si>
    <t>chenghan0601李丞涵</t>
  </si>
  <si>
    <t>b05701126陳若童</t>
  </si>
  <si>
    <t>b05a01245陳  萱</t>
  </si>
  <si>
    <t>b05302265蕭羽平</t>
  </si>
  <si>
    <t>b05302133李奕昀</t>
  </si>
  <si>
    <t>r07724048周天韻</t>
  </si>
  <si>
    <t>b06703041蔡嘉芸</t>
  </si>
  <si>
    <t>b06703118劉怡彤</t>
  </si>
  <si>
    <t>b06702048何映萱</t>
  </si>
  <si>
    <t>r07741073林祐萱</t>
  </si>
  <si>
    <t>b05703038張嘉尹</t>
  </si>
  <si>
    <t>b05303105陳宣喻</t>
  </si>
  <si>
    <t>b04302330林書玉</t>
  </si>
  <si>
    <t>b05302138周靖涵</t>
  </si>
  <si>
    <t>b05303091林筑玟</t>
  </si>
  <si>
    <t>b05302118居家瑜</t>
  </si>
  <si>
    <t>b06a01122王翊淇</t>
  </si>
  <si>
    <t>b05203008廖哲宏</t>
  </si>
  <si>
    <t>b06310033王曼因</t>
  </si>
  <si>
    <t>b06702025吳佳安</t>
  </si>
  <si>
    <t>b06402007蔡孟芬</t>
  </si>
  <si>
    <t>b05704075賀雋堯</t>
  </si>
  <si>
    <t>b06607045許芫瑞</t>
  </si>
  <si>
    <t>wentrc55溫智儀</t>
  </si>
  <si>
    <t>b04702032胡保翔</t>
  </si>
  <si>
    <t>b05704052林意安</t>
  </si>
  <si>
    <t>b05705002簡翊如</t>
  </si>
  <si>
    <t>b05705032陳宣</t>
  </si>
  <si>
    <t>b05704027黃禹璇</t>
  </si>
  <si>
    <t>b03a01344黃絹婷</t>
  </si>
  <si>
    <t>r06323025陳  琦</t>
  </si>
  <si>
    <t>r02723047葉佳昱</t>
  </si>
  <si>
    <t>b03703066吳宜樺</t>
  </si>
  <si>
    <t>吳孟錡</t>
    <phoneticPr fontId="1" type="noConversion"/>
  </si>
  <si>
    <t>動物科技系</t>
    <phoneticPr fontId="1" type="noConversion"/>
  </si>
  <si>
    <t>動物科技系</t>
    <phoneticPr fontId="1" type="noConversion"/>
  </si>
  <si>
    <t>動物科技系</t>
    <phoneticPr fontId="1" type="noConversion"/>
  </si>
  <si>
    <t>吳怡慧</t>
    <phoneticPr fontId="1" type="noConversion"/>
  </si>
  <si>
    <t>農經所</t>
    <phoneticPr fontId="1" type="noConversion"/>
  </si>
  <si>
    <t>農經所</t>
    <phoneticPr fontId="1" type="noConversion"/>
  </si>
  <si>
    <t>新聞所</t>
    <phoneticPr fontId="1" type="noConversion"/>
  </si>
  <si>
    <t>法律系司法組</t>
    <phoneticPr fontId="1" type="noConversion"/>
  </si>
  <si>
    <t>法律系司法組</t>
    <phoneticPr fontId="1" type="noConversion"/>
  </si>
  <si>
    <t>0425_Dapp Pocket</t>
  </si>
  <si>
    <t>b04610018</t>
    <phoneticPr fontId="1" type="noConversion"/>
  </si>
  <si>
    <t>b05704040</t>
    <phoneticPr fontId="1" type="noConversion"/>
  </si>
  <si>
    <t>b07704098</t>
    <phoneticPr fontId="1" type="noConversion"/>
  </si>
  <si>
    <t>黑名單</t>
    <phoneticPr fontId="1" type="noConversion"/>
  </si>
  <si>
    <t>20190502-20190616</t>
    <phoneticPr fontId="1" type="noConversion"/>
  </si>
  <si>
    <t>20190427-20190611</t>
  </si>
  <si>
    <t>20190509-20190623</t>
  </si>
  <si>
    <t xml:space="preserve">05 15 2019  3:06PM            </t>
  </si>
  <si>
    <t>邀請制</t>
    <phoneticPr fontId="1" type="noConversion"/>
  </si>
  <si>
    <t>B06701159</t>
  </si>
  <si>
    <t>菁粹會客室</t>
    <phoneticPr fontId="1" type="noConversion"/>
  </si>
  <si>
    <t>與C level有約</t>
    <phoneticPr fontId="1" type="noConversion"/>
  </si>
  <si>
    <t>0514_WTW王伯松總經理</t>
    <phoneticPr fontId="1" type="noConversion"/>
  </si>
  <si>
    <t xml:space="preserve">05 15 2019  3:07PM            </t>
  </si>
  <si>
    <t>R07724009</t>
  </si>
  <si>
    <t>B04302203</t>
  </si>
  <si>
    <t>邀請制</t>
    <phoneticPr fontId="1" type="noConversion"/>
  </si>
  <si>
    <t>0514_WTW王伯松總經理</t>
  </si>
  <si>
    <t>b04702104</t>
    <phoneticPr fontId="1" type="noConversion"/>
  </si>
  <si>
    <t>結業式</t>
    <phoneticPr fontId="1" type="noConversion"/>
  </si>
  <si>
    <t>0514_WTW王伯松總經理</t>
    <phoneticPr fontId="1" type="noConversion"/>
  </si>
  <si>
    <t>與C level有約</t>
    <phoneticPr fontId="1" type="noConversion"/>
  </si>
  <si>
    <t>網路報名</t>
    <phoneticPr fontId="1" type="noConversion"/>
  </si>
  <si>
    <t xml:space="preserve">04 23 2019  6:50PM            </t>
  </si>
  <si>
    <t>有，玉山銀行財金處、海鷗國際貿易會計部門</t>
  </si>
  <si>
    <t xml:space="preserve">04 24 2019 12:29AM            </t>
  </si>
  <si>
    <t>網路報名</t>
    <phoneticPr fontId="1" type="noConversion"/>
  </si>
  <si>
    <t>140.112.235.210</t>
  </si>
  <si>
    <t xml:space="preserve">04 24 2019  4:19PM            </t>
  </si>
  <si>
    <t>鄭雅倩</t>
  </si>
  <si>
    <t>F229134127</t>
  </si>
  <si>
    <t xml:space="preserve">12/16/1996                    </t>
  </si>
  <si>
    <t>b04302147@ntu.edu.tw</t>
  </si>
  <si>
    <t>網路報名</t>
    <phoneticPr fontId="1" type="noConversion"/>
  </si>
  <si>
    <t>211.23.141.98</t>
  </si>
  <si>
    <t>b04302147</t>
  </si>
  <si>
    <t xml:space="preserve">04 24 2019  4:45PM            </t>
  </si>
  <si>
    <t xml:space="preserve">04 25 2019  7:13PM            </t>
  </si>
  <si>
    <t xml:space="preserve">04 27 2019  1:41PM            </t>
  </si>
  <si>
    <t xml:space="preserve">04 27 2019 11:06PM            </t>
  </si>
  <si>
    <t xml:space="preserve">04 28 2019 10:52AM            </t>
  </si>
  <si>
    <t xml:space="preserve">04 28 2019 10:48PM            </t>
  </si>
  <si>
    <t>NO</t>
  </si>
  <si>
    <t>網路報名</t>
    <phoneticPr fontId="1" type="noConversion"/>
  </si>
  <si>
    <t xml:space="preserve">04 30 2019  4:28PM            </t>
  </si>
  <si>
    <t xml:space="preserve">04 30 2019 11:35PM            </t>
  </si>
  <si>
    <t>網路報名</t>
    <phoneticPr fontId="1" type="noConversion"/>
  </si>
  <si>
    <t xml:space="preserve">05  1 2019  1:53AM            </t>
  </si>
  <si>
    <t xml:space="preserve">05  1 2019 11:36AM            </t>
  </si>
  <si>
    <t>劉嘉茜</t>
  </si>
  <si>
    <t>A230913353</t>
  </si>
  <si>
    <t xml:space="preserve">01/22/2000                    </t>
  </si>
  <si>
    <t>jenny1371@gmail.com</t>
  </si>
  <si>
    <t>114.136.141.226</t>
  </si>
  <si>
    <t>b07703125</t>
  </si>
  <si>
    <t xml:space="preserve">05  2 2019  4:47PM            </t>
  </si>
  <si>
    <t xml:space="preserve">05  2 2019  5:28PM            </t>
  </si>
  <si>
    <t>盛怡慈</t>
  </si>
  <si>
    <t>A226885042</t>
  </si>
  <si>
    <t xml:space="preserve">10/27/1995                    </t>
  </si>
  <si>
    <t>r07741008@ntu.edu.tw</t>
  </si>
  <si>
    <t>61.231.165.193</t>
  </si>
  <si>
    <t>r07741008</t>
  </si>
  <si>
    <t xml:space="preserve">05  6 2019  9:59AM            </t>
  </si>
  <si>
    <t>223.136.170.142</t>
  </si>
  <si>
    <t xml:space="preserve">05  6 2019 12:39PM            </t>
  </si>
  <si>
    <t>網路報名</t>
    <phoneticPr fontId="1" type="noConversion"/>
  </si>
  <si>
    <t xml:space="preserve">05  6 2019  3:04PM            </t>
  </si>
  <si>
    <t>101.9.209.81</t>
  </si>
  <si>
    <t xml:space="preserve">05  7 2019  9:57PM            </t>
  </si>
  <si>
    <t>1.163.176.120</t>
  </si>
  <si>
    <t xml:space="preserve">05  8 2019  8:02PM            </t>
  </si>
  <si>
    <t>163.14.39.189</t>
  </si>
  <si>
    <t xml:space="preserve">05  9 2019  2:08PM            </t>
  </si>
  <si>
    <t>b04703124@ntu.edu.tw</t>
  </si>
  <si>
    <t>140.112.243.65</t>
  </si>
  <si>
    <t xml:space="preserve">05 10 2019  3:38PM            </t>
  </si>
  <si>
    <t>223.136.150.5</t>
  </si>
  <si>
    <t xml:space="preserve">05 11 2019 12:40PM            </t>
  </si>
  <si>
    <t xml:space="preserve">05 12 2019 11:49AM            </t>
  </si>
  <si>
    <t>潘思蒨</t>
  </si>
  <si>
    <t>C221551025</t>
  </si>
  <si>
    <t xml:space="preserve">11/29/1997                    </t>
  </si>
  <si>
    <t>v861129@gmail.com</t>
  </si>
  <si>
    <t>39.12.108.140</t>
  </si>
  <si>
    <t>v861129</t>
  </si>
  <si>
    <t xml:space="preserve">05 12 2019  1:05PM            </t>
  </si>
  <si>
    <t>鍾秉瀚</t>
  </si>
  <si>
    <t>F130285535</t>
  </si>
  <si>
    <t xml:space="preserve">09/21/1999                    </t>
  </si>
  <si>
    <t>henry41003@gmail.com</t>
  </si>
  <si>
    <t>118.167.128.232</t>
  </si>
  <si>
    <t>b07703132</t>
  </si>
  <si>
    <t xml:space="preserve">05 12 2019  4:15PM            </t>
  </si>
  <si>
    <t>周詩坪</t>
  </si>
  <si>
    <t>F230040869</t>
  </si>
  <si>
    <t xml:space="preserve">11/22/1998                    </t>
  </si>
  <si>
    <t>cindy871122@gmail.com</t>
  </si>
  <si>
    <t>1.163.65.211</t>
  </si>
  <si>
    <t>b06102134</t>
  </si>
  <si>
    <t xml:space="preserve">05 12 2019 11:22PM            </t>
  </si>
  <si>
    <t>李依穎</t>
  </si>
  <si>
    <t>L224850451</t>
  </si>
  <si>
    <t xml:space="preserve">09/08/1994                    </t>
  </si>
  <si>
    <t>r06h42011@ntu.edu.tw</t>
  </si>
  <si>
    <t>220.129.3.201</t>
  </si>
  <si>
    <t>r06h42011</t>
  </si>
  <si>
    <t xml:space="preserve">05 13 2019  1:02AM            </t>
  </si>
  <si>
    <t>黃紹華</t>
  </si>
  <si>
    <t>A128417835</t>
  </si>
  <si>
    <t xml:space="preserve">01/28/1995                    </t>
  </si>
  <si>
    <t>b02613014@ntu.edu.tw</t>
  </si>
  <si>
    <t>49.217.49.97</t>
  </si>
  <si>
    <t>b02613014</t>
  </si>
  <si>
    <t xml:space="preserve">05 14 2019 11:07AM            </t>
  </si>
  <si>
    <t xml:space="preserve">05 15 2019  1:15AM            </t>
  </si>
  <si>
    <t xml:space="preserve">05 15 2019 12:27PM            </t>
  </si>
  <si>
    <t>呂欣瑗</t>
  </si>
  <si>
    <t>B223259676</t>
  </si>
  <si>
    <t xml:space="preserve">12/11/1997                    </t>
  </si>
  <si>
    <t>職治系</t>
  </si>
  <si>
    <t>b05409028@ntu.edu.tw</t>
  </si>
  <si>
    <t>b05409028</t>
  </si>
  <si>
    <t xml:space="preserve">05 15 2019 11:00PM            </t>
  </si>
  <si>
    <t>b06703053@ntu.edu.tw</t>
  </si>
  <si>
    <t>140.112.193.63</t>
  </si>
  <si>
    <t xml:space="preserve">05 16 2019  5:51PM            </t>
  </si>
  <si>
    <t>111.71.75.21</t>
  </si>
  <si>
    <t xml:space="preserve">05 16 2019 11:29PM            </t>
  </si>
  <si>
    <t>施旻宏</t>
  </si>
  <si>
    <t>E125251160</t>
  </si>
  <si>
    <t>物理系</t>
  </si>
  <si>
    <t>sm04081721@hotmail.com</t>
  </si>
  <si>
    <t>網路報名</t>
    <phoneticPr fontId="1" type="noConversion"/>
  </si>
  <si>
    <t>59.115.141.41</t>
  </si>
  <si>
    <t>b04502053</t>
  </si>
  <si>
    <t xml:space="preserve">05 17 2019  6:00PM            </t>
  </si>
  <si>
    <t>49.217.167.110</t>
  </si>
  <si>
    <t xml:space="preserve">05 18 2019  8:15PM            </t>
  </si>
  <si>
    <t>蔡佩芸</t>
  </si>
  <si>
    <t>Q224228079</t>
  </si>
  <si>
    <t xml:space="preserve">04/19/1999                    </t>
  </si>
  <si>
    <t>b06303115@ntu.edu.tw</t>
  </si>
  <si>
    <t>122.117.12.67</t>
  </si>
  <si>
    <t>b06303115</t>
  </si>
  <si>
    <t xml:space="preserve">05 19 2019  9:37AM            </t>
  </si>
  <si>
    <t>114.46.172.147</t>
  </si>
  <si>
    <t xml:space="preserve">05 19 2019  3:48PM            </t>
  </si>
  <si>
    <t>林明偉</t>
  </si>
  <si>
    <t>a127719849</t>
  </si>
  <si>
    <t xml:space="preserve">10/22/1981                    </t>
  </si>
  <si>
    <t>dreamway127@gmail.com</t>
  </si>
  <si>
    <t>27.247.41.161</t>
  </si>
  <si>
    <t>way127</t>
  </si>
  <si>
    <t xml:space="preserve">05 20 2019  2:14PM            </t>
  </si>
  <si>
    <t>27.246.45.198</t>
  </si>
  <si>
    <t xml:space="preserve">05 20 2019  2:57PM            </t>
  </si>
  <si>
    <t>李岱縈</t>
  </si>
  <si>
    <t>F229091083</t>
  </si>
  <si>
    <t xml:space="preserve">01/05/1997                    </t>
  </si>
  <si>
    <t>b04701104</t>
  </si>
  <si>
    <t xml:space="preserve">05 20 2019  3:57PM            </t>
  </si>
  <si>
    <t xml:space="preserve">05 21 2019 11:38AM            </t>
  </si>
  <si>
    <t>39.10.165.67</t>
  </si>
  <si>
    <t xml:space="preserve">05 21 2019  2:53PM            </t>
  </si>
  <si>
    <t xml:space="preserve">05 21 2019  3:05PM            </t>
  </si>
  <si>
    <t>有參加過cardo辦的國泰世華銀行亞洲銀行家活動</t>
  </si>
  <si>
    <t xml:space="preserve">05 21 2019  9:12PM            </t>
  </si>
  <si>
    <t xml:space="preserve">05 21 2019  9:25PM            </t>
  </si>
  <si>
    <t>223.137.69.102</t>
  </si>
  <si>
    <t xml:space="preserve">05 22 2019  3:34PM            </t>
  </si>
  <si>
    <t xml:space="preserve">05 22 2019  3:35PM            </t>
  </si>
  <si>
    <t>葉昱辰</t>
  </si>
  <si>
    <t>O100395660</t>
  </si>
  <si>
    <t xml:space="preserve">06/30/1995                    </t>
  </si>
  <si>
    <t>michael840630@gmail.com</t>
  </si>
  <si>
    <t>r06723009</t>
  </si>
  <si>
    <t>王俊凱</t>
  </si>
  <si>
    <t>A129556724</t>
  </si>
  <si>
    <t xml:space="preserve">04/19/1996                    </t>
  </si>
  <si>
    <t>lawrence70726@gmail.com</t>
  </si>
  <si>
    <t>r07722013</t>
  </si>
  <si>
    <t xml:space="preserve">05 22 2019  3:37PM            </t>
  </si>
  <si>
    <t>王迎曦</t>
  </si>
  <si>
    <t>A130320972</t>
  </si>
  <si>
    <t>ingowangcc@gmail.com</t>
  </si>
  <si>
    <t>r07722011</t>
  </si>
  <si>
    <t xml:space="preserve">05 22 2019  3:39PM            </t>
  </si>
  <si>
    <t>志工</t>
    <phoneticPr fontId="1" type="noConversion"/>
  </si>
  <si>
    <t xml:space="preserve">企業實習說明會 </t>
  </si>
  <si>
    <t>TIP</t>
    <phoneticPr fontId="1" type="noConversion"/>
  </si>
  <si>
    <t xml:space="preserve">05  2 2019  2:56PM            </t>
  </si>
  <si>
    <t>劉鎮霆</t>
  </si>
  <si>
    <t>A130926698</t>
  </si>
  <si>
    <t xml:space="preserve">01/29/2000                    </t>
  </si>
  <si>
    <t>jackyliu0129@gmail.com</t>
  </si>
  <si>
    <t>111.184.34.55</t>
  </si>
  <si>
    <t>b07705015</t>
  </si>
  <si>
    <t>認為遊戲營運曾碰到最大的困難是什麼?</t>
  </si>
  <si>
    <t xml:space="preserve">05  3 2019  2:05PM            </t>
  </si>
  <si>
    <t>沈智暐</t>
  </si>
  <si>
    <t>N124547628</t>
  </si>
  <si>
    <t xml:space="preserve">09/15/1993                    </t>
  </si>
  <si>
    <t>cloudwithdust@gmail.com</t>
  </si>
  <si>
    <t>1.171.166.200</t>
  </si>
  <si>
    <t>許多遊戲在公布即將結束營運時，皆有眾多玩家表示「是好遊戲、不明白為何不繼續營運」，由此可知該遊戲確實仍存在其客群。想請問小米「一款遊戲啟動結束營運的程序時，會評估哪些項目以及其標準為何？」</t>
  </si>
  <si>
    <t xml:space="preserve">05  4 2019 12:12AM            </t>
  </si>
  <si>
    <t>黃麒峰</t>
  </si>
  <si>
    <t>F129631950</t>
  </si>
  <si>
    <t>b04704072@ntu.edu.tw</t>
  </si>
  <si>
    <t>140.112.217.154</t>
  </si>
  <si>
    <t>b04704072</t>
  </si>
  <si>
    <t>如何平衡玩家與企業家兩種角色呢？</t>
  </si>
  <si>
    <t xml:space="preserve">05  9 2019  2:11PM            </t>
  </si>
  <si>
    <t xml:space="preserve">05  9 2019  4:06PM            </t>
  </si>
  <si>
    <t>高士淵</t>
  </si>
  <si>
    <t>A128511669</t>
  </si>
  <si>
    <t>b06701108@ntu.edu.tw</t>
  </si>
  <si>
    <t>123.193.42.161</t>
  </si>
  <si>
    <t>b06701108</t>
  </si>
  <si>
    <t xml:space="preserve">05 14 2019  3:17PM            </t>
  </si>
  <si>
    <t>廖淯晴</t>
  </si>
  <si>
    <t>E225058956</t>
  </si>
  <si>
    <t xml:space="preserve">12/13/1999                    </t>
  </si>
  <si>
    <t>b07704045@ntu.edu.tw</t>
  </si>
  <si>
    <t>49.216.1.43</t>
  </si>
  <si>
    <t>b07704045</t>
  </si>
  <si>
    <t>是否建議大學生創業？如果大學生想要創業應作足什麼樣的準備？</t>
  </si>
  <si>
    <t xml:space="preserve">05 14 2019  3:39PM            </t>
  </si>
  <si>
    <t>施權峰</t>
  </si>
  <si>
    <t>A122078601</t>
  </si>
  <si>
    <t xml:space="preserve">07/23/1975                    </t>
  </si>
  <si>
    <t>d04724002@ntu.edu.tw</t>
  </si>
  <si>
    <t>220.133.208.18</t>
  </si>
  <si>
    <t>d04724002</t>
  </si>
  <si>
    <t xml:space="preserve">05 14 2019  7:46PM            </t>
  </si>
  <si>
    <t>林智源</t>
  </si>
  <si>
    <t>A126023326</t>
  </si>
  <si>
    <t xml:space="preserve">09/06/1988                    </t>
  </si>
  <si>
    <t xml:space="preserve">電機資訊學院                  </t>
  </si>
  <si>
    <t>henry81313@gmail.com</t>
  </si>
  <si>
    <t>henry81313</t>
  </si>
  <si>
    <t xml:space="preserve">05 14 2019 11:03PM            </t>
  </si>
  <si>
    <t>如何在大學就確立未來規劃？</t>
  </si>
  <si>
    <t xml:space="preserve">05 15 2019 12:11PM            </t>
  </si>
  <si>
    <t>吳姿君</t>
  </si>
  <si>
    <t>D222830035</t>
  </si>
  <si>
    <t>nicole2092455@gmail.com</t>
  </si>
  <si>
    <t>223.136.159.41</t>
  </si>
  <si>
    <t>r07725049</t>
  </si>
  <si>
    <t>請問想要加入唯晶的遊戲工程師須要具備哪些技術能力?</t>
  </si>
  <si>
    <t xml:space="preserve">05 15 2019 12:20PM            </t>
  </si>
  <si>
    <t>洪靖雯</t>
  </si>
  <si>
    <t>E225109654</t>
  </si>
  <si>
    <t xml:space="preserve">06/28/1996                    </t>
  </si>
  <si>
    <t>amie12349@gmail.com</t>
  </si>
  <si>
    <t>140.112.107.62</t>
  </si>
  <si>
    <t>r07725021</t>
  </si>
  <si>
    <t>因為最近貴公司有在暑期實習新增VR實習生職位，想問講者貴公司是否有開始想網VR遊戲做發展？</t>
  </si>
  <si>
    <t xml:space="preserve">05 17 2019 12:16AM            </t>
  </si>
  <si>
    <t>想知道學姊創業過程選擇就讀EMBA的理由（轉戾點）</t>
  </si>
  <si>
    <t xml:space="preserve">05 17 2019  7:17AM            </t>
  </si>
  <si>
    <t>林傳奇</t>
  </si>
  <si>
    <t>A129672223</t>
  </si>
  <si>
    <t xml:space="preserve">09/04/1998                    </t>
  </si>
  <si>
    <t>b05702008@ntu.edu.tw</t>
  </si>
  <si>
    <t>111.71.40.119</t>
  </si>
  <si>
    <t>b05702008</t>
  </si>
  <si>
    <t>從職員到創業的心路歷程</t>
  </si>
  <si>
    <t xml:space="preserve">05 18 2019  2:07PM            </t>
  </si>
  <si>
    <t>曾斯平</t>
  </si>
  <si>
    <t>O100512590</t>
  </si>
  <si>
    <t>b05701213@ntu.edu.tw</t>
  </si>
  <si>
    <t>110.25.160.236</t>
  </si>
  <si>
    <t>b05701213</t>
  </si>
  <si>
    <t>想請問您，如果以後要進入遊戲產業，除了要具備對遊戲的熱情外，您認為還有哪些必備或是加分的技能呢?(By美術不在行但以後想進入遊戲或是電競產業的在學生)</t>
  </si>
  <si>
    <t xml:space="preserve">05 23 2019  2:59PM            </t>
  </si>
  <si>
    <t>李季陽</t>
  </si>
  <si>
    <t>T124353318</t>
  </si>
  <si>
    <t>B04602031</t>
  </si>
  <si>
    <t>郭  昕</t>
  </si>
  <si>
    <t>A130639930</t>
  </si>
  <si>
    <t>B04703089</t>
  </si>
  <si>
    <t xml:space="preserve">05 23 2019  3:00PM            </t>
  </si>
  <si>
    <t>張致瑋</t>
  </si>
  <si>
    <t>N125737037</t>
  </si>
  <si>
    <t xml:space="preserve">11/08/1998                    </t>
  </si>
  <si>
    <t>stupidwillyasd@gmail.com</t>
  </si>
  <si>
    <t>B06701206</t>
  </si>
  <si>
    <t>吳東翰</t>
  </si>
  <si>
    <t>F130906299</t>
  </si>
  <si>
    <t xml:space="preserve">02/12/2000                    </t>
  </si>
  <si>
    <t>safin120212@gmail.com</t>
  </si>
  <si>
    <t>B07704062</t>
  </si>
  <si>
    <t>黃子倢</t>
  </si>
  <si>
    <t>R224551903</t>
  </si>
  <si>
    <t xml:space="preserve">01/25/1999                    </t>
  </si>
  <si>
    <t>26bushiyc@gmail.com</t>
  </si>
  <si>
    <t>B06701155</t>
  </si>
  <si>
    <t>謝宗儒</t>
  </si>
  <si>
    <t>A129945696</t>
  </si>
  <si>
    <t>B07902126</t>
  </si>
  <si>
    <t xml:space="preserve">05 23 2019  3:01PM            </t>
  </si>
  <si>
    <t>B05703027</t>
  </si>
  <si>
    <t xml:space="preserve">05 23 2019  3:02PM            </t>
  </si>
  <si>
    <t>呂  俐</t>
  </si>
  <si>
    <t>A230426980</t>
  </si>
  <si>
    <t xml:space="preserve">07/29/1999                    </t>
  </si>
  <si>
    <t>whu940086@gmail.com</t>
  </si>
  <si>
    <t>b06702007</t>
  </si>
  <si>
    <t>網路報名</t>
    <phoneticPr fontId="1" type="noConversion"/>
  </si>
  <si>
    <t>職涯講堂</t>
    <phoneticPr fontId="1" type="noConversion"/>
  </si>
  <si>
    <t>網路報名</t>
    <phoneticPr fontId="1" type="noConversion"/>
  </si>
  <si>
    <t>職涯講堂</t>
    <phoneticPr fontId="1" type="noConversion"/>
  </si>
  <si>
    <t>菁粹會客室</t>
    <phoneticPr fontId="1" type="noConversion"/>
  </si>
  <si>
    <t>一對一諮商</t>
    <phoneticPr fontId="1" type="noConversion"/>
  </si>
  <si>
    <t xml:space="preserve">05 27 2019 11:14AM            </t>
    <phoneticPr fontId="1" type="noConversion"/>
  </si>
  <si>
    <t>邀請制</t>
    <phoneticPr fontId="1" type="noConversion"/>
  </si>
  <si>
    <t>0522_統一企業&amp;統一數網</t>
  </si>
  <si>
    <t>0522_統一企業&amp;統一數網</t>
    <phoneticPr fontId="1" type="noConversion"/>
  </si>
  <si>
    <t>0522_統一企業&amp;統一數網</t>
    <phoneticPr fontId="1" type="noConversion"/>
  </si>
  <si>
    <t>0523_從玩家變身創業家-EMBA107許書綺</t>
  </si>
  <si>
    <t>0523_從玩家變身創業家-EMBA107許書綺</t>
    <phoneticPr fontId="1" type="noConversion"/>
  </si>
  <si>
    <t>0527_一對一職涯諮商-金融業</t>
  </si>
  <si>
    <t>0527_一對一職涯諮商-金融業</t>
    <phoneticPr fontId="1" type="noConversion"/>
  </si>
  <si>
    <t>0527_一對一職涯諮商-金融業</t>
    <phoneticPr fontId="1" type="noConversion"/>
  </si>
  <si>
    <t>0527_一對一職涯諮商-金融業</t>
    <phoneticPr fontId="1" type="noConversion"/>
  </si>
  <si>
    <t>校友職涯分享會</t>
  </si>
  <si>
    <t>學長姐實習經驗分享會</t>
  </si>
  <si>
    <t>N</t>
    <phoneticPr fontId="1" type="noConversion"/>
  </si>
  <si>
    <t>0523_從玩家變身創業家-EMBA107許書綺</t>
    <phoneticPr fontId="1" type="noConversion"/>
  </si>
  <si>
    <t>學生</t>
    <phoneticPr fontId="1" type="noConversion"/>
  </si>
  <si>
    <t>r08521515</t>
  </si>
  <si>
    <t>r08521515</t>
    <phoneticPr fontId="1" type="noConversion"/>
  </si>
  <si>
    <t>毛美能</t>
    <phoneticPr fontId="1" type="noConversion"/>
  </si>
  <si>
    <t>20190527</t>
    <phoneticPr fontId="1" type="noConversion"/>
  </si>
  <si>
    <t>20190515</t>
    <phoneticPr fontId="1" type="noConversion"/>
  </si>
  <si>
    <t>20190424</t>
    <phoneticPr fontId="1" type="noConversion"/>
  </si>
  <si>
    <t xml:space="preserve">06  6 2019 10:56AM            </t>
  </si>
  <si>
    <t>曾靖皓</t>
  </si>
  <si>
    <t>A130643596</t>
  </si>
  <si>
    <t xml:space="preserve">01/24/1997                    </t>
  </si>
  <si>
    <t>lion860124@gmail.com</t>
  </si>
  <si>
    <t>邀請制</t>
    <phoneticPr fontId="1" type="noConversion"/>
  </si>
  <si>
    <t>b04703016</t>
  </si>
  <si>
    <t>菁粹會客室</t>
    <phoneticPr fontId="1" type="noConversion"/>
  </si>
  <si>
    <t>一對一諮商</t>
    <phoneticPr fontId="1" type="noConversion"/>
  </si>
  <si>
    <t>0604_一對一職涯諮商-其他</t>
    <phoneticPr fontId="1" type="noConversion"/>
  </si>
  <si>
    <t xml:space="preserve">06  6 2019 10:57AM            </t>
  </si>
  <si>
    <t>廖佳慧</t>
  </si>
  <si>
    <t>H224627772</t>
  </si>
  <si>
    <t>邀請制</t>
    <phoneticPr fontId="1" type="noConversion"/>
  </si>
  <si>
    <t>b05704083</t>
  </si>
  <si>
    <t xml:space="preserve">06  6 2019 10:58AM            </t>
  </si>
  <si>
    <t xml:space="preserve">05 27 2019  7:01PM            </t>
  </si>
  <si>
    <t>網路報名</t>
    <phoneticPr fontId="1" type="noConversion"/>
  </si>
  <si>
    <t>職涯講堂</t>
    <phoneticPr fontId="1" type="noConversion"/>
  </si>
  <si>
    <t>想要加入顧問業需要甚麼的經歷或特質?</t>
  </si>
  <si>
    <t xml:space="preserve">05 28 2019  8:44AM            </t>
  </si>
  <si>
    <t>網路報名</t>
    <phoneticPr fontId="1" type="noConversion"/>
  </si>
  <si>
    <t>職涯講堂</t>
    <phoneticPr fontId="1" type="noConversion"/>
  </si>
  <si>
    <t>0605_國企系黃亮舒</t>
    <phoneticPr fontId="1" type="noConversion"/>
  </si>
  <si>
    <t>選擇輔心理系的原因，以及對未來工作實際的幫助？</t>
  </si>
  <si>
    <t xml:space="preserve">05 28 2019  3:30PM            </t>
  </si>
  <si>
    <t>180.204.18.76</t>
  </si>
  <si>
    <t>請問四大事務所的管理顧問部門和三大管顧(Mckinsey, BCG)等顧問公司有什麼差異的? 經手案件性質的不同? 亦或是擅長領域的不同?</t>
  </si>
  <si>
    <t xml:space="preserve">05 28 2019 10:55PM            </t>
  </si>
  <si>
    <t>A227839188</t>
  </si>
  <si>
    <t xml:space="preserve">12/15/1990                    </t>
  </si>
  <si>
    <t>naomi.c.liu@gmail.com</t>
  </si>
  <si>
    <t>否</t>
    <phoneticPr fontId="1" type="noConversion"/>
  </si>
  <si>
    <t>網路報名</t>
    <phoneticPr fontId="1" type="noConversion"/>
  </si>
  <si>
    <t>36.224.221.187</t>
  </si>
  <si>
    <t>r06749014</t>
  </si>
  <si>
    <t>職涯講堂</t>
    <phoneticPr fontId="1" type="noConversion"/>
  </si>
  <si>
    <t>0605_國企系黃亮舒</t>
    <phoneticPr fontId="1" type="noConversion"/>
  </si>
  <si>
    <t>N/A</t>
  </si>
  <si>
    <t xml:space="preserve">05 29 2019  1:45PM            </t>
  </si>
  <si>
    <t>呂明諺</t>
  </si>
  <si>
    <t>D122883427</t>
  </si>
  <si>
    <t xml:space="preserve">05/21/1996                    </t>
  </si>
  <si>
    <t>johnny8505215297@gmail.com</t>
  </si>
  <si>
    <t>223.140.182.81</t>
  </si>
  <si>
    <t>r07722044</t>
  </si>
  <si>
    <t>想要進入顧問產業，要怎麼準備自己</t>
  </si>
  <si>
    <t xml:space="preserve">06  4 2019 11:53AM            </t>
  </si>
  <si>
    <t>趙先平</t>
  </si>
  <si>
    <t>A129648058</t>
  </si>
  <si>
    <t xml:space="preserve">07/23/1997                    </t>
  </si>
  <si>
    <t>b04704077@ntu.edu.tw</t>
  </si>
  <si>
    <t>b04704077</t>
  </si>
  <si>
    <t>0605_國企系黃亮舒</t>
    <phoneticPr fontId="1" type="noConversion"/>
  </si>
  <si>
    <t>想了解學長選第一份工作時的考量，謝謝!</t>
  </si>
  <si>
    <t xml:space="preserve">06  4 2019  1:36PM            </t>
  </si>
  <si>
    <t>何子斌</t>
  </si>
  <si>
    <t>N126155931</t>
  </si>
  <si>
    <t>k333hoisi@gmail.com</t>
  </si>
  <si>
    <t>否</t>
    <phoneticPr fontId="1" type="noConversion"/>
  </si>
  <si>
    <t>網路報名</t>
    <phoneticPr fontId="1" type="noConversion"/>
  </si>
  <si>
    <t>114.136.169.42</t>
  </si>
  <si>
    <t>b06704043</t>
  </si>
  <si>
    <t>職涯講堂</t>
    <phoneticPr fontId="1" type="noConversion"/>
  </si>
  <si>
    <t>0605_國企系黃亮舒</t>
    <phoneticPr fontId="1" type="noConversion"/>
  </si>
  <si>
    <t xml:space="preserve">06  4 2019  5:44PM            </t>
  </si>
  <si>
    <t>徐若華</t>
  </si>
  <si>
    <t>D222776232</t>
  </si>
  <si>
    <t xml:space="preserve">09/30/1996                    </t>
  </si>
  <si>
    <t>B04106025@ntu.edu.tw</t>
  </si>
  <si>
    <t>否</t>
    <phoneticPr fontId="1" type="noConversion"/>
  </si>
  <si>
    <t>140.112.150.245</t>
  </si>
  <si>
    <t>b04106025</t>
  </si>
  <si>
    <t>在IBM科技公司的顧問部門工作與會計事務所的顧問部門有什麼相同與不同之處、需要的skill set是否相同？每次職涯轉換時會考量哪些因素呢？</t>
  </si>
  <si>
    <t xml:space="preserve">06  4 2019 10:09PM            </t>
  </si>
  <si>
    <t>簡毓萱</t>
  </si>
  <si>
    <t>A225412125</t>
  </si>
  <si>
    <t xml:space="preserve">05/03/1997                    </t>
  </si>
  <si>
    <t>b04704087@ntu.edu.tw</t>
  </si>
  <si>
    <t>網路報名</t>
    <phoneticPr fontId="1" type="noConversion"/>
  </si>
  <si>
    <t>180.217.174.130</t>
  </si>
  <si>
    <t>b04704087</t>
  </si>
  <si>
    <t>職涯講堂</t>
    <phoneticPr fontId="1" type="noConversion"/>
  </si>
  <si>
    <t>0605_國企系黃亮舒</t>
    <phoneticPr fontId="1" type="noConversion"/>
  </si>
  <si>
    <t>想聽學長如何將設計思考的mindset運用到顧問業上！</t>
  </si>
  <si>
    <t xml:space="preserve">06  6 2019 10:36AM            </t>
  </si>
  <si>
    <t xml:space="preserve">06  6 2019 10:37AM            </t>
  </si>
  <si>
    <t>0604_一對一職涯諮商-其他</t>
  </si>
  <si>
    <t>0604_一對一職涯諮商-其他</t>
    <phoneticPr fontId="1" type="noConversion"/>
  </si>
  <si>
    <t>0604_一對一職涯諮商-其他</t>
    <phoneticPr fontId="1" type="noConversion"/>
  </si>
  <si>
    <t>0605_國企系黃亮舒</t>
  </si>
  <si>
    <t>0605_國企系黃亮舒</t>
    <phoneticPr fontId="1" type="noConversion"/>
  </si>
  <si>
    <t>0605_國企系黃亮舒</t>
    <phoneticPr fontId="1" type="noConversion"/>
  </si>
  <si>
    <t>其他</t>
    <phoneticPr fontId="1" type="noConversion"/>
  </si>
  <si>
    <t>邀請制</t>
  </si>
  <si>
    <t>b04302147鄭雅倩</t>
  </si>
  <si>
    <t>b07703125劉嘉茜</t>
  </si>
  <si>
    <t>r07741008盛怡慈</t>
  </si>
  <si>
    <t>v861129潘思蒨</t>
  </si>
  <si>
    <t>b07703132鍾秉瀚</t>
  </si>
  <si>
    <t>b06102134周詩坪</t>
  </si>
  <si>
    <t>r06h42011李依穎</t>
  </si>
  <si>
    <t>b02613014黃紹華</t>
  </si>
  <si>
    <t>b05409028呂欣瑗</t>
  </si>
  <si>
    <t>b04502053施旻宏</t>
  </si>
  <si>
    <t>b06303115蔡佩芸</t>
  </si>
  <si>
    <t>way127林明偉</t>
  </si>
  <si>
    <t>b04701104李岱縈</t>
  </si>
  <si>
    <t>r06723009葉昱辰</t>
  </si>
  <si>
    <t>r07722013王俊凱</t>
  </si>
  <si>
    <t>r07722011王迎曦</t>
  </si>
  <si>
    <t>r08521515毛美能</t>
  </si>
  <si>
    <t>b07705015劉鎮霆</t>
  </si>
  <si>
    <t>cloudwithdust@gmail.com沈智暐</t>
  </si>
  <si>
    <t>b04704072黃麒峰</t>
  </si>
  <si>
    <t>b06701108高士淵</t>
  </si>
  <si>
    <t>b07704045廖淯晴</t>
  </si>
  <si>
    <t>d04724002施權峰</t>
  </si>
  <si>
    <t>henry81313林智源</t>
  </si>
  <si>
    <t>r07725049吳姿君</t>
  </si>
  <si>
    <t>r07725021洪靖雯</t>
  </si>
  <si>
    <t>b05702008林傳奇</t>
  </si>
  <si>
    <t>b05701213曾斯平</t>
  </si>
  <si>
    <t>B04602031李季陽</t>
  </si>
  <si>
    <t>B04703089郭  昕</t>
  </si>
  <si>
    <t>B06701206張致瑋</t>
  </si>
  <si>
    <t>B07704062吳東翰</t>
  </si>
  <si>
    <t>B06701155黃子倢</t>
  </si>
  <si>
    <t>B07902126謝宗儒</t>
  </si>
  <si>
    <t>b06702007呂  俐</t>
  </si>
  <si>
    <t>b04703016曾靖皓</t>
  </si>
  <si>
    <t>b05704083廖佳慧</t>
  </si>
  <si>
    <t>r06749014劉千瑜</t>
  </si>
  <si>
    <t>r07722044呂明諺</t>
  </si>
  <si>
    <t>b04704077趙先平</t>
  </si>
  <si>
    <t>b06704043何子斌</t>
  </si>
  <si>
    <t>b04106025徐若華</t>
  </si>
  <si>
    <t>b04704087簡毓萱</t>
  </si>
  <si>
    <t>物理系</t>
    <phoneticPr fontId="1" type="noConversion"/>
  </si>
  <si>
    <t>職治系</t>
    <phoneticPr fontId="1" type="noConversion"/>
  </si>
  <si>
    <t>20190610</t>
    <phoneticPr fontId="1" type="noConversion"/>
  </si>
  <si>
    <t>20190515</t>
    <phoneticPr fontId="1" type="noConversion"/>
  </si>
  <si>
    <t>合計</t>
    <phoneticPr fontId="1" type="noConversion"/>
  </si>
  <si>
    <t>0508_3 Drens</t>
  </si>
  <si>
    <t>0508_3 Drens</t>
    <phoneticPr fontId="1" type="noConversion"/>
  </si>
  <si>
    <t>0508_3 Drens</t>
    <phoneticPr fontId="1" type="noConversion"/>
  </si>
  <si>
    <t>0508_頭皮醫生</t>
  </si>
  <si>
    <t>0508_頭皮醫生</t>
    <phoneticPr fontId="1" type="noConversion"/>
  </si>
  <si>
    <t>0508_Muro Box</t>
  </si>
  <si>
    <t>0508_Muro Box</t>
    <phoneticPr fontId="1" type="noConversion"/>
  </si>
  <si>
    <t>0508_Rosetta</t>
  </si>
  <si>
    <t>0508_Rosetta</t>
    <phoneticPr fontId="1" type="noConversion"/>
  </si>
  <si>
    <t>b03702030</t>
  </si>
  <si>
    <t>b04101042</t>
  </si>
  <si>
    <t>b04602031</t>
  </si>
  <si>
    <t>b04607053</t>
  </si>
  <si>
    <t>b04701113</t>
  </si>
  <si>
    <t>b04703089</t>
  </si>
  <si>
    <t>b05702060</t>
  </si>
  <si>
    <t>b05702092</t>
  </si>
  <si>
    <t>b06102121</t>
  </si>
  <si>
    <t>b06302118</t>
  </si>
  <si>
    <t>b06302310</t>
  </si>
  <si>
    <t>b06701155</t>
  </si>
  <si>
    <t>b06701206</t>
  </si>
  <si>
    <t>b06703009</t>
  </si>
  <si>
    <t>b06704017</t>
  </si>
  <si>
    <t>b07704062</t>
  </si>
  <si>
    <t>b07902126</t>
  </si>
  <si>
    <t>R06724082</t>
  </si>
  <si>
    <t>R05123021</t>
  </si>
  <si>
    <t>R07724021</t>
  </si>
  <si>
    <t>R06627025</t>
  </si>
  <si>
    <t>R06724003</t>
  </si>
  <si>
    <t>R07627019</t>
  </si>
  <si>
    <t>R07724044</t>
  </si>
  <si>
    <t>R07922042</t>
  </si>
  <si>
    <t>R04941126</t>
  </si>
  <si>
    <t>R07722039</t>
  </si>
  <si>
    <t>R07722048</t>
  </si>
  <si>
    <t>R07741018</t>
  </si>
  <si>
    <t>R07525035</t>
  </si>
  <si>
    <t>R07627013</t>
  </si>
  <si>
    <t>R07627015</t>
  </si>
  <si>
    <t>R07627021</t>
  </si>
  <si>
    <t>R07723005</t>
  </si>
  <si>
    <t>R07723009</t>
  </si>
  <si>
    <t>R07724046</t>
  </si>
  <si>
    <t>R07724051</t>
  </si>
  <si>
    <t>R07724052</t>
  </si>
  <si>
    <t>boygiRl755079</t>
  </si>
  <si>
    <t>R05546043</t>
  </si>
  <si>
    <t>R05741076</t>
  </si>
  <si>
    <t>R06548040</t>
  </si>
  <si>
    <t>R06724088</t>
  </si>
  <si>
    <t>R06b46015</t>
  </si>
  <si>
    <t>R07227121</t>
  </si>
  <si>
    <t>R07627011</t>
  </si>
  <si>
    <t>R07627014</t>
  </si>
  <si>
    <t>R07627018</t>
  </si>
  <si>
    <t>R07627025</t>
  </si>
  <si>
    <t>R07627043</t>
  </si>
  <si>
    <t>R07722003</t>
  </si>
  <si>
    <t>R07722037</t>
  </si>
  <si>
    <t>R07723001</t>
  </si>
  <si>
    <t>R07723017</t>
  </si>
  <si>
    <t>R07723018</t>
  </si>
  <si>
    <t>R07723038</t>
  </si>
  <si>
    <t>R07723042</t>
  </si>
  <si>
    <t>R07723072</t>
  </si>
  <si>
    <t>R07723079</t>
  </si>
  <si>
    <t>R07723080</t>
  </si>
  <si>
    <t>R07723081</t>
  </si>
  <si>
    <t>R07724035</t>
  </si>
  <si>
    <t>R07724040</t>
  </si>
  <si>
    <t>R07725037</t>
  </si>
  <si>
    <t>R07741039</t>
  </si>
  <si>
    <t>R07741058</t>
  </si>
  <si>
    <t>R07741072</t>
  </si>
  <si>
    <t>R07749008</t>
  </si>
  <si>
    <t>R07749047</t>
  </si>
  <si>
    <t>bRay010040</t>
  </si>
  <si>
    <t>haRvey0706</t>
  </si>
  <si>
    <t>R02723047</t>
  </si>
  <si>
    <t>R05122014</t>
  </si>
  <si>
    <t>R05227202</t>
  </si>
  <si>
    <t>R05723032</t>
  </si>
  <si>
    <t>R06246008</t>
  </si>
  <si>
    <t>R06323025</t>
  </si>
  <si>
    <t>R06323061</t>
  </si>
  <si>
    <t>R06343007</t>
  </si>
  <si>
    <t>R06627012</t>
  </si>
  <si>
    <t>R06722021</t>
  </si>
  <si>
    <t>R06723073</t>
  </si>
  <si>
    <t>R06724005</t>
  </si>
  <si>
    <t>R06724041</t>
  </si>
  <si>
    <t>R06724083</t>
  </si>
  <si>
    <t>R06725002</t>
  </si>
  <si>
    <t>R06741046</t>
  </si>
  <si>
    <t>R06848027</t>
  </si>
  <si>
    <t>R06848035</t>
  </si>
  <si>
    <t>R06b22032</t>
  </si>
  <si>
    <t>R06b22033</t>
  </si>
  <si>
    <t>R06b46002</t>
  </si>
  <si>
    <t>R06b46020</t>
  </si>
  <si>
    <t>R06h41018</t>
  </si>
  <si>
    <t>R06h42011</t>
  </si>
  <si>
    <t>R07227123</t>
  </si>
  <si>
    <t>R07227126</t>
  </si>
  <si>
    <t>R07342003</t>
  </si>
  <si>
    <t>R07447005</t>
  </si>
  <si>
    <t>R07447008</t>
  </si>
  <si>
    <t>R07447012</t>
  </si>
  <si>
    <t>R07459004</t>
  </si>
  <si>
    <t>R07528061</t>
  </si>
  <si>
    <t>R07546038</t>
  </si>
  <si>
    <t>R07627020</t>
  </si>
  <si>
    <t>R07627042</t>
  </si>
  <si>
    <t>R07630001</t>
  </si>
  <si>
    <t>R07630016</t>
  </si>
  <si>
    <t>R07722012</t>
  </si>
  <si>
    <t>R07722044</t>
  </si>
  <si>
    <t>R07722046</t>
  </si>
  <si>
    <t>R07723002</t>
  </si>
  <si>
    <t>R07723012</t>
  </si>
  <si>
    <t>R07723033</t>
  </si>
  <si>
    <t>R07723047</t>
  </si>
  <si>
    <t>R07723052</t>
  </si>
  <si>
    <t>R07723060</t>
  </si>
  <si>
    <t>R07723064</t>
  </si>
  <si>
    <t>R07723067</t>
  </si>
  <si>
    <t>R07724001</t>
  </si>
  <si>
    <t>R07724005</t>
  </si>
  <si>
    <t>R07724006</t>
  </si>
  <si>
    <t>R07724014</t>
  </si>
  <si>
    <t>R07724020</t>
  </si>
  <si>
    <t>R07724036</t>
  </si>
  <si>
    <t>R07724038</t>
  </si>
  <si>
    <t>R07724041</t>
  </si>
  <si>
    <t>R07724048</t>
  </si>
  <si>
    <t>R07724050</t>
  </si>
  <si>
    <t>R07725021</t>
  </si>
  <si>
    <t>R07725024</t>
  </si>
  <si>
    <t>R07725049</t>
  </si>
  <si>
    <t>R07741011</t>
  </si>
  <si>
    <t>R07741019</t>
  </si>
  <si>
    <t>R07741041</t>
  </si>
  <si>
    <t>R07741044</t>
  </si>
  <si>
    <t>R07741048</t>
  </si>
  <si>
    <t>R07741050</t>
  </si>
  <si>
    <t>R07741073</t>
  </si>
  <si>
    <t>R07844001</t>
  </si>
  <si>
    <t>R07848016</t>
  </si>
  <si>
    <t>R07848018</t>
  </si>
  <si>
    <t>R07848031</t>
  </si>
  <si>
    <t>R07a41030</t>
  </si>
  <si>
    <t>R07b22018</t>
  </si>
  <si>
    <t>R07b22043</t>
  </si>
  <si>
    <t>wentRc55</t>
  </si>
  <si>
    <t xml:space="preserve">wentRc55 </t>
  </si>
  <si>
    <t>2019caReeR</t>
  </si>
  <si>
    <t>henRy81313</t>
  </si>
  <si>
    <t>R03322027</t>
  </si>
  <si>
    <t>R03623016</t>
  </si>
  <si>
    <t>R04322039</t>
  </si>
  <si>
    <t>R05124013</t>
  </si>
  <si>
    <t>R05642015</t>
  </si>
  <si>
    <t>R05722017</t>
  </si>
  <si>
    <t>R06223117</t>
  </si>
  <si>
    <t>R06341034</t>
  </si>
  <si>
    <t>R06448016</t>
  </si>
  <si>
    <t>R06521327</t>
  </si>
  <si>
    <t>R06548032</t>
  </si>
  <si>
    <t>R06621210</t>
  </si>
  <si>
    <t>R06627006</t>
  </si>
  <si>
    <t>R06629020</t>
  </si>
  <si>
    <t>R06633029</t>
  </si>
  <si>
    <t>R06723009</t>
  </si>
  <si>
    <t>R06724031</t>
  </si>
  <si>
    <t>R06724032</t>
  </si>
  <si>
    <t>R06725045</t>
  </si>
  <si>
    <t>R06741002</t>
  </si>
  <si>
    <t>R06741018</t>
  </si>
  <si>
    <t>R06741021</t>
  </si>
  <si>
    <t>R06741053</t>
  </si>
  <si>
    <t>R06749007</t>
  </si>
  <si>
    <t>R06749014</t>
  </si>
  <si>
    <t>R06849022</t>
  </si>
  <si>
    <t>R07227125</t>
  </si>
  <si>
    <t>R07323037</t>
  </si>
  <si>
    <t>R07323038</t>
  </si>
  <si>
    <t>R07447006</t>
  </si>
  <si>
    <t>R07546013</t>
  </si>
  <si>
    <t>R07622029</t>
  </si>
  <si>
    <t>R07722011</t>
  </si>
  <si>
    <t>R07722013</t>
  </si>
  <si>
    <t>R07722018</t>
  </si>
  <si>
    <t>R07722030</t>
  </si>
  <si>
    <t>R07722047</t>
  </si>
  <si>
    <t>R07723053</t>
  </si>
  <si>
    <t>R07723059</t>
  </si>
  <si>
    <t>R07723062</t>
  </si>
  <si>
    <t>R07723078</t>
  </si>
  <si>
    <t>R07724003</t>
  </si>
  <si>
    <t>R07724011</t>
  </si>
  <si>
    <t>R07724039</t>
  </si>
  <si>
    <t>R07724055</t>
  </si>
  <si>
    <t>R07724058</t>
  </si>
  <si>
    <t>R07724059</t>
  </si>
  <si>
    <t>R07724063</t>
  </si>
  <si>
    <t>R07725028</t>
  </si>
  <si>
    <t>R07741008</t>
  </si>
  <si>
    <t>R07741054</t>
  </si>
  <si>
    <t>R07741065</t>
  </si>
  <si>
    <t>R07741071</t>
  </si>
  <si>
    <t>R07749018</t>
  </si>
  <si>
    <t>R07848026</t>
  </si>
  <si>
    <t>R07849008</t>
  </si>
  <si>
    <t>R07922089</t>
  </si>
  <si>
    <t>R07943084</t>
  </si>
  <si>
    <t>R07A21116</t>
  </si>
  <si>
    <t>R08521515</t>
  </si>
  <si>
    <t>Ryan225577</t>
  </si>
  <si>
    <t>R06741078</t>
  </si>
  <si>
    <t xml:space="preserve">06 26 2019  2:33PM            </t>
  </si>
  <si>
    <t>曾增祐</t>
  </si>
  <si>
    <t>H124784118</t>
  </si>
  <si>
    <t xml:space="preserve">05/20/1995                    </t>
  </si>
  <si>
    <t>B04704069</t>
  </si>
  <si>
    <t>陳資元</t>
  </si>
  <si>
    <t>F129216131</t>
  </si>
  <si>
    <t xml:space="preserve">10/31/1994                    </t>
  </si>
  <si>
    <t>b03704071</t>
  </si>
  <si>
    <t>王光維</t>
  </si>
  <si>
    <t>A129572433</t>
  </si>
  <si>
    <t xml:space="preserve">01/02/1997                    </t>
  </si>
  <si>
    <t>B04607003</t>
  </si>
  <si>
    <t xml:space="preserve">06 26 2019  2:34PM            </t>
  </si>
  <si>
    <t>陳  竫</t>
  </si>
  <si>
    <t>A229591207</t>
  </si>
  <si>
    <t>iwtgtws1688@gmail.com</t>
  </si>
  <si>
    <t>B06703006</t>
  </si>
  <si>
    <t>B06107054</t>
  </si>
  <si>
    <t>職業工坊</t>
    <phoneticPr fontId="1" type="noConversion"/>
  </si>
  <si>
    <t>團體職涯諮商</t>
    <phoneticPr fontId="1" type="noConversion"/>
  </si>
  <si>
    <t>0625_金融業</t>
  </si>
  <si>
    <t>0625_金融業</t>
    <phoneticPr fontId="1" type="noConversion"/>
  </si>
  <si>
    <t>邀請制</t>
    <phoneticPr fontId="1" type="noConversion"/>
  </si>
  <si>
    <t>團體職涯諮商</t>
    <phoneticPr fontId="1" type="noConversion"/>
  </si>
  <si>
    <t>0625_金融業</t>
    <phoneticPr fontId="1" type="noConversion"/>
  </si>
  <si>
    <t xml:space="preserve">06 26 2019  3:19PM            </t>
  </si>
  <si>
    <t>jessiefang0101@gmail.com</t>
  </si>
  <si>
    <t>王承</t>
  </si>
  <si>
    <t>A130655612</t>
  </si>
  <si>
    <t>aragon61519@yahoo.com.tw</t>
  </si>
  <si>
    <t>B06704053</t>
  </si>
  <si>
    <t>王振學</t>
  </si>
  <si>
    <t>N125356925</t>
  </si>
  <si>
    <t xml:space="preserve">12/12/1992                    </t>
  </si>
  <si>
    <t>b00605035@ntu.edu.tw</t>
  </si>
  <si>
    <t>R05548009</t>
  </si>
  <si>
    <t>0988598060(本人)</t>
  </si>
  <si>
    <t>B06109022</t>
  </si>
  <si>
    <t xml:space="preserve">06 26 2019  3:22PM            </t>
  </si>
  <si>
    <t>呂真妮</t>
  </si>
  <si>
    <t>A229723763</t>
  </si>
  <si>
    <t>b05701132</t>
  </si>
  <si>
    <t>wxes9313439@gmail.com</t>
  </si>
  <si>
    <t>B06703080</t>
  </si>
  <si>
    <t>kikilin0303@yahoo.com.tw</t>
  </si>
  <si>
    <t>B05607005</t>
  </si>
  <si>
    <t xml:space="preserve">06 26 2019  3:23PM            </t>
  </si>
  <si>
    <t>B06703097</t>
  </si>
  <si>
    <t>B06703004</t>
  </si>
  <si>
    <t>B05703029</t>
  </si>
  <si>
    <t>B05102109</t>
  </si>
  <si>
    <t>B06204007</t>
  </si>
  <si>
    <t>B03a01344</t>
  </si>
  <si>
    <t xml:space="preserve">06 26 2019  3:24PM            </t>
  </si>
  <si>
    <t>shin870107@gmail.com</t>
  </si>
  <si>
    <t>B07705015</t>
  </si>
  <si>
    <t>其他</t>
    <phoneticPr fontId="1" type="noConversion"/>
  </si>
  <si>
    <t>0626_設計思考工作坊</t>
  </si>
  <si>
    <t>0626_設計思考工作坊</t>
    <phoneticPr fontId="1" type="noConversion"/>
  </si>
  <si>
    <t>B04704069曾增祐</t>
  </si>
  <si>
    <t>b03704071陳資元</t>
  </si>
  <si>
    <t>B04607003王光維</t>
  </si>
  <si>
    <t>B06703006陳  竫</t>
  </si>
  <si>
    <t>B06704053王承</t>
  </si>
  <si>
    <t>R05548009王振學</t>
  </si>
  <si>
    <t>b05701132呂真妮</t>
  </si>
  <si>
    <t>學號</t>
    <phoneticPr fontId="1" type="noConversion"/>
  </si>
  <si>
    <t>黑名單</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</si>
</sst>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76" formatCode="0.0%"/>
    <numFmt numFmtId="177" formatCode="#,##0_);[Red]\(#,##0\)"/>
    <numFmt numFmtId="178" formatCode="m&quot;月&quot;d&quot;日&quot;"/>
    <numFmt numFmtId="179" formatCode="yyyymmdd"/>
  </numFmts>
  <fonts count="37">
    <font>
      <sz val="12"/>
      <color theme="1"/>
      <name val="新細明體"/>
      <family val="2"/>
      <charset val="136"/>
      <scheme val="minor"/>
    </font>
    <font>
      <sz val="9"/>
      <name val="新細明體"/>
      <family val="2"/>
      <charset val="136"/>
      <scheme val="minor"/>
    </font>
    <font>
      <sz val="12"/>
      <color rgb="FFFF0000"/>
      <name val="新細明體"/>
      <family val="2"/>
      <charset val="136"/>
      <scheme val="minor"/>
    </font>
    <font>
      <sz val="10"/>
      <color theme="1"/>
      <name val="微軟正黑體"/>
      <family val="2"/>
      <charset val="136"/>
    </font>
    <font>
      <b/>
      <sz val="10"/>
      <color theme="1"/>
      <name val="微軟正黑體"/>
      <family val="2"/>
      <charset val="136"/>
    </font>
    <font>
      <sz val="9"/>
      <name val="新細明體"/>
      <family val="1"/>
      <charset val="136"/>
    </font>
    <font>
      <b/>
      <sz val="10"/>
      <name val="微軟正黑體"/>
      <family val="2"/>
      <charset val="136"/>
    </font>
    <font>
      <sz val="10"/>
      <name val="微軟正黑體"/>
      <family val="2"/>
      <charset val="136"/>
    </font>
    <font>
      <sz val="12"/>
      <color theme="1"/>
      <name val="微軟正黑體"/>
      <family val="2"/>
      <charset val="136"/>
    </font>
    <font>
      <sz val="12"/>
      <color rgb="FFFF0000"/>
      <name val="微軟正黑體"/>
      <family val="2"/>
      <charset val="136"/>
    </font>
    <font>
      <b/>
      <sz val="12"/>
      <color theme="1"/>
      <name val="微軟正黑體"/>
      <family val="2"/>
      <charset val="136"/>
    </font>
    <font>
      <b/>
      <sz val="8"/>
      <name val="微軟正黑體"/>
      <family val="2"/>
      <charset val="136"/>
    </font>
    <font>
      <sz val="12"/>
      <color theme="1"/>
      <name val="新細明體"/>
      <family val="1"/>
      <charset val="136"/>
      <scheme val="minor"/>
    </font>
    <font>
      <sz val="14"/>
      <color theme="1"/>
      <name val="新細明體"/>
      <family val="2"/>
      <charset val="136"/>
      <scheme val="minor"/>
    </font>
    <font>
      <sz val="12"/>
      <color theme="1"/>
      <name val="華康楷書體W5"/>
      <family val="4"/>
      <charset val="136"/>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65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b/>
      <sz val="10"/>
      <color theme="8" tint="0.39997558519241921"/>
      <name val="微軟正黑體"/>
      <family val="2"/>
      <charset val="136"/>
    </font>
    <font>
      <b/>
      <sz val="10"/>
      <color theme="0"/>
      <name val="微軟正黑體"/>
      <family val="2"/>
      <charset val="136"/>
    </font>
    <font>
      <sz val="10"/>
      <color theme="0"/>
      <name val="微軟正黑體"/>
      <family val="2"/>
      <charset val="136"/>
    </font>
    <font>
      <b/>
      <sz val="8"/>
      <color theme="0"/>
      <name val="微軟正黑體"/>
      <family val="2"/>
      <charset val="136"/>
    </font>
    <font>
      <sz val="10"/>
      <color rgb="FFFF0000"/>
      <name val="微軟正黑體"/>
      <family val="2"/>
      <charset val="136"/>
    </font>
    <font>
      <sz val="10"/>
      <color theme="1"/>
      <name val="新細明體"/>
      <family val="2"/>
      <charset val="136"/>
      <scheme val="minor"/>
    </font>
  </fonts>
  <fills count="44">
    <fill>
      <patternFill patternType="none"/>
    </fill>
    <fill>
      <patternFill patternType="gray125"/>
    </fill>
    <fill>
      <patternFill patternType="solid">
        <fgColor theme="9" tint="0.39997558519241921"/>
        <bgColor indexed="64"/>
      </patternFill>
    </fill>
    <fill>
      <patternFill patternType="solid">
        <fgColor theme="7" tint="0.39997558519241921"/>
        <bgColor indexed="64"/>
      </patternFill>
    </fill>
    <fill>
      <patternFill patternType="solid">
        <fgColor theme="9" tint="0.59999389629810485"/>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59999389629810485"/>
        <bgColor indexed="64"/>
      </patternFill>
    </fill>
    <fill>
      <patternFill patternType="solid">
        <fgColor rgb="FFFF0000"/>
        <bgColor indexed="64"/>
      </patternFill>
    </fill>
    <fill>
      <patternFill patternType="solid">
        <fgColor rgb="FF92D050"/>
        <bgColor indexed="64"/>
      </patternFill>
    </fill>
    <fill>
      <patternFill patternType="solid">
        <fgColor theme="7" tint="0.59999389629810485"/>
        <bgColor indexed="64"/>
      </patternFill>
    </fill>
    <fill>
      <patternFill patternType="solid">
        <fgColor rgb="FF00B0F0"/>
        <bgColor indexed="64"/>
      </patternFill>
    </fill>
    <fill>
      <patternFill patternType="solid">
        <fgColor theme="5" tint="-0.249977111117893"/>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42">
    <xf numFmtId="0" fontId="0" fillId="0" borderId="0">
      <alignment vertical="center"/>
    </xf>
    <xf numFmtId="0" fontId="16" fillId="0" borderId="0" applyNumberFormat="0" applyFill="0" applyBorder="0" applyAlignment="0" applyProtection="0">
      <alignment vertical="center"/>
    </xf>
    <xf numFmtId="0" fontId="17" fillId="0" borderId="4" applyNumberFormat="0" applyFill="0" applyAlignment="0" applyProtection="0">
      <alignment vertical="center"/>
    </xf>
    <xf numFmtId="0" fontId="18" fillId="0" borderId="5" applyNumberFormat="0" applyFill="0" applyAlignment="0" applyProtection="0">
      <alignment vertical="center"/>
    </xf>
    <xf numFmtId="0" fontId="19" fillId="0" borderId="6" applyNumberFormat="0" applyFill="0" applyAlignment="0" applyProtection="0">
      <alignment vertical="center"/>
    </xf>
    <xf numFmtId="0" fontId="19" fillId="0" borderId="0" applyNumberFormat="0" applyFill="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7" applyNumberFormat="0" applyAlignment="0" applyProtection="0">
      <alignment vertical="center"/>
    </xf>
    <xf numFmtId="0" fontId="24" fillId="11" borderId="8" applyNumberFormat="0" applyAlignment="0" applyProtection="0">
      <alignment vertical="center"/>
    </xf>
    <xf numFmtId="0" fontId="25" fillId="11" borderId="7" applyNumberFormat="0" applyAlignment="0" applyProtection="0">
      <alignment vertical="center"/>
    </xf>
    <xf numFmtId="0" fontId="26" fillId="0" borderId="9" applyNumberFormat="0" applyFill="0" applyAlignment="0" applyProtection="0">
      <alignment vertical="center"/>
    </xf>
    <xf numFmtId="0" fontId="27" fillId="12" borderId="10" applyNumberFormat="0" applyAlignment="0" applyProtection="0">
      <alignment vertical="center"/>
    </xf>
    <xf numFmtId="0" fontId="2" fillId="0" borderId="0" applyNumberFormat="0" applyFill="0" applyBorder="0" applyAlignment="0" applyProtection="0">
      <alignment vertical="center"/>
    </xf>
    <xf numFmtId="0" fontId="15" fillId="13" borderId="11" applyNumberFormat="0" applyFont="0" applyAlignment="0" applyProtection="0">
      <alignment vertical="center"/>
    </xf>
    <xf numFmtId="0" fontId="28" fillId="0" borderId="0" applyNumberFormat="0" applyFill="0" applyBorder="0" applyAlignment="0" applyProtection="0">
      <alignment vertical="center"/>
    </xf>
    <xf numFmtId="0" fontId="29" fillId="0" borderId="12" applyNumberFormat="0" applyFill="0" applyAlignment="0" applyProtection="0">
      <alignment vertical="center"/>
    </xf>
    <xf numFmtId="0" fontId="30" fillId="14" borderId="0" applyNumberFormat="0" applyBorder="0" applyAlignment="0" applyProtection="0">
      <alignment vertical="center"/>
    </xf>
    <xf numFmtId="0" fontId="15" fillId="15" borderId="0" applyNumberFormat="0" applyBorder="0" applyAlignment="0" applyProtection="0">
      <alignment vertical="center"/>
    </xf>
    <xf numFmtId="0" fontId="15" fillId="16" borderId="0" applyNumberFormat="0" applyBorder="0" applyAlignment="0" applyProtection="0">
      <alignment vertical="center"/>
    </xf>
    <xf numFmtId="0" fontId="30" fillId="17" borderId="0" applyNumberFormat="0" applyBorder="0" applyAlignment="0" applyProtection="0">
      <alignment vertical="center"/>
    </xf>
    <xf numFmtId="0" fontId="30" fillId="18" borderId="0" applyNumberFormat="0" applyBorder="0" applyAlignment="0" applyProtection="0">
      <alignment vertical="center"/>
    </xf>
    <xf numFmtId="0" fontId="15" fillId="19" borderId="0" applyNumberFormat="0" applyBorder="0" applyAlignment="0" applyProtection="0">
      <alignment vertical="center"/>
    </xf>
    <xf numFmtId="0" fontId="15"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15" fillId="23" borderId="0" applyNumberFormat="0" applyBorder="0" applyAlignment="0" applyProtection="0">
      <alignment vertical="center"/>
    </xf>
    <xf numFmtId="0" fontId="15"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15" fillId="27" borderId="0" applyNumberFormat="0" applyBorder="0" applyAlignment="0" applyProtection="0">
      <alignment vertical="center"/>
    </xf>
    <xf numFmtId="0" fontId="15" fillId="2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15" fillId="31" borderId="0" applyNumberFormat="0" applyBorder="0" applyAlignment="0" applyProtection="0">
      <alignment vertical="center"/>
    </xf>
    <xf numFmtId="0" fontId="15" fillId="32" borderId="0" applyNumberFormat="0" applyBorder="0" applyAlignment="0" applyProtection="0">
      <alignment vertical="center"/>
    </xf>
    <xf numFmtId="0" fontId="30" fillId="33" borderId="0" applyNumberFormat="0" applyBorder="0" applyAlignment="0" applyProtection="0">
      <alignment vertical="center"/>
    </xf>
    <xf numFmtId="0" fontId="30" fillId="34" borderId="0" applyNumberFormat="0" applyBorder="0" applyAlignment="0" applyProtection="0">
      <alignment vertical="center"/>
    </xf>
    <xf numFmtId="0" fontId="15" fillId="35" borderId="0" applyNumberFormat="0" applyBorder="0" applyAlignment="0" applyProtection="0">
      <alignment vertical="center"/>
    </xf>
    <xf numFmtId="0" fontId="15" fillId="36" borderId="0" applyNumberFormat="0" applyBorder="0" applyAlignment="0" applyProtection="0">
      <alignment vertical="center"/>
    </xf>
    <xf numFmtId="0" fontId="30" fillId="37" borderId="0" applyNumberFormat="0" applyBorder="0" applyAlignment="0" applyProtection="0">
      <alignment vertical="center"/>
    </xf>
  </cellStyleXfs>
  <cellXfs count="113">
    <xf numFmtId="0" fontId="0" fillId="0" borderId="0" xfId="0">
      <alignment vertical="center"/>
    </xf>
    <xf numFmtId="0" fontId="2" fillId="0" borderId="0" xfId="0" applyFont="1">
      <alignment vertical="center"/>
    </xf>
    <xf numFmtId="0" fontId="6" fillId="2" borderId="0" xfId="0" applyFont="1" applyFill="1" applyAlignment="1">
      <alignment horizontal="center" vertical="center" wrapText="1"/>
    </xf>
    <xf numFmtId="0" fontId="0" fillId="0" borderId="0" xfId="0" applyAlignment="1">
      <alignment horizontal="center" vertical="center"/>
    </xf>
    <xf numFmtId="176" fontId="6" fillId="2" borderId="0" xfId="0" applyNumberFormat="1" applyFont="1" applyFill="1" applyAlignment="1">
      <alignment horizontal="center" vertical="center" wrapText="1"/>
    </xf>
    <xf numFmtId="176" fontId="4" fillId="2" borderId="0" xfId="0" applyNumberFormat="1" applyFont="1" applyFill="1" applyAlignment="1">
      <alignment horizontal="center" vertical="center" wrapText="1"/>
    </xf>
    <xf numFmtId="0" fontId="8" fillId="0" borderId="0" xfId="0" applyFont="1">
      <alignment vertical="center"/>
    </xf>
    <xf numFmtId="0" fontId="9" fillId="0" borderId="0" xfId="0" applyFont="1">
      <alignment vertical="center"/>
    </xf>
    <xf numFmtId="177" fontId="8" fillId="0" borderId="0" xfId="0" applyNumberFormat="1" applyFont="1">
      <alignment vertical="center"/>
    </xf>
    <xf numFmtId="177" fontId="0" fillId="0" borderId="0" xfId="0" applyNumberFormat="1">
      <alignment vertical="center"/>
    </xf>
    <xf numFmtId="0" fontId="4" fillId="2" borderId="0" xfId="0" applyFont="1" applyFill="1" applyAlignment="1">
      <alignment horizontal="center" vertical="center" wrapText="1"/>
    </xf>
    <xf numFmtId="176" fontId="7" fillId="3" borderId="0" xfId="0" applyNumberFormat="1" applyFont="1" applyFill="1" applyAlignment="1">
      <alignment vertical="center" wrapText="1"/>
    </xf>
    <xf numFmtId="0" fontId="7" fillId="3" borderId="0" xfId="0" applyFont="1" applyFill="1" applyAlignment="1">
      <alignment vertical="center" wrapText="1"/>
    </xf>
    <xf numFmtId="0" fontId="8" fillId="0" borderId="1" xfId="0" applyFont="1" applyBorder="1">
      <alignment vertical="center"/>
    </xf>
    <xf numFmtId="0" fontId="8" fillId="0" borderId="1" xfId="0" applyFont="1" applyBorder="1" applyAlignment="1">
      <alignment horizontal="center" vertical="center"/>
    </xf>
    <xf numFmtId="177" fontId="8" fillId="0" borderId="1" xfId="0" applyNumberFormat="1" applyFont="1" applyBorder="1">
      <alignment vertical="center"/>
    </xf>
    <xf numFmtId="0" fontId="10" fillId="3" borderId="1" xfId="0" applyFont="1" applyFill="1" applyBorder="1" applyAlignment="1">
      <alignment horizontal="center" vertical="center"/>
    </xf>
    <xf numFmtId="0" fontId="10" fillId="4" borderId="1" xfId="0" applyFont="1" applyFill="1" applyBorder="1" applyAlignment="1">
      <alignment horizontal="center" vertical="center"/>
    </xf>
    <xf numFmtId="177" fontId="10" fillId="4" borderId="1" xfId="0" applyNumberFormat="1" applyFont="1" applyFill="1" applyBorder="1">
      <alignment vertical="center"/>
    </xf>
    <xf numFmtId="0" fontId="8" fillId="0" borderId="0" xfId="0" applyFont="1" applyAlignment="1">
      <alignment horizontal="center" vertical="center"/>
    </xf>
    <xf numFmtId="0" fontId="9" fillId="0" borderId="0" xfId="0" applyFont="1" applyAlignment="1">
      <alignment horizontal="center" vertical="center"/>
    </xf>
    <xf numFmtId="14" fontId="0" fillId="0" borderId="0" xfId="0" applyNumberFormat="1">
      <alignment vertical="center"/>
    </xf>
    <xf numFmtId="0" fontId="0" fillId="0" borderId="0" xfId="0" quotePrefix="1">
      <alignment vertical="center"/>
    </xf>
    <xf numFmtId="0" fontId="0" fillId="0" borderId="0" xfId="0" pivotButton="1">
      <alignment vertical="center"/>
    </xf>
    <xf numFmtId="0" fontId="0" fillId="0" borderId="0" xfId="0" applyAlignment="1">
      <alignment horizontal="left" vertical="center"/>
    </xf>
    <xf numFmtId="0" fontId="0" fillId="0" borderId="0" xfId="0" applyNumberFormat="1">
      <alignment vertical="center"/>
    </xf>
    <xf numFmtId="0" fontId="3" fillId="0" borderId="1" xfId="0" applyFont="1" applyBorder="1">
      <alignment vertical="center"/>
    </xf>
    <xf numFmtId="0" fontId="3" fillId="0" borderId="1" xfId="0" applyFont="1" applyBorder="1" applyAlignment="1">
      <alignment horizontal="center" vertical="center"/>
    </xf>
    <xf numFmtId="176" fontId="7" fillId="0" borderId="1" xfId="0" applyNumberFormat="1" applyFont="1" applyFill="1" applyBorder="1" applyAlignment="1">
      <alignment horizontal="center" vertical="center"/>
    </xf>
    <xf numFmtId="0" fontId="0" fillId="0" borderId="1" xfId="0" applyBorder="1">
      <alignment vertical="center"/>
    </xf>
    <xf numFmtId="0" fontId="9" fillId="0" borderId="1" xfId="0" applyFont="1" applyBorder="1">
      <alignment vertical="center"/>
    </xf>
    <xf numFmtId="177" fontId="0" fillId="0" borderId="1" xfId="0" applyNumberFormat="1" applyBorder="1">
      <alignment vertical="center"/>
    </xf>
    <xf numFmtId="0" fontId="9" fillId="0" borderId="1" xfId="0" applyFont="1" applyBorder="1" applyAlignment="1">
      <alignment horizontal="center" vertical="center"/>
    </xf>
    <xf numFmtId="0" fontId="7" fillId="0" borderId="1" xfId="0" applyFont="1" applyFill="1" applyBorder="1" applyAlignment="1">
      <alignment horizontal="left" vertical="center"/>
    </xf>
    <xf numFmtId="0" fontId="8" fillId="0" borderId="1" xfId="0" applyFont="1" applyBorder="1" applyAlignment="1">
      <alignment horizontal="left" vertical="center"/>
    </xf>
    <xf numFmtId="0" fontId="9" fillId="0" borderId="1" xfId="0" applyFont="1" applyBorder="1" applyAlignment="1">
      <alignment horizontal="left" vertical="center"/>
    </xf>
    <xf numFmtId="0" fontId="0" fillId="0" borderId="1" xfId="0" applyBorder="1" applyAlignment="1">
      <alignment horizontal="left" vertical="center"/>
    </xf>
    <xf numFmtId="0" fontId="7" fillId="0" borderId="2" xfId="0" quotePrefix="1" applyFont="1" applyFill="1" applyBorder="1" applyAlignment="1">
      <alignment horizontal="center" vertical="center"/>
    </xf>
    <xf numFmtId="0" fontId="9" fillId="0" borderId="2" xfId="0" applyFont="1" applyBorder="1">
      <alignment vertical="center"/>
    </xf>
    <xf numFmtId="0" fontId="0" fillId="0" borderId="2" xfId="0" applyBorder="1">
      <alignment vertical="center"/>
    </xf>
    <xf numFmtId="0" fontId="11" fillId="2" borderId="0" xfId="0" applyFont="1" applyFill="1" applyAlignment="1">
      <alignment horizontal="center" vertical="center" wrapText="1"/>
    </xf>
    <xf numFmtId="0" fontId="0" fillId="0" borderId="0" xfId="0" applyAlignment="1">
      <alignment vertical="center" wrapText="1"/>
    </xf>
    <xf numFmtId="0" fontId="0" fillId="0" borderId="0" xfId="0" applyAlignment="1">
      <alignment vertical="center"/>
    </xf>
    <xf numFmtId="0" fontId="13" fillId="0" borderId="0" xfId="0" applyFont="1">
      <alignment vertical="center"/>
    </xf>
    <xf numFmtId="0" fontId="8" fillId="4" borderId="1" xfId="0" applyFont="1" applyFill="1" applyBorder="1" applyAlignment="1">
      <alignment horizontal="center" vertical="center"/>
    </xf>
    <xf numFmtId="0" fontId="10" fillId="5" borderId="1" xfId="0" applyFont="1" applyFill="1" applyBorder="1" applyAlignment="1">
      <alignment horizontal="center" vertical="center" wrapText="1"/>
    </xf>
    <xf numFmtId="0" fontId="4" fillId="5" borderId="1" xfId="0" applyFont="1" applyFill="1" applyBorder="1" applyAlignment="1">
      <alignment horizontal="center" vertical="center" wrapText="1"/>
    </xf>
    <xf numFmtId="0" fontId="10" fillId="5" borderId="1" xfId="0" applyFont="1" applyFill="1" applyBorder="1" applyAlignment="1">
      <alignment horizontal="center" vertical="center"/>
    </xf>
    <xf numFmtId="177" fontId="10" fillId="5" borderId="1" xfId="0" applyNumberFormat="1" applyFont="1" applyFill="1" applyBorder="1">
      <alignment vertical="center"/>
    </xf>
    <xf numFmtId="178" fontId="0" fillId="0" borderId="0" xfId="0" applyNumberFormat="1">
      <alignment vertical="center"/>
    </xf>
    <xf numFmtId="178" fontId="8" fillId="0" borderId="1" xfId="0" applyNumberFormat="1" applyFont="1" applyBorder="1">
      <alignment vertical="center"/>
    </xf>
    <xf numFmtId="0" fontId="8" fillId="5" borderId="1" xfId="0" applyFont="1" applyFill="1" applyBorder="1" applyAlignment="1">
      <alignment horizontal="center" vertical="center"/>
    </xf>
    <xf numFmtId="0" fontId="3" fillId="5" borderId="1" xfId="0" applyFont="1" applyFill="1" applyBorder="1" applyAlignment="1">
      <alignment horizontal="center" vertical="center"/>
    </xf>
    <xf numFmtId="0" fontId="3" fillId="5" borderId="1" xfId="0" applyFont="1" applyFill="1" applyBorder="1" applyAlignment="1">
      <alignment horizontal="center" vertical="center" wrapText="1"/>
    </xf>
    <xf numFmtId="0" fontId="14" fillId="0" borderId="1" xfId="0" applyFont="1" applyBorder="1">
      <alignment vertical="center"/>
    </xf>
    <xf numFmtId="178" fontId="14" fillId="0" borderId="1" xfId="0" applyNumberFormat="1" applyFont="1" applyBorder="1">
      <alignment vertical="center"/>
    </xf>
    <xf numFmtId="0" fontId="14" fillId="0" borderId="1" xfId="0" applyFont="1" applyBorder="1" applyAlignment="1">
      <alignment horizontal="center" vertical="center"/>
    </xf>
    <xf numFmtId="0" fontId="0" fillId="6" borderId="0" xfId="0" applyFill="1" applyBorder="1" applyAlignment="1">
      <alignment horizontal="center" vertical="center"/>
    </xf>
    <xf numFmtId="0" fontId="12" fillId="3" borderId="3" xfId="0" applyFont="1" applyFill="1" applyBorder="1" applyAlignment="1">
      <alignment horizontal="center" vertical="center" wrapText="1"/>
    </xf>
    <xf numFmtId="0" fontId="3" fillId="5" borderId="0" xfId="0" applyFont="1" applyFill="1" applyBorder="1" applyAlignment="1">
      <alignment horizontal="center" vertical="center"/>
    </xf>
    <xf numFmtId="178" fontId="8" fillId="0" borderId="0" xfId="0" applyNumberFormat="1" applyFont="1" applyBorder="1">
      <alignment vertical="center"/>
    </xf>
    <xf numFmtId="177" fontId="8" fillId="5" borderId="1" xfId="0" applyNumberFormat="1" applyFont="1" applyFill="1" applyBorder="1" applyAlignment="1">
      <alignment horizontal="center" vertical="center"/>
    </xf>
    <xf numFmtId="0" fontId="8" fillId="5" borderId="1" xfId="0" applyFont="1" applyFill="1" applyBorder="1">
      <alignment vertical="center"/>
    </xf>
    <xf numFmtId="177" fontId="8" fillId="0" borderId="1" xfId="0" applyNumberFormat="1" applyFont="1" applyBorder="1" applyAlignment="1">
      <alignment horizontal="center" vertical="center"/>
    </xf>
    <xf numFmtId="178" fontId="8" fillId="0" borderId="1" xfId="0" applyNumberFormat="1" applyFont="1" applyBorder="1" applyAlignment="1">
      <alignment horizontal="center" vertical="center"/>
    </xf>
    <xf numFmtId="179" fontId="8" fillId="0" borderId="1" xfId="0" applyNumberFormat="1" applyFont="1" applyBorder="1" applyAlignment="1">
      <alignment horizontal="center" vertical="center"/>
    </xf>
    <xf numFmtId="178" fontId="14" fillId="0" borderId="0" xfId="0" applyNumberFormat="1" applyFont="1" applyBorder="1">
      <alignment vertical="center"/>
    </xf>
    <xf numFmtId="0" fontId="3" fillId="38" borderId="1" xfId="0" applyFont="1" applyFill="1" applyBorder="1">
      <alignment vertical="center"/>
    </xf>
    <xf numFmtId="0" fontId="3" fillId="38" borderId="1" xfId="0" applyFont="1" applyFill="1" applyBorder="1" applyAlignment="1">
      <alignment vertical="center" wrapText="1"/>
    </xf>
    <xf numFmtId="0" fontId="31" fillId="38" borderId="1" xfId="0" applyFont="1" applyFill="1" applyBorder="1" applyAlignment="1">
      <alignment horizontal="center" vertical="center"/>
    </xf>
    <xf numFmtId="0" fontId="33" fillId="39" borderId="1" xfId="0" applyFont="1" applyFill="1" applyBorder="1" applyAlignment="1">
      <alignment vertical="center" wrapText="1"/>
    </xf>
    <xf numFmtId="0" fontId="32" fillId="39" borderId="1" xfId="0" applyFont="1" applyFill="1" applyBorder="1" applyAlignment="1">
      <alignment horizontal="center" vertical="center" wrapText="1"/>
    </xf>
    <xf numFmtId="0" fontId="3" fillId="40" borderId="1" xfId="0" applyFont="1" applyFill="1" applyBorder="1">
      <alignment vertical="center"/>
    </xf>
    <xf numFmtId="0" fontId="0" fillId="41" borderId="0" xfId="0" applyFill="1" applyAlignment="1">
      <alignment horizontal="center" vertical="center"/>
    </xf>
    <xf numFmtId="0" fontId="0" fillId="41" borderId="0" xfId="0" applyFill="1">
      <alignment vertical="center"/>
    </xf>
    <xf numFmtId="0" fontId="3" fillId="41" borderId="1" xfId="0" applyFont="1" applyFill="1" applyBorder="1" applyAlignment="1">
      <alignment horizontal="center" vertical="center" wrapText="1"/>
    </xf>
    <xf numFmtId="0" fontId="3" fillId="41" borderId="1" xfId="0" applyFont="1" applyFill="1" applyBorder="1" applyAlignment="1">
      <alignment vertical="center" wrapText="1"/>
    </xf>
    <xf numFmtId="0" fontId="3" fillId="41" borderId="1" xfId="0" applyFont="1" applyFill="1" applyBorder="1">
      <alignment vertical="center"/>
    </xf>
    <xf numFmtId="0" fontId="0" fillId="0" borderId="0" xfId="0">
      <alignment vertical="center"/>
    </xf>
    <xf numFmtId="0" fontId="7" fillId="0" borderId="13" xfId="0" quotePrefix="1" applyFont="1" applyFill="1" applyBorder="1" applyAlignment="1">
      <alignment horizontal="center" vertical="center"/>
    </xf>
    <xf numFmtId="0" fontId="7" fillId="0" borderId="14" xfId="0" applyFont="1" applyFill="1" applyBorder="1" applyAlignment="1">
      <alignment horizontal="left" vertical="center"/>
    </xf>
    <xf numFmtId="0" fontId="3" fillId="0" borderId="14" xfId="0" applyFont="1" applyBorder="1" applyAlignment="1">
      <alignment horizontal="center" vertical="center"/>
    </xf>
    <xf numFmtId="0" fontId="3" fillId="0" borderId="0" xfId="0" applyFont="1" applyAlignment="1">
      <alignment horizontal="center" vertical="center"/>
    </xf>
    <xf numFmtId="0" fontId="7" fillId="0" borderId="15" xfId="0" applyFont="1" applyFill="1" applyBorder="1" applyAlignment="1">
      <alignment horizontal="left" vertical="center"/>
    </xf>
    <xf numFmtId="0" fontId="8" fillId="0" borderId="15" xfId="0" applyFont="1" applyFill="1" applyBorder="1">
      <alignment vertical="center"/>
    </xf>
    <xf numFmtId="178" fontId="8" fillId="0" borderId="15" xfId="0" applyNumberFormat="1" applyFont="1" applyFill="1" applyBorder="1">
      <alignment vertical="center"/>
    </xf>
    <xf numFmtId="49" fontId="0" fillId="0" borderId="0" xfId="0" applyNumberFormat="1">
      <alignment vertical="center"/>
    </xf>
    <xf numFmtId="0" fontId="33" fillId="39" borderId="1" xfId="0" applyNumberFormat="1" applyFont="1" applyFill="1" applyBorder="1" applyAlignment="1">
      <alignment vertical="center" wrapText="1"/>
    </xf>
    <xf numFmtId="0" fontId="2" fillId="0" borderId="0" xfId="0" applyNumberFormat="1" applyFont="1">
      <alignment vertical="center"/>
    </xf>
    <xf numFmtId="0" fontId="0" fillId="5" borderId="0" xfId="0" quotePrefix="1" applyFill="1">
      <alignment vertical="center"/>
    </xf>
    <xf numFmtId="0" fontId="0" fillId="5" borderId="0" xfId="0" applyFill="1">
      <alignment vertical="center"/>
    </xf>
    <xf numFmtId="0" fontId="0" fillId="4" borderId="0" xfId="0" quotePrefix="1" applyFill="1">
      <alignment vertical="center"/>
    </xf>
    <xf numFmtId="0" fontId="0" fillId="4" borderId="0" xfId="0" applyFill="1">
      <alignment vertical="center"/>
    </xf>
    <xf numFmtId="0" fontId="0" fillId="41" borderId="0" xfId="0" quotePrefix="1" applyFill="1">
      <alignment vertical="center"/>
    </xf>
    <xf numFmtId="0" fontId="0" fillId="42" borderId="0" xfId="0" applyFill="1">
      <alignment vertical="center"/>
    </xf>
    <xf numFmtId="0" fontId="0" fillId="42" borderId="0" xfId="0" applyNumberFormat="1" applyFill="1">
      <alignment vertical="center"/>
    </xf>
    <xf numFmtId="0" fontId="0" fillId="42" borderId="0" xfId="0" quotePrefix="1" applyFill="1">
      <alignment vertical="center"/>
    </xf>
    <xf numFmtId="0" fontId="0" fillId="0" borderId="0" xfId="0" applyFill="1">
      <alignment vertical="center"/>
    </xf>
    <xf numFmtId="0" fontId="34" fillId="43" borderId="0" xfId="0" applyFont="1" applyFill="1" applyAlignment="1">
      <alignment horizontal="center" vertical="center" wrapText="1"/>
    </xf>
    <xf numFmtId="0" fontId="32" fillId="43" borderId="0" xfId="0" applyFont="1" applyFill="1" applyAlignment="1">
      <alignment horizontal="center" vertical="center" wrapText="1"/>
    </xf>
    <xf numFmtId="176" fontId="32" fillId="43" borderId="0" xfId="0" applyNumberFormat="1" applyFont="1" applyFill="1" applyAlignment="1">
      <alignment horizontal="center" vertical="center" wrapText="1"/>
    </xf>
    <xf numFmtId="176" fontId="33" fillId="43" borderId="0" xfId="0" applyNumberFormat="1" applyFont="1" applyFill="1" applyAlignment="1">
      <alignment vertical="center" wrapText="1"/>
    </xf>
    <xf numFmtId="0" fontId="33" fillId="43" borderId="0" xfId="0" applyFont="1" applyFill="1" applyAlignment="1">
      <alignment vertical="center" wrapText="1"/>
    </xf>
    <xf numFmtId="177" fontId="32" fillId="43" borderId="0" xfId="0" applyNumberFormat="1" applyFont="1" applyFill="1" applyAlignment="1">
      <alignment horizontal="center" vertical="center" wrapText="1"/>
    </xf>
    <xf numFmtId="0" fontId="35" fillId="0" borderId="1" xfId="0" applyFont="1" applyBorder="1">
      <alignment vertical="center"/>
    </xf>
    <xf numFmtId="0" fontId="3" fillId="0" borderId="1" xfId="0" applyFont="1" applyBorder="1" applyAlignment="1">
      <alignment horizontal="left" vertical="center"/>
    </xf>
    <xf numFmtId="0" fontId="3" fillId="0" borderId="14" xfId="0" applyFont="1" applyBorder="1">
      <alignment vertical="center"/>
    </xf>
    <xf numFmtId="0" fontId="36" fillId="0" borderId="1" xfId="0" applyFont="1" applyBorder="1">
      <alignment vertical="center"/>
    </xf>
    <xf numFmtId="0" fontId="3" fillId="0" borderId="0" xfId="0" applyFont="1">
      <alignment vertical="center"/>
    </xf>
    <xf numFmtId="0" fontId="36" fillId="0" borderId="0" xfId="0" applyFont="1">
      <alignment vertical="center"/>
    </xf>
    <xf numFmtId="0" fontId="0" fillId="0" borderId="1" xfId="0" applyBorder="1" applyAlignment="1">
      <alignment horizontal="center" vertical="center"/>
    </xf>
    <xf numFmtId="0" fontId="8" fillId="5" borderId="1" xfId="0" applyFont="1" applyFill="1" applyBorder="1" applyAlignment="1">
      <alignment horizontal="center" vertical="center"/>
    </xf>
    <xf numFmtId="0" fontId="3" fillId="5" borderId="15" xfId="0" applyFont="1" applyFill="1" applyBorder="1" applyAlignment="1">
      <alignment horizontal="center"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User" refreshedDate="43628.524452314814" createdVersion="5" refreshedVersion="5" minRefreshableVersion="3" recordCount="1610">
  <cacheSource type="worksheet">
    <worksheetSource ref="A1:AO10008" sheet="全部名單"/>
  </cacheSource>
  <cacheFields count="42">
    <cacheField name="報名時間" numFmtId="0">
      <sharedItems containsBlank="1" containsMixedTypes="1" containsNumber="1" containsInteger="1" minValue="20190331" maxValue="20190331"/>
    </cacheField>
    <cacheField name="姓名" numFmtId="0">
      <sharedItems containsBlank="1"/>
    </cacheField>
    <cacheField name="身分證字號" numFmtId="0">
      <sharedItems containsBlank="1" containsMixedTypes="1" containsNumber="1" containsInteger="1" minValue="9910161459" maxValue="9910161459"/>
    </cacheField>
    <cacheField name="性別" numFmtId="0">
      <sharedItems containsBlank="1"/>
    </cacheField>
    <cacheField name="生日" numFmtId="0">
      <sharedItems containsBlank="1"/>
    </cacheField>
    <cacheField name="身份別" numFmtId="0">
      <sharedItems containsBlank="1"/>
    </cacheField>
    <cacheField name="一級單位" numFmtId="0">
      <sharedItems containsBlank="1"/>
    </cacheField>
    <cacheField name="二級單位" numFmtId="0">
      <sharedItems containsBlank="1"/>
    </cacheField>
    <cacheField name="職稱" numFmtId="0">
      <sharedItems containsBlank="1"/>
    </cacheField>
    <cacheField name="聯絡電話" numFmtId="0">
      <sharedItems containsBlank="1" containsMixedTypes="1" containsNumber="1" containsInteger="1" minValue="0" maxValue="886958122617"/>
    </cacheField>
    <cacheField name="電子郵件" numFmtId="0">
      <sharedItems containsBlank="1"/>
    </cacheField>
    <cacheField name="餐食" numFmtId="0">
      <sharedItems containsBlank="1"/>
    </cacheField>
    <cacheField name="是否需要公務員時數" numFmtId="0">
      <sharedItems containsBlank="1"/>
    </cacheField>
    <cacheField name="網路報名且未出席" numFmtId="0">
      <sharedItems containsBlank="1" containsMixedTypes="1" containsNumber="1" containsInteger="1" minValue="0" maxValue="1"/>
    </cacheField>
    <cacheField name="網路報名且出席" numFmtId="0">
      <sharedItems containsString="0" containsBlank="1" containsNumber="1" containsInteger="1" minValue="0" maxValue="1"/>
    </cacheField>
    <cacheField name="出席否" numFmtId="0">
      <sharedItems containsBlank="1"/>
    </cacheField>
    <cacheField name="合格證號" numFmtId="0">
      <sharedItems containsNonDate="0" containsString="0" containsBlank="1"/>
    </cacheField>
    <cacheField name="報名方式_x000a_(備註)" numFmtId="0">
      <sharedItems containsBlank="1" count="5">
        <s v="網路報名"/>
        <s v="現場報名"/>
        <m/>
        <s v="志工"/>
        <s v="邀請制"/>
      </sharedItems>
    </cacheField>
    <cacheField name="網路位址" numFmtId="0">
      <sharedItems containsBlank="1"/>
    </cacheField>
    <cacheField name="帳號" numFmtId="0">
      <sharedItems containsBlank="1" containsMixedTypes="1" containsNumber="1" containsInteger="1" minValue="104205072" maxValue="110318032" count="768">
        <s v="b06b02017"/>
        <s v="其他"/>
        <s v="judylin"/>
        <s v="b05704038"/>
        <s v="b06703038"/>
        <s v="b05103007"/>
        <s v="b04702043"/>
        <s v="b04701102"/>
        <s v="r06725045"/>
        <s v="b04303063"/>
        <s v="b06703007"/>
        <s v="b06303072"/>
        <s v="B04701113"/>
        <s v="b06702019"/>
        <s v="b06703072"/>
        <s v="bubucosmos"/>
        <s v="b05702046"/>
        <s v="b05704034"/>
        <s v="b05305022"/>
        <s v="b04702046"/>
        <s v="b03208020"/>
        <s v="b05303131"/>
        <s v="R06741004"/>
        <s v="r06749007"/>
        <s v="b04310033"/>
        <s v="b05704031"/>
        <s v="B06704017"/>
        <s v="b04703051"/>
        <s v="b06310033"/>
        <s v="b06a01122"/>
        <s v="b04703059"/>
        <s v="b07704022"/>
        <s v="r07723012"/>
        <s v="b06607060"/>
        <s v="b03701221"/>
        <s v="r07848016"/>
        <s v="b06704054"/>
        <s v="r07722003"/>
        <s v="b06302127"/>
        <s v="b04703055"/>
        <s v="r07741041"/>
        <s v="r07627015"/>
        <s v="b06701209"/>
        <s v="b06703073"/>
        <s v="kuyucheng820730"/>
        <s v="2019career"/>
        <s v="b06703074"/>
        <s v="r07741048"/>
        <s v="r07722037"/>
        <s v="r06341034"/>
        <s v="R07724060"/>
        <s v="b05704040"/>
        <s v="hunghua"/>
        <s v="r07723042"/>
        <s v="b04605084"/>
        <s v="r07725037"/>
        <s v="b05704041"/>
        <s v="r07741065"/>
        <s v="b06701130"/>
        <s v="b04703028"/>
        <s v="b06605031"/>
        <s v="b04701101"/>
        <s v="b05303064"/>
        <s v="r06629020"/>
        <s v="b06702048"/>
        <s v="b06704056"/>
        <s v="b04703062"/>
        <s v="b07702054"/>
        <s v="bray010040"/>
        <s v="R07724043"/>
        <s v="r07b22043"/>
        <s v="b06702025"/>
        <s v="b05705008"/>
        <s v="b03606016"/>
        <s v="b04107030"/>
        <s v="b06209025"/>
        <s v="b03703066"/>
        <s v="r07724046"/>
        <s v="b05702051"/>
        <s v="r06627025"/>
        <s v="minyingwu"/>
        <s v="b05703071"/>
        <s v="b07701113"/>
        <s v="r06724041"/>
        <s v="b04701118"/>
        <s v="b05101038"/>
        <s v="r07627011"/>
        <s v="b05703072"/>
        <s v="b05204033"/>
        <s v="b06703029"/>
        <s v="b05703012"/>
        <s v="B06703009"/>
        <s v="b06701132"/>
        <s v="b05305026"/>
        <s v="b06204026"/>
        <s v="b04703124"/>
        <s v="B03702030"/>
        <s v="b05703028"/>
        <s v="b05303079"/>
        <s v="r07724040"/>
        <s v="b05107027"/>
        <s v="b06109022"/>
        <s v="b06704059"/>
        <s v="40657021o"/>
        <s v="b05704045"/>
        <s v="b06601031"/>
        <s v="r07630016"/>
        <s v="b98502092"/>
        <s v="b04703065"/>
        <s v="b04701121"/>
        <s v="b07702059"/>
        <s v="chenghan0601"/>
        <s v="b04701107"/>
        <s v="b05703046"/>
        <s v="b05303005"/>
        <s v="b05608024"/>
        <s v="r05741076"/>
        <s v="b05703075"/>
        <s v="b07702044"/>
        <s v="yichunspinach "/>
        <s v="yichunspinach"/>
        <s v="b05704001"/>
        <s v="r07723047"/>
        <s v="b03403011"/>
        <s v="b06701109"/>
        <s v="b05607013"/>
        <s v="r07722012"/>
        <s v="b06703079"/>
        <s v="b05703016"/>
        <s v="b06703080"/>
        <s v="b04701111"/>
        <s v="r07627042"/>
        <s v="r04322039"/>
        <s v="b05302133"/>
        <s v="r07724012"/>
        <s v="r07227125"/>
        <s v="b05502005"/>
        <s v="r06741053"/>
        <s v="B06302310"/>
        <s v="b03704053"/>
        <s v="B05702060"/>
        <s v="R06627017"/>
        <s v="b04701123"/>
        <s v="b04302152"/>
        <s v="r07724011"/>
        <s v="b05502086"/>
        <s v="b06701135"/>
        <s v="b07702008"/>
        <s v="b05702061"/>
        <s v="b06610038"/>
        <s v="r07723081"/>
        <s v="r06621210"/>
        <s v="r06725002"/>
        <s v="r05123021"/>
        <s v="b07702062"/>
        <s v="b05610019"/>
        <s v="b02303006"/>
        <s v="b06a01303"/>
        <m/>
        <s v="b05703081"/>
        <s v="r07724048"/>
        <s v="b04704017"/>
        <s v="r05642015"/>
        <s v="r07922042"/>
        <s v="b06702057"/>
        <s v="b06703086"/>
        <s v="b05207038"/>
        <s v="b04106012"/>
        <s v="r07528061"/>
        <s v="b04705040"/>
        <s v="r06627006"/>
        <s v="b04702063"/>
        <s v="b06302334"/>
        <s v="r07723079"/>
        <s v="b07601018"/>
        <s v="b04303079"/>
        <s v="b05302138"/>
        <s v="r07A21116"/>
        <s v="b05302118"/>
        <s v="b03901129"/>
        <s v="b05703027"/>
        <s v="b04305022"/>
        <s v="b05103046"/>
        <s v="b05703015"/>
        <s v="r06548040"/>
        <s v="r07741018"/>
        <s v="b05607024"/>
        <s v="b07703068"/>
        <s v="b06207050"/>
        <s v="b06703051"/>
        <s v="b04702003"/>
        <s v="r07723055"/>
        <s v="r07723001"/>
        <s v="b05204007"/>
        <s v="r07848018"/>
        <s v="b05310040"/>
        <s v="40400121E"/>
        <s v="b05104011"/>
        <s v="r07722018"/>
        <s v="b03605016"/>
        <s v="r07723033"/>
        <s v="b06701170"/>
        <s v="b05701206"/>
        <s v="tzu.melo0303@gmail.com"/>
        <s v="r03623016"/>
        <s v="r07741054"/>
        <s v="b06704065"/>
        <s v="r07723038"/>
        <s v="b05704050"/>
        <s v="b06702060"/>
        <s v="b04302203"/>
        <s v="b06704014"/>
        <s v="b06701107"/>
        <s v="b05701140"/>
        <s v="r06724032"/>
        <s v="b07107015"/>
        <s v="b04703075"/>
        <s v="r07627019"/>
        <s v="b06703032"/>
        <s v="b04701128"/>
        <s v="b05704053"/>
        <s v="b04302330"/>
        <s v="r07741073"/>
        <s v="ryan225577"/>
        <s v="r07627020"/>
        <s v="r06722021"/>
        <s v="b06704067"/>
        <s v="b05607005"/>
        <s v="b05704051"/>
        <s v="b05303091"/>
        <s v="b05704052"/>
        <s v="r07b22018"/>
        <s v="b06702064"/>
        <s v="b04703076"/>
        <s v="b07104007"/>
        <s v="batmanwei"/>
        <s v="b04703122"/>
        <s v="b05303092"/>
        <s v="b06701139"/>
        <s v="b04102077"/>
        <s v="b05704024"/>
        <s v="b05901159"/>
        <s v="r06246008"/>
        <s v="b04607016"/>
        <s v="b05704055"/>
        <s v="B05704056"/>
        <s v="b06703089"/>
        <s v="b05107033"/>
        <n v="104205072"/>
        <s v="r07741050"/>
        <s v="b07704068"/>
        <s v="r07627018"/>
        <s v="b07701108"/>
        <s v="r07749047"/>
        <s v="r07227123"/>
        <s v="b05703087"/>
        <s v="b04701130"/>
        <s v="b05703048"/>
        <s v="b05102009"/>
        <s v="R06724075"/>
        <s v="r07a41030"/>
        <s v="b06704005"/>
        <s v="r07844001"/>
        <s v="b06703090"/>
        <s v="b05303095"/>
        <s v="b05607041"/>
        <s v="b07603025"/>
        <s v="r07724003"/>
        <s v="r04941126"/>
        <s v="cctuan"/>
        <s v="B04607053"/>
        <s v="b06610042"/>
        <s v="r07724005"/>
        <s v="b05302334"/>
        <s v="b06702069"/>
        <s v="b05703054"/>
        <s v="r07546038"/>
        <s v="b06701141"/>
        <s v="b06704036"/>
        <s v="b04702074"/>
        <s v="b05702073"/>
        <s v="r07723064"/>
        <s v="r07724041"/>
        <s v="b05606050"/>
        <s v="r07722048"/>
        <s v="b04303032"/>
        <s v="b06302301"/>
        <s v="b04704003"/>
        <s v="b04702032"/>
        <s v="r07723060"/>
        <s v="b05302101"/>
        <s v="d06741008"/>
        <s v="b06609039"/>
        <s v="r07724036"/>
        <s v="b06402026"/>
        <s v="b07701150"/>
        <s v="b05101006"/>
        <s v="r07723017"/>
        <s v="b07703092"/>
        <s v="b07702073"/>
        <s v="r05722017"/>
        <s v="b05704006"/>
        <s v="vm694bj6"/>
        <s v="b06303090"/>
        <s v="b07703034"/>
        <s v="r06741078"/>
        <s v="b05705046"/>
        <s v="r07724020"/>
        <s v="b05702117"/>
        <s v="b05102028"/>
        <s v="r06724088"/>
        <s v="r07724001"/>
        <s v="b07703095"/>
        <s v="R06724038"/>
        <s v="jeffkao1996"/>
        <s v="happy912122"/>
        <s v="b06602007"/>
        <s v="b06705003"/>
        <s v="r07723078"/>
        <s v="b06703095"/>
        <s v="weiying0223"/>
        <s v="r07749008"/>
        <s v="b05207044"/>
        <s v="b05703041"/>
        <s v="r07723009"/>
        <s v="b04704056"/>
        <s v="b06702077"/>
        <s v="b04702081"/>
        <s v="b06701144"/>
        <s v="b04608018"/>
        <s v="r07741039"/>
        <s v="b05703014"/>
        <s v="r07724050"/>
        <s v="b06701145"/>
        <s v="b03107007"/>
        <s v="b04701136"/>
        <s v="b05703093"/>
        <s v="b04902112"/>
        <s v="r07724051"/>
        <s v="r07741072"/>
        <s v="harvey0706"/>
        <s v="b05703094"/>
        <s v="b06605044"/>
        <s v="b04701139"/>
        <s v="b05204023"/>
        <s v="b04102015"/>
        <s v="b05607022"/>
        <s v="b05703097"/>
        <s v="b05107038"/>
        <s v="b05703038"/>
        <s v="b04702082"/>
        <s v="b06703053"/>
        <s v="r03322027"/>
        <s v="b05605029"/>
        <s v="b05101048"/>
        <s v="b06703097"/>
        <s v="B06303011"/>
        <s v="b06703136"/>
        <s v="b06705033"/>
        <s v="r06633029"/>
        <s v="b05703098"/>
        <s v="b05103053"/>
        <s v="r07943084"/>
        <s v="r07227126"/>
        <s v="hysyu492"/>
        <s v="b06607045"/>
        <s v="b05607043"/>
        <s v="r05124013"/>
        <s v="b06703004"/>
        <s v="b04701141"/>
        <s v="b05703011"/>
        <s v="r06521327"/>
        <s v="b05302360"/>
        <s v="b04201038"/>
        <s v="b04701142"/>
        <s v="r07723080"/>
        <s v="b05702014"/>
        <s v="b04406040"/>
        <s v="b06701147"/>
        <s v="B05103028"/>
        <s v="b06701225"/>
        <s v="b07603029"/>
        <s v="b05103029"/>
        <s v="b07702083"/>
        <s v="r06724031"/>
        <s v="r06627012"/>
        <s v="r07447005"/>
        <s v="b06703099"/>
        <s v="r06223117"/>
        <s v="r07722030"/>
        <s v="b06303005"/>
        <s v="r06323025"/>
        <s v="b05a01245"/>
        <s v="b06704075"/>
        <s v="b06705017"/>
        <s v="b06310048"/>
        <s v="b05703101"/>
        <s v="b05704066"/>
        <s v="b06404041"/>
        <s v="b04105030"/>
        <s v="r06548032"/>
        <s v="r07627043"/>
        <s v="r07848031"/>
        <s v="b04704064"/>
        <s v="b05702082"/>
        <s v="b07608049"/>
        <s v="b07704079"/>
        <s v="b05a01306"/>
        <s v="b05607003"/>
        <s v="b05107007"/>
        <s v="b06703102"/>
        <s v="b05703029"/>
        <s v="r06b46002"/>
        <s v="r07323037"/>
        <s v="b06310050"/>
        <s v="b05703044"/>
        <s v="b06703045"/>
        <s v="b03703004"/>
        <s v="haha0506"/>
        <s v="r07622029"/>
        <s v="b04102053"/>
        <s v="b03103017"/>
        <s v="b05502156"/>
        <s v="b06704004"/>
        <s v="b06703105"/>
        <s v="b05702007"/>
        <s v="b06703008"/>
        <s v="d01943004"/>
        <s v="b05705032"/>
        <s v="b04701143"/>
        <s v="b05303105"/>
        <s v="b05701117"/>
        <s v="b05703104"/>
        <s v="b06703106"/>
        <s v="r07724009"/>
        <s v="r07741019"/>
        <s v="susan8422"/>
        <s v="b06704077"/>
        <s v="r07323038"/>
        <s v="r07227121"/>
        <s v="b05607018"/>
        <s v="b04701232"/>
        <n v="110318032"/>
        <s v="b04705004"/>
        <s v="b05305041"/>
        <s v="yuchieh25"/>
        <s v="b06704079"/>
        <s v="b06607061"/>
        <s v="r07342003"/>
        <s v="b05701126"/>
        <s v="b05303109"/>
        <s v="b03701145"/>
        <s v="d07741004"/>
        <s v="b05704069"/>
        <s v="b05701145"/>
        <s v="r05723032"/>
        <s v="r07741003"/>
        <s v="b05702087"/>
        <s v="b05607007"/>
        <s v="B04101042"/>
        <s v="b04303102"/>
        <s v="r07848026"/>
        <s v="b06702091"/>
        <s v="r06b46020"/>
        <s v="r07725024"/>
        <s v="b05704070"/>
        <s v="b04701233"/>
        <s v="b07701123"/>
        <s v="b04107006"/>
        <s v="b06704083"/>
        <s v="r06848027"/>
        <s v="b05704003"/>
        <s v="r06741018"/>
        <s v="R00941016"/>
        <s v="r07724038"/>
        <s v="r07724035"/>
        <s v="b04605041"/>
        <s v="r07849008"/>
        <s v="b04701103"/>
        <s v="b06610030"/>
        <s v="b06703052"/>
        <s v="b05701127"/>
        <s v="b04610010"/>
        <s v="b05704073"/>
        <s v="b05302347"/>
        <s v="b06107054"/>
        <s v="r06724003"/>
        <s v="b05701122"/>
        <s v="b05102109"/>
        <s v="b05208005"/>
        <s v="b05704075"/>
        <s v="b06701234"/>
        <s v="b05106011"/>
        <s v="b04605094"/>
        <s v="b04701209"/>
        <s v="b05701147"/>
        <s v="B05702092"/>
        <s v="b05703108"/>
        <s v="r07741059"/>
        <s v="b05701104"/>
        <s v="b03302341"/>
        <s v="p07e42026"/>
        <s v="r07741011"/>
        <s v="b05201047"/>
        <s v="r06724083"/>
        <s v="b04105033"/>
        <s v="b04703041"/>
        <s v="b05705017"/>
        <s v="b05702093"/>
        <s v="r07723052"/>
        <s v="r07724039"/>
        <s v="allen870728"/>
        <s v="b04801055"/>
        <s v="b05704027"/>
        <s v="b04208032"/>
        <s v="r07723067"/>
        <s v="b04703049"/>
        <s v="v316316"/>
        <s v="r06h41018"/>
        <s v="r06b22032"/>
        <s v="b07703059"/>
        <s v="b04b02002"/>
        <s v="r05122014"/>
        <s v="b05704025"/>
        <s v="b06302313"/>
        <s v="b06204007"/>
        <s v="b06702101"/>
        <s v="b03a01344"/>
        <s v="b06705057"/>
        <s v="kuankuan7290"/>
        <s v="huihshin"/>
        <s v="r07459004"/>
        <s v="r07724063"/>
        <s v="b05703006"/>
        <s v="b03208034"/>
        <s v="b05704014"/>
        <s v="r06849022"/>
        <s v="b05302352"/>
        <s v="b06102031"/>
        <s v="b05106046"/>
        <s v="boygirl755079"/>
        <s v="b06702102"/>
        <s v="b05703114"/>
        <s v="b05601024"/>
        <s v="b05702099"/>
        <s v="b05702026"/>
        <s v="r07630001"/>
        <s v="r06b46015"/>
        <s v="b05610013"/>
        <s v="B06302118"/>
        <s v="r06b22033"/>
        <s v="b04701149"/>
        <s v="b05303072"/>
        <s v="b04703104"/>
        <s v="b07704085"/>
        <s v="r07722046"/>
        <s v="b04106015"/>
        <s v="b06702103"/>
        <s v="r06343007"/>
        <s v="b06a01360"/>
        <s v="Thevelyn"/>
        <s v="b05703037"/>
        <s v="wentrc55 "/>
        <s v="wentrc55"/>
        <s v="r07724055"/>
        <s v="b03109008"/>
        <s v="r02723047"/>
        <s v="b07704039"/>
        <s v="D03723003"/>
        <s v="b05702100"/>
        <s v="r07724014"/>
        <s v="b04107050"/>
        <s v="r07724021"/>
        <s v="r06323061"/>
        <s v="r07723059"/>
        <s v="b04702010"/>
        <s v="r07724059"/>
        <s v="b05701151"/>
        <s v="b06610051"/>
        <s v="r07724058"/>
        <s v="b07701244"/>
        <s v="b05203008"/>
        <s v="r06848035"/>
        <s v="b05701153"/>
        <s v="asd1592583"/>
        <s v="b06701114"/>
        <s v="b06303110"/>
        <s v="r07447008"/>
        <s v="r07723072"/>
        <s v="b04703036"/>
        <s v="b03704006"/>
        <s v="b04303028"/>
        <s v="b04704038"/>
        <s v="b05102051"/>
        <s v="r07723018"/>
        <s v="b05702036"/>
        <s v="b06703117"/>
        <s v="b05703116"/>
        <s v="B06102121"/>
        <s v="r06723073"/>
        <s v="r07741071"/>
        <s v="b06102005"/>
        <s v="r05546043"/>
        <s v="r07749018"/>
        <s v="r06741021"/>
        <s v="b05207015"/>
        <s v="b06703118"/>
        <s v="b05703117"/>
        <s v="dam1995s"/>
        <s v="b05702102"/>
        <s v="b05703118"/>
        <s v="b07303065"/>
        <s v="b06703039"/>
        <s v="b06303112"/>
        <s v="b06701159"/>
        <s v="b06608068"/>
        <s v="b04702100"/>
        <s v="b03303018"/>
        <s v="r07722047"/>
        <s v="r07724052"/>
        <s v="b06704040"/>
        <s v="b05705013"/>
        <s v="b06703123"/>
        <s v="r07724044"/>
        <s v="b05103003"/>
        <s v="penamy5080"/>
        <s v="r06741046"/>
        <s v="b05704029"/>
        <s v="r06724082"/>
        <s v="hannahpan"/>
        <s v="r07741044"/>
        <s v="r07724006"/>
        <s v="b05703063"/>
        <s v="b06703126"/>
        <s v="b04b01054"/>
        <s v="b06402007"/>
        <s v="b04702004"/>
        <s v="b04703045"/>
        <s v="b03303111"/>
        <s v="b06303134"/>
        <s v="b04702104"/>
        <s v="jessicatsai"/>
        <s v="b06303116"/>
        <s v="b06703041"/>
        <s v="b06703070"/>
        <s v="b02207036"/>
        <s v="b06703013"/>
        <s v="b04104041"/>
        <s v="R06741076"/>
        <s v="b04703113"/>
        <s v="r06741002"/>
        <s v="b06610057"/>
        <s v="b06703026"/>
        <s v="b07702115"/>
        <s v="b05701157"/>
        <s v="b05703121"/>
        <s v="b05603051"/>
        <s v="b05703122"/>
        <s v="b05704017"/>
        <s v="chunyung0307"/>
        <s v="b06701163"/>
        <s v="b06702002"/>
        <s v="r07723053"/>
        <s v="b05302115"/>
        <s v="r07627013"/>
        <s v="r07723002"/>
        <s v="b05601049"/>
        <s v="b06702112"/>
        <s v="misakilu29 "/>
        <s v="b05702031"/>
        <s v="r07447006"/>
        <s v="b05302265"/>
        <s v="b06705030"/>
        <s v="b06702113"/>
        <s v="b04702108"/>
        <s v="b05102013"/>
        <s v="b04902034"/>
        <s v="r07723005"/>
        <s v="b06705031"/>
        <s v="r07627021"/>
        <s v="r07722039"/>
        <s v="b06303122"/>
        <s v="b05702021"/>
        <s v="r07447012"/>
        <s v="b04705030"/>
        <s v="r07723062"/>
        <s v="b05704087"/>
        <s v="r07922089"/>
        <s v="b05303125"/>
        <s v="b03302116"/>
        <s v="b05102130"/>
        <s v="b03701153"/>
        <s v="b04704009"/>
        <s v="b04610018"/>
        <s v="r07525035"/>
        <s v="r07725028"/>
        <s v="b04705038"/>
        <s v="b04305045"/>
        <s v="gglove0108"/>
        <s v="r07546013"/>
        <s v="b07704097"/>
        <s v="b05303033"/>
        <s v="ttookk1386"/>
        <s v="b06703131"/>
        <s v="b05705002"/>
        <s v="b06701165"/>
        <s v="b05601050"/>
        <s v="b06701166"/>
        <s v="b06703133"/>
        <s v="b04701156"/>
        <s v="b03701155"/>
        <s v="b05302207"/>
        <s v="b07701246"/>
        <s v="r07627014"/>
        <s v="b07303132"/>
        <s v="r07627025"/>
        <s v="b04610050"/>
        <s v="r06724005"/>
        <s v="r07741058"/>
        <s v="b07704049"/>
        <s v="b05704092"/>
        <s v="r06448016"/>
        <s v="r07741074"/>
        <s v="r05227202"/>
        <s v="b07704098"/>
        <s v="b04302147"/>
        <s v="b07703125"/>
        <s v="r07741008"/>
        <s v="v861129"/>
        <s v="b07703132"/>
        <s v="b06102134"/>
        <s v="r06h42011"/>
        <s v="b02613014"/>
        <s v="b05409028"/>
        <s v="b04502053"/>
        <s v="b06303115"/>
        <s v="way127"/>
        <s v="b04701104"/>
        <s v="r06723009"/>
        <s v="r07722013"/>
        <s v="r07722011"/>
        <s v="r08521515"/>
        <s v="b07705015"/>
        <s v="cloudwithdust@gmail.com"/>
        <s v="b04704072"/>
        <s v="b06701108"/>
        <s v="b07704045"/>
        <s v="d04724002"/>
        <s v="henry81313"/>
        <s v="r07725049"/>
        <s v="r07725021"/>
        <s v="b05702008"/>
        <s v="b05701213"/>
        <s v="B04602031"/>
        <s v="B04703089"/>
        <s v="B06701206"/>
        <s v="B07704062"/>
        <s v="B06701155"/>
        <s v="B07902126"/>
        <s v="b06702007"/>
        <s v="b04703016"/>
        <s v="b05704083"/>
        <s v="r06749014"/>
        <s v="r07722044"/>
        <s v="b04704077"/>
        <s v="b06704043"/>
        <s v="b04106025"/>
        <s v="b04704087"/>
      </sharedItems>
    </cacheField>
    <cacheField name="學位學分" numFmtId="0">
      <sharedItems containsString="0" containsBlank="1" containsNumber="1" containsInteger="1" minValue="0" maxValue="20"/>
    </cacheField>
    <cacheField name="類別_x000a_(課程類別代碼)" numFmtId="0">
      <sharedItems containsBlank="1"/>
    </cacheField>
    <cacheField name="項目_x000a_(學習類別)" numFmtId="0">
      <sharedItems containsBlank="1"/>
    </cacheField>
    <cacheField name="活動名稱_x000a_(上課縣市)" numFmtId="0">
      <sharedItems containsBlank="1"/>
    </cacheField>
    <cacheField name="學期_x000a_(期別)" numFmtId="0">
      <sharedItems containsString="0" containsBlank="1" containsNumber="1" containsInteger="1" minValue="2" maxValue="2"/>
    </cacheField>
    <cacheField name="學年度_x000a_(訓練總時數)" numFmtId="0">
      <sharedItems containsString="0" containsBlank="1" containsNumber="1" containsInteger="1" minValue="10" maxValue="107"/>
    </cacheField>
    <cacheField name="訓練總數單位" numFmtId="0">
      <sharedItems containsString="0" containsBlank="1" containsNumber="1" containsInteger="1" minValue="1" maxValue="1"/>
    </cacheField>
    <cacheField name="是否計入黑名單場次_x000a_(數位時數)" numFmtId="0">
      <sharedItems containsString="0" containsBlank="1" containsNumber="1" containsInteger="1" minValue="0" maxValue="107"/>
    </cacheField>
    <cacheField name="點數_x000a_(實體時數)" numFmtId="0">
      <sharedItems containsString="0" containsBlank="1" containsNumber="1" containsInteger="1" minValue="-30" maxValue="10"/>
    </cacheField>
    <cacheField name="是否有實習過？/提問" numFmtId="0">
      <sharedItems containsBlank="1"/>
    </cacheField>
    <cacheField name="帳號姓名" numFmtId="0">
      <sharedItems containsBlank="1" count="816">
        <s v="b06b02017?佾宏"/>
        <s v="其他Eva"/>
        <s v="judylinjudylin"/>
        <s v="b05704038丁佳恩"/>
        <s v="b06703038丁冠中"/>
        <s v="b05103007于孟萱"/>
        <s v="b04702043尤敬婷"/>
        <s v="b04701102方  淵"/>
        <s v="r06725045方心成"/>
        <s v="b04303063方家昕"/>
        <s v="b06703007方婕薰"/>
        <s v="b06303072方稚芸"/>
        <s v="B04701113方薇雅"/>
        <s v="b06702019毛意璇"/>
        <s v="b06703072王?明"/>
        <s v="bubucosmos王文宗"/>
        <s v="b05702046王立宇"/>
        <s v="b05704034王宇均"/>
        <s v="b05305022王秀婉"/>
        <s v="b04702046王俐云"/>
        <s v="b03208020王信之"/>
        <s v="b05303131王映筑"/>
        <s v="R06741004王昱勛"/>
        <s v="r06749007王郁涵"/>
        <s v="b04310033王宸如"/>
        <s v="b05704031王振全"/>
        <s v="B06704017王培旂"/>
        <s v="b04703051王得真"/>
        <s v="b06310033王曼因"/>
        <s v="b06a01122王翊淇"/>
        <s v="b04703059王荷今"/>
        <s v="b07704022王婷誼"/>
        <s v="r07723012王湘羚"/>
        <s v="b06607060王琳毓"/>
        <s v="b03701221王逸庭"/>
        <s v="r07848016王雅萱"/>
        <s v="b06704054王愛絜"/>
        <s v="r07722003王暄雯"/>
        <s v="其他王煜榕"/>
        <s v="b06302127王詩蘋"/>
        <s v="b04703055王薇媄"/>
        <s v="r07741041王薇潔"/>
        <s v="r07627015王謙文"/>
        <s v="b06701209王駿鈜"/>
        <s v="b06703073古沁瑜"/>
        <s v="kuyucheng820730古育丞"/>
        <s v="2019career史潔穎"/>
        <s v="b06703074司惟之"/>
        <s v="r07741048田育綾"/>
        <s v="其他田雨騰"/>
        <s v="r07722037白宇翔"/>
        <s v="其他石淳方"/>
        <s v="r06341034石曜嘉"/>
        <s v="R07724060伍羽佳"/>
        <s v="b05704040朱建宇"/>
        <s v="hunghua朱虹樺"/>
        <s v="r07723042朱梓安"/>
        <s v="b04605084朱嘉賢"/>
        <s v="r07725037江兆峰"/>
        <s v="b05704041江知軒"/>
        <s v="r07741065江奕泓"/>
        <s v="b06701130江彥武"/>
        <s v="b04703028江晉楷"/>
        <s v="b06605031江崑銓"/>
        <s v="b04701101江菩敏"/>
        <s v="b05303064何文馨"/>
        <s v="r06629020何宜宣"/>
        <s v="b06702048何映萱"/>
        <s v="b06704056何若彤"/>
        <s v="b04703062余芳欣"/>
        <s v="b07702054余柏開"/>
        <s v="bray010040余柏叡"/>
        <s v="R07724043余勝揚"/>
        <s v="r07b22043吳克?"/>
        <s v="其他吳志峰"/>
        <s v="b06702025吳佳安"/>
        <s v="b05705008吳侑穎"/>
        <s v="b03606016吳孟錡"/>
        <s v="b04107030吳宜芩"/>
        <s v="b06209025吳宜亭"/>
        <s v="b03703066吳宜樺"/>
        <s v="r07724046吳宜靜"/>
        <s v="b05702051吳怡萱"/>
        <s v="r06627025吳怡慧"/>
        <s v="minyingwu吳旻穎"/>
        <s v="b05703071吳采諭"/>
        <s v="b07701113吳冠霖"/>
        <s v="r06724041吳彥融"/>
        <s v="b04701118吳政萱"/>
        <s v="b05101038吳柏翰"/>
        <s v="r07627011吳秋賢"/>
        <s v="b05703072吳英慈"/>
        <s v="b05204033吳哲安"/>
        <s v="b06703029吳悅寧"/>
        <s v="b05703012吳浩夫"/>
        <s v="B06703009吳培瑜"/>
        <s v="b06701132吳晨瑋"/>
        <s v="b05305026吳添祐"/>
        <s v="b06204026吳凱盈"/>
        <s v="b04703124吳豐光"/>
        <s v="B03702030吳懿峰"/>
        <s v="b05703028呂廷威"/>
        <s v="b05303079呂汶憶"/>
        <s v="r07724040呂季洋"/>
        <s v="b05107027呂采容"/>
        <s v="b06109022呂紀廷"/>
        <s v="b06704059呂恩慈"/>
        <s v="40657021o呂健亦"/>
        <s v="b05704045宋家萱"/>
        <s v="b06601031巫冠緯"/>
        <s v="r07630016李  佳"/>
        <s v="b98502092李  昕"/>
        <s v="b04703065李  維"/>
        <s v="b04701121李歆"/>
        <s v="b07702059李以昕"/>
        <s v="chenghan0601李丞涵"/>
        <s v="b04701107李艾珩"/>
        <s v="b05703046李佩穎"/>
        <s v="b05303005李佳忞"/>
        <s v="b05608024李佳盈"/>
        <s v="r05741076李佳蓁"/>
        <s v="b05703075李孟臻"/>
        <s v="b07702044李宗霖"/>
        <s v="yichunspinach 李宜俊"/>
        <s v="yichunspinach李宜俊"/>
        <s v="b05704001李尚謙"/>
        <s v="r07723047李岳宸"/>
        <s v="b03403011李承澤"/>
        <s v="b06701109李昀儒"/>
        <s v="b05607013李昇翰"/>
        <s v="其他李明州"/>
        <s v="其他李明剛"/>
        <s v="r07722012李昕玟"/>
        <s v="b06703079李欣倫"/>
        <s v="b05703016李秉謙"/>
        <s v="b06703080李采芸"/>
        <s v="b04701111李亭依"/>
        <s v="r07627042李俊儒"/>
        <s v="其他李冠輝"/>
        <s v="r04322039李冠霆"/>
        <s v="b05302133李奕昀"/>
        <s v="r07724012李姿誼"/>
        <s v="r07227125李律庭"/>
        <s v="b05502005李昱揚"/>
        <s v="r06741053李美明"/>
        <s v="B06302310李重逸"/>
        <s v="b03704053李宸馨"/>
        <s v="B05702060李祖安"/>
        <s v="R06627017李培愉"/>
        <s v="b04701123李莉姮"/>
        <s v="b04302152李善智"/>
        <s v="r07724011李善樂"/>
        <s v="b05502086李溥浤"/>
        <s v="b06701135李煥勳"/>
        <s v="b07702008李照聖"/>
        <s v="b05702061李筱文"/>
        <s v="b06610038李鈺淇"/>
        <s v="r07723081李嘉軒"/>
        <s v="r06621210李韶凱"/>
        <s v="r06725002李璨婷"/>
        <s v="r05123021杜川東"/>
        <s v="b07702062汪沛嫻"/>
        <s v="b05610019沈宜儒"/>
        <s v="b02303006沈俊廷"/>
        <s v="b06a01303沈威宏"/>
        <s v="其他狄佳瑩"/>
        <s v="其他其他"/>
        <s v="其他"/>
        <s v="b05703081卓家緯"/>
        <s v="r07724048周天韻"/>
        <s v="b04704017周永堂"/>
        <s v="r05642015周志展"/>
        <s v="r07922042周侑廷"/>
        <s v="b06702057周孟萱"/>
        <s v="b06703086周宜潔"/>
        <s v="b05207038周承宏"/>
        <s v="b04106012周昀蒨"/>
        <s v="r07528061周欣然"/>
        <s v="b04705040周建愷"/>
        <s v="r06627006周思廷"/>
        <s v="b04702063周柏伶"/>
        <s v="b06302334周家齊"/>
        <s v="r07723079周庭瑋"/>
        <s v="b07601018周書瑋"/>
        <s v="b04303079周祐霆"/>
        <s v="b05302138周靖涵"/>
        <s v="r07A21116和  靖"/>
        <s v="b05302118居家瑜"/>
        <s v="b03901129屈佳宏"/>
        <s v="b05703027念恩廷"/>
        <s v="b04305022林  宓"/>
        <s v="b05103046林  珩"/>
        <s v="b05703015林  翔"/>
        <s v="r06548040林  臻"/>
        <s v="r07741018林  欐"/>
        <s v="b05607024林天文"/>
        <s v="b07703068林月玲"/>
        <s v="b06207050林世峰"/>
        <s v="b06703051林宏軒"/>
        <s v="b04702003林佳芊"/>
        <s v="r07723055林佳撰"/>
        <s v="r07723001林佳穎"/>
        <s v="b05204007林其毅"/>
        <s v="r07848018林宜萱"/>
        <s v="b05310040林昀萱"/>
        <s v="40400121E林欣怡"/>
        <s v="b05104011林欣儀"/>
        <s v="r07722018林秉諺"/>
        <s v="b03605016林采宜"/>
        <s v="r07723033林冠妙"/>
        <s v="b06701170林冠廷"/>
        <s v="b05701206林冠儒"/>
        <s v="tzu.melo0303@gmail.com林咨辰"/>
        <s v="r03623016林品緯"/>
        <s v="r07741054林姿廷"/>
        <s v="b06704065林宣仲"/>
        <s v="r07723038林宣妤"/>
        <s v="b05704050林彥然"/>
        <s v="b06702060林映辰"/>
        <s v="b04302203林柏均"/>
        <s v="b06704014林禹安"/>
        <s v="b06701107林胤全"/>
        <s v="b05701140林郁庭"/>
        <s v="r06724032林郁綺"/>
        <s v="b07107015林倢如"/>
        <s v="b04703075林哲毅"/>
        <s v="r07627019林宸逸"/>
        <s v="b06703032林峰儀"/>
        <s v="b04701128林庭如"/>
        <s v="b05704053林彧玄"/>
        <s v="b04302330林書玉"/>
        <s v="r07741073林祐萱"/>
        <s v="ryan225577林梓鈞"/>
        <s v="r07627020林莆芸"/>
        <s v="r06722021林揚理"/>
        <s v="b06704067林渝倩"/>
        <s v="b05607005林湘綺"/>
        <s v="b05704051林琪雅"/>
        <s v="b05303091林筑玟"/>
        <s v="b05704052林意安"/>
        <s v="r07b22018林筱磬"/>
        <s v="b06702064林聖硯"/>
        <s v="b04703076林頎寶"/>
        <s v="b07104007林綵婕"/>
        <s v="batmanwei林齊薇"/>
        <s v="b04703122林誼安"/>
        <s v="b05303092林璟耀"/>
        <s v="b06701139邱于庭"/>
        <s v="b04102077邱心褕"/>
        <s v="b05704024邱仕丞"/>
        <s v="b05901159邱昱禎"/>
        <s v="r06246008邱郁軒"/>
        <s v="b04607016邱詠文"/>
        <s v="b05704055邱楚玉"/>
        <s v="B05704056邱維辰"/>
        <s v="b06703089邱璿仁"/>
        <s v="b05107033邱顯堯"/>
        <s v="104205072邵元瑜"/>
        <s v="r07741050邵立瑜"/>
        <s v="b07704068邵芷宣"/>
        <s v="r07627018邵紫婷"/>
        <s v="b07701108金天尹"/>
        <s v="r07749047金石雨本"/>
        <s v="r07227123金果霈"/>
        <s v="b05703087侯心琦"/>
        <s v="b04701130侯冠名"/>
        <s v="b05703048侯靜穎"/>
        <s v="b05102009俞之仁"/>
        <s v="R06724075姜至曜"/>
        <s v="r07a41030施力麒"/>
        <s v="b06704005施佳璇"/>
        <s v="r07844001施宛妤"/>
        <s v="b06703090施詠瀚"/>
        <s v="b05303095柯妤璇"/>
        <s v="b05607041柯雨彤"/>
        <s v="其他柯雅鈴"/>
        <s v="b07603025柳昕妤"/>
        <s v="r07724003柳炯宇"/>
        <s v="r04941126段以利"/>
        <s v="cctuan段志奇"/>
        <s v="B04607053洪于鈞"/>
        <s v="b06610042洪于雯"/>
        <s v="r07724005洪司蓉"/>
        <s v="b05302334洪宇薇"/>
        <s v="b06702069洪岱琪"/>
        <s v="b05703054洪昕瑜"/>
        <s v="r07546038洪迎禎"/>
        <s v="b06701141洪偉蘋"/>
        <s v="b06704036洪啟宸"/>
        <s v="b04702074洪梓祐"/>
        <s v="b05702073洪舒珊"/>
        <s v="r07723064洪煒翔"/>
        <s v="r07724041洪瑄如"/>
        <s v="b05606050洪筱蓉"/>
        <s v="r07722048洪肇偉"/>
        <s v="b04303032洪銘鴻"/>
        <s v="b06302301紀思宇"/>
        <s v="b04704003胡立蕾"/>
        <s v="b04702032胡保翔"/>
        <s v="r07723060胡峻杰"/>
        <s v="b05302101胡貫廷"/>
        <s v="d06741008胡慈芳"/>
        <s v="b06609039范凱淇"/>
        <s v="r07724036唐  薇"/>
        <s v="其他唐千x"/>
        <s v="b06402026唐裕翔"/>
        <s v="b07701150孫利東"/>
        <s v="b05101006孫嘉芯"/>
        <s v="r07723017徐千蕊"/>
        <s v="其他徐子婷"/>
        <s v="b07703092徐子晴"/>
        <s v="其他徐丞璽"/>
        <s v="b07702073徐兆詮"/>
        <s v="r05722017徐明伶"/>
        <s v="b05704006徐逸珊"/>
        <s v="vm694bj6徐愛茹"/>
        <s v="b06303090徐楷筑"/>
        <s v="b07703034徐瑞智"/>
        <s v="r06741078徐靖雯"/>
        <s v="b05705046徐遠志"/>
        <s v="r07724020徐慕華"/>
        <s v="b05702117涂譽寶"/>
        <s v="b05102028翁  彤"/>
        <s v="r06724088翁子涵"/>
        <s v="r07724001翁慈憶"/>
        <s v="b07703095馬  龍"/>
        <s v="R06724038馬良安"/>
        <s v="jeffkao1996高子翔"/>
        <s v="happy912122高季伶"/>
        <s v="b06602007高家浩"/>
        <s v="b06705003高祐霆"/>
        <s v="r07723078高尉銘"/>
        <s v="b06703095高瑞妤"/>
        <s v="weiying0223高薇穎"/>
        <s v="r07749008康成安"/>
        <s v="b05207044康富淼"/>
        <s v="b05703041張  創"/>
        <s v="r07723009張  琳"/>
        <s v="b04704056張子濤"/>
        <s v="b06702077張仁瀚"/>
        <s v="b04702081張仕霖"/>
        <s v="b06701144張定澤"/>
        <s v="b04608018張宜鈁"/>
        <s v="其他張欣怡"/>
        <s v="r07741039張芳瑜"/>
        <s v="b05703014張柏翊"/>
        <s v="r07724050張苡柔"/>
        <s v="b06701145張郁涵"/>
        <s v="b03107007張家瑄"/>
        <s v="b04701136張庭瑜"/>
        <s v="b05703093張庭濱"/>
        <s v="b04902112張凱捷"/>
        <s v="r07724051張博兼"/>
        <s v="r07741072張博瑋"/>
        <s v="harvey0706張皓鈞"/>
        <s v="b05703094張筑雅"/>
        <s v="b06605044張翔淵"/>
        <s v="b04701139張翔媛"/>
        <s v="其他張雁婷"/>
        <s v="b05204023張雅淇"/>
        <s v="b04102015張雅婷"/>
        <s v="b05607022張毓倩"/>
        <s v="b05703097張筱青"/>
        <s v="b05107038張鈺亭"/>
        <s v="b05703038張嘉尹"/>
        <s v="b04702082張嘉珊"/>
        <s v="b06703053張慧琳"/>
        <s v="r03322027張震權"/>
        <s v="b05605029張競中"/>
        <s v="b05101048曹雅晴"/>
        <s v="b06703097梁品萱"/>
        <s v="B06303011盛子芸"/>
        <s v="b06703136粘祐誠"/>
        <s v="b06705033莊海因"/>
        <s v="r06633029莊偉裕"/>
        <s v="b05703098莊雅雯"/>
        <s v="b05103053許  禎"/>
        <s v="r07943084許文柏"/>
        <s v="r07227126許以萱"/>
        <s v="hysyu492許弘穎"/>
        <s v="b06607045許芫瑞"/>
        <s v="b05607043許芷菱"/>
        <s v="r05124013許家愷"/>
        <s v="b06703004許家寧"/>
        <s v="b04701141許晉毓"/>
        <s v="b05703011許偉亮"/>
        <s v="r06521327許偉斌"/>
        <s v="b05302360許國輝"/>
        <s v="b04201038許惟傑"/>
        <s v="b04701142許翔宇"/>
        <s v="r07723080許馨文"/>
        <s v="其他連宇婷"/>
        <s v="b05702014郭力銨"/>
        <s v="b04406040郭小瑄"/>
        <s v="b06701147郭文開"/>
        <s v="B05103028郭宛欣"/>
        <s v="其他郭旺隴"/>
        <s v="b06701225郭芳妤"/>
        <s v="b07603029郭芷言"/>
        <s v="b05103029郭俐"/>
        <s v="b07702083郭奕安"/>
        <s v="r06724031郭彥辰"/>
        <s v="r06627012郭哲源"/>
        <s v="r07447005郭庭亦"/>
        <s v="b06703099郭庭瑜"/>
        <s v="r06223117郭晉銓"/>
        <s v="r07722030郭頎君"/>
        <s v="其他郭銘偉"/>
        <s v="b06303005陳  昕"/>
        <s v="r06323025陳  琦"/>
        <s v="b05a01245陳  萱"/>
        <s v="b06704075陳  甄"/>
        <s v="其他陳x優"/>
        <s v="b06705017陳又榛"/>
        <s v="b06310048陳子晴"/>
        <s v="b05703101陳文茜"/>
        <s v="b05704066陳丘舫"/>
        <s v="b06404041陳令涵"/>
        <s v="b04105030陳平真"/>
        <s v="r06548032陳平軒"/>
        <s v="r07627043陳玉配"/>
        <s v="r07848031陳玉蓮"/>
        <s v="b04704064陳安潔"/>
        <s v="b05702082陳宏量"/>
        <s v="b07608049陳宏毅"/>
        <s v="b07704079陳廷岳"/>
        <s v="b05a01306陳沐恩"/>
        <s v="其他陳宜君"/>
        <s v="其他陳幸琦"/>
        <s v="b05607003陳延禎"/>
        <s v="b05107007陳念含"/>
        <s v="b06703102陳怡安"/>
        <s v="b05703029陳怡蓁"/>
        <s v="其他陳玟洛"/>
        <s v="r06b46002陳玟晴"/>
        <s v="r07323037陳芳芳"/>
        <s v="b06310050陳采昀"/>
        <s v="b05703044陳俊皓"/>
        <s v="b06703045陳信?"/>
        <s v="其他陳信良"/>
        <s v="b03703004陳冠宇"/>
        <s v="haha0506陳冠聿"/>
        <s v="r07622029陳冠儒"/>
        <s v="b04102053陳冠儒"/>
        <s v="b03103017陳冠霖"/>
        <s v="b05502156陳則穎"/>
        <s v="b06704004陳品樺"/>
        <s v="b06703105陳奕宇"/>
        <s v="b05702007陳奕均"/>
        <s v="b06703008陳奕辰"/>
        <s v="d01943004陳姿穎"/>
        <s v="b05705032陳宣"/>
        <s v="b04701143陳宣羽"/>
        <s v="b05303105陳宣喻"/>
        <s v="b05701117陳宥安"/>
        <s v="b05703104陳建元"/>
        <s v="b06703106陳律倢"/>
        <s v="r07724009陳思吟"/>
        <s v="r07741019陳映蓁"/>
        <s v="susan8422陳昭妤"/>
        <s v="b06704077陳昭政"/>
        <s v="r07323038陳昱佐"/>
        <s v="r07227121陳昱豪"/>
        <s v="b05607018陳柏廷"/>
        <s v="b04701232陳柔安"/>
        <s v="110318032陳柔穎"/>
        <s v="b04705004陳禹媛"/>
        <s v="b05305041陳禹蓁"/>
        <s v="yuchieh25陳禹潔"/>
        <s v="b06704079陳美儀"/>
        <s v="b06607061陳羿名"/>
        <s v="r07342003陳苑婷"/>
        <s v="b05701126陳若童"/>
        <s v="b05303109陳若瑾"/>
        <s v="b03701145陳貞穎"/>
        <s v="d07741004陳郅翔"/>
        <s v="b05704069陳哲威"/>
        <s v="b05701145陳恩雨"/>
        <s v="r05723032陳翌?"/>
        <s v="其他陳逢彬"/>
        <s v="r07741003陳晶晶"/>
        <s v="b05702087陳紫柔"/>
        <s v="b05607007陳紫綸"/>
        <s v="B04101042陳微稀"/>
        <s v="b04303102陳瑜勤"/>
        <s v="r07848026陳筱柔"/>
        <s v="b06702091陳筱涵"/>
        <s v="r06b46020陳雍曄"/>
        <s v="r07725024陳維漢"/>
        <s v="b05704070陳德軒"/>
        <s v="b04701233陳曉涵"/>
        <s v="b07701123陳薇守"/>
        <s v="b04107006陳寵安"/>
        <s v="b06704083陳顯璿"/>
        <s v="r06848027傅育亭"/>
        <s v="b05704003彭  晨"/>
        <s v="r06741018彭佑安"/>
        <s v="R00941016彭冠傑"/>
        <s v="r07724038彭庭緯"/>
        <s v="r07724035彭浩官"/>
        <s v="b04605041曾?涵"/>
        <s v="r07849008曾?萱"/>
        <s v="b04701103曾子軒"/>
        <s v="b06610030曾卓嵐"/>
        <s v="b06703052曾俊源"/>
        <s v="b05701127曾紀萱"/>
        <s v="b04610010曾祥富"/>
        <s v="b05704073曾騰毅"/>
        <s v="b05302347游珮宜"/>
        <s v="b06107054游駿霖"/>
        <s v="r06724003游馥嘉"/>
        <s v="b05701122程燦富"/>
        <s v="b05102109童保蓉"/>
        <s v="b05208005華方綾"/>
        <s v="b05704075賀雋堯"/>
        <s v="b06701234陽雨彤"/>
        <s v="其他馮昌俊"/>
        <s v="b05106011馮家誼"/>
        <s v="其他馮國鈞"/>
        <s v="b04605094黃  凡"/>
        <s v="b04701209黃子芸"/>
        <s v="b05701147黃子倫"/>
        <s v="B05702092黃子潔"/>
        <s v="b05703108黃加陽"/>
        <s v="r07741059黃平安"/>
        <s v="b05701104黃立丞"/>
        <s v="b03302341黃仲畇"/>
        <s v="p07e42026黃兆營"/>
        <s v="r07741011黃宇晴"/>
        <s v="b05201047黃至煒"/>
        <s v="r06724083黃依亭"/>
        <s v="b04105033黃怡菁"/>
        <s v="b04703041黃玟勻"/>
        <s v="b05705017黃亮穎"/>
        <s v="其他黃俊豪"/>
        <s v="b05702093黃冠綸"/>
        <s v="r07723052黃奕瑋"/>
        <s v="r07724039黃建鴻"/>
        <s v="allen870728黃柏竣"/>
        <s v="b04801055黃盈碩"/>
        <s v="b05704027黃禹璇"/>
        <s v="b04208032黃郁茹"/>
        <s v="r07723067黃偉倫"/>
        <s v="b04703049黃翊閎"/>
        <s v="v316316黃婷悅"/>
        <s v="r06h41018黃富纖"/>
        <s v="其他黃琬婷"/>
        <s v="r06b22032黃琳禎"/>
        <s v="b07703059黃紫依"/>
        <s v="b04b02002黃菡頤"/>
        <s v="r05122014黃詠婷"/>
        <s v="b05704025黃敬剴"/>
        <s v="b06302313黃業燊"/>
        <s v="b06204007黃瑞晶"/>
        <s v="b06702101黃筱瑄"/>
        <s v="b03a01344黃絹婷"/>
        <s v="b06705057黃資翔"/>
        <s v="kuankuan7290黃寬宇"/>
        <s v="huihshin黃慧欣"/>
        <s v="r07459004黃毅熙"/>
        <s v="r07724063黃薇蓉"/>
        <s v="b05703006黃寶瑩"/>
        <s v="b03208034楊  珣"/>
        <s v="b05704014楊  軒"/>
        <s v="r06849022楊  鑫"/>
        <s v="b05302352楊人羿"/>
        <s v="b06102031楊于萱"/>
        <s v="b05106046楊千漾"/>
        <s v="boygirl755079楊子慶"/>
        <s v="b06702102楊仙如"/>
        <s v="b05703114楊彤心"/>
        <s v="b05601024楊沁恬"/>
        <s v="b05702099楊佳宜"/>
        <s v="b05702026楊念潔"/>
        <s v="r07630001楊承賢"/>
        <s v="r06b46015楊明憲"/>
        <s v="b05610013楊芳捷"/>
        <s v="B06302118楊柏睿"/>
        <s v="r06b22033楊晉安"/>
        <s v="b04701149楊淳涵"/>
        <s v="b05303072楊雪平"/>
        <s v="b04703104楊凱鈞"/>
        <s v="b07704085楊勝安"/>
        <s v="其他楊喬茹"/>
        <s v="r07722046楊喬茹"/>
        <s v="b04106015楊皓丞"/>
        <s v="b06702103楊筑媛"/>
        <s v="r06343007楊舒喻"/>
        <s v="b06a01360楊詠婷"/>
        <s v="Thevelyn楊憶婷"/>
        <s v="b05703037溫友容"/>
        <s v="wentrc55 溫智儀"/>
        <s v="wentrc55溫智儀"/>
        <s v="r07724055溫貿丞"/>
        <s v="b03109008葉育瑄"/>
        <s v="r02723047葉佳昱"/>
        <s v="b07704039葉明茵"/>
        <s v="D03723003葉家譽"/>
        <s v="b05702100葉新果"/>
        <s v="r07724014董蕙瑄"/>
        <s v="b04107050裘詠心"/>
        <s v="r07724021解宗祐"/>
        <s v="r06323061詹苡晴"/>
        <s v="r07723059鄒峻安"/>
        <s v="其他雍惟畬"/>
        <s v="b04702010廖文豪"/>
        <s v="r07724059廖宇祥"/>
        <s v="b05701151廖守三"/>
        <s v="b06610051廖宜萱"/>
        <s v="其他廖宜萱"/>
        <s v="r07724058廖柏鳴"/>
        <s v="b07701244廖韋凱"/>
        <s v="b05203008廖哲宏"/>
        <s v="r06848035廖書荷"/>
        <s v="b05701153廖海蘋"/>
        <s v="asd1592583廖偉淵"/>
        <s v="b06701114廖梓x"/>
        <s v="b06701114廖梓"/>
        <s v="b06303110廖萱昀"/>
        <s v="r07447008綦品婕"/>
        <s v="r07723072蒙麗萍"/>
        <s v="b04703036趙  容"/>
        <s v="b03704006趙上涵"/>
        <s v="b04303028趙元玥"/>
        <s v="b04704038趙柏誠"/>
        <s v="b05102051趙家翊"/>
        <s v="r07723018趙翊茹"/>
        <s v="b05702036劉  權"/>
        <s v="b06703117劉千慈"/>
        <s v="b05703116劉千瑜"/>
        <s v="B06102121劉子暘"/>
        <s v="r06723073劉巧儀"/>
        <s v="r07741071劉永義"/>
        <s v="b06102005劉羽庭"/>
        <s v="r05546043劉宏毅"/>
        <s v="r07749018劉育吟"/>
        <s v="r06741021劉佳欣"/>
        <s v="b05207015劉宜鑫"/>
        <s v="b06703118劉怡彤"/>
        <s v="b05703117劉昀妮"/>
        <s v="dam1995s劉冠宏"/>
        <s v="b05702102劉奕岑"/>
        <s v="b05703118劉映芃"/>
        <s v="b07303065劉映辰"/>
        <s v="b06703039劉昱謙"/>
        <s v="b06303112劉盈妤"/>
        <s v="其他劉羿杏"/>
        <s v="b06701159劉家瑜"/>
        <s v="b06608068劉容豔"/>
        <s v="b04702100劉書睿"/>
        <s v="b03303018劉敏婕"/>
        <s v="r07722047劉智玄"/>
        <s v="r07724052劉睿澄"/>
        <s v="其他劉勳宏"/>
        <s v="b06704040劉曉潔"/>
        <s v="b05705013歐子立"/>
        <s v="b06703123歐陽睿"/>
        <s v="r07724044潘君亭"/>
        <s v="b05103003潘佳琳"/>
        <s v="penamy5080潘芷寧"/>
        <s v="r06741046潘冠臻"/>
        <s v="b05704029潘冠融"/>
        <s v="r06724082潘政傑"/>
        <s v="hannahpan潘瑀涵"/>
        <s v="其他潘詩天"/>
        <s v="r07741044蔡元鈞"/>
        <s v="r07724006蔡沐安"/>
        <s v="b05703063蔡佳芯"/>
        <s v="其他蔡佳恩"/>
        <s v="b06703126蔡佳琪"/>
        <s v="b04b01054蔡依庭"/>
        <s v="b06402007蔡孟芬"/>
        <s v="b04702004蔡宛如"/>
        <s v="b04703045蔡宜庭"/>
        <s v="b03303111蔡岳哲"/>
        <s v="b06303134蔡旻頤"/>
        <s v="b04702104蔡柏旻"/>
        <s v="jessicatsai蔡培姿"/>
        <s v="b06303116蔡淳如"/>
        <s v="b06703041蔡嘉芸"/>
        <s v="b06703070蔣美平"/>
        <s v="b02207036鄧宜萱"/>
        <s v="b06703013鄧致遠"/>
        <s v="b04104041鄧楷齡"/>
        <s v="R06741076鄭乃慈"/>
        <s v="b04703113鄭力瑋"/>
        <s v="其他鄭名傑"/>
        <s v="r06741002鄭安淇"/>
        <s v="b06610057鄭育驊"/>
        <s v="b06703026鄭芷昕"/>
        <s v="b07702115鄭宣誼"/>
        <s v="b05701157鄭惟馨"/>
        <s v="b05703121鄭捷尹"/>
        <s v="b05603051鄭淨雯"/>
        <s v="b05703122鄭喬安"/>
        <s v="b05704017鄭婷心"/>
        <s v="chunyung0307鄭鈞擁"/>
        <s v="b06701163鄭傾卉"/>
        <s v="b06702002鄭顗娟"/>
        <s v="r07723053黎孟帆"/>
        <s v="b05302115黎哲瑋"/>
        <s v="r07627013盧廷瑞"/>
        <s v="r07723002盧冠言"/>
        <s v="b05601049盧姳儒"/>
        <s v="b06702112盧紀臻"/>
        <s v="misakilu29 盧庭宇"/>
        <s v="b05702031盧繹安"/>
        <s v="r07447006蕭宇晴"/>
        <s v="b05302265蕭羽平"/>
        <s v="b06705030蕭昀豪"/>
        <s v="b06702113蕭品盈"/>
        <s v="b04702108蕭婉如"/>
        <s v="b05102013蕭琳齡"/>
        <s v="b04902034賴  達"/>
        <s v="r07723005賴欣妤"/>
        <s v="b06705031賴品璇"/>
        <s v="r07627021賴奕辰"/>
        <s v="r07722039賴柏宇"/>
        <s v="b06303122賴泉潣"/>
        <s v="b05702021賴群龍"/>
        <s v="r07447012錢雅婷"/>
        <s v="其他閻治中"/>
        <s v="b04705030應卓廷"/>
        <s v="r07723062戴如宜"/>
        <s v="b05704087戴瑀萱"/>
        <s v="r07922089謝子然"/>
        <s v="b05303125謝中綸"/>
        <s v="b03302116謝沛潔"/>
        <s v="其他謝佩芳"/>
        <s v="b05102130謝佳芸"/>
        <s v="b03701153謝佳穎"/>
        <s v="其他謝孟哲"/>
        <s v="其他謝宗翰"/>
        <s v="b04704009謝旻君"/>
        <s v="b04610018謝東辰"/>
        <s v="r07525035謝東景"/>
        <s v="r07725028謝威廷"/>
        <s v="b04705038謝涵如"/>
        <s v="b04305045謝維容"/>
        <s v="gglove0108謝綺"/>
        <s v="r07546013鍾  晴"/>
        <s v="b07704097鍾侑芸"/>
        <s v="b05303033鍾采昀"/>
        <s v="b06703136黏祐誠"/>
        <s v="ttookk1386簡君霖"/>
        <s v="b06703131簡辰芳"/>
        <s v="b05705002簡翊如"/>
        <s v="b06701165簡博涵"/>
        <s v="其他簡媜"/>
        <s v="b05601050簡敬恩"/>
        <s v="b06701166顏家祥"/>
        <s v="b06703133顏維君"/>
        <s v="其他魏佑容"/>
        <s v="b04701156魏雅立"/>
        <s v="b03701155羅友良"/>
        <s v="b05302207羅宛庭"/>
        <s v="b07701246羅亭寓"/>
        <s v="其他羅涵郁"/>
        <s v="r07627014羅淮億"/>
        <s v="b07303132羅紹博"/>
        <s v="r07627025羅詠同"/>
        <s v="b04610050譚友恬"/>
        <s v="r06724005蘇力偉"/>
        <s v="r07741058蘇介安"/>
        <s v="b07704049蘇芃安"/>
        <s v="b05704092蘇映瑄"/>
        <s v="r06448016蘇恩培"/>
        <s v="r07741074蘇恩祺"/>
        <s v="其他蘇國華"/>
        <s v="r05227202蘇儀真"/>
        <s v="b07704098龔律銘"/>
        <s v="b04302147鄭雅倩"/>
        <s v="b07703125劉嘉茜"/>
        <s v="r07741008盛怡慈"/>
        <s v="v861129潘思蒨"/>
        <s v="b07703132鍾秉瀚"/>
        <s v="b06102134周詩坪"/>
        <s v="r06h42011李依穎"/>
        <s v="b02613014黃紹華"/>
        <s v="b05409028呂欣瑗"/>
        <s v="b04502053施旻宏"/>
        <s v="b06303115蔡佩芸"/>
        <s v="way127林明偉"/>
        <s v="b04701104李岱縈"/>
        <s v="r06723009葉昱辰"/>
        <s v="r07722013王俊凱"/>
        <s v="r07722011王迎曦"/>
        <s v="r08521515毛美能"/>
        <s v="b07705015劉鎮霆"/>
        <s v="cloudwithdust@gmail.com沈智暐"/>
        <s v="b04704072黃麒峰"/>
        <s v="b06701108高士淵"/>
        <s v="b07704045廖淯晴"/>
        <s v="d04724002施權峰"/>
        <s v="henry81313林智源"/>
        <s v="r07725049吳姿君"/>
        <s v="r07725021洪靖雯"/>
        <s v="b05702008林傳奇"/>
        <s v="b05701213曾斯平"/>
        <s v="B04602031李季陽"/>
        <s v="B04703089郭  昕"/>
        <s v="B06701206張致瑋"/>
        <s v="B07704062吳東翰"/>
        <s v="B06701155黃子倢"/>
        <s v="B07902126謝宗儒"/>
        <s v="b06702007呂  俐"/>
        <s v="b04703016曾靖皓"/>
        <s v="b05704083廖佳慧"/>
        <s v="r06749014劉千瑜"/>
        <s v="r07722044呂明諺"/>
        <s v="b04704077趙先平"/>
        <s v="b06704043何子斌"/>
        <s v="b04106025徐若華"/>
        <s v="b04704087簡毓萱"/>
        <s v=""/>
        <m/>
      </sharedItems>
    </cacheField>
    <cacheField name="網路報名未出席" numFmtId="0">
      <sharedItems containsString="0" containsBlank="1" containsNumber="1" containsInteger="1" minValue="0" maxValue="1"/>
    </cacheField>
    <cacheField name="網路報名且出席2" numFmtId="0">
      <sharedItems containsString="0" containsBlank="1" containsNumber="1" containsInteger="1" minValue="0" maxValue="1"/>
    </cacheField>
    <cacheField name="點數計算" numFmtId="0">
      <sharedItems containsString="0" containsBlank="1" containsNumber="1" containsInteger="1" minValue="-100" maxValue="20"/>
    </cacheField>
    <cacheField name="列入黑名單場數" numFmtId="0">
      <sharedItems containsString="0" containsBlank="1" containsNumber="1" containsInteger="1" minValue="-3" maxValue="1"/>
    </cacheField>
    <cacheField name="現場報名" numFmtId="0">
      <sharedItems containsString="0" containsBlank="1" containsNumber="1" containsInteger="1" minValue="0" maxValue="1"/>
    </cacheField>
    <cacheField name="志工" numFmtId="0">
      <sharedItems containsString="0" containsBlank="1" containsNumber="1" containsInteger="1" minValue="0" maxValue="1"/>
    </cacheField>
    <cacheField name="系或所" numFmtId="0">
      <sharedItems containsBlank="1"/>
    </cacheField>
    <cacheField name="系所_x000a_簡稱" numFmtId="0">
      <sharedItems containsBlank="1"/>
    </cacheField>
    <cacheField name="系所_x000a_名稱1" numFmtId="0">
      <sharedItems containsBlank="1" count="24">
        <s v="其他系所"/>
        <s v="其他"/>
        <s v="國企系"/>
        <s v="財金系"/>
        <s v="會計系"/>
        <s v="工管系"/>
        <s v="資管所"/>
        <s v="商研所"/>
        <s v="GMBA"/>
        <s v="財金所"/>
        <s v="會計所"/>
        <s v="國企所"/>
        <s v="資管系"/>
        <m/>
        <s v="會研所"/>
        <s v="國企10系" u="1"/>
        <s v="國企0系" u="1"/>
        <s v="國企1025所" u="1"/>
        <e v="#REF!" u="1"/>
        <e v="#N/A" u="1"/>
        <s v="商研40所" u="1"/>
        <s v="商研81所" u="1"/>
        <s v="工管50系" u="1"/>
        <s v="國企1247所" u="1"/>
      </sharedItems>
    </cacheField>
    <cacheField name="系所_x000a_名稱2" numFmtId="0">
      <sharedItems containsBlank="1"/>
    </cacheField>
    <cacheField name="總出席人次" numFmtId="0" formula="網路報名且出席2+現場報名+志工"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User" refreshedDate="43739.905798726853" createdVersion="5" refreshedVersion="5" minRefreshableVersion="3" recordCount="1639">
  <cacheSource type="worksheet">
    <worksheetSource ref="A1:AO10007" sheet="全部名單"/>
  </cacheSource>
  <cacheFields count="42">
    <cacheField name="報名時間" numFmtId="0">
      <sharedItems containsBlank="1" containsMixedTypes="1" containsNumber="1" containsInteger="1" minValue="20190331" maxValue="20190331"/>
    </cacheField>
    <cacheField name="姓名" numFmtId="0">
      <sharedItems containsBlank="1"/>
    </cacheField>
    <cacheField name="身分證字號" numFmtId="0">
      <sharedItems containsBlank="1" containsMixedTypes="1" containsNumber="1" containsInteger="1" minValue="9910161459" maxValue="9910161459"/>
    </cacheField>
    <cacheField name="性別" numFmtId="0">
      <sharedItems containsBlank="1"/>
    </cacheField>
    <cacheField name="生日" numFmtId="0">
      <sharedItems containsBlank="1"/>
    </cacheField>
    <cacheField name="身份別" numFmtId="0">
      <sharedItems containsBlank="1"/>
    </cacheField>
    <cacheField name="一級單位" numFmtId="0">
      <sharedItems containsBlank="1"/>
    </cacheField>
    <cacheField name="二級單位" numFmtId="0">
      <sharedItems containsBlank="1"/>
    </cacheField>
    <cacheField name="職稱" numFmtId="0">
      <sharedItems containsBlank="1"/>
    </cacheField>
    <cacheField name="聯絡電話" numFmtId="0">
      <sharedItems containsBlank="1" containsMixedTypes="1" containsNumber="1" containsInteger="1" minValue="0" maxValue="886958122617"/>
    </cacheField>
    <cacheField name="電子郵件" numFmtId="0">
      <sharedItems containsBlank="1"/>
    </cacheField>
    <cacheField name="餐食" numFmtId="0">
      <sharedItems containsBlank="1"/>
    </cacheField>
    <cacheField name="是否需要公務員時數" numFmtId="0">
      <sharedItems containsBlank="1"/>
    </cacheField>
    <cacheField name="網路報名且未出席" numFmtId="0">
      <sharedItems containsBlank="1" containsMixedTypes="1" containsNumber="1" containsInteger="1" minValue="0" maxValue="1"/>
    </cacheField>
    <cacheField name="網路報名且出席" numFmtId="0">
      <sharedItems containsString="0" containsBlank="1" containsNumber="1" containsInteger="1" minValue="0" maxValue="1"/>
    </cacheField>
    <cacheField name="出席否" numFmtId="0">
      <sharedItems containsBlank="1"/>
    </cacheField>
    <cacheField name="合格證號" numFmtId="0">
      <sharedItems containsNonDate="0" containsString="0" containsBlank="1"/>
    </cacheField>
    <cacheField name="報名方式_x000a_(備註)" numFmtId="0">
      <sharedItems containsBlank="1"/>
    </cacheField>
    <cacheField name="網路位址" numFmtId="0">
      <sharedItems containsBlank="1"/>
    </cacheField>
    <cacheField name="帳號" numFmtId="0">
      <sharedItems containsBlank="1" containsMixedTypes="1" containsNumber="1" containsInteger="1" minValue="104205072" maxValue="110318032" count="775">
        <s v="b06b02017"/>
        <s v="其他"/>
        <s v="judylin"/>
        <s v="b05704038"/>
        <s v="b06703038"/>
        <s v="b05103007"/>
        <s v="b04702043"/>
        <s v="b04701102"/>
        <s v="r06725045"/>
        <s v="b04303063"/>
        <s v="b06703007"/>
        <s v="b06303072"/>
        <s v="B04701113"/>
        <s v="b06702019"/>
        <s v="b06703072"/>
        <s v="bubucosmos"/>
        <s v="b05702046"/>
        <s v="b05704034"/>
        <s v="b05305022"/>
        <s v="b04702046"/>
        <s v="b03208020"/>
        <s v="b05303131"/>
        <s v="R06741004"/>
        <s v="r06749007"/>
        <s v="b04310033"/>
        <s v="b05704031"/>
        <s v="B06704017"/>
        <s v="b04703051"/>
        <s v="b06310033"/>
        <s v="b06a01122"/>
        <s v="b04703059"/>
        <s v="b07704022"/>
        <s v="r07723012"/>
        <s v="b06607060"/>
        <s v="b03701221"/>
        <s v="r07848016"/>
        <s v="b06704054"/>
        <s v="r07722003"/>
        <s v="b06302127"/>
        <s v="b04703055"/>
        <s v="r07741041"/>
        <s v="r07627015"/>
        <s v="b06701209"/>
        <s v="b06703073"/>
        <s v="kuyucheng820730"/>
        <s v="2019career"/>
        <s v="b06703074"/>
        <s v="r07741048"/>
        <s v="r07722037"/>
        <s v="r06341034"/>
        <s v="R07724060"/>
        <s v="b05704040"/>
        <s v="hunghua"/>
        <s v="r07723042"/>
        <s v="b04605084"/>
        <s v="r07725037"/>
        <s v="b05704041"/>
        <s v="r07741065"/>
        <s v="b06701130"/>
        <s v="b04703028"/>
        <s v="b06605031"/>
        <s v="b04701101"/>
        <s v="b05303064"/>
        <s v="r06629020"/>
        <s v="b06702048"/>
        <s v="b06704056"/>
        <s v="b04703062"/>
        <s v="b07702054"/>
        <s v="bray010040"/>
        <s v="R07724043"/>
        <s v="r07b22043"/>
        <s v="b06702025"/>
        <s v="b05705008"/>
        <s v="b03606016"/>
        <s v="b04107030"/>
        <s v="b06209025"/>
        <s v="b03703066"/>
        <s v="r07724046"/>
        <s v="b05702051"/>
        <s v="r06627025"/>
        <s v="minyingwu"/>
        <s v="b05703071"/>
        <s v="b07701113"/>
        <s v="r06724041"/>
        <s v="b04701118"/>
        <s v="b05101038"/>
        <s v="r07627011"/>
        <s v="b05703072"/>
        <s v="b05204033"/>
        <s v="b06703029"/>
        <s v="b05703012"/>
        <s v="B06703009"/>
        <s v="b06701132"/>
        <s v="b05305026"/>
        <s v="b06204026"/>
        <s v="b04703124"/>
        <s v="B03702030"/>
        <s v="b05703028"/>
        <s v="b05303079"/>
        <s v="r07724040"/>
        <s v="b05107027"/>
        <s v="b06109022"/>
        <s v="b06704059"/>
        <s v="40657021o"/>
        <s v="b05704045"/>
        <s v="b06601031"/>
        <s v="r07630016"/>
        <s v="b98502092"/>
        <s v="b04703065"/>
        <s v="b04701121"/>
        <s v="b07702059"/>
        <s v="chenghan0601"/>
        <s v="b04701107"/>
        <s v="b05703046"/>
        <s v="b05303005"/>
        <s v="b05608024"/>
        <s v="r05741076"/>
        <s v="b05703075"/>
        <s v="b07702044"/>
        <s v="yichunspinach "/>
        <s v="yichunspinach"/>
        <s v="b05704001"/>
        <s v="r07723047"/>
        <s v="b03403011"/>
        <s v="b06701109"/>
        <s v="b05607013"/>
        <s v="r07722012"/>
        <s v="b06703079"/>
        <s v="b05703016"/>
        <s v="b06703080"/>
        <s v="b04701111"/>
        <s v="r07627042"/>
        <s v="r04322039"/>
        <s v="b05302133"/>
        <s v="r07724012"/>
        <s v="r07227125"/>
        <s v="b05502005"/>
        <s v="r06741053"/>
        <s v="B06302310"/>
        <s v="b03704053"/>
        <s v="B05702060"/>
        <s v="R06627017"/>
        <s v="b04701123"/>
        <s v="b04302152"/>
        <s v="r07724011"/>
        <s v="b05502086"/>
        <s v="b06701135"/>
        <s v="b07702008"/>
        <s v="b05702061"/>
        <s v="b06610038"/>
        <s v="r07723081"/>
        <s v="r06621210"/>
        <s v="r06725002"/>
        <s v="r05123021"/>
        <s v="b07702062"/>
        <s v="b05610019"/>
        <s v="b02303006"/>
        <s v="b06a01303"/>
        <m/>
        <s v="b05703081"/>
        <s v="r07724048"/>
        <s v="b04704017"/>
        <s v="r05642015"/>
        <s v="r07922042"/>
        <s v="b06702057"/>
        <s v="b06703086"/>
        <s v="b05207038"/>
        <s v="b04106012"/>
        <s v="r07528061"/>
        <s v="b04705040"/>
        <s v="r06627006"/>
        <s v="b04702063"/>
        <s v="b06302334"/>
        <s v="r07723079"/>
        <s v="b07601018"/>
        <s v="b04303079"/>
        <s v="b05302138"/>
        <s v="r07A21116"/>
        <s v="b05302118"/>
        <s v="b03901129"/>
        <s v="b05703027"/>
        <s v="b04305022"/>
        <s v="b05103046"/>
        <s v="b05703015"/>
        <s v="r06548040"/>
        <s v="r07741018"/>
        <s v="b05607024"/>
        <s v="b07703068"/>
        <s v="b06207050"/>
        <s v="b06703051"/>
        <s v="b04702003"/>
        <s v="r07723055"/>
        <s v="r07723001"/>
        <s v="b05204007"/>
        <s v="r07848018"/>
        <s v="b05310040"/>
        <s v="40400121E"/>
        <s v="b05104011"/>
        <s v="r07722018"/>
        <s v="b03605016"/>
        <s v="r07723033"/>
        <s v="b06701170"/>
        <s v="b05701206"/>
        <s v="tzu.melo0303@gmail.com"/>
        <s v="r03623016"/>
        <s v="r07741054"/>
        <s v="b06704065"/>
        <s v="r07723038"/>
        <s v="b05704050"/>
        <s v="b06702060"/>
        <s v="b04302203"/>
        <s v="b06704014"/>
        <s v="b06701107"/>
        <s v="b05701140"/>
        <s v="r06724032"/>
        <s v="b07107015"/>
        <s v="b04703075"/>
        <s v="r07627019"/>
        <s v="b06703032"/>
        <s v="b04701128"/>
        <s v="b05704053"/>
        <s v="b04302330"/>
        <s v="r07741073"/>
        <s v="ryan225577"/>
        <s v="r07627020"/>
        <s v="r06722021"/>
        <s v="b06704067"/>
        <s v="b05607005"/>
        <s v="b05704051"/>
        <s v="b05303091"/>
        <s v="b05704052"/>
        <s v="r07b22018"/>
        <s v="b06702064"/>
        <s v="b04703076"/>
        <s v="b07104007"/>
        <s v="batmanwei"/>
        <s v="b04703122"/>
        <s v="b05303092"/>
        <s v="b06701139"/>
        <s v="b04102077"/>
        <s v="b05704024"/>
        <s v="b05901159"/>
        <s v="r06246008"/>
        <s v="b04607016"/>
        <s v="b05704055"/>
        <s v="B05704056"/>
        <s v="b06703089"/>
        <s v="b05107033"/>
        <n v="104205072"/>
        <s v="r07741050"/>
        <s v="b07704068"/>
        <s v="r07627018"/>
        <s v="b07701108"/>
        <s v="r07749047"/>
        <s v="r07227123"/>
        <s v="b05703087"/>
        <s v="b04701130"/>
        <s v="b05703048"/>
        <s v="b05102009"/>
        <s v="R06724075"/>
        <s v="r07a41030"/>
        <s v="b06704005"/>
        <s v="r07844001"/>
        <s v="b06703090"/>
        <s v="b05303095"/>
        <s v="b05607041"/>
        <s v="b07603025"/>
        <s v="r07724003"/>
        <s v="r04941126"/>
        <s v="cctuan"/>
        <s v="B04607053"/>
        <s v="b06610042"/>
        <s v="r07724005"/>
        <s v="b05302334"/>
        <s v="b06702069"/>
        <s v="b05703054"/>
        <s v="r07546038"/>
        <s v="b06701141"/>
        <s v="b06704036"/>
        <s v="b04702074"/>
        <s v="b05702073"/>
        <s v="r07723064"/>
        <s v="r07724041"/>
        <s v="b05606050"/>
        <s v="r07722048"/>
        <s v="b04303032"/>
        <s v="b06302301"/>
        <s v="b04704003"/>
        <s v="b04702032"/>
        <s v="r07723060"/>
        <s v="b05302101"/>
        <s v="d06741008"/>
        <s v="b06609039"/>
        <s v="r07724036"/>
        <s v="b06402026"/>
        <s v="b07701150"/>
        <s v="b05101006"/>
        <s v="r07723017"/>
        <s v="b07703092"/>
        <s v="b07702073"/>
        <s v="r05722017"/>
        <s v="b05704006"/>
        <s v="vm694bj6"/>
        <s v="b06303090"/>
        <s v="b07703034"/>
        <s v="r06741078"/>
        <s v="b05705046"/>
        <s v="r07724020"/>
        <s v="b05702117"/>
        <s v="b05102028"/>
        <s v="r06724088"/>
        <s v="r07724001"/>
        <s v="b07703095"/>
        <s v="R06724038"/>
        <s v="jeffkao1996"/>
        <s v="happy912122"/>
        <s v="b06602007"/>
        <s v="b06705003"/>
        <s v="r07723078"/>
        <s v="b06703095"/>
        <s v="weiying0223"/>
        <s v="r07749008"/>
        <s v="b05207044"/>
        <s v="b05703041"/>
        <s v="r07723009"/>
        <s v="b04704056"/>
        <s v="b06702077"/>
        <s v="b04702081"/>
        <s v="b06701144"/>
        <s v="b04608018"/>
        <s v="r07741039"/>
        <s v="b05703014"/>
        <s v="r07724050"/>
        <s v="b06701145"/>
        <s v="b03107007"/>
        <s v="b04701136"/>
        <s v="b05703093"/>
        <s v="b04902112"/>
        <s v="r07724051"/>
        <s v="r07741072"/>
        <s v="harvey0706"/>
        <s v="b05703094"/>
        <s v="b06605044"/>
        <s v="b04701139"/>
        <s v="b05204023"/>
        <s v="b04102015"/>
        <s v="b05607022"/>
        <s v="b05703097"/>
        <s v="b05107038"/>
        <s v="b05703038"/>
        <s v="b04702082"/>
        <s v="b06703053"/>
        <s v="r03322027"/>
        <s v="b05605029"/>
        <s v="b05101048"/>
        <s v="b06703097"/>
        <s v="B06303011"/>
        <s v="b06703136"/>
        <s v="b06705033"/>
        <s v="r06633029"/>
        <s v="b05703098"/>
        <s v="b05103053"/>
        <s v="r07943084"/>
        <s v="r07227126"/>
        <s v="hysyu492"/>
        <s v="b06607045"/>
        <s v="b05607043"/>
        <s v="r05124013"/>
        <s v="b06703004"/>
        <s v="b04701141"/>
        <s v="b05703011"/>
        <s v="r06521327"/>
        <s v="b05302360"/>
        <s v="b04201038"/>
        <s v="b04701142"/>
        <s v="r07723080"/>
        <s v="b05702014"/>
        <s v="b04406040"/>
        <s v="b06701147"/>
        <s v="B05103028"/>
        <s v="b06701225"/>
        <s v="b07603029"/>
        <s v="b05103029"/>
        <s v="b07702083"/>
        <s v="r06724031"/>
        <s v="r06627012"/>
        <s v="r07447005"/>
        <s v="b06703099"/>
        <s v="r06223117"/>
        <s v="r07722030"/>
        <s v="b06303005"/>
        <s v="r06323025"/>
        <s v="b05a01245"/>
        <s v="b06704075"/>
        <s v="b06705017"/>
        <s v="b06310048"/>
        <s v="b05703101"/>
        <s v="b05704066"/>
        <s v="b06404041"/>
        <s v="b04105030"/>
        <s v="r06548032"/>
        <s v="r07627043"/>
        <s v="r07848031"/>
        <s v="b04704064"/>
        <s v="b05702082"/>
        <s v="b07608049"/>
        <s v="b07704079"/>
        <s v="b05a01306"/>
        <s v="b05607003"/>
        <s v="b05107007"/>
        <s v="b06703102"/>
        <s v="b05703029"/>
        <s v="r06b46002"/>
        <s v="r07323037"/>
        <s v="b06310050"/>
        <s v="b05703044"/>
        <s v="b06703045"/>
        <s v="b03703004"/>
        <s v="haha0506"/>
        <s v="r07622029"/>
        <s v="b04102053"/>
        <s v="b03103017"/>
        <s v="b05502156"/>
        <s v="b06704004"/>
        <s v="b06703105"/>
        <s v="b05702007"/>
        <s v="b06703008"/>
        <s v="d01943004"/>
        <s v="b05705032"/>
        <s v="b04701143"/>
        <s v="b05303105"/>
        <s v="b05701117"/>
        <s v="b05703104"/>
        <s v="b06703106"/>
        <s v="r07724009"/>
        <s v="r07741019"/>
        <s v="susan8422"/>
        <s v="b06704077"/>
        <s v="r07323038"/>
        <s v="r07227121"/>
        <s v="b05607018"/>
        <s v="b04701232"/>
        <n v="110318032"/>
        <s v="b04705004"/>
        <s v="b05305041"/>
        <s v="yuchieh25"/>
        <s v="b06704079"/>
        <s v="b06607061"/>
        <s v="r07342003"/>
        <s v="b05701126"/>
        <s v="b05303109"/>
        <s v="b03701145"/>
        <s v="d07741004"/>
        <s v="b05704069"/>
        <s v="b05701145"/>
        <s v="r05723032"/>
        <s v="r07741003"/>
        <s v="b05702087"/>
        <s v="b05607007"/>
        <s v="B04101042"/>
        <s v="b04303102"/>
        <s v="r07848026"/>
        <s v="b06702091"/>
        <s v="r06b46020"/>
        <s v="r07725024"/>
        <s v="b05704070"/>
        <s v="b04701233"/>
        <s v="b07701123"/>
        <s v="b04107006"/>
        <s v="b06704083"/>
        <s v="r06848027"/>
        <s v="b05704003"/>
        <s v="r06741018"/>
        <s v="R00941016"/>
        <s v="r07724038"/>
        <s v="r07724035"/>
        <s v="b04605041"/>
        <s v="r07849008"/>
        <s v="b04701103"/>
        <s v="b06610030"/>
        <s v="b06703052"/>
        <s v="b05701127"/>
        <s v="b04610010"/>
        <s v="b05704073"/>
        <s v="b05302347"/>
        <s v="b06107054"/>
        <s v="r06724003"/>
        <s v="b05701122"/>
        <s v="b05102109"/>
        <s v="b05208005"/>
        <s v="b05704075"/>
        <s v="b06701234"/>
        <s v="b05106011"/>
        <s v="b04605094"/>
        <s v="b04701209"/>
        <s v="b05701147"/>
        <s v="B05702092"/>
        <s v="b05703108"/>
        <s v="r07741059"/>
        <s v="b05701104"/>
        <s v="b03302341"/>
        <s v="p07e42026"/>
        <s v="r07741011"/>
        <s v="b05201047"/>
        <s v="r06724083"/>
        <s v="b04105033"/>
        <s v="b04703041"/>
        <s v="b05705017"/>
        <s v="b05702093"/>
        <s v="r07723052"/>
        <s v="r07724039"/>
        <s v="allen870728"/>
        <s v="b04801055"/>
        <s v="b05704027"/>
        <s v="b04208032"/>
        <s v="r07723067"/>
        <s v="b04703049"/>
        <s v="v316316"/>
        <s v="r06h41018"/>
        <s v="r06b22032"/>
        <s v="b07703059"/>
        <s v="b04b02002"/>
        <s v="r05122014"/>
        <s v="b05704025"/>
        <s v="b06302313"/>
        <s v="b06204007"/>
        <s v="b06702101"/>
        <s v="b03a01344"/>
        <s v="b06705057"/>
        <s v="kuankuan7290"/>
        <s v="huihshin"/>
        <s v="r07459004"/>
        <s v="r07724063"/>
        <s v="b05703006"/>
        <s v="b03208034"/>
        <s v="b05704014"/>
        <s v="r06849022"/>
        <s v="b05302352"/>
        <s v="b06102031"/>
        <s v="b05106046"/>
        <s v="boygirl755079"/>
        <s v="b06702102"/>
        <s v="b05703114"/>
        <s v="b05601024"/>
        <s v="b05702099"/>
        <s v="b05702026"/>
        <s v="r07630001"/>
        <s v="r06b46015"/>
        <s v="b05610013"/>
        <s v="B06302118"/>
        <s v="r06b22033"/>
        <s v="b04701149"/>
        <s v="b05303072"/>
        <s v="b04703104"/>
        <s v="b07704085"/>
        <s v="r07722046"/>
        <s v="b04106015"/>
        <s v="b06702103"/>
        <s v="r06343007"/>
        <s v="b06a01360"/>
        <s v="Thevelyn"/>
        <s v="b05703037"/>
        <s v="wentrc55 "/>
        <s v="wentrc55"/>
        <s v="r07724055"/>
        <s v="b03109008"/>
        <s v="r02723047"/>
        <s v="b07704039"/>
        <s v="D03723003"/>
        <s v="b05702100"/>
        <s v="r07724014"/>
        <s v="b04107050"/>
        <s v="r07724021"/>
        <s v="r06323061"/>
        <s v="r07723059"/>
        <s v="b04702010"/>
        <s v="r07724059"/>
        <s v="b05701151"/>
        <s v="b06610051"/>
        <s v="r07724058"/>
        <s v="b07701244"/>
        <s v="b05203008"/>
        <s v="r06848035"/>
        <s v="b05701153"/>
        <s v="asd1592583"/>
        <s v="b06701114"/>
        <s v="b06303110"/>
        <s v="r07447008"/>
        <s v="r07723072"/>
        <s v="b04703036"/>
        <s v="b03704006"/>
        <s v="b04303028"/>
        <s v="b04704038"/>
        <s v="b05102051"/>
        <s v="r07723018"/>
        <s v="b05702036"/>
        <s v="b06703117"/>
        <s v="b05703116"/>
        <s v="B06102121"/>
        <s v="r06723073"/>
        <s v="r07741071"/>
        <s v="b06102005"/>
        <s v="r05546043"/>
        <s v="r07749018"/>
        <s v="r06741021"/>
        <s v="b05207015"/>
        <s v="b06703118"/>
        <s v="b05703117"/>
        <s v="dam1995s"/>
        <s v="b05702102"/>
        <s v="b05703118"/>
        <s v="b07303065"/>
        <s v="b06703039"/>
        <s v="b06303112"/>
        <s v="b06701159"/>
        <s v="b06608068"/>
        <s v="b04702100"/>
        <s v="b03303018"/>
        <s v="r07722047"/>
        <s v="r07724052"/>
        <s v="b06704040"/>
        <s v="b05705013"/>
        <s v="b06703123"/>
        <s v="r07724044"/>
        <s v="b05103003"/>
        <s v="penamy5080"/>
        <s v="r06741046"/>
        <s v="b05704029"/>
        <s v="r06724082"/>
        <s v="hannahpan"/>
        <s v="r07741044"/>
        <s v="r07724006"/>
        <s v="b05703063"/>
        <s v="b06703126"/>
        <s v="b04b01054"/>
        <s v="b06402007"/>
        <s v="b04702004"/>
        <s v="b04703045"/>
        <s v="b03303111"/>
        <s v="b06303134"/>
        <s v="b04702104"/>
        <s v="jessicatsai"/>
        <s v="b06303116"/>
        <s v="b06703041"/>
        <s v="b06703070"/>
        <s v="b02207036"/>
        <s v="b06703013"/>
        <s v="b04104041"/>
        <s v="R06741076"/>
        <s v="b04703113"/>
        <s v="r06741002"/>
        <s v="b06610057"/>
        <s v="b06703026"/>
        <s v="b07702115"/>
        <s v="b05701157"/>
        <s v="b05703121"/>
        <s v="b05603051"/>
        <s v="b05703122"/>
        <s v="b05704017"/>
        <s v="chunyung0307"/>
        <s v="b06701163"/>
        <s v="b06702002"/>
        <s v="r07723053"/>
        <s v="b05302115"/>
        <s v="r07627013"/>
        <s v="r07723002"/>
        <s v="b05601049"/>
        <s v="b06702112"/>
        <s v="misakilu29 "/>
        <s v="b05702031"/>
        <s v="r07447006"/>
        <s v="b05302265"/>
        <s v="b06705030"/>
        <s v="b06702113"/>
        <s v="b04702108"/>
        <s v="b05102013"/>
        <s v="b04902034"/>
        <s v="r07723005"/>
        <s v="b06705031"/>
        <s v="r07627021"/>
        <s v="r07722039"/>
        <s v="b06303122"/>
        <s v="b05702021"/>
        <s v="r07447012"/>
        <s v="b04705030"/>
        <s v="r07723062"/>
        <s v="b05704087"/>
        <s v="r07922089"/>
        <s v="b05303125"/>
        <s v="b03302116"/>
        <s v="b05102130"/>
        <s v="b03701153"/>
        <s v="b04704009"/>
        <s v="b04610018"/>
        <s v="r07525035"/>
        <s v="r07725028"/>
        <s v="b04705038"/>
        <s v="b04305045"/>
        <s v="gglove0108"/>
        <s v="r07546013"/>
        <s v="b07704097"/>
        <s v="b05303033"/>
        <s v="ttookk1386"/>
        <s v="b06703131"/>
        <s v="b05705002"/>
        <s v="b06701165"/>
        <s v="b05601050"/>
        <s v="b06701166"/>
        <s v="b06703133"/>
        <s v="b04701156"/>
        <s v="b03701155"/>
        <s v="b05302207"/>
        <s v="b07701246"/>
        <s v="r07627014"/>
        <s v="b07303132"/>
        <s v="r07627025"/>
        <s v="b04610050"/>
        <s v="r06724005"/>
        <s v="r07741058"/>
        <s v="b07704049"/>
        <s v="b05704092"/>
        <s v="r06448016"/>
        <s v="r07741074"/>
        <s v="r05227202"/>
        <s v="b07704098"/>
        <s v="b04302147"/>
        <s v="b07703125"/>
        <s v="r07741008"/>
        <s v="v861129"/>
        <s v="b07703132"/>
        <s v="b06102134"/>
        <s v="r06h42011"/>
        <s v="b02613014"/>
        <s v="b05409028"/>
        <s v="b04502053"/>
        <s v="b06303115"/>
        <s v="way127"/>
        <s v="b04701104"/>
        <s v="r06723009"/>
        <s v="r07722013"/>
        <s v="r07722011"/>
        <s v="r08521515"/>
        <s v="b07705015"/>
        <s v="cloudwithdust@gmail.com"/>
        <s v="b04704072"/>
        <s v="b06701108"/>
        <s v="b07704045"/>
        <s v="d04724002"/>
        <s v="henry81313"/>
        <s v="r07725049"/>
        <s v="r07725021"/>
        <s v="b05702008"/>
        <s v="b05701213"/>
        <s v="B04602031"/>
        <s v="B04703089"/>
        <s v="B06701206"/>
        <s v="B07704062"/>
        <s v="B06701155"/>
        <s v="B07902126"/>
        <s v="b06702007"/>
        <s v="b04703016"/>
        <s v="b05704083"/>
        <s v="r06749014"/>
        <s v="r07722044"/>
        <s v="b04704077"/>
        <s v="b06704043"/>
        <s v="b04106025"/>
        <s v="b04704087"/>
        <s v="B04704069"/>
        <s v="b03704071"/>
        <s v="B04607003"/>
        <s v="B06703006"/>
        <s v="B06704053"/>
        <s v="R05548009"/>
        <s v="b05701132"/>
      </sharedItems>
    </cacheField>
    <cacheField name="學位學分" numFmtId="0">
      <sharedItems containsString="0" containsBlank="1" containsNumber="1" containsInteger="1" minValue="0" maxValue="20"/>
    </cacheField>
    <cacheField name="類別_x000a_(課程類別代碼)" numFmtId="0">
      <sharedItems containsBlank="1"/>
    </cacheField>
    <cacheField name="項目_x000a_(學習類別)" numFmtId="0">
      <sharedItems containsBlank="1"/>
    </cacheField>
    <cacheField name="活動名稱_x000a_(上課縣市)" numFmtId="0">
      <sharedItems containsBlank="1" count="43">
        <s v="0311_晟德集團"/>
        <s v="0322_台灣拜耳"/>
        <s v="0329_結業式"/>
        <s v="0319_玉山銀行"/>
        <s v="0423_EMBA108級鄭玉琪"/>
        <s v="0325_富達投信"/>
        <s v="0326_工管B05孫儷芯/國企B04童安弘"/>
        <s v="0506_綠藤生機"/>
        <s v="0320_國泰金控"/>
        <s v="0315_聚陽實業"/>
        <s v="0318_大昌華嘉"/>
        <s v="0411_SAS"/>
        <s v="0426_台灣通用磨坊"/>
        <s v="0306_藍天百腦匯"/>
        <s v="0313_全球人壽"/>
        <m/>
        <s v="0327_願麗醫美集團"/>
        <s v="0508_台大創創中心"/>
        <s v="0314_精英公關集團"/>
        <s v="0312_工研院產科國際所"/>
        <s v="0320_國企B97陳迦樂"/>
        <s v="0501_磊山保險經紀人"/>
        <s v="0410_燦坤實業"/>
        <s v="0412_華碩電腦"/>
        <s v="0430_FMCG行銷人"/>
        <s v="0425_Dapp Pocket"/>
        <s v="0422_金融業"/>
        <s v="0429_國企R06林威宇國企B04陳雨彤"/>
        <s v="0327 只領便當就離開了"/>
        <s v="0503_金融業"/>
        <s v="0514_WTW王伯松總經理"/>
        <s v="0522_統一企業&amp;統一數網"/>
        <s v="0523_從玩家變身創業家-EMBA107許書綺"/>
        <s v="0527_一對一職涯諮商-金融業"/>
        <s v="0604_一對一職涯諮商-其他"/>
        <s v="0605_國企系黃亮舒"/>
        <s v="0508_3 Drens"/>
        <s v="0508_頭皮醫生"/>
        <s v="0508_Muro Box"/>
        <s v="0508_Rosetta"/>
        <s v="0625_金融業"/>
        <s v="0626_設計思考工作坊"/>
        <s v="工管B05孫儷芯/國企B04童安弘" u="1"/>
      </sharedItems>
    </cacheField>
    <cacheField name="學期_x000a_(期別)" numFmtId="0">
      <sharedItems containsString="0" containsBlank="1" containsNumber="1" containsInteger="1" minValue="2" maxValue="2"/>
    </cacheField>
    <cacheField name="學年度_x000a_(訓練總時數)" numFmtId="0">
      <sharedItems containsString="0" containsBlank="1" containsNumber="1" containsInteger="1" minValue="10" maxValue="107"/>
    </cacheField>
    <cacheField name="訓練總數單位" numFmtId="0">
      <sharedItems containsString="0" containsBlank="1" containsNumber="1" containsInteger="1" minValue="1" maxValue="1"/>
    </cacheField>
    <cacheField name="是否計入黑名單場次_x000a_(數位時數)" numFmtId="0">
      <sharedItems containsString="0" containsBlank="1" containsNumber="1" containsInteger="1" minValue="0" maxValue="107"/>
    </cacheField>
    <cacheField name="點數_x000a_(實體時數)" numFmtId="0">
      <sharedItems containsString="0" containsBlank="1" containsNumber="1" containsInteger="1" minValue="-30" maxValue="10"/>
    </cacheField>
    <cacheField name="是否有實習過？/提問" numFmtId="0">
      <sharedItems containsBlank="1"/>
    </cacheField>
    <cacheField name="帳號姓名" numFmtId="0">
      <sharedItems containsBlank="1"/>
    </cacheField>
    <cacheField name="網路報名未出席" numFmtId="0">
      <sharedItems containsString="0" containsBlank="1" containsNumber="1" containsInteger="1" minValue="0" maxValue="1"/>
    </cacheField>
    <cacheField name="網路報名且出席2" numFmtId="0">
      <sharedItems containsString="0" containsBlank="1" containsNumber="1" containsInteger="1" minValue="0" maxValue="1"/>
    </cacheField>
    <cacheField name="點數計算" numFmtId="0">
      <sharedItems containsString="0" containsBlank="1" containsNumber="1" containsInteger="1" minValue="-100" maxValue="20"/>
    </cacheField>
    <cacheField name="列入黑名單場數" numFmtId="0">
      <sharedItems containsString="0" containsBlank="1" containsNumber="1" containsInteger="1" minValue="-3" maxValue="1"/>
    </cacheField>
    <cacheField name="現場報名" numFmtId="0">
      <sharedItems containsString="0" containsBlank="1" containsNumber="1" containsInteger="1" minValue="0" maxValue="1"/>
    </cacheField>
    <cacheField name="志工" numFmtId="0">
      <sharedItems containsString="0" containsBlank="1" containsNumber="1" containsInteger="1" minValue="0" maxValue="1"/>
    </cacheField>
    <cacheField name="系或所" numFmtId="0">
      <sharedItems containsBlank="1"/>
    </cacheField>
    <cacheField name="系所_x000a_簡稱" numFmtId="0">
      <sharedItems containsBlank="1"/>
    </cacheField>
    <cacheField name="系所_x000a_名稱1" numFmtId="0">
      <sharedItems containsBlank="1"/>
    </cacheField>
    <cacheField name="系所_x000a_名稱2" numFmtId="0">
      <sharedItems containsBlank="1"/>
    </cacheField>
    <cacheField name="出席人次" numFmtId="0" formula="網路報名且出席2+現場報名+志工" databaseField="0"/>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User" refreshedDate="43739.907367129628" createdVersion="5" refreshedVersion="5" minRefreshableVersion="3" recordCount="1639">
  <cacheSource type="worksheet">
    <worksheetSource ref="A1:AO10006" sheet="全部名單"/>
  </cacheSource>
  <cacheFields count="41">
    <cacheField name="報名時間" numFmtId="0">
      <sharedItems containsBlank="1" containsMixedTypes="1" containsNumber="1" containsInteger="1" minValue="20190331" maxValue="20190331"/>
    </cacheField>
    <cacheField name="姓名" numFmtId="0">
      <sharedItems containsBlank="1"/>
    </cacheField>
    <cacheField name="身分證字號" numFmtId="0">
      <sharedItems containsBlank="1" containsMixedTypes="1" containsNumber="1" containsInteger="1" minValue="9910161459" maxValue="9910161459"/>
    </cacheField>
    <cacheField name="性別" numFmtId="0">
      <sharedItems containsBlank="1"/>
    </cacheField>
    <cacheField name="生日" numFmtId="0">
      <sharedItems containsBlank="1"/>
    </cacheField>
    <cacheField name="身份別" numFmtId="0">
      <sharedItems containsBlank="1"/>
    </cacheField>
    <cacheField name="一級單位" numFmtId="0">
      <sharedItems containsBlank="1"/>
    </cacheField>
    <cacheField name="二級單位" numFmtId="0">
      <sharedItems containsBlank="1"/>
    </cacheField>
    <cacheField name="職稱" numFmtId="0">
      <sharedItems containsBlank="1"/>
    </cacheField>
    <cacheField name="聯絡電話" numFmtId="0">
      <sharedItems containsBlank="1" containsMixedTypes="1" containsNumber="1" containsInteger="1" minValue="0" maxValue="886958122617"/>
    </cacheField>
    <cacheField name="電子郵件" numFmtId="0">
      <sharedItems containsBlank="1"/>
    </cacheField>
    <cacheField name="餐食" numFmtId="0">
      <sharedItems containsBlank="1"/>
    </cacheField>
    <cacheField name="是否需要公務員時數" numFmtId="0">
      <sharedItems containsBlank="1"/>
    </cacheField>
    <cacheField name="網路報名且未出席" numFmtId="0">
      <sharedItems containsBlank="1" containsMixedTypes="1" containsNumber="1" containsInteger="1" minValue="0" maxValue="1"/>
    </cacheField>
    <cacheField name="網路報名且出席" numFmtId="0">
      <sharedItems containsString="0" containsBlank="1" containsNumber="1" containsInteger="1" minValue="0" maxValue="1"/>
    </cacheField>
    <cacheField name="出席否" numFmtId="0">
      <sharedItems containsBlank="1"/>
    </cacheField>
    <cacheField name="合格證號" numFmtId="0">
      <sharedItems containsNonDate="0" containsString="0" containsBlank="1"/>
    </cacheField>
    <cacheField name="報名方式_x000a_(備註)" numFmtId="0">
      <sharedItems containsBlank="1"/>
    </cacheField>
    <cacheField name="網路位址" numFmtId="0">
      <sharedItems containsBlank="1"/>
    </cacheField>
    <cacheField name="帳號" numFmtId="0">
      <sharedItems containsBlank="1" containsMixedTypes="1" containsNumber="1" containsInteger="1" minValue="104205072" maxValue="110318032"/>
    </cacheField>
    <cacheField name="學位學分" numFmtId="0">
      <sharedItems containsString="0" containsBlank="1" containsNumber="1" containsInteger="1" minValue="0" maxValue="20"/>
    </cacheField>
    <cacheField name="類別_x000a_(課程類別代碼)" numFmtId="0">
      <sharedItems containsBlank="1"/>
    </cacheField>
    <cacheField name="項目_x000a_(學習類別)" numFmtId="0">
      <sharedItems containsBlank="1"/>
    </cacheField>
    <cacheField name="活動名稱_x000a_(上課縣市)" numFmtId="0">
      <sharedItems containsBlank="1"/>
    </cacheField>
    <cacheField name="學期_x000a_(期別)" numFmtId="0">
      <sharedItems containsString="0" containsBlank="1" containsNumber="1" containsInteger="1" minValue="2" maxValue="2"/>
    </cacheField>
    <cacheField name="學年度_x000a_(訓練總時數)" numFmtId="0">
      <sharedItems containsString="0" containsBlank="1" containsNumber="1" containsInteger="1" minValue="10" maxValue="107"/>
    </cacheField>
    <cacheField name="訓練總數單位" numFmtId="0">
      <sharedItems containsString="0" containsBlank="1" containsNumber="1" containsInteger="1" minValue="1" maxValue="1"/>
    </cacheField>
    <cacheField name="是否計入黑名單場次_x000a_(數位時數)" numFmtId="0">
      <sharedItems containsString="0" containsBlank="1" containsNumber="1" containsInteger="1" minValue="0" maxValue="107"/>
    </cacheField>
    <cacheField name="點數_x000a_(實體時數)" numFmtId="0">
      <sharedItems containsString="0" containsBlank="1" containsNumber="1" containsInteger="1" minValue="-30" maxValue="10"/>
    </cacheField>
    <cacheField name="是否有實習過？/提問" numFmtId="0">
      <sharedItems containsBlank="1"/>
    </cacheField>
    <cacheField name="帳號姓名" numFmtId="0">
      <sharedItems containsBlank="1" count="823">
        <s v="b06b02017?佾宏"/>
        <s v="其他Eva"/>
        <s v="judylinjudylin"/>
        <s v="b05704038丁佳恩"/>
        <s v="b06703038丁冠中"/>
        <s v="b05103007于孟萱"/>
        <s v="b04702043尤敬婷"/>
        <s v="b04701102方  淵"/>
        <s v="r06725045方心成"/>
        <s v="b04303063方家昕"/>
        <s v="b06703007方婕薰"/>
        <s v="b06303072方稚芸"/>
        <s v="B04701113方薇雅"/>
        <s v="b06702019毛意璇"/>
        <s v="b06703072王?明"/>
        <s v="bubucosmos王文宗"/>
        <s v="b05702046王立宇"/>
        <s v="b05704034王宇均"/>
        <s v="b05305022王秀婉"/>
        <s v="b04702046王俐云"/>
        <s v="b03208020王信之"/>
        <s v="b05303131王映筑"/>
        <s v="R06741004王昱勛"/>
        <s v="r06749007王郁涵"/>
        <s v="b04310033王宸如"/>
        <s v="b05704031王振全"/>
        <s v="B06704017王培旂"/>
        <s v="b04703051王得真"/>
        <s v="b06310033王曼因"/>
        <s v="b06a01122王翊淇"/>
        <s v="b04703059王荷今"/>
        <s v="b07704022王婷誼"/>
        <s v="r07723012王湘羚"/>
        <s v="b06607060王琳毓"/>
        <s v="b03701221王逸庭"/>
        <s v="r07848016王雅萱"/>
        <s v="b06704054王愛絜"/>
        <s v="r07722003王暄雯"/>
        <s v="其他王煜榕"/>
        <s v="b06302127王詩蘋"/>
        <s v="b04703055王薇媄"/>
        <s v="r07741041王薇潔"/>
        <s v="r07627015王謙文"/>
        <s v="b06701209王駿鈜"/>
        <s v="b06703073古沁瑜"/>
        <s v="kuyucheng820730古育丞"/>
        <s v="2019career史潔穎"/>
        <s v="b06703074司惟之"/>
        <s v="r07741048田育綾"/>
        <s v="其他田雨騰"/>
        <s v="r07722037白宇翔"/>
        <s v="其他石淳方"/>
        <s v="r06341034石曜嘉"/>
        <s v="R07724060伍羽佳"/>
        <s v="b05704040朱建宇"/>
        <s v="hunghua朱虹樺"/>
        <s v="r07723042朱梓安"/>
        <s v="b04605084朱嘉賢"/>
        <s v="r07725037江兆峰"/>
        <s v="b05704041江知軒"/>
        <s v="r07741065江奕泓"/>
        <s v="b06701130江彥武"/>
        <s v="b04703028江晉楷"/>
        <s v="b06605031江崑銓"/>
        <s v="b04701101江菩敏"/>
        <s v="b05303064何文馨"/>
        <s v="r06629020何宜宣"/>
        <s v="b06702048何映萱"/>
        <s v="b06704056何若彤"/>
        <s v="b04703062余芳欣"/>
        <s v="b07702054余柏開"/>
        <s v="bray010040余柏叡"/>
        <s v="R07724043余勝揚"/>
        <s v="r07b22043吳克?"/>
        <s v="其他吳志峰"/>
        <s v="b06702025吳佳安"/>
        <s v="b05705008吳侑穎"/>
        <s v="b03606016吳孟錡"/>
        <s v="b04107030吳宜芩"/>
        <s v="b06209025吳宜亭"/>
        <s v="b03703066吳宜樺"/>
        <s v="r07724046吳宜靜"/>
        <s v="b05702051吳怡萱"/>
        <s v="r06627025吳怡慧"/>
        <s v="minyingwu吳旻穎"/>
        <s v="b05703071吳采諭"/>
        <s v="b07701113吳冠霖"/>
        <s v="r06724041吳彥融"/>
        <s v="b04701118吳政萱"/>
        <s v="b05101038吳柏翰"/>
        <s v="r07627011吳秋賢"/>
        <s v="b05703072吳英慈"/>
        <s v="b05204033吳哲安"/>
        <s v="b06703029吳悅寧"/>
        <s v="b05703012吳浩夫"/>
        <s v="B06703009吳培瑜"/>
        <s v="b06701132吳晨瑋"/>
        <s v="b05305026吳添祐"/>
        <s v="b06204026吳凱盈"/>
        <s v="b04703124吳豐光"/>
        <s v="B03702030吳懿峰"/>
        <s v="b05703028呂廷威"/>
        <s v="b05303079呂汶憶"/>
        <s v="r07724040呂季洋"/>
        <s v="b05107027呂采容"/>
        <s v="b06109022呂紀廷"/>
        <s v="b06704059呂恩慈"/>
        <s v="40657021o呂健亦"/>
        <s v="b05704045宋家萱"/>
        <s v="b06601031巫冠緯"/>
        <s v="r07630016李  佳"/>
        <s v="b98502092李  昕"/>
        <s v="b04703065李  維"/>
        <s v="b04701121李歆"/>
        <s v="b07702059李以昕"/>
        <s v="chenghan0601李丞涵"/>
        <s v="b04701107李艾珩"/>
        <s v="b05703046李佩穎"/>
        <s v="b05303005李佳忞"/>
        <s v="b05608024李佳盈"/>
        <s v="r05741076李佳蓁"/>
        <s v="b05703075李孟臻"/>
        <s v="b07702044李宗霖"/>
        <s v="yichunspinach 李宜俊"/>
        <s v="yichunspinach李宜俊"/>
        <s v="b05704001李尚謙"/>
        <s v="r07723047李岳宸"/>
        <s v="b03403011李承澤"/>
        <s v="b06701109李昀儒"/>
        <s v="b05607013李昇翰"/>
        <s v="其他李明州"/>
        <s v="其他李明剛"/>
        <s v="r07722012李昕玟"/>
        <s v="b06703079李欣倫"/>
        <s v="b05703016李秉謙"/>
        <s v="b06703080李采芸"/>
        <s v="b04701111李亭依"/>
        <s v="r07627042李俊儒"/>
        <s v="其他李冠輝"/>
        <s v="r04322039李冠霆"/>
        <s v="b05302133李奕昀"/>
        <s v="r07724012李姿誼"/>
        <s v="r07227125李律庭"/>
        <s v="b05502005李昱揚"/>
        <s v="r06741053李美明"/>
        <s v="B06302310李重逸"/>
        <s v="b03704053李宸馨"/>
        <s v="B05702060李祖安"/>
        <s v="R06627017李培愉"/>
        <s v="b04701123李莉姮"/>
        <s v="b04302152李善智"/>
        <s v="r07724011李善樂"/>
        <s v="b05502086李溥浤"/>
        <s v="b06701135李煥勳"/>
        <s v="b07702008李照聖"/>
        <s v="b05702061李筱文"/>
        <s v="b06610038李鈺淇"/>
        <s v="r07723081李嘉軒"/>
        <s v="r06621210李韶凱"/>
        <s v="r06725002李璨婷"/>
        <s v="r05123021杜川東"/>
        <s v="b07702062汪沛嫻"/>
        <s v="b05610019沈宜儒"/>
        <s v="b02303006沈俊廷"/>
        <s v="b06a01303沈威宏"/>
        <s v="其他狄佳瑩"/>
        <s v="其他其他"/>
        <s v="其他"/>
        <s v="b05703081卓家緯"/>
        <s v="r07724048周天韻"/>
        <s v="b04704017周永堂"/>
        <s v="r05642015周志展"/>
        <s v="r07922042周侑廷"/>
        <s v="b06702057周孟萱"/>
        <s v="b06703086周宜潔"/>
        <s v="b05207038周承宏"/>
        <s v="b04106012周昀蒨"/>
        <s v="r07528061周欣然"/>
        <s v="b04705040周建愷"/>
        <s v="r06627006周思廷"/>
        <s v="b04702063周柏伶"/>
        <s v="b06302334周家齊"/>
        <s v="r07723079周庭瑋"/>
        <s v="b07601018周書瑋"/>
        <s v="b04303079周祐霆"/>
        <s v="b05302138周靖涵"/>
        <s v="r07A21116和  靖"/>
        <s v="b05302118居家瑜"/>
        <s v="b03901129屈佳宏"/>
        <s v="b05703027念恩廷"/>
        <s v="b04305022林  宓"/>
        <s v="b05103046林  珩"/>
        <s v="b05703015林  翔"/>
        <s v="r06548040林  臻"/>
        <s v="r07741018林  欐"/>
        <s v="b05607024林天文"/>
        <s v="b07703068林月玲"/>
        <s v="b06207050林世峰"/>
        <s v="b06703051林宏軒"/>
        <s v="b04702003林佳芊"/>
        <s v="r07723055林佳撰"/>
        <s v="r07723001林佳穎"/>
        <s v="b05204007林其毅"/>
        <s v="r07848018林宜萱"/>
        <s v="b05310040林昀萱"/>
        <s v="40400121E林欣怡"/>
        <s v="b05104011林欣儀"/>
        <s v="r07722018林秉諺"/>
        <s v="b03605016林采宜"/>
        <s v="r07723033林冠妙"/>
        <s v="b06701170林冠廷"/>
        <s v="b05701206林冠儒"/>
        <s v="tzu.melo0303@gmail.com林咨辰"/>
        <s v="r03623016林品緯"/>
        <s v="r07741054林姿廷"/>
        <s v="b06704065林宣仲"/>
        <s v="r07723038林宣妤"/>
        <s v="b05704050林彥然"/>
        <s v="b06702060林映辰"/>
        <s v="b04302203林柏均"/>
        <s v="b06704014林禹安"/>
        <s v="b06701107林胤全"/>
        <s v="b05701140林郁庭"/>
        <s v="r06724032林郁綺"/>
        <s v="b07107015林倢如"/>
        <s v="b04703075林哲毅"/>
        <s v="r07627019林宸逸"/>
        <s v="b06703032林峰儀"/>
        <s v="b04701128林庭如"/>
        <s v="b05704053林彧玄"/>
        <s v="b04302330林書玉"/>
        <s v="r07741073林祐萱"/>
        <s v="ryan225577林梓鈞"/>
        <s v="r07627020林莆芸"/>
        <s v="r06722021林揚理"/>
        <s v="b06704067林渝倩"/>
        <s v="b05607005林湘綺"/>
        <s v="b05704051林琪雅"/>
        <s v="b05303091林筑玟"/>
        <s v="b05704052林意安"/>
        <s v="r07b22018林筱磬"/>
        <s v="b06702064林聖硯"/>
        <s v="b04703076林頎寶"/>
        <s v="b07104007林綵婕"/>
        <s v="batmanwei林齊薇"/>
        <s v="b04703122林誼安"/>
        <s v="b05303092林璟耀"/>
        <s v="b06701139邱于庭"/>
        <s v="b04102077邱心褕"/>
        <s v="b05704024邱仕丞"/>
        <s v="b05901159邱昱禎"/>
        <s v="r06246008邱郁軒"/>
        <s v="b04607016邱詠文"/>
        <s v="b05704055邱楚玉"/>
        <s v="B05704056邱維辰"/>
        <s v="b06703089邱璿仁"/>
        <s v="b05107033邱顯堯"/>
        <s v="104205072邵元瑜"/>
        <s v="r07741050邵立瑜"/>
        <s v="b07704068邵芷宣"/>
        <s v="r07627018邵紫婷"/>
        <s v="b07701108金天尹"/>
        <s v="r07749047金石雨本"/>
        <s v="r07227123金果霈"/>
        <s v="b05703087侯心琦"/>
        <s v="b04701130侯冠名"/>
        <s v="b05703048侯靜穎"/>
        <s v="b05102009俞之仁"/>
        <s v="R06724075姜至曜"/>
        <s v="r07a41030施力麒"/>
        <s v="b06704005施佳璇"/>
        <s v="r07844001施宛妤"/>
        <s v="b06703090施詠瀚"/>
        <s v="b05303095柯妤璇"/>
        <s v="b05607041柯雨彤"/>
        <s v="其他柯雅鈴"/>
        <s v="b07603025柳昕妤"/>
        <s v="r07724003柳炯宇"/>
        <s v="r04941126段以利"/>
        <s v="cctuan段志奇"/>
        <s v="B04607053洪于鈞"/>
        <s v="b06610042洪于雯"/>
        <s v="r07724005洪司蓉"/>
        <s v="b05302334洪宇薇"/>
        <s v="b06702069洪岱琪"/>
        <s v="b05703054洪昕瑜"/>
        <s v="r07546038洪迎禎"/>
        <s v="b06701141洪偉蘋"/>
        <s v="b06704036洪啟宸"/>
        <s v="b04702074洪梓祐"/>
        <s v="b05702073洪舒珊"/>
        <s v="r07723064洪煒翔"/>
        <s v="r07724041洪瑄如"/>
        <s v="b05606050洪筱蓉"/>
        <s v="r07722048洪肇偉"/>
        <s v="b04303032洪銘鴻"/>
        <s v="b06302301紀思宇"/>
        <s v="b04704003胡立蕾"/>
        <s v="b04702032胡保翔"/>
        <s v="r07723060胡峻杰"/>
        <s v="b05302101胡貫廷"/>
        <s v="d06741008胡慈芳"/>
        <s v="b06609039范凱淇"/>
        <s v="r07724036唐  薇"/>
        <s v="其他唐千x"/>
        <s v="b06402026唐裕翔"/>
        <s v="b07701150孫利東"/>
        <s v="b05101006孫嘉芯"/>
        <s v="r07723017徐千蕊"/>
        <s v="其他徐子婷"/>
        <s v="b07703092徐子晴"/>
        <s v="其他徐丞璽"/>
        <s v="b07702073徐兆詮"/>
        <s v="r05722017徐明伶"/>
        <s v="b05704006徐逸珊"/>
        <s v="vm694bj6徐愛茹"/>
        <s v="b06303090徐楷筑"/>
        <s v="b07703034徐瑞智"/>
        <s v="r06741078徐靖雯"/>
        <s v="b05705046徐遠志"/>
        <s v="r07724020徐慕華"/>
        <s v="b05702117涂譽寶"/>
        <s v="b05102028翁  彤"/>
        <s v="r06724088翁子涵"/>
        <s v="r07724001翁慈憶"/>
        <s v="b07703095馬  龍"/>
        <s v="R06724038馬良安"/>
        <s v="jeffkao1996高子翔"/>
        <s v="happy912122高季伶"/>
        <s v="b06602007高家浩"/>
        <s v="b06705003高祐霆"/>
        <s v="r07723078高尉銘"/>
        <s v="b06703095高瑞妤"/>
        <s v="weiying0223高薇穎"/>
        <s v="r07749008康成安"/>
        <s v="b05207044康富淼"/>
        <s v="b05703041張  創"/>
        <s v="r07723009張  琳"/>
        <s v="b04704056張子濤"/>
        <s v="b06702077張仁瀚"/>
        <s v="b04702081張仕霖"/>
        <s v="b06701144張定澤"/>
        <s v="b04608018張宜鈁"/>
        <s v="其他張欣怡"/>
        <s v="r07741039張芳瑜"/>
        <s v="b05703014張柏翊"/>
        <s v="r07724050張苡柔"/>
        <s v="b06701145張郁涵"/>
        <s v="b03107007張家瑄"/>
        <s v="b04701136張庭瑜"/>
        <s v="b05703093張庭濱"/>
        <s v="b04902112張凱捷"/>
        <s v="r07724051張博兼"/>
        <s v="r07741072張博瑋"/>
        <s v="harvey0706張皓鈞"/>
        <s v="b05703094張筑雅"/>
        <s v="b06605044張翔淵"/>
        <s v="b04701139張翔媛"/>
        <s v="其他張雁婷"/>
        <s v="b05204023張雅淇"/>
        <s v="b04102015張雅婷"/>
        <s v="b05607022張毓倩"/>
        <s v="b05703097張筱青"/>
        <s v="b05107038張鈺亭"/>
        <s v="b05703038張嘉尹"/>
        <s v="b04702082張嘉珊"/>
        <s v="b06703053張慧琳"/>
        <s v="r03322027張震權"/>
        <s v="b05605029張競中"/>
        <s v="b05101048曹雅晴"/>
        <s v="b06703097梁品萱"/>
        <s v="B06303011盛子芸"/>
        <s v="b06703136粘祐誠"/>
        <s v="b06705033莊海因"/>
        <s v="r06633029莊偉裕"/>
        <s v="b05703098莊雅雯"/>
        <s v="b05103053許  禎"/>
        <s v="r07943084許文柏"/>
        <s v="r07227126許以萱"/>
        <s v="hysyu492許弘穎"/>
        <s v="b06607045許芫瑞"/>
        <s v="b05607043許芷菱"/>
        <s v="r05124013許家愷"/>
        <s v="b06703004許家寧"/>
        <s v="b04701141許晉毓"/>
        <s v="b05703011許偉亮"/>
        <s v="r06521327許偉斌"/>
        <s v="b05302360許國輝"/>
        <s v="b04201038許惟傑"/>
        <s v="b04701142許翔宇"/>
        <s v="r07723080許馨文"/>
        <s v="其他連宇婷"/>
        <s v="b05702014郭力銨"/>
        <s v="b04406040郭小瑄"/>
        <s v="b06701147郭文開"/>
        <s v="B05103028郭宛欣"/>
        <s v="其他郭旺隴"/>
        <s v="b06701225郭芳妤"/>
        <s v="b07603029郭芷言"/>
        <s v="b05103029郭俐"/>
        <s v="b07702083郭奕安"/>
        <s v="r06724031郭彥辰"/>
        <s v="r06627012郭哲源"/>
        <s v="r07447005郭庭亦"/>
        <s v="b06703099郭庭瑜"/>
        <s v="r06223117郭晉銓"/>
        <s v="r07722030郭頎君"/>
        <s v="其他郭銘偉"/>
        <s v="b06303005陳  昕"/>
        <s v="r06323025陳  琦"/>
        <s v="b05a01245陳  萱"/>
        <s v="b06704075陳  甄"/>
        <s v="其他陳x優"/>
        <s v="b06705017陳又榛"/>
        <s v="b06310048陳子晴"/>
        <s v="b05703101陳文茜"/>
        <s v="b05704066陳丘舫"/>
        <s v="b06404041陳令涵"/>
        <s v="b04105030陳平真"/>
        <s v="r06548032陳平軒"/>
        <s v="r07627043陳玉配"/>
        <s v="r07848031陳玉蓮"/>
        <s v="b04704064陳安潔"/>
        <s v="b05702082陳宏量"/>
        <s v="b07608049陳宏毅"/>
        <s v="b07704079陳廷岳"/>
        <s v="b05a01306陳沐恩"/>
        <s v="其他陳宜君"/>
        <s v="其他陳幸琦"/>
        <s v="b05607003陳延禎"/>
        <s v="b05107007陳念含"/>
        <s v="b06703102陳怡安"/>
        <s v="b05703029陳怡蓁"/>
        <s v="其他陳玟洛"/>
        <s v="r06b46002陳玟晴"/>
        <s v="r07323037陳芳芳"/>
        <s v="b06310050陳采昀"/>
        <s v="b05703044陳俊皓"/>
        <s v="b06703045陳信?"/>
        <s v="其他陳信良"/>
        <s v="b03703004陳冠宇"/>
        <s v="haha0506陳冠聿"/>
        <s v="r07622029陳冠儒"/>
        <s v="b04102053陳冠儒"/>
        <s v="b03103017陳冠霖"/>
        <s v="b05502156陳則穎"/>
        <s v="b06704004陳品樺"/>
        <s v="b06703105陳奕宇"/>
        <s v="b05702007陳奕均"/>
        <s v="b06703008陳奕辰"/>
        <s v="d01943004陳姿穎"/>
        <s v="b05705032陳宣"/>
        <s v="b04701143陳宣羽"/>
        <s v="b05303105陳宣喻"/>
        <s v="b05701117陳宥安"/>
        <s v="b05703104陳建元"/>
        <s v="b06703106陳律倢"/>
        <s v="r07724009陳思吟"/>
        <s v="r07741019陳映蓁"/>
        <s v="susan8422陳昭妤"/>
        <s v="b06704077陳昭政"/>
        <s v="r07323038陳昱佐"/>
        <s v="r07227121陳昱豪"/>
        <s v="b05607018陳柏廷"/>
        <s v="b04701232陳柔安"/>
        <s v="110318032陳柔穎"/>
        <s v="b04705004陳禹媛"/>
        <s v="b05305041陳禹蓁"/>
        <s v="yuchieh25陳禹潔"/>
        <s v="b06704079陳美儀"/>
        <s v="b06607061陳羿名"/>
        <s v="r07342003陳苑婷"/>
        <s v="b05701126陳若童"/>
        <s v="b05303109陳若瑾"/>
        <s v="b03701145陳貞穎"/>
        <s v="d07741004陳郅翔"/>
        <s v="b05704069陳哲威"/>
        <s v="b05701145陳恩雨"/>
        <s v="r05723032陳翌?"/>
        <s v="其他陳逢彬"/>
        <s v="r07741003陳晶晶"/>
        <s v="b05702087陳紫柔"/>
        <s v="b05607007陳紫綸"/>
        <s v="B04101042陳微稀"/>
        <s v="b04303102陳瑜勤"/>
        <s v="r07848026陳筱柔"/>
        <s v="b06702091陳筱涵"/>
        <s v="r06b46020陳雍曄"/>
        <s v="r07725024陳維漢"/>
        <s v="b05704070陳德軒"/>
        <s v="b04701233陳曉涵"/>
        <s v="b07701123陳薇守"/>
        <s v="b04107006陳寵安"/>
        <s v="b06704083陳顯璿"/>
        <s v="r06848027傅育亭"/>
        <s v="b05704003彭  晨"/>
        <s v="r06741018彭佑安"/>
        <s v="R00941016彭冠傑"/>
        <s v="r07724038彭庭緯"/>
        <s v="r07724035彭浩官"/>
        <s v="b04605041曾?涵"/>
        <s v="r07849008曾?萱"/>
        <s v="b04701103曾子軒"/>
        <s v="b06610030曾卓嵐"/>
        <s v="b06703052曾俊源"/>
        <s v="b05701127曾紀萱"/>
        <s v="b04610010曾祥富"/>
        <s v="b05704073曾騰毅"/>
        <s v="b05302347游珮宜"/>
        <s v="b06107054游駿霖"/>
        <s v="r06724003游馥嘉"/>
        <s v="b05701122程燦富"/>
        <s v="b05102109童保蓉"/>
        <s v="b05208005華方綾"/>
        <s v="b05704075賀雋堯"/>
        <s v="b06701234陽雨彤"/>
        <s v="其他馮昌俊"/>
        <s v="b05106011馮家誼"/>
        <s v="其他馮國鈞"/>
        <s v="b04605094黃  凡"/>
        <s v="b04701209黃子芸"/>
        <s v="b05701147黃子倫"/>
        <s v="B05702092黃子潔"/>
        <s v="b05703108黃加陽"/>
        <s v="r07741059黃平安"/>
        <s v="b05701104黃立丞"/>
        <s v="b03302341黃仲畇"/>
        <s v="p07e42026黃兆營"/>
        <s v="r07741011黃宇晴"/>
        <s v="b05201047黃至煒"/>
        <s v="r06724083黃依亭"/>
        <s v="b04105033黃怡菁"/>
        <s v="b04703041黃玟勻"/>
        <s v="b05705017黃亮穎"/>
        <s v="其他黃俊豪"/>
        <s v="b05702093黃冠綸"/>
        <s v="r07723052黃奕瑋"/>
        <s v="r07724039黃建鴻"/>
        <s v="allen870728黃柏竣"/>
        <s v="b04801055黃盈碩"/>
        <s v="b05704027黃禹璇"/>
        <s v="b04208032黃郁茹"/>
        <s v="r07723067黃偉倫"/>
        <s v="b04703049黃翊閎"/>
        <s v="v316316黃婷悅"/>
        <s v="r06h41018黃富纖"/>
        <s v="其他黃琬婷"/>
        <s v="r06b22032黃琳禎"/>
        <s v="b07703059黃紫依"/>
        <s v="b04b02002黃菡頤"/>
        <s v="r05122014黃詠婷"/>
        <s v="b05704025黃敬剴"/>
        <s v="b06302313黃業燊"/>
        <s v="b06204007黃瑞晶"/>
        <s v="b06702101黃筱瑄"/>
        <s v="b03a01344黃絹婷"/>
        <s v="b06705057黃資翔"/>
        <s v="kuankuan7290黃寬宇"/>
        <s v="huihshin黃慧欣"/>
        <s v="r07459004黃毅熙"/>
        <s v="r07724063黃薇蓉"/>
        <s v="b05703006黃寶瑩"/>
        <s v="b03208034楊  珣"/>
        <s v="b05704014楊  軒"/>
        <s v="r06849022楊  鑫"/>
        <s v="b05302352楊人羿"/>
        <s v="b06102031楊于萱"/>
        <s v="b05106046楊千漾"/>
        <s v="boygirl755079楊子慶"/>
        <s v="b06702102楊仙如"/>
        <s v="b05703114楊彤心"/>
        <s v="b05601024楊沁恬"/>
        <s v="b05702099楊佳宜"/>
        <s v="b05702026楊念潔"/>
        <s v="r07630001楊承賢"/>
        <s v="r06b46015楊明憲"/>
        <s v="b05610013楊芳捷"/>
        <s v="B06302118楊柏睿"/>
        <s v="r06b22033楊晉安"/>
        <s v="b04701149楊淳涵"/>
        <s v="b05303072楊雪平"/>
        <s v="b04703104楊凱鈞"/>
        <s v="b07704085楊勝安"/>
        <s v="其他楊喬茹"/>
        <s v="r07722046楊喬茹"/>
        <s v="b04106015楊皓丞"/>
        <s v="b06702103楊筑媛"/>
        <s v="r06343007楊舒喻"/>
        <s v="b06a01360楊詠婷"/>
        <s v="Thevelyn楊憶婷"/>
        <s v="b05703037溫友容"/>
        <s v="wentrc55 溫智儀"/>
        <s v="wentrc55溫智儀"/>
        <s v="r07724055溫貿丞"/>
        <s v="b03109008葉育瑄"/>
        <s v="r02723047葉佳昱"/>
        <s v="b07704039葉明茵"/>
        <s v="D03723003葉家譽"/>
        <s v="b05702100葉新果"/>
        <s v="r07724014董蕙瑄"/>
        <s v="b04107050裘詠心"/>
        <s v="r07724021解宗祐"/>
        <s v="r06323061詹苡晴"/>
        <s v="r07723059鄒峻安"/>
        <s v="其他雍惟畬"/>
        <s v="b04702010廖文豪"/>
        <s v="r07724059廖宇祥"/>
        <s v="b05701151廖守三"/>
        <s v="b06610051廖宜萱"/>
        <s v="其他廖宜萱"/>
        <s v="r07724058廖柏鳴"/>
        <s v="b07701244廖韋凱"/>
        <s v="b05203008廖哲宏"/>
        <s v="r06848035廖書荷"/>
        <s v="b05701153廖海蘋"/>
        <s v="asd1592583廖偉淵"/>
        <s v="b06701114廖梓x"/>
        <s v="b06701114廖梓"/>
        <s v="b06303110廖萱昀"/>
        <s v="r07447008綦品婕"/>
        <s v="r07723072蒙麗萍"/>
        <s v="b04703036趙  容"/>
        <s v="b03704006趙上涵"/>
        <s v="b04303028趙元玥"/>
        <s v="b04704038趙柏誠"/>
        <s v="b05102051趙家翊"/>
        <s v="r07723018趙翊茹"/>
        <s v="b05702036劉  權"/>
        <s v="b06703117劉千慈"/>
        <s v="b05703116劉千瑜"/>
        <s v="B06102121劉子暘"/>
        <s v="r06723073劉巧儀"/>
        <s v="r07741071劉永義"/>
        <s v="b06102005劉羽庭"/>
        <s v="r05546043劉宏毅"/>
        <s v="r07749018劉育吟"/>
        <s v="r06741021劉佳欣"/>
        <s v="b05207015劉宜鑫"/>
        <s v="b06703118劉怡彤"/>
        <s v="b05703117劉昀妮"/>
        <s v="dam1995s劉冠宏"/>
        <s v="b05702102劉奕岑"/>
        <s v="b05703118劉映芃"/>
        <s v="b07303065劉映辰"/>
        <s v="b06703039劉昱謙"/>
        <s v="b06303112劉盈妤"/>
        <s v="其他劉羿杏"/>
        <s v="b06701159劉家瑜"/>
        <s v="b06608068劉容豔"/>
        <s v="b04702100劉書睿"/>
        <s v="b03303018劉敏婕"/>
        <s v="r07722047劉智玄"/>
        <s v="r07724052劉睿澄"/>
        <s v="其他劉勳宏"/>
        <s v="b06704040劉曉潔"/>
        <s v="b05705013歐子立"/>
        <s v="b06703123歐陽睿"/>
        <s v="r07724044潘君亭"/>
        <s v="b05103003潘佳琳"/>
        <s v="penamy5080潘芷寧"/>
        <s v="r06741046潘冠臻"/>
        <s v="b05704029潘冠融"/>
        <s v="r06724082潘政傑"/>
        <s v="hannahpan潘瑀涵"/>
        <s v="其他潘詩天"/>
        <s v="r07741044蔡元鈞"/>
        <s v="r07724006蔡沐安"/>
        <s v="b05703063蔡佳芯"/>
        <s v="其他蔡佳恩"/>
        <s v="b06703126蔡佳琪"/>
        <s v="b04b01054蔡依庭"/>
        <s v="b06402007蔡孟芬"/>
        <s v="b04702004蔡宛如"/>
        <s v="b04703045蔡宜庭"/>
        <s v="b03303111蔡岳哲"/>
        <s v="b06303134蔡旻頤"/>
        <s v="b04702104蔡柏旻"/>
        <s v="jessicatsai蔡培姿"/>
        <s v="b06303116蔡淳如"/>
        <s v="b06703041蔡嘉芸"/>
        <s v="b06703070蔣美平"/>
        <s v="b02207036鄧宜萱"/>
        <s v="b06703013鄧致遠"/>
        <s v="b04104041鄧楷齡"/>
        <s v="R06741076鄭乃慈"/>
        <s v="b04703113鄭力瑋"/>
        <s v="其他鄭名傑"/>
        <s v="r06741002鄭安淇"/>
        <s v="b06610057鄭育驊"/>
        <s v="b06703026鄭芷昕"/>
        <s v="b07702115鄭宣誼"/>
        <s v="b05701157鄭惟馨"/>
        <s v="b05703121鄭捷尹"/>
        <s v="b05603051鄭淨雯"/>
        <s v="b05703122鄭喬安"/>
        <s v="b05704017鄭婷心"/>
        <s v="chunyung0307鄭鈞擁"/>
        <s v="b06701163鄭傾卉"/>
        <s v="b06702002鄭顗娟"/>
        <s v="r07723053黎孟帆"/>
        <s v="b05302115黎哲瑋"/>
        <s v="r07627013盧廷瑞"/>
        <s v="r07723002盧冠言"/>
        <s v="b05601049盧姳儒"/>
        <s v="b06702112盧紀臻"/>
        <s v="misakilu29 盧庭宇"/>
        <s v="b05702031盧繹安"/>
        <s v="r07447006蕭宇晴"/>
        <s v="b05302265蕭羽平"/>
        <s v="b06705030蕭昀豪"/>
        <s v="b06702113蕭品盈"/>
        <s v="b04702108蕭婉如"/>
        <s v="b05102013蕭琳齡"/>
        <s v="b04902034賴  達"/>
        <s v="r07723005賴欣妤"/>
        <s v="b06705031賴品璇"/>
        <s v="r07627021賴奕辰"/>
        <s v="r07722039賴柏宇"/>
        <s v="b06303122賴泉潣"/>
        <s v="b05702021賴群龍"/>
        <s v="r07447012錢雅婷"/>
        <s v="其他閻治中"/>
        <s v="b04705030應卓廷"/>
        <s v="r07723062戴如宜"/>
        <s v="b05704087戴瑀萱"/>
        <s v="r07922089謝子然"/>
        <s v="b05303125謝中綸"/>
        <s v="b03302116謝沛潔"/>
        <s v="其他謝佩芳"/>
        <s v="b05102130謝佳芸"/>
        <s v="b03701153謝佳穎"/>
        <s v="其他謝孟哲"/>
        <s v="其他謝宗翰"/>
        <s v="b04704009謝旻君"/>
        <s v="b04610018謝東辰"/>
        <s v="r07525035謝東景"/>
        <s v="r07725028謝威廷"/>
        <s v="b04705038謝涵如"/>
        <s v="b04305045謝維容"/>
        <s v="gglove0108謝綺"/>
        <s v="r07546013鍾  晴"/>
        <s v="b07704097鍾侑芸"/>
        <s v="b05303033鍾采昀"/>
        <s v="b06703136黏祐誠"/>
        <s v="ttookk1386簡君霖"/>
        <s v="b06703131簡辰芳"/>
        <s v="b05705002簡翊如"/>
        <s v="b06701165簡博涵"/>
        <s v="其他簡媜"/>
        <s v="b05601050簡敬恩"/>
        <s v="b06701166顏家祥"/>
        <s v="b06703133顏維君"/>
        <s v="其他魏佑容"/>
        <s v="b04701156魏雅立"/>
        <s v="b03701155羅友良"/>
        <s v="b05302207羅宛庭"/>
        <s v="b07701246羅亭寓"/>
        <s v="其他羅涵郁"/>
        <s v="r07627014羅淮億"/>
        <s v="b07303132羅紹博"/>
        <s v="r07627025羅詠同"/>
        <s v="b04610050譚友恬"/>
        <s v="r06724005蘇力偉"/>
        <s v="r07741058蘇介安"/>
        <s v="b07704049蘇芃安"/>
        <s v="b05704092蘇映瑄"/>
        <s v="r06448016蘇恩培"/>
        <s v="r07741074蘇恩祺"/>
        <s v="其他蘇國華"/>
        <s v="r05227202蘇儀真"/>
        <s v="b07704098龔律銘"/>
        <s v="b04302147鄭雅倩"/>
        <s v="b07703125劉嘉茜"/>
        <s v="r07741008盛怡慈"/>
        <s v="v861129潘思蒨"/>
        <s v="b07703132鍾秉瀚"/>
        <s v="b06102134周詩坪"/>
        <s v="r06h42011李依穎"/>
        <s v="b02613014黃紹華"/>
        <s v="b05409028呂欣瑗"/>
        <s v="b04502053施旻宏"/>
        <s v="b06303115蔡佩芸"/>
        <s v="way127林明偉"/>
        <s v="b04701104李岱縈"/>
        <s v="r06723009葉昱辰"/>
        <s v="r07722013王俊凱"/>
        <s v="r07722011王迎曦"/>
        <s v="r08521515毛美能"/>
        <s v="b07705015劉鎮霆"/>
        <s v="cloudwithdust@gmail.com沈智暐"/>
        <s v="b04704072黃麒峰"/>
        <s v="b06701108高士淵"/>
        <s v="b07704045廖淯晴"/>
        <s v="d04724002施權峰"/>
        <s v="henry81313林智源"/>
        <s v="r07725049吳姿君"/>
        <s v="r07725021洪靖雯"/>
        <s v="b05702008林傳奇"/>
        <s v="b05701213曾斯平"/>
        <s v="B04602031李季陽"/>
        <s v="B04703089郭  昕"/>
        <s v="B06701206張致瑋"/>
        <s v="B07704062吳東翰"/>
        <s v="B06701155黃子倢"/>
        <s v="B07902126謝宗儒"/>
        <s v="b06702007呂  俐"/>
        <s v="b04703016曾靖皓"/>
        <s v="b05704083廖佳慧"/>
        <s v="r06749014劉千瑜"/>
        <s v="r07722044呂明諺"/>
        <s v="b04704077趙先平"/>
        <s v="b06704043何子斌"/>
        <s v="b04106025徐若華"/>
        <s v="b04704087簡毓萱"/>
        <s v=""/>
        <s v="B04704069曾增祐"/>
        <s v="b03704071陳資元"/>
        <s v="B04607003王光維"/>
        <s v="B06703006陳  竫"/>
        <s v="B06704053王承"/>
        <s v="R05548009王振學"/>
        <s v="b05701132呂真妮"/>
        <m/>
      </sharedItems>
    </cacheField>
    <cacheField name="網路報名未出席" numFmtId="0">
      <sharedItems containsString="0" containsBlank="1" containsNumber="1" containsInteger="1" minValue="0" maxValue="1"/>
    </cacheField>
    <cacheField name="網路報名且出席2" numFmtId="0">
      <sharedItems containsString="0" containsBlank="1" containsNumber="1" containsInteger="1" minValue="0" maxValue="1"/>
    </cacheField>
    <cacheField name="點數計算" numFmtId="0">
      <sharedItems containsString="0" containsBlank="1" containsNumber="1" containsInteger="1" minValue="-100" maxValue="20"/>
    </cacheField>
    <cacheField name="列入黑名單場數" numFmtId="0">
      <sharedItems containsString="0" containsBlank="1" containsNumber="1" containsInteger="1" minValue="-3" maxValue="1"/>
    </cacheField>
    <cacheField name="現場報名" numFmtId="0">
      <sharedItems containsString="0" containsBlank="1" containsNumber="1" containsInteger="1" minValue="0" maxValue="1"/>
    </cacheField>
    <cacheField name="志工" numFmtId="0">
      <sharedItems containsString="0" containsBlank="1" containsNumber="1" containsInteger="1" minValue="0" maxValue="1"/>
    </cacheField>
    <cacheField name="系或所" numFmtId="0">
      <sharedItems containsBlank="1"/>
    </cacheField>
    <cacheField name="系所_x000a_簡稱" numFmtId="0">
      <sharedItems containsBlank="1"/>
    </cacheField>
    <cacheField name="系所_x000a_名稱1" numFmtId="0">
      <sharedItems containsBlank="1"/>
    </cacheField>
    <cacheField name="系所_x000a_名稱2"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610">
  <r>
    <s v="03  7 2019  9:04AM            "/>
    <s v="?佾宏"/>
    <s v="R124727736"/>
    <s v="男"/>
    <s v="04/02/1999                    "/>
    <s v="學生"/>
    <s v="生命科學院                    "/>
    <s v="生技系"/>
    <s v="學士班"/>
    <n v="989626583"/>
    <s v="b06b02017@ntu.edu.tw"/>
    <s v="其它"/>
    <s v="否"/>
    <n v="0"/>
    <n v="1"/>
    <s v="是"/>
    <m/>
    <x v="0"/>
    <s v="180.214.180.147"/>
    <x v="0"/>
    <n v="10"/>
    <s v="TIP"/>
    <s v="企業實習計劃說明會"/>
    <s v="0311_晟德集團"/>
    <n v="2"/>
    <n v="107"/>
    <n v="1"/>
    <n v="1"/>
    <n v="10"/>
    <s v="否"/>
    <x v="0"/>
    <n v="0"/>
    <n v="1"/>
    <n v="10"/>
    <n v="0"/>
    <n v="0"/>
    <n v="0"/>
    <s v="系"/>
    <s v="其他"/>
    <x v="0"/>
    <s v="其他系所"/>
  </r>
  <r>
    <s v="03  7 2019  9:07AM            "/>
    <s v="?佾宏"/>
    <s v="R124727736"/>
    <s v="男"/>
    <s v="04/02/1999                    "/>
    <s v="學生"/>
    <s v="生命科學院                    "/>
    <s v="生技系"/>
    <s v="學士班"/>
    <n v="989626583"/>
    <s v="b06b02017@ntu.edu.tw"/>
    <s v="其它"/>
    <s v="否"/>
    <n v="0"/>
    <n v="1"/>
    <s v="是"/>
    <m/>
    <x v="0"/>
    <s v="180.214.180.147"/>
    <x v="0"/>
    <n v="10"/>
    <s v="TIP"/>
    <s v="企業實習計劃說明會"/>
    <s v="0322_台灣拜耳"/>
    <n v="2"/>
    <n v="107"/>
    <n v="1"/>
    <n v="1"/>
    <n v="10"/>
    <s v="否"/>
    <x v="0"/>
    <n v="0"/>
    <n v="1"/>
    <n v="10"/>
    <n v="0"/>
    <n v="0"/>
    <n v="0"/>
    <s v="系"/>
    <s v="其他"/>
    <x v="0"/>
    <s v="其他系所"/>
  </r>
  <r>
    <m/>
    <s v="Eva"/>
    <m/>
    <m/>
    <m/>
    <s v="企業夥伴"/>
    <s v="WTW韋萊韜悅"/>
    <m/>
    <s v="其他"/>
    <m/>
    <m/>
    <m/>
    <m/>
    <m/>
    <m/>
    <s v="是"/>
    <m/>
    <x v="0"/>
    <m/>
    <x v="1"/>
    <m/>
    <s v="TCP"/>
    <s v="結業式"/>
    <s v="0329_結業式"/>
    <n v="2"/>
    <n v="107"/>
    <n v="1"/>
    <n v="0"/>
    <n v="0"/>
    <m/>
    <x v="1"/>
    <n v="0"/>
    <n v="1"/>
    <n v="0"/>
    <n v="0"/>
    <n v="0"/>
    <n v="0"/>
    <s v="其他"/>
    <s v="非在校生"/>
    <x v="1"/>
    <s v="其他"/>
  </r>
  <r>
    <s v="03  6 2019  8:27PM            "/>
    <s v="judylin"/>
    <s v="G222178177"/>
    <s v="女"/>
    <s v="05/12/1996                    "/>
    <s v="校外人士"/>
    <m/>
    <m/>
    <m/>
    <n v="933782821"/>
    <s v="judylin8505@gmail.com"/>
    <s v="其它"/>
    <s v="否"/>
    <n v="0"/>
    <n v="1"/>
    <s v="是"/>
    <m/>
    <x v="0"/>
    <s v="39.9.229.6"/>
    <x v="2"/>
    <n v="10"/>
    <s v="TIP"/>
    <s v="企業實習計劃說明會"/>
    <s v="0319_玉山銀行"/>
    <n v="2"/>
    <n v="107"/>
    <n v="1"/>
    <n v="1"/>
    <n v="10"/>
    <s v="是"/>
    <x v="2"/>
    <n v="0"/>
    <n v="1"/>
    <n v="10"/>
    <n v="0"/>
    <n v="0"/>
    <n v="0"/>
    <s v="其他"/>
    <s v="非在校生"/>
    <x v="1"/>
    <s v="其他"/>
  </r>
  <r>
    <s v="04 11 2019 10:57AM            "/>
    <s v="丁佳恩"/>
    <s v="F229379046"/>
    <s v="女"/>
    <s v="09/06/1997                    "/>
    <s v="學生"/>
    <s v="管理學院                      "/>
    <s v="國企系"/>
    <s v="學士班"/>
    <n v="919675933"/>
    <s v="b05704038@ntu.edu.tw"/>
    <s v="其它"/>
    <s v="否"/>
    <s v="                              "/>
    <m/>
    <s v="是"/>
    <m/>
    <x v="0"/>
    <s v="101.8.131.201"/>
    <x v="3"/>
    <n v="6"/>
    <s v="職涯講堂"/>
    <s v="校友職涯分享會"/>
    <s v="0423_EMBA108級鄭玉琪"/>
    <n v="2"/>
    <n v="107"/>
    <n v="1"/>
    <n v="1"/>
    <n v="10"/>
    <s v="請問您是否有大學沒教，但剛進公司就被要求的工作內容？"/>
    <x v="3"/>
    <n v="0"/>
    <n v="1"/>
    <n v="10"/>
    <n v="0"/>
    <n v="0"/>
    <n v="0"/>
    <s v="系"/>
    <s v="國企"/>
    <x v="2"/>
    <s v="國企系"/>
  </r>
  <r>
    <s v="03 18 2019  4:41PM            "/>
    <s v="丁冠中"/>
    <s v="E125349870"/>
    <s v="男"/>
    <s v="06/16/1999                    "/>
    <s v="學生"/>
    <s v="管理學院                      "/>
    <s v="財金系"/>
    <s v="學士班"/>
    <n v="910708760"/>
    <s v="b06703038@ntu.edu.tw"/>
    <s v="其它"/>
    <s v="否"/>
    <n v="0"/>
    <n v="1"/>
    <s v="是"/>
    <m/>
    <x v="0"/>
    <s v="140.112.4.209"/>
    <x v="4"/>
    <n v="10"/>
    <s v="TIP"/>
    <s v="企業實習計劃說明會"/>
    <s v="0319_玉山銀行"/>
    <n v="2"/>
    <n v="107"/>
    <n v="1"/>
    <n v="1"/>
    <n v="10"/>
    <s v="否"/>
    <x v="4"/>
    <n v="0"/>
    <n v="1"/>
    <n v="10"/>
    <n v="0"/>
    <n v="0"/>
    <n v="0"/>
    <s v="系"/>
    <s v="財金"/>
    <x v="3"/>
    <s v="財金系"/>
  </r>
  <r>
    <s v="03 18 2019  4:40PM            "/>
    <s v="丁冠中"/>
    <s v="E125349870"/>
    <s v="男"/>
    <s v="06/16/1999                    "/>
    <s v="學生"/>
    <s v="管理學院                      "/>
    <s v="財金系"/>
    <s v="學士班"/>
    <n v="910708760"/>
    <s v="b06703038@ntu.edu.tw"/>
    <s v="其它"/>
    <s v="否"/>
    <n v="0"/>
    <n v="1"/>
    <s v="是"/>
    <m/>
    <x v="0"/>
    <s v="140.112.4.209"/>
    <x v="4"/>
    <n v="10"/>
    <s v="TIP"/>
    <s v="企業實習計劃說明會"/>
    <s v="0325_富達投信"/>
    <n v="2"/>
    <n v="107"/>
    <n v="1"/>
    <n v="1"/>
    <n v="10"/>
    <s v="無"/>
    <x v="4"/>
    <n v="0"/>
    <n v="1"/>
    <n v="10"/>
    <n v="0"/>
    <n v="0"/>
    <n v="0"/>
    <s v="系"/>
    <s v="財金"/>
    <x v="3"/>
    <s v="財金系"/>
  </r>
  <r>
    <s v="03 18 2019  4:30PM            "/>
    <s v="丁冠中"/>
    <s v="E125349870"/>
    <s v="男"/>
    <s v="06/16/1999                    "/>
    <s v="學生"/>
    <s v="管理學院                      "/>
    <s v="財金系"/>
    <s v="學士班"/>
    <n v="910708760"/>
    <s v="b06703038@ntu.edu.tw"/>
    <s v="其它"/>
    <s v="否"/>
    <s v="                              "/>
    <m/>
    <s v="是"/>
    <m/>
    <x v="0"/>
    <s v="140.112.4.209"/>
    <x v="4"/>
    <n v="6"/>
    <s v="職涯講堂"/>
    <s v="學長姐實習經驗分享會"/>
    <s v="0326_工管B05孫儷芯/國企B04童安弘"/>
    <n v="2"/>
    <n v="107"/>
    <n v="1"/>
    <n v="1"/>
    <n v="10"/>
    <s v="想知道實習給學長姐帶來的影響"/>
    <x v="4"/>
    <n v="0"/>
    <n v="1"/>
    <n v="10"/>
    <n v="0"/>
    <n v="0"/>
    <n v="0"/>
    <s v="系"/>
    <s v="財金"/>
    <x v="3"/>
    <s v="財金系"/>
  </r>
  <r>
    <s v="05  1 2019 12:51PM            "/>
    <s v="丁冠中"/>
    <s v="E125349870"/>
    <s v="男"/>
    <s v="06/16/1999                    "/>
    <s v="學生"/>
    <s v="管理學院                      "/>
    <s v="財金系"/>
    <s v="學士班"/>
    <n v="910708760"/>
    <s v="b06703038@ntu.edu.tw"/>
    <s v="其它"/>
    <s v="否"/>
    <s v="                              "/>
    <m/>
    <s v="是"/>
    <m/>
    <x v="0"/>
    <s v="140.112.4.209"/>
    <x v="4"/>
    <n v="6"/>
    <s v="TIP"/>
    <s v="企業實習說明會"/>
    <s v="0506_綠藤生機"/>
    <n v="2"/>
    <n v="107"/>
    <n v="1"/>
    <n v="1"/>
    <n v="10"/>
    <s v="否"/>
    <x v="4"/>
    <n v="0"/>
    <n v="1"/>
    <n v="10"/>
    <n v="0"/>
    <n v="0"/>
    <n v="0"/>
    <s v="系"/>
    <s v="財金"/>
    <x v="3"/>
    <s v="財金系"/>
  </r>
  <r>
    <s v="03 11 2019  3:26PM            "/>
    <s v="于孟萱"/>
    <s v="H225077132"/>
    <s v="女"/>
    <s v="11/07/1997                    "/>
    <s v="學生"/>
    <s v="社會科學院                    "/>
    <s v="經濟系"/>
    <s v="學士班"/>
    <n v="987640063"/>
    <s v="B05103007@ntu.edu.tw"/>
    <s v="其它"/>
    <s v="否"/>
    <n v="0"/>
    <n v="1"/>
    <s v="是"/>
    <m/>
    <x v="0"/>
    <s v="140.112.25.99"/>
    <x v="5"/>
    <n v="10"/>
    <s v="TIP"/>
    <s v="企業實習計劃說明會"/>
    <s v="0319_玉山銀行"/>
    <n v="2"/>
    <n v="107"/>
    <n v="1"/>
    <n v="1"/>
    <n v="10"/>
    <s v="否"/>
    <x v="5"/>
    <n v="0"/>
    <n v="1"/>
    <n v="10"/>
    <n v="0"/>
    <n v="0"/>
    <n v="0"/>
    <s v="系"/>
    <s v="其他"/>
    <x v="0"/>
    <s v="其他系所"/>
  </r>
  <r>
    <s v="03 19 2019  2:59PM            "/>
    <s v="于孟萱"/>
    <s v="H225077132"/>
    <s v="女"/>
    <s v="11/07/1997                    "/>
    <s v="學生"/>
    <s v="社會科學院                    "/>
    <s v="經濟系"/>
    <s v="學士班"/>
    <n v="987640063"/>
    <s v="B05103007@ntu.edu.tw"/>
    <s v="其它"/>
    <s v="否"/>
    <n v="0"/>
    <n v="1"/>
    <s v="是"/>
    <m/>
    <x v="0"/>
    <s v="101.9.12.229"/>
    <x v="5"/>
    <n v="10"/>
    <s v="TIP"/>
    <s v="企業實習計劃說明會"/>
    <s v="0320_國泰金控"/>
    <n v="2"/>
    <n v="107"/>
    <n v="1"/>
    <n v="1"/>
    <n v="10"/>
    <s v="否"/>
    <x v="5"/>
    <n v="0"/>
    <n v="1"/>
    <n v="10"/>
    <n v="0"/>
    <n v="0"/>
    <n v="0"/>
    <s v="系"/>
    <s v="其他"/>
    <x v="0"/>
    <s v="其他系所"/>
  </r>
  <r>
    <s v="03 11 2019  4:00PM            "/>
    <s v="尤敬婷"/>
    <s v="B222915013"/>
    <s v="女"/>
    <s v="12/19/1996                    "/>
    <s v="學生"/>
    <s v="管理學院                      "/>
    <s v="會計系"/>
    <s v="學士班"/>
    <n v="986282520"/>
    <s v="b04702043@ntu.edu.tw"/>
    <s v="其它"/>
    <s v="否"/>
    <n v="0"/>
    <n v="1"/>
    <s v="是"/>
    <m/>
    <x v="0"/>
    <s v="140.112.25.5"/>
    <x v="6"/>
    <n v="10"/>
    <s v="TIP"/>
    <s v="企業實習計劃說明會"/>
    <s v="0315_聚陽實業"/>
    <n v="2"/>
    <n v="107"/>
    <n v="1"/>
    <n v="1"/>
    <n v="10"/>
    <s v="是"/>
    <x v="6"/>
    <n v="0"/>
    <n v="1"/>
    <n v="10"/>
    <n v="0"/>
    <n v="0"/>
    <n v="0"/>
    <s v="系"/>
    <s v="會計"/>
    <x v="4"/>
    <s v="會計系"/>
  </r>
  <r>
    <s v="03 15 2019  5:24PM            "/>
    <s v="方  淵"/>
    <s v="G122369229"/>
    <s v="男"/>
    <s v="07/05/1997                    "/>
    <s v="學生"/>
    <s v="管理學院                      "/>
    <s v="工管系企管組"/>
    <s v="學士班"/>
    <n v="908817679"/>
    <m/>
    <s v="其它"/>
    <s v="否"/>
    <n v="0"/>
    <n v="1"/>
    <s v="是"/>
    <m/>
    <x v="0"/>
    <s v="140.112.25.101"/>
    <x v="7"/>
    <n v="10"/>
    <s v="TIP"/>
    <s v="企業實習計劃說明會"/>
    <s v="0318_大昌華嘉"/>
    <n v="2"/>
    <n v="107"/>
    <n v="1"/>
    <n v="1"/>
    <n v="10"/>
    <s v="是"/>
    <x v="7"/>
    <n v="0"/>
    <n v="1"/>
    <n v="10"/>
    <n v="0"/>
    <n v="0"/>
    <n v="0"/>
    <s v="系"/>
    <s v="工管"/>
    <x v="5"/>
    <s v="工管系"/>
  </r>
  <r>
    <s v="03  6 2019  3:38PM            "/>
    <s v="方心成"/>
    <s v="A127649146"/>
    <s v="男"/>
    <s v="11/06/1994                    "/>
    <s v="學生"/>
    <s v="管理學院                      "/>
    <s v="資管系"/>
    <s v="碩士班"/>
    <n v="963365545"/>
    <s v="allen831106@gmail.com"/>
    <s v="其它"/>
    <s v="否"/>
    <n v="1"/>
    <n v="0"/>
    <s v="否"/>
    <m/>
    <x v="0"/>
    <s v="140.112.25.106"/>
    <x v="8"/>
    <n v="10"/>
    <s v="TIP"/>
    <s v="企業實習計劃說明會"/>
    <s v="0319_玉山銀行"/>
    <n v="2"/>
    <n v="107"/>
    <n v="1"/>
    <n v="1"/>
    <n v="10"/>
    <s v="是"/>
    <x v="8"/>
    <n v="1"/>
    <n v="0"/>
    <n v="0"/>
    <n v="1"/>
    <n v="0"/>
    <n v="0"/>
    <s v="所"/>
    <s v="資管"/>
    <x v="6"/>
    <s v="資管所"/>
  </r>
  <r>
    <s v="03  6 2019  3:39PM            "/>
    <s v="方心成"/>
    <s v="A127649146"/>
    <s v="男"/>
    <s v="11/06/1994                    "/>
    <s v="學生"/>
    <s v="管理學院                      "/>
    <s v="資管系"/>
    <s v="碩士班"/>
    <n v="963365545"/>
    <s v="allen831106@gmail.com"/>
    <s v="其它"/>
    <s v="否"/>
    <s v="                              "/>
    <m/>
    <s v="否"/>
    <m/>
    <x v="0"/>
    <s v="140.112.25.106"/>
    <x v="8"/>
    <n v="6"/>
    <s v="TIP"/>
    <s v="企業實習計劃說明會"/>
    <s v="0411_SAS"/>
    <n v="2"/>
    <n v="107"/>
    <n v="1"/>
    <n v="1"/>
    <n v="10"/>
    <m/>
    <x v="8"/>
    <n v="1"/>
    <n v="0"/>
    <n v="0"/>
    <n v="1"/>
    <n v="0"/>
    <n v="0"/>
    <s v="所"/>
    <s v="資管"/>
    <x v="6"/>
    <s v="資管所"/>
  </r>
  <r>
    <s v="03 13 2019  3:33PM            "/>
    <s v="方家昕"/>
    <s v="A229315716"/>
    <s v="女"/>
    <s v="10/18/1996                    "/>
    <s v="學生"/>
    <s v="社會科學院                    "/>
    <s v="經濟系"/>
    <s v="學士班"/>
    <n v="952311018"/>
    <s v="jackie20120408@gmail.com"/>
    <s v="其它"/>
    <s v="否"/>
    <n v="1"/>
    <n v="0"/>
    <s v="否"/>
    <m/>
    <x v="0"/>
    <s v="42.73.117.243"/>
    <x v="9"/>
    <n v="10"/>
    <s v="TIP"/>
    <s v="企業實習計劃說明會"/>
    <s v="0315_聚陽實業"/>
    <n v="2"/>
    <n v="107"/>
    <n v="1"/>
    <n v="1"/>
    <n v="10"/>
    <s v="否"/>
    <x v="9"/>
    <n v="1"/>
    <n v="0"/>
    <n v="0"/>
    <n v="1"/>
    <n v="0"/>
    <n v="0"/>
    <s v="系"/>
    <s v="其他"/>
    <x v="0"/>
    <s v="其他系所"/>
  </r>
  <r>
    <s v="03 12 2019 12:22PM            "/>
    <s v="方婕薰"/>
    <s v="A230325086"/>
    <s v="女"/>
    <s v="02/06/1999                    "/>
    <s v="學生"/>
    <s v="管理學院                      "/>
    <s v="財金系"/>
    <s v="學士班"/>
    <n v="975686915"/>
    <s v="b06703007@ntu.edu.tw"/>
    <s v="其它"/>
    <s v="否"/>
    <n v="0"/>
    <n v="1"/>
    <s v="是"/>
    <m/>
    <x v="0"/>
    <s v="42.76.128.161"/>
    <x v="10"/>
    <n v="10"/>
    <s v="TIP"/>
    <s v="企業實習計劃說明會"/>
    <s v="0319_玉山銀行"/>
    <n v="2"/>
    <n v="107"/>
    <n v="1"/>
    <n v="1"/>
    <n v="10"/>
    <s v="否"/>
    <x v="10"/>
    <n v="0"/>
    <n v="1"/>
    <n v="10"/>
    <n v="0"/>
    <n v="0"/>
    <n v="0"/>
    <s v="系"/>
    <s v="財金"/>
    <x v="3"/>
    <s v="財金系"/>
  </r>
  <r>
    <s v="04 21 2019 10:41PM            "/>
    <s v="方婕薰"/>
    <s v="A230325086"/>
    <s v="女"/>
    <s v="02/06/1999                    "/>
    <s v="學生"/>
    <s v="管理學院                      "/>
    <s v="財金系"/>
    <s v="學士班"/>
    <n v="975686915"/>
    <s v="b06703007@ntu.edu.tw"/>
    <s v="其它"/>
    <s v="否"/>
    <s v="                              "/>
    <m/>
    <s v="是"/>
    <m/>
    <x v="0"/>
    <s v="114.25.66.143"/>
    <x v="10"/>
    <n v="6"/>
    <s v="TIP"/>
    <s v="企業實習說明會"/>
    <s v="0426_台灣通用磨坊"/>
    <n v="2"/>
    <n v="107"/>
    <n v="1"/>
    <n v="1"/>
    <n v="10"/>
    <s v="否"/>
    <x v="10"/>
    <n v="0"/>
    <n v="1"/>
    <n v="10"/>
    <n v="0"/>
    <n v="0"/>
    <n v="0"/>
    <s v="系"/>
    <s v="財金"/>
    <x v="3"/>
    <s v="財金系"/>
  </r>
  <r>
    <s v="04 25 2019  7:06PM            "/>
    <s v="方婕薰"/>
    <s v="A230325086"/>
    <s v="女"/>
    <s v="02/06/1999                    "/>
    <s v="學生"/>
    <s v="管理學院                      "/>
    <s v="財金系"/>
    <s v="學士班"/>
    <n v="975686915"/>
    <s v="b06703007@ntu.edu.tw"/>
    <s v="其它"/>
    <s v="否"/>
    <s v="                              "/>
    <m/>
    <s v="是"/>
    <m/>
    <x v="0"/>
    <s v="140.112.25.26"/>
    <x v="10"/>
    <n v="6"/>
    <s v="TIP"/>
    <s v="企業實習說明會"/>
    <s v="0506_綠藤生機"/>
    <n v="2"/>
    <n v="107"/>
    <n v="1"/>
    <n v="1"/>
    <n v="10"/>
    <s v="否"/>
    <x v="10"/>
    <n v="0"/>
    <n v="1"/>
    <n v="10"/>
    <n v="0"/>
    <n v="0"/>
    <n v="0"/>
    <s v="系"/>
    <s v="財金"/>
    <x v="3"/>
    <s v="財金系"/>
  </r>
  <r>
    <s v="03 19 2019  4:51PM            "/>
    <s v="方稚芸"/>
    <s v="B223393299"/>
    <s v="女"/>
    <s v="08/18/1999                    "/>
    <s v="學生"/>
    <s v="社會科學院                    "/>
    <s v="經濟系"/>
    <s v="學士班"/>
    <n v="920421358"/>
    <s v="katy87008700@gmail.com"/>
    <s v="其它"/>
    <s v="是"/>
    <n v="0"/>
    <n v="0"/>
    <s v="是"/>
    <m/>
    <x v="1"/>
    <m/>
    <x v="11"/>
    <n v="0"/>
    <s v="TIP"/>
    <s v="企業實習計劃說明會"/>
    <s v="0319_玉山銀行"/>
    <n v="2"/>
    <n v="107"/>
    <n v="1"/>
    <n v="1"/>
    <n v="10"/>
    <m/>
    <x v="11"/>
    <n v="0"/>
    <n v="0"/>
    <n v="0"/>
    <n v="0"/>
    <n v="1"/>
    <n v="0"/>
    <s v="系"/>
    <s v="其他"/>
    <x v="0"/>
    <s v="其他系所"/>
  </r>
  <r>
    <s v="03  5 2019 11:23PM            "/>
    <s v="方稚芸"/>
    <s v="B223393299"/>
    <s v="女"/>
    <s v="08/18/1999                    "/>
    <s v="學生"/>
    <s v="社會科學院                    "/>
    <s v="經濟系"/>
    <s v="學士班"/>
    <n v="920421358"/>
    <s v="b06303072@ntu.edu.tw"/>
    <s v="其它"/>
    <s v="否"/>
    <n v="1"/>
    <n v="0"/>
    <s v="否"/>
    <m/>
    <x v="0"/>
    <s v="1.200.193.146"/>
    <x v="11"/>
    <n v="10"/>
    <s v="TIP"/>
    <s v="企業實習計劃說明會"/>
    <s v="0320_國泰金控"/>
    <n v="2"/>
    <n v="107"/>
    <n v="1"/>
    <n v="1"/>
    <n v="10"/>
    <s v="否"/>
    <x v="11"/>
    <n v="1"/>
    <n v="0"/>
    <n v="0"/>
    <n v="1"/>
    <n v="0"/>
    <n v="0"/>
    <s v="系"/>
    <s v="其他"/>
    <x v="0"/>
    <s v="其他系所"/>
  </r>
  <r>
    <s v="03 19 2019 12:32PM            "/>
    <s v="方稚芸"/>
    <s v="B223393299"/>
    <s v="女"/>
    <s v="08/18/1999                    "/>
    <s v="學生"/>
    <s v="社會科學院                    "/>
    <s v="經濟系"/>
    <s v="學士班"/>
    <n v="920421358"/>
    <s v="b06303072@ntu.edu.tw"/>
    <s v="其它"/>
    <s v="否"/>
    <n v="0"/>
    <n v="1"/>
    <s v="是"/>
    <m/>
    <x v="0"/>
    <s v="180.217.84.228"/>
    <x v="11"/>
    <n v="10"/>
    <s v="TIP"/>
    <s v="企業實習計劃說明會"/>
    <s v="0322_台灣拜耳"/>
    <n v="2"/>
    <n v="107"/>
    <n v="1"/>
    <n v="1"/>
    <n v="10"/>
    <s v="否"/>
    <x v="11"/>
    <n v="0"/>
    <n v="1"/>
    <n v="10"/>
    <n v="0"/>
    <n v="0"/>
    <n v="0"/>
    <s v="系"/>
    <s v="其他"/>
    <x v="0"/>
    <s v="其他系所"/>
  </r>
  <r>
    <s v="03  5 2019 11:36PM            "/>
    <s v="方稚芸"/>
    <s v="B223393299"/>
    <s v="女"/>
    <s v="08/18/1999                    "/>
    <s v="學生"/>
    <s v="社會科學院                    "/>
    <s v="經濟系"/>
    <s v="學士班"/>
    <n v="920421358"/>
    <s v="b06303072@ntu.edu.tw"/>
    <s v="其它"/>
    <s v="否"/>
    <s v="                              "/>
    <m/>
    <s v="否"/>
    <m/>
    <x v="0"/>
    <s v="1.200.193.146"/>
    <x v="11"/>
    <n v="6"/>
    <s v="TIP"/>
    <s v="企業實習計劃說明會"/>
    <s v="0411_SAS"/>
    <n v="2"/>
    <n v="107"/>
    <n v="1"/>
    <n v="1"/>
    <n v="10"/>
    <m/>
    <x v="11"/>
    <n v="1"/>
    <n v="0"/>
    <n v="0"/>
    <n v="1"/>
    <n v="0"/>
    <n v="0"/>
    <s v="系"/>
    <s v="其他"/>
    <x v="0"/>
    <s v="其他系所"/>
  </r>
  <r>
    <s v="04 13 2019 12:54PM            "/>
    <s v="方薇雅"/>
    <s v="A228674556"/>
    <s v="男"/>
    <s v="07/29/1997                    "/>
    <s v="學生"/>
    <s v="管理學院                      "/>
    <s v="工管系企管組"/>
    <s v="學士班"/>
    <n v="228226373"/>
    <m/>
    <s v="其它"/>
    <s v="是"/>
    <s v="                              "/>
    <m/>
    <s v="是"/>
    <m/>
    <x v="0"/>
    <m/>
    <x v="12"/>
    <m/>
    <s v="TCP"/>
    <s v="結業式"/>
    <s v="0329_結業式"/>
    <n v="2"/>
    <n v="107"/>
    <n v="1"/>
    <n v="0"/>
    <n v="0"/>
    <m/>
    <x v="12"/>
    <n v="0"/>
    <n v="1"/>
    <n v="0"/>
    <n v="0"/>
    <n v="0"/>
    <n v="0"/>
    <s v="系"/>
    <s v="工管"/>
    <x v="5"/>
    <s v="工管系"/>
  </r>
  <r>
    <s v="03 19 2019 11:16AM            "/>
    <s v="毛意璇"/>
    <s v="R224523632"/>
    <s v="女"/>
    <s v="09/09/1998                    "/>
    <s v="學生"/>
    <s v="管理學院                      "/>
    <s v="會計系"/>
    <s v="學士班"/>
    <m/>
    <s v="arielma9090@gmail.com"/>
    <s v="其它"/>
    <s v="是"/>
    <n v="0"/>
    <n v="0"/>
    <s v="是"/>
    <m/>
    <x v="1"/>
    <m/>
    <x v="13"/>
    <n v="0"/>
    <s v="TIP"/>
    <s v="企業實習計劃說明會"/>
    <s v="0318_大昌華嘉"/>
    <n v="2"/>
    <n v="107"/>
    <n v="1"/>
    <n v="1"/>
    <n v="10"/>
    <m/>
    <x v="13"/>
    <n v="0"/>
    <n v="0"/>
    <n v="0"/>
    <n v="0"/>
    <n v="1"/>
    <n v="0"/>
    <s v="系"/>
    <s v="會計"/>
    <x v="4"/>
    <s v="會計系"/>
  </r>
  <r>
    <s v="03  6 2019  5:49PM            "/>
    <s v="王?明"/>
    <s v="A130959713"/>
    <s v="女"/>
    <s v="01/10/1999                    "/>
    <s v="學生"/>
    <s v="管理學院                      "/>
    <s v="財金系"/>
    <s v="學士班"/>
    <n v="988654950"/>
    <m/>
    <s v="其它"/>
    <s v="是"/>
    <n v="0"/>
    <n v="0"/>
    <s v="是"/>
    <m/>
    <x v="1"/>
    <m/>
    <x v="14"/>
    <n v="0"/>
    <s v="TIP"/>
    <s v="企業實習計劃說明會"/>
    <s v="0306_藍天百腦匯"/>
    <n v="2"/>
    <n v="107"/>
    <n v="1"/>
    <n v="1"/>
    <n v="10"/>
    <m/>
    <x v="14"/>
    <n v="0"/>
    <n v="0"/>
    <n v="0"/>
    <n v="0"/>
    <n v="1"/>
    <n v="0"/>
    <s v="系"/>
    <s v="財金"/>
    <x v="3"/>
    <s v="財金系"/>
  </r>
  <r>
    <s v="04  4 2019 10:11AM            "/>
    <s v="王文宗"/>
    <s v="L123334358"/>
    <s v="男"/>
    <s v="05/15/1988                    "/>
    <s v="校外人士"/>
    <m/>
    <s v="美商美世顧問"/>
    <s v="協理"/>
    <n v="932940515"/>
    <s v="vince.wt.wang@gmail.com"/>
    <s v="其它"/>
    <s v="否"/>
    <s v="                              "/>
    <m/>
    <s v="是"/>
    <m/>
    <x v="0"/>
    <s v="223.136.11.176"/>
    <x v="15"/>
    <n v="6"/>
    <s v="職涯講堂"/>
    <s v="校友職涯分享會"/>
    <s v="0423_EMBA108級鄭玉琪"/>
    <n v="2"/>
    <n v="107"/>
    <n v="1"/>
    <n v="1"/>
    <n v="10"/>
    <s v="在您的職涯中，數度橫跨了IT Services 與IT Products的行銷工作，同時也有B2C與B2B的切換，還想請教您在這些經驗中個人的學習契機與工作上的心得。"/>
    <x v="15"/>
    <n v="0"/>
    <n v="1"/>
    <n v="10"/>
    <n v="0"/>
    <n v="0"/>
    <n v="0"/>
    <s v="其他"/>
    <s v="非在校生"/>
    <x v="1"/>
    <s v="其他"/>
  </r>
  <r>
    <s v="03 12 2019  2:53PM            "/>
    <s v="王立宇"/>
    <s v="L125029163"/>
    <s v="男"/>
    <s v="08/21/1997                    "/>
    <s v="學生"/>
    <s v="管理學院                      "/>
    <s v="會計系"/>
    <s v="學士班"/>
    <n v="937612548"/>
    <s v="b05702046@ntu.edu.tw"/>
    <s v="其它"/>
    <s v="否"/>
    <n v="1"/>
    <n v="0"/>
    <s v="否"/>
    <m/>
    <x v="0"/>
    <s v="42.73.72.180"/>
    <x v="16"/>
    <n v="10"/>
    <s v="TIP"/>
    <s v="企業實習計劃說明會"/>
    <s v="0313_全球人壽"/>
    <n v="2"/>
    <n v="107"/>
    <n v="1"/>
    <n v="1"/>
    <n v="10"/>
    <s v="否"/>
    <x v="16"/>
    <n v="1"/>
    <n v="0"/>
    <n v="0"/>
    <n v="1"/>
    <n v="0"/>
    <n v="0"/>
    <s v="系"/>
    <s v="會計"/>
    <x v="4"/>
    <s v="會計系"/>
  </r>
  <r>
    <s v="03 18 2019  4:23PM            "/>
    <s v="王立宇"/>
    <s v="L125029163"/>
    <s v="男"/>
    <s v="08/21/1997                    "/>
    <s v="學生"/>
    <s v="管理學院                      "/>
    <s v="會計系"/>
    <s v="學士班"/>
    <n v="937612548"/>
    <s v="b05702046@ntu.edu.tw"/>
    <s v="其它"/>
    <s v="否"/>
    <n v="0"/>
    <n v="1"/>
    <s v="是"/>
    <m/>
    <x v="0"/>
    <s v="140.112.25.47"/>
    <x v="16"/>
    <n v="10"/>
    <s v="TIP"/>
    <s v="企業實習計劃說明會"/>
    <s v="0319_玉山銀行"/>
    <n v="2"/>
    <n v="107"/>
    <n v="1"/>
    <n v="1"/>
    <n v="10"/>
    <s v="否"/>
    <x v="16"/>
    <n v="0"/>
    <n v="1"/>
    <n v="10"/>
    <n v="0"/>
    <n v="0"/>
    <n v="0"/>
    <s v="系"/>
    <s v="會計"/>
    <x v="4"/>
    <s v="會計系"/>
  </r>
  <r>
    <s v="03 12 2019  2:53PM            "/>
    <s v="王立宇"/>
    <s v="L125029163"/>
    <s v="男"/>
    <s v="08/21/1997                    "/>
    <s v="學生"/>
    <s v="管理學院                      "/>
    <s v="會計系"/>
    <s v="學士班"/>
    <n v="937612548"/>
    <s v="b05702046@ntu.edu.tw"/>
    <s v="其它"/>
    <s v="否"/>
    <n v="1"/>
    <n v="0"/>
    <s v="否"/>
    <m/>
    <x v="0"/>
    <s v="42.73.72.180"/>
    <x v="16"/>
    <n v="10"/>
    <s v="TIP"/>
    <s v="企業實習計劃說明會"/>
    <s v="0320_國泰金控"/>
    <n v="2"/>
    <n v="107"/>
    <n v="1"/>
    <n v="1"/>
    <n v="10"/>
    <s v="否"/>
    <x v="16"/>
    <n v="1"/>
    <n v="0"/>
    <n v="0"/>
    <n v="1"/>
    <n v="0"/>
    <n v="0"/>
    <s v="系"/>
    <s v="會計"/>
    <x v="4"/>
    <s v="會計系"/>
  </r>
  <r>
    <s v="03 22 2019  5:45PM            "/>
    <s v="王立宇"/>
    <s v="L125029163"/>
    <s v="男"/>
    <s v="08/21/1997                    "/>
    <s v="學生"/>
    <s v="管理學院                      "/>
    <s v="會計系"/>
    <s v="學士班"/>
    <n v="937612548"/>
    <s v="b05702046@ntu.edu.tw"/>
    <s v="其它"/>
    <s v="否"/>
    <n v="1"/>
    <n v="0"/>
    <s v="否"/>
    <m/>
    <x v="0"/>
    <s v="223.137.1.153"/>
    <x v="16"/>
    <n v="10"/>
    <s v="TIP"/>
    <s v="企業實習計劃說明會"/>
    <s v="0325_富達投信"/>
    <n v="2"/>
    <n v="107"/>
    <n v="1"/>
    <n v="1"/>
    <n v="10"/>
    <s v="否"/>
    <x v="16"/>
    <n v="1"/>
    <n v="0"/>
    <n v="0"/>
    <n v="1"/>
    <n v="0"/>
    <n v="0"/>
    <s v="系"/>
    <s v="會計"/>
    <x v="4"/>
    <s v="會計系"/>
  </r>
  <r>
    <s v="20190331"/>
    <s v="王立宇"/>
    <s v="L125029163"/>
    <s v="男"/>
    <s v="08/21/1997                    "/>
    <s v="學生"/>
    <s v="管理學院                      "/>
    <s v="會計系"/>
    <s v="學士班"/>
    <n v="937612548"/>
    <s v="b05702046@ntu.edu.tw"/>
    <s v="其它"/>
    <m/>
    <m/>
    <m/>
    <m/>
    <m/>
    <x v="2"/>
    <m/>
    <x v="16"/>
    <m/>
    <s v="黑名單"/>
    <s v="20190326-20190510"/>
    <m/>
    <n v="2"/>
    <n v="107"/>
    <m/>
    <m/>
    <m/>
    <m/>
    <x v="16"/>
    <m/>
    <n v="0"/>
    <n v="-10"/>
    <n v="-3"/>
    <m/>
    <m/>
    <s v="系"/>
    <s v="會計"/>
    <x v="4"/>
    <s v="會計系"/>
  </r>
  <r>
    <s v="03 20 2019  2:57PM            "/>
    <s v="王宇均"/>
    <s v="K122996872"/>
    <s v="女"/>
    <s v="01/07/1998                    "/>
    <s v="學生"/>
    <s v="管理學院                      "/>
    <s v="國企系"/>
    <s v="學士班"/>
    <m/>
    <m/>
    <s v="其它"/>
    <s v="是"/>
    <n v="0"/>
    <n v="0"/>
    <s v="是"/>
    <m/>
    <x v="1"/>
    <m/>
    <x v="17"/>
    <n v="0"/>
    <s v="TIP"/>
    <s v="企業實習計劃說明會"/>
    <s v="0320_國泰金控"/>
    <n v="2"/>
    <n v="107"/>
    <n v="1"/>
    <n v="1"/>
    <n v="10"/>
    <m/>
    <x v="17"/>
    <n v="0"/>
    <n v="0"/>
    <n v="0"/>
    <n v="0"/>
    <n v="1"/>
    <n v="0"/>
    <s v="系"/>
    <s v="國企"/>
    <x v="2"/>
    <s v="國企系"/>
  </r>
  <r>
    <s v="03 12 2019  7:47PM            "/>
    <s v="王秀婉"/>
    <s v="F229936121"/>
    <s v="女"/>
    <s v="01/05/1998                    "/>
    <s v="學生"/>
    <s v="社會科學院                    "/>
    <s v="社會系"/>
    <s v="學士班"/>
    <n v="975357920"/>
    <s v="b05305022@ntu.edu.tw"/>
    <s v="其它"/>
    <s v="否"/>
    <n v="0"/>
    <n v="1"/>
    <s v="是"/>
    <m/>
    <x v="0"/>
    <s v="110.50.142.231"/>
    <x v="18"/>
    <n v="10"/>
    <s v="TIP"/>
    <s v="企業實習計劃說明會"/>
    <s v="0318_大昌華嘉"/>
    <n v="2"/>
    <n v="107"/>
    <n v="1"/>
    <n v="1"/>
    <n v="10"/>
    <m/>
    <x v="18"/>
    <n v="0"/>
    <n v="1"/>
    <n v="10"/>
    <n v="0"/>
    <n v="0"/>
    <n v="0"/>
    <s v="系"/>
    <s v="其他"/>
    <x v="0"/>
    <s v="其他系所"/>
  </r>
  <r>
    <s v="03 15 2019  1:10AM            "/>
    <s v="王俐云"/>
    <s v="L225088146"/>
    <s v="女"/>
    <s v="01/01/1996                    "/>
    <s v="學生"/>
    <s v="管理學院                      "/>
    <s v="會計系"/>
    <s v="學士班"/>
    <n v="912908430"/>
    <s v="b04702046@ntu.edu.tw"/>
    <s v="其它"/>
    <s v="否"/>
    <n v="1"/>
    <n v="0"/>
    <s v="否"/>
    <m/>
    <x v="0"/>
    <s v="140.112.25.100"/>
    <x v="19"/>
    <n v="10"/>
    <s v="TIP"/>
    <s v="企業實習計劃說明會"/>
    <s v="0315_聚陽實業"/>
    <n v="2"/>
    <n v="107"/>
    <n v="1"/>
    <n v="1"/>
    <n v="10"/>
    <s v="是"/>
    <x v="19"/>
    <n v="1"/>
    <n v="0"/>
    <n v="0"/>
    <n v="1"/>
    <n v="0"/>
    <n v="0"/>
    <s v="系"/>
    <s v="會計"/>
    <x v="4"/>
    <s v="會計系"/>
  </r>
  <r>
    <s v="03 25 2019 11:44AM            "/>
    <s v="王信之"/>
    <s v="A129547207"/>
    <s v="男"/>
    <s v="11/24/1995                    "/>
    <s v="學生"/>
    <s v="工學院                        "/>
    <s v="工科海洋系"/>
    <s v="學士班"/>
    <n v="986952178"/>
    <s v="b03208020@ntu.edu.tw"/>
    <s v="其它"/>
    <s v="否"/>
    <s v="                              "/>
    <m/>
    <s v="否"/>
    <m/>
    <x v="0"/>
    <s v="123.193.39.3"/>
    <x v="20"/>
    <n v="6"/>
    <s v="職涯講堂"/>
    <s v="學長姐實習經驗分享會"/>
    <s v="0326_工管B05孫儷芯/國企B04童安弘"/>
    <n v="2"/>
    <n v="107"/>
    <n v="1"/>
    <n v="1"/>
    <n v="10"/>
    <s v="實習是不是多數是打雜，並沒辦法實際學到東西"/>
    <x v="20"/>
    <n v="1"/>
    <n v="0"/>
    <n v="0"/>
    <n v="1"/>
    <n v="0"/>
    <n v="0"/>
    <s v="系"/>
    <s v="其他"/>
    <x v="0"/>
    <s v="其他系所"/>
  </r>
  <r>
    <s v="03 25 2019 11:46AM            "/>
    <s v="王信之"/>
    <s v="A129547207"/>
    <s v="男"/>
    <s v="11/24/1995                    "/>
    <s v="學生"/>
    <s v="工學院                        "/>
    <s v="工科海洋系"/>
    <s v="學士班"/>
    <n v="986952178"/>
    <s v="b03208020@ntu.edu.tw"/>
    <s v="其它"/>
    <s v="否"/>
    <s v="                              "/>
    <m/>
    <s v="否"/>
    <m/>
    <x v="0"/>
    <s v="123.193.39.3"/>
    <x v="20"/>
    <n v="6"/>
    <s v="TIP"/>
    <s v="企業實習計劃說明會"/>
    <s v="0327_願麗醫美集團"/>
    <n v="2"/>
    <n v="107"/>
    <n v="1"/>
    <n v="1"/>
    <n v="10"/>
    <s v="否"/>
    <x v="20"/>
    <n v="1"/>
    <n v="0"/>
    <n v="0"/>
    <n v="1"/>
    <n v="0"/>
    <n v="0"/>
    <s v="系"/>
    <s v="其他"/>
    <x v="0"/>
    <s v="其他系所"/>
  </r>
  <r>
    <s v="03  8 2019  3:12PM            "/>
    <s v="王映筑"/>
    <s v="P224094429"/>
    <s v="女"/>
    <s v="11/14/1996                    "/>
    <s v="學生"/>
    <s v="社會科學院                    "/>
    <s v="經濟系"/>
    <s v="學士班"/>
    <n v="927851114"/>
    <s v="b05303131@ntu.edu.tw"/>
    <s v="其它"/>
    <s v="是"/>
    <n v="0"/>
    <n v="1"/>
    <s v="是"/>
    <m/>
    <x v="0"/>
    <s v="140.112.25.106"/>
    <x v="21"/>
    <n v="10"/>
    <s v="TIP"/>
    <s v="企業實習計劃說明會"/>
    <s v="0325_富達投信"/>
    <n v="2"/>
    <n v="107"/>
    <n v="1"/>
    <n v="1"/>
    <n v="10"/>
    <s v="是"/>
    <x v="21"/>
    <n v="0"/>
    <n v="1"/>
    <n v="10"/>
    <n v="0"/>
    <n v="0"/>
    <n v="0"/>
    <s v="系"/>
    <s v="其他"/>
    <x v="0"/>
    <s v="其他系所"/>
  </r>
  <r>
    <s v="04 13 2019 12:55PM            "/>
    <s v="王昱勛"/>
    <s v="L124750150"/>
    <s v="男"/>
    <s v="11/18/1993                    "/>
    <s v="學生"/>
    <s v="管理學院                      "/>
    <s v="商研所"/>
    <s v="碩士班"/>
    <n v="912611977"/>
    <s v="b01208015@ntu.edu.tw"/>
    <s v="其它"/>
    <s v="是"/>
    <s v="                              "/>
    <m/>
    <s v="是"/>
    <m/>
    <x v="0"/>
    <m/>
    <x v="22"/>
    <m/>
    <s v="TCP"/>
    <s v="結業式"/>
    <s v="0329_結業式"/>
    <n v="2"/>
    <n v="107"/>
    <n v="1"/>
    <n v="0"/>
    <n v="0"/>
    <m/>
    <x v="22"/>
    <n v="0"/>
    <n v="1"/>
    <n v="0"/>
    <n v="0"/>
    <n v="0"/>
    <n v="0"/>
    <s v="所"/>
    <s v="商研"/>
    <x v="7"/>
    <s v="商研所"/>
  </r>
  <r>
    <s v="03 26 2019  2:49PM            "/>
    <s v="王郁涵"/>
    <s v="A226277424"/>
    <s v="男"/>
    <s v="11/12/1989                    "/>
    <s v="學生"/>
    <s v="管理學院                      "/>
    <s v="企管碩士專班"/>
    <s v="碩士班"/>
    <n v="935342823"/>
    <s v="arielwang8899@gmail.com;arielwang8899@ho"/>
    <s v="其它"/>
    <s v="是"/>
    <n v="0"/>
    <n v="0"/>
    <s v="是"/>
    <m/>
    <x v="1"/>
    <m/>
    <x v="23"/>
    <n v="0"/>
    <s v="TIP"/>
    <s v="企業實習計劃說明會"/>
    <s v="0325_富達投信"/>
    <n v="2"/>
    <n v="107"/>
    <n v="1"/>
    <n v="1"/>
    <n v="10"/>
    <m/>
    <x v="23"/>
    <n v="0"/>
    <n v="0"/>
    <n v="0"/>
    <n v="0"/>
    <n v="1"/>
    <n v="0"/>
    <s v="所"/>
    <s v="GMBA"/>
    <x v="8"/>
    <s v="GMBA"/>
  </r>
  <r>
    <s v="03 11 2019  7:50PM            "/>
    <s v="王宸如"/>
    <s v="A229357474"/>
    <s v="女"/>
    <s v="01/13/1997                    "/>
    <s v="學生"/>
    <s v="社會科學院                    "/>
    <s v="政治系公行組"/>
    <s v="學士班"/>
    <n v="963526874"/>
    <s v="maggiexdxdxd@gmail.com"/>
    <s v="其它"/>
    <s v="否"/>
    <n v="1"/>
    <n v="0"/>
    <s v="否"/>
    <m/>
    <x v="0"/>
    <s v="118.169.247.40"/>
    <x v="24"/>
    <n v="10"/>
    <s v="TIP"/>
    <s v="企業實習計劃說明會"/>
    <s v="0318_大昌華嘉"/>
    <n v="2"/>
    <n v="107"/>
    <n v="1"/>
    <n v="1"/>
    <n v="10"/>
    <m/>
    <x v="24"/>
    <n v="1"/>
    <n v="0"/>
    <n v="0"/>
    <n v="1"/>
    <n v="0"/>
    <n v="0"/>
    <s v="系"/>
    <s v="其他"/>
    <x v="0"/>
    <s v="其他系所"/>
  </r>
  <r>
    <s v="03 21 2019  6:18PM            "/>
    <s v="王振全"/>
    <s v="L125368183"/>
    <s v="男"/>
    <s v="04/22/1998                    "/>
    <s v="學生"/>
    <s v="管理學院                      "/>
    <s v="國企系"/>
    <s v="學士班"/>
    <n v="926839846"/>
    <s v="westbamboo1998@gmail.com"/>
    <s v="其它"/>
    <s v="否"/>
    <n v="0"/>
    <n v="1"/>
    <s v="是"/>
    <m/>
    <x v="0"/>
    <s v="223.137.208.100"/>
    <x v="25"/>
    <n v="10"/>
    <s v="TIP"/>
    <s v="企業實習計劃說明會"/>
    <s v="0322_台灣拜耳"/>
    <n v="2"/>
    <n v="107"/>
    <n v="1"/>
    <n v="1"/>
    <n v="10"/>
    <s v="無"/>
    <x v="25"/>
    <n v="0"/>
    <n v="1"/>
    <n v="10"/>
    <n v="0"/>
    <n v="0"/>
    <n v="0"/>
    <s v="系"/>
    <s v="國企"/>
    <x v="2"/>
    <s v="國企系"/>
  </r>
  <r>
    <s v="04 26 2019  2:47PM            "/>
    <s v="王振全"/>
    <s v="L125368183"/>
    <s v="男"/>
    <s v="04/22/1998                    "/>
    <s v="學生"/>
    <s v="管理學院                      "/>
    <s v="國企系"/>
    <s v="學士班"/>
    <n v="926839846"/>
    <s v="westbamboo1998@gmail.com"/>
    <s v="其它"/>
    <s v="是"/>
    <s v="                              "/>
    <m/>
    <s v="是"/>
    <m/>
    <x v="1"/>
    <m/>
    <x v="25"/>
    <n v="6"/>
    <s v="TIP"/>
    <s v="企業實習說明會"/>
    <s v="0426_台灣通用磨坊"/>
    <n v="2"/>
    <n v="107"/>
    <n v="1"/>
    <n v="1"/>
    <n v="10"/>
    <m/>
    <x v="25"/>
    <n v="0"/>
    <n v="0"/>
    <n v="0"/>
    <n v="0"/>
    <n v="1"/>
    <n v="0"/>
    <s v="系"/>
    <s v="國企"/>
    <x v="2"/>
    <s v="國企系"/>
  </r>
  <r>
    <s v="04 13 2019 12:57PM            "/>
    <s v="王培旂"/>
    <s v="A230081963"/>
    <s v="男"/>
    <s v="08/07/1999                    "/>
    <s v="學生"/>
    <s v="管理學院                      "/>
    <s v="國企系"/>
    <s v="學士班"/>
    <n v="911843834"/>
    <s v="tina666888000@gmail.com"/>
    <s v="其它"/>
    <s v="是"/>
    <s v="                              "/>
    <m/>
    <s v="是"/>
    <m/>
    <x v="0"/>
    <m/>
    <x v="26"/>
    <m/>
    <s v="TCP"/>
    <s v="結業式"/>
    <s v="0329_結業式"/>
    <n v="2"/>
    <n v="107"/>
    <n v="1"/>
    <n v="0"/>
    <n v="0"/>
    <m/>
    <x v="26"/>
    <n v="0"/>
    <n v="1"/>
    <n v="0"/>
    <n v="0"/>
    <n v="0"/>
    <n v="0"/>
    <s v="系"/>
    <s v="國企"/>
    <x v="2"/>
    <s v="國企系"/>
  </r>
  <r>
    <s v="03 26 2019  3:05PM            "/>
    <s v="王得真"/>
    <s v="B222915817"/>
    <s v="男"/>
    <s v="03/15/1997                    "/>
    <s v="學生"/>
    <s v="管理學院                      "/>
    <s v="財金系"/>
    <s v="學士班"/>
    <n v="978187433"/>
    <m/>
    <s v="其它"/>
    <s v="是"/>
    <n v="0"/>
    <n v="0"/>
    <s v="是"/>
    <m/>
    <x v="1"/>
    <m/>
    <x v="27"/>
    <n v="0"/>
    <s v="TIP"/>
    <s v="企業實習計劃說明會"/>
    <s v="0325_富達投信"/>
    <n v="2"/>
    <n v="107"/>
    <n v="1"/>
    <n v="1"/>
    <n v="10"/>
    <m/>
    <x v="27"/>
    <n v="0"/>
    <n v="0"/>
    <n v="0"/>
    <n v="0"/>
    <n v="1"/>
    <n v="0"/>
    <s v="系"/>
    <s v="財金"/>
    <x v="3"/>
    <s v="財金系"/>
  </r>
  <r>
    <s v="05  6 2019  9:06AM            "/>
    <s v="王曼因"/>
    <s v="A230075723"/>
    <s v="女"/>
    <s v="01/23/1999                    "/>
    <s v="學生"/>
    <s v="社會科學院                    "/>
    <s v="社工系"/>
    <s v="學士班"/>
    <n v="928235622"/>
    <s v="manvamimj@gmail.com"/>
    <s v="其它"/>
    <s v="否"/>
    <s v="                              "/>
    <m/>
    <s v="否"/>
    <m/>
    <x v="0"/>
    <s v="111.71.118.74"/>
    <x v="28"/>
    <n v="6"/>
    <s v="TIP"/>
    <s v="企業實習說明會"/>
    <s v="0508_台大創創中心"/>
    <n v="2"/>
    <n v="10"/>
    <n v="1"/>
    <n v="107"/>
    <n v="10"/>
    <s v="否"/>
    <x v="28"/>
    <n v="1"/>
    <n v="0"/>
    <n v="0"/>
    <n v="0"/>
    <n v="0"/>
    <n v="0"/>
    <s v="系"/>
    <s v="其他"/>
    <x v="0"/>
    <s v="其他系所"/>
  </r>
  <r>
    <s v="04 30 2019 11:38PM            "/>
    <s v="王翊淇"/>
    <s v="A230133462"/>
    <s v="女"/>
    <s v="10/26/1998                    "/>
    <s v="學生"/>
    <s v="法律學院                      "/>
    <s v="法律系法學組"/>
    <s v="學士班"/>
    <n v="908005132"/>
    <s v="elva19981026@gmail.com"/>
    <s v="其它"/>
    <s v="是"/>
    <s v="                              "/>
    <m/>
    <s v="是"/>
    <m/>
    <x v="0"/>
    <s v="150.116.31.82"/>
    <x v="29"/>
    <n v="6"/>
    <s v="TIP"/>
    <s v="企業實習說明會"/>
    <s v="0508_台大創創中心"/>
    <n v="2"/>
    <n v="10"/>
    <n v="1"/>
    <n v="107"/>
    <n v="10"/>
    <s v="否"/>
    <x v="29"/>
    <n v="0"/>
    <n v="1"/>
    <n v="10"/>
    <n v="0"/>
    <n v="0"/>
    <n v="0"/>
    <s v="系"/>
    <s v="其他"/>
    <x v="0"/>
    <s v="其他系所"/>
  </r>
  <r>
    <s v="03  9 2019  3:42AM            "/>
    <s v="王荷今"/>
    <s v="H224617123"/>
    <s v="女"/>
    <s v="05/23/1997                    "/>
    <s v="學生"/>
    <s v="管理學院                      "/>
    <s v="財金系"/>
    <s v="學士班"/>
    <n v="975695026"/>
    <s v="b04703059@ntu.edu.tw"/>
    <s v="其它"/>
    <s v="否"/>
    <n v="0"/>
    <n v="1"/>
    <s v="是"/>
    <m/>
    <x v="0"/>
    <s v="223.140.3.230"/>
    <x v="30"/>
    <n v="10"/>
    <s v="TIP"/>
    <s v="企業實習計劃說明會"/>
    <s v="0315_聚陽實業"/>
    <n v="2"/>
    <n v="107"/>
    <n v="1"/>
    <n v="1"/>
    <n v="10"/>
    <s v="是"/>
    <x v="30"/>
    <n v="0"/>
    <n v="1"/>
    <n v="10"/>
    <n v="0"/>
    <n v="0"/>
    <n v="0"/>
    <s v="系"/>
    <s v="財金"/>
    <x v="3"/>
    <s v="財金系"/>
  </r>
  <r>
    <s v="04 11 2019 10:44PM            "/>
    <s v="王婷誼"/>
    <s v="H225209492"/>
    <s v="女"/>
    <s v="07/20/2000                    "/>
    <s v="學生"/>
    <s v="管理學院                      "/>
    <s v="國企系"/>
    <s v="學士班"/>
    <n v="908023563"/>
    <s v="angel8907202323@gmail.com"/>
    <s v="其它"/>
    <s v="否"/>
    <s v="                              "/>
    <m/>
    <s v="是"/>
    <m/>
    <x v="0"/>
    <s v="180.217.104.79"/>
    <x v="31"/>
    <n v="6"/>
    <s v="職涯講堂"/>
    <s v="校友職涯分享會"/>
    <s v="0423_EMBA108級鄭玉琪"/>
    <n v="2"/>
    <n v="107"/>
    <n v="1"/>
    <n v="1"/>
    <n v="10"/>
    <s v="無"/>
    <x v="31"/>
    <n v="0"/>
    <n v="1"/>
    <n v="10"/>
    <n v="0"/>
    <n v="0"/>
    <n v="0"/>
    <s v="系"/>
    <s v="國企"/>
    <x v="2"/>
    <s v="國企系"/>
  </r>
  <r>
    <s v="03 19 2019  4:45PM            "/>
    <s v="王湘羚"/>
    <s v="B222857472"/>
    <s v="女"/>
    <s v="10/02/1995                    "/>
    <s v="學生"/>
    <s v="管理學院                      "/>
    <s v="財金系"/>
    <s v="碩士班"/>
    <n v="939021002"/>
    <s v="b03703039@ntu.edu.tw"/>
    <s v="其它"/>
    <s v="是"/>
    <n v="0"/>
    <n v="0"/>
    <s v="是"/>
    <m/>
    <x v="1"/>
    <m/>
    <x v="32"/>
    <n v="0"/>
    <s v="TIP"/>
    <s v="企業實習計劃說明會"/>
    <s v="0319_玉山銀行"/>
    <n v="2"/>
    <n v="107"/>
    <n v="1"/>
    <n v="1"/>
    <n v="10"/>
    <m/>
    <x v="32"/>
    <n v="0"/>
    <n v="0"/>
    <n v="0"/>
    <n v="0"/>
    <n v="1"/>
    <n v="0"/>
    <s v="所"/>
    <s v="財金"/>
    <x v="9"/>
    <s v="財金所"/>
  </r>
  <r>
    <s v="03  6 2019  3:48PM            "/>
    <s v="王湘羚"/>
    <s v="B222857472"/>
    <s v="女"/>
    <s v="10/02/1995                    "/>
    <s v="學生"/>
    <s v="管理學院                      "/>
    <s v="財金系"/>
    <s v="碩士班"/>
    <n v="939021002"/>
    <s v="r07723012@ntu.edu.tw"/>
    <s v="其它"/>
    <s v="否"/>
    <n v="0"/>
    <n v="1"/>
    <s v="是"/>
    <m/>
    <x v="0"/>
    <s v="140.112.25.106"/>
    <x v="32"/>
    <n v="10"/>
    <s v="TIP"/>
    <s v="企業實習計劃說明會"/>
    <s v="0320_國泰金控"/>
    <n v="2"/>
    <n v="107"/>
    <n v="1"/>
    <n v="1"/>
    <n v="10"/>
    <s v="是"/>
    <x v="32"/>
    <n v="0"/>
    <n v="1"/>
    <n v="10"/>
    <n v="0"/>
    <n v="0"/>
    <n v="0"/>
    <s v="所"/>
    <s v="財金"/>
    <x v="9"/>
    <s v="財金所"/>
  </r>
  <r>
    <s v="03  9 2019  9:26PM            "/>
    <s v="王琳毓"/>
    <s v="F229967699"/>
    <s v="女"/>
    <s v="04/04/1998                    "/>
    <s v="學生"/>
    <s v="生物資源暨農學院              "/>
    <s v="農經系"/>
    <s v="學士班"/>
    <n v="909176070"/>
    <s v="wnag.teresa@gmail.com"/>
    <s v="其它"/>
    <s v="否"/>
    <n v="1"/>
    <n v="0"/>
    <s v="否"/>
    <m/>
    <x v="0"/>
    <s v="1.34.238.90"/>
    <x v="33"/>
    <n v="10"/>
    <s v="TIP"/>
    <s v="企業實習計劃說明會"/>
    <s v="0322_台灣拜耳"/>
    <n v="2"/>
    <n v="107"/>
    <n v="1"/>
    <n v="1"/>
    <n v="10"/>
    <s v="無"/>
    <x v="33"/>
    <n v="1"/>
    <n v="0"/>
    <n v="0"/>
    <n v="1"/>
    <n v="0"/>
    <n v="0"/>
    <s v="系"/>
    <s v="其他"/>
    <x v="0"/>
    <s v="其他系所"/>
  </r>
  <r>
    <s v="03  5 2019  3:35PM            "/>
    <s v="王逸庭"/>
    <s v="F229162747"/>
    <s v="女"/>
    <s v="03/17/1996                    "/>
    <s v="學生"/>
    <s v="管理學院                      "/>
    <s v="工管系科管組"/>
    <s v="學士班"/>
    <n v="229964418"/>
    <s v="708kelly@gmail.com"/>
    <s v="其它"/>
    <s v="是"/>
    <s v="                              "/>
    <m/>
    <s v="否"/>
    <m/>
    <x v="0"/>
    <s v="140.112.25.99"/>
    <x v="34"/>
    <n v="6"/>
    <s v="TIP"/>
    <s v="企業實習計劃說明會"/>
    <s v="0411_SAS"/>
    <n v="2"/>
    <n v="107"/>
    <n v="1"/>
    <n v="1"/>
    <n v="10"/>
    <m/>
    <x v="34"/>
    <n v="1"/>
    <n v="0"/>
    <n v="0"/>
    <n v="1"/>
    <n v="0"/>
    <n v="0"/>
    <s v="系"/>
    <s v="工管"/>
    <x v="5"/>
    <s v="工管系"/>
  </r>
  <r>
    <s v="03  1 2019 10:06PM            "/>
    <s v="王雅萱"/>
    <s v="F229250644"/>
    <s v="女"/>
    <s v="08/15/1996                    "/>
    <s v="學生"/>
    <s v="公共衛生學院                  "/>
    <s v="健管所"/>
    <s v="碩士班"/>
    <n v="958119530"/>
    <s v="hsuanyaa@gmail.com"/>
    <s v="其它"/>
    <s v="否"/>
    <n v="0"/>
    <n v="1"/>
    <s v="是"/>
    <m/>
    <x v="0"/>
    <s v="118.168.173.123"/>
    <x v="35"/>
    <n v="10"/>
    <s v="TIP"/>
    <s v="企業實習計劃說明會"/>
    <s v="0322_台灣拜耳"/>
    <n v="2"/>
    <n v="107"/>
    <n v="1"/>
    <n v="1"/>
    <n v="10"/>
    <s v="是"/>
    <x v="35"/>
    <n v="0"/>
    <n v="1"/>
    <n v="10"/>
    <n v="0"/>
    <n v="0"/>
    <n v="0"/>
    <s v="所"/>
    <s v="其他"/>
    <x v="0"/>
    <s v="其他系所"/>
  </r>
  <r>
    <s v="03 15 2019  9:09AM            "/>
    <s v="王愛絜"/>
    <s v="A230328658"/>
    <s v="男"/>
    <s v="04/11/1999                    "/>
    <s v="學生"/>
    <s v="管理學院                      "/>
    <s v="國企系"/>
    <s v="學士班"/>
    <n v="978185628"/>
    <s v="jessicawangtwn@gmail.com"/>
    <s v="其它"/>
    <s v="是"/>
    <n v="0"/>
    <n v="0"/>
    <s v="是"/>
    <m/>
    <x v="3"/>
    <m/>
    <x v="36"/>
    <n v="20"/>
    <s v="TIP"/>
    <s v="企業實習計劃說明會"/>
    <s v="0314_精英公關集團"/>
    <n v="2"/>
    <n v="107"/>
    <n v="1"/>
    <n v="1"/>
    <n v="10"/>
    <m/>
    <x v="36"/>
    <n v="0"/>
    <n v="0"/>
    <n v="20"/>
    <n v="0"/>
    <n v="0"/>
    <n v="1"/>
    <s v="系"/>
    <s v="國企"/>
    <x v="2"/>
    <s v="國企系"/>
  </r>
  <r>
    <s v="02 17 2019  4:39PM            "/>
    <s v="王暄雯"/>
    <s v="U221734636"/>
    <s v="女"/>
    <s v="12/23/1995                    "/>
    <s v="學生"/>
    <s v="管理學院                      "/>
    <s v="會計系"/>
    <s v="碩士班"/>
    <n v="922729496"/>
    <s v="r07722003@ntu.edu.tw"/>
    <s v="其它"/>
    <s v="否"/>
    <n v="0"/>
    <n v="1"/>
    <s v="是"/>
    <m/>
    <x v="0"/>
    <s v="223.136.143.55"/>
    <x v="37"/>
    <n v="10"/>
    <s v="TIP"/>
    <s v="企業實習計劃說明會"/>
    <s v="0306_藍天百腦匯"/>
    <n v="2"/>
    <n v="107"/>
    <n v="1"/>
    <n v="1"/>
    <n v="10"/>
    <s v="是"/>
    <x v="37"/>
    <n v="0"/>
    <n v="1"/>
    <n v="10"/>
    <n v="0"/>
    <n v="0"/>
    <n v="0"/>
    <s v="所"/>
    <s v="會計"/>
    <x v="10"/>
    <s v="會研所"/>
  </r>
  <r>
    <m/>
    <s v="王煜榕"/>
    <m/>
    <m/>
    <m/>
    <s v="企業夥伴"/>
    <s v="SAS"/>
    <m/>
    <s v="其他"/>
    <m/>
    <m/>
    <m/>
    <m/>
    <m/>
    <m/>
    <s v="是"/>
    <m/>
    <x v="0"/>
    <m/>
    <x v="1"/>
    <m/>
    <s v="TCP"/>
    <s v="結業式"/>
    <s v="0329_結業式"/>
    <n v="2"/>
    <n v="107"/>
    <n v="1"/>
    <n v="0"/>
    <n v="0"/>
    <m/>
    <x v="38"/>
    <n v="0"/>
    <n v="1"/>
    <n v="0"/>
    <n v="0"/>
    <n v="0"/>
    <n v="0"/>
    <s v="其他"/>
    <s v="非在校生"/>
    <x v="1"/>
    <s v="其他"/>
  </r>
  <r>
    <s v="03  7 2019  3:22PM            "/>
    <s v="王詩蘋"/>
    <s v="C221568048"/>
    <s v="女"/>
    <s v="05/06/1999                    "/>
    <s v="學生"/>
    <s v="社會科學院                    "/>
    <s v="經濟系"/>
    <s v="學士班"/>
    <n v="952227851"/>
    <s v="b06302127@ntu.edu.tw"/>
    <s v="其它"/>
    <s v="否"/>
    <n v="0"/>
    <n v="1"/>
    <s v="是"/>
    <m/>
    <x v="0"/>
    <s v="180.204.197.253"/>
    <x v="38"/>
    <n v="10"/>
    <s v="TIP"/>
    <s v="企業實習計劃說明會"/>
    <s v="0325_富達投信"/>
    <n v="2"/>
    <n v="107"/>
    <n v="1"/>
    <n v="1"/>
    <n v="10"/>
    <s v="是"/>
    <x v="39"/>
    <n v="0"/>
    <n v="1"/>
    <n v="10"/>
    <n v="0"/>
    <n v="0"/>
    <n v="0"/>
    <s v="系"/>
    <s v="其他"/>
    <x v="0"/>
    <s v="其他系所"/>
  </r>
  <r>
    <s v="03 24 2019 10:13PM            "/>
    <s v="王薇媄"/>
    <s v="L224938343"/>
    <s v="女"/>
    <s v="12/22/1996                    "/>
    <s v="學生"/>
    <s v="管理學院                      "/>
    <s v="財金系"/>
    <s v="學士班"/>
    <n v="938893110"/>
    <s v="b04703055@ntu.edu.tw"/>
    <s v="其它"/>
    <s v="否"/>
    <n v="0"/>
    <n v="1"/>
    <s v="是"/>
    <m/>
    <x v="0"/>
    <s v="61.230.205.163"/>
    <x v="39"/>
    <n v="10"/>
    <s v="TIP"/>
    <s v="企業實習計劃說明會"/>
    <s v="0325_富達投信"/>
    <n v="2"/>
    <n v="107"/>
    <n v="1"/>
    <n v="1"/>
    <n v="10"/>
    <s v="有"/>
    <x v="40"/>
    <n v="0"/>
    <n v="1"/>
    <n v="10"/>
    <n v="0"/>
    <n v="0"/>
    <n v="0"/>
    <s v="系"/>
    <s v="財金"/>
    <x v="3"/>
    <s v="財金系"/>
  </r>
  <r>
    <s v="02 27 2019  3:24PM            "/>
    <s v="王薇潔"/>
    <s v="C221407291"/>
    <s v="女"/>
    <s v="09/23/1993                    "/>
    <s v="學生"/>
    <s v="管理學院                      "/>
    <s v="商研所"/>
    <s v="碩士班"/>
    <n v="988119593"/>
    <s v="weichieh.w@gmail.com"/>
    <s v="其它"/>
    <s v="否"/>
    <n v="0"/>
    <n v="1"/>
    <s v="是"/>
    <m/>
    <x v="0"/>
    <s v="140.112.25.106"/>
    <x v="40"/>
    <n v="10"/>
    <s v="TIP"/>
    <s v="企業實習計劃說明會"/>
    <s v="0320_國泰金控"/>
    <n v="2"/>
    <n v="107"/>
    <n v="1"/>
    <n v="1"/>
    <n v="10"/>
    <s v="是"/>
    <x v="41"/>
    <n v="0"/>
    <n v="1"/>
    <n v="10"/>
    <n v="0"/>
    <n v="0"/>
    <n v="0"/>
    <s v="所"/>
    <s v="商研"/>
    <x v="7"/>
    <s v="商研所"/>
  </r>
  <r>
    <s v="03 13 2019 11:31PM            "/>
    <s v="王謙文"/>
    <s v="F129726963"/>
    <s v="男"/>
    <s v="08/02/1996                    "/>
    <s v="學生"/>
    <s v="生物資源暨農學院              "/>
    <s v="農經系"/>
    <s v="碩士班"/>
    <n v="981165595"/>
    <s v="j02200491@gmail.com"/>
    <s v="其它"/>
    <s v="否"/>
    <n v="0"/>
    <n v="1"/>
    <s v="是"/>
    <m/>
    <x v="0"/>
    <s v="180.177.112.188"/>
    <x v="41"/>
    <n v="10"/>
    <s v="TIP"/>
    <s v="企業實習計劃說明會"/>
    <s v="0315_聚陽實業"/>
    <n v="2"/>
    <n v="107"/>
    <n v="1"/>
    <n v="1"/>
    <n v="10"/>
    <s v="是"/>
    <x v="42"/>
    <n v="0"/>
    <n v="1"/>
    <n v="10"/>
    <n v="0"/>
    <n v="0"/>
    <n v="0"/>
    <s v="所"/>
    <s v="其他"/>
    <x v="0"/>
    <s v="其他系所"/>
  </r>
  <r>
    <s v="02 24 2019  9:16PM            "/>
    <s v="王謙文"/>
    <s v="F129726963"/>
    <s v="男"/>
    <s v="08/02/1996                    "/>
    <s v="學生"/>
    <s v="生物資源暨農學院              "/>
    <s v="農經系"/>
    <s v="碩士班"/>
    <n v="981165595"/>
    <s v="j02200491@gmail.com"/>
    <s v="其它"/>
    <s v="否"/>
    <n v="0"/>
    <n v="1"/>
    <s v="是"/>
    <m/>
    <x v="0"/>
    <s v="180.177.112.188"/>
    <x v="41"/>
    <n v="10"/>
    <s v="TIP"/>
    <s v="企業實習計劃說明會"/>
    <s v="0319_玉山銀行"/>
    <n v="2"/>
    <n v="107"/>
    <n v="1"/>
    <n v="1"/>
    <n v="10"/>
    <s v="是"/>
    <x v="42"/>
    <n v="0"/>
    <n v="1"/>
    <n v="10"/>
    <n v="0"/>
    <n v="0"/>
    <n v="0"/>
    <s v="所"/>
    <s v="其他"/>
    <x v="0"/>
    <s v="其他系所"/>
  </r>
  <r>
    <s v="02 24 2019  9:15PM            "/>
    <s v="王謙文"/>
    <s v="F129726963"/>
    <s v="男"/>
    <s v="08/02/1996                    "/>
    <s v="學生"/>
    <s v="生物資源暨農學院              "/>
    <s v="農經系"/>
    <s v="碩士班"/>
    <n v="981165595"/>
    <s v="j02200491@gmail.com"/>
    <s v="其它"/>
    <s v="否"/>
    <n v="0"/>
    <n v="1"/>
    <s v="是"/>
    <m/>
    <x v="0"/>
    <s v="180.177.112.188"/>
    <x v="41"/>
    <n v="10"/>
    <s v="TIP"/>
    <s v="企業實習計劃說明會"/>
    <s v="0320_國泰金控"/>
    <n v="2"/>
    <n v="107"/>
    <n v="1"/>
    <n v="1"/>
    <n v="10"/>
    <s v="有"/>
    <x v="42"/>
    <n v="0"/>
    <n v="1"/>
    <n v="10"/>
    <n v="0"/>
    <n v="0"/>
    <n v="0"/>
    <s v="所"/>
    <s v="其他"/>
    <x v="0"/>
    <s v="其他系所"/>
  </r>
  <r>
    <s v="03  9 2019  1:18PM            "/>
    <s v="王謙文"/>
    <s v="F129726963"/>
    <s v="男"/>
    <s v="08/02/1996                    "/>
    <s v="學生"/>
    <s v="生物資源暨農學院              "/>
    <s v="農經系"/>
    <s v="碩士班"/>
    <n v="981165595"/>
    <s v="j02200491@gmail.com"/>
    <s v="其它"/>
    <s v="否"/>
    <n v="1"/>
    <n v="0"/>
    <s v="否"/>
    <m/>
    <x v="0"/>
    <s v="140.112.86.230"/>
    <x v="41"/>
    <n v="10"/>
    <s v="TIP"/>
    <s v="企業實習計劃說明會"/>
    <s v="0325_富達投信"/>
    <n v="2"/>
    <n v="107"/>
    <n v="1"/>
    <n v="1"/>
    <n v="10"/>
    <s v="有"/>
    <x v="42"/>
    <n v="1"/>
    <n v="0"/>
    <n v="0"/>
    <n v="1"/>
    <n v="0"/>
    <n v="0"/>
    <s v="所"/>
    <s v="其他"/>
    <x v="0"/>
    <s v="其他系所"/>
  </r>
  <r>
    <s v="03  6 2019  5:48PM            "/>
    <s v="王駿鈜"/>
    <s v="T124361767"/>
    <s v="女"/>
    <s v="11/05/1998                    "/>
    <s v="學生"/>
    <s v="管理學院                      "/>
    <s v="工管系科管組"/>
    <s v="學士班"/>
    <n v="979639616"/>
    <s v="n1105ben@gmail.com"/>
    <s v="其它"/>
    <s v="是"/>
    <n v="0"/>
    <n v="0"/>
    <s v="是"/>
    <m/>
    <x v="1"/>
    <m/>
    <x v="42"/>
    <n v="0"/>
    <s v="TIP"/>
    <s v="企業實習計劃說明會"/>
    <s v="0306_藍天百腦匯"/>
    <n v="2"/>
    <n v="107"/>
    <n v="1"/>
    <n v="1"/>
    <n v="10"/>
    <m/>
    <x v="43"/>
    <n v="0"/>
    <n v="0"/>
    <n v="0"/>
    <n v="0"/>
    <n v="1"/>
    <n v="0"/>
    <s v="系"/>
    <s v="工管"/>
    <x v="5"/>
    <s v="工管系"/>
  </r>
  <r>
    <s v="02 26 2019 10:53AM            "/>
    <s v="王駿鈜"/>
    <s v="T124361767"/>
    <s v="男"/>
    <s v="11/05/1998                    "/>
    <s v="學生"/>
    <s v="管理學院                      "/>
    <s v="工管系科管組"/>
    <s v="學士班"/>
    <n v="979639616"/>
    <s v="n1105ben@gmail.com"/>
    <s v="其它"/>
    <s v="是"/>
    <n v="1"/>
    <n v="0"/>
    <s v="否"/>
    <m/>
    <x v="0"/>
    <s v="140.112.181.202"/>
    <x v="42"/>
    <n v="10"/>
    <s v="TIP"/>
    <s v="企業實習計劃說明會"/>
    <s v="0322_台灣拜耳"/>
    <n v="2"/>
    <n v="107"/>
    <n v="1"/>
    <n v="1"/>
    <n v="10"/>
    <s v="否"/>
    <x v="43"/>
    <n v="1"/>
    <n v="0"/>
    <n v="0"/>
    <n v="1"/>
    <n v="0"/>
    <n v="0"/>
    <s v="系"/>
    <s v="工管"/>
    <x v="5"/>
    <s v="工管系"/>
  </r>
  <r>
    <s v="04 28 2019 11:03PM            "/>
    <s v="古沁瑜"/>
    <s v="A226609122"/>
    <s v="女"/>
    <s v="12/08/1998                    "/>
    <s v="學生"/>
    <s v="管理學院                      "/>
    <s v="財金系"/>
    <s v="學士班"/>
    <n v="905502236"/>
    <s v="guchinyou@gmail.com"/>
    <s v="其它"/>
    <s v="否"/>
    <s v="                              "/>
    <m/>
    <s v="是"/>
    <m/>
    <x v="0"/>
    <s v="111.241.36.128"/>
    <x v="43"/>
    <n v="6"/>
    <s v="TIP"/>
    <s v="企業實習說明會"/>
    <s v="0506_綠藤生機"/>
    <n v="2"/>
    <n v="107"/>
    <n v="1"/>
    <n v="1"/>
    <n v="10"/>
    <s v="是"/>
    <x v="44"/>
    <n v="0"/>
    <n v="1"/>
    <n v="10"/>
    <n v="0"/>
    <n v="0"/>
    <n v="0"/>
    <s v="系"/>
    <s v="財金"/>
    <x v="3"/>
    <s v="財金系"/>
  </r>
  <r>
    <s v="03  3 2019  6:56PM            "/>
    <s v="古育丞"/>
    <s v="S124638306"/>
    <s v="男"/>
    <s v="07/30/1993                    "/>
    <s v="校外人士"/>
    <m/>
    <m/>
    <m/>
    <n v="925990656"/>
    <s v="kuyucheng820730@gmail.com"/>
    <s v="其它"/>
    <s v="否"/>
    <n v="1"/>
    <n v="0"/>
    <s v="否"/>
    <m/>
    <x v="0"/>
    <s v="27.105.242.39"/>
    <x v="44"/>
    <n v="10"/>
    <s v="TIP"/>
    <s v="企業實習計劃說明會"/>
    <s v="0311_晟德集團"/>
    <n v="2"/>
    <n v="107"/>
    <n v="1"/>
    <n v="1"/>
    <n v="10"/>
    <s v="是"/>
    <x v="45"/>
    <n v="1"/>
    <n v="0"/>
    <n v="0"/>
    <n v="1"/>
    <n v="0"/>
    <n v="0"/>
    <s v="其他"/>
    <s v="非在校生"/>
    <x v="1"/>
    <s v="其他"/>
  </r>
  <r>
    <s v="03 15 2019  3:27PM            "/>
    <s v="史潔穎"/>
    <s v="F227867762"/>
    <s v="女"/>
    <s v="01/28/1994                    "/>
    <s v="校外人士"/>
    <m/>
    <s v="待業"/>
    <s v="待業"/>
    <n v="928019808"/>
    <s v="minning28@gmail.com"/>
    <s v="其它"/>
    <s v="否"/>
    <n v="1"/>
    <n v="0"/>
    <s v="否"/>
    <m/>
    <x v="0"/>
    <s v="123.194.201.201"/>
    <x v="45"/>
    <n v="10"/>
    <s v="TIP"/>
    <s v="企業實習計劃說明會"/>
    <s v="0322_台灣拜耳"/>
    <n v="2"/>
    <n v="107"/>
    <n v="1"/>
    <n v="1"/>
    <n v="10"/>
    <s v="否"/>
    <x v="46"/>
    <n v="1"/>
    <n v="0"/>
    <n v="0"/>
    <n v="1"/>
    <n v="0"/>
    <n v="0"/>
    <s v="其他"/>
    <s v="非在校生"/>
    <x v="1"/>
    <s v="其他"/>
  </r>
  <r>
    <s v="03  6 2019  5:49PM            "/>
    <s v="司惟之"/>
    <s v="A127339396"/>
    <s v="女"/>
    <s v="04/16/1999                    "/>
    <s v="學生"/>
    <s v="管理學院                      "/>
    <s v="財金系"/>
    <s v="學士班"/>
    <n v="972092242"/>
    <s v="ryanszu99@gmail com"/>
    <s v="其它"/>
    <s v="是"/>
    <n v="0"/>
    <n v="0"/>
    <s v="是"/>
    <m/>
    <x v="1"/>
    <m/>
    <x v="46"/>
    <n v="0"/>
    <s v="TIP"/>
    <s v="企業實習計劃說明會"/>
    <s v="0306_藍天百腦匯"/>
    <n v="2"/>
    <n v="107"/>
    <n v="1"/>
    <n v="1"/>
    <n v="10"/>
    <m/>
    <x v="47"/>
    <n v="0"/>
    <n v="0"/>
    <n v="0"/>
    <n v="0"/>
    <n v="1"/>
    <n v="0"/>
    <s v="系"/>
    <s v="財金"/>
    <x v="3"/>
    <s v="財金系"/>
  </r>
  <r>
    <s v="03  8 2019  5:38PM            "/>
    <s v="司惟之"/>
    <s v="A127339396"/>
    <s v="男"/>
    <s v="04/16/1999                    "/>
    <s v="學生"/>
    <s v="管理學院                      "/>
    <s v="財金系"/>
    <s v="學士班"/>
    <n v="972092242"/>
    <s v="b06703074@ntu.edu.tw"/>
    <s v="其它"/>
    <s v="是"/>
    <n v="1"/>
    <n v="0"/>
    <s v="否"/>
    <m/>
    <x v="0"/>
    <s v="140.112.4.192"/>
    <x v="46"/>
    <n v="10"/>
    <s v="TIP"/>
    <s v="企業實習計劃說明會"/>
    <s v="0311_晟德集團"/>
    <n v="2"/>
    <n v="107"/>
    <n v="1"/>
    <n v="1"/>
    <n v="10"/>
    <s v="是"/>
    <x v="47"/>
    <n v="1"/>
    <n v="0"/>
    <n v="0"/>
    <n v="1"/>
    <n v="0"/>
    <n v="0"/>
    <s v="系"/>
    <s v="財金"/>
    <x v="3"/>
    <s v="財金系"/>
  </r>
  <r>
    <s v="03  8 2019  5:41PM            "/>
    <s v="司惟之"/>
    <s v="A127339396"/>
    <s v="男"/>
    <s v="04/16/1999                    "/>
    <s v="學生"/>
    <s v="管理學院                      "/>
    <s v="財金系"/>
    <s v="學士班"/>
    <n v="972092242"/>
    <s v="b06703074@ntu.edu.tw"/>
    <s v="其它"/>
    <s v="是"/>
    <n v="0"/>
    <n v="1"/>
    <s v="是"/>
    <m/>
    <x v="0"/>
    <s v="140.112.4.192"/>
    <x v="46"/>
    <n v="10"/>
    <s v="TIP"/>
    <s v="企業實習計劃說明會"/>
    <s v="0312_工研院產科國際所"/>
    <n v="2"/>
    <n v="107"/>
    <n v="1"/>
    <n v="1"/>
    <n v="10"/>
    <m/>
    <x v="47"/>
    <n v="0"/>
    <n v="1"/>
    <n v="10"/>
    <n v="0"/>
    <n v="0"/>
    <n v="0"/>
    <s v="系"/>
    <s v="財金"/>
    <x v="3"/>
    <s v="財金系"/>
  </r>
  <r>
    <s v="03  8 2019  5:39PM            "/>
    <s v="司惟之"/>
    <s v="A127339396"/>
    <s v="男"/>
    <s v="04/16/1999                    "/>
    <s v="學生"/>
    <s v="管理學院                      "/>
    <s v="財金系"/>
    <s v="學士班"/>
    <n v="972092242"/>
    <s v="b06703074@ntu.edu.tw"/>
    <s v="其它"/>
    <s v="是"/>
    <n v="1"/>
    <n v="0"/>
    <s v="否"/>
    <m/>
    <x v="0"/>
    <s v="140.112.4.192"/>
    <x v="46"/>
    <n v="10"/>
    <s v="TIP"/>
    <s v="企業實習計劃說明會"/>
    <s v="0314_精英公關集團"/>
    <n v="2"/>
    <n v="107"/>
    <n v="1"/>
    <n v="1"/>
    <n v="10"/>
    <s v="是"/>
    <x v="47"/>
    <n v="1"/>
    <n v="0"/>
    <n v="0"/>
    <n v="1"/>
    <n v="0"/>
    <n v="0"/>
    <s v="系"/>
    <s v="財金"/>
    <x v="3"/>
    <s v="財金系"/>
  </r>
  <r>
    <s v="04 27 2019 12:26PM            "/>
    <s v="田育綾"/>
    <s v="J222660681"/>
    <s v="女"/>
    <s v="10/01/1993                    "/>
    <s v="學生"/>
    <s v="管理學院                      "/>
    <s v="商研所"/>
    <s v="碩士班"/>
    <n v="921655014"/>
    <s v="r07741048@ntu.edu.tw"/>
    <s v="其它"/>
    <s v="否"/>
    <s v="                              "/>
    <m/>
    <s v="是"/>
    <m/>
    <x v="0"/>
    <s v="123.194.101.203"/>
    <x v="47"/>
    <n v="6"/>
    <s v="TIP"/>
    <s v="企業實習說明會"/>
    <s v="0506_綠藤生機"/>
    <n v="2"/>
    <n v="107"/>
    <n v="1"/>
    <n v="1"/>
    <n v="10"/>
    <s v="是"/>
    <x v="48"/>
    <n v="0"/>
    <n v="1"/>
    <n v="10"/>
    <n v="0"/>
    <n v="0"/>
    <n v="0"/>
    <s v="所"/>
    <s v="商研"/>
    <x v="7"/>
    <s v="商研所"/>
  </r>
  <r>
    <m/>
    <s v="田雨騰"/>
    <m/>
    <m/>
    <m/>
    <s v="其他"/>
    <m/>
    <m/>
    <m/>
    <m/>
    <m/>
    <s v="其他"/>
    <s v="是"/>
    <n v="0"/>
    <n v="0"/>
    <s v="是"/>
    <m/>
    <x v="1"/>
    <m/>
    <x v="1"/>
    <n v="0"/>
    <s v="TIP"/>
    <s v="企業實習計劃說明會"/>
    <s v="0318_大昌華嘉"/>
    <n v="2"/>
    <n v="107"/>
    <n v="1"/>
    <n v="1"/>
    <n v="10"/>
    <m/>
    <x v="49"/>
    <n v="0"/>
    <n v="0"/>
    <n v="0"/>
    <n v="0"/>
    <n v="1"/>
    <n v="0"/>
    <s v="其他"/>
    <s v="非在校生"/>
    <x v="1"/>
    <s v="其他"/>
  </r>
  <r>
    <s v="03 19 2019  4:51PM            "/>
    <s v="白宇翔"/>
    <s v="B122857694"/>
    <s v="女"/>
    <s v="06/15/1995                    "/>
    <s v="學生"/>
    <s v="管理學院                      "/>
    <s v="會計系"/>
    <s v="碩士班"/>
    <n v="925167707"/>
    <s v="jasonbai0615@gmail.com"/>
    <s v="其它"/>
    <s v="是"/>
    <n v="0"/>
    <n v="0"/>
    <s v="是"/>
    <m/>
    <x v="1"/>
    <m/>
    <x v="48"/>
    <n v="0"/>
    <s v="TIP"/>
    <s v="企業實習計劃說明會"/>
    <s v="0319_玉山銀行"/>
    <n v="2"/>
    <n v="107"/>
    <n v="1"/>
    <n v="1"/>
    <n v="10"/>
    <m/>
    <x v="50"/>
    <n v="0"/>
    <n v="0"/>
    <n v="0"/>
    <n v="0"/>
    <n v="1"/>
    <n v="0"/>
    <s v="所"/>
    <s v="會計"/>
    <x v="10"/>
    <s v="會研所"/>
  </r>
  <r>
    <s v="03 19 2019 12:33PM            "/>
    <s v="白宇翔"/>
    <s v="B122857694"/>
    <s v="男"/>
    <s v="06/15/1995                    "/>
    <s v="學生"/>
    <s v="管理學院                      "/>
    <s v="會計系"/>
    <s v="碩士班"/>
    <n v="925167707"/>
    <s v="r07722037@ntu.edu.tw"/>
    <s v="其它"/>
    <s v="否"/>
    <n v="0"/>
    <n v="1"/>
    <s v="是"/>
    <m/>
    <x v="0"/>
    <s v="140.112.25.45"/>
    <x v="48"/>
    <n v="10"/>
    <s v="TIP"/>
    <s v="企業實習計劃說明會"/>
    <s v="0320_國泰金控"/>
    <n v="2"/>
    <n v="107"/>
    <n v="1"/>
    <n v="1"/>
    <n v="10"/>
    <s v="是"/>
    <x v="50"/>
    <n v="0"/>
    <n v="1"/>
    <n v="10"/>
    <n v="0"/>
    <n v="0"/>
    <n v="0"/>
    <s v="所"/>
    <s v="會計"/>
    <x v="10"/>
    <s v="會研所"/>
  </r>
  <r>
    <s v="03 19 2019 12:37PM            "/>
    <s v="白宇翔"/>
    <s v="B122857694"/>
    <s v="男"/>
    <s v="06/15/1995                    "/>
    <s v="學生"/>
    <s v="管理學院                      "/>
    <s v="會計系"/>
    <s v="碩士班"/>
    <n v="925167707"/>
    <s v="r07722037@ntu.edu.tw"/>
    <s v="其它"/>
    <s v="否"/>
    <n v="0"/>
    <n v="1"/>
    <s v="是"/>
    <m/>
    <x v="0"/>
    <s v="140.112.25.45"/>
    <x v="48"/>
    <n v="10"/>
    <s v="TIP"/>
    <s v="企業實習計劃說明會"/>
    <s v="0325_富達投信"/>
    <n v="2"/>
    <n v="107"/>
    <n v="1"/>
    <n v="1"/>
    <n v="10"/>
    <s v="是"/>
    <x v="50"/>
    <n v="0"/>
    <n v="1"/>
    <n v="10"/>
    <n v="0"/>
    <n v="0"/>
    <n v="0"/>
    <s v="所"/>
    <s v="會計"/>
    <x v="10"/>
    <s v="會研所"/>
  </r>
  <r>
    <m/>
    <s v="石淳方"/>
    <m/>
    <m/>
    <m/>
    <m/>
    <m/>
    <m/>
    <m/>
    <m/>
    <m/>
    <m/>
    <m/>
    <m/>
    <m/>
    <s v="是"/>
    <m/>
    <x v="1"/>
    <m/>
    <x v="1"/>
    <m/>
    <s v="職涯講堂"/>
    <s v="校友職涯分享會"/>
    <s v="0423_EMBA108級鄭玉琪"/>
    <n v="2"/>
    <n v="107"/>
    <n v="1"/>
    <n v="1"/>
    <n v="10"/>
    <m/>
    <x v="51"/>
    <n v="0"/>
    <n v="0"/>
    <n v="0"/>
    <n v="0"/>
    <n v="1"/>
    <n v="0"/>
    <s v="其他"/>
    <s v="非在校生"/>
    <x v="1"/>
    <s v="其他"/>
  </r>
  <r>
    <s v="03 12 2019  5:11PM            "/>
    <s v="石曜嘉"/>
    <s v="F128853292"/>
    <s v="男"/>
    <s v="01/09/1993                    "/>
    <s v="學生"/>
    <s v="社會科學院                    "/>
    <s v="國發所"/>
    <s v="碩士班"/>
    <n v="983038208"/>
    <s v="johnnyshih8315@gmail.com"/>
    <s v="其它"/>
    <s v="否"/>
    <n v="1"/>
    <n v="0"/>
    <s v="否"/>
    <m/>
    <x v="0"/>
    <s v="223.141.188.217"/>
    <x v="49"/>
    <n v="10"/>
    <s v="職涯講堂"/>
    <s v="校友職涯分享會"/>
    <s v="0320_國企B97陳迦樂"/>
    <n v="2"/>
    <n v="107"/>
    <n v="1"/>
    <n v="1"/>
    <n v="10"/>
    <s v="k"/>
    <x v="52"/>
    <n v="1"/>
    <n v="0"/>
    <n v="0"/>
    <n v="1"/>
    <n v="0"/>
    <n v="0"/>
    <s v="所"/>
    <s v="其他"/>
    <x v="0"/>
    <s v="其他系所"/>
  </r>
  <r>
    <s v="04 13 2019 12:56PM            "/>
    <s v="伍羽佳"/>
    <s v="UB00088771"/>
    <s v="男"/>
    <s v="09/12/1991                    "/>
    <s v="學生"/>
    <s v="管理學院                      "/>
    <s v="國企系"/>
    <s v="碩士班"/>
    <n v="905259704"/>
    <s v="wuyujia2013@gmail.com"/>
    <s v="其它"/>
    <s v="是"/>
    <s v="                              "/>
    <m/>
    <s v="是"/>
    <m/>
    <x v="0"/>
    <m/>
    <x v="50"/>
    <m/>
    <s v="TCP"/>
    <s v="結業式"/>
    <s v="0329_結業式"/>
    <n v="2"/>
    <n v="107"/>
    <n v="1"/>
    <n v="0"/>
    <n v="0"/>
    <m/>
    <x v="53"/>
    <n v="0"/>
    <n v="1"/>
    <n v="0"/>
    <n v="0"/>
    <n v="0"/>
    <n v="0"/>
    <s v="所"/>
    <s v="國企"/>
    <x v="11"/>
    <s v="國企所"/>
  </r>
  <r>
    <s v="05  1 2019  3:17PM            "/>
    <s v="伍羽佳"/>
    <s v="UB00088771"/>
    <s v="女"/>
    <s v="09/12/1991                    "/>
    <s v="學生"/>
    <s v="管理學院                      "/>
    <s v="國企系"/>
    <s v="碩士班"/>
    <n v="905259704"/>
    <s v="wuyujia2013@gmail.com"/>
    <s v="其它"/>
    <s v="是"/>
    <s v="                              "/>
    <m/>
    <s v="是"/>
    <m/>
    <x v="1"/>
    <m/>
    <x v="50"/>
    <n v="6"/>
    <s v="TIP"/>
    <s v="企業實習說明會"/>
    <s v="0501_磊山保險經紀人"/>
    <n v="2"/>
    <n v="107"/>
    <n v="1"/>
    <n v="1"/>
    <n v="10"/>
    <m/>
    <x v="53"/>
    <n v="0"/>
    <n v="0"/>
    <n v="0"/>
    <n v="0"/>
    <n v="1"/>
    <n v="0"/>
    <s v="所"/>
    <s v="國企"/>
    <x v="11"/>
    <s v="國企所"/>
  </r>
  <r>
    <s v="03 19 2019 12:20PM            "/>
    <s v="朱建宇"/>
    <s v="A130213374"/>
    <s v="男"/>
    <s v="02/09/1998                    "/>
    <s v="學生"/>
    <s v="管理學院                      "/>
    <s v="國企系"/>
    <s v="學士班"/>
    <n v="968936718"/>
    <s v="B05704040@ntu.edu.tw"/>
    <s v="其它"/>
    <s v="否"/>
    <n v="0"/>
    <n v="1"/>
    <s v="是"/>
    <m/>
    <x v="0"/>
    <s v="180.217.97.194"/>
    <x v="51"/>
    <n v="10"/>
    <s v="TIP"/>
    <s v="企業實習計劃說明會"/>
    <s v="0320_國泰金控"/>
    <n v="2"/>
    <n v="107"/>
    <n v="1"/>
    <n v="1"/>
    <n v="10"/>
    <s v="否"/>
    <x v="54"/>
    <n v="0"/>
    <n v="1"/>
    <n v="10"/>
    <n v="0"/>
    <n v="0"/>
    <n v="0"/>
    <s v="系"/>
    <s v="國企"/>
    <x v="2"/>
    <s v="國企系"/>
  </r>
  <r>
    <s v="03 19 2019 12:23PM            "/>
    <s v="朱建宇"/>
    <s v="A130213374"/>
    <s v="男"/>
    <s v="02/09/1998                    "/>
    <s v="學生"/>
    <s v="管理學院                      "/>
    <s v="國企系"/>
    <s v="學士班"/>
    <n v="968936718"/>
    <s v="B05704040@ntu.edu.tw"/>
    <s v="其它"/>
    <s v="否"/>
    <n v="0"/>
    <n v="1"/>
    <s v="是"/>
    <m/>
    <x v="0"/>
    <s v="180.217.97.194"/>
    <x v="51"/>
    <n v="10"/>
    <s v="TIP"/>
    <s v="企業實習計劃說明會"/>
    <s v="0322_台灣拜耳"/>
    <n v="2"/>
    <n v="107"/>
    <n v="1"/>
    <n v="1"/>
    <n v="10"/>
    <s v="否"/>
    <x v="54"/>
    <n v="0"/>
    <n v="1"/>
    <n v="10"/>
    <n v="0"/>
    <n v="0"/>
    <n v="0"/>
    <s v="系"/>
    <s v="國企"/>
    <x v="2"/>
    <s v="國企系"/>
  </r>
  <r>
    <s v="03 20 2019 12:21PM            "/>
    <s v="朱建宇"/>
    <s v="A130213374"/>
    <s v="男"/>
    <s v="02/09/1998                    "/>
    <s v="學生"/>
    <s v="管理學院                      "/>
    <s v="國企系"/>
    <s v="學士班"/>
    <n v="968936718"/>
    <s v="B05704040@ntu.edu.tw"/>
    <s v="其它"/>
    <s v="否"/>
    <n v="0"/>
    <n v="1"/>
    <s v="是"/>
    <m/>
    <x v="0"/>
    <s v="1.200.198.16"/>
    <x v="51"/>
    <n v="10"/>
    <s v="TIP"/>
    <s v="企業實習計劃說明會"/>
    <s v="0325_富達投信"/>
    <n v="2"/>
    <n v="107"/>
    <n v="1"/>
    <n v="1"/>
    <n v="10"/>
    <s v="否"/>
    <x v="54"/>
    <n v="0"/>
    <n v="1"/>
    <n v="10"/>
    <n v="0"/>
    <n v="0"/>
    <n v="0"/>
    <s v="系"/>
    <s v="國企"/>
    <x v="2"/>
    <s v="國企系"/>
  </r>
  <r>
    <s v="03 20 2019 12:22PM            "/>
    <s v="朱建宇"/>
    <s v="A130213374"/>
    <s v="男"/>
    <s v="02/09/1998                    "/>
    <s v="學生"/>
    <s v="管理學院                      "/>
    <s v="國企系"/>
    <s v="學士班"/>
    <n v="968936718"/>
    <s v="B05704040@ntu.edu.tw"/>
    <s v="其它"/>
    <s v="否"/>
    <s v="                              "/>
    <m/>
    <s v="否"/>
    <m/>
    <x v="0"/>
    <s v="1.200.198.16"/>
    <x v="51"/>
    <n v="6"/>
    <s v="TIP"/>
    <s v="企業實習計劃說明會"/>
    <s v="0327_願麗醫美集團"/>
    <n v="2"/>
    <n v="107"/>
    <n v="1"/>
    <n v="1"/>
    <n v="10"/>
    <s v="否"/>
    <x v="54"/>
    <n v="1"/>
    <n v="0"/>
    <n v="0"/>
    <n v="1"/>
    <n v="0"/>
    <n v="0"/>
    <s v="系"/>
    <s v="國企"/>
    <x v="2"/>
    <s v="國企系"/>
  </r>
  <r>
    <s v="03 20 2019 12:21PM            "/>
    <s v="朱建宇"/>
    <s v="A130213374"/>
    <s v="男"/>
    <s v="02/09/1998                    "/>
    <s v="學生"/>
    <s v="管理學院                      "/>
    <s v="國企系"/>
    <s v="學士班"/>
    <n v="968936718"/>
    <s v="B05704040@ntu.edu.tw"/>
    <s v="其它"/>
    <s v="否"/>
    <s v="                              "/>
    <m/>
    <s v="否"/>
    <m/>
    <x v="0"/>
    <s v="1.200.198.16"/>
    <x v="51"/>
    <n v="6"/>
    <s v="TIP"/>
    <s v="企業實習計劃說明會"/>
    <s v="0411_SAS"/>
    <n v="2"/>
    <n v="107"/>
    <n v="1"/>
    <n v="1"/>
    <n v="10"/>
    <s v="否"/>
    <x v="54"/>
    <n v="1"/>
    <n v="0"/>
    <n v="0"/>
    <n v="1"/>
    <n v="0"/>
    <n v="0"/>
    <s v="系"/>
    <s v="國企"/>
    <x v="2"/>
    <s v="國企系"/>
  </r>
  <r>
    <s v="03 20 2019 12:22PM            "/>
    <s v="朱建宇"/>
    <s v="A130213374"/>
    <s v="男"/>
    <s v="02/09/1998                    "/>
    <s v="學生"/>
    <s v="管理學院                      "/>
    <s v="國企系"/>
    <s v="學士班"/>
    <n v="968936718"/>
    <s v="B05704040@ntu.edu.tw"/>
    <s v="其它"/>
    <s v="否"/>
    <s v="                              "/>
    <m/>
    <s v="否"/>
    <m/>
    <x v="0"/>
    <s v="1.200.198.16"/>
    <x v="51"/>
    <n v="6"/>
    <s v="TIP"/>
    <s v="企業實習說明會"/>
    <s v="0426_台灣通用磨坊"/>
    <n v="2"/>
    <n v="107"/>
    <n v="1"/>
    <n v="1"/>
    <n v="10"/>
    <s v="否"/>
    <x v="54"/>
    <n v="1"/>
    <n v="0"/>
    <n v="0"/>
    <n v="1"/>
    <n v="0"/>
    <n v="0"/>
    <s v="系"/>
    <s v="國企"/>
    <x v="2"/>
    <s v="國企系"/>
  </r>
  <r>
    <s v="03 20 2019 12:22PM            "/>
    <s v="朱建宇"/>
    <s v="A130213374"/>
    <s v="男"/>
    <s v="02/09/1998                    "/>
    <s v="學生"/>
    <s v="管理學院                      "/>
    <s v="國企系"/>
    <s v="學士班"/>
    <n v="968936718"/>
    <s v="B05704040@ntu.edu.tw"/>
    <s v="其它"/>
    <s v="否"/>
    <s v="                              "/>
    <m/>
    <m/>
    <m/>
    <x v="2"/>
    <m/>
    <x v="51"/>
    <n v="6"/>
    <s v="黑名單"/>
    <s v="20190427-20190611"/>
    <m/>
    <n v="2"/>
    <n v="107"/>
    <n v="1"/>
    <n v="1"/>
    <n v="10"/>
    <m/>
    <x v="54"/>
    <n v="0"/>
    <n v="0"/>
    <n v="-30"/>
    <n v="-3"/>
    <n v="0"/>
    <n v="0"/>
    <s v="系"/>
    <s v="國企"/>
    <x v="2"/>
    <s v="國企系"/>
  </r>
  <r>
    <s v="03 13 2019  2:52PM            "/>
    <s v="朱虹樺"/>
    <s v="A221933856"/>
    <s v="女"/>
    <s v="03/23/1981                    "/>
    <s v="職員"/>
    <s v="社會科學院                    "/>
    <s v="社會科學院"/>
    <s v="幹事"/>
    <n v="928805343"/>
    <s v="hunghua@ntu.edu.tw"/>
    <s v="其它"/>
    <s v="是"/>
    <n v="0"/>
    <n v="1"/>
    <s v="是"/>
    <m/>
    <x v="0"/>
    <s v="140.112.177.224"/>
    <x v="52"/>
    <n v="10"/>
    <s v="TIP"/>
    <s v="企業實習計劃說明會"/>
    <s v="0314_精英公關集團"/>
    <n v="2"/>
    <n v="107"/>
    <n v="1"/>
    <n v="1"/>
    <n v="10"/>
    <s v="否"/>
    <x v="55"/>
    <n v="0"/>
    <n v="1"/>
    <n v="10"/>
    <n v="0"/>
    <n v="0"/>
    <n v="0"/>
    <s v="其他"/>
    <s v="非在校生"/>
    <x v="1"/>
    <s v="其他"/>
  </r>
  <r>
    <s v="03  4 2019  9:45AM            "/>
    <s v="朱虹樺"/>
    <s v="A221933856"/>
    <s v="女"/>
    <s v="03/23/1981                    "/>
    <s v="職員"/>
    <s v="社會科學院                    "/>
    <s v="社會科學院"/>
    <s v="幹事"/>
    <n v="928805343"/>
    <s v="hunghua@ntu.edu.tw"/>
    <s v="其它"/>
    <s v="是"/>
    <n v="1"/>
    <n v="0"/>
    <s v="否"/>
    <m/>
    <x v="0"/>
    <s v="140.112.177.224"/>
    <x v="52"/>
    <n v="10"/>
    <s v="TIP"/>
    <s v="企業實習計劃說明會"/>
    <s v="0320_國泰金控"/>
    <n v="2"/>
    <n v="107"/>
    <n v="1"/>
    <n v="1"/>
    <n v="10"/>
    <s v="否"/>
    <x v="55"/>
    <n v="1"/>
    <n v="0"/>
    <n v="0"/>
    <n v="1"/>
    <n v="0"/>
    <n v="0"/>
    <s v="其他"/>
    <s v="非在校生"/>
    <x v="1"/>
    <s v="其他"/>
  </r>
  <r>
    <s v="05  1 2019  1:52AM            "/>
    <s v="朱梓安"/>
    <s v="AC30060946"/>
    <s v="男"/>
    <s v="06/22/1994                    "/>
    <s v="學生"/>
    <s v="管理學院                      "/>
    <s v="財金系"/>
    <s v="碩士班"/>
    <n v="975500197"/>
    <s v="r07723042@ntu.edu.tw"/>
    <s v="其它"/>
    <s v="否"/>
    <s v="                              "/>
    <m/>
    <s v="是"/>
    <m/>
    <x v="0"/>
    <s v="111.71.22.158"/>
    <x v="53"/>
    <n v="6"/>
    <s v="TIP"/>
    <s v="企業實習說明會"/>
    <s v="0501_磊山保險經紀人"/>
    <n v="2"/>
    <n v="107"/>
    <n v="1"/>
    <n v="1"/>
    <n v="10"/>
    <s v="是"/>
    <x v="56"/>
    <n v="0"/>
    <n v="1"/>
    <n v="10"/>
    <n v="0"/>
    <n v="0"/>
    <n v="0"/>
    <s v="所"/>
    <s v="財金"/>
    <x v="9"/>
    <s v="財金所"/>
  </r>
  <r>
    <s v="03 12 2019  5:48PM            "/>
    <s v="朱嘉賢"/>
    <s v="XB00057393"/>
    <s v="女"/>
    <s v="10/31/1995                    "/>
    <s v="學生"/>
    <s v="生物資源暨農學院              "/>
    <s v="森林環資系"/>
    <s v="學士班"/>
    <n v="983477641"/>
    <s v="B04605084@ntu.edu.tw"/>
    <s v="其它"/>
    <s v="否"/>
    <n v="0"/>
    <n v="1"/>
    <s v="是"/>
    <m/>
    <x v="0"/>
    <s v="140.112.4.192"/>
    <x v="54"/>
    <n v="10"/>
    <s v="TIP"/>
    <s v="企業實習計劃說明會"/>
    <s v="0315_聚陽實業"/>
    <n v="2"/>
    <n v="107"/>
    <n v="1"/>
    <n v="1"/>
    <n v="10"/>
    <s v="否"/>
    <x v="57"/>
    <n v="0"/>
    <n v="1"/>
    <n v="10"/>
    <n v="0"/>
    <n v="0"/>
    <n v="0"/>
    <s v="系"/>
    <s v="其他"/>
    <x v="0"/>
    <s v="其他系所"/>
  </r>
  <r>
    <s v="03 15 2019 12:43AM            "/>
    <s v="朱嘉賢"/>
    <s v="XB00057393"/>
    <s v="女"/>
    <s v="10/31/1995                    "/>
    <s v="學生"/>
    <s v="生物資源暨農學院              "/>
    <s v="森林環資系"/>
    <s v="學士班"/>
    <n v="983477641"/>
    <s v="B04605084@ntu.edu.tw"/>
    <s v="其它"/>
    <s v="否"/>
    <n v="1"/>
    <n v="0"/>
    <s v="否"/>
    <m/>
    <x v="0"/>
    <s v="140.112.215.27"/>
    <x v="54"/>
    <n v="10"/>
    <s v="TIP"/>
    <s v="企業實習計劃說明會"/>
    <s v="0320_國泰金控"/>
    <n v="2"/>
    <n v="107"/>
    <n v="1"/>
    <n v="1"/>
    <n v="10"/>
    <s v="no"/>
    <x v="57"/>
    <n v="1"/>
    <n v="0"/>
    <n v="0"/>
    <n v="1"/>
    <n v="0"/>
    <n v="0"/>
    <s v="系"/>
    <s v="其他"/>
    <x v="0"/>
    <s v="其他系所"/>
  </r>
  <r>
    <s v="04  6 2019  1:31AM            "/>
    <s v="朱嘉賢"/>
    <s v="XB00057393"/>
    <s v="女"/>
    <s v="10/31/1995                    "/>
    <s v="學生"/>
    <s v="生物資源暨農學院              "/>
    <s v="森林環資系"/>
    <s v="學士班"/>
    <n v="983477641"/>
    <s v="B04605084@ntu.edu.tw"/>
    <s v="其它"/>
    <s v="否"/>
    <s v="                              "/>
    <m/>
    <s v="是"/>
    <m/>
    <x v="0"/>
    <s v="61.93.69.157"/>
    <x v="54"/>
    <n v="6"/>
    <s v="TIP"/>
    <s v="企業實習計劃說明會"/>
    <s v="0410_燦坤實業"/>
    <n v="2"/>
    <n v="107"/>
    <n v="1"/>
    <n v="1"/>
    <n v="10"/>
    <s v="否"/>
    <x v="57"/>
    <n v="0"/>
    <n v="1"/>
    <n v="10"/>
    <n v="0"/>
    <n v="0"/>
    <n v="0"/>
    <s v="系"/>
    <s v="其他"/>
    <x v="0"/>
    <s v="其他系所"/>
  </r>
  <r>
    <s v="04  6 2019  1:30AM            "/>
    <s v="朱嘉賢"/>
    <s v="XB00057393"/>
    <s v="女"/>
    <s v="10/31/1995                    "/>
    <s v="學生"/>
    <s v="生物資源暨農學院              "/>
    <s v="森林環資系"/>
    <s v="學士班"/>
    <n v="983477641"/>
    <s v="B04605084@ntu.edu.tw"/>
    <s v="其它"/>
    <s v="否"/>
    <s v="                              "/>
    <m/>
    <s v="是"/>
    <m/>
    <x v="0"/>
    <s v="61.93.69.157"/>
    <x v="54"/>
    <n v="6"/>
    <s v="TIP"/>
    <s v="企業實習計劃說明會"/>
    <s v="0412_華碩電腦"/>
    <n v="2"/>
    <n v="107"/>
    <n v="1"/>
    <n v="1"/>
    <n v="10"/>
    <s v="否"/>
    <x v="57"/>
    <n v="0"/>
    <n v="1"/>
    <n v="10"/>
    <n v="0"/>
    <n v="0"/>
    <n v="0"/>
    <s v="系"/>
    <s v="其他"/>
    <x v="0"/>
    <s v="其他系所"/>
  </r>
  <r>
    <s v="04  6 2019  1:29AM            "/>
    <s v="朱嘉賢"/>
    <s v="XB00057393"/>
    <s v="女"/>
    <s v="10/31/1995                    "/>
    <s v="學生"/>
    <s v="生物資源暨農學院              "/>
    <s v="森林環資系"/>
    <s v="學士班"/>
    <n v="983477641"/>
    <s v="B04605084@ntu.edu.tw"/>
    <s v="其它"/>
    <s v="否"/>
    <s v="                              "/>
    <m/>
    <s v="是"/>
    <m/>
    <x v="0"/>
    <s v="61.93.69.157"/>
    <x v="54"/>
    <n v="6"/>
    <s v="TIP"/>
    <s v="企業實習說明會"/>
    <s v="0501_磊山保險經紀人"/>
    <n v="2"/>
    <n v="107"/>
    <n v="1"/>
    <n v="1"/>
    <n v="10"/>
    <s v="否"/>
    <x v="57"/>
    <n v="0"/>
    <n v="1"/>
    <n v="10"/>
    <n v="0"/>
    <n v="0"/>
    <n v="0"/>
    <s v="系"/>
    <s v="其他"/>
    <x v="0"/>
    <s v="其他系所"/>
  </r>
  <r>
    <s v="05  1 2019 10:35PM            "/>
    <s v="朱嘉賢"/>
    <s v="XB00057393"/>
    <s v="女"/>
    <s v="10/31/1995                    "/>
    <s v="學生"/>
    <s v="生物資源暨農學院              "/>
    <s v="森林環資系"/>
    <s v="學士班"/>
    <n v="983477641"/>
    <s v="B04605084@ntu.edu.tw"/>
    <s v="其它"/>
    <s v="否"/>
    <s v="                              "/>
    <m/>
    <s v="是"/>
    <m/>
    <x v="0"/>
    <s v="140.112.215.27"/>
    <x v="54"/>
    <n v="6"/>
    <s v="TIP"/>
    <s v="企業實習說明會"/>
    <s v="0506_綠藤生機"/>
    <n v="2"/>
    <n v="107"/>
    <n v="1"/>
    <n v="1"/>
    <n v="10"/>
    <s v="否"/>
    <x v="57"/>
    <n v="0"/>
    <n v="1"/>
    <n v="10"/>
    <n v="0"/>
    <n v="0"/>
    <n v="0"/>
    <s v="系"/>
    <s v="其他"/>
    <x v="0"/>
    <s v="其他系所"/>
  </r>
  <r>
    <s v="05  7 2019 10:55AM            "/>
    <s v="朱嘉賢"/>
    <s v="XB00057393"/>
    <s v="女"/>
    <s v="10/31/1995                    "/>
    <s v="學生"/>
    <s v="生物資源暨農學院              "/>
    <s v="森林環資系"/>
    <s v="學士班"/>
    <n v="983477641"/>
    <s v="B04605084@ntu.edu.tw"/>
    <s v="其它"/>
    <s v="否"/>
    <s v="                              "/>
    <m/>
    <s v="否"/>
    <m/>
    <x v="0"/>
    <s v="140.112.215.27"/>
    <x v="54"/>
    <n v="6"/>
    <s v="TIP"/>
    <s v="企業實習說明會"/>
    <s v="0508_台大創創中心"/>
    <n v="2"/>
    <n v="10"/>
    <n v="1"/>
    <n v="107"/>
    <n v="10"/>
    <s v="否"/>
    <x v="57"/>
    <n v="1"/>
    <n v="0"/>
    <n v="0"/>
    <n v="0"/>
    <n v="0"/>
    <n v="0"/>
    <s v="系"/>
    <s v="其他"/>
    <x v="0"/>
    <s v="其他系所"/>
  </r>
  <r>
    <s v="03  5 2019 11:23PM            "/>
    <s v="江兆峰"/>
    <s v="L124766434"/>
    <s v="男"/>
    <s v="08/09/1993                    "/>
    <s v="學生"/>
    <s v="管理學院                      "/>
    <s v="資管系"/>
    <s v="碩士班"/>
    <n v="911290381"/>
    <s v="jason121522532@gmail.com"/>
    <s v="其它"/>
    <s v="否"/>
    <n v="0"/>
    <n v="1"/>
    <s v="是"/>
    <m/>
    <x v="0"/>
    <s v="36.226.175.190"/>
    <x v="55"/>
    <n v="10"/>
    <s v="TIP"/>
    <s v="企業實習計劃說明會"/>
    <s v="0306_藍天百腦匯"/>
    <n v="2"/>
    <n v="107"/>
    <n v="1"/>
    <n v="1"/>
    <n v="10"/>
    <s v="是"/>
    <x v="58"/>
    <n v="0"/>
    <n v="1"/>
    <n v="10"/>
    <n v="0"/>
    <n v="0"/>
    <n v="0"/>
    <s v="所"/>
    <s v="資管"/>
    <x v="6"/>
    <s v="資管所"/>
  </r>
  <r>
    <s v="05  4 2019  6:56PM            "/>
    <s v="江兆峰"/>
    <s v="L124766434"/>
    <s v="男"/>
    <s v="08/09/1993                    "/>
    <s v="學生"/>
    <s v="管理學院                      "/>
    <s v="資管系"/>
    <s v="碩士班"/>
    <n v="911290381"/>
    <s v="jason121522532@gmail.com"/>
    <s v="其它"/>
    <s v="是"/>
    <s v="                              "/>
    <m/>
    <s v="是"/>
    <m/>
    <x v="0"/>
    <s v="111.253.88.180"/>
    <x v="55"/>
    <n v="6"/>
    <s v="TIP"/>
    <s v="企業實習說明會"/>
    <s v="0508_台大創創中心"/>
    <n v="2"/>
    <n v="10"/>
    <n v="1"/>
    <n v="107"/>
    <n v="10"/>
    <s v="是"/>
    <x v="58"/>
    <n v="0"/>
    <n v="1"/>
    <n v="10"/>
    <n v="0"/>
    <n v="0"/>
    <n v="0"/>
    <s v="所"/>
    <s v="資管"/>
    <x v="6"/>
    <s v="資管所"/>
  </r>
  <r>
    <s v="03 12 2019 10:33AM            "/>
    <s v="江知軒"/>
    <s v="C121604547"/>
    <s v="女"/>
    <s v="06/23/1998                    "/>
    <s v="學生"/>
    <s v="管理學院                      "/>
    <s v="國企系"/>
    <s v="學士班"/>
    <m/>
    <m/>
    <s v="其它"/>
    <s v="是"/>
    <n v="0"/>
    <n v="0"/>
    <s v="是"/>
    <m/>
    <x v="1"/>
    <m/>
    <x v="56"/>
    <n v="0"/>
    <s v="TIP"/>
    <s v="企業實習計劃說明會"/>
    <s v="0311_晟德集團"/>
    <n v="2"/>
    <n v="107"/>
    <n v="1"/>
    <n v="1"/>
    <n v="10"/>
    <m/>
    <x v="59"/>
    <n v="0"/>
    <n v="0"/>
    <n v="0"/>
    <n v="0"/>
    <n v="1"/>
    <n v="0"/>
    <s v="系"/>
    <s v="國企"/>
    <x v="2"/>
    <s v="國企系"/>
  </r>
  <r>
    <s v="03 19 2019  4:47PM            "/>
    <s v="江知軒"/>
    <s v="C121604547"/>
    <s v="女"/>
    <s v="06/23/1998                    "/>
    <s v="學生"/>
    <s v="管理學院                      "/>
    <s v="國企系"/>
    <s v="學士班"/>
    <m/>
    <m/>
    <s v="其它"/>
    <s v="是"/>
    <n v="0"/>
    <n v="0"/>
    <s v="是"/>
    <m/>
    <x v="1"/>
    <m/>
    <x v="56"/>
    <n v="0"/>
    <s v="TIP"/>
    <s v="企業實習計劃說明會"/>
    <s v="0319_玉山銀行"/>
    <n v="2"/>
    <n v="107"/>
    <n v="1"/>
    <n v="1"/>
    <n v="10"/>
    <m/>
    <x v="59"/>
    <n v="0"/>
    <n v="0"/>
    <n v="0"/>
    <n v="0"/>
    <n v="1"/>
    <n v="0"/>
    <s v="系"/>
    <s v="國企"/>
    <x v="2"/>
    <s v="國企系"/>
  </r>
  <r>
    <s v="03 20 2019  2:57PM            "/>
    <s v="江知軒"/>
    <s v="C121604547"/>
    <s v="女"/>
    <s v="06/23/1998                    "/>
    <s v="學生"/>
    <s v="管理學院                      "/>
    <s v="國企系"/>
    <s v="學士班"/>
    <m/>
    <m/>
    <s v="其它"/>
    <s v="是"/>
    <n v="0"/>
    <n v="0"/>
    <s v="是"/>
    <m/>
    <x v="1"/>
    <m/>
    <x v="56"/>
    <n v="0"/>
    <s v="TIP"/>
    <s v="企業實習計劃說明會"/>
    <s v="0320_國泰金控"/>
    <n v="2"/>
    <n v="107"/>
    <n v="1"/>
    <n v="1"/>
    <n v="10"/>
    <m/>
    <x v="59"/>
    <n v="0"/>
    <n v="0"/>
    <n v="0"/>
    <n v="0"/>
    <n v="1"/>
    <n v="0"/>
    <s v="系"/>
    <s v="國企"/>
    <x v="2"/>
    <s v="國企系"/>
  </r>
  <r>
    <s v="04 10 2019  5:05PM            "/>
    <s v="江知軒"/>
    <s v="C121604547"/>
    <s v="男"/>
    <s v="06/23/1998                    "/>
    <s v="學生"/>
    <s v="管理學院                      "/>
    <s v="國企系"/>
    <s v="學士班"/>
    <n v="975841809"/>
    <s v="b05704041@ntu.edu.tw"/>
    <s v="其它"/>
    <s v="否"/>
    <s v="                              "/>
    <m/>
    <s v="是"/>
    <m/>
    <x v="0"/>
    <s v="140.112.25.98"/>
    <x v="56"/>
    <n v="6"/>
    <s v="TIP"/>
    <s v="企業實習計劃說明會"/>
    <s v="0411_SAS"/>
    <n v="2"/>
    <n v="107"/>
    <n v="1"/>
    <n v="1"/>
    <n v="10"/>
    <s v="否"/>
    <x v="59"/>
    <n v="0"/>
    <n v="1"/>
    <n v="10"/>
    <n v="0"/>
    <n v="0"/>
    <n v="0"/>
    <s v="系"/>
    <s v="國企"/>
    <x v="2"/>
    <s v="國企系"/>
  </r>
  <r>
    <s v="05  6 2019  2:34PM            "/>
    <s v="江知軒"/>
    <s v="C121604547"/>
    <s v="男"/>
    <s v="06/23/1998                    "/>
    <s v="學生"/>
    <s v="管理學院                      "/>
    <s v="國企系"/>
    <s v="學士班"/>
    <n v="975841809"/>
    <m/>
    <s v="其它"/>
    <s v="是"/>
    <s v="                              "/>
    <m/>
    <s v="是"/>
    <m/>
    <x v="1"/>
    <m/>
    <x v="56"/>
    <n v="6"/>
    <s v="TIP"/>
    <s v="企業實習說明會"/>
    <s v="0506_綠藤生機"/>
    <n v="2"/>
    <n v="107"/>
    <n v="1"/>
    <n v="1"/>
    <n v="10"/>
    <m/>
    <x v="59"/>
    <n v="0"/>
    <n v="0"/>
    <n v="0"/>
    <n v="0"/>
    <n v="1"/>
    <n v="0"/>
    <s v="系"/>
    <s v="國企"/>
    <x v="2"/>
    <s v="國企系"/>
  </r>
  <r>
    <s v="03 15 2019 10:55PM            "/>
    <s v="江奕泓"/>
    <s v="C121503321"/>
    <s v="男"/>
    <s v="04/13/1996                    "/>
    <s v="學生"/>
    <s v="管理學院                      "/>
    <s v="商研所"/>
    <s v="碩士班"/>
    <n v="988034877"/>
    <s v="rex51920594@gmail.com"/>
    <s v="其它"/>
    <s v="否"/>
    <s v="                              "/>
    <m/>
    <s v="否"/>
    <m/>
    <x v="0"/>
    <s v="114.137.189.47"/>
    <x v="57"/>
    <n v="6"/>
    <s v="TIP"/>
    <s v="企業實習計劃說明會"/>
    <s v="0411_SAS"/>
    <n v="2"/>
    <n v="107"/>
    <n v="1"/>
    <n v="1"/>
    <n v="10"/>
    <s v="是"/>
    <x v="60"/>
    <n v="1"/>
    <n v="0"/>
    <n v="0"/>
    <n v="1"/>
    <n v="0"/>
    <n v="0"/>
    <s v="所"/>
    <s v="商研"/>
    <x v="7"/>
    <s v="商研所"/>
  </r>
  <r>
    <s v="04 24 2019  6:12PM            "/>
    <s v="江彥武"/>
    <s v="A129654056"/>
    <s v="男"/>
    <s v="11/03/1997                    "/>
    <s v="學生"/>
    <s v="管理學院                      "/>
    <s v="工管系企管組"/>
    <s v="學士班"/>
    <n v="926961103"/>
    <s v="formosachiang@gmail.com"/>
    <s v="其它"/>
    <s v="否"/>
    <s v="                              "/>
    <m/>
    <s v="是"/>
    <m/>
    <x v="0"/>
    <s v="140.112.25.106"/>
    <x v="58"/>
    <n v="6"/>
    <s v="TIP"/>
    <s v="企業實習說明會"/>
    <s v="0426_台灣通用磨坊"/>
    <n v="2"/>
    <n v="107"/>
    <n v="1"/>
    <n v="1"/>
    <n v="10"/>
    <s v="否"/>
    <x v="61"/>
    <n v="0"/>
    <n v="1"/>
    <n v="10"/>
    <n v="0"/>
    <n v="0"/>
    <n v="0"/>
    <s v="系"/>
    <s v="工管"/>
    <x v="5"/>
    <s v="工管系"/>
  </r>
  <r>
    <s v="05  7 2019 12:15AM            "/>
    <s v="江彥武"/>
    <s v="A129654056"/>
    <s v="男"/>
    <s v="11/03/1997                    "/>
    <s v="學生"/>
    <s v="管理學院                      "/>
    <s v="工管系企管組"/>
    <s v="學士班"/>
    <n v="926961103"/>
    <s v="formosachiang@gmail.com"/>
    <s v="其它"/>
    <s v="是"/>
    <s v="                              "/>
    <m/>
    <s v="是"/>
    <m/>
    <x v="0"/>
    <s v="220.141.67.205"/>
    <x v="58"/>
    <n v="6"/>
    <s v="TIP"/>
    <s v="企業實習說明會"/>
    <s v="0508_台大創創中心"/>
    <n v="2"/>
    <n v="10"/>
    <n v="1"/>
    <n v="107"/>
    <n v="10"/>
    <s v="否"/>
    <x v="61"/>
    <n v="0"/>
    <n v="1"/>
    <n v="10"/>
    <n v="0"/>
    <n v="0"/>
    <n v="0"/>
    <s v="系"/>
    <s v="工管"/>
    <x v="5"/>
    <s v="工管系"/>
  </r>
  <r>
    <s v="02 26 2019 10:41PM            "/>
    <s v="江晉楷"/>
    <s v="G122206718"/>
    <s v="男"/>
    <s v="11/29/1996                    "/>
    <s v="學生"/>
    <s v="管理學院                      "/>
    <s v="財金系"/>
    <s v="學士班"/>
    <n v="983102951"/>
    <s v="b04703028@ntu.edu.tw"/>
    <s v="其它"/>
    <s v="是"/>
    <n v="0"/>
    <n v="1"/>
    <s v="是"/>
    <m/>
    <x v="0"/>
    <s v="101.10.34.145"/>
    <x v="59"/>
    <n v="10"/>
    <s v="TIP"/>
    <s v="企業實習計劃說明會"/>
    <s v="0319_玉山銀行"/>
    <n v="2"/>
    <n v="107"/>
    <n v="1"/>
    <n v="1"/>
    <n v="10"/>
    <s v="是"/>
    <x v="62"/>
    <n v="0"/>
    <n v="1"/>
    <n v="10"/>
    <n v="0"/>
    <n v="0"/>
    <n v="0"/>
    <s v="系"/>
    <s v="財金"/>
    <x v="3"/>
    <s v="財金系"/>
  </r>
  <r>
    <s v="03  7 2019  6:15PM            "/>
    <s v="江晉楷"/>
    <s v="G122206718"/>
    <s v="男"/>
    <s v="11/29/1996                    "/>
    <s v="學生"/>
    <s v="管理學院                      "/>
    <s v="財金系"/>
    <s v="學士班"/>
    <n v="983102951"/>
    <s v="b04703028@ntu.edu.tw"/>
    <s v="其它"/>
    <s v="是"/>
    <n v="0"/>
    <n v="1"/>
    <s v="是"/>
    <m/>
    <x v="0"/>
    <s v="101.13.193.38"/>
    <x v="59"/>
    <n v="10"/>
    <s v="TIP"/>
    <s v="企業實習計劃說明會"/>
    <s v="0325_富達投信"/>
    <n v="2"/>
    <n v="107"/>
    <n v="1"/>
    <n v="1"/>
    <n v="10"/>
    <s v="是"/>
    <x v="62"/>
    <n v="0"/>
    <n v="1"/>
    <n v="10"/>
    <n v="0"/>
    <n v="0"/>
    <n v="0"/>
    <s v="系"/>
    <s v="財金"/>
    <x v="3"/>
    <s v="財金系"/>
  </r>
  <r>
    <s v="02 27 2019  6:34PM            "/>
    <s v="江崑銓"/>
    <s v="L125337473"/>
    <s v="男"/>
    <s v="09/28/1997                    "/>
    <s v="學生"/>
    <s v="生物資源暨農學院              "/>
    <s v="森林環資系"/>
    <s v="學士班"/>
    <n v="905630150"/>
    <s v="jimmy930403@gmail.com"/>
    <s v="其它"/>
    <s v="否"/>
    <n v="0"/>
    <n v="1"/>
    <s v="是"/>
    <m/>
    <x v="0"/>
    <s v="223.141.212.203"/>
    <x v="60"/>
    <n v="10"/>
    <s v="職涯講堂"/>
    <s v="校友職涯分享會"/>
    <s v="0320_國企B97陳迦樂"/>
    <n v="2"/>
    <n v="107"/>
    <n v="1"/>
    <n v="1"/>
    <n v="10"/>
    <m/>
    <x v="63"/>
    <n v="0"/>
    <n v="1"/>
    <n v="10"/>
    <n v="0"/>
    <n v="0"/>
    <n v="0"/>
    <s v="系"/>
    <s v="其他"/>
    <x v="0"/>
    <s v="其他系所"/>
  </r>
  <r>
    <s v="04 10 2019  5:21PM            "/>
    <s v="江菩敏"/>
    <s v="F230009126"/>
    <s v="女"/>
    <s v="08/05/1997                    "/>
    <s v="學生"/>
    <s v="管理學院                      "/>
    <s v="工管系企管組"/>
    <s v="學士班"/>
    <n v="952136921"/>
    <s v="b04701101@ntu.edu.tw"/>
    <s v="其它"/>
    <s v="否"/>
    <s v="                              "/>
    <m/>
    <s v="是"/>
    <m/>
    <x v="0"/>
    <s v="180.204.210.240"/>
    <x v="61"/>
    <n v="6"/>
    <s v="職涯講堂"/>
    <s v="校友職涯分享會"/>
    <s v="0423_EMBA108級鄭玉琪"/>
    <n v="2"/>
    <n v="107"/>
    <n v="1"/>
    <n v="1"/>
    <n v="10"/>
    <s v="作為大學部畢業生 應該如何充實自己以銜接學校與實務之間的差距？"/>
    <x v="64"/>
    <n v="0"/>
    <n v="1"/>
    <n v="10"/>
    <n v="0"/>
    <n v="0"/>
    <n v="0"/>
    <s v="系"/>
    <s v="工管"/>
    <x v="5"/>
    <s v="工管系"/>
  </r>
  <r>
    <s v="04 17 2019 12:08PM            "/>
    <s v="江菩敏"/>
    <s v="F230009126"/>
    <s v="女"/>
    <s v="08/05/1997                    "/>
    <s v="學生"/>
    <s v="管理學院                      "/>
    <s v="工管系企管組"/>
    <s v="學士班"/>
    <n v="952136921"/>
    <s v="b04701101@ntu.edu.tw"/>
    <s v="其它"/>
    <s v="否"/>
    <s v="                              "/>
    <m/>
    <s v="否"/>
    <m/>
    <x v="0"/>
    <s v="101.15.161.234"/>
    <x v="61"/>
    <n v="6"/>
    <s v="TIP"/>
    <s v="企業實習說明會"/>
    <s v="0426_台灣通用磨坊"/>
    <n v="2"/>
    <n v="107"/>
    <n v="1"/>
    <n v="1"/>
    <n v="10"/>
    <s v="是"/>
    <x v="64"/>
    <n v="1"/>
    <n v="0"/>
    <n v="0"/>
    <n v="1"/>
    <n v="0"/>
    <n v="0"/>
    <s v="系"/>
    <s v="工管"/>
    <x v="5"/>
    <s v="工管系"/>
  </r>
  <r>
    <s v="04 21 2019 11:08PM            "/>
    <s v="江菩敏"/>
    <s v="F230009126"/>
    <s v="女"/>
    <s v="08/05/1997                    "/>
    <s v="學生"/>
    <s v="管理學院                      "/>
    <s v="工管系企管組"/>
    <s v="學士班"/>
    <n v="952136921"/>
    <s v="b04701101@ntu.edu.tw"/>
    <s v="其它"/>
    <s v="否"/>
    <s v="                              "/>
    <m/>
    <s v="是"/>
    <m/>
    <x v="0"/>
    <s v="220.130.197.79"/>
    <x v="61"/>
    <n v="6"/>
    <s v="職業工坊"/>
    <s v="面試實戰工作坊"/>
    <s v="0430_FMCG行銷人"/>
    <n v="2"/>
    <n v="107"/>
    <n v="1"/>
    <n v="1"/>
    <n v="10"/>
    <s v="是"/>
    <x v="64"/>
    <n v="0"/>
    <n v="1"/>
    <n v="10"/>
    <n v="0"/>
    <n v="0"/>
    <n v="0"/>
    <s v="系"/>
    <s v="工管"/>
    <x v="5"/>
    <s v="工管系"/>
  </r>
  <r>
    <s v="05  6 2019  2:33PM            "/>
    <s v="江菩敏"/>
    <s v="F230009126"/>
    <s v="女"/>
    <s v="08/05/1997                    "/>
    <s v="學生"/>
    <s v="管理學院                      "/>
    <s v="工管系企管組"/>
    <s v="學士班"/>
    <n v="952136921"/>
    <m/>
    <s v="其它"/>
    <s v="是"/>
    <s v="                              "/>
    <m/>
    <s v="是"/>
    <m/>
    <x v="1"/>
    <m/>
    <x v="61"/>
    <n v="6"/>
    <s v="TIP"/>
    <s v="企業實習說明會"/>
    <s v="0506_綠藤生機"/>
    <n v="2"/>
    <n v="107"/>
    <n v="1"/>
    <n v="1"/>
    <n v="10"/>
    <m/>
    <x v="64"/>
    <n v="0"/>
    <n v="0"/>
    <n v="0"/>
    <n v="0"/>
    <n v="1"/>
    <n v="0"/>
    <s v="系"/>
    <s v="工管"/>
    <x v="5"/>
    <s v="工管系"/>
  </r>
  <r>
    <s v="03 20 2019  3:04PM            "/>
    <s v="何文馨"/>
    <s v="FD30217406"/>
    <s v="女"/>
    <s v="05/19/1996                    "/>
    <s v="學生"/>
    <s v="社會科學院                    "/>
    <s v="經濟系"/>
    <s v="學士班"/>
    <n v="978315910"/>
    <s v="b05303064@ntu.edu.tw"/>
    <s v="其它"/>
    <s v="是"/>
    <n v="0"/>
    <n v="0"/>
    <s v="是"/>
    <m/>
    <x v="1"/>
    <m/>
    <x v="62"/>
    <n v="0"/>
    <s v="TIP"/>
    <s v="企業實習計劃說明會"/>
    <s v="0320_國泰金控"/>
    <n v="2"/>
    <n v="107"/>
    <n v="1"/>
    <n v="1"/>
    <n v="10"/>
    <m/>
    <x v="65"/>
    <n v="0"/>
    <n v="0"/>
    <n v="0"/>
    <n v="0"/>
    <n v="1"/>
    <n v="0"/>
    <s v="系"/>
    <s v="其他"/>
    <x v="0"/>
    <s v="其他系所"/>
  </r>
  <r>
    <s v="03  9 2019  1:41PM            "/>
    <s v="何宜宣"/>
    <s v="A226351023"/>
    <s v="女"/>
    <s v="02/10/1993                    "/>
    <s v="學生"/>
    <s v="生物資源暨農學院              "/>
    <s v="獸醫系"/>
    <s v="碩士班"/>
    <n v="918170210"/>
    <s v="kelly40826@gmail.com"/>
    <s v="其它"/>
    <s v="否"/>
    <n v="1"/>
    <n v="0"/>
    <s v="否"/>
    <m/>
    <x v="0"/>
    <s v="118.168.137.105"/>
    <x v="63"/>
    <n v="10"/>
    <s v="TIP"/>
    <s v="企業實習計劃說明會"/>
    <s v="0322_台灣拜耳"/>
    <n v="2"/>
    <n v="107"/>
    <n v="1"/>
    <n v="1"/>
    <n v="10"/>
    <s v="沒有"/>
    <x v="66"/>
    <n v="1"/>
    <n v="0"/>
    <n v="0"/>
    <n v="1"/>
    <n v="0"/>
    <n v="0"/>
    <s v="所"/>
    <s v="其他"/>
    <x v="0"/>
    <s v="其他系所"/>
  </r>
  <r>
    <s v="05  5 2019  9:39AM            "/>
    <s v="何映萱"/>
    <s v="A227085751"/>
    <s v="女"/>
    <s v="09/03/1998                    "/>
    <s v="學生"/>
    <s v="管理學院                      "/>
    <s v="會計系"/>
    <s v="學士班"/>
    <n v="975255410"/>
    <s v="sharon128214@gmail.com"/>
    <s v="其它"/>
    <s v="否"/>
    <s v="                              "/>
    <m/>
    <s v="是"/>
    <m/>
    <x v="0"/>
    <s v="123.193.83.115"/>
    <x v="64"/>
    <n v="6"/>
    <s v="TIP"/>
    <s v="企業實習說明會"/>
    <s v="0506_綠藤生機"/>
    <n v="2"/>
    <n v="107"/>
    <n v="1"/>
    <n v="1"/>
    <n v="10"/>
    <s v="否"/>
    <x v="67"/>
    <n v="0"/>
    <n v="1"/>
    <n v="10"/>
    <n v="0"/>
    <n v="0"/>
    <n v="0"/>
    <s v="系"/>
    <s v="會計"/>
    <x v="4"/>
    <s v="會計系"/>
  </r>
  <r>
    <s v="04  9 2019 12:38AM            "/>
    <s v="何若彤"/>
    <s v="A228694512"/>
    <s v="女"/>
    <s v="09/06/1998                    "/>
    <s v="學生"/>
    <s v="管理學院                      "/>
    <s v="國企系"/>
    <s v="學士班"/>
    <n v="920612903"/>
    <s v="sammy870906@gmail.com"/>
    <s v="其它"/>
    <s v="否"/>
    <s v="                              "/>
    <m/>
    <s v="是"/>
    <m/>
    <x v="0"/>
    <s v="123.192.1.162"/>
    <x v="65"/>
    <n v="6"/>
    <s v="TIP"/>
    <s v="企業實習說明會"/>
    <s v="0426_台灣通用磨坊"/>
    <n v="2"/>
    <n v="107"/>
    <n v="1"/>
    <n v="1"/>
    <n v="10"/>
    <s v="是"/>
    <x v="68"/>
    <n v="0"/>
    <n v="1"/>
    <n v="10"/>
    <n v="0"/>
    <n v="0"/>
    <n v="0"/>
    <s v="系"/>
    <s v="國企"/>
    <x v="2"/>
    <s v="國企系"/>
  </r>
  <r>
    <s v="05  6 2019 10:10PM            "/>
    <s v="何若彤"/>
    <s v="A228694512"/>
    <s v="女"/>
    <s v="09/06/1998                    "/>
    <s v="學生"/>
    <s v="管理學院                      "/>
    <s v="國企系"/>
    <s v="學士班"/>
    <n v="920612903"/>
    <s v="sammy870906@gmail.com"/>
    <s v="其它"/>
    <s v="是"/>
    <s v="                              "/>
    <m/>
    <s v="是"/>
    <m/>
    <x v="0"/>
    <s v="123.192.1.162"/>
    <x v="65"/>
    <n v="6"/>
    <s v="TIP"/>
    <s v="企業實習說明會"/>
    <s v="0508_台大創創中心"/>
    <n v="2"/>
    <n v="10"/>
    <n v="1"/>
    <n v="107"/>
    <n v="10"/>
    <s v="是"/>
    <x v="68"/>
    <n v="0"/>
    <n v="1"/>
    <n v="10"/>
    <n v="0"/>
    <n v="0"/>
    <n v="0"/>
    <s v="系"/>
    <s v="國企"/>
    <x v="2"/>
    <s v="國企系"/>
  </r>
  <r>
    <s v="03 11 2019  1:56PM            "/>
    <s v="余芳欣"/>
    <s v="A227071882"/>
    <s v="女"/>
    <s v="02/16/1997                    "/>
    <s v="學生"/>
    <s v="管理學院                      "/>
    <s v="財金系"/>
    <s v="學士班"/>
    <n v="919127236"/>
    <s v="b04703062@ntu.edu.tw"/>
    <s v="其它"/>
    <s v="是"/>
    <n v="0"/>
    <n v="1"/>
    <s v="是"/>
    <m/>
    <x v="0"/>
    <s v="223.136.134.170"/>
    <x v="66"/>
    <n v="10"/>
    <s v="TIP"/>
    <s v="企業實習計劃說明會"/>
    <s v="0319_玉山銀行"/>
    <n v="2"/>
    <n v="107"/>
    <n v="1"/>
    <n v="1"/>
    <n v="10"/>
    <s v="是"/>
    <x v="69"/>
    <n v="0"/>
    <n v="1"/>
    <n v="10"/>
    <n v="0"/>
    <n v="0"/>
    <n v="0"/>
    <s v="系"/>
    <s v="財金"/>
    <x v="3"/>
    <s v="財金系"/>
  </r>
  <r>
    <s v="03 11 2019  1:52PM            "/>
    <s v="余芳欣"/>
    <s v="A227071882"/>
    <s v="女"/>
    <s v="02/16/1997                    "/>
    <s v="學生"/>
    <s v="管理學院                      "/>
    <s v="財金系"/>
    <s v="學士班"/>
    <n v="919127236"/>
    <s v="b04703062@ntu.edu.tw"/>
    <s v="其它"/>
    <s v="是"/>
    <n v="1"/>
    <n v="0"/>
    <s v="否"/>
    <m/>
    <x v="0"/>
    <s v="223.136.134.170"/>
    <x v="66"/>
    <n v="10"/>
    <s v="TIP"/>
    <s v="企業實習計劃說明會"/>
    <s v="0320_國泰金控"/>
    <n v="2"/>
    <n v="107"/>
    <n v="1"/>
    <n v="1"/>
    <n v="10"/>
    <s v="有"/>
    <x v="69"/>
    <n v="1"/>
    <n v="0"/>
    <n v="0"/>
    <n v="1"/>
    <n v="0"/>
    <n v="0"/>
    <s v="系"/>
    <s v="財金"/>
    <x v="3"/>
    <s v="財金系"/>
  </r>
  <r>
    <s v="03  7 2019  8:49PM            "/>
    <s v="余芳欣"/>
    <s v="A227071882"/>
    <s v="女"/>
    <s v="02/16/1997                    "/>
    <s v="學生"/>
    <s v="管理學院                      "/>
    <s v="財金系"/>
    <s v="學士班"/>
    <n v="919127236"/>
    <s v="b04703062@ntu.edu.tw"/>
    <s v="其它"/>
    <s v="是"/>
    <n v="0"/>
    <n v="1"/>
    <s v="是"/>
    <m/>
    <x v="0"/>
    <s v="111.71.121.57"/>
    <x v="66"/>
    <n v="10"/>
    <s v="TIP"/>
    <s v="企業實習計劃說明會"/>
    <s v="0325_富達投信"/>
    <n v="2"/>
    <n v="107"/>
    <n v="1"/>
    <n v="1"/>
    <n v="10"/>
    <s v="是"/>
    <x v="69"/>
    <n v="0"/>
    <n v="1"/>
    <n v="10"/>
    <n v="0"/>
    <n v="0"/>
    <n v="0"/>
    <s v="系"/>
    <s v="財金"/>
    <x v="3"/>
    <s v="財金系"/>
  </r>
  <r>
    <s v="03  8 2019  9:15PM            "/>
    <s v="余柏開"/>
    <s v="A131427701"/>
    <s v="男"/>
    <s v="06/08/2000                    "/>
    <s v="學生"/>
    <s v="管理學院                      "/>
    <s v="會計系"/>
    <s v="學士班"/>
    <n v="917906717"/>
    <s v="andrew95082@gmail.com"/>
    <s v="其它"/>
    <s v="否"/>
    <n v="0"/>
    <n v="1"/>
    <s v="是"/>
    <m/>
    <x v="0"/>
    <s v="220.133.0.21"/>
    <x v="67"/>
    <n v="10"/>
    <s v="TIP"/>
    <s v="企業實習計劃說明會"/>
    <s v="0311_晟德集團"/>
    <n v="2"/>
    <n v="107"/>
    <n v="1"/>
    <n v="1"/>
    <n v="10"/>
    <s v="否"/>
    <x v="70"/>
    <n v="0"/>
    <n v="1"/>
    <n v="10"/>
    <n v="0"/>
    <n v="0"/>
    <n v="0"/>
    <s v="系"/>
    <s v="會計"/>
    <x v="4"/>
    <s v="會計系"/>
  </r>
  <r>
    <s v="04 10 2019  5:46PM            "/>
    <s v="余柏叡"/>
    <s v="A129189670"/>
    <s v="男"/>
    <s v="04/08/1996                    "/>
    <s v="校外人士"/>
    <m/>
    <m/>
    <s v="學生"/>
    <n v="900493763"/>
    <s v="kenny850408@gmail.com"/>
    <s v="其它"/>
    <s v="否"/>
    <s v="                              "/>
    <m/>
    <s v="是"/>
    <m/>
    <x v="0"/>
    <s v="111.240.37.75"/>
    <x v="68"/>
    <n v="6"/>
    <s v="TIP"/>
    <s v="企業實習計劃說明會"/>
    <s v="0411_SAS"/>
    <n v="2"/>
    <n v="107"/>
    <n v="1"/>
    <n v="1"/>
    <n v="10"/>
    <s v="否"/>
    <x v="71"/>
    <n v="0"/>
    <n v="1"/>
    <n v="10"/>
    <n v="0"/>
    <n v="0"/>
    <n v="0"/>
    <s v="其他"/>
    <s v="非在校生"/>
    <x v="1"/>
    <s v="其他"/>
  </r>
  <r>
    <s v="03 22 2019  3:35PM            "/>
    <s v="余勝揚"/>
    <s v="H124533942"/>
    <s v="男"/>
    <s v="02/22/1996                    "/>
    <s v="學生"/>
    <s v="管理學院                      "/>
    <s v="國企系"/>
    <s v="碩士班"/>
    <n v="970898659"/>
    <s v="yutieh@gmail.com"/>
    <s v="其它"/>
    <s v="是"/>
    <n v="0"/>
    <n v="0"/>
    <s v="是"/>
    <m/>
    <x v="1"/>
    <m/>
    <x v="69"/>
    <n v="0"/>
    <s v="TIP"/>
    <s v="企業實習計劃說明會"/>
    <s v="0322_台灣拜耳"/>
    <n v="2"/>
    <n v="107"/>
    <n v="1"/>
    <n v="1"/>
    <n v="10"/>
    <m/>
    <x v="72"/>
    <n v="0"/>
    <n v="0"/>
    <n v="0"/>
    <n v="0"/>
    <n v="1"/>
    <n v="0"/>
    <s v="所"/>
    <s v="國企"/>
    <x v="11"/>
    <s v="國企所"/>
  </r>
  <r>
    <s v="04 18 2019  8:56PM            "/>
    <s v="余勝揚"/>
    <s v="H124533942"/>
    <s v="男"/>
    <s v="02/22/1996                    "/>
    <s v="學生"/>
    <s v="管理學院                      "/>
    <s v="國企系"/>
    <s v="碩士班"/>
    <n v="970898659"/>
    <s v="yutieh@gmail.com"/>
    <s v="其它"/>
    <s v="是"/>
    <s v="                              "/>
    <m/>
    <s v="是"/>
    <m/>
    <x v="0"/>
    <s v="140.112.25.98"/>
    <x v="69"/>
    <n v="6"/>
    <s v="TIP"/>
    <s v="企業實習說明會"/>
    <s v="0426_台灣通用磨坊"/>
    <n v="2"/>
    <n v="107"/>
    <n v="1"/>
    <n v="1"/>
    <n v="10"/>
    <s v="否"/>
    <x v="72"/>
    <n v="0"/>
    <n v="1"/>
    <n v="10"/>
    <n v="0"/>
    <n v="0"/>
    <n v="0"/>
    <s v="所"/>
    <s v="國企"/>
    <x v="11"/>
    <s v="國企所"/>
  </r>
  <r>
    <s v="02 27 2019  4:53PM            "/>
    <s v="吳克?"/>
    <s v="F128713319"/>
    <s v="男"/>
    <s v="08/03/1993                    "/>
    <s v="學生"/>
    <s v="生命科學院                    "/>
    <s v="生化科技學系"/>
    <s v="碩士班"/>
    <n v="911026862"/>
    <s v="wario820803@gmail.com"/>
    <s v="其它"/>
    <s v="否"/>
    <n v="0"/>
    <n v="1"/>
    <s v="是"/>
    <m/>
    <x v="0"/>
    <s v="140.112.4.192"/>
    <x v="70"/>
    <n v="10"/>
    <s v="TIP"/>
    <s v="企業實習計劃說明會"/>
    <s v="0311_晟德集團"/>
    <n v="2"/>
    <n v="107"/>
    <n v="1"/>
    <n v="1"/>
    <n v="10"/>
    <s v="是"/>
    <x v="73"/>
    <n v="0"/>
    <n v="1"/>
    <n v="10"/>
    <n v="0"/>
    <n v="0"/>
    <n v="0"/>
    <s v="所"/>
    <s v="其他"/>
    <x v="0"/>
    <s v="其他系所"/>
  </r>
  <r>
    <m/>
    <s v="吳志峰"/>
    <m/>
    <m/>
    <m/>
    <s v="企業夥伴"/>
    <s v="KPMG"/>
    <m/>
    <s v="其他"/>
    <m/>
    <m/>
    <m/>
    <m/>
    <m/>
    <m/>
    <s v="是"/>
    <m/>
    <x v="0"/>
    <m/>
    <x v="1"/>
    <m/>
    <s v="TCP"/>
    <s v="結業式"/>
    <s v="0329_結業式"/>
    <n v="2"/>
    <n v="107"/>
    <n v="1"/>
    <n v="0"/>
    <n v="0"/>
    <m/>
    <x v="74"/>
    <n v="0"/>
    <n v="1"/>
    <n v="0"/>
    <n v="0"/>
    <n v="0"/>
    <n v="0"/>
    <s v="其他"/>
    <s v="非在校生"/>
    <x v="1"/>
    <s v="其他"/>
  </r>
  <r>
    <s v="05  6 2019 12:00PM            "/>
    <s v="吳佳安"/>
    <s v="A230323939"/>
    <s v="女"/>
    <s v="01/08/1999                    "/>
    <s v="學生"/>
    <s v="管理學院                      "/>
    <s v="會計系"/>
    <s v="學士班"/>
    <n v="989243980"/>
    <s v="b06702025@ntu.edu.com"/>
    <s v="其它"/>
    <s v="是"/>
    <s v="                              "/>
    <m/>
    <s v="是"/>
    <m/>
    <x v="0"/>
    <s v="140.112.4.192"/>
    <x v="71"/>
    <n v="6"/>
    <s v="TIP"/>
    <s v="企業實習說明會"/>
    <s v="0508_台大創創中心"/>
    <n v="2"/>
    <n v="10"/>
    <n v="1"/>
    <n v="107"/>
    <n v="10"/>
    <s v="否"/>
    <x v="75"/>
    <n v="0"/>
    <n v="1"/>
    <n v="10"/>
    <n v="0"/>
    <n v="0"/>
    <n v="0"/>
    <s v="系"/>
    <s v="會計"/>
    <x v="4"/>
    <s v="會計系"/>
  </r>
  <r>
    <s v="03 14 2019 12:08AM            "/>
    <s v="吳侑穎"/>
    <s v="A229579390"/>
    <s v="女"/>
    <s v="10/01/1997                    "/>
    <s v="學生"/>
    <s v="管理學院                      "/>
    <s v="資管系"/>
    <s v="學士班"/>
    <n v="930724341"/>
    <s v="c0930724341@gmail.com"/>
    <s v="其它"/>
    <s v="否"/>
    <n v="0"/>
    <n v="1"/>
    <s v="是"/>
    <m/>
    <x v="0"/>
    <s v="49.214.161.233"/>
    <x v="72"/>
    <n v="10"/>
    <s v="TIP"/>
    <s v="企業實習計劃說明會"/>
    <s v="0319_玉山銀行"/>
    <n v="2"/>
    <n v="107"/>
    <n v="1"/>
    <n v="1"/>
    <n v="10"/>
    <s v="否"/>
    <x v="76"/>
    <n v="0"/>
    <n v="1"/>
    <n v="10"/>
    <n v="0"/>
    <n v="0"/>
    <n v="0"/>
    <s v="系"/>
    <s v="資管"/>
    <x v="12"/>
    <s v="資管系"/>
  </r>
  <r>
    <s v="05  2 2019  8:14PM            "/>
    <s v="吳侑穎"/>
    <s v="A229579390"/>
    <s v="女"/>
    <s v="10/01/1997                    "/>
    <s v="學生"/>
    <s v="管理學院                      "/>
    <s v="資管系"/>
    <s v="學士班"/>
    <n v="930724341"/>
    <s v="b05705008@ntu.edu.tw"/>
    <s v="其它"/>
    <s v="是"/>
    <s v="                              "/>
    <m/>
    <s v="是"/>
    <m/>
    <x v="0"/>
    <s v="101.9.211.84"/>
    <x v="72"/>
    <n v="6"/>
    <s v="TIP"/>
    <s v="企業實習說明會"/>
    <s v="0508_台大創創中心"/>
    <n v="2"/>
    <n v="10"/>
    <n v="1"/>
    <n v="107"/>
    <n v="10"/>
    <s v="否"/>
    <x v="76"/>
    <n v="0"/>
    <n v="1"/>
    <n v="10"/>
    <n v="0"/>
    <n v="0"/>
    <n v="0"/>
    <s v="系"/>
    <s v="資管"/>
    <x v="12"/>
    <s v="資管系"/>
  </r>
  <r>
    <s v="03 15 2019  4:23PM            "/>
    <s v="吳孟錡"/>
    <s v="R224320186"/>
    <s v="女"/>
    <s v="09/16/1995                    "/>
    <s v="校友"/>
    <s v="生物資源暨農學院              "/>
    <s v="動物科技系"/>
    <m/>
    <n v="62323472"/>
    <s v="b03606016@ntu.edu.tw"/>
    <s v="其它"/>
    <s v="否"/>
    <n v="0"/>
    <n v="1"/>
    <s v="是"/>
    <m/>
    <x v="0"/>
    <s v="140.112.25.106"/>
    <x v="73"/>
    <n v="10"/>
    <s v="TIP"/>
    <s v="企業實習計劃說明會"/>
    <s v="0318_大昌華嘉"/>
    <n v="2"/>
    <n v="107"/>
    <n v="1"/>
    <n v="1"/>
    <n v="10"/>
    <m/>
    <x v="77"/>
    <n v="0"/>
    <n v="1"/>
    <n v="10"/>
    <n v="0"/>
    <n v="0"/>
    <n v="0"/>
    <s v="其他"/>
    <s v="非在校生"/>
    <x v="1"/>
    <s v="其他"/>
  </r>
  <r>
    <s v="03 13 2019 10:44PM            "/>
    <s v="吳孟錡"/>
    <s v="R224320186"/>
    <s v="女"/>
    <s v="09/16/1995                    "/>
    <s v="校友"/>
    <s v="生物資源暨農學院              "/>
    <s v="動物科技系"/>
    <m/>
    <n v="62323472"/>
    <s v="b03606016@ntu.edu.tw"/>
    <s v="其它"/>
    <s v="否"/>
    <n v="1"/>
    <n v="0"/>
    <s v="否"/>
    <m/>
    <x v="0"/>
    <s v="140.112.192.233"/>
    <x v="73"/>
    <n v="10"/>
    <s v="TIP"/>
    <s v="企業實習計劃說明會"/>
    <s v="0319_玉山銀行"/>
    <n v="2"/>
    <n v="107"/>
    <n v="1"/>
    <n v="1"/>
    <n v="10"/>
    <s v="是"/>
    <x v="77"/>
    <n v="1"/>
    <n v="0"/>
    <n v="0"/>
    <n v="1"/>
    <n v="0"/>
    <n v="0"/>
    <s v="其他"/>
    <s v="非在校生"/>
    <x v="1"/>
    <s v="其他"/>
  </r>
  <r>
    <s v="03 13 2019 10:45PM            "/>
    <s v="吳孟錡"/>
    <s v="R224320186"/>
    <s v="女"/>
    <s v="09/16/1995                    "/>
    <s v="校友"/>
    <s v="生物資源暨農學院              "/>
    <s v="動物科技系"/>
    <m/>
    <n v="62323472"/>
    <s v="b03606016@ntu.edu.tw"/>
    <s v="其它"/>
    <s v="否"/>
    <n v="0"/>
    <n v="1"/>
    <s v="是"/>
    <m/>
    <x v="0"/>
    <s v="140.112.192.233"/>
    <x v="73"/>
    <n v="10"/>
    <s v="TIP"/>
    <s v="企業實習計劃說明會"/>
    <s v="0320_國泰金控"/>
    <n v="2"/>
    <n v="107"/>
    <n v="1"/>
    <n v="1"/>
    <n v="10"/>
    <s v="yes"/>
    <x v="77"/>
    <n v="0"/>
    <n v="1"/>
    <n v="10"/>
    <n v="0"/>
    <n v="0"/>
    <n v="0"/>
    <s v="其他"/>
    <s v="非在校生"/>
    <x v="1"/>
    <s v="其他"/>
  </r>
  <r>
    <s v="03 13 2019 10:35PM            "/>
    <s v="吳孟錡"/>
    <s v="R224320186"/>
    <s v="女"/>
    <s v="09/16/1995                    "/>
    <s v="校友"/>
    <s v="生物資源暨農學院              "/>
    <s v="動物科技系"/>
    <m/>
    <n v="62323472"/>
    <s v="b03606016@ntu.edu.tw"/>
    <s v="其它"/>
    <s v="否"/>
    <n v="0"/>
    <n v="1"/>
    <s v="是"/>
    <m/>
    <x v="0"/>
    <s v="140.112.192.233"/>
    <x v="73"/>
    <n v="10"/>
    <s v="TIP"/>
    <s v="企業實習計劃說明會"/>
    <s v="0322_台灣拜耳"/>
    <n v="2"/>
    <n v="107"/>
    <n v="1"/>
    <n v="1"/>
    <n v="10"/>
    <s v="yes"/>
    <x v="77"/>
    <n v="0"/>
    <n v="1"/>
    <n v="10"/>
    <n v="0"/>
    <n v="0"/>
    <n v="0"/>
    <s v="其他"/>
    <s v="非在校生"/>
    <x v="1"/>
    <s v="其他"/>
  </r>
  <r>
    <s v="03 22 2019 11:44PM            "/>
    <s v="吳孟錡"/>
    <s v="R224320186"/>
    <s v="女"/>
    <s v="09/16/1995                    "/>
    <s v="校友"/>
    <s v="生物資源暨農學院              "/>
    <s v="動物科技系"/>
    <s v="學士班"/>
    <n v="62323472"/>
    <s v="b03606016@ntu.edu.tw"/>
    <s v="其它"/>
    <s v="否"/>
    <n v="0"/>
    <n v="1"/>
    <s v="是"/>
    <m/>
    <x v="0"/>
    <s v="140.112.192.233"/>
    <x v="73"/>
    <n v="10"/>
    <s v="TIP"/>
    <s v="企業實習計劃說明會"/>
    <s v="0325_富達投信"/>
    <n v="2"/>
    <n v="107"/>
    <n v="1"/>
    <n v="1"/>
    <n v="10"/>
    <s v="yes"/>
    <x v="77"/>
    <n v="0"/>
    <n v="1"/>
    <n v="10"/>
    <n v="0"/>
    <n v="0"/>
    <n v="0"/>
    <s v="其他"/>
    <s v="非在校生"/>
    <x v="1"/>
    <s v="其他"/>
  </r>
  <r>
    <s v="03 22 2019 11:46PM            "/>
    <s v="吳孟錡"/>
    <s v="R224320186"/>
    <s v="女"/>
    <s v="09/16/1995                    "/>
    <s v="校友"/>
    <s v="生物資源暨農學院              "/>
    <s v="動物科技系"/>
    <s v="學士班"/>
    <n v="62323472"/>
    <s v="b03606016@ntu.edu.tw"/>
    <s v="其它"/>
    <s v="否"/>
    <s v="                              "/>
    <m/>
    <s v="是"/>
    <m/>
    <x v="0"/>
    <s v="140.112.192.233"/>
    <x v="73"/>
    <n v="6"/>
    <s v="TIP"/>
    <s v="企業實習計劃說明會"/>
    <s v="0410_燦坤實業"/>
    <n v="2"/>
    <n v="107"/>
    <n v="1"/>
    <n v="1"/>
    <n v="10"/>
    <s v="是"/>
    <x v="77"/>
    <n v="0"/>
    <n v="1"/>
    <n v="10"/>
    <n v="0"/>
    <n v="0"/>
    <n v="0"/>
    <s v="其他"/>
    <s v="非在校生"/>
    <x v="1"/>
    <s v="其他"/>
  </r>
  <r>
    <s v="03 22 2019 11:43PM            "/>
    <s v="吳孟錡"/>
    <s v="R224320186"/>
    <s v="女"/>
    <s v="09/16/1995                    "/>
    <s v="校友"/>
    <s v="生物資源暨農學院              "/>
    <s v="動物科技系"/>
    <s v="學士班"/>
    <n v="62323472"/>
    <s v="b03606016@ntu.edu.tw"/>
    <s v="其它"/>
    <s v="否"/>
    <s v="                              "/>
    <m/>
    <s v="是"/>
    <m/>
    <x v="0"/>
    <s v="140.112.192.233"/>
    <x v="73"/>
    <n v="6"/>
    <s v="TIP"/>
    <s v="企業實習計劃說明會"/>
    <s v="0411_SAS"/>
    <n v="2"/>
    <n v="107"/>
    <n v="1"/>
    <n v="1"/>
    <n v="10"/>
    <s v="是"/>
    <x v="77"/>
    <n v="0"/>
    <n v="1"/>
    <n v="10"/>
    <n v="0"/>
    <n v="0"/>
    <n v="0"/>
    <s v="其他"/>
    <s v="非在校生"/>
    <x v="1"/>
    <s v="其他"/>
  </r>
  <r>
    <s v="03 22 2019 11:46PM            "/>
    <s v="吳孟錡"/>
    <s v="R224320186"/>
    <s v="女"/>
    <s v="09/16/1995                    "/>
    <s v="校友"/>
    <s v="生物資源暨農學院              "/>
    <s v="動物科技系"/>
    <s v="學士班"/>
    <n v="62323472"/>
    <s v="b03606016@ntu.edu.tw"/>
    <s v="其它"/>
    <s v="否"/>
    <s v="                              "/>
    <m/>
    <s v="是"/>
    <m/>
    <x v="0"/>
    <s v="140.112.192.233"/>
    <x v="73"/>
    <n v="6"/>
    <s v="TIP"/>
    <s v="企業實習計劃說明會"/>
    <s v="0412_華碩電腦"/>
    <n v="2"/>
    <n v="107"/>
    <n v="1"/>
    <n v="1"/>
    <n v="10"/>
    <s v="是"/>
    <x v="77"/>
    <n v="0"/>
    <n v="1"/>
    <n v="10"/>
    <n v="0"/>
    <n v="0"/>
    <n v="0"/>
    <s v="其他"/>
    <s v="非在校生"/>
    <x v="1"/>
    <s v="其他"/>
  </r>
  <r>
    <s v="04 15 2019 10:16PM            "/>
    <s v="吳孟錡"/>
    <s v="R224320186"/>
    <s v="女"/>
    <s v="09/16/1995                    "/>
    <s v="學生"/>
    <s v="生物資源暨農學院              "/>
    <s v="動物科技系"/>
    <s v="學士班"/>
    <n v="62323472"/>
    <s v="b03606016@ntu.edu.tw"/>
    <s v="其它"/>
    <s v="否"/>
    <s v="                              "/>
    <m/>
    <s v="是"/>
    <m/>
    <x v="0"/>
    <s v="140.112.192.233"/>
    <x v="73"/>
    <n v="6"/>
    <s v="TIP"/>
    <s v="企業實習說明會"/>
    <s v="0425_Dapp Pocket"/>
    <n v="2"/>
    <n v="107"/>
    <n v="1"/>
    <n v="1"/>
    <n v="10"/>
    <s v="是"/>
    <x v="77"/>
    <n v="0"/>
    <n v="1"/>
    <n v="10"/>
    <n v="0"/>
    <n v="0"/>
    <n v="0"/>
    <s v="系"/>
    <s v="其他"/>
    <x v="0"/>
    <s v="其他系所"/>
  </r>
  <r>
    <s v="03 13 2019 10:40PM            "/>
    <s v="吳孟錡"/>
    <s v="R224320186"/>
    <s v="女"/>
    <s v="09/16/1995                    "/>
    <s v="學生"/>
    <s v="生物資源暨農學院              "/>
    <s v="動物科技系"/>
    <m/>
    <n v="62323472"/>
    <s v="b03606016@ntu.edu.tw"/>
    <s v="其它"/>
    <s v="否"/>
    <s v="                              "/>
    <m/>
    <s v="是"/>
    <m/>
    <x v="0"/>
    <s v="140.112.192.233"/>
    <x v="73"/>
    <n v="6"/>
    <s v="TIP"/>
    <s v="企業實習說明會"/>
    <s v="0426_台灣通用磨坊"/>
    <n v="2"/>
    <n v="107"/>
    <n v="1"/>
    <n v="1"/>
    <n v="10"/>
    <s v="是"/>
    <x v="77"/>
    <n v="0"/>
    <n v="1"/>
    <n v="10"/>
    <n v="0"/>
    <n v="0"/>
    <n v="0"/>
    <s v="所"/>
    <s v="其他"/>
    <x v="0"/>
    <s v="其他系所"/>
  </r>
  <r>
    <s v="05  1 2019  3:17PM            "/>
    <s v="吳孟錡"/>
    <s v="R224320186"/>
    <s v="女"/>
    <s v="09/16/1995                    "/>
    <s v="學生"/>
    <s v="生物資源暨農學院              "/>
    <s v="獸醫系"/>
    <s v="學士班"/>
    <n v="62323472"/>
    <m/>
    <s v="其它"/>
    <s v="是"/>
    <s v="                              "/>
    <m/>
    <s v="是"/>
    <m/>
    <x v="1"/>
    <m/>
    <x v="73"/>
    <n v="6"/>
    <s v="TIP"/>
    <s v="企業實習說明會"/>
    <s v="0501_磊山保險經紀人"/>
    <n v="2"/>
    <n v="107"/>
    <n v="1"/>
    <n v="1"/>
    <n v="10"/>
    <m/>
    <x v="77"/>
    <n v="0"/>
    <n v="0"/>
    <n v="0"/>
    <n v="0"/>
    <n v="1"/>
    <n v="0"/>
    <s v="系"/>
    <s v="其他"/>
    <x v="0"/>
    <s v="其他系所"/>
  </r>
  <r>
    <s v="04 30 2019  3:52PM            "/>
    <s v="吳孟錡"/>
    <s v="R224320186"/>
    <s v="女"/>
    <s v="09/16/1995                    "/>
    <s v="學生"/>
    <s v="生物資源暨農學院              "/>
    <s v="動物科技系"/>
    <s v="學士班"/>
    <n v="62323472"/>
    <s v="b03606016@ntu.edu.tw"/>
    <s v="其它"/>
    <s v="否"/>
    <s v="                              "/>
    <m/>
    <s v="是"/>
    <m/>
    <x v="0"/>
    <s v="140.112.25.99"/>
    <x v="73"/>
    <n v="6"/>
    <s v="TIP"/>
    <s v="企業實習說明會"/>
    <s v="0506_綠藤生機"/>
    <n v="2"/>
    <n v="107"/>
    <n v="1"/>
    <n v="1"/>
    <n v="10"/>
    <s v="是"/>
    <x v="77"/>
    <n v="0"/>
    <n v="1"/>
    <n v="10"/>
    <n v="0"/>
    <n v="0"/>
    <n v="0"/>
    <s v="系"/>
    <s v="其他"/>
    <x v="0"/>
    <s v="其他系所"/>
  </r>
  <r>
    <s v="02 18 2019  9:52PM            "/>
    <s v="吳宜芩"/>
    <s v="A229574322"/>
    <s v="女"/>
    <s v="04/29/1997                    "/>
    <s v="學生"/>
    <s v="文學院                        "/>
    <s v="日文系"/>
    <s v="學士班"/>
    <n v="921650978"/>
    <s v="sandy86429@gmail.com"/>
    <s v="其它"/>
    <s v="否"/>
    <n v="0"/>
    <n v="1"/>
    <s v="是"/>
    <m/>
    <x v="0"/>
    <s v="61.231.160.210"/>
    <x v="74"/>
    <n v="10"/>
    <s v="TIP"/>
    <s v="企業實習計劃說明會"/>
    <s v="0315_聚陽實業"/>
    <n v="2"/>
    <n v="107"/>
    <n v="1"/>
    <n v="1"/>
    <n v="10"/>
    <s v="是"/>
    <x v="78"/>
    <n v="0"/>
    <n v="1"/>
    <n v="10"/>
    <n v="0"/>
    <n v="0"/>
    <n v="0"/>
    <s v="系"/>
    <s v="其他"/>
    <x v="0"/>
    <s v="其他系所"/>
  </r>
  <r>
    <s v="02 21 2019  1:00PM            "/>
    <s v="吳宜芩"/>
    <s v="A229574322"/>
    <s v="女"/>
    <s v="04/29/1997                    "/>
    <s v="學生"/>
    <s v="文學院                        "/>
    <s v="日文系"/>
    <s v="學士班"/>
    <n v="921650978"/>
    <s v="sandy86429@gmail.com"/>
    <s v="其它"/>
    <s v="否"/>
    <n v="0"/>
    <n v="1"/>
    <s v="是"/>
    <m/>
    <x v="0"/>
    <s v="140.112.25.98"/>
    <x v="74"/>
    <n v="10"/>
    <s v="TIP"/>
    <s v="企業實習計劃說明會"/>
    <s v="0320_國泰金控"/>
    <n v="2"/>
    <n v="107"/>
    <n v="1"/>
    <n v="1"/>
    <n v="10"/>
    <s v="是"/>
    <x v="78"/>
    <n v="0"/>
    <n v="1"/>
    <n v="10"/>
    <n v="0"/>
    <n v="0"/>
    <n v="0"/>
    <s v="系"/>
    <s v="其他"/>
    <x v="0"/>
    <s v="其他系所"/>
  </r>
  <r>
    <s v="02 25 2019  8:35PM            "/>
    <s v="吳宜亭"/>
    <s v="B222284719"/>
    <s v="女"/>
    <s v="02/11/1999                    "/>
    <s v="學生"/>
    <s v="理學院                        "/>
    <s v="大氣系"/>
    <s v="學士班"/>
    <n v="986152211"/>
    <s v="b06209025@ntu.edu.tw"/>
    <s v="其它"/>
    <s v="否"/>
    <n v="1"/>
    <n v="0"/>
    <s v="否"/>
    <m/>
    <x v="0"/>
    <s v="140.112.206.224"/>
    <x v="75"/>
    <n v="10"/>
    <s v="TIP"/>
    <s v="企業實習計劃說明會"/>
    <s v="0320_國泰金控"/>
    <n v="2"/>
    <n v="107"/>
    <n v="1"/>
    <n v="1"/>
    <n v="10"/>
    <s v="否"/>
    <x v="79"/>
    <n v="1"/>
    <n v="0"/>
    <n v="0"/>
    <n v="1"/>
    <n v="0"/>
    <n v="0"/>
    <s v="系"/>
    <s v="其他"/>
    <x v="0"/>
    <s v="其他系所"/>
  </r>
  <r>
    <s v="04 17 2019  4:39PM            "/>
    <s v="吳宜樺"/>
    <s v="N225704129"/>
    <s v="女"/>
    <s v="02/17/1996                    "/>
    <s v="學生"/>
    <s v="管理學院                      "/>
    <s v="財金系"/>
    <s v="學士班"/>
    <n v="963182162"/>
    <s v="yyyes41925@gmail.com"/>
    <s v="其它"/>
    <s v="是"/>
    <s v="                              "/>
    <m/>
    <s v="是"/>
    <m/>
    <x v="0"/>
    <s v="36.224.94.101"/>
    <x v="76"/>
    <n v="6"/>
    <s v="職業工坊"/>
    <s v="面試實戰工作坊"/>
    <s v="0422_金融業"/>
    <n v="2"/>
    <n v="107"/>
    <n v="1"/>
    <n v="1"/>
    <n v="10"/>
    <s v="是"/>
    <x v="80"/>
    <n v="0"/>
    <n v="1"/>
    <n v="10"/>
    <n v="0"/>
    <n v="0"/>
    <n v="0"/>
    <s v="系"/>
    <s v="財金"/>
    <x v="3"/>
    <s v="財金系"/>
  </r>
  <r>
    <s v="03  9 2019  2:07PM            "/>
    <s v="吳宜靜"/>
    <s v="F229113726"/>
    <s v="女"/>
    <s v="04/11/1996                    "/>
    <s v="學生"/>
    <s v="管理學院                      "/>
    <s v="國企系"/>
    <s v="碩士班"/>
    <n v="938718624"/>
    <s v="belovedwilling@gmail.com"/>
    <s v="其它"/>
    <s v="否"/>
    <n v="0"/>
    <n v="1"/>
    <s v="是"/>
    <m/>
    <x v="0"/>
    <s v="27.242.129.79"/>
    <x v="77"/>
    <n v="10"/>
    <s v="TIP"/>
    <s v="企業實習計劃說明會"/>
    <s v="0318_大昌華嘉"/>
    <n v="2"/>
    <n v="107"/>
    <n v="1"/>
    <n v="1"/>
    <n v="10"/>
    <m/>
    <x v="81"/>
    <n v="0"/>
    <n v="1"/>
    <n v="10"/>
    <n v="0"/>
    <n v="0"/>
    <n v="0"/>
    <s v="所"/>
    <s v="國企"/>
    <x v="11"/>
    <s v="國企所"/>
  </r>
  <r>
    <s v="03  9 2019  2:05PM            "/>
    <s v="吳宜靜"/>
    <s v="F229113726"/>
    <s v="女"/>
    <s v="04/11/1996                    "/>
    <s v="學生"/>
    <s v="管理學院                      "/>
    <s v="國企系"/>
    <s v="碩士班"/>
    <n v="938718624"/>
    <s v="belovedwilling@gmail.com"/>
    <s v="其它"/>
    <s v="否"/>
    <n v="0"/>
    <n v="1"/>
    <s v="是"/>
    <m/>
    <x v="0"/>
    <s v="27.242.129.79"/>
    <x v="77"/>
    <n v="10"/>
    <s v="TIP"/>
    <s v="企業實習計劃說明會"/>
    <s v="0322_台灣拜耳"/>
    <n v="2"/>
    <n v="107"/>
    <n v="1"/>
    <n v="1"/>
    <n v="10"/>
    <s v="無"/>
    <x v="81"/>
    <n v="0"/>
    <n v="1"/>
    <n v="10"/>
    <n v="0"/>
    <n v="0"/>
    <n v="0"/>
    <s v="所"/>
    <s v="國企"/>
    <x v="11"/>
    <s v="國企所"/>
  </r>
  <r>
    <s v="03 14 2019  9:18AM            "/>
    <s v="吳宜靜"/>
    <s v="F229113726"/>
    <s v="女"/>
    <s v="04/11/1996                    "/>
    <s v="學生"/>
    <s v="管理學院                      "/>
    <s v="國企系"/>
    <s v="碩士班"/>
    <n v="938718624"/>
    <s v="belovedwilling@gmail.com"/>
    <s v="其它"/>
    <s v="否"/>
    <s v="                              "/>
    <m/>
    <s v="是"/>
    <m/>
    <x v="0"/>
    <s v="140.112.25.106"/>
    <x v="77"/>
    <n v="6"/>
    <s v="TIP"/>
    <s v="企業實習說明會"/>
    <s v="0426_台灣通用磨坊"/>
    <n v="2"/>
    <n v="107"/>
    <n v="1"/>
    <n v="1"/>
    <n v="10"/>
    <s v="否"/>
    <x v="81"/>
    <n v="0"/>
    <n v="1"/>
    <n v="10"/>
    <n v="0"/>
    <n v="0"/>
    <n v="0"/>
    <s v="所"/>
    <s v="國企"/>
    <x v="11"/>
    <s v="國企所"/>
  </r>
  <r>
    <s v="02 17 2019  8:33PM            "/>
    <s v="吳怡萱"/>
    <s v="R224505876"/>
    <s v="女"/>
    <s v="06/26/1998                    "/>
    <s v="學生"/>
    <s v="管理學院                      "/>
    <s v="會計系"/>
    <s v="學士班"/>
    <n v="952989461"/>
    <s v="b05702051@ntu.edu.tw"/>
    <s v="其它"/>
    <s v="否"/>
    <n v="0"/>
    <n v="1"/>
    <s v="是"/>
    <m/>
    <x v="0"/>
    <s v="140.112.222.151"/>
    <x v="78"/>
    <n v="10"/>
    <s v="TIP"/>
    <s v="企業實習計劃說明會"/>
    <s v="0320_國泰金控"/>
    <n v="2"/>
    <n v="107"/>
    <n v="1"/>
    <n v="1"/>
    <n v="10"/>
    <s v="否"/>
    <x v="82"/>
    <n v="0"/>
    <n v="1"/>
    <n v="10"/>
    <n v="0"/>
    <n v="0"/>
    <n v="0"/>
    <s v="系"/>
    <s v="會計"/>
    <x v="4"/>
    <s v="會計系"/>
  </r>
  <r>
    <s v="03 15 2019  3:10PM            "/>
    <s v="吳怡慧"/>
    <s v="R224180897"/>
    <s v="女"/>
    <s v="02/11/1994                    "/>
    <s v="學生"/>
    <s v="生物資源暨農學院              "/>
    <s v="農經系"/>
    <s v="碩士班"/>
    <n v="956211919"/>
    <s v="a0956211919@gmail.com"/>
    <s v="其它"/>
    <s v="否"/>
    <n v="0"/>
    <n v="1"/>
    <s v="是"/>
    <m/>
    <x v="0"/>
    <s v="140.112.234.41"/>
    <x v="79"/>
    <n v="10"/>
    <s v="TIP"/>
    <s v="企業實習計劃說明會"/>
    <s v="0318_大昌華嘉"/>
    <n v="2"/>
    <n v="107"/>
    <n v="1"/>
    <n v="1"/>
    <n v="10"/>
    <m/>
    <x v="83"/>
    <n v="0"/>
    <n v="1"/>
    <n v="10"/>
    <n v="0"/>
    <n v="0"/>
    <n v="0"/>
    <s v="所"/>
    <s v="其他"/>
    <x v="0"/>
    <s v="其他系所"/>
  </r>
  <r>
    <s v="03 15 2019 12:29PM            "/>
    <s v="吳怡慧"/>
    <s v="R224180897"/>
    <s v="女"/>
    <s v="02/11/1994                    "/>
    <s v="學生"/>
    <s v="生物資源暨農學院              "/>
    <s v="農經系"/>
    <s v="碩士班"/>
    <n v="956211919"/>
    <s v="a0956211919@gmail.com"/>
    <s v="其它"/>
    <s v="否"/>
    <n v="0"/>
    <n v="1"/>
    <s v="是"/>
    <m/>
    <x v="0"/>
    <s v="140.112.234.41"/>
    <x v="79"/>
    <n v="10"/>
    <s v="TIP"/>
    <s v="企業實習計劃說明會"/>
    <s v="0322_台灣拜耳"/>
    <n v="2"/>
    <n v="107"/>
    <n v="1"/>
    <n v="1"/>
    <n v="10"/>
    <s v="有"/>
    <x v="83"/>
    <n v="0"/>
    <n v="1"/>
    <n v="10"/>
    <n v="0"/>
    <n v="0"/>
    <n v="0"/>
    <s v="所"/>
    <s v="其他"/>
    <x v="0"/>
    <s v="其他系所"/>
  </r>
  <r>
    <s v="03 19 2019  9:58PM            "/>
    <s v="吳怡慧"/>
    <s v="R224180897"/>
    <s v="女"/>
    <s v="02/11/1994                    "/>
    <s v="學生"/>
    <s v="生物資源暨農學院              "/>
    <s v="農經系"/>
    <s v="碩士班"/>
    <n v="956211919"/>
    <s v="a0956211919@gmail.com"/>
    <s v="其它"/>
    <s v="否"/>
    <s v="                              "/>
    <m/>
    <s v="是"/>
    <m/>
    <x v="0"/>
    <s v="140.112.234.41"/>
    <x v="79"/>
    <n v="6"/>
    <s v="TIP"/>
    <s v="企業實習計劃說明會"/>
    <s v="0410_燦坤實業"/>
    <n v="2"/>
    <n v="107"/>
    <n v="1"/>
    <n v="1"/>
    <n v="10"/>
    <s v="是"/>
    <x v="83"/>
    <n v="0"/>
    <n v="1"/>
    <n v="10"/>
    <n v="0"/>
    <n v="0"/>
    <n v="0"/>
    <s v="所"/>
    <s v="其他"/>
    <x v="0"/>
    <s v="其他系所"/>
  </r>
  <r>
    <s v="03 19 2019  9:59PM            "/>
    <s v="吳怡慧"/>
    <s v="R224180897"/>
    <s v="女"/>
    <s v="02/11/1994                    "/>
    <s v="學生"/>
    <s v="生物資源暨農學院              "/>
    <s v="農經系"/>
    <s v="碩士班"/>
    <n v="956211919"/>
    <s v="a0956211919@gmail.com"/>
    <s v="其它"/>
    <s v="是"/>
    <s v="                              "/>
    <m/>
    <s v="是"/>
    <m/>
    <x v="0"/>
    <s v="140.112.234.41"/>
    <x v="79"/>
    <n v="6"/>
    <s v="TIP"/>
    <s v="企業實習計劃說明會"/>
    <s v="0412_華碩電腦"/>
    <n v="2"/>
    <n v="107"/>
    <n v="1"/>
    <n v="1"/>
    <n v="10"/>
    <s v="是"/>
    <x v="83"/>
    <n v="0"/>
    <n v="1"/>
    <n v="10"/>
    <n v="0"/>
    <n v="0"/>
    <n v="0"/>
    <s v="所"/>
    <s v="其他"/>
    <x v="0"/>
    <s v="其他系所"/>
  </r>
  <r>
    <s v="03 15 2019 12:30PM            "/>
    <s v="吳怡慧"/>
    <s v="R224180897"/>
    <s v="女"/>
    <s v="02/11/1994                    "/>
    <s v="學生"/>
    <s v="生物資源暨農學院              "/>
    <s v="農經所"/>
    <s v="碩士班"/>
    <n v="956211919"/>
    <s v="a0956211919@gmail.com"/>
    <s v="其它"/>
    <s v="否"/>
    <s v="                              "/>
    <m/>
    <s v="是"/>
    <m/>
    <x v="0"/>
    <s v="140.112.234.41"/>
    <x v="79"/>
    <n v="6"/>
    <s v="TIP"/>
    <s v="企業實習說明會"/>
    <s v="0426_台灣通用磨坊"/>
    <n v="2"/>
    <n v="107"/>
    <n v="1"/>
    <n v="1"/>
    <n v="10"/>
    <s v="是"/>
    <x v="83"/>
    <n v="0"/>
    <n v="1"/>
    <n v="10"/>
    <n v="0"/>
    <n v="0"/>
    <n v="0"/>
    <s v="所"/>
    <s v="其他"/>
    <x v="0"/>
    <s v="其他系所"/>
  </r>
  <r>
    <s v="04 16 2019  2:53PM            "/>
    <s v="吳怡慧"/>
    <s v="R224180897"/>
    <s v="女"/>
    <s v="02/11/1994                    "/>
    <s v="學生"/>
    <s v="生物資源暨農學院              "/>
    <s v="農經所"/>
    <s v="碩士班"/>
    <n v="956211919"/>
    <s v="a0956211919@gmail.com"/>
    <s v="其它"/>
    <s v="是"/>
    <s v="                              "/>
    <m/>
    <s v="是"/>
    <m/>
    <x v="0"/>
    <s v="140.112.234.41"/>
    <x v="79"/>
    <n v="6"/>
    <s v="TIP"/>
    <s v="企業實習說明會"/>
    <s v="0501_磊山保險經紀人"/>
    <n v="2"/>
    <n v="107"/>
    <n v="1"/>
    <n v="1"/>
    <n v="10"/>
    <s v="是"/>
    <x v="83"/>
    <n v="0"/>
    <n v="1"/>
    <n v="10"/>
    <n v="0"/>
    <n v="0"/>
    <n v="0"/>
    <s v="所"/>
    <s v="其他"/>
    <x v="0"/>
    <s v="其他系所"/>
  </r>
  <r>
    <s v="05  6 2019  2:31PM            "/>
    <s v="吳怡慧"/>
    <s v="R224180897"/>
    <s v="女"/>
    <s v="02/11/1994                    "/>
    <s v="學生"/>
    <s v="生物資源暨農學院              "/>
    <s v="農經系"/>
    <s v="碩士班"/>
    <n v="956211919"/>
    <s v="a0956211919@gmail.com"/>
    <s v="其它"/>
    <s v="是"/>
    <s v="                              "/>
    <m/>
    <s v="是"/>
    <m/>
    <x v="1"/>
    <m/>
    <x v="79"/>
    <n v="6"/>
    <s v="TIP"/>
    <s v="企業實習說明會"/>
    <s v="0506_綠藤生機"/>
    <n v="2"/>
    <n v="107"/>
    <n v="1"/>
    <n v="1"/>
    <n v="10"/>
    <m/>
    <x v="83"/>
    <n v="0"/>
    <n v="0"/>
    <n v="0"/>
    <n v="0"/>
    <n v="1"/>
    <n v="0"/>
    <s v="所"/>
    <s v="其他"/>
    <x v="0"/>
    <s v="其他系所"/>
  </r>
  <r>
    <s v="03 12 2019  1:04PM            "/>
    <s v="吳旻穎"/>
    <s v="F228073616"/>
    <s v="女"/>
    <s v="02/24/1992                    "/>
    <s v="校外人士"/>
    <m/>
    <m/>
    <m/>
    <n v="912229095"/>
    <s v="minying886@gmail.com"/>
    <s v="其它"/>
    <s v="否"/>
    <n v="0"/>
    <n v="1"/>
    <s v="是"/>
    <m/>
    <x v="0"/>
    <s v="111.241.215.200"/>
    <x v="80"/>
    <n v="10"/>
    <s v="TIP"/>
    <s v="企業實習計劃說明會"/>
    <s v="0322_台灣拜耳"/>
    <n v="2"/>
    <n v="107"/>
    <n v="1"/>
    <n v="1"/>
    <n v="10"/>
    <s v="否"/>
    <x v="84"/>
    <n v="0"/>
    <n v="1"/>
    <n v="10"/>
    <n v="0"/>
    <n v="0"/>
    <n v="0"/>
    <s v="其他"/>
    <s v="非在校生"/>
    <x v="1"/>
    <s v="其他"/>
  </r>
  <r>
    <s v="03 20 2019 12:07AM            "/>
    <s v="吳采諭"/>
    <s v="F230034978"/>
    <s v="女"/>
    <s v="06/01/1998                    "/>
    <s v="學生"/>
    <s v="管理學院                      "/>
    <s v="財金系"/>
    <s v="學士班"/>
    <n v="937123136"/>
    <s v="b05703071@ntu.edu.tw"/>
    <s v="其它"/>
    <s v="否"/>
    <n v="0"/>
    <n v="1"/>
    <s v="是"/>
    <m/>
    <x v="0"/>
    <s v="140.112.235.180"/>
    <x v="81"/>
    <n v="10"/>
    <s v="TIP"/>
    <s v="企業實習計劃說明會"/>
    <s v="0320_國泰金控"/>
    <n v="2"/>
    <n v="107"/>
    <n v="1"/>
    <n v="1"/>
    <n v="10"/>
    <s v="是"/>
    <x v="85"/>
    <n v="0"/>
    <n v="1"/>
    <n v="10"/>
    <n v="0"/>
    <n v="0"/>
    <n v="0"/>
    <s v="系"/>
    <s v="財金"/>
    <x v="3"/>
    <s v="財金系"/>
  </r>
  <r>
    <s v="03 12 2019  2:37PM            "/>
    <s v="吳冠霖"/>
    <s v="F130580160"/>
    <s v="男"/>
    <s v="04/11/2000                    "/>
    <s v="學生"/>
    <s v="管理學院                      "/>
    <s v="工管系企管組"/>
    <s v="學士班"/>
    <n v="975285488"/>
    <s v="timmylinl40595@hotmail.com.tw"/>
    <s v="其它"/>
    <s v="是"/>
    <n v="0"/>
    <n v="0"/>
    <s v="是"/>
    <m/>
    <x v="1"/>
    <m/>
    <x v="82"/>
    <n v="0"/>
    <s v="TIP"/>
    <s v="企業實習計劃說明會"/>
    <s v="0312_工研院產科國際所"/>
    <n v="2"/>
    <n v="107"/>
    <n v="1"/>
    <n v="1"/>
    <n v="10"/>
    <m/>
    <x v="86"/>
    <n v="0"/>
    <n v="0"/>
    <n v="0"/>
    <n v="0"/>
    <n v="1"/>
    <n v="0"/>
    <s v="系"/>
    <s v="工管"/>
    <x v="5"/>
    <s v="工管系"/>
  </r>
  <r>
    <s v="04 10 2019  3:01PM            "/>
    <s v="吳彥融"/>
    <s v="N125841054"/>
    <s v="男"/>
    <s v="06/04/1994                    "/>
    <s v="學生"/>
    <s v="管理學院                      "/>
    <s v="國企系"/>
    <s v="碩士班"/>
    <n v="932130748"/>
    <s v="yesno6713no@gmail.com"/>
    <s v="其它"/>
    <s v="是"/>
    <s v="                              "/>
    <m/>
    <s v="是"/>
    <m/>
    <x v="1"/>
    <m/>
    <x v="83"/>
    <n v="6"/>
    <s v="TIP"/>
    <s v="企業實習計劃說明會"/>
    <s v="0410_燦坤實業"/>
    <n v="2"/>
    <n v="107"/>
    <n v="1"/>
    <n v="1"/>
    <n v="10"/>
    <m/>
    <x v="87"/>
    <n v="0"/>
    <n v="0"/>
    <n v="0"/>
    <n v="0"/>
    <n v="1"/>
    <n v="0"/>
    <s v="所"/>
    <s v="國企"/>
    <x v="11"/>
    <s v="國企所"/>
  </r>
  <r>
    <s v="04 10 2019 12:46PM            "/>
    <s v="吳彥融"/>
    <s v="N125841054"/>
    <s v="男"/>
    <s v="06/04/1994                    "/>
    <s v="學生"/>
    <s v="管理學院                      "/>
    <s v="國企系"/>
    <s v="碩士班"/>
    <n v="932130748"/>
    <s v="yesno6713no@gmail.com"/>
    <s v="其它"/>
    <s v="是"/>
    <s v="                              "/>
    <m/>
    <s v="否"/>
    <m/>
    <x v="0"/>
    <s v="140.112.25.37"/>
    <x v="83"/>
    <n v="6"/>
    <s v="TIP"/>
    <s v="企業實習計劃說明會"/>
    <s v="0411_SAS"/>
    <n v="2"/>
    <n v="107"/>
    <n v="1"/>
    <n v="1"/>
    <n v="10"/>
    <s v="是"/>
    <x v="87"/>
    <n v="1"/>
    <n v="0"/>
    <n v="0"/>
    <n v="1"/>
    <n v="0"/>
    <n v="0"/>
    <s v="所"/>
    <s v="國企"/>
    <x v="11"/>
    <s v="國企所"/>
  </r>
  <r>
    <s v="04 10 2019 12:44PM            "/>
    <s v="吳彥融"/>
    <s v="N125841054"/>
    <s v="男"/>
    <s v="06/04/1994                    "/>
    <s v="學生"/>
    <s v="管理學院                      "/>
    <s v="國企系"/>
    <s v="碩士班"/>
    <n v="932130748"/>
    <s v="yesno6713no@gmail.com"/>
    <s v="其它"/>
    <s v="是"/>
    <s v="                              "/>
    <m/>
    <s v="是"/>
    <m/>
    <x v="0"/>
    <s v="140.112.25.37"/>
    <x v="83"/>
    <n v="6"/>
    <s v="TIP"/>
    <s v="企業實習說明會"/>
    <s v="0426_台灣通用磨坊"/>
    <n v="2"/>
    <n v="107"/>
    <n v="1"/>
    <n v="1"/>
    <n v="10"/>
    <s v="是"/>
    <x v="87"/>
    <n v="0"/>
    <n v="1"/>
    <n v="10"/>
    <n v="0"/>
    <n v="0"/>
    <n v="0"/>
    <s v="所"/>
    <s v="國企"/>
    <x v="11"/>
    <s v="國企所"/>
  </r>
  <r>
    <s v="03 19 2019  2:46PM            "/>
    <s v="吳政萱"/>
    <s v="F229054660"/>
    <s v="女"/>
    <s v="04/26/1997                    "/>
    <s v="學生"/>
    <s v="管理學院                      "/>
    <s v="工管系企管組"/>
    <s v="學士班"/>
    <n v="905276066"/>
    <s v="wujenny86@gmail.com"/>
    <s v="其它"/>
    <s v="否"/>
    <n v="0"/>
    <n v="1"/>
    <s v="是"/>
    <m/>
    <x v="0"/>
    <s v="140.112.25.106"/>
    <x v="84"/>
    <n v="10"/>
    <s v="TIP"/>
    <s v="企業實習計劃說明會"/>
    <s v="0322_台灣拜耳"/>
    <n v="2"/>
    <n v="107"/>
    <n v="1"/>
    <n v="1"/>
    <n v="10"/>
    <s v="有"/>
    <x v="88"/>
    <n v="0"/>
    <n v="1"/>
    <n v="10"/>
    <n v="0"/>
    <n v="0"/>
    <n v="0"/>
    <s v="系"/>
    <s v="工管"/>
    <x v="5"/>
    <s v="工管系"/>
  </r>
  <r>
    <s v="03 19 2019  3:18PM            "/>
    <s v="吳政萱"/>
    <s v="F229054660"/>
    <s v="女"/>
    <s v="04/26/1997                    "/>
    <s v="學生"/>
    <s v="管理學院                      "/>
    <s v="工管系企管組"/>
    <s v="學士班"/>
    <n v="905276066"/>
    <s v="wujenny86@gmail.com"/>
    <s v="其它"/>
    <s v="否"/>
    <s v="                              "/>
    <m/>
    <s v="是"/>
    <m/>
    <x v="0"/>
    <s v="140.112.25.106"/>
    <x v="84"/>
    <n v="6"/>
    <s v="TIP"/>
    <s v="企業實習計劃說明會"/>
    <s v="0412_華碩電腦"/>
    <n v="2"/>
    <n v="107"/>
    <n v="1"/>
    <n v="1"/>
    <n v="10"/>
    <s v="是"/>
    <x v="88"/>
    <n v="0"/>
    <n v="1"/>
    <n v="10"/>
    <n v="0"/>
    <n v="0"/>
    <n v="0"/>
    <s v="系"/>
    <s v="工管"/>
    <x v="5"/>
    <s v="工管系"/>
  </r>
  <r>
    <s v="03 19 2019  3:13PM            "/>
    <s v="吳政萱"/>
    <s v="F229054660"/>
    <s v="女"/>
    <s v="04/26/1997                    "/>
    <s v="學生"/>
    <s v="管理學院                      "/>
    <s v="工管系企管組"/>
    <s v="學士班"/>
    <n v="905276066"/>
    <s v="wujenny86@gmail.com"/>
    <s v="其它"/>
    <s v="否"/>
    <s v="                              "/>
    <m/>
    <s v="是"/>
    <m/>
    <x v="0"/>
    <s v="140.112.25.106"/>
    <x v="84"/>
    <n v="6"/>
    <s v="TIP"/>
    <s v="企業實習說明會"/>
    <s v="0426_台灣通用磨坊"/>
    <n v="2"/>
    <n v="107"/>
    <n v="1"/>
    <n v="1"/>
    <n v="10"/>
    <s v="是"/>
    <x v="88"/>
    <n v="0"/>
    <n v="1"/>
    <n v="10"/>
    <n v="0"/>
    <n v="0"/>
    <n v="0"/>
    <s v="系"/>
    <s v="工管"/>
    <x v="5"/>
    <s v="工管系"/>
  </r>
  <r>
    <s v="03 17 2019  9:03PM            "/>
    <s v="吳柏翰"/>
    <s v="A130118310"/>
    <s v="男"/>
    <s v="10/18/1997                    "/>
    <s v="學生"/>
    <s v="管理學院                      "/>
    <s v="會計系"/>
    <s v="學士班"/>
    <n v="988542689"/>
    <s v="butnie116@gmail.com"/>
    <s v="其它"/>
    <s v="否"/>
    <n v="0"/>
    <n v="1"/>
    <s v="是"/>
    <m/>
    <x v="0"/>
    <s v="49.217.18.23"/>
    <x v="85"/>
    <n v="10"/>
    <s v="TIP"/>
    <s v="企業實習計劃說明會"/>
    <s v="0319_玉山銀行"/>
    <n v="2"/>
    <n v="107"/>
    <n v="1"/>
    <n v="1"/>
    <n v="10"/>
    <s v="否"/>
    <x v="89"/>
    <n v="0"/>
    <n v="1"/>
    <n v="10"/>
    <n v="0"/>
    <n v="0"/>
    <n v="0"/>
    <s v="系"/>
    <s v="會計"/>
    <x v="4"/>
    <s v="會計系"/>
  </r>
  <r>
    <s v="03 17 2019  9:01PM            "/>
    <s v="吳柏翰"/>
    <s v="A130118310"/>
    <s v="男"/>
    <s v="10/18/1997                    "/>
    <s v="學生"/>
    <s v="管理學院                      "/>
    <s v="會計系"/>
    <s v="學士班"/>
    <n v="988542689"/>
    <s v="butnie116@gmail.com"/>
    <s v="其它"/>
    <s v="否"/>
    <n v="0"/>
    <n v="1"/>
    <s v="是"/>
    <m/>
    <x v="0"/>
    <s v="49.217.18.23"/>
    <x v="85"/>
    <n v="10"/>
    <s v="TIP"/>
    <s v="企業實習計劃說明會"/>
    <s v="0320_國泰金控"/>
    <n v="2"/>
    <n v="107"/>
    <n v="1"/>
    <n v="1"/>
    <n v="10"/>
    <s v="無"/>
    <x v="89"/>
    <n v="0"/>
    <n v="1"/>
    <n v="10"/>
    <n v="0"/>
    <n v="0"/>
    <n v="0"/>
    <s v="系"/>
    <s v="會計"/>
    <x v="4"/>
    <s v="會計系"/>
  </r>
  <r>
    <s v="03 21 2019 12:57PM            "/>
    <s v="吳柏翰"/>
    <s v="A130118310"/>
    <s v="男"/>
    <s v="10/18/1997                    "/>
    <s v="學生"/>
    <s v="管理學院                      "/>
    <s v="會計系"/>
    <s v="學士班"/>
    <n v="988542689"/>
    <s v="butnie116@gmail.com"/>
    <s v="其它"/>
    <s v="否"/>
    <n v="0"/>
    <n v="1"/>
    <s v="是"/>
    <m/>
    <x v="0"/>
    <s v="140.112.25.106"/>
    <x v="85"/>
    <n v="10"/>
    <s v="TIP"/>
    <s v="企業實習計劃說明會"/>
    <s v="0322_台灣拜耳"/>
    <n v="2"/>
    <n v="107"/>
    <n v="1"/>
    <n v="1"/>
    <n v="10"/>
    <s v="無"/>
    <x v="89"/>
    <n v="0"/>
    <n v="1"/>
    <n v="10"/>
    <n v="0"/>
    <n v="0"/>
    <n v="0"/>
    <s v="系"/>
    <s v="會計"/>
    <x v="4"/>
    <s v="會計系"/>
  </r>
  <r>
    <s v="03 17 2019  9:00PM            "/>
    <s v="吳柏翰"/>
    <s v="A130118310"/>
    <s v="男"/>
    <s v="10/18/1997                    "/>
    <s v="學生"/>
    <s v="管理學院                      "/>
    <s v="會計系"/>
    <s v="學士班"/>
    <n v="988542689"/>
    <s v="butnie116@gmail.com"/>
    <s v="其它"/>
    <s v="否"/>
    <n v="0"/>
    <n v="1"/>
    <s v="是"/>
    <m/>
    <x v="0"/>
    <s v="49.217.18.23"/>
    <x v="85"/>
    <n v="10"/>
    <s v="TIP"/>
    <s v="企業實習計劃說明會"/>
    <s v="0325_富達投信"/>
    <n v="2"/>
    <n v="107"/>
    <n v="1"/>
    <n v="1"/>
    <n v="10"/>
    <s v="無"/>
    <x v="89"/>
    <n v="0"/>
    <n v="1"/>
    <n v="10"/>
    <n v="0"/>
    <n v="0"/>
    <n v="0"/>
    <s v="系"/>
    <s v="會計"/>
    <x v="4"/>
    <s v="會計系"/>
  </r>
  <r>
    <s v="03  4 2019  4:59PM            "/>
    <s v="吳秋賢"/>
    <s v="T124055933"/>
    <s v="男"/>
    <s v="10/02/1993                    "/>
    <s v="學生"/>
    <s v="生物資源暨農學院              "/>
    <s v="農經系"/>
    <s v="碩士班"/>
    <n v="987294969"/>
    <s v="andy100244@gmail.com"/>
    <s v="其它"/>
    <s v="否"/>
    <n v="0"/>
    <n v="1"/>
    <s v="是"/>
    <m/>
    <x v="0"/>
    <s v="140.112.4.192"/>
    <x v="86"/>
    <n v="10"/>
    <s v="TIP"/>
    <s v="企業實習計劃說明會"/>
    <s v="0311_晟德集團"/>
    <n v="2"/>
    <n v="107"/>
    <n v="1"/>
    <n v="1"/>
    <n v="10"/>
    <s v="是"/>
    <x v="90"/>
    <n v="0"/>
    <n v="1"/>
    <n v="10"/>
    <n v="0"/>
    <n v="0"/>
    <n v="0"/>
    <s v="所"/>
    <s v="其他"/>
    <x v="0"/>
    <s v="其他系所"/>
  </r>
  <r>
    <s v="03 17 2019 12:56AM            "/>
    <s v="吳秋賢"/>
    <s v="T124055933"/>
    <s v="男"/>
    <s v="10/02/1993                    "/>
    <s v="學生"/>
    <s v="生物資源暨農學院              "/>
    <s v="農經系"/>
    <s v="碩士班"/>
    <n v="987294969"/>
    <s v="andy100244@gmail.com"/>
    <s v="其它"/>
    <s v="否"/>
    <n v="0"/>
    <n v="1"/>
    <s v="是"/>
    <m/>
    <x v="0"/>
    <s v="110.26.234.108"/>
    <x v="86"/>
    <n v="10"/>
    <s v="TIP"/>
    <s v="企業實習計劃說明會"/>
    <s v="0319_玉山銀行"/>
    <n v="2"/>
    <n v="107"/>
    <n v="1"/>
    <n v="1"/>
    <n v="10"/>
    <s v="是"/>
    <x v="90"/>
    <n v="0"/>
    <n v="1"/>
    <n v="10"/>
    <n v="0"/>
    <n v="0"/>
    <n v="0"/>
    <s v="所"/>
    <s v="其他"/>
    <x v="0"/>
    <s v="其他系所"/>
  </r>
  <r>
    <s v="03  8 2019  6:29PM            "/>
    <s v="吳英慈"/>
    <s v="S224952205"/>
    <s v="女"/>
    <s v="11/18/1997                    "/>
    <s v="學生"/>
    <s v="管理學院                      "/>
    <s v="財金系"/>
    <s v="學士班"/>
    <n v="972882968"/>
    <s v="b05703072@ntu.edu.tw"/>
    <s v="其它"/>
    <s v="否"/>
    <n v="1"/>
    <n v="0"/>
    <s v="否"/>
    <m/>
    <x v="0"/>
    <s v="140.112.217.130"/>
    <x v="87"/>
    <n v="10"/>
    <s v="TIP"/>
    <s v="企業實習計劃說明會"/>
    <s v="0319_玉山銀行"/>
    <n v="2"/>
    <n v="107"/>
    <n v="1"/>
    <n v="1"/>
    <n v="10"/>
    <s v="否"/>
    <x v="91"/>
    <n v="1"/>
    <n v="0"/>
    <n v="0"/>
    <n v="1"/>
    <n v="0"/>
    <n v="0"/>
    <s v="系"/>
    <s v="財金"/>
    <x v="3"/>
    <s v="財金系"/>
  </r>
  <r>
    <s v="01 31 2019  6:13AM            "/>
    <s v="吳英慈"/>
    <s v="S224952205"/>
    <s v="女"/>
    <s v="11/18/1997                    "/>
    <s v="學生"/>
    <s v="管理學院                      "/>
    <s v="財金系"/>
    <s v="學士班"/>
    <n v="972882968"/>
    <s v="b05703072@ntu.edu.tw"/>
    <s v="其它"/>
    <s v="否"/>
    <n v="0"/>
    <n v="1"/>
    <s v="是"/>
    <m/>
    <x v="0"/>
    <s v="114.137.161.212"/>
    <x v="87"/>
    <n v="10"/>
    <s v="TIP"/>
    <s v="企業實習計劃說明會"/>
    <s v="0320_國泰金控"/>
    <n v="2"/>
    <n v="107"/>
    <n v="1"/>
    <n v="1"/>
    <n v="10"/>
    <s v="否"/>
    <x v="91"/>
    <n v="0"/>
    <n v="1"/>
    <n v="10"/>
    <n v="0"/>
    <n v="0"/>
    <n v="0"/>
    <s v="系"/>
    <s v="財金"/>
    <x v="3"/>
    <s v="財金系"/>
  </r>
  <r>
    <s v="03  8 2019  6:25PM            "/>
    <s v="吳英慈"/>
    <s v="S224952205"/>
    <s v="女"/>
    <s v="11/18/1997                    "/>
    <s v="學生"/>
    <s v="管理學院                      "/>
    <s v="財金系"/>
    <s v="學士班"/>
    <n v="972882968"/>
    <s v="b05703072@ntu.edu.tw"/>
    <s v="其它"/>
    <s v="否"/>
    <n v="0"/>
    <n v="1"/>
    <s v="是"/>
    <m/>
    <x v="0"/>
    <s v="140.112.217.130"/>
    <x v="87"/>
    <n v="10"/>
    <s v="TIP"/>
    <s v="企業實習計劃說明會"/>
    <s v="0325_富達投信"/>
    <n v="2"/>
    <n v="107"/>
    <n v="1"/>
    <n v="1"/>
    <n v="10"/>
    <s v="否"/>
    <x v="91"/>
    <n v="0"/>
    <n v="1"/>
    <n v="10"/>
    <n v="0"/>
    <n v="0"/>
    <n v="0"/>
    <s v="系"/>
    <s v="財金"/>
    <x v="3"/>
    <s v="財金系"/>
  </r>
  <r>
    <s v="03 29 2019  3:01PM            "/>
    <s v="吳哲安"/>
    <s v="F228679332"/>
    <s v="女"/>
    <s v="10/23/1994                    "/>
    <s v="學生"/>
    <s v="理學院                        "/>
    <s v="地質系"/>
    <s v="學士班"/>
    <n v="952937430"/>
    <s v="joanadam1412@gmail.com"/>
    <s v="其它"/>
    <s v="否"/>
    <s v="                              "/>
    <m/>
    <s v="是"/>
    <m/>
    <x v="0"/>
    <s v="140.112.25.99"/>
    <x v="88"/>
    <n v="6"/>
    <s v="TIP"/>
    <s v="企業實習計劃說明會"/>
    <s v="0411_SAS"/>
    <n v="2"/>
    <n v="107"/>
    <n v="1"/>
    <n v="1"/>
    <n v="10"/>
    <s v="是"/>
    <x v="92"/>
    <n v="0"/>
    <n v="1"/>
    <n v="10"/>
    <n v="0"/>
    <n v="0"/>
    <n v="0"/>
    <s v="系"/>
    <s v="其他"/>
    <x v="0"/>
    <s v="其他系所"/>
  </r>
  <r>
    <s v="04  8 2019 11:38AM            "/>
    <s v="吳悅寧"/>
    <s v="D222959286"/>
    <s v="女"/>
    <s v="08/07/1999                    "/>
    <s v="學生"/>
    <s v="管理學院                      "/>
    <s v="財金系"/>
    <s v="學士班"/>
    <n v="929666780"/>
    <s v="ivywu0807@gmail.com"/>
    <s v="其它"/>
    <s v="否"/>
    <s v="                              "/>
    <m/>
    <s v="是"/>
    <m/>
    <x v="0"/>
    <s v="140.112.25.98"/>
    <x v="89"/>
    <n v="6"/>
    <s v="職涯講堂"/>
    <s v="實習經驗分享"/>
    <s v="0429_國企R06林威宇國企B04陳雨彤"/>
    <n v="2"/>
    <n v="107"/>
    <n v="1"/>
    <n v="1"/>
    <n v="10"/>
    <s v="實習經驗分享"/>
    <x v="93"/>
    <n v="0"/>
    <n v="1"/>
    <n v="10"/>
    <n v="0"/>
    <n v="0"/>
    <n v="0"/>
    <s v="系"/>
    <s v="財金"/>
    <x v="3"/>
    <s v="財金系"/>
  </r>
  <r>
    <s v="04 20 2019 10:27AM            "/>
    <s v="吳悅寧"/>
    <s v="D222959286"/>
    <s v="女"/>
    <s v="08/07/1999                    "/>
    <s v="學生"/>
    <s v="管理學院                      "/>
    <s v="財金系"/>
    <s v="學士班"/>
    <n v="929666780"/>
    <s v="ivywu0807@gmail.com"/>
    <s v="其它"/>
    <s v="否"/>
    <s v="                              "/>
    <m/>
    <s v="是"/>
    <m/>
    <x v="0"/>
    <s v="140.112.217.129"/>
    <x v="89"/>
    <n v="6"/>
    <s v="TIP"/>
    <s v="企業實習說明會"/>
    <s v="0506_綠藤生機"/>
    <n v="2"/>
    <n v="107"/>
    <n v="1"/>
    <n v="1"/>
    <n v="10"/>
    <s v="否"/>
    <x v="93"/>
    <n v="0"/>
    <n v="1"/>
    <n v="10"/>
    <n v="0"/>
    <n v="0"/>
    <n v="0"/>
    <s v="系"/>
    <s v="財金"/>
    <x v="3"/>
    <s v="財金系"/>
  </r>
  <r>
    <s v="04  8 2019 10:25AM            "/>
    <s v="吳浩夫"/>
    <s v="F130254352"/>
    <s v="男"/>
    <s v="06/23/1998                    "/>
    <s v="學生"/>
    <s v="管理學院                      "/>
    <s v="財金系"/>
    <s v="學士班"/>
    <n v="966606138"/>
    <s v="axessx623@gmail.com"/>
    <s v="其它"/>
    <s v="否"/>
    <s v="                              "/>
    <m/>
    <s v="否"/>
    <m/>
    <x v="0"/>
    <s v="36.230.78.59"/>
    <x v="90"/>
    <n v="6"/>
    <s v="TIP"/>
    <s v="企業實習計劃說明會"/>
    <s v="0411_SAS"/>
    <n v="2"/>
    <n v="107"/>
    <n v="1"/>
    <n v="1"/>
    <n v="10"/>
    <s v="是"/>
    <x v="94"/>
    <n v="1"/>
    <n v="0"/>
    <n v="0"/>
    <n v="1"/>
    <n v="0"/>
    <n v="0"/>
    <s v="系"/>
    <s v="財金"/>
    <x v="3"/>
    <s v="財金系"/>
  </r>
  <r>
    <s v="04 25 2019  1:54PM            "/>
    <s v="吳培瑜"/>
    <s v="A230421716"/>
    <s v="女"/>
    <s v="04/14/1999                    "/>
    <s v="學生"/>
    <s v="管理學院                      "/>
    <s v="財金系"/>
    <s v="學士班"/>
    <n v="931761906"/>
    <s v="j6m6m6@gmail.com"/>
    <s v="其它"/>
    <s v="是"/>
    <s v="                              "/>
    <m/>
    <s v="是"/>
    <m/>
    <x v="1"/>
    <m/>
    <x v="91"/>
    <n v="6"/>
    <s v="TIP"/>
    <s v="企業實習說明會"/>
    <s v="0425_Dapp Pocket"/>
    <n v="2"/>
    <n v="107"/>
    <n v="1"/>
    <n v="1"/>
    <n v="10"/>
    <m/>
    <x v="95"/>
    <n v="0"/>
    <n v="0"/>
    <n v="0"/>
    <n v="0"/>
    <n v="1"/>
    <n v="0"/>
    <s v="系"/>
    <s v="財金"/>
    <x v="3"/>
    <s v="財金系"/>
  </r>
  <r>
    <s v="03  8 2019  9:57AM            "/>
    <s v="吳晨瑋"/>
    <s v="G122298869"/>
    <s v="男"/>
    <s v="04/23/1997                    "/>
    <s v="學生"/>
    <s v="管理學院                      "/>
    <s v="工管系企管組"/>
    <s v="學士班"/>
    <n v="970424949"/>
    <s v="cwwu97@gmail.com"/>
    <s v="其它"/>
    <s v="是"/>
    <n v="0"/>
    <n v="0"/>
    <s v="是"/>
    <m/>
    <x v="3"/>
    <m/>
    <x v="92"/>
    <n v="20"/>
    <s v="TIP"/>
    <s v="企業實習計劃說明會"/>
    <s v="0306_藍天百腦匯"/>
    <n v="2"/>
    <n v="107"/>
    <n v="1"/>
    <n v="1"/>
    <n v="10"/>
    <m/>
    <x v="96"/>
    <n v="0"/>
    <n v="0"/>
    <n v="20"/>
    <n v="0"/>
    <n v="0"/>
    <n v="1"/>
    <s v="系"/>
    <s v="工管"/>
    <x v="5"/>
    <s v="工管系"/>
  </r>
  <r>
    <s v="03 22 2019  3:43PM            "/>
    <s v="吳晨瑋"/>
    <s v="G122298869"/>
    <s v="男"/>
    <s v="04/23/1997                    "/>
    <s v="學生"/>
    <s v="管理學院                      "/>
    <s v="工管系企管組"/>
    <s v="學士班"/>
    <n v="970424949"/>
    <s v="cwwu97@gmail.com"/>
    <s v="其它"/>
    <s v="是"/>
    <n v="0"/>
    <n v="0"/>
    <s v="是"/>
    <m/>
    <x v="3"/>
    <m/>
    <x v="92"/>
    <n v="20"/>
    <s v="TIP"/>
    <s v="企業實習計劃說明會"/>
    <s v="0322_台灣拜耳"/>
    <n v="2"/>
    <n v="107"/>
    <n v="1"/>
    <n v="1"/>
    <n v="10"/>
    <m/>
    <x v="96"/>
    <n v="0"/>
    <n v="0"/>
    <n v="20"/>
    <n v="0"/>
    <n v="0"/>
    <n v="1"/>
    <s v="系"/>
    <s v="工管"/>
    <x v="5"/>
    <s v="工管系"/>
  </r>
  <r>
    <s v="04 12 2019  2:19PM            "/>
    <s v="吳晨瑋"/>
    <s v="G122298869"/>
    <s v="男"/>
    <s v="04/23/1997                    "/>
    <s v="學生"/>
    <s v="管理學院                      "/>
    <s v="工管系企管組"/>
    <s v="學士班"/>
    <n v="970424949"/>
    <s v="cwwu97@gmail.com"/>
    <s v="其它"/>
    <s v="是"/>
    <s v="                              "/>
    <m/>
    <s v="是"/>
    <m/>
    <x v="3"/>
    <m/>
    <x v="92"/>
    <n v="6"/>
    <s v="TIP"/>
    <s v="企業實習計劃說明會"/>
    <s v="0412_華碩電腦"/>
    <n v="2"/>
    <n v="107"/>
    <n v="1"/>
    <n v="1"/>
    <n v="10"/>
    <m/>
    <x v="96"/>
    <n v="0"/>
    <n v="0"/>
    <n v="20"/>
    <n v="0"/>
    <n v="0"/>
    <n v="1"/>
    <s v="系"/>
    <s v="工管"/>
    <x v="5"/>
    <s v="工管系"/>
  </r>
  <r>
    <s v="02 25 2019  1:13PM            "/>
    <s v="吳添祐"/>
    <s v="H125203872"/>
    <s v="男"/>
    <s v="01/21/1998                    "/>
    <s v="學生"/>
    <s v="社會科學院                    "/>
    <s v="社會系"/>
    <s v="學士班"/>
    <n v="936457888"/>
    <s v="b05305026@ntu.edu.tw"/>
    <s v="其它"/>
    <s v="否"/>
    <n v="1"/>
    <n v="0"/>
    <s v="否"/>
    <m/>
    <x v="0"/>
    <s v="27.52.173.204"/>
    <x v="93"/>
    <n v="10"/>
    <s v="TIP"/>
    <s v="企業實習計劃說明會"/>
    <s v="0315_聚陽實業"/>
    <n v="2"/>
    <n v="107"/>
    <n v="1"/>
    <n v="1"/>
    <n v="10"/>
    <s v="是"/>
    <x v="97"/>
    <n v="1"/>
    <n v="0"/>
    <n v="0"/>
    <n v="1"/>
    <n v="0"/>
    <n v="0"/>
    <s v="系"/>
    <s v="其他"/>
    <x v="0"/>
    <s v="其他系所"/>
  </r>
  <r>
    <s v="02 25 2019  1:09PM            "/>
    <s v="吳添祐"/>
    <s v="H125203872"/>
    <s v="男"/>
    <s v="01/21/1998                    "/>
    <s v="學生"/>
    <s v="社會科學院                    "/>
    <s v="社會系"/>
    <s v="學士班"/>
    <n v="936457888"/>
    <s v="b05305026@ntu.edu.tw"/>
    <s v="其它"/>
    <s v="否"/>
    <n v="1"/>
    <n v="0"/>
    <s v="否"/>
    <m/>
    <x v="0"/>
    <s v="27.52.173.204"/>
    <x v="93"/>
    <n v="10"/>
    <s v="TIP"/>
    <s v="企業實習計劃說明會"/>
    <s v="0320_國泰金控"/>
    <n v="2"/>
    <n v="107"/>
    <n v="1"/>
    <n v="1"/>
    <n v="10"/>
    <s v="是"/>
    <x v="97"/>
    <n v="1"/>
    <n v="0"/>
    <n v="0"/>
    <n v="1"/>
    <n v="0"/>
    <n v="0"/>
    <s v="系"/>
    <s v="其他"/>
    <x v="0"/>
    <s v="其他系所"/>
  </r>
  <r>
    <s v="04 12 2019  2:21PM            "/>
    <s v="吳添祐"/>
    <s v="H125203872"/>
    <s v="男"/>
    <s v="01/21/1998                    "/>
    <s v="學生"/>
    <s v="社會科學院                    "/>
    <s v="社會系"/>
    <s v="學士班"/>
    <n v="936457888"/>
    <m/>
    <s v="其它"/>
    <s v="是"/>
    <s v="                              "/>
    <m/>
    <s v="是"/>
    <m/>
    <x v="1"/>
    <m/>
    <x v="93"/>
    <n v="6"/>
    <s v="TIP"/>
    <s v="企業實習計劃說明會"/>
    <s v="0412_華碩電腦"/>
    <n v="2"/>
    <n v="107"/>
    <n v="1"/>
    <n v="1"/>
    <n v="10"/>
    <m/>
    <x v="97"/>
    <n v="0"/>
    <n v="0"/>
    <n v="0"/>
    <n v="0"/>
    <n v="1"/>
    <n v="0"/>
    <s v="系"/>
    <s v="其他"/>
    <x v="0"/>
    <s v="其他系所"/>
  </r>
  <r>
    <s v="02 20 2019  5:39PM            "/>
    <s v="吳凱盈"/>
    <s v="AB30164867"/>
    <s v="女"/>
    <s v="11/26/1998                    "/>
    <s v="學生"/>
    <s v="理學院                        "/>
    <s v="地質系"/>
    <s v="學士班"/>
    <n v="905681401"/>
    <s v="b06204026@g.ntu.edu.tw"/>
    <s v="其它"/>
    <s v="是"/>
    <n v="0"/>
    <n v="1"/>
    <s v="是"/>
    <m/>
    <x v="0"/>
    <s v="140.112.229.53"/>
    <x v="94"/>
    <n v="10"/>
    <s v="TIP"/>
    <s v="企業實習計劃說明會"/>
    <s v="0311_晟德集團"/>
    <n v="2"/>
    <n v="107"/>
    <n v="1"/>
    <n v="1"/>
    <n v="10"/>
    <s v="否"/>
    <x v="98"/>
    <n v="0"/>
    <n v="1"/>
    <n v="10"/>
    <n v="0"/>
    <n v="0"/>
    <n v="0"/>
    <s v="系"/>
    <s v="其他"/>
    <x v="0"/>
    <s v="其他系所"/>
  </r>
  <r>
    <s v="03 15 2019  9:01AM            "/>
    <s v="吳凱盈"/>
    <s v="AB30164867"/>
    <s v="女"/>
    <s v="11/26/1998                    "/>
    <s v="學生"/>
    <s v="理學院                        "/>
    <s v="地質系"/>
    <s v="學士班"/>
    <s v="852-66796011"/>
    <s v="nhyinggggg@gmail.com"/>
    <s v="其它"/>
    <s v="是"/>
    <n v="0"/>
    <n v="0"/>
    <s v="是"/>
    <m/>
    <x v="1"/>
    <m/>
    <x v="94"/>
    <n v="0"/>
    <s v="TIP"/>
    <s v="企業實習計劃說明會"/>
    <s v="0314_精英公關集團"/>
    <n v="2"/>
    <n v="107"/>
    <n v="1"/>
    <n v="1"/>
    <n v="10"/>
    <m/>
    <x v="98"/>
    <n v="0"/>
    <n v="0"/>
    <n v="0"/>
    <n v="0"/>
    <n v="1"/>
    <n v="0"/>
    <s v="系"/>
    <s v="其他"/>
    <x v="0"/>
    <s v="其他系所"/>
  </r>
  <r>
    <s v="02 26 2019 10:59PM            "/>
    <s v="吳凱盈"/>
    <s v="AB30164867"/>
    <s v="女"/>
    <s v="11/26/1998                    "/>
    <s v="學生"/>
    <s v="理學院                        "/>
    <s v="地質系"/>
    <s v="學士班"/>
    <n v="905681401"/>
    <s v="b06204026@g.ntu.edu.tw"/>
    <s v="其它"/>
    <s v="是"/>
    <n v="0"/>
    <n v="1"/>
    <s v="是"/>
    <m/>
    <x v="0"/>
    <s v="140.112.229.53"/>
    <x v="94"/>
    <n v="10"/>
    <s v="TIP"/>
    <s v="企業實習計劃說明會"/>
    <s v="0318_大昌華嘉"/>
    <n v="2"/>
    <n v="107"/>
    <n v="1"/>
    <n v="1"/>
    <n v="10"/>
    <m/>
    <x v="98"/>
    <n v="0"/>
    <n v="1"/>
    <n v="10"/>
    <n v="0"/>
    <n v="0"/>
    <n v="0"/>
    <s v="系"/>
    <s v="其他"/>
    <x v="0"/>
    <s v="其他系所"/>
  </r>
  <r>
    <s v="02 20 2019  4:48PM            "/>
    <s v="吳凱盈"/>
    <s v="AB30164867"/>
    <s v="女"/>
    <s v="11/26/1998                    "/>
    <s v="學生"/>
    <s v="理學院                        "/>
    <s v="地質系"/>
    <s v="學士班"/>
    <n v="905681401"/>
    <s v="b06204026@g.ntu.edu.tw"/>
    <s v="其它"/>
    <s v="是"/>
    <n v="0"/>
    <n v="1"/>
    <s v="是"/>
    <m/>
    <x v="0"/>
    <s v="140.112.229.53"/>
    <x v="94"/>
    <n v="10"/>
    <s v="TIP"/>
    <s v="企業實習計劃說明會"/>
    <s v="0319_玉山銀行"/>
    <n v="2"/>
    <n v="107"/>
    <n v="1"/>
    <n v="1"/>
    <n v="10"/>
    <s v="否"/>
    <x v="98"/>
    <n v="0"/>
    <n v="1"/>
    <n v="10"/>
    <n v="0"/>
    <n v="0"/>
    <n v="0"/>
    <s v="系"/>
    <s v="其他"/>
    <x v="0"/>
    <s v="其他系所"/>
  </r>
  <r>
    <s v="02 20 2019  4:47PM            "/>
    <s v="吳凱盈"/>
    <s v="AB30164867"/>
    <s v="女"/>
    <s v="11/26/1998                    "/>
    <s v="學生"/>
    <s v="理學院                        "/>
    <s v="地質系"/>
    <s v="學士班"/>
    <n v="905681401"/>
    <s v="b06204026@g.ntu.edu.tw"/>
    <s v="其它"/>
    <s v="是"/>
    <n v="0"/>
    <n v="1"/>
    <s v="是"/>
    <m/>
    <x v="0"/>
    <s v="140.112.229.53"/>
    <x v="94"/>
    <n v="10"/>
    <s v="TIP"/>
    <s v="企業實習計劃說明會"/>
    <s v="0320_國泰金控"/>
    <n v="2"/>
    <n v="107"/>
    <n v="1"/>
    <n v="1"/>
    <n v="10"/>
    <s v="否"/>
    <x v="98"/>
    <n v="0"/>
    <n v="1"/>
    <n v="10"/>
    <n v="0"/>
    <n v="0"/>
    <n v="0"/>
    <s v="系"/>
    <s v="其他"/>
    <x v="0"/>
    <s v="其他系所"/>
  </r>
  <r>
    <m/>
    <s v="吳凱盈"/>
    <m/>
    <m/>
    <m/>
    <m/>
    <m/>
    <m/>
    <m/>
    <m/>
    <m/>
    <m/>
    <m/>
    <m/>
    <m/>
    <m/>
    <m/>
    <x v="2"/>
    <m/>
    <x v="94"/>
    <m/>
    <s v="出席問題"/>
    <m/>
    <s v="0327 只領便當就離開了"/>
    <m/>
    <m/>
    <m/>
    <m/>
    <m/>
    <m/>
    <x v="98"/>
    <m/>
    <n v="0"/>
    <n v="-40"/>
    <m/>
    <m/>
    <m/>
    <m/>
    <s v="非在校生"/>
    <x v="13"/>
    <m/>
  </r>
  <r>
    <s v="03 20 2019  8:30PM            "/>
    <s v="吳凱盈"/>
    <s v="AB30164867"/>
    <s v="女"/>
    <s v="11/26/1998                    "/>
    <s v="學生"/>
    <s v="理學院                        "/>
    <s v="地質系"/>
    <s v="學士班"/>
    <n v="905681401"/>
    <s v="b06204026@g.ntu.edu.tw"/>
    <s v="其它"/>
    <s v="是"/>
    <s v="                              "/>
    <m/>
    <s v="否"/>
    <m/>
    <x v="0"/>
    <s v="140.112.25.35"/>
    <x v="94"/>
    <n v="6"/>
    <s v="TIP"/>
    <s v="企業實習計劃說明會"/>
    <s v="0327_願麗醫美集團"/>
    <n v="2"/>
    <n v="107"/>
    <n v="1"/>
    <n v="1"/>
    <n v="10"/>
    <s v="否"/>
    <x v="98"/>
    <n v="1"/>
    <n v="0"/>
    <n v="0"/>
    <n v="1"/>
    <n v="0"/>
    <n v="0"/>
    <s v="系"/>
    <s v="其他"/>
    <x v="0"/>
    <s v="其他系所"/>
  </r>
  <r>
    <s v="04 11 2019 12:42PM            "/>
    <s v="吳凱盈"/>
    <s v="AB30164867"/>
    <s v="女"/>
    <s v="11/26/1998                    "/>
    <s v="學生"/>
    <s v="理學院                        "/>
    <s v="地質系"/>
    <s v="學士班"/>
    <n v="905681401"/>
    <s v="b06204026@g.ntu.edu.tw"/>
    <s v="其它"/>
    <s v="是"/>
    <s v="                              "/>
    <m/>
    <s v="是"/>
    <m/>
    <x v="0"/>
    <s v="140.112.229.53"/>
    <x v="94"/>
    <n v="6"/>
    <s v="TIP"/>
    <s v="企業實習說明會"/>
    <s v="0425_Dapp Pocket"/>
    <n v="2"/>
    <n v="107"/>
    <n v="1"/>
    <n v="1"/>
    <n v="10"/>
    <s v="否"/>
    <x v="98"/>
    <n v="0"/>
    <n v="1"/>
    <n v="10"/>
    <n v="0"/>
    <n v="0"/>
    <n v="0"/>
    <s v="系"/>
    <s v="其他"/>
    <x v="0"/>
    <s v="其他系所"/>
  </r>
  <r>
    <s v="03 20 2019  8:31PM            "/>
    <s v="吳凱盈"/>
    <s v="AB30164867"/>
    <s v="女"/>
    <s v="11/26/1998                    "/>
    <s v="學生"/>
    <s v="理學院                        "/>
    <s v="地質系"/>
    <s v="學士班"/>
    <n v="905681401"/>
    <s v="b06204026@g.ntu.edu.tw"/>
    <s v="其它"/>
    <s v="是"/>
    <s v="                              "/>
    <m/>
    <s v="是"/>
    <m/>
    <x v="0"/>
    <s v="140.112.25.35"/>
    <x v="94"/>
    <n v="6"/>
    <s v="TIP"/>
    <s v="企業實習說明會"/>
    <s v="0426_台灣通用磨坊"/>
    <n v="2"/>
    <n v="107"/>
    <n v="1"/>
    <n v="1"/>
    <n v="10"/>
    <s v="否"/>
    <x v="98"/>
    <n v="0"/>
    <n v="1"/>
    <n v="10"/>
    <n v="0"/>
    <n v="0"/>
    <n v="0"/>
    <s v="系"/>
    <s v="其他"/>
    <x v="0"/>
    <s v="其他系所"/>
  </r>
  <r>
    <s v="05  3 2019  1:46AM            "/>
    <s v="吳凱盈"/>
    <s v="AB30164867"/>
    <s v="女"/>
    <s v="11/26/1998                    "/>
    <s v="學生"/>
    <s v="理學院                        "/>
    <s v="地質系"/>
    <s v="學士班"/>
    <n v="905681401"/>
    <s v="b06204026@g.ntu.edu.tw"/>
    <s v="其它"/>
    <s v="是"/>
    <s v="                              "/>
    <m/>
    <s v="是"/>
    <m/>
    <x v="0"/>
    <s v="140.112.229.53"/>
    <x v="94"/>
    <n v="6"/>
    <s v="TIP"/>
    <s v="企業實習說明會"/>
    <s v="0508_台大創創中心"/>
    <n v="2"/>
    <n v="10"/>
    <n v="1"/>
    <n v="107"/>
    <n v="10"/>
    <s v="否"/>
    <x v="98"/>
    <n v="0"/>
    <n v="1"/>
    <n v="10"/>
    <n v="0"/>
    <n v="0"/>
    <n v="0"/>
    <s v="系"/>
    <s v="其他"/>
    <x v="0"/>
    <s v="其他系所"/>
  </r>
  <r>
    <s v="03 19 2019  4:53PM            "/>
    <s v="吳豐光"/>
    <s v="AC30131477"/>
    <s v="女"/>
    <s v="09/13/1996                    "/>
    <s v="學生"/>
    <s v="管理學院                      "/>
    <s v="財金系"/>
    <s v="學士班"/>
    <n v="601116253755"/>
    <s v="nfk_2547@hotmail.com"/>
    <s v="其它"/>
    <s v="是"/>
    <n v="0"/>
    <n v="0"/>
    <s v="是"/>
    <m/>
    <x v="1"/>
    <m/>
    <x v="95"/>
    <n v="0"/>
    <s v="TIP"/>
    <s v="企業實習計劃說明會"/>
    <s v="0319_玉山銀行"/>
    <n v="2"/>
    <n v="107"/>
    <n v="1"/>
    <n v="1"/>
    <n v="10"/>
    <m/>
    <x v="99"/>
    <n v="0"/>
    <n v="0"/>
    <n v="0"/>
    <n v="0"/>
    <n v="1"/>
    <n v="0"/>
    <s v="系"/>
    <s v="財金"/>
    <x v="3"/>
    <s v="財金系"/>
  </r>
  <r>
    <s v="03 20 2019  3:02PM            "/>
    <s v="吳豐光"/>
    <s v="AC30131477"/>
    <s v="女"/>
    <s v="09/13/1996                    "/>
    <s v="學生"/>
    <s v="管理學院                      "/>
    <s v="財金系"/>
    <s v="學士班"/>
    <n v="601116253755"/>
    <s v="nfk_2547@hotmail.com"/>
    <s v="其它"/>
    <s v="是"/>
    <n v="0"/>
    <n v="0"/>
    <s v="是"/>
    <m/>
    <x v="1"/>
    <m/>
    <x v="95"/>
    <n v="0"/>
    <s v="TIP"/>
    <s v="企業實習計劃說明會"/>
    <s v="0320_國泰金控"/>
    <n v="2"/>
    <n v="107"/>
    <n v="1"/>
    <n v="1"/>
    <n v="10"/>
    <m/>
    <x v="99"/>
    <n v="0"/>
    <n v="0"/>
    <n v="0"/>
    <n v="0"/>
    <n v="1"/>
    <n v="0"/>
    <s v="系"/>
    <s v="財金"/>
    <x v="3"/>
    <s v="財金系"/>
  </r>
  <r>
    <s v="03 22 2019  3:35PM            "/>
    <s v="吳豐光"/>
    <s v="AC30131477"/>
    <s v="男"/>
    <s v="09/13/1996                    "/>
    <s v="學生"/>
    <s v="管理學院                      "/>
    <s v="財金系"/>
    <s v="學士班"/>
    <n v="601116253755"/>
    <s v="nfk_2547@hotmail.com"/>
    <s v="其它"/>
    <s v="是"/>
    <n v="0"/>
    <n v="0"/>
    <s v="是"/>
    <m/>
    <x v="1"/>
    <m/>
    <x v="95"/>
    <n v="0"/>
    <s v="TIP"/>
    <s v="企業實習計劃說明會"/>
    <s v="0322_台灣拜耳"/>
    <n v="2"/>
    <n v="107"/>
    <n v="1"/>
    <n v="1"/>
    <n v="10"/>
    <m/>
    <x v="99"/>
    <n v="0"/>
    <n v="0"/>
    <n v="0"/>
    <n v="0"/>
    <n v="1"/>
    <n v="0"/>
    <s v="系"/>
    <s v="財金"/>
    <x v="3"/>
    <s v="財金系"/>
  </r>
  <r>
    <s v="04 13 2019 12:56PM            "/>
    <s v="吳懿峰"/>
    <s v="E124840529"/>
    <s v="男"/>
    <s v="03/28/1996                    "/>
    <s v="學生"/>
    <s v="管理學院                      "/>
    <s v="會計系"/>
    <s v="學士班"/>
    <n v="929978788"/>
    <s v="steven.eliteam@gmail.com"/>
    <s v="其它"/>
    <s v="是"/>
    <s v="                              "/>
    <m/>
    <s v="是"/>
    <m/>
    <x v="0"/>
    <m/>
    <x v="96"/>
    <m/>
    <s v="TCP"/>
    <s v="結業式"/>
    <s v="0329_結業式"/>
    <n v="2"/>
    <n v="107"/>
    <n v="1"/>
    <n v="0"/>
    <n v="0"/>
    <m/>
    <x v="100"/>
    <n v="0"/>
    <n v="1"/>
    <n v="0"/>
    <n v="0"/>
    <n v="0"/>
    <n v="0"/>
    <s v="系"/>
    <s v="會計"/>
    <x v="4"/>
    <s v="會計系"/>
  </r>
  <r>
    <s v="03  5 2019  3:05PM            "/>
    <s v="呂廷威"/>
    <s v="B122926158"/>
    <s v="男"/>
    <s v="11/01/1997                    "/>
    <s v="學生"/>
    <s v="管理學院                      "/>
    <s v="財金系"/>
    <s v="學士班"/>
    <n v="976595215"/>
    <s v="b05703028@ntu.edu.tw"/>
    <s v="其它"/>
    <s v="是"/>
    <n v="0"/>
    <n v="1"/>
    <s v="是"/>
    <m/>
    <x v="0"/>
    <s v="175.97.32.207"/>
    <x v="97"/>
    <n v="10"/>
    <s v="TIP"/>
    <s v="企業實習計劃說明會"/>
    <s v="0320_國泰金控"/>
    <n v="2"/>
    <n v="107"/>
    <n v="1"/>
    <n v="1"/>
    <n v="10"/>
    <s v="是"/>
    <x v="101"/>
    <n v="0"/>
    <n v="1"/>
    <n v="10"/>
    <n v="0"/>
    <n v="0"/>
    <n v="0"/>
    <s v="系"/>
    <s v="財金"/>
    <x v="3"/>
    <s v="財金系"/>
  </r>
  <r>
    <s v="03  7 2019  3:34PM            "/>
    <s v="呂廷威"/>
    <s v="B122926158"/>
    <s v="男"/>
    <s v="11/01/1997                    "/>
    <s v="學生"/>
    <s v="管理學院                      "/>
    <s v="財金系"/>
    <s v="學士班"/>
    <n v="976595215"/>
    <s v="b05703028@ntu.edu.tw"/>
    <s v="其它"/>
    <s v="是"/>
    <n v="0"/>
    <n v="1"/>
    <s v="是"/>
    <m/>
    <x v="0"/>
    <s v="49.217.193.112"/>
    <x v="97"/>
    <n v="10"/>
    <s v="TIP"/>
    <s v="企業實習計劃說明會"/>
    <s v="0325_富達投信"/>
    <n v="2"/>
    <n v="107"/>
    <n v="1"/>
    <n v="1"/>
    <n v="10"/>
    <s v="是"/>
    <x v="101"/>
    <n v="0"/>
    <n v="1"/>
    <n v="10"/>
    <n v="0"/>
    <n v="0"/>
    <n v="0"/>
    <s v="系"/>
    <s v="財金"/>
    <x v="3"/>
    <s v="財金系"/>
  </r>
  <r>
    <s v="05  1 2019  2:56PM            "/>
    <s v="呂汶憶"/>
    <s v="L225166789"/>
    <s v="女"/>
    <s v="05/29/1998                    "/>
    <s v="學生"/>
    <s v="社會科學院                    "/>
    <s v="經濟系"/>
    <s v="學士班"/>
    <n v="970607798"/>
    <s v="B05303079@ntu.edu.tw"/>
    <s v="其它"/>
    <s v="否"/>
    <s v="                              "/>
    <m/>
    <s v="是"/>
    <m/>
    <x v="0"/>
    <s v="140.112.25.121"/>
    <x v="98"/>
    <n v="6"/>
    <s v="TIP"/>
    <s v="企業實習說明會"/>
    <s v="0506_綠藤生機"/>
    <n v="2"/>
    <n v="107"/>
    <n v="1"/>
    <n v="1"/>
    <n v="10"/>
    <s v="是"/>
    <x v="102"/>
    <n v="0"/>
    <n v="1"/>
    <n v="10"/>
    <n v="0"/>
    <n v="0"/>
    <n v="0"/>
    <s v="系"/>
    <s v="其他"/>
    <x v="0"/>
    <s v="其他系所"/>
  </r>
  <r>
    <s v="03  8 2019  8:45PM            "/>
    <s v="呂季洋"/>
    <s v="S124829254"/>
    <s v="男"/>
    <s v="07/31/1996                    "/>
    <s v="學生"/>
    <s v="管理學院                      "/>
    <s v="國企系"/>
    <s v="碩士班"/>
    <n v="972338731"/>
    <s v="a0972338731@gmail.com"/>
    <s v="其它"/>
    <s v="否"/>
    <n v="0"/>
    <n v="1"/>
    <s v="是"/>
    <m/>
    <x v="0"/>
    <s v="140.112.4.184"/>
    <x v="99"/>
    <n v="10"/>
    <s v="TIP"/>
    <s v="企業實習計劃說明會"/>
    <s v="0322_台灣拜耳"/>
    <n v="2"/>
    <n v="107"/>
    <n v="1"/>
    <n v="1"/>
    <n v="10"/>
    <s v="否"/>
    <x v="103"/>
    <n v="0"/>
    <n v="1"/>
    <n v="10"/>
    <n v="0"/>
    <n v="0"/>
    <n v="0"/>
    <s v="所"/>
    <s v="國企"/>
    <x v="11"/>
    <s v="國企所"/>
  </r>
  <r>
    <s v="03 28 2019  7:28PM            "/>
    <s v="呂季洋"/>
    <s v="S124829254"/>
    <s v="男"/>
    <s v="07/31/1996                    "/>
    <s v="學生"/>
    <s v="管理學院                      "/>
    <s v="國企系"/>
    <s v="碩士班"/>
    <n v="972338731"/>
    <s v="a0972338731@gmail.com"/>
    <s v="其它"/>
    <s v="否"/>
    <s v="                              "/>
    <m/>
    <s v="是"/>
    <m/>
    <x v="0"/>
    <s v="49.216.150.164"/>
    <x v="99"/>
    <n v="6"/>
    <s v="TIP"/>
    <s v="企業實習說明會"/>
    <s v="0426_台灣通用磨坊"/>
    <n v="2"/>
    <n v="107"/>
    <n v="1"/>
    <n v="1"/>
    <n v="10"/>
    <s v="否"/>
    <x v="103"/>
    <n v="0"/>
    <n v="1"/>
    <n v="10"/>
    <n v="0"/>
    <n v="0"/>
    <n v="0"/>
    <s v="所"/>
    <s v="國企"/>
    <x v="11"/>
    <s v="國企所"/>
  </r>
  <r>
    <s v="05  6 2019  2:33PM            "/>
    <s v="呂季洋"/>
    <s v="S124829254"/>
    <s v="男"/>
    <s v="07/31/1996                    "/>
    <s v="學生"/>
    <s v="管理學院                      "/>
    <s v="國企系"/>
    <s v="碩士班"/>
    <n v="972338731"/>
    <s v="a0972338731@gmail.com"/>
    <s v="其它"/>
    <s v="是"/>
    <s v="                              "/>
    <m/>
    <s v="是"/>
    <m/>
    <x v="1"/>
    <m/>
    <x v="99"/>
    <n v="6"/>
    <s v="TIP"/>
    <s v="企業實習說明會"/>
    <s v="0506_綠藤生機"/>
    <n v="2"/>
    <n v="107"/>
    <n v="1"/>
    <n v="1"/>
    <n v="10"/>
    <m/>
    <x v="103"/>
    <n v="0"/>
    <n v="0"/>
    <n v="0"/>
    <n v="0"/>
    <n v="1"/>
    <n v="0"/>
    <s v="所"/>
    <s v="國企"/>
    <x v="11"/>
    <s v="國企所"/>
  </r>
  <r>
    <s v="03  4 2019  7:48AM            "/>
    <s v="呂采容"/>
    <s v="H224630706"/>
    <s v="女"/>
    <s v="01/28/1998                    "/>
    <s v="學生"/>
    <s v="文學院                        "/>
    <s v="日文系"/>
    <s v="學士班"/>
    <n v="956951858"/>
    <s v="a0956951858@gmail.com"/>
    <s v="其它"/>
    <s v="否"/>
    <n v="0"/>
    <n v="1"/>
    <s v="是"/>
    <m/>
    <x v="0"/>
    <s v="180.204.225.23"/>
    <x v="100"/>
    <n v="10"/>
    <s v="TIP"/>
    <s v="企業實習計劃說明會"/>
    <s v="0311_晟德集團"/>
    <n v="2"/>
    <n v="107"/>
    <n v="1"/>
    <n v="1"/>
    <n v="10"/>
    <s v="否"/>
    <x v="104"/>
    <n v="0"/>
    <n v="1"/>
    <n v="10"/>
    <n v="0"/>
    <n v="0"/>
    <n v="0"/>
    <s v="系"/>
    <s v="其他"/>
    <x v="0"/>
    <s v="其他系所"/>
  </r>
  <r>
    <s v="02 16 2019  6:14PM            "/>
    <s v="呂紀廷"/>
    <s v="A129770484"/>
    <s v="男"/>
    <s v="01/19/1998                    "/>
    <s v="學生"/>
    <s v="文學院                        "/>
    <s v="戲劇系"/>
    <s v="學士班"/>
    <n v="988598060"/>
    <s v="karta1020376@gmail.com"/>
    <s v="其它"/>
    <s v="否"/>
    <n v="0"/>
    <n v="1"/>
    <s v="是"/>
    <m/>
    <x v="0"/>
    <s v="1.163.153.180"/>
    <x v="101"/>
    <n v="10"/>
    <s v="TIP"/>
    <s v="企業實習計劃說明會"/>
    <s v="0306_藍天百腦匯"/>
    <n v="2"/>
    <n v="107"/>
    <n v="1"/>
    <n v="1"/>
    <n v="10"/>
    <s v="否"/>
    <x v="105"/>
    <n v="0"/>
    <n v="1"/>
    <n v="10"/>
    <n v="0"/>
    <n v="0"/>
    <n v="0"/>
    <s v="系"/>
    <s v="其他"/>
    <x v="0"/>
    <s v="其他系所"/>
  </r>
  <r>
    <s v="02 16 2019  6:15PM            "/>
    <s v="呂紀廷"/>
    <s v="A129770484"/>
    <s v="男"/>
    <s v="01/19/1998                    "/>
    <s v="學生"/>
    <s v="文學院                        "/>
    <s v="戲劇系"/>
    <s v="學士班"/>
    <n v="988598060"/>
    <s v="karta1020376@gmail.com"/>
    <s v="其它"/>
    <s v="否"/>
    <n v="0"/>
    <n v="1"/>
    <s v="是"/>
    <m/>
    <x v="0"/>
    <s v="1.163.153.180"/>
    <x v="101"/>
    <n v="10"/>
    <s v="TIP"/>
    <s v="企業實習計劃說明會"/>
    <s v="0319_玉山銀行"/>
    <n v="2"/>
    <n v="107"/>
    <n v="1"/>
    <n v="1"/>
    <n v="10"/>
    <s v="否"/>
    <x v="105"/>
    <n v="0"/>
    <n v="1"/>
    <n v="10"/>
    <n v="0"/>
    <n v="0"/>
    <n v="0"/>
    <s v="系"/>
    <s v="其他"/>
    <x v="0"/>
    <s v="其他系所"/>
  </r>
  <r>
    <s v="02 13 2019  2:14PM            "/>
    <s v="呂紀廷"/>
    <s v="A129770484"/>
    <s v="男"/>
    <s v="01/19/1998                    "/>
    <s v="學生"/>
    <s v="文學院                        "/>
    <s v="經濟系雙主修戲劇系"/>
    <s v="學士班"/>
    <n v="988598060"/>
    <s v="karta1020376@gmail.com"/>
    <s v="其它"/>
    <s v="否"/>
    <n v="0"/>
    <n v="1"/>
    <s v="是"/>
    <m/>
    <x v="0"/>
    <s v="114.136.212.153"/>
    <x v="101"/>
    <n v="10"/>
    <s v="TIP"/>
    <s v="企業實習計劃說明會"/>
    <s v="0320_國泰金控"/>
    <n v="2"/>
    <n v="107"/>
    <n v="1"/>
    <n v="1"/>
    <n v="10"/>
    <s v="否"/>
    <x v="105"/>
    <n v="0"/>
    <n v="1"/>
    <n v="10"/>
    <n v="0"/>
    <n v="0"/>
    <n v="0"/>
    <s v="系"/>
    <s v="其他"/>
    <x v="0"/>
    <s v="其他系所"/>
  </r>
  <r>
    <s v="03  5 2019 12:01PM            "/>
    <s v="呂紀廷"/>
    <s v="A129770484"/>
    <s v="男"/>
    <s v="01/19/1998                    "/>
    <s v="學生"/>
    <s v="文學院                        "/>
    <s v="經濟系雙主修戲劇系"/>
    <s v="學士班"/>
    <n v="988598060"/>
    <s v="karta1020376@gmail.com"/>
    <s v="其它"/>
    <s v="否"/>
    <s v="                              "/>
    <m/>
    <s v="否"/>
    <m/>
    <x v="0"/>
    <s v="223.137.32.119"/>
    <x v="101"/>
    <n v="6"/>
    <s v="TIP"/>
    <s v="企業實習計劃說明會"/>
    <s v="0411_SAS"/>
    <n v="2"/>
    <n v="107"/>
    <n v="1"/>
    <n v="1"/>
    <n v="10"/>
    <m/>
    <x v="105"/>
    <n v="1"/>
    <n v="0"/>
    <n v="0"/>
    <n v="1"/>
    <n v="0"/>
    <n v="0"/>
    <s v="系"/>
    <s v="其他"/>
    <x v="0"/>
    <s v="其他系所"/>
  </r>
  <r>
    <s v="03 19 2019  8:59AM            "/>
    <s v="呂紀廷"/>
    <s v="A129770484"/>
    <s v="男"/>
    <s v="01/19/1998                    "/>
    <s v="學生"/>
    <s v="文學院                        "/>
    <s v="戲劇系"/>
    <s v="學士班"/>
    <n v="988598060"/>
    <s v="karta1020376@gmail.com"/>
    <s v="其它"/>
    <s v="否"/>
    <s v="                              "/>
    <m/>
    <s v="是"/>
    <m/>
    <x v="0"/>
    <s v="42.72.115.71"/>
    <x v="101"/>
    <n v="6"/>
    <s v="TIP"/>
    <s v="企業實習計劃說明會"/>
    <s v="0412_華碩電腦"/>
    <n v="2"/>
    <n v="107"/>
    <n v="1"/>
    <n v="1"/>
    <n v="10"/>
    <s v="是"/>
    <x v="105"/>
    <n v="0"/>
    <n v="1"/>
    <n v="10"/>
    <n v="0"/>
    <n v="0"/>
    <n v="0"/>
    <s v="系"/>
    <s v="其他"/>
    <x v="0"/>
    <s v="其他系所"/>
  </r>
  <r>
    <s v="04 17 2019 11:39AM            "/>
    <s v="呂紀廷"/>
    <s v="A129770484"/>
    <s v="男"/>
    <s v="01/19/1998                    "/>
    <s v="學生"/>
    <s v="文學院                        "/>
    <s v="戲劇系"/>
    <s v="學士班"/>
    <n v="988598060"/>
    <s v="karta1020376@gmail.com"/>
    <s v="其它"/>
    <s v="否"/>
    <s v="                              "/>
    <m/>
    <s v="是"/>
    <m/>
    <x v="0"/>
    <s v="42.73.28.180"/>
    <x v="101"/>
    <n v="6"/>
    <s v="TIP"/>
    <s v="企業實習說明會"/>
    <s v="0426_台灣通用磨坊"/>
    <n v="2"/>
    <n v="107"/>
    <n v="1"/>
    <n v="1"/>
    <n v="10"/>
    <s v="是"/>
    <x v="105"/>
    <n v="0"/>
    <n v="1"/>
    <n v="10"/>
    <n v="0"/>
    <n v="0"/>
    <n v="0"/>
    <s v="系"/>
    <s v="其他"/>
    <x v="0"/>
    <s v="其他系所"/>
  </r>
  <r>
    <s v="03 18 2019  7:35PM            "/>
    <s v="呂恩慈"/>
    <s v="A230417650"/>
    <s v="女"/>
    <s v="01/21/1999                    "/>
    <s v="學生"/>
    <s v="管理學院                      "/>
    <s v="國企系"/>
    <s v="學士班"/>
    <n v="906573633"/>
    <s v="q90605@gmail.com"/>
    <s v="其它"/>
    <s v="否"/>
    <n v="0"/>
    <n v="1"/>
    <s v="是"/>
    <m/>
    <x v="0"/>
    <s v="140.112.25.106"/>
    <x v="102"/>
    <n v="10"/>
    <s v="TIP"/>
    <s v="企業實習計劃說明會"/>
    <s v="0322_台灣拜耳"/>
    <n v="2"/>
    <n v="107"/>
    <n v="1"/>
    <n v="1"/>
    <n v="10"/>
    <s v="無"/>
    <x v="106"/>
    <n v="0"/>
    <n v="1"/>
    <n v="10"/>
    <n v="0"/>
    <n v="0"/>
    <n v="0"/>
    <s v="系"/>
    <s v="國企"/>
    <x v="2"/>
    <s v="國企系"/>
  </r>
  <r>
    <s v="03 21 2019  1:03AM            "/>
    <s v="呂恩慈"/>
    <s v="A230417650"/>
    <s v="女"/>
    <s v="01/21/1999                    "/>
    <s v="學生"/>
    <s v="管理學院                      "/>
    <s v="國企系"/>
    <s v="學士班"/>
    <n v="906573633"/>
    <s v="q90605@gmail.com"/>
    <s v="其它"/>
    <s v="否"/>
    <s v="                              "/>
    <m/>
    <s v="是"/>
    <m/>
    <x v="0"/>
    <s v="101.136.59.109"/>
    <x v="102"/>
    <n v="6"/>
    <s v="職涯講堂"/>
    <s v="實習經驗分享"/>
    <s v="0429_國企R06林威宇國企B04陳雨彤"/>
    <n v="2"/>
    <n v="107"/>
    <n v="1"/>
    <n v="1"/>
    <n v="10"/>
    <s v="想瞭解學姐如何從發掘自己有興趣的領域到後來能成功爭取相關實習經驗的分享"/>
    <x v="106"/>
    <n v="0"/>
    <n v="1"/>
    <n v="10"/>
    <n v="0"/>
    <n v="0"/>
    <n v="0"/>
    <s v="系"/>
    <s v="國企"/>
    <x v="2"/>
    <s v="國企系"/>
  </r>
  <r>
    <s v="03 10 2019  1:04PM            "/>
    <s v="呂健亦"/>
    <s v="Q124205725"/>
    <s v="男"/>
    <s v="08/25/1999                    "/>
    <s v="校外人士"/>
    <m/>
    <m/>
    <s v="學生"/>
    <n v="966973519"/>
    <s v="ragn1245780@gmail.com"/>
    <s v="其它"/>
    <s v="否"/>
    <n v="0"/>
    <n v="1"/>
    <s v="是"/>
    <m/>
    <x v="0"/>
    <s v="110.28.98.34"/>
    <x v="103"/>
    <n v="10"/>
    <s v="TIP"/>
    <s v="企業實習計劃說明會"/>
    <s v="0312_工研院產科國際所"/>
    <n v="2"/>
    <n v="107"/>
    <n v="1"/>
    <n v="1"/>
    <n v="10"/>
    <m/>
    <x v="107"/>
    <n v="0"/>
    <n v="1"/>
    <n v="10"/>
    <n v="0"/>
    <n v="0"/>
    <n v="0"/>
    <s v="其他"/>
    <s v="非在校生"/>
    <x v="1"/>
    <s v="其他"/>
  </r>
  <r>
    <s v="02 19 2019  9:39AM            "/>
    <s v="宋家萱"/>
    <s v="F229711580"/>
    <s v="女"/>
    <s v="08/21/1998                    "/>
    <s v="學生"/>
    <s v="管理學院                      "/>
    <s v="國企系"/>
    <s v="學士班"/>
    <n v="983178738"/>
    <s v="b05704045@ntu.edu.tw"/>
    <s v="其它"/>
    <s v="否"/>
    <n v="0"/>
    <n v="1"/>
    <s v="是"/>
    <m/>
    <x v="0"/>
    <s v="101.9.133.53"/>
    <x v="104"/>
    <n v="10"/>
    <s v="TIP"/>
    <s v="企業實習計劃說明會"/>
    <s v="0314_精英公關集團"/>
    <n v="2"/>
    <n v="107"/>
    <n v="1"/>
    <n v="1"/>
    <n v="10"/>
    <s v="是"/>
    <x v="108"/>
    <n v="0"/>
    <n v="1"/>
    <n v="10"/>
    <n v="0"/>
    <n v="0"/>
    <n v="0"/>
    <s v="系"/>
    <s v="國企"/>
    <x v="2"/>
    <s v="國企系"/>
  </r>
  <r>
    <s v="03  8 2019 11:07AM            "/>
    <s v="宋家萱"/>
    <s v="F229711580"/>
    <s v="女"/>
    <s v="08/21/1998                    "/>
    <s v="學生"/>
    <s v="管理學院                      "/>
    <s v="國企系"/>
    <s v="學士班"/>
    <n v="983178738"/>
    <s v="b05704045@ntu.edu.tw"/>
    <s v="其它"/>
    <s v="否"/>
    <n v="0"/>
    <n v="1"/>
    <s v="是"/>
    <m/>
    <x v="0"/>
    <s v="140.112.25.103"/>
    <x v="104"/>
    <n v="10"/>
    <s v="TIP"/>
    <s v="企業實習計劃說明會"/>
    <s v="0318_大昌華嘉"/>
    <n v="2"/>
    <n v="107"/>
    <n v="1"/>
    <n v="1"/>
    <n v="10"/>
    <m/>
    <x v="108"/>
    <n v="0"/>
    <n v="1"/>
    <n v="10"/>
    <n v="0"/>
    <n v="0"/>
    <n v="0"/>
    <s v="系"/>
    <s v="國企"/>
    <x v="2"/>
    <s v="國企系"/>
  </r>
  <r>
    <s v="02 17 2019  6:06PM            "/>
    <s v="巫冠緯"/>
    <s v="F130605859"/>
    <s v="男"/>
    <s v="07/06/1999                    "/>
    <s v="學生"/>
    <s v="社會科學院                    "/>
    <s v="經濟系"/>
    <s v="學士班"/>
    <n v="905394590"/>
    <s v="b06601031@ntu.edu.tw"/>
    <s v="其它"/>
    <s v="否"/>
    <n v="0"/>
    <n v="1"/>
    <s v="是"/>
    <m/>
    <x v="0"/>
    <s v="123.204.128.210"/>
    <x v="105"/>
    <n v="10"/>
    <s v="TIP"/>
    <s v="企業實習計劃說明會"/>
    <s v="0311_晟德集團"/>
    <n v="2"/>
    <n v="107"/>
    <n v="1"/>
    <n v="1"/>
    <n v="10"/>
    <s v="否"/>
    <x v="109"/>
    <n v="0"/>
    <n v="1"/>
    <n v="10"/>
    <n v="0"/>
    <n v="0"/>
    <n v="0"/>
    <s v="系"/>
    <s v="其他"/>
    <x v="0"/>
    <s v="其他系所"/>
  </r>
  <r>
    <s v="03  2 2019 10:17AM            "/>
    <s v="巫冠緯"/>
    <s v="F130605859"/>
    <s v="男"/>
    <s v="07/06/1999                    "/>
    <s v="學生"/>
    <s v="社會科學院                    "/>
    <s v="經濟系"/>
    <s v="學士班"/>
    <n v="905394590"/>
    <s v="b06601031@ntu.edu.tw"/>
    <s v="其它"/>
    <s v="否"/>
    <n v="0"/>
    <n v="1"/>
    <s v="是"/>
    <m/>
    <x v="0"/>
    <s v="175.180.67.75"/>
    <x v="105"/>
    <n v="10"/>
    <s v="TIP"/>
    <s v="企業實習計劃說明會"/>
    <s v="0312_工研院產科國際所"/>
    <n v="2"/>
    <n v="107"/>
    <n v="1"/>
    <n v="1"/>
    <n v="10"/>
    <m/>
    <x v="109"/>
    <n v="0"/>
    <n v="1"/>
    <n v="10"/>
    <n v="0"/>
    <n v="0"/>
    <n v="0"/>
    <s v="系"/>
    <s v="其他"/>
    <x v="0"/>
    <s v="其他系所"/>
  </r>
  <r>
    <s v="03 18 2019  7:26AM            "/>
    <s v="巫冠緯"/>
    <s v="F130605859"/>
    <s v="男"/>
    <s v="07/06/1999                    "/>
    <s v="學生"/>
    <s v="社會科學院                    "/>
    <s v="經濟系"/>
    <s v="學士班"/>
    <n v="905394590"/>
    <s v="b06601031@ntu.edu.tw"/>
    <s v="其它"/>
    <s v="否"/>
    <n v="0"/>
    <n v="1"/>
    <s v="是"/>
    <m/>
    <x v="0"/>
    <s v="123.204.129.190"/>
    <x v="105"/>
    <n v="10"/>
    <s v="TIP"/>
    <s v="企業實習計劃說明會"/>
    <s v="0318_大昌華嘉"/>
    <n v="2"/>
    <n v="107"/>
    <n v="1"/>
    <n v="1"/>
    <n v="10"/>
    <s v="否"/>
    <x v="109"/>
    <n v="0"/>
    <n v="1"/>
    <n v="10"/>
    <n v="0"/>
    <n v="0"/>
    <n v="0"/>
    <s v="系"/>
    <s v="其他"/>
    <x v="0"/>
    <s v="其他系所"/>
  </r>
  <r>
    <s v="02 17 2019  6:08PM            "/>
    <s v="巫冠緯"/>
    <s v="F130605859"/>
    <s v="男"/>
    <s v="07/06/1999                    "/>
    <s v="學生"/>
    <s v="社會科學院                    "/>
    <s v="經濟系"/>
    <s v="學士班"/>
    <n v="905394590"/>
    <s v="b06601031@ntu.edu.tw"/>
    <s v="其它"/>
    <s v="否"/>
    <n v="0"/>
    <n v="1"/>
    <s v="是"/>
    <m/>
    <x v="0"/>
    <s v="123.204.128.210"/>
    <x v="105"/>
    <n v="10"/>
    <s v="TIP"/>
    <s v="企業實習計劃說明會"/>
    <s v="0319_玉山銀行"/>
    <n v="2"/>
    <n v="107"/>
    <n v="1"/>
    <n v="1"/>
    <n v="10"/>
    <s v="否"/>
    <x v="109"/>
    <n v="0"/>
    <n v="1"/>
    <n v="10"/>
    <n v="0"/>
    <n v="0"/>
    <n v="0"/>
    <s v="系"/>
    <s v="其他"/>
    <x v="0"/>
    <s v="其他系所"/>
  </r>
  <r>
    <s v="02 17 2019  6:05PM            "/>
    <s v="巫冠緯"/>
    <s v="F130605859"/>
    <s v="男"/>
    <s v="07/06/1999                    "/>
    <s v="學生"/>
    <s v="社會科學院                    "/>
    <s v="經濟系"/>
    <s v="學士班"/>
    <n v="905394590"/>
    <s v="b06601031@ntu.edu.tw"/>
    <s v="其它"/>
    <s v="否"/>
    <n v="0"/>
    <n v="1"/>
    <s v="是"/>
    <m/>
    <x v="0"/>
    <s v="123.204.128.210"/>
    <x v="105"/>
    <n v="10"/>
    <s v="TIP"/>
    <s v="企業實習計劃說明會"/>
    <s v="0320_國泰金控"/>
    <n v="2"/>
    <n v="107"/>
    <n v="1"/>
    <n v="1"/>
    <n v="10"/>
    <s v="否"/>
    <x v="109"/>
    <n v="0"/>
    <n v="1"/>
    <n v="10"/>
    <n v="0"/>
    <n v="0"/>
    <n v="0"/>
    <s v="系"/>
    <s v="其他"/>
    <x v="0"/>
    <s v="其他系所"/>
  </r>
  <r>
    <s v="03  2 2019 10:14AM            "/>
    <s v="巫冠緯"/>
    <s v="F130605859"/>
    <s v="男"/>
    <s v="07/06/1999                    "/>
    <s v="學生"/>
    <s v="社會科學院                    "/>
    <s v="經濟系"/>
    <s v="學士班"/>
    <n v="905394590"/>
    <s v="b06601031@ntu.edu.tw"/>
    <s v="其它"/>
    <s v="否"/>
    <n v="0"/>
    <n v="1"/>
    <s v="是"/>
    <m/>
    <x v="0"/>
    <s v="175.180.67.75"/>
    <x v="105"/>
    <n v="10"/>
    <s v="TIP"/>
    <s v="企業實習計劃說明會"/>
    <s v="0322_台灣拜耳"/>
    <n v="2"/>
    <n v="107"/>
    <n v="1"/>
    <n v="1"/>
    <n v="10"/>
    <s v="否"/>
    <x v="109"/>
    <n v="0"/>
    <n v="1"/>
    <n v="10"/>
    <n v="0"/>
    <n v="0"/>
    <n v="0"/>
    <s v="系"/>
    <s v="其他"/>
    <x v="0"/>
    <s v="其他系所"/>
  </r>
  <r>
    <s v="03 15 2019 11:26AM            "/>
    <s v="巫冠緯"/>
    <s v="F130605859"/>
    <s v="男"/>
    <s v="07/06/1999                    "/>
    <s v="學生"/>
    <s v="社會科學院                    "/>
    <s v="經濟系"/>
    <s v="學士班"/>
    <n v="905394590"/>
    <s v="b06601031@ntu.edu.tw"/>
    <s v="其它"/>
    <s v="否"/>
    <n v="0"/>
    <n v="1"/>
    <s v="是"/>
    <m/>
    <x v="0"/>
    <s v="140.112.25.99"/>
    <x v="105"/>
    <n v="10"/>
    <s v="TIP"/>
    <s v="企業實習計劃說明會"/>
    <s v="0325_富達投信"/>
    <n v="2"/>
    <n v="107"/>
    <n v="1"/>
    <n v="1"/>
    <n v="10"/>
    <s v="否"/>
    <x v="109"/>
    <n v="0"/>
    <n v="1"/>
    <n v="10"/>
    <n v="0"/>
    <n v="0"/>
    <n v="0"/>
    <s v="系"/>
    <s v="其他"/>
    <x v="0"/>
    <s v="其他系所"/>
  </r>
  <r>
    <s v="03 21 2019  5:26PM            "/>
    <s v="巫冠緯"/>
    <s v="F130605859"/>
    <s v="男"/>
    <s v="07/06/1999                    "/>
    <s v="學生"/>
    <s v="社會科學院                    "/>
    <s v="經濟系"/>
    <s v="學士班"/>
    <n v="905394590"/>
    <s v="b06601031@ntu.edu.tw"/>
    <s v="其它"/>
    <s v="否"/>
    <s v="                              "/>
    <m/>
    <s v="是"/>
    <m/>
    <x v="0"/>
    <s v="140.112.25.98"/>
    <x v="105"/>
    <n v="6"/>
    <s v="TIP"/>
    <s v="企業實習計劃說明會"/>
    <s v="0410_燦坤實業"/>
    <n v="2"/>
    <n v="107"/>
    <n v="1"/>
    <n v="1"/>
    <n v="10"/>
    <s v="否"/>
    <x v="109"/>
    <n v="0"/>
    <n v="1"/>
    <n v="10"/>
    <n v="0"/>
    <n v="0"/>
    <n v="0"/>
    <s v="系"/>
    <s v="其他"/>
    <x v="0"/>
    <s v="其他系所"/>
  </r>
  <r>
    <s v="03 18 2019  7:27AM            "/>
    <s v="巫冠緯"/>
    <s v="F130605859"/>
    <s v="男"/>
    <s v="07/06/1999                    "/>
    <s v="學生"/>
    <s v="社會科學院                    "/>
    <s v="經濟系"/>
    <s v="學士班"/>
    <n v="905394590"/>
    <s v="b06601031@ntu.edu.tw"/>
    <s v="其它"/>
    <s v="否"/>
    <s v="                              "/>
    <m/>
    <s v="是"/>
    <m/>
    <x v="0"/>
    <s v="123.204.129.190"/>
    <x v="105"/>
    <n v="6"/>
    <s v="TIP"/>
    <s v="企業實習計劃說明會"/>
    <s v="0411_SAS"/>
    <n v="2"/>
    <n v="107"/>
    <n v="1"/>
    <n v="1"/>
    <n v="10"/>
    <s v="否"/>
    <x v="109"/>
    <n v="0"/>
    <n v="1"/>
    <n v="10"/>
    <n v="0"/>
    <n v="0"/>
    <n v="0"/>
    <s v="系"/>
    <s v="其他"/>
    <x v="0"/>
    <s v="其他系所"/>
  </r>
  <r>
    <s v="03 18 2019  7:27AM            "/>
    <s v="巫冠緯"/>
    <s v="F130605859"/>
    <s v="男"/>
    <s v="07/06/1999                    "/>
    <s v="學生"/>
    <s v="社會科學院                    "/>
    <s v="經濟系"/>
    <s v="學士班"/>
    <n v="905394590"/>
    <s v="b06601031@ntu.edu.tw"/>
    <s v="其它"/>
    <s v="否"/>
    <s v="                              "/>
    <m/>
    <s v="是"/>
    <m/>
    <x v="0"/>
    <s v="123.204.129.190"/>
    <x v="105"/>
    <n v="6"/>
    <s v="TIP"/>
    <s v="企業實習說明會"/>
    <s v="0426_台灣通用磨坊"/>
    <n v="2"/>
    <n v="107"/>
    <n v="1"/>
    <n v="1"/>
    <n v="10"/>
    <s v="否"/>
    <x v="109"/>
    <n v="0"/>
    <n v="1"/>
    <n v="10"/>
    <n v="0"/>
    <n v="0"/>
    <n v="0"/>
    <s v="系"/>
    <s v="其他"/>
    <x v="0"/>
    <s v="其他系所"/>
  </r>
  <r>
    <s v="04 18 2019  4:44PM            "/>
    <s v="巫冠緯"/>
    <s v="F130605859"/>
    <s v="男"/>
    <s v="07/06/1999                    "/>
    <s v="學生"/>
    <s v="社會科學院                    "/>
    <s v="經濟系"/>
    <s v="學士班"/>
    <n v="905394590"/>
    <s v="b06601031@ntu.edu.tw"/>
    <s v="其它"/>
    <s v="否"/>
    <s v="                              "/>
    <m/>
    <s v="是"/>
    <m/>
    <x v="0"/>
    <s v="140.112.25.99"/>
    <x v="105"/>
    <n v="6"/>
    <s v="TIP"/>
    <s v="企業實習說明會"/>
    <s v="0506_綠藤生機"/>
    <n v="2"/>
    <n v="107"/>
    <n v="1"/>
    <n v="1"/>
    <n v="10"/>
    <s v="否"/>
    <x v="109"/>
    <n v="0"/>
    <n v="1"/>
    <n v="10"/>
    <n v="0"/>
    <n v="0"/>
    <n v="0"/>
    <s v="系"/>
    <s v="其他"/>
    <x v="0"/>
    <s v="其他系所"/>
  </r>
  <r>
    <s v="03 13 2019  2:45PM            "/>
    <s v="李  佳"/>
    <s v="A225859422"/>
    <s v="女"/>
    <s v="01/26/1990                    "/>
    <s v="學生"/>
    <s v="生物資源暨農學院              "/>
    <s v="生傳系"/>
    <s v="碩士班"/>
    <n v="939886019"/>
    <s v="leechia126@gmail.com"/>
    <s v="其它"/>
    <s v="否"/>
    <n v="0"/>
    <n v="1"/>
    <s v="是"/>
    <m/>
    <x v="0"/>
    <s v="140.112.25.100"/>
    <x v="106"/>
    <n v="10"/>
    <s v="TIP"/>
    <s v="企業實習計劃說明會"/>
    <s v="0314_精英公關集團"/>
    <n v="2"/>
    <n v="107"/>
    <n v="1"/>
    <n v="1"/>
    <n v="10"/>
    <s v="否"/>
    <x v="110"/>
    <n v="0"/>
    <n v="1"/>
    <n v="10"/>
    <n v="0"/>
    <n v="0"/>
    <n v="0"/>
    <s v="所"/>
    <s v="其他"/>
    <x v="0"/>
    <s v="其他系所"/>
  </r>
  <r>
    <s v="03  9 2019  8:26PM            "/>
    <s v="李  昕"/>
    <s v="F227938172"/>
    <s v="女"/>
    <s v="06/23/1991                    "/>
    <s v="校友"/>
    <m/>
    <s v="機械系"/>
    <s v="學士班校友"/>
    <n v="988971723"/>
    <s v="leeehsin@gmail.com"/>
    <s v="其它"/>
    <s v="否"/>
    <n v="0"/>
    <n v="1"/>
    <s v="是"/>
    <m/>
    <x v="0"/>
    <s v="223.136.113.43"/>
    <x v="107"/>
    <n v="10"/>
    <s v="職涯講堂"/>
    <s v="校友職涯分享會"/>
    <s v="0320_國企B97陳迦樂"/>
    <n v="2"/>
    <n v="107"/>
    <n v="1"/>
    <n v="1"/>
    <n v="10"/>
    <m/>
    <x v="111"/>
    <n v="0"/>
    <n v="1"/>
    <n v="10"/>
    <n v="0"/>
    <n v="0"/>
    <n v="0"/>
    <s v="其他"/>
    <s v="非在校生"/>
    <x v="1"/>
    <s v="其他"/>
  </r>
  <r>
    <s v="02 27 2019  4:15PM            "/>
    <s v="李  維"/>
    <s v="A129572139"/>
    <s v="男"/>
    <s v="12/19/1996                    "/>
    <s v="學生"/>
    <s v="管理學院                      "/>
    <s v="財金系"/>
    <s v="學士班"/>
    <n v="911584022"/>
    <s v="b04703065@ntu.edu.tw"/>
    <s v="其它"/>
    <s v="否"/>
    <n v="0"/>
    <n v="1"/>
    <s v="是"/>
    <m/>
    <x v="0"/>
    <s v="140.112.25.99"/>
    <x v="108"/>
    <n v="10"/>
    <s v="職涯講堂"/>
    <s v="校友職涯分享會"/>
    <s v="0320_國企B97陳迦樂"/>
    <n v="2"/>
    <n v="107"/>
    <n v="1"/>
    <n v="1"/>
    <n v="10"/>
    <m/>
    <x v="112"/>
    <n v="0"/>
    <n v="1"/>
    <n v="10"/>
    <n v="0"/>
    <n v="0"/>
    <n v="0"/>
    <s v="系"/>
    <s v="財金"/>
    <x v="3"/>
    <s v="財金系"/>
  </r>
  <r>
    <s v="03 19 2019 11:23AM            "/>
    <s v="李歆"/>
    <s v="A228664943"/>
    <s v="女"/>
    <s v="12/23/1996                    "/>
    <s v="學生"/>
    <s v="管理學院                      "/>
    <s v="工管系企管組"/>
    <s v="學士班"/>
    <n v="921421596"/>
    <m/>
    <s v="其它"/>
    <s v="是"/>
    <n v="0"/>
    <n v="0"/>
    <s v="是"/>
    <m/>
    <x v="1"/>
    <m/>
    <x v="109"/>
    <n v="0"/>
    <s v="TIP"/>
    <s v="企業實習計劃說明會"/>
    <s v="0318_大昌華嘉"/>
    <n v="2"/>
    <n v="107"/>
    <n v="1"/>
    <n v="1"/>
    <n v="10"/>
    <m/>
    <x v="113"/>
    <n v="0"/>
    <n v="0"/>
    <n v="0"/>
    <n v="0"/>
    <n v="1"/>
    <n v="0"/>
    <s v="系"/>
    <s v="工管"/>
    <x v="5"/>
    <s v="工管系"/>
  </r>
  <r>
    <s v="03 15 2019  8:29PM            "/>
    <s v="李以昕"/>
    <s v="A228716693"/>
    <s v="女"/>
    <s v="12/04/1999                    "/>
    <s v="學生"/>
    <s v="管理學院                      "/>
    <s v="會計系"/>
    <s v="學士班"/>
    <n v="919647869"/>
    <m/>
    <s v="其它"/>
    <s v="是"/>
    <n v="0"/>
    <n v="1"/>
    <s v="是"/>
    <m/>
    <x v="0"/>
    <s v="180.217.158.73"/>
    <x v="110"/>
    <n v="10"/>
    <s v="TIP"/>
    <s v="企業實習計劃說明會"/>
    <s v="0318_大昌華嘉"/>
    <n v="2"/>
    <n v="107"/>
    <n v="1"/>
    <n v="1"/>
    <n v="10"/>
    <s v="否"/>
    <x v="114"/>
    <n v="0"/>
    <n v="1"/>
    <n v="10"/>
    <n v="0"/>
    <n v="0"/>
    <n v="0"/>
    <s v="系"/>
    <s v="會計"/>
    <x v="4"/>
    <s v="會計系"/>
  </r>
  <r>
    <s v="05  1 2019  6:24PM            "/>
    <s v="李丞涵"/>
    <s v="F230124084"/>
    <s v="女"/>
    <s v="06/01/1999                    "/>
    <s v="校外人士"/>
    <m/>
    <m/>
    <s v="學生"/>
    <n v="909115601"/>
    <s v="chenghan0601@gmail.com"/>
    <s v="其它"/>
    <s v="是"/>
    <s v="                              "/>
    <m/>
    <s v="否"/>
    <m/>
    <x v="0"/>
    <s v="180.204.82.142"/>
    <x v="111"/>
    <n v="6"/>
    <s v="TIP"/>
    <s v="企業實習說明會"/>
    <s v="0506_綠藤生機"/>
    <n v="2"/>
    <n v="107"/>
    <n v="1"/>
    <n v="1"/>
    <n v="10"/>
    <s v="否"/>
    <x v="115"/>
    <n v="1"/>
    <n v="0"/>
    <n v="0"/>
    <n v="1"/>
    <n v="0"/>
    <n v="0"/>
    <s v="其他"/>
    <s v="非在校生"/>
    <x v="1"/>
    <s v="其他"/>
  </r>
  <r>
    <s v="03 12 2019  2:38PM            "/>
    <s v="李艾珩"/>
    <s v="A229133867"/>
    <s v="男"/>
    <s v="06/07/1997                    "/>
    <s v="學生"/>
    <s v="管理學院                      "/>
    <s v="工管系企管組"/>
    <s v="學士班"/>
    <n v="918606807"/>
    <m/>
    <s v="其它"/>
    <s v="是"/>
    <n v="0"/>
    <n v="0"/>
    <s v="是"/>
    <m/>
    <x v="1"/>
    <m/>
    <x v="112"/>
    <n v="0"/>
    <s v="TIP"/>
    <s v="企業實習計劃說明會"/>
    <s v="0312_工研院產科國際所"/>
    <n v="2"/>
    <n v="107"/>
    <n v="1"/>
    <n v="1"/>
    <n v="10"/>
    <m/>
    <x v="116"/>
    <n v="0"/>
    <n v="0"/>
    <n v="0"/>
    <n v="0"/>
    <n v="1"/>
    <n v="0"/>
    <s v="系"/>
    <s v="工管"/>
    <x v="5"/>
    <s v="工管系"/>
  </r>
  <r>
    <s v="03 12 2019  3:45PM            "/>
    <s v="李艾珩"/>
    <s v="A229133867"/>
    <s v="女"/>
    <s v="06/07/1997                    "/>
    <s v="學生"/>
    <s v="管理學院                      "/>
    <s v="工管系企管組"/>
    <s v="學士班"/>
    <n v="918606807"/>
    <m/>
    <s v="其它"/>
    <s v="否"/>
    <n v="0"/>
    <n v="1"/>
    <s v="是"/>
    <m/>
    <x v="0"/>
    <s v="140.112.25.22"/>
    <x v="112"/>
    <n v="10"/>
    <s v="TIP"/>
    <s v="企業實習計劃說明會"/>
    <s v="0318_大昌華嘉"/>
    <n v="2"/>
    <n v="107"/>
    <n v="1"/>
    <n v="1"/>
    <n v="10"/>
    <m/>
    <x v="116"/>
    <n v="0"/>
    <n v="1"/>
    <n v="10"/>
    <n v="0"/>
    <n v="0"/>
    <n v="0"/>
    <s v="系"/>
    <s v="工管"/>
    <x v="5"/>
    <s v="工管系"/>
  </r>
  <r>
    <s v="03  6 2019  1:22PM            "/>
    <s v="李佩穎"/>
    <s v="G222036110"/>
    <s v="女"/>
    <s v="12/15/1997                    "/>
    <s v="學生"/>
    <s v="管理學院                      "/>
    <s v="財金系"/>
    <s v="學士班"/>
    <n v="936581080"/>
    <s v="b05703046@ntu.edu.tw"/>
    <s v="其它"/>
    <s v="否"/>
    <n v="0"/>
    <n v="1"/>
    <s v="是"/>
    <m/>
    <x v="0"/>
    <s v="140.112.25.25"/>
    <x v="113"/>
    <n v="10"/>
    <s v="TIP"/>
    <s v="企業實習計劃說明會"/>
    <s v="0319_玉山銀行"/>
    <n v="2"/>
    <n v="107"/>
    <n v="1"/>
    <n v="1"/>
    <n v="10"/>
    <s v="否"/>
    <x v="117"/>
    <n v="0"/>
    <n v="1"/>
    <n v="10"/>
    <n v="0"/>
    <n v="0"/>
    <n v="0"/>
    <s v="系"/>
    <s v="財金"/>
    <x v="3"/>
    <s v="財金系"/>
  </r>
  <r>
    <s v="03  6 2019  1:24PM            "/>
    <s v="李佩穎"/>
    <s v="G222036110"/>
    <s v="女"/>
    <s v="12/15/1997                    "/>
    <s v="學生"/>
    <s v="管理學院                      "/>
    <s v="財金系"/>
    <s v="學士班"/>
    <n v="936581080"/>
    <s v="b05703046@ntu.edu.tw"/>
    <s v="其它"/>
    <s v="否"/>
    <n v="1"/>
    <n v="0"/>
    <s v="否"/>
    <m/>
    <x v="0"/>
    <s v="140.112.25.25"/>
    <x v="113"/>
    <n v="10"/>
    <s v="TIP"/>
    <s v="企業實習計劃說明會"/>
    <s v="0320_國泰金控"/>
    <n v="2"/>
    <n v="107"/>
    <n v="1"/>
    <n v="1"/>
    <n v="10"/>
    <s v="否"/>
    <x v="117"/>
    <n v="1"/>
    <n v="0"/>
    <n v="0"/>
    <n v="1"/>
    <n v="0"/>
    <n v="0"/>
    <s v="系"/>
    <s v="財金"/>
    <x v="3"/>
    <s v="財金系"/>
  </r>
  <r>
    <s v="04 10 2019  6:30PM            "/>
    <s v="李佩穎"/>
    <s v="G222036110"/>
    <s v="女"/>
    <s v="12/15/1997                    "/>
    <s v="學生"/>
    <s v="管理學院                      "/>
    <s v="財金系"/>
    <s v="學士班"/>
    <n v="936581080"/>
    <s v="b05703046@ntu.edu.tw"/>
    <s v="其它"/>
    <s v="否"/>
    <s v="                              "/>
    <m/>
    <s v="是"/>
    <m/>
    <x v="0"/>
    <s v="140.112.222.125"/>
    <x v="113"/>
    <n v="6"/>
    <s v="職涯講堂"/>
    <s v="校友職涯分享會"/>
    <s v="0423_EMBA108級鄭玉琪"/>
    <n v="2"/>
    <n v="107"/>
    <n v="1"/>
    <n v="1"/>
    <n v="10"/>
    <s v="對於FMCG產業的行銷有興趣，想請問要如何針對這方面做準備呢?"/>
    <x v="117"/>
    <n v="0"/>
    <n v="1"/>
    <n v="10"/>
    <n v="0"/>
    <n v="0"/>
    <n v="0"/>
    <s v="系"/>
    <s v="財金"/>
    <x v="3"/>
    <s v="財金系"/>
  </r>
  <r>
    <s v="04 20 2019 12:17PM            "/>
    <s v="李佩穎"/>
    <s v="G222036110"/>
    <s v="女"/>
    <s v="12/15/1997                    "/>
    <s v="學生"/>
    <s v="管理學院                      "/>
    <s v="財金系"/>
    <s v="學士班"/>
    <n v="936581080"/>
    <s v="b05703046@ntu.edu.tw"/>
    <s v="其它"/>
    <s v="否"/>
    <s v="                              "/>
    <m/>
    <s v="是"/>
    <m/>
    <x v="0"/>
    <s v="223.136.241.38"/>
    <x v="113"/>
    <n v="6"/>
    <s v="TIP"/>
    <s v="企業實習說明會"/>
    <s v="0506_綠藤生機"/>
    <n v="2"/>
    <n v="107"/>
    <n v="1"/>
    <n v="1"/>
    <n v="10"/>
    <s v="否"/>
    <x v="117"/>
    <n v="0"/>
    <n v="1"/>
    <n v="10"/>
    <n v="0"/>
    <n v="0"/>
    <n v="0"/>
    <s v="系"/>
    <s v="財金"/>
    <x v="3"/>
    <s v="財金系"/>
  </r>
  <r>
    <s v="03 19 2019 11:22AM            "/>
    <s v="李佳忞"/>
    <s v="A229150448"/>
    <s v="女"/>
    <s v="02/22/1998                    "/>
    <s v="學生"/>
    <s v="社會科學院                    "/>
    <s v="經濟系"/>
    <s v="學士班"/>
    <n v="975071776"/>
    <s v="raccoon212jj@gmail.com"/>
    <s v="其它"/>
    <s v="是"/>
    <n v="0"/>
    <n v="0"/>
    <s v="是"/>
    <m/>
    <x v="1"/>
    <m/>
    <x v="114"/>
    <n v="0"/>
    <s v="TIP"/>
    <s v="企業實習計劃說明會"/>
    <s v="0318_大昌華嘉"/>
    <n v="2"/>
    <n v="107"/>
    <n v="1"/>
    <n v="1"/>
    <n v="10"/>
    <m/>
    <x v="118"/>
    <n v="0"/>
    <n v="0"/>
    <n v="0"/>
    <n v="0"/>
    <n v="1"/>
    <n v="0"/>
    <s v="系"/>
    <s v="其他"/>
    <x v="0"/>
    <s v="其他系所"/>
  </r>
  <r>
    <s v="03 28 2019  5:18PM            "/>
    <s v="李佳忞"/>
    <s v="A229150448"/>
    <s v="女"/>
    <s v="02/22/1998                    "/>
    <s v="學生"/>
    <s v="社會科學院                    "/>
    <s v="經濟系"/>
    <s v="學士班"/>
    <n v="975071776"/>
    <s v="bsnsus0205@gmail.com"/>
    <s v="其它"/>
    <s v="是"/>
    <s v="                              "/>
    <m/>
    <s v="是"/>
    <m/>
    <x v="0"/>
    <s v="223.137.111.237"/>
    <x v="114"/>
    <n v="6"/>
    <s v="TIP"/>
    <s v="企業實習計劃說明會"/>
    <s v="0411_SAS"/>
    <n v="2"/>
    <n v="107"/>
    <n v="1"/>
    <n v="1"/>
    <n v="10"/>
    <s v="是"/>
    <x v="118"/>
    <n v="0"/>
    <n v="1"/>
    <n v="10"/>
    <n v="0"/>
    <n v="0"/>
    <n v="0"/>
    <s v="系"/>
    <s v="其他"/>
    <x v="0"/>
    <s v="其他系所"/>
  </r>
  <r>
    <s v="02 26 2019  1:59PM            "/>
    <s v="李佳盈"/>
    <s v="S224669634"/>
    <s v="女"/>
    <s v="07/21/1998                    "/>
    <s v="學生"/>
    <s v="管理學院                      "/>
    <s v="財金系"/>
    <s v="學士班"/>
    <n v="978386387"/>
    <s v="lijessie03@gmail.com"/>
    <s v="其它"/>
    <s v="否"/>
    <n v="1"/>
    <n v="0"/>
    <s v="否"/>
    <m/>
    <x v="0"/>
    <s v="140.112.25.46"/>
    <x v="115"/>
    <n v="10"/>
    <s v="TIP"/>
    <s v="企業實習計劃說明會"/>
    <s v="0311_晟德集團"/>
    <n v="2"/>
    <n v="107"/>
    <n v="1"/>
    <n v="1"/>
    <n v="10"/>
    <s v="否"/>
    <x v="119"/>
    <n v="1"/>
    <n v="0"/>
    <n v="0"/>
    <n v="1"/>
    <n v="0"/>
    <n v="0"/>
    <s v="系"/>
    <s v="財金"/>
    <x v="3"/>
    <s v="財金系"/>
  </r>
  <r>
    <s v="03  9 2019  8:19PM            "/>
    <s v="李佳蓁"/>
    <s v="C221432865"/>
    <s v="女"/>
    <s v="07/14/1994                    "/>
    <s v="學生"/>
    <s v="管理學院                      "/>
    <s v="商研所"/>
    <s v="碩士班"/>
    <n v="910860568"/>
    <s v="candice.lee101@gmail.com"/>
    <s v="其它"/>
    <s v="否"/>
    <n v="0"/>
    <n v="1"/>
    <s v="是"/>
    <m/>
    <x v="0"/>
    <s v="140.112.235.56"/>
    <x v="116"/>
    <n v="10"/>
    <s v="TIP"/>
    <s v="企業實習計劃說明會"/>
    <s v="0312_工研院產科國際所"/>
    <n v="2"/>
    <n v="107"/>
    <n v="1"/>
    <n v="1"/>
    <n v="10"/>
    <m/>
    <x v="120"/>
    <n v="0"/>
    <n v="1"/>
    <n v="10"/>
    <n v="0"/>
    <n v="0"/>
    <n v="0"/>
    <s v="所"/>
    <s v="商研"/>
    <x v="7"/>
    <s v="商研所"/>
  </r>
  <r>
    <s v="03 12 2019 11:36PM            "/>
    <s v="李佳蓁"/>
    <s v="C221432865"/>
    <s v="女"/>
    <s v="07/14/1994                    "/>
    <s v="學生"/>
    <s v="管理學院                      "/>
    <s v="商研所"/>
    <s v="碩士班"/>
    <n v="910860568"/>
    <s v="candice.lee101@gmail.com"/>
    <s v="其它"/>
    <s v="否"/>
    <n v="0"/>
    <n v="1"/>
    <s v="是"/>
    <m/>
    <x v="0"/>
    <s v="140.112.235.56"/>
    <x v="116"/>
    <n v="10"/>
    <s v="TIP"/>
    <s v="企業實習計劃說明會"/>
    <s v="0315_聚陽實業"/>
    <n v="2"/>
    <n v="107"/>
    <n v="1"/>
    <n v="1"/>
    <n v="10"/>
    <s v="是"/>
    <x v="120"/>
    <n v="0"/>
    <n v="1"/>
    <n v="10"/>
    <n v="0"/>
    <n v="0"/>
    <n v="0"/>
    <s v="所"/>
    <s v="商研"/>
    <x v="7"/>
    <s v="商研所"/>
  </r>
  <r>
    <s v="03 11 2019 11:19AM            "/>
    <s v="李孟臻"/>
    <s v="A227961023"/>
    <s v="女"/>
    <s v="07/03/1998                    "/>
    <s v="學生"/>
    <s v="管理學院                      "/>
    <s v="財金系"/>
    <s v="學士班"/>
    <n v="975278523"/>
    <s v="b05703075@ntu.edu.tw"/>
    <s v="其它"/>
    <s v="否"/>
    <n v="0"/>
    <n v="1"/>
    <s v="是"/>
    <m/>
    <x v="0"/>
    <s v="140.112.25.13"/>
    <x v="117"/>
    <n v="10"/>
    <s v="TIP"/>
    <s v="企業實習計劃說明會"/>
    <s v="0319_玉山銀行"/>
    <n v="2"/>
    <n v="107"/>
    <n v="1"/>
    <n v="1"/>
    <n v="10"/>
    <s v="是"/>
    <x v="121"/>
    <n v="0"/>
    <n v="1"/>
    <n v="10"/>
    <n v="0"/>
    <n v="0"/>
    <n v="0"/>
    <s v="系"/>
    <s v="財金"/>
    <x v="3"/>
    <s v="財金系"/>
  </r>
  <r>
    <s v="03 11 2019 11:07AM            "/>
    <s v="李孟臻"/>
    <s v="A227961023"/>
    <s v="女"/>
    <s v="07/03/1998                    "/>
    <s v="學生"/>
    <s v="管理學院                      "/>
    <s v="財金系"/>
    <s v="學士班"/>
    <n v="975278523"/>
    <s v="b05703075@ntu.edu.tw"/>
    <s v="其它"/>
    <s v="否"/>
    <n v="1"/>
    <n v="0"/>
    <s v="否"/>
    <m/>
    <x v="0"/>
    <s v="140.112.25.13"/>
    <x v="117"/>
    <n v="10"/>
    <s v="TIP"/>
    <s v="企業實習計劃說明會"/>
    <s v="0322_台灣拜耳"/>
    <n v="2"/>
    <n v="107"/>
    <n v="1"/>
    <n v="1"/>
    <n v="10"/>
    <s v="是；2017暑假曾參與星展銀行實習計畫"/>
    <x v="121"/>
    <n v="1"/>
    <n v="0"/>
    <n v="0"/>
    <n v="1"/>
    <n v="0"/>
    <n v="0"/>
    <s v="系"/>
    <s v="財金"/>
    <x v="3"/>
    <s v="財金系"/>
  </r>
  <r>
    <s v="03 18 2019  4:52PM            "/>
    <s v="李宗霖"/>
    <n v="9910161459"/>
    <s v="男"/>
    <s v="10/16/1999                    "/>
    <s v="學生"/>
    <m/>
    <s v="會計系"/>
    <s v="學士班"/>
    <n v="934450949"/>
    <s v="brian161099@gmail.com"/>
    <s v="其它"/>
    <s v="否"/>
    <n v="0"/>
    <n v="1"/>
    <s v="是"/>
    <m/>
    <x v="0"/>
    <s v="140.112.25.20"/>
    <x v="118"/>
    <n v="10"/>
    <s v="TIP"/>
    <s v="企業實習計劃說明會"/>
    <s v="0325_富達投信"/>
    <n v="2"/>
    <n v="107"/>
    <n v="1"/>
    <n v="1"/>
    <n v="10"/>
    <s v="-"/>
    <x v="122"/>
    <n v="0"/>
    <n v="1"/>
    <n v="10"/>
    <n v="0"/>
    <n v="0"/>
    <n v="0"/>
    <s v="系"/>
    <s v="會計"/>
    <x v="4"/>
    <s v="會計系"/>
  </r>
  <r>
    <s v="02 26 2019  3:17PM            "/>
    <s v="李宜俊"/>
    <s v="A126120580"/>
    <s v="男"/>
    <s v="04/14/1992                    "/>
    <s v="校外人士"/>
    <m/>
    <m/>
    <m/>
    <n v="979909807"/>
    <s v="yichunspinach@gmail.com"/>
    <s v="其它"/>
    <s v="否"/>
    <n v="1"/>
    <n v="0"/>
    <s v="否"/>
    <m/>
    <x v="0"/>
    <s v="211.20.189.178"/>
    <x v="119"/>
    <n v="10"/>
    <s v="TIP"/>
    <s v="企業實習計劃說明會"/>
    <s v="0320_國泰金控"/>
    <n v="2"/>
    <n v="107"/>
    <n v="1"/>
    <n v="1"/>
    <n v="10"/>
    <s v="有"/>
    <x v="123"/>
    <n v="1"/>
    <n v="0"/>
    <n v="0"/>
    <n v="1"/>
    <n v="0"/>
    <n v="0"/>
    <s v="其他"/>
    <s v="非在校生"/>
    <x v="1"/>
    <s v="其他"/>
  </r>
  <r>
    <s v="03  7 2019  3:57PM            "/>
    <s v="李宜俊"/>
    <s v="A126120580"/>
    <s v="男"/>
    <s v="04/14/1992                    "/>
    <s v="校外人士"/>
    <m/>
    <m/>
    <m/>
    <n v="979909807"/>
    <s v="yichunspinach@gmail.com"/>
    <s v="其它"/>
    <s v="否"/>
    <n v="1"/>
    <n v="0"/>
    <s v="否"/>
    <m/>
    <x v="0"/>
    <s v="211.20.189.178"/>
    <x v="120"/>
    <n v="10"/>
    <s v="TIP"/>
    <s v="企業實習計劃說明會"/>
    <s v="0325_富達投信"/>
    <n v="2"/>
    <n v="107"/>
    <n v="1"/>
    <n v="1"/>
    <n v="10"/>
    <s v="有"/>
    <x v="124"/>
    <n v="1"/>
    <n v="0"/>
    <n v="0"/>
    <n v="1"/>
    <n v="0"/>
    <n v="0"/>
    <s v="其他"/>
    <s v="非在校生"/>
    <x v="1"/>
    <s v="其他"/>
  </r>
  <r>
    <s v="04 11 2019  4:03PM            "/>
    <s v="李尚謙"/>
    <s v="A129662781"/>
    <s v="男"/>
    <s v="03/29/1998                    "/>
    <s v="學生"/>
    <s v="管理學院                      "/>
    <s v="國企系"/>
    <s v="學士班"/>
    <n v="972963329"/>
    <s v="b05704001@ntu.edu.tw"/>
    <s v="其它"/>
    <s v="否"/>
    <s v="                              "/>
    <m/>
    <s v="否"/>
    <m/>
    <x v="0"/>
    <s v="140.112.4.192"/>
    <x v="121"/>
    <n v="6"/>
    <s v="職涯講堂"/>
    <s v="校友職涯分享會"/>
    <s v="0423_EMBA108級鄭玉琪"/>
    <n v="2"/>
    <n v="107"/>
    <n v="1"/>
    <n v="1"/>
    <n v="10"/>
    <s v="市場行銷和社群行銷的差異"/>
    <x v="125"/>
    <n v="1"/>
    <n v="0"/>
    <n v="0"/>
    <n v="1"/>
    <n v="0"/>
    <n v="0"/>
    <s v="系"/>
    <s v="國企"/>
    <x v="2"/>
    <s v="國企系"/>
  </r>
  <r>
    <s v="03 18 2019  3:50PM            "/>
    <s v="李岳宸"/>
    <s v="A129964931"/>
    <s v="男"/>
    <s v="04/07/1996                    "/>
    <s v="學生"/>
    <s v="管理學院                      "/>
    <s v="財金系"/>
    <s v="碩士班"/>
    <n v="936805407"/>
    <s v="fred12345tw@gmail.com"/>
    <s v="其它"/>
    <s v="否"/>
    <n v="0"/>
    <n v="1"/>
    <s v="是"/>
    <m/>
    <x v="0"/>
    <s v="140.112.25.106"/>
    <x v="122"/>
    <n v="10"/>
    <s v="TIP"/>
    <s v="企業實習計劃說明會"/>
    <s v="0319_玉山銀行"/>
    <n v="2"/>
    <n v="107"/>
    <n v="1"/>
    <n v="1"/>
    <n v="10"/>
    <s v="否"/>
    <x v="126"/>
    <n v="0"/>
    <n v="1"/>
    <n v="10"/>
    <n v="0"/>
    <n v="0"/>
    <n v="0"/>
    <s v="所"/>
    <s v="財金"/>
    <x v="9"/>
    <s v="財金所"/>
  </r>
  <r>
    <s v="02 27 2019  2:40AM            "/>
    <s v="李承澤"/>
    <s v="F133525465"/>
    <s v="男"/>
    <s v="02/17/1996                    "/>
    <s v="學生"/>
    <s v="醫學院                        "/>
    <s v="藥學系"/>
    <s v="學士班"/>
    <n v="920067319"/>
    <s v="b03403011@ntu.edu.tw"/>
    <s v="其它"/>
    <s v="否"/>
    <n v="0"/>
    <n v="1"/>
    <s v="是"/>
    <m/>
    <x v="0"/>
    <s v="49.216.18.32"/>
    <x v="123"/>
    <n v="10"/>
    <s v="TIP"/>
    <s v="企業實習計劃說明會"/>
    <s v="0322_台灣拜耳"/>
    <n v="2"/>
    <n v="107"/>
    <n v="1"/>
    <n v="1"/>
    <n v="10"/>
    <s v="有"/>
    <x v="127"/>
    <n v="0"/>
    <n v="1"/>
    <n v="10"/>
    <n v="0"/>
    <n v="0"/>
    <n v="0"/>
    <s v="系"/>
    <s v="其他"/>
    <x v="0"/>
    <s v="其他系所"/>
  </r>
  <r>
    <s v="04 11 2019 10:48AM            "/>
    <s v="李昀儒"/>
    <s v="F130661320"/>
    <s v="男"/>
    <s v="08/10/1999                    "/>
    <s v="學生"/>
    <s v="管理學院                      "/>
    <s v="工管系企管組"/>
    <s v="學士班"/>
    <n v="936551180"/>
    <s v="leeyunru940661@gmail.com"/>
    <s v="其它"/>
    <s v="是"/>
    <s v="                              "/>
    <m/>
    <s v="是"/>
    <m/>
    <x v="0"/>
    <s v="140.112.25.8"/>
    <x v="124"/>
    <n v="6"/>
    <s v="TIP"/>
    <s v="企業實習說明會"/>
    <s v="0501_磊山保險經紀人"/>
    <n v="2"/>
    <n v="107"/>
    <n v="1"/>
    <n v="1"/>
    <n v="10"/>
    <s v="否"/>
    <x v="128"/>
    <n v="0"/>
    <n v="1"/>
    <n v="10"/>
    <n v="0"/>
    <n v="0"/>
    <n v="0"/>
    <s v="系"/>
    <s v="工管"/>
    <x v="5"/>
    <s v="工管系"/>
  </r>
  <r>
    <s v="03 13 2019 12:04AM            "/>
    <s v="李昇翰"/>
    <s v="C121607306"/>
    <s v="男"/>
    <s v="02/08/1998                    "/>
    <s v="學生"/>
    <s v="管理學院                      "/>
    <s v="工管系科管組"/>
    <s v="學士班"/>
    <n v="965803036"/>
    <s v="b05607013@ntu.edu.tw"/>
    <s v="其它"/>
    <s v="是"/>
    <n v="0"/>
    <n v="1"/>
    <s v="是"/>
    <m/>
    <x v="0"/>
    <s v="140.112.252.114"/>
    <x v="125"/>
    <n v="10"/>
    <s v="TIP"/>
    <s v="企業實習計劃說明會"/>
    <s v="0313_全球人壽"/>
    <n v="2"/>
    <n v="107"/>
    <n v="1"/>
    <n v="1"/>
    <n v="10"/>
    <s v="是"/>
    <x v="129"/>
    <n v="0"/>
    <n v="1"/>
    <n v="10"/>
    <n v="0"/>
    <n v="0"/>
    <n v="0"/>
    <s v="系"/>
    <s v="工管"/>
    <x v="5"/>
    <s v="工管系"/>
  </r>
  <r>
    <s v="03 11 2019 10:31PM            "/>
    <s v="李昇翰"/>
    <s v="C121607306"/>
    <s v="男"/>
    <s v="02/08/1998                    "/>
    <s v="學生"/>
    <s v="管理學院                      "/>
    <s v="工管系科管組"/>
    <s v="學士班"/>
    <n v="965803036"/>
    <s v="b05607013@ntu.edu.tw"/>
    <s v="其它"/>
    <s v="是"/>
    <n v="0"/>
    <n v="1"/>
    <s v="是"/>
    <m/>
    <x v="0"/>
    <s v="140.112.252.114"/>
    <x v="125"/>
    <n v="10"/>
    <s v="TIP"/>
    <s v="企業實習計劃說明會"/>
    <s v="0314_精英公關集團"/>
    <n v="2"/>
    <n v="107"/>
    <n v="1"/>
    <n v="1"/>
    <n v="10"/>
    <s v="是"/>
    <x v="129"/>
    <n v="0"/>
    <n v="1"/>
    <n v="10"/>
    <n v="0"/>
    <n v="0"/>
    <n v="0"/>
    <s v="系"/>
    <s v="工管"/>
    <x v="5"/>
    <s v="工管系"/>
  </r>
  <r>
    <m/>
    <s v="李明州"/>
    <m/>
    <m/>
    <m/>
    <s v="企業夥伴"/>
    <s v="富邦投信"/>
    <m/>
    <s v="其他"/>
    <m/>
    <m/>
    <m/>
    <m/>
    <m/>
    <m/>
    <s v="是"/>
    <m/>
    <x v="0"/>
    <m/>
    <x v="1"/>
    <m/>
    <s v="TCP"/>
    <s v="結業式"/>
    <s v="0329_結業式"/>
    <n v="2"/>
    <n v="107"/>
    <n v="1"/>
    <n v="0"/>
    <n v="0"/>
    <m/>
    <x v="130"/>
    <n v="0"/>
    <n v="1"/>
    <n v="0"/>
    <n v="0"/>
    <n v="0"/>
    <n v="0"/>
    <s v="其他"/>
    <s v="非在校生"/>
    <x v="1"/>
    <s v="其他"/>
  </r>
  <r>
    <m/>
    <s v="李明剛"/>
    <m/>
    <m/>
    <m/>
    <s v="企業夥伴"/>
    <s v="藍天百腦匯"/>
    <m/>
    <s v="其他"/>
    <m/>
    <m/>
    <m/>
    <m/>
    <m/>
    <m/>
    <s v="是"/>
    <m/>
    <x v="0"/>
    <m/>
    <x v="1"/>
    <m/>
    <s v="TCP"/>
    <s v="結業式"/>
    <s v="0329_結業式"/>
    <n v="2"/>
    <n v="107"/>
    <n v="1"/>
    <n v="0"/>
    <n v="0"/>
    <m/>
    <x v="131"/>
    <n v="0"/>
    <n v="1"/>
    <n v="0"/>
    <n v="0"/>
    <n v="0"/>
    <n v="0"/>
    <s v="其他"/>
    <s v="非在校生"/>
    <x v="1"/>
    <s v="其他"/>
  </r>
  <r>
    <s v="03  8 2019  2:52PM            "/>
    <s v="李昕玟"/>
    <s v="F228919171"/>
    <s v="女"/>
    <s v="01/05/1996                    "/>
    <s v="學生"/>
    <s v="管理學院                      "/>
    <s v="會計系"/>
    <s v="碩士班"/>
    <n v="975232803"/>
    <s v="r07722012@ntu.edu.tw"/>
    <s v="其它"/>
    <s v="否"/>
    <n v="0"/>
    <n v="1"/>
    <s v="是"/>
    <m/>
    <x v="0"/>
    <s v="110.26.102.195"/>
    <x v="126"/>
    <n v="10"/>
    <s v="TIP"/>
    <s v="企業實習計劃說明會"/>
    <s v="0320_國泰金控"/>
    <n v="2"/>
    <n v="107"/>
    <n v="1"/>
    <n v="1"/>
    <n v="10"/>
    <s v="有"/>
    <x v="132"/>
    <n v="0"/>
    <n v="1"/>
    <n v="10"/>
    <n v="0"/>
    <n v="0"/>
    <n v="0"/>
    <s v="所"/>
    <s v="會計"/>
    <x v="10"/>
    <s v="會研所"/>
  </r>
  <r>
    <s v="04 23 2019 11:30AM            "/>
    <s v="李欣倫"/>
    <s v="C221575123"/>
    <s v="女"/>
    <s v="01/17/1999                    "/>
    <s v="學生"/>
    <s v="管理學院                      "/>
    <s v="財金系"/>
    <s v="學士班"/>
    <n v="930880117"/>
    <s v="b06703079@ntu.edu.tw"/>
    <s v="其它"/>
    <s v="否"/>
    <s v="                              "/>
    <m/>
    <s v="是"/>
    <m/>
    <x v="0"/>
    <s v="140.112.25.33"/>
    <x v="127"/>
    <n v="6"/>
    <s v="TIP"/>
    <s v="企業實習說明會"/>
    <s v="0426_台灣通用磨坊"/>
    <n v="2"/>
    <n v="107"/>
    <n v="1"/>
    <n v="1"/>
    <n v="10"/>
    <s v="否"/>
    <x v="133"/>
    <n v="0"/>
    <n v="1"/>
    <n v="10"/>
    <n v="0"/>
    <n v="0"/>
    <n v="0"/>
    <s v="系"/>
    <s v="財金"/>
    <x v="3"/>
    <s v="財金系"/>
  </r>
  <r>
    <s v="03  7 2019  4:30PM            "/>
    <s v="李秉謙"/>
    <s v="A127059053"/>
    <s v="男"/>
    <s v="11/07/1997                    "/>
    <s v="學生"/>
    <s v="管理學院                      "/>
    <s v="財金系"/>
    <s v="學士班"/>
    <n v="976179977"/>
    <s v="cy110797@gmail.com"/>
    <s v="其它"/>
    <s v="否"/>
    <n v="0"/>
    <n v="1"/>
    <s v="是"/>
    <m/>
    <x v="0"/>
    <s v="27.52.64.6"/>
    <x v="128"/>
    <n v="10"/>
    <s v="TIP"/>
    <s v="企業實習計劃說明會"/>
    <s v="0325_富達投信"/>
    <n v="2"/>
    <n v="107"/>
    <n v="1"/>
    <n v="1"/>
    <n v="10"/>
    <s v="是"/>
    <x v="134"/>
    <n v="0"/>
    <n v="1"/>
    <n v="10"/>
    <n v="0"/>
    <n v="0"/>
    <n v="0"/>
    <s v="系"/>
    <s v="財金"/>
    <x v="3"/>
    <s v="財金系"/>
  </r>
  <r>
    <s v="03 14 2019 11:14AM            "/>
    <s v="李采芸"/>
    <s v="E224838629"/>
    <s v="女"/>
    <s v="08/20/1999                    "/>
    <s v="學生"/>
    <s v="管理學院                      "/>
    <s v="財金系"/>
    <s v="學士班"/>
    <n v="983355822"/>
    <s v="boice0820@gmail.com"/>
    <s v="其它"/>
    <s v="否"/>
    <n v="0"/>
    <n v="1"/>
    <s v="是"/>
    <m/>
    <x v="0"/>
    <s v="140.112.25.106"/>
    <x v="129"/>
    <n v="10"/>
    <s v="TIP"/>
    <s v="企業實習計劃說明會"/>
    <s v="0325_富達投信"/>
    <n v="2"/>
    <n v="107"/>
    <n v="1"/>
    <n v="1"/>
    <n v="10"/>
    <s v="否"/>
    <x v="135"/>
    <n v="0"/>
    <n v="1"/>
    <n v="10"/>
    <n v="0"/>
    <n v="0"/>
    <n v="0"/>
    <s v="系"/>
    <s v="財金"/>
    <x v="3"/>
    <s v="財金系"/>
  </r>
  <r>
    <s v="03 14 2019 11:26AM            "/>
    <s v="李采芸"/>
    <s v="E224838629"/>
    <s v="女"/>
    <s v="08/20/1999                    "/>
    <s v="學生"/>
    <s v="管理學院                      "/>
    <s v="財金系"/>
    <s v="學士班"/>
    <n v="983355822"/>
    <s v="boice0820@gmail.com"/>
    <s v="其它"/>
    <s v="否"/>
    <s v="                              "/>
    <m/>
    <s v="是"/>
    <m/>
    <x v="0"/>
    <s v="140.112.25.106"/>
    <x v="129"/>
    <n v="6"/>
    <s v="TIP"/>
    <s v="企業實習說明會"/>
    <s v="0426_台灣通用磨坊"/>
    <n v="2"/>
    <n v="107"/>
    <n v="1"/>
    <n v="1"/>
    <n v="10"/>
    <s v="否"/>
    <x v="135"/>
    <n v="0"/>
    <n v="1"/>
    <n v="10"/>
    <n v="0"/>
    <n v="0"/>
    <n v="0"/>
    <s v="系"/>
    <s v="財金"/>
    <x v="3"/>
    <s v="財金系"/>
  </r>
  <r>
    <s v="03 26 2019  3:09PM            "/>
    <s v="李采芸"/>
    <s v="E224838629"/>
    <s v="女"/>
    <s v="08/20/1999                    "/>
    <s v="學生"/>
    <s v="管理學院                      "/>
    <s v="財金系"/>
    <s v="學士班"/>
    <n v="983355822"/>
    <s v="boice0820@gmail.com"/>
    <s v="其它"/>
    <s v="否"/>
    <s v="                              "/>
    <m/>
    <s v="是"/>
    <m/>
    <x v="0"/>
    <s v="140.112.25.106"/>
    <x v="129"/>
    <n v="6"/>
    <s v="職涯講堂"/>
    <s v="實習經驗分享"/>
    <s v="0429_國企R06林威宇國企B04陳雨彤"/>
    <n v="2"/>
    <n v="107"/>
    <n v="1"/>
    <n v="1"/>
    <n v="10"/>
    <s v="目前沒有"/>
    <x v="135"/>
    <n v="0"/>
    <n v="1"/>
    <n v="10"/>
    <n v="0"/>
    <n v="0"/>
    <n v="0"/>
    <s v="系"/>
    <s v="財金"/>
    <x v="3"/>
    <s v="財金系"/>
  </r>
  <r>
    <s v="04 19 2019 10:07AM            "/>
    <s v="李采芸"/>
    <s v="E224838629"/>
    <s v="女"/>
    <s v="08/20/1999                    "/>
    <s v="學生"/>
    <s v="管理學院                      "/>
    <s v="財金系"/>
    <s v="學士班"/>
    <n v="983355822"/>
    <s v="boice0820@gmail.com"/>
    <s v="其它"/>
    <s v="否"/>
    <s v="                              "/>
    <m/>
    <s v="是"/>
    <m/>
    <x v="0"/>
    <s v="140.112.25.106"/>
    <x v="129"/>
    <n v="6"/>
    <s v="TIP"/>
    <s v="企業實習說明會"/>
    <s v="0506_綠藤生機"/>
    <n v="2"/>
    <n v="107"/>
    <n v="1"/>
    <n v="1"/>
    <n v="10"/>
    <s v="否"/>
    <x v="135"/>
    <n v="0"/>
    <n v="1"/>
    <n v="10"/>
    <n v="0"/>
    <n v="0"/>
    <n v="0"/>
    <s v="系"/>
    <s v="財金"/>
    <x v="3"/>
    <s v="財金系"/>
  </r>
  <r>
    <s v="03 19 2019 11:23AM            "/>
    <s v="李亭依"/>
    <s v="F229583693"/>
    <s v="女"/>
    <s v="08/14/1997                    "/>
    <s v="學生"/>
    <s v="管理學院                      "/>
    <s v="工管系企管組"/>
    <s v="學士班"/>
    <n v="952057050"/>
    <m/>
    <s v="其它"/>
    <s v="是"/>
    <n v="0"/>
    <n v="0"/>
    <s v="是"/>
    <m/>
    <x v="1"/>
    <m/>
    <x v="130"/>
    <n v="0"/>
    <s v="TIP"/>
    <s v="企業實習計劃說明會"/>
    <s v="0318_大昌華嘉"/>
    <n v="2"/>
    <n v="107"/>
    <n v="1"/>
    <n v="1"/>
    <n v="10"/>
    <m/>
    <x v="136"/>
    <n v="0"/>
    <n v="0"/>
    <n v="0"/>
    <n v="0"/>
    <n v="1"/>
    <n v="0"/>
    <s v="系"/>
    <s v="工管"/>
    <x v="5"/>
    <s v="工管系"/>
  </r>
  <r>
    <s v="03 11 2019  4:10PM            "/>
    <s v="李俊儒"/>
    <s v="V121461799"/>
    <s v="男"/>
    <s v="03/07/1994                    "/>
    <s v="學生"/>
    <s v="生物資源暨農學院              "/>
    <s v="農經系"/>
    <s v="碩士班"/>
    <n v="921539710"/>
    <s v="r07627042@ntu.edu.tw"/>
    <s v="其它"/>
    <s v="是"/>
    <n v="0"/>
    <n v="1"/>
    <s v="是"/>
    <m/>
    <x v="0"/>
    <s v="140.112.4.192"/>
    <x v="131"/>
    <n v="10"/>
    <s v="TIP"/>
    <s v="企業實習計劃說明會"/>
    <s v="0315_聚陽實業"/>
    <n v="2"/>
    <n v="107"/>
    <n v="1"/>
    <n v="1"/>
    <n v="10"/>
    <s v="是"/>
    <x v="137"/>
    <n v="0"/>
    <n v="1"/>
    <n v="10"/>
    <n v="0"/>
    <n v="0"/>
    <n v="0"/>
    <s v="所"/>
    <s v="其他"/>
    <x v="0"/>
    <s v="其他系所"/>
  </r>
  <r>
    <s v="03 11 2019  4:08PM            "/>
    <s v="李俊儒"/>
    <s v="V121461799"/>
    <s v="男"/>
    <s v="03/07/1994                    "/>
    <s v="學生"/>
    <s v="生物資源暨農學院              "/>
    <s v="農業經濟所碩士班"/>
    <s v="碩士生"/>
    <n v="921539710"/>
    <s v="r07627042@ntu.edu.tw"/>
    <s v="其它"/>
    <s v="是"/>
    <n v="1"/>
    <n v="0"/>
    <s v="否"/>
    <m/>
    <x v="0"/>
    <s v="140.112.4.192"/>
    <x v="131"/>
    <n v="10"/>
    <s v="TIP"/>
    <s v="企業實習計劃說明會"/>
    <s v="0319_玉山銀行"/>
    <n v="2"/>
    <n v="107"/>
    <n v="1"/>
    <n v="1"/>
    <n v="10"/>
    <s v="是"/>
    <x v="137"/>
    <n v="1"/>
    <n v="0"/>
    <n v="0"/>
    <n v="1"/>
    <n v="0"/>
    <n v="0"/>
    <s v="所"/>
    <s v="其他"/>
    <x v="0"/>
    <s v="其他系所"/>
  </r>
  <r>
    <m/>
    <s v="李冠輝"/>
    <m/>
    <m/>
    <m/>
    <s v="企業夥伴"/>
    <s v="燦星旅遊"/>
    <m/>
    <s v="其他"/>
    <m/>
    <m/>
    <m/>
    <m/>
    <m/>
    <m/>
    <s v="是"/>
    <m/>
    <x v="0"/>
    <m/>
    <x v="1"/>
    <m/>
    <s v="TCP"/>
    <s v="結業式"/>
    <s v="0329_結業式"/>
    <n v="2"/>
    <n v="107"/>
    <n v="1"/>
    <n v="0"/>
    <n v="0"/>
    <m/>
    <x v="138"/>
    <n v="0"/>
    <n v="1"/>
    <n v="0"/>
    <n v="0"/>
    <n v="0"/>
    <n v="0"/>
    <s v="其他"/>
    <s v="非在校生"/>
    <x v="1"/>
    <s v="其他"/>
  </r>
  <r>
    <s v="03 19 2019 11:21AM            "/>
    <s v="李冠霆"/>
    <s v="R124180171"/>
    <s v="女"/>
    <s v="08/14/1992                    "/>
    <s v="學生"/>
    <s v="社會科學院                    "/>
    <s v="政治系"/>
    <s v="碩士班"/>
    <n v="953276877"/>
    <s v="b99302232@ntu.edu.tw"/>
    <s v="其它"/>
    <s v="是"/>
    <n v="0"/>
    <n v="0"/>
    <s v="是"/>
    <m/>
    <x v="1"/>
    <m/>
    <x v="132"/>
    <n v="0"/>
    <s v="TIP"/>
    <s v="企業實習計劃說明會"/>
    <s v="0318_大昌華嘉"/>
    <n v="2"/>
    <n v="107"/>
    <n v="1"/>
    <n v="1"/>
    <n v="10"/>
    <m/>
    <x v="139"/>
    <n v="0"/>
    <n v="0"/>
    <n v="0"/>
    <n v="0"/>
    <n v="1"/>
    <n v="0"/>
    <s v="所"/>
    <s v="其他"/>
    <x v="0"/>
    <s v="其他系所"/>
  </r>
  <r>
    <s v="05  2 2019 11:45PM            "/>
    <s v="李奕昀"/>
    <s v="K222770085"/>
    <s v="女"/>
    <s v="05/22/1998                    "/>
    <s v="學生"/>
    <s v="社會科學院                    "/>
    <s v="經濟系"/>
    <s v="學士班"/>
    <n v="978431926"/>
    <s v="b05302133@ntu.edu.tw"/>
    <s v="其它"/>
    <s v="否"/>
    <s v="                              "/>
    <m/>
    <s v="是"/>
    <m/>
    <x v="0"/>
    <s v="140.112.221.227"/>
    <x v="133"/>
    <n v="6"/>
    <s v="TIP"/>
    <s v="企業實習說明會"/>
    <s v="0506_綠藤生機"/>
    <n v="2"/>
    <n v="107"/>
    <n v="1"/>
    <n v="1"/>
    <n v="10"/>
    <s v="是"/>
    <x v="140"/>
    <n v="0"/>
    <n v="1"/>
    <n v="10"/>
    <n v="0"/>
    <n v="0"/>
    <n v="0"/>
    <s v="系"/>
    <s v="其他"/>
    <x v="0"/>
    <s v="其他系所"/>
  </r>
  <r>
    <s v="03  6 2019  2:36PM            "/>
    <s v="李姿誼"/>
    <s v="L223836662"/>
    <s v="女"/>
    <s v="11/19/1995                    "/>
    <s v="學生"/>
    <s v="管理學院                      "/>
    <s v="國企系"/>
    <s v="碩士班"/>
    <n v="901112898"/>
    <s v="r07724012@ntu.edu.tw"/>
    <s v="其它"/>
    <s v="是"/>
    <n v="0"/>
    <n v="1"/>
    <s v="是"/>
    <m/>
    <x v="0"/>
    <s v="140.112.215.243"/>
    <x v="134"/>
    <n v="10"/>
    <s v="TIP"/>
    <s v="企業實習計劃說明會"/>
    <s v="0311_晟德集團"/>
    <n v="2"/>
    <n v="107"/>
    <n v="1"/>
    <n v="1"/>
    <n v="10"/>
    <s v="是"/>
    <x v="141"/>
    <n v="0"/>
    <n v="1"/>
    <n v="10"/>
    <n v="0"/>
    <n v="0"/>
    <n v="0"/>
    <s v="所"/>
    <s v="國企"/>
    <x v="11"/>
    <s v="國企所"/>
  </r>
  <r>
    <s v="03 15 2019  9:01AM            "/>
    <s v="李姿誼"/>
    <s v="L223836662"/>
    <s v="女"/>
    <s v="11/19/1995                    "/>
    <s v="學生"/>
    <s v="管理學院                      "/>
    <s v="國企系"/>
    <s v="碩士班"/>
    <n v="901112898"/>
    <s v="lz18317912@yahoo.com.tw"/>
    <s v="其它"/>
    <s v="是"/>
    <n v="0"/>
    <n v="0"/>
    <s v="是"/>
    <m/>
    <x v="1"/>
    <m/>
    <x v="134"/>
    <n v="0"/>
    <s v="TIP"/>
    <s v="企業實習計劃說明會"/>
    <s v="0314_精英公關集團"/>
    <n v="2"/>
    <n v="107"/>
    <n v="1"/>
    <n v="1"/>
    <n v="10"/>
    <m/>
    <x v="141"/>
    <n v="0"/>
    <n v="0"/>
    <n v="0"/>
    <n v="0"/>
    <n v="1"/>
    <n v="0"/>
    <s v="所"/>
    <s v="國企"/>
    <x v="11"/>
    <s v="國企所"/>
  </r>
  <r>
    <s v="03  6 2019  2:31PM            "/>
    <s v="李姿誼"/>
    <s v="L223836662"/>
    <s v="女"/>
    <s v="11/19/1995                    "/>
    <s v="學生"/>
    <s v="管理學院                      "/>
    <s v="國企系"/>
    <s v="碩士班"/>
    <n v="901112898"/>
    <s v="r07724012@ntu.edu.tw"/>
    <s v="其它"/>
    <s v="是"/>
    <n v="0"/>
    <n v="1"/>
    <s v="是"/>
    <m/>
    <x v="0"/>
    <s v="140.112.215.243"/>
    <x v="134"/>
    <n v="10"/>
    <s v="TIP"/>
    <s v="企業實習計劃說明會"/>
    <s v="0319_玉山銀行"/>
    <n v="2"/>
    <n v="107"/>
    <n v="1"/>
    <n v="1"/>
    <n v="10"/>
    <s v="是"/>
    <x v="141"/>
    <n v="0"/>
    <n v="1"/>
    <n v="10"/>
    <n v="0"/>
    <n v="0"/>
    <n v="0"/>
    <s v="所"/>
    <s v="國企"/>
    <x v="11"/>
    <s v="國企所"/>
  </r>
  <r>
    <s v="03 13 2019 11:35PM            "/>
    <s v="李律庭"/>
    <s v="G222092145"/>
    <s v="女"/>
    <s v="04/07/1993                    "/>
    <s v="學生"/>
    <s v="理學院                        "/>
    <s v="心理系一般組"/>
    <s v="碩士班"/>
    <n v="918282832"/>
    <s v="lilyuting@gmail.com"/>
    <s v="其它"/>
    <s v="否"/>
    <n v="1"/>
    <n v="0"/>
    <s v="否"/>
    <m/>
    <x v="0"/>
    <s v="115.82.27.179"/>
    <x v="135"/>
    <n v="10"/>
    <s v="TIP"/>
    <s v="企業實習計劃說明會"/>
    <s v="0314_精英公關集團"/>
    <n v="2"/>
    <n v="107"/>
    <n v="1"/>
    <n v="1"/>
    <n v="10"/>
    <s v="是"/>
    <x v="142"/>
    <n v="1"/>
    <n v="0"/>
    <n v="0"/>
    <n v="1"/>
    <n v="0"/>
    <n v="0"/>
    <s v="所"/>
    <s v="其他"/>
    <x v="0"/>
    <s v="其他系所"/>
  </r>
  <r>
    <s v="03 11 2019  3:35PM            "/>
    <s v="李昱揚"/>
    <s v="F130085811"/>
    <s v="男"/>
    <s v="11/12/1997                    "/>
    <s v="學生"/>
    <s v="工學院                        "/>
    <s v="機械系"/>
    <s v="學士班"/>
    <n v="956861112"/>
    <s v="julian861112@icloud.com"/>
    <s v="其它"/>
    <s v="否"/>
    <n v="0"/>
    <n v="1"/>
    <s v="是"/>
    <m/>
    <x v="0"/>
    <s v="101.12.165.66"/>
    <x v="136"/>
    <n v="10"/>
    <s v="TIP"/>
    <s v="企業實習計劃說明會"/>
    <s v="0312_工研院產科國際所"/>
    <n v="2"/>
    <n v="107"/>
    <n v="1"/>
    <n v="1"/>
    <n v="10"/>
    <m/>
    <x v="143"/>
    <n v="0"/>
    <n v="1"/>
    <n v="10"/>
    <n v="0"/>
    <n v="0"/>
    <n v="0"/>
    <s v="系"/>
    <s v="其他"/>
    <x v="0"/>
    <s v="其他系所"/>
  </r>
  <r>
    <s v="03 19 2019 11:20AM            "/>
    <s v="李美明"/>
    <s v="F228714470"/>
    <s v="女"/>
    <s v="05/19/1994                    "/>
    <s v="學生"/>
    <s v="管理學院                      "/>
    <s v="商研所"/>
    <s v="碩士班"/>
    <n v="905330800"/>
    <s v="r06741053@ntu.edu.tw"/>
    <s v="其它"/>
    <s v="是"/>
    <n v="0"/>
    <n v="0"/>
    <s v="是"/>
    <m/>
    <x v="1"/>
    <m/>
    <x v="137"/>
    <n v="0"/>
    <s v="TIP"/>
    <s v="企業實習計劃說明會"/>
    <s v="0318_大昌華嘉"/>
    <n v="2"/>
    <n v="107"/>
    <n v="1"/>
    <n v="1"/>
    <n v="10"/>
    <m/>
    <x v="144"/>
    <n v="0"/>
    <n v="0"/>
    <n v="0"/>
    <n v="0"/>
    <n v="1"/>
    <n v="0"/>
    <s v="所"/>
    <s v="商研"/>
    <x v="7"/>
    <s v="商研所"/>
  </r>
  <r>
    <s v="04 13 2019 12:58PM            "/>
    <s v="李重逸"/>
    <s v="E125691799"/>
    <s v="男"/>
    <s v="09/19/1999                    "/>
    <s v="學生"/>
    <s v="社會科學院                    "/>
    <s v="政治系公行組"/>
    <s v="學士班"/>
    <n v="956880919"/>
    <s v="percy880919@gmail.aom"/>
    <s v="其它"/>
    <s v="是"/>
    <s v="                              "/>
    <m/>
    <s v="是"/>
    <m/>
    <x v="0"/>
    <m/>
    <x v="138"/>
    <m/>
    <s v="TCP"/>
    <s v="結業式"/>
    <s v="0329_結業式"/>
    <n v="2"/>
    <n v="107"/>
    <n v="1"/>
    <n v="0"/>
    <n v="0"/>
    <m/>
    <x v="145"/>
    <n v="0"/>
    <n v="1"/>
    <n v="0"/>
    <n v="0"/>
    <n v="0"/>
    <n v="0"/>
    <s v="系"/>
    <s v="其他"/>
    <x v="0"/>
    <s v="其他系所"/>
  </r>
  <r>
    <s v="04  8 2019  7:47PM            "/>
    <s v="李宸馨"/>
    <s v="F229021269"/>
    <s v="女"/>
    <s v="06/25/1996                    "/>
    <s v="校友"/>
    <m/>
    <s v="國企系"/>
    <s v="學士班校友"/>
    <n v="229271156"/>
    <s v="ariel414291@gmail.com"/>
    <s v="其它"/>
    <s v="否"/>
    <s v="                              "/>
    <m/>
    <s v="是"/>
    <m/>
    <x v="0"/>
    <s v="140.112.25.16"/>
    <x v="139"/>
    <n v="6"/>
    <s v="職涯講堂"/>
    <s v="校友職涯分享會"/>
    <s v="0423_EMBA108級鄭玉琪"/>
    <n v="2"/>
    <n v="107"/>
    <n v="1"/>
    <n v="1"/>
    <n v="10"/>
    <s v="科技業marketing所需工作能力和背景，謝謝"/>
    <x v="146"/>
    <n v="0"/>
    <n v="1"/>
    <n v="10"/>
    <n v="0"/>
    <n v="0"/>
    <n v="0"/>
    <s v="其他"/>
    <s v="非在校生"/>
    <x v="1"/>
    <s v="其他"/>
  </r>
  <r>
    <s v="03 15 2019  3:01PM            "/>
    <s v="李祖安"/>
    <s v="F229443443"/>
    <s v="女"/>
    <s v="06/02/1998                    "/>
    <s v="學生"/>
    <s v="管理學院                      "/>
    <s v="會計系"/>
    <s v="學士班"/>
    <n v="984298636"/>
    <m/>
    <s v="其它"/>
    <s v="是"/>
    <n v="0"/>
    <n v="0"/>
    <s v="是"/>
    <m/>
    <x v="1"/>
    <m/>
    <x v="140"/>
    <n v="0"/>
    <s v="TIP"/>
    <s v="企業實習計劃說明會"/>
    <s v="0315_聚陽實業"/>
    <n v="2"/>
    <n v="107"/>
    <n v="1"/>
    <n v="1"/>
    <n v="10"/>
    <m/>
    <x v="147"/>
    <n v="0"/>
    <n v="0"/>
    <n v="0"/>
    <n v="0"/>
    <n v="1"/>
    <n v="0"/>
    <s v="系"/>
    <s v="會計"/>
    <x v="4"/>
    <s v="會計系"/>
  </r>
  <r>
    <s v="04 13 2019 12:58PM            "/>
    <s v="李培愉"/>
    <s v="F228336761"/>
    <s v="男"/>
    <s v="03/16/1994                    "/>
    <s v="學生"/>
    <s v="生物資源暨農學院              "/>
    <s v="農經系"/>
    <s v="碩士班"/>
    <n v="939631728"/>
    <s v="vivi4730@yahoo.com.tw"/>
    <s v="其它"/>
    <s v="是"/>
    <s v="                              "/>
    <m/>
    <s v="是"/>
    <m/>
    <x v="0"/>
    <m/>
    <x v="141"/>
    <m/>
    <s v="TCP"/>
    <s v="結業式"/>
    <s v="0329_結業式"/>
    <n v="2"/>
    <n v="107"/>
    <n v="1"/>
    <n v="0"/>
    <n v="0"/>
    <m/>
    <x v="148"/>
    <n v="0"/>
    <n v="1"/>
    <n v="0"/>
    <n v="0"/>
    <n v="0"/>
    <n v="0"/>
    <s v="所"/>
    <s v="其他"/>
    <x v="0"/>
    <s v="其他系所"/>
  </r>
  <r>
    <s v="04 11 2019  4:28PM            "/>
    <s v="李莉姮"/>
    <s v="A229485768"/>
    <s v="女"/>
    <s v="08/19/1997                    "/>
    <s v="學生"/>
    <s v="管理學院                      "/>
    <s v="工管系企管組"/>
    <s v="學士班"/>
    <n v="905106331"/>
    <s v="b04701123@ntu.edu.tw"/>
    <s v="其它"/>
    <s v="否"/>
    <s v="                              "/>
    <m/>
    <s v="是"/>
    <m/>
    <x v="0"/>
    <s v="1.162.59.57"/>
    <x v="142"/>
    <n v="6"/>
    <s v="職涯講堂"/>
    <s v="校友職涯分享會"/>
    <s v="0423_EMBA108級鄭玉琪"/>
    <n v="2"/>
    <n v="107"/>
    <n v="1"/>
    <n v="1"/>
    <n v="10"/>
    <s v="無"/>
    <x v="149"/>
    <n v="0"/>
    <n v="1"/>
    <n v="10"/>
    <n v="0"/>
    <n v="0"/>
    <n v="0"/>
    <s v="系"/>
    <s v="工管"/>
    <x v="5"/>
    <s v="工管系"/>
  </r>
  <r>
    <s v="03 18 2019  9:07PM            "/>
    <s v="李善智"/>
    <s v="HC30237659"/>
    <s v="男"/>
    <s v="01/26/1998                    "/>
    <s v="學生"/>
    <s v="社會科學院                    "/>
    <s v="經濟系"/>
    <s v="學士班"/>
    <n v="909074017"/>
    <s v="santonius49@gmail.com"/>
    <s v="其它"/>
    <s v="否"/>
    <s v="                              "/>
    <m/>
    <s v="是"/>
    <m/>
    <x v="0"/>
    <s v="140.112.243.140"/>
    <x v="143"/>
    <n v="6"/>
    <s v="TIP"/>
    <s v="企業實習計劃說明會"/>
    <s v="0411_SAS"/>
    <n v="2"/>
    <n v="107"/>
    <n v="1"/>
    <n v="1"/>
    <n v="10"/>
    <s v="是"/>
    <x v="150"/>
    <n v="0"/>
    <n v="1"/>
    <n v="10"/>
    <n v="0"/>
    <n v="0"/>
    <n v="0"/>
    <s v="系"/>
    <s v="其他"/>
    <x v="0"/>
    <s v="其他系所"/>
  </r>
  <r>
    <s v="04 11 2019 10:40AM            "/>
    <s v="李善智"/>
    <s v="HC30237659"/>
    <s v="男"/>
    <s v="01/26/1998                    "/>
    <s v="學生"/>
    <s v="社會科學院                    "/>
    <s v="經濟系"/>
    <s v="學士班"/>
    <n v="909074017"/>
    <s v="santonius49@gmail.com"/>
    <s v="其它"/>
    <s v="否"/>
    <s v="                              "/>
    <m/>
    <s v="是"/>
    <m/>
    <x v="0"/>
    <s v="140.112.243.220"/>
    <x v="143"/>
    <n v="6"/>
    <s v="TIP"/>
    <s v="企業實習說明會"/>
    <s v="0426_台灣通用磨坊"/>
    <n v="2"/>
    <n v="107"/>
    <n v="1"/>
    <n v="1"/>
    <n v="10"/>
    <s v="是"/>
    <x v="150"/>
    <n v="0"/>
    <n v="1"/>
    <n v="10"/>
    <n v="0"/>
    <n v="0"/>
    <n v="0"/>
    <s v="系"/>
    <s v="其他"/>
    <x v="0"/>
    <s v="其他系所"/>
  </r>
  <r>
    <s v="04 11 2019 10:41AM            "/>
    <s v="李善智"/>
    <s v="HC30237659"/>
    <s v="男"/>
    <s v="01/26/1998                    "/>
    <s v="學生"/>
    <s v="社會科學院                    "/>
    <s v="經濟系"/>
    <s v="學士班"/>
    <n v="909074017"/>
    <s v="santonius49@gmail.com"/>
    <s v="其它"/>
    <s v="否"/>
    <s v="                              "/>
    <m/>
    <s v="否"/>
    <m/>
    <x v="0"/>
    <s v="140.112.243.220"/>
    <x v="143"/>
    <n v="6"/>
    <s v="TIP"/>
    <s v="企業實習說明會"/>
    <s v="0501_磊山保險經紀人"/>
    <n v="2"/>
    <n v="107"/>
    <n v="1"/>
    <n v="1"/>
    <n v="10"/>
    <s v="是"/>
    <x v="150"/>
    <n v="1"/>
    <n v="0"/>
    <n v="0"/>
    <n v="1"/>
    <n v="0"/>
    <n v="0"/>
    <s v="系"/>
    <s v="其他"/>
    <x v="0"/>
    <s v="其他系所"/>
  </r>
  <r>
    <s v="03 19 2019 11:17AM            "/>
    <s v="李善樂"/>
    <s v="H124644726"/>
    <s v="女"/>
    <s v="01/11/1996                    "/>
    <s v="學生"/>
    <s v="管理學院                      "/>
    <s v="國企系"/>
    <s v="碩士班"/>
    <n v="906796080"/>
    <s v="huk468975@gmail.com"/>
    <s v="其它"/>
    <s v="是"/>
    <n v="0"/>
    <n v="0"/>
    <s v="是"/>
    <m/>
    <x v="1"/>
    <m/>
    <x v="144"/>
    <n v="0"/>
    <s v="TIP"/>
    <s v="企業實習計劃說明會"/>
    <s v="0318_大昌華嘉"/>
    <n v="2"/>
    <n v="107"/>
    <n v="1"/>
    <n v="1"/>
    <n v="10"/>
    <m/>
    <x v="151"/>
    <n v="0"/>
    <n v="0"/>
    <n v="0"/>
    <n v="0"/>
    <n v="1"/>
    <n v="0"/>
    <s v="所"/>
    <s v="國企"/>
    <x v="11"/>
    <s v="國企所"/>
  </r>
  <r>
    <s v="03  9 2019  3:51PM            "/>
    <s v="李善樂"/>
    <s v="H124644726"/>
    <s v="男"/>
    <s v="01/11/1996                    "/>
    <s v="學生"/>
    <s v="管理學院                      "/>
    <s v="國企系"/>
    <s v="碩士班"/>
    <n v="906796080"/>
    <s v="huk468975@gmail.com"/>
    <s v="其它"/>
    <s v="否"/>
    <n v="1"/>
    <n v="0"/>
    <s v="否"/>
    <m/>
    <x v="0"/>
    <s v="27.246.101.179"/>
    <x v="144"/>
    <n v="10"/>
    <s v="TIP"/>
    <s v="企業實習計劃說明會"/>
    <s v="0325_富達投信"/>
    <n v="2"/>
    <n v="107"/>
    <n v="1"/>
    <n v="1"/>
    <n v="10"/>
    <s v="有"/>
    <x v="151"/>
    <n v="1"/>
    <n v="0"/>
    <n v="0"/>
    <n v="1"/>
    <n v="0"/>
    <n v="0"/>
    <s v="所"/>
    <s v="國企"/>
    <x v="11"/>
    <s v="國企所"/>
  </r>
  <r>
    <s v="03 11 2019  9:10PM            "/>
    <s v="李溥浤"/>
    <s v="E125282665"/>
    <s v="男"/>
    <s v="12/12/1997                    "/>
    <s v="學生"/>
    <s v="工學院                        "/>
    <s v="機械系"/>
    <s v="學士班"/>
    <n v="919433808"/>
    <s v="twenet1212@gmail.com"/>
    <s v="其它"/>
    <s v="否"/>
    <n v="1"/>
    <n v="0"/>
    <s v="否"/>
    <m/>
    <x v="0"/>
    <s v="140.112.252.176"/>
    <x v="145"/>
    <n v="10"/>
    <s v="TIP"/>
    <s v="企業實習計劃說明會"/>
    <s v="0312_工研院產科國際所"/>
    <n v="2"/>
    <n v="107"/>
    <n v="1"/>
    <n v="1"/>
    <n v="10"/>
    <m/>
    <x v="152"/>
    <n v="1"/>
    <n v="0"/>
    <n v="0"/>
    <n v="1"/>
    <n v="0"/>
    <n v="0"/>
    <s v="系"/>
    <s v="其他"/>
    <x v="0"/>
    <s v="其他系所"/>
  </r>
  <r>
    <s v="03 17 2019  9:45AM            "/>
    <s v="李煥勳"/>
    <s v="A127550457"/>
    <s v="男"/>
    <s v="10/28/1998                    "/>
    <s v="學生"/>
    <s v="管理學院                      "/>
    <s v="工管系企管組"/>
    <s v="學士班"/>
    <n v="952615667"/>
    <s v="b06701135@ntu.edu.tw"/>
    <s v="其它"/>
    <s v="否"/>
    <n v="0"/>
    <n v="1"/>
    <s v="是"/>
    <m/>
    <x v="0"/>
    <s v="101.12.16.89"/>
    <x v="146"/>
    <n v="10"/>
    <s v="TIP"/>
    <s v="企業實習計劃說明會"/>
    <s v="0320_國泰金控"/>
    <n v="2"/>
    <n v="107"/>
    <n v="1"/>
    <n v="1"/>
    <n v="10"/>
    <s v="否"/>
    <x v="153"/>
    <n v="0"/>
    <n v="1"/>
    <n v="10"/>
    <n v="0"/>
    <n v="0"/>
    <n v="0"/>
    <s v="系"/>
    <s v="工管"/>
    <x v="5"/>
    <s v="工管系"/>
  </r>
  <r>
    <s v="03  6 2019  2:04PM            "/>
    <s v="李照聖"/>
    <s v="F130305621"/>
    <s v="男"/>
    <s v="06/09/2000                    "/>
    <s v="學生"/>
    <s v="管理學院                      "/>
    <s v="會計系"/>
    <s v="學士班"/>
    <n v="910616679"/>
    <s v="0609stanleylee@gmail.com"/>
    <s v="其它"/>
    <s v="否"/>
    <n v="0"/>
    <n v="1"/>
    <s v="是"/>
    <m/>
    <x v="0"/>
    <s v="42.72.74.31"/>
    <x v="147"/>
    <n v="10"/>
    <s v="TIP"/>
    <s v="企業實習計劃說明會"/>
    <s v="0320_國泰金控"/>
    <n v="2"/>
    <n v="107"/>
    <n v="1"/>
    <n v="1"/>
    <n v="10"/>
    <s v="否"/>
    <x v="154"/>
    <n v="0"/>
    <n v="1"/>
    <n v="10"/>
    <n v="0"/>
    <n v="0"/>
    <n v="0"/>
    <s v="系"/>
    <s v="會計"/>
    <x v="4"/>
    <s v="會計系"/>
  </r>
  <r>
    <s v="02 15 2019  8:02PM            "/>
    <s v="李筱文"/>
    <s v="F229502545"/>
    <s v="女"/>
    <s v="02/25/1997                    "/>
    <s v="學生"/>
    <s v="管理學院                      "/>
    <s v="會計系"/>
    <s v="學士班"/>
    <n v="983750901"/>
    <s v="B05702061@nut.edu.tw"/>
    <s v="其它"/>
    <s v="否"/>
    <n v="0"/>
    <n v="1"/>
    <s v="是"/>
    <m/>
    <x v="0"/>
    <s v="49.217.21.248"/>
    <x v="148"/>
    <n v="10"/>
    <s v="TIP"/>
    <s v="企業實習計劃說明會"/>
    <s v="0311_晟德集團"/>
    <n v="2"/>
    <n v="107"/>
    <n v="1"/>
    <n v="1"/>
    <n v="10"/>
    <s v="是"/>
    <x v="155"/>
    <n v="0"/>
    <n v="1"/>
    <n v="10"/>
    <n v="0"/>
    <n v="0"/>
    <n v="0"/>
    <s v="系"/>
    <s v="會計"/>
    <x v="4"/>
    <s v="會計系"/>
  </r>
  <r>
    <s v="03 10 2019  5:45PM            "/>
    <s v="李鈺淇"/>
    <s v="B223305226"/>
    <s v="女"/>
    <s v="04/27/1999                    "/>
    <s v="學生"/>
    <s v="生物資源暨農學院              "/>
    <s v="生傳系"/>
    <s v="學士班"/>
    <n v="975436546"/>
    <s v="s94133@gmail.com"/>
    <s v="其它"/>
    <s v="否"/>
    <n v="0"/>
    <n v="1"/>
    <s v="是"/>
    <m/>
    <x v="0"/>
    <s v="140.112.216.59"/>
    <x v="149"/>
    <n v="10"/>
    <s v="TIP"/>
    <s v="企業實習計劃說明會"/>
    <s v="0312_工研院產科國際所"/>
    <n v="2"/>
    <n v="107"/>
    <n v="1"/>
    <n v="1"/>
    <n v="10"/>
    <m/>
    <x v="156"/>
    <n v="0"/>
    <n v="1"/>
    <n v="10"/>
    <n v="0"/>
    <n v="0"/>
    <n v="0"/>
    <s v="系"/>
    <s v="其他"/>
    <x v="0"/>
    <s v="其他系所"/>
  </r>
  <r>
    <s v="03 10 2019  5:43PM            "/>
    <s v="李鈺淇"/>
    <s v="B223305226"/>
    <s v="女"/>
    <s v="04/27/1999                    "/>
    <s v="學生"/>
    <s v="生物資源暨農學院              "/>
    <s v="生傳系"/>
    <s v="學士班"/>
    <n v="975436546"/>
    <s v="s94133@gmail.com"/>
    <s v="其它"/>
    <s v="否"/>
    <n v="0"/>
    <n v="1"/>
    <s v="是"/>
    <m/>
    <x v="0"/>
    <s v="140.112.216.59"/>
    <x v="149"/>
    <n v="10"/>
    <s v="TIP"/>
    <s v="企業實習計劃說明會"/>
    <s v="0313_全球人壽"/>
    <n v="2"/>
    <n v="107"/>
    <n v="1"/>
    <n v="1"/>
    <n v="10"/>
    <s v="否"/>
    <x v="156"/>
    <n v="0"/>
    <n v="1"/>
    <n v="10"/>
    <n v="0"/>
    <n v="0"/>
    <n v="0"/>
    <s v="系"/>
    <s v="其他"/>
    <x v="0"/>
    <s v="其他系所"/>
  </r>
  <r>
    <s v="03 12 2019  4:05PM            "/>
    <s v="李鈺淇"/>
    <s v="B223305226"/>
    <s v="女"/>
    <s v="04/27/1999                    "/>
    <s v="學生"/>
    <s v="生物資源暨農學院              "/>
    <s v="生傳系"/>
    <s v="學士班"/>
    <n v="975436546"/>
    <s v="s94133@gmail.com"/>
    <s v="其它"/>
    <s v="否"/>
    <n v="0"/>
    <n v="1"/>
    <s v="是"/>
    <m/>
    <x v="0"/>
    <s v="140.112.4.192"/>
    <x v="149"/>
    <n v="10"/>
    <s v="TIP"/>
    <s v="企業實習計劃說明會"/>
    <s v="0314_精英公關集團"/>
    <n v="2"/>
    <n v="107"/>
    <n v="1"/>
    <n v="1"/>
    <n v="10"/>
    <s v="否"/>
    <x v="156"/>
    <n v="0"/>
    <n v="1"/>
    <n v="10"/>
    <n v="0"/>
    <n v="0"/>
    <n v="0"/>
    <s v="系"/>
    <s v="其他"/>
    <x v="0"/>
    <s v="其他系所"/>
  </r>
  <r>
    <s v="03 10 2019  5:41PM            "/>
    <s v="李鈺淇"/>
    <s v="B223305226"/>
    <s v="女"/>
    <s v="04/27/1999                    "/>
    <s v="學生"/>
    <s v="生物資源暨農學院              "/>
    <s v="生傳系"/>
    <s v="學士班"/>
    <n v="975436546"/>
    <s v="s94133@gmail.com"/>
    <s v="其它"/>
    <s v="否"/>
    <n v="0"/>
    <n v="1"/>
    <s v="是"/>
    <m/>
    <x v="0"/>
    <s v="140.112.216.59"/>
    <x v="149"/>
    <n v="10"/>
    <s v="TIP"/>
    <s v="企業實習計劃說明會"/>
    <s v="0315_聚陽實業"/>
    <n v="2"/>
    <n v="107"/>
    <n v="1"/>
    <n v="1"/>
    <n v="10"/>
    <s v="否"/>
    <x v="156"/>
    <n v="0"/>
    <n v="1"/>
    <n v="10"/>
    <n v="0"/>
    <n v="0"/>
    <n v="0"/>
    <s v="系"/>
    <s v="其他"/>
    <x v="0"/>
    <s v="其他系所"/>
  </r>
  <r>
    <s v="03 12 2019  4:08PM            "/>
    <s v="李鈺淇"/>
    <s v="B223305226"/>
    <s v="女"/>
    <s v="04/27/1999                    "/>
    <s v="學生"/>
    <s v="生物資源暨農學院              "/>
    <s v="生傳系"/>
    <s v="學士班"/>
    <n v="975436546"/>
    <s v="s94133@gmail.com"/>
    <s v="其它"/>
    <s v="否"/>
    <n v="0"/>
    <n v="1"/>
    <s v="是"/>
    <m/>
    <x v="0"/>
    <s v="140.112.4.192"/>
    <x v="149"/>
    <n v="10"/>
    <s v="TIP"/>
    <s v="企業實習計劃說明會"/>
    <s v="0320_國泰金控"/>
    <n v="2"/>
    <n v="107"/>
    <n v="1"/>
    <n v="1"/>
    <n v="10"/>
    <s v="無"/>
    <x v="156"/>
    <n v="0"/>
    <n v="1"/>
    <n v="10"/>
    <n v="0"/>
    <n v="0"/>
    <n v="0"/>
    <s v="系"/>
    <s v="其他"/>
    <x v="0"/>
    <s v="其他系所"/>
  </r>
  <r>
    <s v="03 10 2019  5:44PM            "/>
    <s v="李鈺淇"/>
    <s v="B223305226"/>
    <s v="女"/>
    <s v="04/27/1999                    "/>
    <s v="學生"/>
    <s v="生物資源暨農學院              "/>
    <s v="生傳系"/>
    <s v="學士班"/>
    <n v="975436546"/>
    <s v="s94133@gmail.com"/>
    <s v="其它"/>
    <s v="否"/>
    <n v="0"/>
    <n v="1"/>
    <s v="是"/>
    <m/>
    <x v="0"/>
    <s v="140.112.216.59"/>
    <x v="149"/>
    <n v="10"/>
    <s v="TIP"/>
    <s v="企業實習計劃說明會"/>
    <s v="0322_台灣拜耳"/>
    <n v="2"/>
    <n v="107"/>
    <n v="1"/>
    <n v="1"/>
    <n v="10"/>
    <s v="無"/>
    <x v="156"/>
    <n v="0"/>
    <n v="1"/>
    <n v="10"/>
    <n v="0"/>
    <n v="0"/>
    <n v="0"/>
    <s v="系"/>
    <s v="其他"/>
    <x v="0"/>
    <s v="其他系所"/>
  </r>
  <r>
    <m/>
    <s v="李鈺淇"/>
    <m/>
    <m/>
    <m/>
    <m/>
    <m/>
    <m/>
    <m/>
    <m/>
    <m/>
    <m/>
    <m/>
    <m/>
    <m/>
    <m/>
    <m/>
    <x v="2"/>
    <m/>
    <x v="149"/>
    <m/>
    <s v="出席問題"/>
    <m/>
    <s v="0327 只領便當就離開了"/>
    <m/>
    <m/>
    <m/>
    <m/>
    <m/>
    <m/>
    <x v="156"/>
    <m/>
    <n v="0"/>
    <n v="-60"/>
    <m/>
    <m/>
    <m/>
    <m/>
    <s v="非在校生"/>
    <x v="13"/>
    <m/>
  </r>
  <r>
    <s v="03 18 2019 10:31PM            "/>
    <s v="李鈺淇"/>
    <s v="B223305226"/>
    <s v="女"/>
    <s v="04/27/1999                    "/>
    <s v="學生"/>
    <s v="生物資源暨農學院              "/>
    <s v="生傳系"/>
    <s v="學士班"/>
    <n v="975436546"/>
    <s v="s94133@gmail.com"/>
    <s v="其它"/>
    <s v="否"/>
    <s v="                              "/>
    <m/>
    <s v="否"/>
    <m/>
    <x v="0"/>
    <s v="140.112.216.59"/>
    <x v="149"/>
    <n v="6"/>
    <s v="TIP"/>
    <s v="企業實習計劃說明會"/>
    <s v="0327_願麗醫美集團"/>
    <n v="2"/>
    <n v="107"/>
    <n v="1"/>
    <n v="1"/>
    <n v="10"/>
    <s v="是"/>
    <x v="156"/>
    <n v="1"/>
    <n v="0"/>
    <n v="0"/>
    <n v="1"/>
    <n v="0"/>
    <n v="0"/>
    <s v="系"/>
    <s v="其他"/>
    <x v="0"/>
    <s v="其他系所"/>
  </r>
  <r>
    <s v="03 25 2019  8:41AM            "/>
    <s v="李嘉軒"/>
    <s v="T224092821"/>
    <s v="女"/>
    <s v="12/29/1995                    "/>
    <s v="學生"/>
    <s v="管理學院                      "/>
    <s v="財金系"/>
    <s v="碩士班"/>
    <n v="986582685"/>
    <s v="r07723081@ntu.edu.tw"/>
    <s v="其它"/>
    <s v="是"/>
    <n v="0"/>
    <n v="1"/>
    <s v="是"/>
    <m/>
    <x v="0"/>
    <s v="140.112.235.114"/>
    <x v="150"/>
    <n v="10"/>
    <s v="TIP"/>
    <s v="企業實習計劃說明會"/>
    <s v="0325_富達投信"/>
    <n v="2"/>
    <n v="107"/>
    <n v="1"/>
    <n v="1"/>
    <n v="10"/>
    <s v="Y"/>
    <x v="157"/>
    <n v="0"/>
    <n v="1"/>
    <n v="10"/>
    <n v="0"/>
    <n v="0"/>
    <n v="0"/>
    <s v="所"/>
    <s v="財金"/>
    <x v="9"/>
    <s v="財金所"/>
  </r>
  <r>
    <s v="03 20 2019  1:54PM            "/>
    <s v="李韶凱"/>
    <s v="H124492491"/>
    <s v="男"/>
    <s v="09/20/1993                    "/>
    <s v="學生"/>
    <s v="生物資源暨農學院              "/>
    <s v="農藝系生統組"/>
    <s v="碩士班"/>
    <n v="975175323"/>
    <s v="b01608035@ntu.edu.tw"/>
    <s v="其它"/>
    <s v="否"/>
    <s v="                              "/>
    <m/>
    <s v="否"/>
    <m/>
    <x v="0"/>
    <s v="1.169.90.212"/>
    <x v="151"/>
    <n v="6"/>
    <s v="TIP"/>
    <s v="企業實習計劃說明會"/>
    <s v="0411_SAS"/>
    <n v="2"/>
    <n v="107"/>
    <n v="1"/>
    <n v="1"/>
    <n v="10"/>
    <s v="否"/>
    <x v="158"/>
    <n v="1"/>
    <n v="0"/>
    <n v="0"/>
    <n v="1"/>
    <n v="0"/>
    <n v="0"/>
    <s v="所"/>
    <s v="其他"/>
    <x v="0"/>
    <s v="其他系所"/>
  </r>
  <r>
    <s v="02 16 2019  1:10PM            "/>
    <s v="李璨婷"/>
    <s v="F228487969"/>
    <s v="女"/>
    <s v="01/22/1995                    "/>
    <s v="學生"/>
    <s v="管理學院                      "/>
    <s v="資管系"/>
    <s v="碩士班"/>
    <n v="972190893"/>
    <s v="tina9571712@gmail.com"/>
    <s v="其它"/>
    <s v="否"/>
    <n v="0"/>
    <n v="1"/>
    <s v="是"/>
    <m/>
    <x v="0"/>
    <s v="182.235.13.157"/>
    <x v="152"/>
    <n v="10"/>
    <s v="TIP"/>
    <s v="企業實習計劃說明會"/>
    <s v="0306_藍天百腦匯"/>
    <n v="2"/>
    <n v="107"/>
    <n v="1"/>
    <n v="1"/>
    <n v="10"/>
    <s v="否"/>
    <x v="159"/>
    <n v="0"/>
    <n v="1"/>
    <n v="10"/>
    <n v="0"/>
    <n v="0"/>
    <n v="0"/>
    <s v="所"/>
    <s v="資管"/>
    <x v="6"/>
    <s v="資管所"/>
  </r>
  <r>
    <s v="03  5 2019  3:52PM            "/>
    <s v="李璨婷"/>
    <s v="F228487969"/>
    <s v="女"/>
    <s v="01/22/1995                    "/>
    <s v="學生"/>
    <s v="管理學院                      "/>
    <s v="資管系"/>
    <s v="碩士班"/>
    <n v="972190893"/>
    <s v="tina9571712@gmail.com"/>
    <s v="其它"/>
    <s v="否"/>
    <n v="0"/>
    <n v="1"/>
    <s v="是"/>
    <m/>
    <x v="0"/>
    <s v="140.112.25.106"/>
    <x v="152"/>
    <n v="10"/>
    <s v="TIP"/>
    <s v="企業實習計劃說明會"/>
    <s v="0312_工研院產科國際所"/>
    <n v="2"/>
    <n v="107"/>
    <n v="1"/>
    <n v="1"/>
    <n v="10"/>
    <m/>
    <x v="159"/>
    <n v="0"/>
    <n v="1"/>
    <n v="10"/>
    <n v="0"/>
    <n v="0"/>
    <n v="0"/>
    <s v="所"/>
    <s v="資管"/>
    <x v="6"/>
    <s v="資管所"/>
  </r>
  <r>
    <s v="02 21 2019 11:06PM            "/>
    <s v="李璨婷"/>
    <s v="F228487969"/>
    <s v="女"/>
    <s v="01/22/1995                    "/>
    <s v="學生"/>
    <s v="管理學院                      "/>
    <s v="資管系"/>
    <s v="碩士班"/>
    <n v="972190893"/>
    <s v="tina9571712@gmail.com"/>
    <s v="其它"/>
    <s v="否"/>
    <n v="0"/>
    <n v="1"/>
    <s v="是"/>
    <m/>
    <x v="0"/>
    <s v="140.112.235.47"/>
    <x v="152"/>
    <n v="10"/>
    <s v="TIP"/>
    <s v="企業實習計劃說明會"/>
    <s v="0313_全球人壽"/>
    <n v="2"/>
    <n v="107"/>
    <n v="1"/>
    <n v="1"/>
    <n v="10"/>
    <s v="否"/>
    <x v="159"/>
    <n v="0"/>
    <n v="1"/>
    <n v="10"/>
    <n v="0"/>
    <n v="0"/>
    <n v="0"/>
    <s v="所"/>
    <s v="資管"/>
    <x v="6"/>
    <s v="資管所"/>
  </r>
  <r>
    <s v="02 16 2019  1:09PM            "/>
    <s v="李璨婷"/>
    <s v="F228487969"/>
    <s v="女"/>
    <s v="01/22/1995                    "/>
    <s v="學生"/>
    <s v="管理學院                      "/>
    <s v="資管系"/>
    <s v="碩士班"/>
    <n v="972190893"/>
    <s v="tina9571712@gmail.com"/>
    <s v="其它"/>
    <s v="否"/>
    <n v="0"/>
    <n v="1"/>
    <s v="是"/>
    <m/>
    <x v="0"/>
    <s v="182.235.13.157"/>
    <x v="152"/>
    <n v="10"/>
    <s v="TIP"/>
    <s v="企業實習計劃說明會"/>
    <s v="0315_聚陽實業"/>
    <n v="2"/>
    <n v="107"/>
    <n v="1"/>
    <n v="1"/>
    <n v="10"/>
    <s v="否"/>
    <x v="159"/>
    <n v="0"/>
    <n v="1"/>
    <n v="10"/>
    <n v="0"/>
    <n v="0"/>
    <n v="0"/>
    <s v="所"/>
    <s v="資管"/>
    <x v="6"/>
    <s v="資管所"/>
  </r>
  <r>
    <s v="02 16 2019  1:11PM            "/>
    <s v="李璨婷"/>
    <s v="F228487969"/>
    <s v="女"/>
    <s v="01/22/1995                    "/>
    <s v="學生"/>
    <s v="管理學院                      "/>
    <s v="資管系"/>
    <s v="碩士班"/>
    <n v="972190893"/>
    <s v="tina9571712@gmail.com"/>
    <s v="其它"/>
    <s v="否"/>
    <n v="0"/>
    <n v="1"/>
    <s v="是"/>
    <m/>
    <x v="0"/>
    <s v="182.235.13.157"/>
    <x v="152"/>
    <n v="10"/>
    <s v="TIP"/>
    <s v="企業實習計劃說明會"/>
    <s v="0319_玉山銀行"/>
    <n v="2"/>
    <n v="107"/>
    <n v="1"/>
    <n v="1"/>
    <n v="10"/>
    <s v="否"/>
    <x v="159"/>
    <n v="0"/>
    <n v="1"/>
    <n v="10"/>
    <n v="0"/>
    <n v="0"/>
    <n v="0"/>
    <s v="所"/>
    <s v="資管"/>
    <x v="6"/>
    <s v="資管所"/>
  </r>
  <r>
    <s v="02 16 2019  1:08PM            "/>
    <s v="李璨婷"/>
    <s v="F228487969"/>
    <s v="女"/>
    <s v="01/22/1995                    "/>
    <s v="學生"/>
    <s v="管理學院                      "/>
    <s v="資管系"/>
    <s v="碩士班"/>
    <n v="972190893"/>
    <s v="tina9571712@gmail.com"/>
    <s v="其它"/>
    <s v="否"/>
    <n v="0"/>
    <n v="1"/>
    <s v="是"/>
    <m/>
    <x v="0"/>
    <s v="182.235.13.157"/>
    <x v="152"/>
    <n v="10"/>
    <s v="TIP"/>
    <s v="企業實習計劃說明會"/>
    <s v="0320_國泰金控"/>
    <n v="2"/>
    <n v="107"/>
    <n v="1"/>
    <n v="1"/>
    <n v="10"/>
    <s v="無"/>
    <x v="159"/>
    <n v="0"/>
    <n v="1"/>
    <n v="10"/>
    <n v="0"/>
    <n v="0"/>
    <n v="0"/>
    <s v="所"/>
    <s v="資管"/>
    <x v="6"/>
    <s v="資管所"/>
  </r>
  <r>
    <s v="03  5 2019  3:55PM            "/>
    <s v="李璨婷"/>
    <s v="F228487969"/>
    <s v="女"/>
    <s v="01/22/1995                    "/>
    <s v="學生"/>
    <s v="管理學院                      "/>
    <s v="資管系"/>
    <s v="碩士班"/>
    <n v="972190893"/>
    <s v="tina9571712@gmail.com"/>
    <s v="其它"/>
    <s v="否"/>
    <n v="0"/>
    <n v="1"/>
    <s v="是"/>
    <m/>
    <x v="0"/>
    <s v="140.112.25.106"/>
    <x v="152"/>
    <n v="10"/>
    <s v="TIP"/>
    <s v="企業實習計劃說明會"/>
    <s v="0322_台灣拜耳"/>
    <n v="2"/>
    <n v="107"/>
    <n v="1"/>
    <n v="1"/>
    <n v="10"/>
    <s v="無"/>
    <x v="159"/>
    <n v="0"/>
    <n v="1"/>
    <n v="10"/>
    <n v="0"/>
    <n v="0"/>
    <n v="0"/>
    <s v="所"/>
    <s v="資管"/>
    <x v="6"/>
    <s v="資管所"/>
  </r>
  <r>
    <m/>
    <s v="李璨婷"/>
    <m/>
    <m/>
    <m/>
    <m/>
    <m/>
    <m/>
    <m/>
    <m/>
    <m/>
    <m/>
    <m/>
    <m/>
    <m/>
    <m/>
    <m/>
    <x v="2"/>
    <m/>
    <x v="152"/>
    <m/>
    <s v="出席問題"/>
    <m/>
    <s v="0327 只領便當就離開了"/>
    <m/>
    <m/>
    <m/>
    <m/>
    <m/>
    <m/>
    <x v="159"/>
    <m/>
    <n v="0"/>
    <n v="-70"/>
    <m/>
    <m/>
    <m/>
    <m/>
    <s v="非在校生"/>
    <x v="13"/>
    <m/>
  </r>
  <r>
    <s v="03 19 2019 10:01PM            "/>
    <s v="李璨婷"/>
    <s v="F228487969"/>
    <s v="女"/>
    <s v="01/22/1995                    "/>
    <s v="學生"/>
    <s v="管理學院                      "/>
    <s v="資管系"/>
    <s v="碩士班"/>
    <n v="972190893"/>
    <s v="tina9571712@gmail.com"/>
    <s v="其它"/>
    <s v="否"/>
    <s v="                              "/>
    <m/>
    <s v="否"/>
    <m/>
    <x v="0"/>
    <s v="140.112.235.47"/>
    <x v="152"/>
    <n v="6"/>
    <s v="TIP"/>
    <s v="企業實習計劃說明會"/>
    <s v="0327_願麗醫美集團"/>
    <n v="2"/>
    <n v="107"/>
    <n v="1"/>
    <n v="1"/>
    <n v="10"/>
    <s v="否"/>
    <x v="159"/>
    <n v="1"/>
    <n v="0"/>
    <n v="0"/>
    <n v="1"/>
    <n v="0"/>
    <n v="0"/>
    <s v="所"/>
    <s v="資管"/>
    <x v="6"/>
    <s v="資管所"/>
  </r>
  <r>
    <s v="05  1 2019  5:42PM            "/>
    <s v="李璨婷"/>
    <s v="F228487969"/>
    <s v="女"/>
    <s v="01/22/1995                    "/>
    <s v="學生"/>
    <s v="管理學院                      "/>
    <s v="資管系"/>
    <s v="碩士班"/>
    <n v="972190893"/>
    <s v="tina9571712@gmail.com"/>
    <s v="其它"/>
    <s v="否"/>
    <s v="                              "/>
    <m/>
    <s v="是"/>
    <m/>
    <x v="0"/>
    <s v="182.235.13.157"/>
    <x v="152"/>
    <n v="6"/>
    <s v="TIP"/>
    <s v="企業實習說明會"/>
    <s v="0506_綠藤生機"/>
    <n v="2"/>
    <n v="107"/>
    <n v="1"/>
    <n v="1"/>
    <n v="10"/>
    <s v="否"/>
    <x v="159"/>
    <n v="0"/>
    <n v="1"/>
    <n v="10"/>
    <n v="0"/>
    <n v="0"/>
    <n v="0"/>
    <s v="所"/>
    <s v="資管"/>
    <x v="6"/>
    <s v="資管所"/>
  </r>
  <r>
    <s v="02 25 2019 10:23PM            "/>
    <s v="杜川東"/>
    <s v="AA20113945"/>
    <s v="男"/>
    <s v="01/17/1987                    "/>
    <s v="學生"/>
    <s v="文學院                        "/>
    <s v="歷史系"/>
    <s v="碩士班"/>
    <n v="919354495"/>
    <s v="r05123021@ntu.edu.tw"/>
    <s v="其它"/>
    <s v="否"/>
    <n v="0"/>
    <n v="1"/>
    <s v="是"/>
    <m/>
    <x v="0"/>
    <s v="140.112.142.5"/>
    <x v="153"/>
    <n v="10"/>
    <s v="TIP"/>
    <s v="企業實習計劃說明會"/>
    <s v="0306_藍天百腦匯"/>
    <n v="2"/>
    <n v="107"/>
    <n v="1"/>
    <n v="1"/>
    <n v="10"/>
    <s v="是"/>
    <x v="160"/>
    <n v="0"/>
    <n v="1"/>
    <n v="10"/>
    <n v="0"/>
    <n v="0"/>
    <n v="0"/>
    <s v="所"/>
    <s v="其他"/>
    <x v="0"/>
    <s v="其他系所"/>
  </r>
  <r>
    <s v="02 25 2019 10:19PM            "/>
    <s v="杜川東"/>
    <s v="AA20113945"/>
    <s v="男"/>
    <s v="01/17/1987                    "/>
    <s v="學生"/>
    <s v="文學院                        "/>
    <s v="歷史系"/>
    <s v="碩士班"/>
    <n v="919354495"/>
    <s v="r05123021@ntu.edu.tw"/>
    <s v="其它"/>
    <s v="否"/>
    <n v="0"/>
    <n v="1"/>
    <s v="是"/>
    <m/>
    <x v="0"/>
    <s v="140.112.142.5"/>
    <x v="153"/>
    <n v="10"/>
    <s v="TIP"/>
    <s v="企業實習計劃說明會"/>
    <s v="0311_晟德集團"/>
    <n v="2"/>
    <n v="107"/>
    <n v="1"/>
    <n v="1"/>
    <n v="10"/>
    <s v="是"/>
    <x v="160"/>
    <n v="0"/>
    <n v="1"/>
    <n v="10"/>
    <n v="0"/>
    <n v="0"/>
    <n v="0"/>
    <s v="所"/>
    <s v="其他"/>
    <x v="0"/>
    <s v="其他系所"/>
  </r>
  <r>
    <s v="02 25 2019 10:25PM            "/>
    <s v="杜川東"/>
    <s v="AA20113945"/>
    <s v="男"/>
    <s v="01/17/1987                    "/>
    <s v="學生"/>
    <s v="文學院                        "/>
    <s v="歷史系"/>
    <s v="碩士班"/>
    <n v="919354495"/>
    <s v="r05123021@ntu.edu.tw"/>
    <s v="其它"/>
    <s v="否"/>
    <n v="0"/>
    <n v="1"/>
    <s v="是"/>
    <m/>
    <x v="0"/>
    <s v="140.112.142.5"/>
    <x v="153"/>
    <n v="10"/>
    <s v="TIP"/>
    <s v="企業實習計劃說明會"/>
    <s v="0313_全球人壽"/>
    <n v="2"/>
    <n v="107"/>
    <n v="1"/>
    <n v="1"/>
    <n v="10"/>
    <s v="是"/>
    <x v="160"/>
    <n v="0"/>
    <n v="1"/>
    <n v="10"/>
    <n v="0"/>
    <n v="0"/>
    <n v="0"/>
    <s v="所"/>
    <s v="其他"/>
    <x v="0"/>
    <s v="其他系所"/>
  </r>
  <r>
    <s v="02 25 2019 10:22PM            "/>
    <s v="杜川東"/>
    <s v="AA20113945"/>
    <s v="男"/>
    <s v="01/17/1987                    "/>
    <s v="學生"/>
    <s v="文學院                        "/>
    <s v="歷史系"/>
    <s v="碩士班"/>
    <n v="919354495"/>
    <s v="r05123021@ntu.edu.tw"/>
    <s v="其它"/>
    <s v="否"/>
    <n v="0"/>
    <n v="1"/>
    <s v="是"/>
    <m/>
    <x v="0"/>
    <s v="140.112.142.5"/>
    <x v="153"/>
    <n v="10"/>
    <s v="TIP"/>
    <s v="企業實習計劃說明會"/>
    <s v="0314_精英公關集團"/>
    <n v="2"/>
    <n v="107"/>
    <n v="1"/>
    <n v="1"/>
    <n v="10"/>
    <s v="是"/>
    <x v="160"/>
    <n v="0"/>
    <n v="1"/>
    <n v="10"/>
    <n v="0"/>
    <n v="0"/>
    <n v="0"/>
    <s v="所"/>
    <s v="其他"/>
    <x v="0"/>
    <s v="其他系所"/>
  </r>
  <r>
    <s v="03  8 2019 10:11PM            "/>
    <s v="杜川東"/>
    <s v="AA20113945"/>
    <s v="男"/>
    <s v="01/17/1987                    "/>
    <s v="學生"/>
    <s v="文學院                        "/>
    <s v="歷史系"/>
    <s v="碩士班"/>
    <n v="919354495"/>
    <s v="r05123021@ntu.edu.tw"/>
    <s v="其它"/>
    <s v="否"/>
    <n v="0"/>
    <n v="1"/>
    <s v="是"/>
    <m/>
    <x v="0"/>
    <s v="140.112.142.5"/>
    <x v="153"/>
    <n v="10"/>
    <s v="TIP"/>
    <s v="企業實習計劃說明會"/>
    <s v="0318_大昌華嘉"/>
    <n v="2"/>
    <n v="107"/>
    <n v="1"/>
    <n v="1"/>
    <n v="10"/>
    <m/>
    <x v="160"/>
    <n v="0"/>
    <n v="1"/>
    <n v="10"/>
    <n v="0"/>
    <n v="0"/>
    <n v="0"/>
    <s v="所"/>
    <s v="其他"/>
    <x v="0"/>
    <s v="其他系所"/>
  </r>
  <r>
    <s v="02 25 2019 10:25PM            "/>
    <s v="杜川東"/>
    <s v="AA20113945"/>
    <s v="男"/>
    <s v="01/17/1987                    "/>
    <s v="學生"/>
    <s v="文學院                        "/>
    <s v="歷史系"/>
    <s v="碩士班"/>
    <n v="919354495"/>
    <s v="r05123021@ntu.edu.tw"/>
    <s v="其它"/>
    <s v="否"/>
    <n v="0"/>
    <n v="1"/>
    <s v="是"/>
    <m/>
    <x v="0"/>
    <s v="140.112.142.5"/>
    <x v="153"/>
    <n v="10"/>
    <s v="TIP"/>
    <s v="企業實習計劃說明會"/>
    <s v="0319_玉山銀行"/>
    <n v="2"/>
    <n v="107"/>
    <n v="1"/>
    <n v="1"/>
    <n v="10"/>
    <s v="是"/>
    <x v="160"/>
    <n v="0"/>
    <n v="1"/>
    <n v="10"/>
    <n v="0"/>
    <n v="0"/>
    <n v="0"/>
    <s v="所"/>
    <s v="其他"/>
    <x v="0"/>
    <s v="其他系所"/>
  </r>
  <r>
    <s v="03  8 2019 10:30PM            "/>
    <s v="杜川東"/>
    <s v="AA20113945"/>
    <s v="男"/>
    <s v="01/17/1987                    "/>
    <s v="學生"/>
    <s v="文學院                        "/>
    <s v="歷史系"/>
    <s v="碩士班"/>
    <n v="919354495"/>
    <s v="r05123021@ntu.edu.tw"/>
    <s v="其它"/>
    <s v="否"/>
    <n v="0"/>
    <n v="1"/>
    <s v="是"/>
    <m/>
    <x v="0"/>
    <s v="140.112.142.5"/>
    <x v="153"/>
    <n v="10"/>
    <s v="職涯講堂"/>
    <s v="校友職涯分享會"/>
    <s v="0320_國企B97陳迦樂"/>
    <n v="2"/>
    <n v="107"/>
    <n v="1"/>
    <n v="1"/>
    <n v="10"/>
    <m/>
    <x v="160"/>
    <n v="0"/>
    <n v="1"/>
    <n v="10"/>
    <n v="0"/>
    <n v="0"/>
    <n v="0"/>
    <s v="所"/>
    <s v="其他"/>
    <x v="0"/>
    <s v="其他系所"/>
  </r>
  <r>
    <s v="02 25 2019 10:18PM            "/>
    <s v="杜川東"/>
    <s v="AA20113945"/>
    <s v="男"/>
    <s v="01/17/1987                    "/>
    <s v="學生"/>
    <s v="文學院                        "/>
    <s v="歷史系"/>
    <s v="碩士班"/>
    <n v="919354495"/>
    <s v="r05123021@ntu.edu.tw"/>
    <s v="其它"/>
    <s v="否"/>
    <n v="0"/>
    <n v="1"/>
    <s v="是"/>
    <m/>
    <x v="0"/>
    <s v="140.112.142.5"/>
    <x v="153"/>
    <n v="10"/>
    <s v="TIP"/>
    <s v="企業實習計劃說明會"/>
    <s v="0320_國泰金控"/>
    <n v="2"/>
    <n v="107"/>
    <n v="1"/>
    <n v="1"/>
    <n v="10"/>
    <s v="有"/>
    <x v="160"/>
    <n v="0"/>
    <n v="1"/>
    <n v="10"/>
    <n v="0"/>
    <n v="0"/>
    <n v="0"/>
    <s v="所"/>
    <s v="其他"/>
    <x v="0"/>
    <s v="其他系所"/>
  </r>
  <r>
    <s v="04  9 2019 11:11PM            "/>
    <s v="杜川東"/>
    <s v="AA20113945"/>
    <s v="男"/>
    <s v="01/17/1987                    "/>
    <s v="學生"/>
    <s v="文學院                        "/>
    <s v="歷史系"/>
    <s v="碩士班"/>
    <n v="919354495"/>
    <s v="r05123021@ntu.edu.tw"/>
    <s v="其它"/>
    <s v="否"/>
    <s v="                              "/>
    <m/>
    <s v="是"/>
    <m/>
    <x v="0"/>
    <s v="140.112.142.5"/>
    <x v="153"/>
    <n v="6"/>
    <s v="TIP"/>
    <s v="企業實習計劃說明會"/>
    <s v="0410_燦坤實業"/>
    <n v="2"/>
    <n v="107"/>
    <n v="1"/>
    <n v="1"/>
    <n v="10"/>
    <s v="是"/>
    <x v="160"/>
    <n v="0"/>
    <n v="1"/>
    <n v="10"/>
    <n v="0"/>
    <n v="0"/>
    <n v="0"/>
    <s v="所"/>
    <s v="其他"/>
    <x v="0"/>
    <s v="其他系所"/>
  </r>
  <r>
    <s v="04  9 2019 11:12PM            "/>
    <s v="杜川東"/>
    <s v="AA20113945"/>
    <s v="男"/>
    <s v="01/17/1987                    "/>
    <s v="學生"/>
    <s v="文學院                        "/>
    <s v="歷史系"/>
    <s v="碩士班"/>
    <n v="919354495"/>
    <s v="r05123021@ntu.edu.tw"/>
    <s v="其它"/>
    <s v="否"/>
    <s v="                              "/>
    <m/>
    <s v="是"/>
    <m/>
    <x v="0"/>
    <s v="140.112.142.5"/>
    <x v="153"/>
    <n v="6"/>
    <s v="TIP"/>
    <s v="企業實習計劃說明會"/>
    <s v="0412_華碩電腦"/>
    <n v="2"/>
    <n v="107"/>
    <n v="1"/>
    <n v="1"/>
    <n v="10"/>
    <s v="是"/>
    <x v="160"/>
    <n v="0"/>
    <n v="1"/>
    <n v="10"/>
    <n v="0"/>
    <n v="0"/>
    <n v="0"/>
    <s v="所"/>
    <s v="其他"/>
    <x v="0"/>
    <s v="其他系所"/>
  </r>
  <r>
    <s v="02 19 2019  5:24PM            "/>
    <s v="汪沛嫻"/>
    <s v="E224780324"/>
    <s v="女"/>
    <s v="02/03/1998                    "/>
    <s v="學生"/>
    <s v="管理學院                      "/>
    <s v="會計系"/>
    <s v="學士班"/>
    <n v="972340203"/>
    <s v="wpskelly@gmail.com"/>
    <s v="其它"/>
    <s v="否"/>
    <n v="1"/>
    <n v="0"/>
    <s v="否"/>
    <m/>
    <x v="0"/>
    <s v="223.137.198.35"/>
    <x v="154"/>
    <n v="10"/>
    <s v="TIP"/>
    <s v="企業實習計劃說明會"/>
    <s v="0319_玉山銀行"/>
    <n v="2"/>
    <n v="107"/>
    <n v="1"/>
    <n v="1"/>
    <n v="10"/>
    <s v="否"/>
    <x v="161"/>
    <n v="1"/>
    <n v="0"/>
    <n v="0"/>
    <n v="1"/>
    <n v="0"/>
    <n v="0"/>
    <s v="系"/>
    <s v="會計"/>
    <x v="4"/>
    <s v="會計系"/>
  </r>
  <r>
    <s v="02 19 2019  5:22PM            "/>
    <s v="汪沛嫻"/>
    <s v="E224780324"/>
    <s v="女"/>
    <s v="02/03/1998                    "/>
    <s v="學生"/>
    <s v="管理學院                      "/>
    <s v="會計系"/>
    <s v="學士班"/>
    <n v="972340203"/>
    <s v="wpskelly@gmail.com"/>
    <s v="其它"/>
    <s v="否"/>
    <n v="1"/>
    <n v="0"/>
    <s v="否"/>
    <m/>
    <x v="0"/>
    <s v="223.137.198.35"/>
    <x v="154"/>
    <n v="10"/>
    <s v="TIP"/>
    <s v="企業實習計劃說明會"/>
    <s v="0320_國泰金控"/>
    <n v="2"/>
    <n v="107"/>
    <n v="1"/>
    <n v="1"/>
    <n v="10"/>
    <s v="否"/>
    <x v="161"/>
    <n v="1"/>
    <n v="0"/>
    <n v="0"/>
    <n v="1"/>
    <n v="0"/>
    <n v="0"/>
    <s v="系"/>
    <s v="會計"/>
    <x v="4"/>
    <s v="會計系"/>
  </r>
  <r>
    <s v="02 25 2019  3:11PM            "/>
    <s v="沈宜儒"/>
    <s v="M222812534"/>
    <s v="女"/>
    <s v="01/24/1998                    "/>
    <s v="學生"/>
    <s v="生物資源暨農學院              "/>
    <s v="生傳系"/>
    <s v="學士班"/>
    <n v="910422822"/>
    <s v="ingrid124200318@yahoo.com.tw"/>
    <s v="其它"/>
    <s v="否"/>
    <n v="0"/>
    <n v="1"/>
    <s v="是"/>
    <m/>
    <x v="0"/>
    <s v="140.112.25.106"/>
    <x v="155"/>
    <n v="10"/>
    <s v="TIP"/>
    <s v="企業實習計劃說明會"/>
    <s v="0322_台灣拜耳"/>
    <n v="2"/>
    <n v="107"/>
    <n v="1"/>
    <n v="1"/>
    <n v="10"/>
    <s v="是"/>
    <x v="162"/>
    <n v="0"/>
    <n v="1"/>
    <n v="10"/>
    <n v="0"/>
    <n v="0"/>
    <n v="0"/>
    <s v="系"/>
    <s v="其他"/>
    <x v="0"/>
    <s v="其他系所"/>
  </r>
  <r>
    <s v="03 20 2019  3:04PM            "/>
    <s v="沈俊廷"/>
    <s v="A126632763"/>
    <s v="女"/>
    <s v="02/25/1995                    "/>
    <s v="學生"/>
    <m/>
    <s v="經濟系"/>
    <s v="學士班"/>
    <n v="988179955"/>
    <s v="morris4030@yahoo.com.tw"/>
    <s v="其它"/>
    <s v="是"/>
    <n v="0"/>
    <n v="0"/>
    <s v="是"/>
    <m/>
    <x v="1"/>
    <m/>
    <x v="156"/>
    <n v="0"/>
    <s v="TIP"/>
    <s v="企業實習計劃說明會"/>
    <s v="0320_國泰金控"/>
    <n v="2"/>
    <n v="107"/>
    <n v="1"/>
    <n v="1"/>
    <n v="10"/>
    <m/>
    <x v="163"/>
    <n v="0"/>
    <n v="0"/>
    <n v="0"/>
    <n v="0"/>
    <n v="1"/>
    <n v="0"/>
    <s v="系"/>
    <s v="其他"/>
    <x v="0"/>
    <s v="其他系所"/>
  </r>
  <r>
    <s v="04 12 2019  2:21PM            "/>
    <s v="沈威宏"/>
    <s v="H125308274"/>
    <s v="男"/>
    <s v="10/19/1998                    "/>
    <s v="學生"/>
    <s v="法律學院                      "/>
    <s v="法律系財法組"/>
    <s v="學士班"/>
    <n v="919681333"/>
    <s v="oscarshenkoko@gmail.com"/>
    <s v="其它"/>
    <s v="是"/>
    <s v="                              "/>
    <m/>
    <s v="是"/>
    <m/>
    <x v="1"/>
    <m/>
    <x v="157"/>
    <n v="6"/>
    <s v="TIP"/>
    <s v="企業實習計劃說明會"/>
    <s v="0412_華碩電腦"/>
    <n v="2"/>
    <n v="107"/>
    <n v="1"/>
    <n v="1"/>
    <n v="10"/>
    <m/>
    <x v="164"/>
    <n v="0"/>
    <n v="0"/>
    <n v="0"/>
    <n v="0"/>
    <n v="1"/>
    <n v="0"/>
    <s v="系"/>
    <s v="其他"/>
    <x v="0"/>
    <s v="其他系所"/>
  </r>
  <r>
    <m/>
    <s v="狄佳瑩"/>
    <m/>
    <m/>
    <m/>
    <s v="企業夥伴"/>
    <s v="KPMG"/>
    <m/>
    <s v="其他"/>
    <m/>
    <m/>
    <m/>
    <m/>
    <m/>
    <m/>
    <s v="是"/>
    <m/>
    <x v="0"/>
    <m/>
    <x v="1"/>
    <m/>
    <s v="TCP"/>
    <s v="結業式"/>
    <s v="0329_結業式"/>
    <n v="2"/>
    <n v="107"/>
    <n v="1"/>
    <n v="0"/>
    <n v="0"/>
    <m/>
    <x v="165"/>
    <n v="0"/>
    <n v="1"/>
    <n v="0"/>
    <n v="0"/>
    <n v="0"/>
    <n v="0"/>
    <s v="其他"/>
    <s v="非在校生"/>
    <x v="1"/>
    <s v="其他"/>
  </r>
  <r>
    <m/>
    <s v="其他"/>
    <m/>
    <m/>
    <m/>
    <s v="其他"/>
    <m/>
    <m/>
    <m/>
    <m/>
    <m/>
    <m/>
    <m/>
    <n v="0"/>
    <n v="0"/>
    <s v="是"/>
    <m/>
    <x v="1"/>
    <m/>
    <x v="1"/>
    <n v="0"/>
    <s v="TIP"/>
    <s v="企業實習計劃說明會"/>
    <s v="0306_藍天百腦匯"/>
    <n v="2"/>
    <n v="107"/>
    <n v="1"/>
    <n v="1"/>
    <n v="0"/>
    <m/>
    <x v="166"/>
    <n v="0"/>
    <n v="0"/>
    <n v="0"/>
    <n v="0"/>
    <n v="1"/>
    <n v="0"/>
    <s v="其他"/>
    <s v="非在校生"/>
    <x v="1"/>
    <s v="其他"/>
  </r>
  <r>
    <m/>
    <s v="其他"/>
    <m/>
    <m/>
    <m/>
    <s v="其他"/>
    <m/>
    <m/>
    <m/>
    <m/>
    <m/>
    <m/>
    <m/>
    <n v="0"/>
    <n v="0"/>
    <s v="是"/>
    <m/>
    <x v="1"/>
    <m/>
    <x v="1"/>
    <n v="0"/>
    <s v="TIP"/>
    <s v="企業實習計劃說明會"/>
    <s v="0311_晟德集團"/>
    <n v="2"/>
    <n v="107"/>
    <n v="1"/>
    <n v="1"/>
    <n v="10"/>
    <m/>
    <x v="166"/>
    <n v="0"/>
    <n v="0"/>
    <n v="0"/>
    <n v="0"/>
    <n v="1"/>
    <n v="0"/>
    <s v="其他"/>
    <s v="非在校生"/>
    <x v="1"/>
    <s v="其他"/>
  </r>
  <r>
    <m/>
    <s v="其他"/>
    <m/>
    <m/>
    <m/>
    <s v="其他"/>
    <m/>
    <m/>
    <m/>
    <m/>
    <m/>
    <m/>
    <m/>
    <n v="0"/>
    <n v="0"/>
    <s v="是"/>
    <m/>
    <x v="1"/>
    <m/>
    <x v="1"/>
    <n v="0"/>
    <s v="TIP"/>
    <s v="企業實習計劃說明會"/>
    <s v="0312_工研院產科國際所"/>
    <n v="2"/>
    <n v="107"/>
    <n v="1"/>
    <n v="1"/>
    <n v="10"/>
    <m/>
    <x v="166"/>
    <n v="0"/>
    <n v="0"/>
    <n v="0"/>
    <n v="0"/>
    <n v="1"/>
    <n v="0"/>
    <s v="其他"/>
    <s v="非在校生"/>
    <x v="1"/>
    <s v="其他"/>
  </r>
  <r>
    <m/>
    <s v="其他"/>
    <m/>
    <m/>
    <m/>
    <s v="校外人士"/>
    <m/>
    <m/>
    <m/>
    <m/>
    <m/>
    <m/>
    <m/>
    <n v="0"/>
    <n v="0"/>
    <s v="是"/>
    <m/>
    <x v="1"/>
    <m/>
    <x v="1"/>
    <n v="0"/>
    <s v="TIP"/>
    <s v="企業實習計劃說明會"/>
    <s v="0314_精英公關集團"/>
    <n v="2"/>
    <n v="107"/>
    <n v="1"/>
    <n v="1"/>
    <n v="10"/>
    <m/>
    <x v="166"/>
    <n v="0"/>
    <n v="0"/>
    <n v="0"/>
    <n v="0"/>
    <n v="1"/>
    <n v="0"/>
    <s v="其他"/>
    <s v="非在校生"/>
    <x v="1"/>
    <s v="其他"/>
  </r>
  <r>
    <m/>
    <s v="其他"/>
    <m/>
    <m/>
    <m/>
    <s v="其他"/>
    <m/>
    <m/>
    <m/>
    <m/>
    <m/>
    <m/>
    <m/>
    <n v="0"/>
    <n v="0"/>
    <s v="是"/>
    <m/>
    <x v="1"/>
    <m/>
    <x v="1"/>
    <n v="0"/>
    <s v="TIP"/>
    <s v="企業實習計劃說明會"/>
    <s v="0315_聚陽實業"/>
    <n v="2"/>
    <n v="107"/>
    <n v="1"/>
    <n v="1"/>
    <n v="10"/>
    <m/>
    <x v="166"/>
    <n v="0"/>
    <n v="0"/>
    <n v="0"/>
    <n v="0"/>
    <n v="1"/>
    <n v="0"/>
    <s v="其他"/>
    <s v="非在校生"/>
    <x v="1"/>
    <s v="其他"/>
  </r>
  <r>
    <m/>
    <s v="其他"/>
    <m/>
    <m/>
    <m/>
    <s v="其他"/>
    <m/>
    <m/>
    <m/>
    <m/>
    <m/>
    <s v="其它"/>
    <s v="是"/>
    <n v="0"/>
    <n v="0"/>
    <s v="是"/>
    <m/>
    <x v="1"/>
    <m/>
    <x v="1"/>
    <n v="0"/>
    <s v="TIP"/>
    <s v="企業實習計劃說明會"/>
    <s v="0319_玉山銀行"/>
    <n v="2"/>
    <n v="107"/>
    <n v="1"/>
    <n v="1"/>
    <n v="10"/>
    <m/>
    <x v="166"/>
    <n v="0"/>
    <n v="0"/>
    <n v="0"/>
    <n v="0"/>
    <n v="1"/>
    <n v="0"/>
    <s v="其他"/>
    <s v="非在校生"/>
    <x v="1"/>
    <s v="其他"/>
  </r>
  <r>
    <m/>
    <s v="其他"/>
    <m/>
    <m/>
    <m/>
    <s v="其他"/>
    <m/>
    <m/>
    <m/>
    <m/>
    <m/>
    <s v="其它"/>
    <s v="是"/>
    <n v="0"/>
    <n v="0"/>
    <s v="是"/>
    <m/>
    <x v="1"/>
    <m/>
    <x v="1"/>
    <n v="0"/>
    <s v="TIP"/>
    <s v="企業實習計劃說明會"/>
    <s v="0319_玉山銀行"/>
    <n v="2"/>
    <n v="107"/>
    <n v="1"/>
    <n v="1"/>
    <n v="10"/>
    <m/>
    <x v="166"/>
    <n v="0"/>
    <n v="0"/>
    <n v="0"/>
    <n v="0"/>
    <n v="1"/>
    <n v="0"/>
    <s v="其他"/>
    <s v="非在校生"/>
    <x v="1"/>
    <s v="其他"/>
  </r>
  <r>
    <m/>
    <s v="其他"/>
    <m/>
    <m/>
    <m/>
    <s v="其他"/>
    <m/>
    <m/>
    <m/>
    <m/>
    <m/>
    <s v="其它"/>
    <s v="是"/>
    <n v="0"/>
    <n v="0"/>
    <s v="是"/>
    <m/>
    <x v="1"/>
    <m/>
    <x v="1"/>
    <n v="0"/>
    <s v="TIP"/>
    <s v="企業實習計劃說明會"/>
    <s v="0319_玉山銀行"/>
    <n v="2"/>
    <n v="107"/>
    <n v="1"/>
    <n v="1"/>
    <n v="10"/>
    <m/>
    <x v="166"/>
    <n v="0"/>
    <n v="0"/>
    <n v="0"/>
    <n v="0"/>
    <n v="1"/>
    <n v="0"/>
    <s v="其他"/>
    <s v="非在校生"/>
    <x v="1"/>
    <s v="其他"/>
  </r>
  <r>
    <m/>
    <s v="其他"/>
    <m/>
    <m/>
    <m/>
    <s v="其他"/>
    <m/>
    <m/>
    <m/>
    <m/>
    <m/>
    <s v="其它"/>
    <s v="是"/>
    <n v="0"/>
    <n v="0"/>
    <s v="是"/>
    <m/>
    <x v="1"/>
    <m/>
    <x v="1"/>
    <n v="0"/>
    <s v="TIP"/>
    <s v="企業實習計劃說明會"/>
    <s v="0320_國泰金控"/>
    <n v="2"/>
    <n v="107"/>
    <n v="1"/>
    <n v="1"/>
    <n v="10"/>
    <m/>
    <x v="166"/>
    <n v="0"/>
    <n v="0"/>
    <n v="0"/>
    <n v="0"/>
    <n v="1"/>
    <n v="0"/>
    <s v="其他"/>
    <s v="非在校生"/>
    <x v="1"/>
    <s v="其他"/>
  </r>
  <r>
    <m/>
    <s v="其他"/>
    <m/>
    <m/>
    <m/>
    <s v="其他"/>
    <m/>
    <m/>
    <m/>
    <m/>
    <m/>
    <s v="其它"/>
    <s v="是"/>
    <n v="0"/>
    <n v="0"/>
    <s v="是"/>
    <m/>
    <x v="1"/>
    <m/>
    <x v="1"/>
    <n v="0"/>
    <s v="TIP"/>
    <s v="企業實習計劃說明會"/>
    <s v="0320_國泰金控"/>
    <n v="2"/>
    <n v="107"/>
    <n v="1"/>
    <n v="1"/>
    <n v="10"/>
    <m/>
    <x v="166"/>
    <n v="0"/>
    <n v="0"/>
    <n v="0"/>
    <n v="0"/>
    <n v="1"/>
    <n v="0"/>
    <s v="其他"/>
    <s v="非在校生"/>
    <x v="1"/>
    <s v="其他"/>
  </r>
  <r>
    <m/>
    <s v="其他"/>
    <m/>
    <m/>
    <m/>
    <s v="其他"/>
    <m/>
    <m/>
    <m/>
    <m/>
    <m/>
    <s v="其它"/>
    <s v="是"/>
    <n v="0"/>
    <n v="0"/>
    <s v="是"/>
    <m/>
    <x v="1"/>
    <m/>
    <x v="1"/>
    <n v="0"/>
    <s v="TIP"/>
    <s v="企業實習計劃說明會"/>
    <s v="0320_國泰金控"/>
    <n v="2"/>
    <n v="107"/>
    <n v="1"/>
    <n v="1"/>
    <n v="10"/>
    <m/>
    <x v="166"/>
    <n v="0"/>
    <n v="0"/>
    <n v="0"/>
    <n v="0"/>
    <n v="1"/>
    <n v="0"/>
    <s v="其他"/>
    <s v="非在校生"/>
    <x v="1"/>
    <s v="其他"/>
  </r>
  <r>
    <m/>
    <s v="其他"/>
    <m/>
    <m/>
    <m/>
    <s v="其他"/>
    <m/>
    <m/>
    <m/>
    <m/>
    <m/>
    <s v="其它"/>
    <s v="是"/>
    <n v="0"/>
    <n v="0"/>
    <s v="是"/>
    <m/>
    <x v="1"/>
    <m/>
    <x v="1"/>
    <n v="0"/>
    <s v="TIP"/>
    <s v="企業實習計劃說明會"/>
    <s v="0320_國泰金控"/>
    <n v="2"/>
    <n v="107"/>
    <n v="1"/>
    <n v="1"/>
    <n v="10"/>
    <m/>
    <x v="166"/>
    <n v="0"/>
    <n v="0"/>
    <n v="0"/>
    <n v="0"/>
    <n v="1"/>
    <n v="0"/>
    <s v="其他"/>
    <s v="非在校生"/>
    <x v="1"/>
    <s v="其他"/>
  </r>
  <r>
    <m/>
    <s v="其他"/>
    <m/>
    <m/>
    <m/>
    <m/>
    <m/>
    <m/>
    <m/>
    <m/>
    <m/>
    <m/>
    <m/>
    <n v="0"/>
    <n v="0"/>
    <s v="是"/>
    <m/>
    <x v="1"/>
    <m/>
    <x v="1"/>
    <n v="0"/>
    <s v="TIP"/>
    <s v="企業實習計劃說明會"/>
    <s v="0322_台灣拜耳"/>
    <n v="2"/>
    <n v="107"/>
    <n v="1"/>
    <n v="1"/>
    <n v="10"/>
    <m/>
    <x v="166"/>
    <n v="0"/>
    <n v="0"/>
    <n v="0"/>
    <n v="0"/>
    <n v="1"/>
    <n v="0"/>
    <s v="其他"/>
    <s v="非在校生"/>
    <x v="1"/>
    <s v="其他"/>
  </r>
  <r>
    <m/>
    <s v="其他"/>
    <m/>
    <m/>
    <m/>
    <m/>
    <m/>
    <m/>
    <m/>
    <m/>
    <m/>
    <m/>
    <m/>
    <n v="0"/>
    <n v="0"/>
    <s v="是"/>
    <m/>
    <x v="1"/>
    <m/>
    <x v="1"/>
    <n v="0"/>
    <s v="TIP"/>
    <s v="企業實習計劃說明會"/>
    <s v="0322_台灣拜耳"/>
    <n v="2"/>
    <n v="107"/>
    <n v="1"/>
    <n v="1"/>
    <n v="10"/>
    <m/>
    <x v="166"/>
    <n v="0"/>
    <n v="0"/>
    <n v="0"/>
    <n v="0"/>
    <n v="1"/>
    <n v="0"/>
    <s v="其他"/>
    <s v="非在校生"/>
    <x v="1"/>
    <s v="其他"/>
  </r>
  <r>
    <m/>
    <s v="其他"/>
    <m/>
    <m/>
    <m/>
    <m/>
    <m/>
    <m/>
    <m/>
    <m/>
    <m/>
    <m/>
    <m/>
    <n v="0"/>
    <n v="0"/>
    <s v="是"/>
    <m/>
    <x v="1"/>
    <m/>
    <x v="1"/>
    <n v="0"/>
    <s v="TIP"/>
    <s v="企業實習計劃說明會"/>
    <s v="0322_台灣拜耳"/>
    <n v="2"/>
    <n v="107"/>
    <n v="1"/>
    <n v="1"/>
    <n v="10"/>
    <m/>
    <x v="166"/>
    <n v="0"/>
    <n v="0"/>
    <n v="0"/>
    <n v="0"/>
    <n v="1"/>
    <n v="0"/>
    <s v="其他"/>
    <s v="非在校生"/>
    <x v="1"/>
    <s v="其他"/>
  </r>
  <r>
    <m/>
    <s v="其他"/>
    <m/>
    <m/>
    <m/>
    <m/>
    <m/>
    <m/>
    <m/>
    <m/>
    <m/>
    <m/>
    <m/>
    <n v="0"/>
    <n v="0"/>
    <s v="是"/>
    <m/>
    <x v="1"/>
    <m/>
    <x v="1"/>
    <n v="0"/>
    <s v="TIP"/>
    <s v="企業實習計劃說明會"/>
    <s v="0322_台灣拜耳"/>
    <n v="2"/>
    <n v="107"/>
    <n v="1"/>
    <n v="1"/>
    <n v="10"/>
    <m/>
    <x v="166"/>
    <n v="0"/>
    <n v="0"/>
    <n v="0"/>
    <n v="0"/>
    <n v="1"/>
    <n v="0"/>
    <s v="其他"/>
    <s v="非在校生"/>
    <x v="1"/>
    <s v="其他"/>
  </r>
  <r>
    <m/>
    <s v="其他"/>
    <m/>
    <m/>
    <m/>
    <m/>
    <m/>
    <m/>
    <m/>
    <m/>
    <m/>
    <m/>
    <m/>
    <n v="0"/>
    <n v="0"/>
    <s v="是"/>
    <m/>
    <x v="1"/>
    <m/>
    <x v="1"/>
    <n v="0"/>
    <s v="TIP"/>
    <s v="企業實習計劃說明會"/>
    <s v="0322_台灣拜耳"/>
    <n v="2"/>
    <n v="107"/>
    <n v="1"/>
    <n v="1"/>
    <n v="10"/>
    <m/>
    <x v="166"/>
    <n v="0"/>
    <n v="0"/>
    <n v="0"/>
    <n v="0"/>
    <n v="1"/>
    <n v="0"/>
    <s v="其他"/>
    <s v="非在校生"/>
    <x v="1"/>
    <s v="其他"/>
  </r>
  <r>
    <m/>
    <s v="其他"/>
    <m/>
    <m/>
    <m/>
    <s v="其他"/>
    <m/>
    <m/>
    <m/>
    <m/>
    <m/>
    <m/>
    <m/>
    <n v="0"/>
    <n v="0"/>
    <s v="是"/>
    <m/>
    <x v="1"/>
    <m/>
    <x v="1"/>
    <n v="0"/>
    <s v="TIP"/>
    <s v="企業實習計劃說明會"/>
    <s v="0325_富達投信"/>
    <n v="2"/>
    <n v="107"/>
    <n v="1"/>
    <n v="1"/>
    <n v="10"/>
    <m/>
    <x v="166"/>
    <n v="0"/>
    <n v="0"/>
    <n v="0"/>
    <n v="0"/>
    <n v="1"/>
    <n v="0"/>
    <s v="其他"/>
    <s v="非在校生"/>
    <x v="1"/>
    <s v="其他"/>
  </r>
  <r>
    <m/>
    <s v="其他"/>
    <m/>
    <m/>
    <m/>
    <s v="其他"/>
    <m/>
    <m/>
    <m/>
    <m/>
    <m/>
    <m/>
    <m/>
    <n v="0"/>
    <n v="0"/>
    <s v="是"/>
    <m/>
    <x v="1"/>
    <m/>
    <x v="1"/>
    <n v="0"/>
    <s v="TIP"/>
    <s v="企業實習計劃說明會"/>
    <s v="0325_富達投信"/>
    <n v="2"/>
    <n v="107"/>
    <n v="1"/>
    <n v="1"/>
    <n v="10"/>
    <m/>
    <x v="166"/>
    <n v="0"/>
    <n v="0"/>
    <n v="0"/>
    <n v="0"/>
    <n v="1"/>
    <n v="0"/>
    <s v="其他"/>
    <s v="非在校生"/>
    <x v="1"/>
    <s v="其他"/>
  </r>
  <r>
    <m/>
    <s v="其他"/>
    <m/>
    <m/>
    <m/>
    <s v="其他"/>
    <m/>
    <m/>
    <m/>
    <m/>
    <m/>
    <m/>
    <m/>
    <n v="0"/>
    <n v="0"/>
    <s v="是"/>
    <m/>
    <x v="1"/>
    <m/>
    <x v="1"/>
    <n v="0"/>
    <s v="TIP"/>
    <s v="企業實習計劃說明會"/>
    <s v="0325_富達投信"/>
    <n v="2"/>
    <n v="107"/>
    <n v="1"/>
    <n v="1"/>
    <n v="10"/>
    <m/>
    <x v="166"/>
    <n v="0"/>
    <n v="0"/>
    <n v="0"/>
    <n v="0"/>
    <n v="1"/>
    <n v="0"/>
    <s v="其他"/>
    <s v="非在校生"/>
    <x v="1"/>
    <s v="其他"/>
  </r>
  <r>
    <m/>
    <s v="其他"/>
    <m/>
    <m/>
    <m/>
    <m/>
    <m/>
    <m/>
    <m/>
    <m/>
    <m/>
    <m/>
    <m/>
    <m/>
    <m/>
    <s v="是"/>
    <m/>
    <x v="1"/>
    <m/>
    <x v="158"/>
    <m/>
    <s v="TIP"/>
    <s v="企業實習計劃說明會"/>
    <s v="0411_SAS"/>
    <n v="2"/>
    <n v="107"/>
    <n v="1"/>
    <n v="1"/>
    <n v="10"/>
    <m/>
    <x v="167"/>
    <n v="0"/>
    <n v="0"/>
    <n v="0"/>
    <n v="0"/>
    <n v="1"/>
    <n v="0"/>
    <s v="其他"/>
    <s v="非在校生"/>
    <x v="1"/>
    <s v="其他"/>
  </r>
  <r>
    <m/>
    <s v="其他"/>
    <m/>
    <m/>
    <m/>
    <m/>
    <m/>
    <m/>
    <m/>
    <m/>
    <m/>
    <m/>
    <m/>
    <m/>
    <m/>
    <s v="是"/>
    <m/>
    <x v="1"/>
    <m/>
    <x v="1"/>
    <m/>
    <s v="職涯講堂"/>
    <s v="校友職涯分享會"/>
    <s v="0423_EMBA108級鄭玉琪"/>
    <n v="2"/>
    <n v="107"/>
    <n v="1"/>
    <n v="1"/>
    <n v="10"/>
    <m/>
    <x v="166"/>
    <n v="0"/>
    <n v="0"/>
    <n v="0"/>
    <n v="0"/>
    <n v="1"/>
    <n v="0"/>
    <s v="其他"/>
    <s v="非在校生"/>
    <x v="1"/>
    <s v="其他"/>
  </r>
  <r>
    <m/>
    <s v="其他"/>
    <m/>
    <m/>
    <m/>
    <m/>
    <m/>
    <m/>
    <m/>
    <m/>
    <m/>
    <m/>
    <m/>
    <m/>
    <m/>
    <s v="是"/>
    <m/>
    <x v="1"/>
    <m/>
    <x v="1"/>
    <m/>
    <s v="職涯講堂"/>
    <s v="校友職涯分享會"/>
    <s v="0423_EMBA108級鄭玉琪"/>
    <n v="2"/>
    <n v="107"/>
    <n v="1"/>
    <n v="1"/>
    <n v="10"/>
    <m/>
    <x v="166"/>
    <n v="0"/>
    <n v="0"/>
    <n v="0"/>
    <n v="0"/>
    <n v="1"/>
    <n v="0"/>
    <s v="其他"/>
    <s v="非在校生"/>
    <x v="1"/>
    <s v="其他"/>
  </r>
  <r>
    <m/>
    <s v="其他"/>
    <m/>
    <m/>
    <m/>
    <m/>
    <m/>
    <m/>
    <m/>
    <m/>
    <m/>
    <m/>
    <m/>
    <m/>
    <m/>
    <s v="是"/>
    <m/>
    <x v="1"/>
    <m/>
    <x v="1"/>
    <m/>
    <s v="職涯講堂"/>
    <s v="校友職涯分享會"/>
    <s v="0423_EMBA108級鄭玉琪"/>
    <n v="2"/>
    <n v="107"/>
    <n v="1"/>
    <n v="1"/>
    <n v="10"/>
    <m/>
    <x v="166"/>
    <n v="0"/>
    <n v="0"/>
    <n v="0"/>
    <n v="0"/>
    <n v="1"/>
    <n v="0"/>
    <s v="其他"/>
    <s v="非在校生"/>
    <x v="1"/>
    <s v="其他"/>
  </r>
  <r>
    <m/>
    <s v="其他"/>
    <m/>
    <m/>
    <m/>
    <m/>
    <m/>
    <m/>
    <m/>
    <m/>
    <m/>
    <m/>
    <m/>
    <m/>
    <m/>
    <s v="是"/>
    <m/>
    <x v="1"/>
    <m/>
    <x v="1"/>
    <m/>
    <s v="職涯講堂"/>
    <s v="校友職涯分享會"/>
    <s v="0423_EMBA108級鄭玉琪"/>
    <n v="2"/>
    <n v="107"/>
    <n v="1"/>
    <n v="1"/>
    <n v="10"/>
    <m/>
    <x v="166"/>
    <n v="0"/>
    <n v="0"/>
    <n v="0"/>
    <n v="0"/>
    <n v="1"/>
    <n v="0"/>
    <s v="其他"/>
    <s v="非在校生"/>
    <x v="1"/>
    <s v="其他"/>
  </r>
  <r>
    <m/>
    <s v="其他"/>
    <m/>
    <m/>
    <m/>
    <m/>
    <m/>
    <m/>
    <m/>
    <m/>
    <m/>
    <m/>
    <m/>
    <m/>
    <m/>
    <s v="是"/>
    <m/>
    <x v="1"/>
    <m/>
    <x v="1"/>
    <m/>
    <s v="職涯講堂"/>
    <s v="校友職涯分享會"/>
    <s v="0423_EMBA108級鄭玉琪"/>
    <n v="2"/>
    <n v="107"/>
    <n v="1"/>
    <n v="1"/>
    <n v="10"/>
    <m/>
    <x v="166"/>
    <n v="0"/>
    <n v="0"/>
    <n v="0"/>
    <n v="0"/>
    <n v="1"/>
    <n v="0"/>
    <s v="其他"/>
    <s v="非在校生"/>
    <x v="1"/>
    <s v="其他"/>
  </r>
  <r>
    <m/>
    <s v="其他"/>
    <m/>
    <m/>
    <m/>
    <m/>
    <m/>
    <m/>
    <m/>
    <m/>
    <m/>
    <m/>
    <m/>
    <m/>
    <m/>
    <s v="是"/>
    <m/>
    <x v="1"/>
    <m/>
    <x v="1"/>
    <m/>
    <s v="職涯講堂"/>
    <s v="校友職涯分享會"/>
    <s v="0423_EMBA108級鄭玉琪"/>
    <n v="2"/>
    <n v="107"/>
    <n v="1"/>
    <n v="1"/>
    <n v="10"/>
    <m/>
    <x v="166"/>
    <n v="0"/>
    <n v="0"/>
    <n v="0"/>
    <n v="0"/>
    <n v="1"/>
    <n v="0"/>
    <s v="其他"/>
    <s v="非在校生"/>
    <x v="1"/>
    <s v="其他"/>
  </r>
  <r>
    <m/>
    <s v="其他"/>
    <m/>
    <m/>
    <m/>
    <m/>
    <m/>
    <m/>
    <m/>
    <m/>
    <m/>
    <m/>
    <m/>
    <m/>
    <m/>
    <s v="是"/>
    <m/>
    <x v="1"/>
    <m/>
    <x v="1"/>
    <m/>
    <s v="職涯講堂"/>
    <s v="校友職涯分享會"/>
    <s v="0423_EMBA108級鄭玉琪"/>
    <n v="2"/>
    <n v="107"/>
    <n v="1"/>
    <n v="1"/>
    <n v="10"/>
    <m/>
    <x v="166"/>
    <n v="0"/>
    <n v="0"/>
    <n v="0"/>
    <n v="0"/>
    <n v="1"/>
    <n v="0"/>
    <s v="其他"/>
    <s v="非在校生"/>
    <x v="1"/>
    <s v="其他"/>
  </r>
  <r>
    <m/>
    <s v="其他"/>
    <m/>
    <m/>
    <m/>
    <m/>
    <m/>
    <m/>
    <m/>
    <m/>
    <m/>
    <m/>
    <m/>
    <m/>
    <m/>
    <s v="是"/>
    <m/>
    <x v="1"/>
    <m/>
    <x v="1"/>
    <m/>
    <s v="職涯講堂"/>
    <s v="校友職涯分享會"/>
    <s v="0423_EMBA108級鄭玉琪"/>
    <n v="2"/>
    <n v="107"/>
    <n v="1"/>
    <n v="1"/>
    <n v="10"/>
    <m/>
    <x v="166"/>
    <n v="0"/>
    <n v="0"/>
    <n v="0"/>
    <n v="0"/>
    <n v="1"/>
    <n v="0"/>
    <s v="其他"/>
    <s v="非在校生"/>
    <x v="1"/>
    <s v="其他"/>
  </r>
  <r>
    <m/>
    <s v="其他"/>
    <m/>
    <m/>
    <m/>
    <s v="校外人士"/>
    <m/>
    <m/>
    <m/>
    <m/>
    <m/>
    <m/>
    <m/>
    <m/>
    <m/>
    <s v="是"/>
    <m/>
    <x v="1"/>
    <m/>
    <x v="1"/>
    <m/>
    <s v="TIP"/>
    <s v="企業實習說明會"/>
    <s v="0426_台灣通用磨坊"/>
    <n v="2"/>
    <n v="107"/>
    <n v="1"/>
    <n v="1"/>
    <n v="10"/>
    <m/>
    <x v="166"/>
    <n v="0"/>
    <n v="0"/>
    <n v="0"/>
    <n v="0"/>
    <n v="1"/>
    <n v="0"/>
    <s v="其他"/>
    <s v="非在校生"/>
    <x v="1"/>
    <s v="其他"/>
  </r>
  <r>
    <m/>
    <s v="其他"/>
    <m/>
    <m/>
    <m/>
    <s v="校外人士"/>
    <m/>
    <m/>
    <m/>
    <m/>
    <m/>
    <m/>
    <m/>
    <m/>
    <m/>
    <s v="是"/>
    <m/>
    <x v="1"/>
    <m/>
    <x v="158"/>
    <m/>
    <s v="TIP"/>
    <s v="企業實習說明會"/>
    <s v="0506_綠藤生機"/>
    <n v="2"/>
    <n v="107"/>
    <n v="1"/>
    <n v="1"/>
    <n v="10"/>
    <m/>
    <x v="167"/>
    <n v="0"/>
    <n v="0"/>
    <n v="0"/>
    <n v="0"/>
    <n v="1"/>
    <n v="0"/>
    <s v="其他"/>
    <s v="非在校生"/>
    <x v="1"/>
    <s v="其他"/>
  </r>
  <r>
    <m/>
    <s v="其他"/>
    <m/>
    <m/>
    <m/>
    <s v="校外人士"/>
    <m/>
    <m/>
    <m/>
    <m/>
    <m/>
    <m/>
    <m/>
    <m/>
    <m/>
    <s v="是"/>
    <m/>
    <x v="1"/>
    <m/>
    <x v="158"/>
    <m/>
    <s v="TIP"/>
    <s v="企業實習說明會"/>
    <s v="0506_綠藤生機"/>
    <n v="2"/>
    <n v="107"/>
    <n v="1"/>
    <n v="1"/>
    <n v="10"/>
    <m/>
    <x v="167"/>
    <n v="0"/>
    <n v="0"/>
    <n v="0"/>
    <n v="0"/>
    <n v="1"/>
    <n v="0"/>
    <s v="其他"/>
    <s v="非在校生"/>
    <x v="1"/>
    <s v="其他"/>
  </r>
  <r>
    <s v="03 19 2019  4:51PM            "/>
    <s v="卓家緯"/>
    <s v="A129771105"/>
    <s v="女"/>
    <s v="03/04/1998                    "/>
    <s v="學生"/>
    <s v="管理學院                      "/>
    <s v="財金系"/>
    <s v="學士班"/>
    <n v="926840826"/>
    <m/>
    <s v="其它"/>
    <s v="是"/>
    <n v="0"/>
    <n v="0"/>
    <s v="是"/>
    <m/>
    <x v="1"/>
    <m/>
    <x v="159"/>
    <n v="0"/>
    <s v="TIP"/>
    <s v="企業實習計劃說明會"/>
    <s v="0319_玉山銀行"/>
    <n v="2"/>
    <n v="107"/>
    <n v="1"/>
    <n v="1"/>
    <n v="10"/>
    <m/>
    <x v="168"/>
    <n v="0"/>
    <n v="0"/>
    <n v="0"/>
    <n v="0"/>
    <n v="1"/>
    <n v="0"/>
    <s v="系"/>
    <s v="財金"/>
    <x v="3"/>
    <s v="財金系"/>
  </r>
  <r>
    <s v="03 20 2019  2:57PM            "/>
    <s v="卓家緯"/>
    <s v="A129771105"/>
    <s v="女"/>
    <s v="03/04/1998                    "/>
    <s v="學生"/>
    <s v="管理學院                      "/>
    <s v="財金系"/>
    <s v="學士班"/>
    <n v="926840826"/>
    <m/>
    <s v="其它"/>
    <s v="是"/>
    <n v="0"/>
    <n v="0"/>
    <s v="是"/>
    <m/>
    <x v="1"/>
    <m/>
    <x v="159"/>
    <n v="0"/>
    <s v="TIP"/>
    <s v="企業實習計劃說明會"/>
    <s v="0320_國泰金控"/>
    <n v="2"/>
    <n v="107"/>
    <n v="1"/>
    <n v="1"/>
    <n v="10"/>
    <m/>
    <x v="168"/>
    <n v="0"/>
    <n v="0"/>
    <n v="0"/>
    <n v="0"/>
    <n v="1"/>
    <n v="0"/>
    <s v="系"/>
    <s v="財金"/>
    <x v="3"/>
    <s v="財金系"/>
  </r>
  <r>
    <s v="03 22 2019  5:08PM            "/>
    <s v="卓家緯"/>
    <s v="A129771105"/>
    <s v="男"/>
    <s v="03/04/1998                    "/>
    <s v="學生"/>
    <s v="管理學院                      "/>
    <s v="財金系"/>
    <s v="學士班"/>
    <n v="926840826"/>
    <s v="B05703081@ntu.edu.tw"/>
    <s v="其它"/>
    <s v="否"/>
    <n v="0"/>
    <n v="1"/>
    <s v="是"/>
    <m/>
    <x v="0"/>
    <s v="1.200.192.189"/>
    <x v="159"/>
    <n v="10"/>
    <s v="TIP"/>
    <s v="企業實習計劃說明會"/>
    <s v="0325_富達投信"/>
    <n v="2"/>
    <n v="107"/>
    <n v="1"/>
    <n v="1"/>
    <n v="10"/>
    <s v="是"/>
    <x v="168"/>
    <n v="0"/>
    <n v="1"/>
    <n v="10"/>
    <n v="0"/>
    <n v="0"/>
    <n v="0"/>
    <s v="系"/>
    <s v="財金"/>
    <x v="3"/>
    <s v="財金系"/>
  </r>
  <r>
    <s v="05  1 2019  3:17PM            "/>
    <s v="卓家緯"/>
    <s v="A129771105"/>
    <s v="男"/>
    <s v="03/04/1998                    "/>
    <s v="學生"/>
    <s v="管理學院                      "/>
    <s v="財金系"/>
    <s v="學士班"/>
    <n v="926840826"/>
    <m/>
    <s v="其它"/>
    <s v="是"/>
    <s v="                              "/>
    <m/>
    <s v="是"/>
    <m/>
    <x v="1"/>
    <m/>
    <x v="159"/>
    <n v="6"/>
    <s v="TIP"/>
    <s v="企業實習說明會"/>
    <s v="0501_磊山保險經紀人"/>
    <n v="2"/>
    <n v="107"/>
    <n v="1"/>
    <n v="1"/>
    <n v="10"/>
    <m/>
    <x v="168"/>
    <n v="0"/>
    <n v="0"/>
    <n v="0"/>
    <n v="0"/>
    <n v="1"/>
    <n v="0"/>
    <s v="系"/>
    <s v="財金"/>
    <x v="3"/>
    <s v="財金系"/>
  </r>
  <r>
    <s v="05  3 2019 11:34AM            "/>
    <s v="周天韻"/>
    <s v="K222089436"/>
    <s v="女"/>
    <s v="04/23/1990                    "/>
    <s v="學生"/>
    <s v="管理學院                      "/>
    <s v="國企系"/>
    <s v="碩士班"/>
    <n v="920990423"/>
    <s v="joycejou@gmail.com"/>
    <s v="其它"/>
    <s v="否"/>
    <s v="                              "/>
    <m/>
    <s v="是"/>
    <m/>
    <x v="0"/>
    <s v="140.112.109.22"/>
    <x v="160"/>
    <n v="6"/>
    <s v="TIP"/>
    <s v="企業實習說明會"/>
    <s v="0506_綠藤生機"/>
    <n v="2"/>
    <n v="107"/>
    <n v="1"/>
    <n v="1"/>
    <n v="10"/>
    <s v="否"/>
    <x v="169"/>
    <n v="0"/>
    <n v="1"/>
    <n v="10"/>
    <n v="0"/>
    <n v="0"/>
    <n v="0"/>
    <s v="所"/>
    <s v="國企"/>
    <x v="11"/>
    <s v="國企所"/>
  </r>
  <r>
    <s v="03 14 2019  4:56PM            "/>
    <s v="周永堂"/>
    <s v="F129855156"/>
    <s v="男"/>
    <s v="09/10/1996                    "/>
    <s v="學生"/>
    <s v="管理學院                      "/>
    <s v="國企系"/>
    <s v="學士班"/>
    <n v="972243147"/>
    <s v="b04704017@ntu.edu.tw"/>
    <s v="其它"/>
    <s v="否"/>
    <s v="                              "/>
    <m/>
    <s v="是"/>
    <m/>
    <x v="0"/>
    <s v="140.112.25.32"/>
    <x v="161"/>
    <n v="6"/>
    <s v="TIP"/>
    <s v="企業實習計劃說明會"/>
    <s v="0411_SAS"/>
    <n v="2"/>
    <n v="107"/>
    <n v="1"/>
    <n v="1"/>
    <n v="10"/>
    <m/>
    <x v="170"/>
    <n v="0"/>
    <n v="1"/>
    <n v="10"/>
    <n v="0"/>
    <n v="0"/>
    <n v="0"/>
    <s v="系"/>
    <s v="國企"/>
    <x v="2"/>
    <s v="國企系"/>
  </r>
  <r>
    <s v="03 19 2019 11:22AM            "/>
    <s v="周志展"/>
    <s v="H124513673"/>
    <s v="女"/>
    <s v="08/16/1994                    "/>
    <s v="學生"/>
    <s v="生物資源暨農學院              "/>
    <s v="生物科技所"/>
    <s v="碩士班"/>
    <n v="975297252"/>
    <s v="zerry1994@gmail.com"/>
    <s v="其它"/>
    <s v="是"/>
    <n v="0"/>
    <n v="0"/>
    <s v="是"/>
    <m/>
    <x v="1"/>
    <m/>
    <x v="162"/>
    <n v="0"/>
    <s v="TIP"/>
    <s v="企業實習計劃說明會"/>
    <s v="0318_大昌華嘉"/>
    <n v="2"/>
    <n v="107"/>
    <n v="1"/>
    <n v="1"/>
    <n v="10"/>
    <m/>
    <x v="171"/>
    <n v="0"/>
    <n v="0"/>
    <n v="0"/>
    <n v="0"/>
    <n v="1"/>
    <n v="0"/>
    <s v="所"/>
    <s v="其他"/>
    <x v="0"/>
    <s v="其他系所"/>
  </r>
  <r>
    <s v="03 13 2019  3:46PM            "/>
    <s v="周侑廷"/>
    <s v="N124987195"/>
    <s v="男"/>
    <s v="08/12/1996                    "/>
    <s v="學生"/>
    <s v=" 電機資訊學院                 "/>
    <s v="資工系"/>
    <s v="碩士班"/>
    <n v="931670099"/>
    <s v="b03902046@ntu.edu.tw"/>
    <s v="其它"/>
    <s v="否"/>
    <n v="0"/>
    <n v="1"/>
    <s v="是"/>
    <m/>
    <x v="0"/>
    <s v="140.112.16.133"/>
    <x v="163"/>
    <n v="10"/>
    <s v="TIP"/>
    <s v="企業實習計劃說明會"/>
    <s v="0319_玉山銀行"/>
    <n v="2"/>
    <n v="107"/>
    <n v="1"/>
    <n v="1"/>
    <n v="10"/>
    <s v="是"/>
    <x v="172"/>
    <n v="0"/>
    <n v="1"/>
    <n v="10"/>
    <n v="0"/>
    <n v="0"/>
    <n v="0"/>
    <s v="所"/>
    <s v="其他"/>
    <x v="0"/>
    <s v="其他系所"/>
  </r>
  <r>
    <s v="03 13 2019  3:50PM            "/>
    <s v="周侑廷"/>
    <s v="N124987195"/>
    <s v="男"/>
    <s v="08/12/1996                    "/>
    <s v="學生"/>
    <s v=" 電機資訊學院                 "/>
    <s v="資工系"/>
    <s v="碩士班"/>
    <n v="931670099"/>
    <s v="b03902046@ntu.edu.tw"/>
    <s v="其它"/>
    <s v="否"/>
    <n v="0"/>
    <n v="1"/>
    <s v="是"/>
    <m/>
    <x v="0"/>
    <s v="140.112.16.133"/>
    <x v="163"/>
    <n v="10"/>
    <s v="TIP"/>
    <s v="企業實習計劃說明會"/>
    <s v="0322_台灣拜耳"/>
    <n v="2"/>
    <n v="107"/>
    <n v="1"/>
    <n v="1"/>
    <n v="10"/>
    <s v="Y"/>
    <x v="172"/>
    <n v="0"/>
    <n v="1"/>
    <n v="10"/>
    <n v="0"/>
    <n v="0"/>
    <n v="0"/>
    <s v="所"/>
    <s v="其他"/>
    <x v="0"/>
    <s v="其他系所"/>
  </r>
  <r>
    <s v="03 13 2019  3:53PM            "/>
    <s v="周侑廷"/>
    <s v="N124987195"/>
    <s v="男"/>
    <s v="08/12/1996                    "/>
    <s v="學生"/>
    <s v=" 電機資訊學院                 "/>
    <s v="資工系"/>
    <s v="碩士班"/>
    <n v="931670099"/>
    <s v="b03902046@ntu.edu.tw"/>
    <s v="其它"/>
    <s v="否"/>
    <n v="0"/>
    <n v="1"/>
    <s v="是"/>
    <m/>
    <x v="0"/>
    <s v="140.112.16.133"/>
    <x v="163"/>
    <n v="10"/>
    <s v="TIP"/>
    <s v="企業實習計劃說明會"/>
    <s v="0325_富達投信"/>
    <n v="2"/>
    <n v="107"/>
    <n v="1"/>
    <n v="1"/>
    <n v="10"/>
    <s v="Y"/>
    <x v="172"/>
    <n v="0"/>
    <n v="1"/>
    <n v="10"/>
    <n v="0"/>
    <n v="0"/>
    <n v="0"/>
    <s v="所"/>
    <s v="其他"/>
    <x v="0"/>
    <s v="其他系所"/>
  </r>
  <r>
    <s v="03 13 2019  3:55PM            "/>
    <s v="周侑廷"/>
    <s v="N124987195"/>
    <s v="男"/>
    <s v="08/12/1996                    "/>
    <s v="學生"/>
    <s v=" 電機資訊學院                 "/>
    <s v="資工系"/>
    <s v="碩士班"/>
    <n v="931670099"/>
    <s v="b03902046@ntu.edu.tw"/>
    <s v="其它"/>
    <s v="否"/>
    <s v="                              "/>
    <m/>
    <s v="是"/>
    <m/>
    <x v="0"/>
    <s v="140.112.16.133"/>
    <x v="163"/>
    <n v="6"/>
    <s v="TIP"/>
    <s v="企業實習計劃說明會"/>
    <s v="0411_SAS"/>
    <n v="2"/>
    <n v="107"/>
    <n v="1"/>
    <n v="1"/>
    <n v="10"/>
    <m/>
    <x v="172"/>
    <n v="0"/>
    <n v="1"/>
    <n v="10"/>
    <n v="0"/>
    <n v="0"/>
    <n v="0"/>
    <s v="所"/>
    <s v="其他"/>
    <x v="0"/>
    <s v="其他系所"/>
  </r>
  <r>
    <s v="03 19 2019 11:52PM            "/>
    <s v="周侑廷"/>
    <s v="N124987195"/>
    <s v="男"/>
    <s v="08/12/1996                    "/>
    <s v="學生"/>
    <s v=" 電機資訊學院                 "/>
    <s v="資工系"/>
    <s v="碩士班"/>
    <n v="931670099"/>
    <s v="b03902046@ntu.edu.tw"/>
    <s v="其它"/>
    <s v="否"/>
    <s v="                              "/>
    <m/>
    <s v="是"/>
    <m/>
    <x v="0"/>
    <s v="140.112.233.2"/>
    <x v="163"/>
    <n v="6"/>
    <s v="TIP"/>
    <s v="企業實習計劃說明會"/>
    <s v="0412_華碩電腦"/>
    <n v="2"/>
    <n v="107"/>
    <n v="1"/>
    <n v="1"/>
    <n v="10"/>
    <s v="是"/>
    <x v="172"/>
    <n v="0"/>
    <n v="1"/>
    <n v="10"/>
    <n v="0"/>
    <n v="0"/>
    <n v="0"/>
    <s v="所"/>
    <s v="其他"/>
    <x v="0"/>
    <s v="其他系所"/>
  </r>
  <r>
    <s v="03 12 2019 12:11AM            "/>
    <s v="周孟萱"/>
    <s v="A230418451"/>
    <s v="女"/>
    <s v="02/19/1999                    "/>
    <s v="學生"/>
    <s v="管理學院                      "/>
    <s v="會計系"/>
    <s v="學士班"/>
    <n v="987227927"/>
    <s v="b06702057@ntu.edu.tw"/>
    <s v="其它"/>
    <s v="否"/>
    <n v="0"/>
    <n v="1"/>
    <s v="是"/>
    <m/>
    <x v="0"/>
    <s v="150.116.250.82"/>
    <x v="164"/>
    <n v="10"/>
    <s v="TIP"/>
    <s v="企業實習計劃說明會"/>
    <s v="0314_精英公關集團"/>
    <n v="2"/>
    <n v="107"/>
    <n v="1"/>
    <n v="1"/>
    <n v="10"/>
    <s v="否"/>
    <x v="173"/>
    <n v="0"/>
    <n v="1"/>
    <n v="10"/>
    <n v="0"/>
    <n v="0"/>
    <n v="0"/>
    <s v="系"/>
    <s v="會計"/>
    <x v="4"/>
    <s v="會計系"/>
  </r>
  <r>
    <s v="03 12 2019 12:05AM            "/>
    <s v="周孟萱"/>
    <s v="A230418451"/>
    <s v="女"/>
    <s v="02/19/1999                    "/>
    <s v="學生"/>
    <s v="管理學院                      "/>
    <s v="會計系"/>
    <s v="學士班"/>
    <n v="987227927"/>
    <s v="b06702057@ntu.edu.tw"/>
    <s v="其它"/>
    <s v="否"/>
    <n v="0"/>
    <n v="1"/>
    <s v="是"/>
    <m/>
    <x v="0"/>
    <s v="150.116.250.82"/>
    <x v="164"/>
    <n v="10"/>
    <s v="TIP"/>
    <s v="企業實習計劃說明會"/>
    <s v="0319_玉山銀行"/>
    <n v="2"/>
    <n v="107"/>
    <n v="1"/>
    <n v="1"/>
    <n v="10"/>
    <s v="否"/>
    <x v="173"/>
    <n v="0"/>
    <n v="1"/>
    <n v="10"/>
    <n v="0"/>
    <n v="0"/>
    <n v="0"/>
    <s v="系"/>
    <s v="會計"/>
    <x v="4"/>
    <s v="會計系"/>
  </r>
  <r>
    <s v="03 15 2019 10:02AM            "/>
    <s v="周宜潔"/>
    <s v="F229904414"/>
    <s v="女"/>
    <s v="07/07/1999                    "/>
    <s v="學生"/>
    <s v="管理學院                      "/>
    <s v="財金系"/>
    <s v="學士班"/>
    <n v="939168740"/>
    <s v="b06703086@ntu.edu.tw"/>
    <s v="其它"/>
    <s v="否"/>
    <n v="0"/>
    <n v="1"/>
    <s v="是"/>
    <m/>
    <x v="0"/>
    <s v="140.112.25.99"/>
    <x v="165"/>
    <n v="10"/>
    <s v="TIP"/>
    <s v="企業實習計劃說明會"/>
    <s v="0319_玉山銀行"/>
    <n v="2"/>
    <n v="107"/>
    <n v="1"/>
    <n v="1"/>
    <n v="10"/>
    <s v="否"/>
    <x v="174"/>
    <n v="0"/>
    <n v="1"/>
    <n v="10"/>
    <n v="0"/>
    <n v="0"/>
    <n v="0"/>
    <s v="系"/>
    <s v="財金"/>
    <x v="3"/>
    <s v="財金系"/>
  </r>
  <r>
    <s v="03 19 2019 12:44PM            "/>
    <s v="周宜潔"/>
    <s v="F229904414"/>
    <s v="女"/>
    <s v="07/07/1999                    "/>
    <s v="學生"/>
    <s v="管理學院                      "/>
    <s v="財金系"/>
    <s v="學士班"/>
    <n v="939168740"/>
    <s v="b06703086@ntu.edu.tw"/>
    <s v="其它"/>
    <s v="否"/>
    <s v="                              "/>
    <m/>
    <s v="是"/>
    <m/>
    <x v="0"/>
    <s v="140.112.25.21"/>
    <x v="165"/>
    <n v="6"/>
    <s v="職涯講堂"/>
    <s v="學長姐實習經驗分享會"/>
    <s v="0326_工管B05孫儷芯/國企B04童安弘"/>
    <n v="2"/>
    <n v="107"/>
    <n v="1"/>
    <n v="1"/>
    <n v="10"/>
    <s v="無"/>
    <x v="174"/>
    <n v="0"/>
    <n v="1"/>
    <n v="10"/>
    <n v="0"/>
    <n v="0"/>
    <n v="0"/>
    <s v="系"/>
    <s v="財金"/>
    <x v="3"/>
    <s v="財金系"/>
  </r>
  <r>
    <s v="02 18 2019 10:27AM            "/>
    <s v="周承宏"/>
    <s v="F130105032"/>
    <s v="男"/>
    <s v="10/24/1997                    "/>
    <s v="學生"/>
    <s v="理學院                        "/>
    <s v="心理系"/>
    <s v="學士班"/>
    <n v="983803555"/>
    <s v="b05207038@ntu.edu.tw"/>
    <s v="其它"/>
    <s v="否"/>
    <n v="0"/>
    <n v="1"/>
    <s v="是"/>
    <m/>
    <x v="0"/>
    <s v="140.112.25.39"/>
    <x v="166"/>
    <n v="10"/>
    <s v="TIP"/>
    <s v="企業實習計劃說明會"/>
    <s v="0311_晟德集團"/>
    <n v="2"/>
    <n v="107"/>
    <n v="1"/>
    <n v="1"/>
    <n v="10"/>
    <s v="否"/>
    <x v="175"/>
    <n v="0"/>
    <n v="1"/>
    <n v="10"/>
    <n v="0"/>
    <n v="0"/>
    <n v="0"/>
    <s v="系"/>
    <s v="其他"/>
    <x v="0"/>
    <s v="其他系所"/>
  </r>
  <r>
    <s v="03 13 2019 11:08AM            "/>
    <s v="周承宏"/>
    <s v="F130105032"/>
    <s v="男"/>
    <s v="10/24/1997                    "/>
    <s v="學生"/>
    <s v="理學院                        "/>
    <s v="心理系"/>
    <s v="學士班"/>
    <n v="983803555"/>
    <s v="b05207038@ntu.edu.tw"/>
    <s v="其它"/>
    <s v="否"/>
    <n v="0"/>
    <n v="1"/>
    <s v="是"/>
    <m/>
    <x v="0"/>
    <s v="140.112.25.27"/>
    <x v="166"/>
    <n v="10"/>
    <s v="TIP"/>
    <s v="企業實習計劃說明會"/>
    <s v="0315_聚陽實業"/>
    <n v="2"/>
    <n v="107"/>
    <n v="1"/>
    <n v="1"/>
    <n v="10"/>
    <s v="否"/>
    <x v="175"/>
    <n v="0"/>
    <n v="1"/>
    <n v="10"/>
    <n v="0"/>
    <n v="0"/>
    <n v="0"/>
    <s v="系"/>
    <s v="其他"/>
    <x v="0"/>
    <s v="其他系所"/>
  </r>
  <r>
    <s v="03 13 2019  5:41PM            "/>
    <s v="周承宏"/>
    <s v="F130105032"/>
    <s v="男"/>
    <s v="10/24/1997                    "/>
    <s v="學生"/>
    <s v="理學院                        "/>
    <s v="心理系"/>
    <s v="學士班"/>
    <n v="983803555"/>
    <s v="b05207038@ntu.edu.tw"/>
    <s v="其它"/>
    <s v="否"/>
    <n v="0"/>
    <n v="1"/>
    <s v="是"/>
    <m/>
    <x v="0"/>
    <s v="140.112.235.158"/>
    <x v="166"/>
    <n v="10"/>
    <s v="TIP"/>
    <s v="企業實習計劃說明會"/>
    <s v="0318_大昌華嘉"/>
    <n v="2"/>
    <n v="107"/>
    <n v="1"/>
    <n v="1"/>
    <n v="10"/>
    <m/>
    <x v="175"/>
    <n v="0"/>
    <n v="1"/>
    <n v="10"/>
    <n v="0"/>
    <n v="0"/>
    <n v="0"/>
    <s v="系"/>
    <s v="其他"/>
    <x v="0"/>
    <s v="其他系所"/>
  </r>
  <r>
    <s v="02 18 2019 10:24AM            "/>
    <s v="周承宏"/>
    <s v="F130105032"/>
    <s v="男"/>
    <s v="10/24/1997                    "/>
    <s v="學生"/>
    <s v="理學院                        "/>
    <s v="心理系"/>
    <s v="學士班"/>
    <n v="983803555"/>
    <s v="b05207038@ntu.edu.tw"/>
    <s v="其它"/>
    <s v="否"/>
    <n v="0"/>
    <n v="1"/>
    <s v="是"/>
    <m/>
    <x v="0"/>
    <s v="140.112.25.39"/>
    <x v="166"/>
    <n v="10"/>
    <s v="TIP"/>
    <s v="企業實習計劃說明會"/>
    <s v="0319_玉山銀行"/>
    <n v="2"/>
    <n v="107"/>
    <n v="1"/>
    <n v="1"/>
    <n v="10"/>
    <s v="否"/>
    <x v="175"/>
    <n v="0"/>
    <n v="1"/>
    <n v="10"/>
    <n v="0"/>
    <n v="0"/>
    <n v="0"/>
    <s v="系"/>
    <s v="其他"/>
    <x v="0"/>
    <s v="其他系所"/>
  </r>
  <r>
    <s v="02 18 2019 10:25AM            "/>
    <s v="周承宏"/>
    <s v="F130105032"/>
    <s v="男"/>
    <s v="10/24/1997                    "/>
    <s v="學生"/>
    <s v="理學院                        "/>
    <s v="心理系"/>
    <s v="學士班"/>
    <n v="983803555"/>
    <s v="b05207038@ntu.edu.tw"/>
    <s v="其它"/>
    <s v="否"/>
    <n v="0"/>
    <n v="1"/>
    <s v="是"/>
    <m/>
    <x v="0"/>
    <s v="140.112.25.39"/>
    <x v="166"/>
    <n v="10"/>
    <s v="TIP"/>
    <s v="企業實習計劃說明會"/>
    <s v="0320_國泰金控"/>
    <n v="2"/>
    <n v="107"/>
    <n v="1"/>
    <n v="1"/>
    <n v="10"/>
    <s v="否"/>
    <x v="175"/>
    <n v="0"/>
    <n v="1"/>
    <n v="10"/>
    <n v="0"/>
    <n v="0"/>
    <n v="0"/>
    <s v="系"/>
    <s v="其他"/>
    <x v="0"/>
    <s v="其他系所"/>
  </r>
  <r>
    <s v="04 23 2019  5:21PM            "/>
    <s v="周承宏"/>
    <s v="F130105032"/>
    <s v="男"/>
    <s v="10/24/1997                    "/>
    <s v="學生"/>
    <s v="理學院                        "/>
    <s v="心理系"/>
    <s v="學士班"/>
    <n v="983803555"/>
    <s v="b05207038@ntu.edu.tw"/>
    <s v="其它"/>
    <s v="否"/>
    <s v="                              "/>
    <m/>
    <s v="是"/>
    <m/>
    <x v="0"/>
    <s v="140.112.4.192"/>
    <x v="166"/>
    <n v="6"/>
    <s v="TIP"/>
    <s v="企業實習說明會"/>
    <s v="0506_綠藤生機"/>
    <n v="2"/>
    <n v="107"/>
    <n v="1"/>
    <n v="1"/>
    <n v="10"/>
    <s v="否"/>
    <x v="175"/>
    <n v="0"/>
    <n v="1"/>
    <n v="10"/>
    <n v="0"/>
    <n v="0"/>
    <n v="0"/>
    <s v="系"/>
    <s v="其他"/>
    <x v="0"/>
    <s v="其他系所"/>
  </r>
  <r>
    <s v="03  6 2019  4:05PM            "/>
    <s v="周昀蒨"/>
    <s v="J222823508"/>
    <s v="女"/>
    <s v="05/26/1997                    "/>
    <s v="學生"/>
    <s v="管理學院                      "/>
    <s v="會計系"/>
    <s v="學士班"/>
    <n v="910776517"/>
    <s v="b04106012@ntu.edu.tw"/>
    <s v="其它"/>
    <s v="否"/>
    <n v="0"/>
    <n v="1"/>
    <s v="是"/>
    <m/>
    <x v="0"/>
    <s v="140.112.217.140"/>
    <x v="167"/>
    <n v="10"/>
    <s v="TIP"/>
    <s v="企業實習計劃說明會"/>
    <s v="0319_玉山銀行"/>
    <n v="2"/>
    <n v="107"/>
    <n v="1"/>
    <n v="1"/>
    <n v="10"/>
    <s v="是"/>
    <x v="176"/>
    <n v="0"/>
    <n v="1"/>
    <n v="10"/>
    <n v="0"/>
    <n v="0"/>
    <n v="0"/>
    <s v="系"/>
    <s v="會計"/>
    <x v="4"/>
    <s v="會計系"/>
  </r>
  <r>
    <s v="03  4 2019  5:18PM            "/>
    <s v="周欣然"/>
    <s v="UB00043870"/>
    <s v="女"/>
    <s v="11/27/1996                    "/>
    <s v="學生"/>
    <s v="工學院                        "/>
    <s v="醫工所"/>
    <s v="碩士班"/>
    <n v="979756877"/>
    <s v="r07528061@ntu.edu.tw"/>
    <s v="其它"/>
    <s v="否"/>
    <n v="1"/>
    <n v="0"/>
    <s v="否"/>
    <m/>
    <x v="0"/>
    <s v="140.112.93.160"/>
    <x v="168"/>
    <n v="10"/>
    <s v="TIP"/>
    <s v="企業實習計劃說明會"/>
    <s v="0311_晟德集團"/>
    <n v="2"/>
    <n v="107"/>
    <n v="1"/>
    <n v="1"/>
    <n v="10"/>
    <s v="是"/>
    <x v="177"/>
    <n v="1"/>
    <n v="0"/>
    <n v="0"/>
    <n v="1"/>
    <n v="0"/>
    <n v="0"/>
    <s v="所"/>
    <s v="其他"/>
    <x v="0"/>
    <s v="其他系所"/>
  </r>
  <r>
    <s v="03  4 2019  5:12PM            "/>
    <s v="周欣然"/>
    <s v="UB00043870"/>
    <s v="女"/>
    <s v="11/27/1996                    "/>
    <s v="學生"/>
    <s v="工學院                        "/>
    <s v="醫工所"/>
    <s v="碩士班"/>
    <n v="979756877"/>
    <s v="r07528061@ntu.edu.tw"/>
    <s v="其它"/>
    <s v="否"/>
    <n v="0"/>
    <n v="1"/>
    <s v="是"/>
    <m/>
    <x v="0"/>
    <s v="140.112.93.160"/>
    <x v="168"/>
    <n v="10"/>
    <s v="TIP"/>
    <s v="企業實習計劃說明會"/>
    <s v="0322_台灣拜耳"/>
    <n v="2"/>
    <n v="107"/>
    <n v="1"/>
    <n v="1"/>
    <n v="10"/>
    <s v="有"/>
    <x v="177"/>
    <n v="0"/>
    <n v="1"/>
    <n v="10"/>
    <n v="0"/>
    <n v="0"/>
    <n v="0"/>
    <s v="所"/>
    <s v="其他"/>
    <x v="0"/>
    <s v="其他系所"/>
  </r>
  <r>
    <s v="03 26 2019  3:45PM            "/>
    <s v="周建愷"/>
    <s v="F129997855"/>
    <s v="男"/>
    <s v="04/28/1997                    "/>
    <s v="學生"/>
    <s v="管理學院                      "/>
    <s v="資管系"/>
    <s v="學士班"/>
    <n v="227548589"/>
    <m/>
    <s v="其它"/>
    <s v="是"/>
    <s v="                              "/>
    <m/>
    <s v="是"/>
    <m/>
    <x v="1"/>
    <m/>
    <x v="169"/>
    <n v="6"/>
    <s v="職涯講堂"/>
    <s v="學長姐實習經驗分享會"/>
    <s v="0326_工管B05孫儷芯/國企B04童安弘"/>
    <n v="2"/>
    <n v="107"/>
    <n v="1"/>
    <n v="1"/>
    <n v="10"/>
    <m/>
    <x v="178"/>
    <n v="0"/>
    <n v="0"/>
    <n v="0"/>
    <n v="0"/>
    <n v="1"/>
    <n v="0"/>
    <s v="系"/>
    <s v="資管"/>
    <x v="12"/>
    <s v="資管系"/>
  </r>
  <r>
    <s v="03 18 2019  9:32PM            "/>
    <s v="周思廷"/>
    <s v="G222103894"/>
    <s v="女"/>
    <s v="06/05/1994                    "/>
    <s v="學生"/>
    <s v="生物資源暨農學院              "/>
    <s v="農經系"/>
    <s v="碩士班"/>
    <n v="919900732"/>
    <s v="kirsty51116@yahoo.com.tw"/>
    <s v="其它"/>
    <s v="否"/>
    <n v="1"/>
    <n v="0"/>
    <s v="否"/>
    <m/>
    <x v="0"/>
    <s v="140.112.229.13"/>
    <x v="170"/>
    <n v="10"/>
    <s v="TIP"/>
    <s v="企業實習計劃說明會"/>
    <s v="0319_玉山銀行"/>
    <n v="2"/>
    <n v="107"/>
    <n v="1"/>
    <n v="1"/>
    <n v="10"/>
    <s v="否"/>
    <x v="179"/>
    <n v="1"/>
    <n v="0"/>
    <n v="0"/>
    <n v="1"/>
    <n v="0"/>
    <n v="0"/>
    <s v="所"/>
    <s v="其他"/>
    <x v="0"/>
    <s v="其他系所"/>
  </r>
  <r>
    <s v="02 21 2019 11:37AM            "/>
    <s v="周柏伶"/>
    <s v="F229393617"/>
    <s v="女"/>
    <s v="06/19/1997                    "/>
    <s v="學生"/>
    <s v="管理學院                      "/>
    <s v="會計系"/>
    <s v="學士班"/>
    <n v="979089918"/>
    <s v="b04702063@ntu.edu.tw"/>
    <s v="其它"/>
    <s v="否"/>
    <n v="1"/>
    <n v="0"/>
    <s v="否"/>
    <m/>
    <x v="0"/>
    <s v="114.136.158.166"/>
    <x v="171"/>
    <n v="10"/>
    <s v="TIP"/>
    <s v="企業實習計劃說明會"/>
    <s v="0320_國泰金控"/>
    <n v="2"/>
    <n v="107"/>
    <n v="1"/>
    <n v="1"/>
    <n v="10"/>
    <s v="沒有"/>
    <x v="180"/>
    <n v="1"/>
    <n v="0"/>
    <n v="0"/>
    <n v="1"/>
    <n v="0"/>
    <n v="0"/>
    <s v="系"/>
    <s v="會計"/>
    <x v="4"/>
    <s v="會計系"/>
  </r>
  <r>
    <s v="03 11 2019 10:25PM            "/>
    <s v="周家齊"/>
    <s v="C121614221"/>
    <s v="男"/>
    <s v="12/01/1998                    "/>
    <s v="學生"/>
    <s v="社會科學院                    "/>
    <s v="政治系公行組"/>
    <s v="學士班"/>
    <n v="978576425"/>
    <s v="b06302334@ntu.edu.tw"/>
    <s v="其它"/>
    <s v="否"/>
    <n v="0"/>
    <n v="1"/>
    <s v="是"/>
    <m/>
    <x v="0"/>
    <s v="42.73.185.106"/>
    <x v="172"/>
    <n v="10"/>
    <s v="TIP"/>
    <s v="企業實習計劃說明會"/>
    <s v="0318_大昌華嘉"/>
    <n v="2"/>
    <n v="107"/>
    <n v="1"/>
    <n v="1"/>
    <n v="10"/>
    <m/>
    <x v="181"/>
    <n v="0"/>
    <n v="1"/>
    <n v="10"/>
    <n v="0"/>
    <n v="0"/>
    <n v="0"/>
    <s v="系"/>
    <s v="其他"/>
    <x v="0"/>
    <s v="其他系所"/>
  </r>
  <r>
    <s v="03 11 2019 10:23PM            "/>
    <s v="周家齊"/>
    <s v="C121614221"/>
    <s v="男"/>
    <s v="12/01/1998                    "/>
    <s v="學生"/>
    <s v="社會科學院                    "/>
    <s v="政治系公行組"/>
    <s v="學士班"/>
    <n v="978576425"/>
    <s v="b06302334@ntu.edu.tw"/>
    <s v="其它"/>
    <s v="否"/>
    <n v="0"/>
    <n v="1"/>
    <s v="是"/>
    <m/>
    <x v="0"/>
    <s v="42.73.185.106"/>
    <x v="172"/>
    <n v="10"/>
    <s v="TIP"/>
    <s v="企業實習計劃說明會"/>
    <s v="0319_玉山銀行"/>
    <n v="2"/>
    <n v="107"/>
    <n v="1"/>
    <n v="1"/>
    <n v="10"/>
    <s v="否"/>
    <x v="181"/>
    <n v="0"/>
    <n v="1"/>
    <n v="10"/>
    <n v="0"/>
    <n v="0"/>
    <n v="0"/>
    <s v="系"/>
    <s v="其他"/>
    <x v="0"/>
    <s v="其他系所"/>
  </r>
  <r>
    <s v="03 11 2019 10:26PM            "/>
    <s v="周家齊"/>
    <s v="C121614221"/>
    <s v="男"/>
    <s v="12/01/1998                    "/>
    <s v="學生"/>
    <s v="社會科學院                    "/>
    <s v="政治系公行組"/>
    <s v="學士班"/>
    <n v="978576425"/>
    <s v="b06302334@ntu.edu.tw"/>
    <s v="其它"/>
    <s v="否"/>
    <n v="0"/>
    <n v="1"/>
    <s v="是"/>
    <m/>
    <x v="0"/>
    <s v="42.73.185.106"/>
    <x v="172"/>
    <n v="10"/>
    <s v="TIP"/>
    <s v="企業實習計劃說明會"/>
    <s v="0322_台灣拜耳"/>
    <n v="2"/>
    <n v="107"/>
    <n v="1"/>
    <n v="1"/>
    <n v="10"/>
    <s v="否"/>
    <x v="181"/>
    <n v="0"/>
    <n v="1"/>
    <n v="10"/>
    <n v="0"/>
    <n v="0"/>
    <n v="0"/>
    <s v="系"/>
    <s v="其他"/>
    <x v="0"/>
    <s v="其他系所"/>
  </r>
  <r>
    <s v="02 25 2019 12:13PM            "/>
    <s v="周庭瑋"/>
    <s v="H224683887"/>
    <s v="女"/>
    <s v="05/24/1997                    "/>
    <s v="學生"/>
    <s v="管理學院                      "/>
    <s v="財金系"/>
    <s v="碩士班"/>
    <n v="938660179"/>
    <s v="a0938660179@gmail.com"/>
    <s v="其它"/>
    <s v="否"/>
    <n v="0"/>
    <n v="1"/>
    <s v="是"/>
    <m/>
    <x v="0"/>
    <s v="36.227.27.11"/>
    <x v="173"/>
    <n v="10"/>
    <s v="TIP"/>
    <s v="企業實習計劃說明會"/>
    <s v="0319_玉山銀行"/>
    <n v="2"/>
    <n v="107"/>
    <n v="1"/>
    <n v="1"/>
    <n v="10"/>
    <s v="否"/>
    <x v="182"/>
    <n v="0"/>
    <n v="1"/>
    <n v="10"/>
    <n v="0"/>
    <n v="0"/>
    <n v="0"/>
    <s v="所"/>
    <s v="財金"/>
    <x v="9"/>
    <s v="財金所"/>
  </r>
  <r>
    <s v="02 18 2019 11:24PM            "/>
    <s v="周庭瑋"/>
    <s v="H224683887"/>
    <s v="女"/>
    <s v="05/24/1997                    "/>
    <s v="學生"/>
    <s v="管理學院                      "/>
    <s v="財金系"/>
    <s v="碩士班"/>
    <n v="938660179"/>
    <s v="a0938660179@gmail.com"/>
    <s v="其它"/>
    <s v="否"/>
    <n v="0"/>
    <n v="1"/>
    <s v="是"/>
    <m/>
    <x v="0"/>
    <s v="27.246.101.88"/>
    <x v="173"/>
    <n v="10"/>
    <s v="TIP"/>
    <s v="企業實習計劃說明會"/>
    <s v="0320_國泰金控"/>
    <n v="2"/>
    <n v="107"/>
    <n v="1"/>
    <n v="1"/>
    <n v="10"/>
    <s v="否"/>
    <x v="182"/>
    <n v="0"/>
    <n v="1"/>
    <n v="10"/>
    <n v="0"/>
    <n v="0"/>
    <n v="0"/>
    <s v="所"/>
    <s v="財金"/>
    <x v="9"/>
    <s v="財金所"/>
  </r>
  <r>
    <s v="03 18 2019  6:38PM            "/>
    <s v="周書瑋"/>
    <s v="A230148383"/>
    <s v="女"/>
    <s v="11/07/1999                    "/>
    <s v="學生"/>
    <s v="生物資源暨農學院              "/>
    <s v="農藝系"/>
    <s v="學士班"/>
    <n v="963670843"/>
    <s v="lovepencil6081@gmail.com"/>
    <s v="其它"/>
    <s v="否"/>
    <n v="0"/>
    <n v="1"/>
    <s v="是"/>
    <m/>
    <x v="0"/>
    <s v="42.72.121.120"/>
    <x v="174"/>
    <n v="10"/>
    <s v="TIP"/>
    <s v="企業實習計劃說明會"/>
    <s v="0322_台灣拜耳"/>
    <n v="2"/>
    <n v="107"/>
    <n v="1"/>
    <n v="1"/>
    <n v="10"/>
    <s v="否"/>
    <x v="183"/>
    <n v="0"/>
    <n v="1"/>
    <n v="10"/>
    <n v="0"/>
    <n v="0"/>
    <n v="0"/>
    <s v="系"/>
    <s v="其他"/>
    <x v="0"/>
    <s v="其他系所"/>
  </r>
  <r>
    <s v="03  8 2019 10:03AM            "/>
    <s v="周祐霆"/>
    <s v="F130082954"/>
    <s v="男"/>
    <s v="08/26/1997                    "/>
    <s v="學生"/>
    <s v="社會科學院                    "/>
    <s v="經濟系"/>
    <s v="學士班"/>
    <n v="928347202"/>
    <s v="b04303079@ntu.edu.tw"/>
    <s v="其它"/>
    <s v="否"/>
    <n v="1"/>
    <n v="0"/>
    <s v="否"/>
    <m/>
    <x v="0"/>
    <s v="61.219.81.163"/>
    <x v="175"/>
    <n v="10"/>
    <s v="TIP"/>
    <s v="企業實習計劃說明會"/>
    <s v="0319_玉山銀行"/>
    <n v="2"/>
    <n v="107"/>
    <n v="1"/>
    <n v="1"/>
    <n v="10"/>
    <s v="是"/>
    <x v="184"/>
    <n v="1"/>
    <n v="0"/>
    <n v="0"/>
    <n v="1"/>
    <n v="0"/>
    <n v="0"/>
    <s v="系"/>
    <s v="其他"/>
    <x v="0"/>
    <s v="其他系所"/>
  </r>
  <r>
    <s v="03  8 2019 10:02AM            "/>
    <s v="周祐霆"/>
    <s v="F130082954"/>
    <s v="男"/>
    <s v="08/26/1997                    "/>
    <s v="學生"/>
    <s v="社會科學院                    "/>
    <s v="經濟系"/>
    <s v="學士班"/>
    <n v="928347202"/>
    <s v="b04303079@ntu.edu.tw"/>
    <s v="其它"/>
    <s v="否"/>
    <n v="0"/>
    <n v="1"/>
    <s v="是"/>
    <m/>
    <x v="0"/>
    <s v="61.219.81.163"/>
    <x v="175"/>
    <n v="10"/>
    <s v="TIP"/>
    <s v="企業實習計劃說明會"/>
    <s v="0320_國泰金控"/>
    <n v="2"/>
    <n v="107"/>
    <n v="1"/>
    <n v="1"/>
    <n v="10"/>
    <s v="是"/>
    <x v="184"/>
    <n v="0"/>
    <n v="1"/>
    <n v="10"/>
    <n v="0"/>
    <n v="0"/>
    <n v="0"/>
    <s v="系"/>
    <s v="其他"/>
    <x v="0"/>
    <s v="其他系所"/>
  </r>
  <r>
    <s v="03  8 2019 10:46PM            "/>
    <s v="周祐霆"/>
    <s v="F130082954"/>
    <s v="男"/>
    <s v="08/26/1997                    "/>
    <s v="學生"/>
    <s v="社會科學院                    "/>
    <s v="經濟系"/>
    <s v="學士班"/>
    <n v="928347202"/>
    <s v="b04303079@ntu.edu.tw"/>
    <s v="其它"/>
    <s v="否"/>
    <n v="0"/>
    <n v="1"/>
    <s v="是"/>
    <m/>
    <x v="0"/>
    <s v="114.45.61.72"/>
    <x v="175"/>
    <n v="10"/>
    <s v="TIP"/>
    <s v="企業實習計劃說明會"/>
    <s v="0325_富達投信"/>
    <n v="2"/>
    <n v="107"/>
    <n v="1"/>
    <n v="1"/>
    <n v="10"/>
    <s v="是"/>
    <x v="184"/>
    <n v="0"/>
    <n v="1"/>
    <n v="10"/>
    <n v="0"/>
    <n v="0"/>
    <n v="0"/>
    <s v="系"/>
    <s v="其他"/>
    <x v="0"/>
    <s v="其他系所"/>
  </r>
  <r>
    <s v="05  6 2019  2:32PM            "/>
    <s v="周靖涵"/>
    <s v="E225022090"/>
    <s v="女"/>
    <s v="01/13/1998                    "/>
    <s v="學生"/>
    <s v="社會科學院                    "/>
    <s v="政治系國關組"/>
    <s v="學士班"/>
    <n v="979272692"/>
    <m/>
    <s v="其它"/>
    <s v="是"/>
    <s v="                              "/>
    <m/>
    <s v="是"/>
    <m/>
    <x v="1"/>
    <m/>
    <x v="176"/>
    <n v="6"/>
    <s v="TIP"/>
    <s v="企業實習說明會"/>
    <s v="0506_綠藤生機"/>
    <n v="2"/>
    <n v="107"/>
    <n v="1"/>
    <n v="1"/>
    <n v="10"/>
    <m/>
    <x v="185"/>
    <n v="0"/>
    <n v="0"/>
    <n v="0"/>
    <n v="0"/>
    <n v="1"/>
    <n v="0"/>
    <s v="系"/>
    <s v="其他"/>
    <x v="0"/>
    <s v="其他系所"/>
  </r>
  <r>
    <s v="03 26 2019  2:50PM            "/>
    <s v="和  靖"/>
    <s v="UA00050891"/>
    <s v="男"/>
    <s v="01/24/1992                    "/>
    <s v="學生"/>
    <s v="法律學院                      "/>
    <s v="法律系"/>
    <s v="碩士班"/>
    <n v="905889646"/>
    <s v="1325661879@qq.com"/>
    <s v="其它"/>
    <s v="是"/>
    <n v="0"/>
    <n v="0"/>
    <s v="是"/>
    <m/>
    <x v="1"/>
    <m/>
    <x v="177"/>
    <n v="0"/>
    <s v="TIP"/>
    <s v="企業實習計劃說明會"/>
    <s v="0325_富達投信"/>
    <n v="2"/>
    <n v="107"/>
    <n v="1"/>
    <n v="1"/>
    <n v="10"/>
    <m/>
    <x v="186"/>
    <n v="0"/>
    <n v="0"/>
    <n v="0"/>
    <n v="0"/>
    <n v="1"/>
    <n v="0"/>
    <s v="所"/>
    <s v="其他"/>
    <x v="0"/>
    <s v="其他系所"/>
  </r>
  <r>
    <s v="05  6 2019  2:34PM            "/>
    <s v="居家瑜"/>
    <s v="B222918407"/>
    <s v="男"/>
    <s v="10/28/1997                    "/>
    <s v="學生"/>
    <s v="社會科學院                    "/>
    <s v="政治系政論組"/>
    <s v="學士班"/>
    <n v="983170276"/>
    <m/>
    <s v="其它"/>
    <s v="是"/>
    <s v="                              "/>
    <m/>
    <s v="是"/>
    <m/>
    <x v="1"/>
    <m/>
    <x v="178"/>
    <n v="6"/>
    <s v="TIP"/>
    <s v="企業實習說明會"/>
    <s v="0506_綠藤生機"/>
    <n v="2"/>
    <n v="107"/>
    <n v="1"/>
    <n v="1"/>
    <n v="10"/>
    <m/>
    <x v="187"/>
    <n v="0"/>
    <n v="0"/>
    <n v="0"/>
    <n v="0"/>
    <n v="1"/>
    <n v="0"/>
    <s v="系"/>
    <s v="其他"/>
    <x v="0"/>
    <s v="其他系所"/>
  </r>
  <r>
    <s v="03 15 2019  3:05AM            "/>
    <s v="屈佳宏"/>
    <s v="N124980687"/>
    <s v="男"/>
    <s v="10/21/1995                    "/>
    <s v="學生"/>
    <s v=" 電機資訊學院                 "/>
    <s v="電機系"/>
    <s v="學士班"/>
    <n v="915488328"/>
    <s v="a7276318@gmail.com"/>
    <s v="其它"/>
    <s v="否"/>
    <n v="0"/>
    <n v="1"/>
    <s v="是"/>
    <m/>
    <x v="0"/>
    <s v="111.249.22.234"/>
    <x v="179"/>
    <n v="10"/>
    <s v="TIP"/>
    <s v="企業實習計劃說明會"/>
    <s v="0319_玉山銀行"/>
    <n v="2"/>
    <n v="107"/>
    <n v="1"/>
    <n v="1"/>
    <n v="10"/>
    <s v="否"/>
    <x v="188"/>
    <n v="0"/>
    <n v="1"/>
    <n v="10"/>
    <n v="0"/>
    <n v="0"/>
    <n v="0"/>
    <s v="系"/>
    <s v="其他"/>
    <x v="0"/>
    <s v="其他系所"/>
  </r>
  <r>
    <s v="03 15 2019  3:04AM            "/>
    <s v="屈佳宏"/>
    <s v="N124980687"/>
    <s v="男"/>
    <s v="10/21/1995                    "/>
    <s v="學生"/>
    <s v=" 電機資訊學院                 "/>
    <s v="電機系"/>
    <s v="學士班"/>
    <n v="915488328"/>
    <s v="a7276318@gmail.com"/>
    <s v="其它"/>
    <s v="否"/>
    <n v="0"/>
    <n v="1"/>
    <s v="是"/>
    <m/>
    <x v="0"/>
    <s v="111.249.22.234"/>
    <x v="179"/>
    <n v="10"/>
    <s v="TIP"/>
    <s v="企業實習計劃說明會"/>
    <s v="0320_國泰金控"/>
    <n v="2"/>
    <n v="107"/>
    <n v="1"/>
    <n v="1"/>
    <n v="10"/>
    <s v="否"/>
    <x v="188"/>
    <n v="0"/>
    <n v="1"/>
    <n v="10"/>
    <n v="0"/>
    <n v="0"/>
    <n v="0"/>
    <s v="系"/>
    <s v="其他"/>
    <x v="0"/>
    <s v="其他系所"/>
  </r>
  <r>
    <s v="03 15 2019  3:07AM            "/>
    <s v="屈佳宏"/>
    <s v="N124980687"/>
    <s v="男"/>
    <s v="10/21/1995                    "/>
    <s v="學生"/>
    <s v=" 電機資訊學院                 "/>
    <s v="電機系"/>
    <s v="學士班"/>
    <n v="915488328"/>
    <s v="a7276318@gmail.com"/>
    <s v="其它"/>
    <s v="否"/>
    <s v="                              "/>
    <m/>
    <s v="是"/>
    <m/>
    <x v="0"/>
    <s v="111.249.22.234"/>
    <x v="179"/>
    <n v="6"/>
    <s v="TIP"/>
    <s v="企業實習計劃說明會"/>
    <s v="0411_SAS"/>
    <n v="2"/>
    <n v="107"/>
    <n v="1"/>
    <n v="1"/>
    <n v="10"/>
    <m/>
    <x v="188"/>
    <n v="0"/>
    <n v="1"/>
    <n v="10"/>
    <n v="0"/>
    <n v="0"/>
    <n v="0"/>
    <s v="系"/>
    <s v="其他"/>
    <x v="0"/>
    <s v="其他系所"/>
  </r>
  <r>
    <s v="03 19 2019  4:45PM            "/>
    <s v="念恩廷"/>
    <s v="F129738329"/>
    <s v="男"/>
    <s v="03/10/1998                    "/>
    <s v="學生"/>
    <s v="管理學院                      "/>
    <s v="財金系"/>
    <s v="學士班"/>
    <n v="983127285"/>
    <s v="bestandy.ab@gmail.com"/>
    <s v="其它"/>
    <s v="是"/>
    <n v="0"/>
    <n v="0"/>
    <s v="是"/>
    <m/>
    <x v="1"/>
    <m/>
    <x v="180"/>
    <n v="0"/>
    <s v="TIP"/>
    <s v="企業實習計劃說明會"/>
    <s v="0319_玉山銀行"/>
    <n v="2"/>
    <n v="107"/>
    <n v="1"/>
    <n v="1"/>
    <n v="10"/>
    <m/>
    <x v="189"/>
    <n v="0"/>
    <n v="0"/>
    <n v="0"/>
    <n v="0"/>
    <n v="1"/>
    <n v="0"/>
    <s v="系"/>
    <s v="財金"/>
    <x v="3"/>
    <s v="財金系"/>
  </r>
  <r>
    <s v="03 11 2019  5:44PM            "/>
    <s v="林  宓"/>
    <s v="F229333826"/>
    <s v="女"/>
    <s v="09/16/1996                    "/>
    <s v="學生"/>
    <s v="社會科學院                    "/>
    <s v="社會系"/>
    <s v="學士班"/>
    <n v="952850916"/>
    <s v="b04305022@ntu.edu.tw"/>
    <s v="其它"/>
    <s v="否"/>
    <n v="0"/>
    <n v="1"/>
    <s v="是"/>
    <m/>
    <x v="0"/>
    <s v="49.215.153.11"/>
    <x v="181"/>
    <n v="10"/>
    <s v="職涯講堂"/>
    <s v="校友職涯分享會"/>
    <s v="0320_國企B97陳迦樂"/>
    <n v="2"/>
    <n v="107"/>
    <n v="1"/>
    <n v="1"/>
    <n v="10"/>
    <m/>
    <x v="190"/>
    <n v="0"/>
    <n v="1"/>
    <n v="10"/>
    <n v="0"/>
    <n v="0"/>
    <n v="0"/>
    <s v="系"/>
    <s v="其他"/>
    <x v="0"/>
    <s v="其他系所"/>
  </r>
  <r>
    <s v="03  6 2019  5:48PM            "/>
    <s v="林  珩"/>
    <s v="A227946848"/>
    <s v="女"/>
    <s v="10/28/1997                    "/>
    <s v="學生"/>
    <s v="生物資源暨農學院              "/>
    <s v="生傳系"/>
    <s v="學士班"/>
    <n v="922102812"/>
    <m/>
    <s v="其它"/>
    <s v="是"/>
    <n v="0"/>
    <n v="0"/>
    <s v="是"/>
    <m/>
    <x v="1"/>
    <m/>
    <x v="182"/>
    <n v="0"/>
    <s v="TIP"/>
    <s v="企業實習計劃說明會"/>
    <s v="0306_藍天百腦匯"/>
    <n v="2"/>
    <n v="107"/>
    <n v="1"/>
    <n v="1"/>
    <n v="10"/>
    <m/>
    <x v="191"/>
    <n v="0"/>
    <n v="0"/>
    <n v="0"/>
    <n v="0"/>
    <n v="1"/>
    <n v="0"/>
    <s v="系"/>
    <s v="其他"/>
    <x v="0"/>
    <s v="其他系所"/>
  </r>
  <r>
    <s v="03  6 2019 12:58PM            "/>
    <s v="林  珩"/>
    <s v="A227946848"/>
    <s v="女"/>
    <s v="10/28/1997                    "/>
    <s v="學生"/>
    <s v="生物資源暨農學院              "/>
    <s v="生傳系"/>
    <s v="學士班"/>
    <n v="922102812"/>
    <s v="B05103046@ntu.edu.tw"/>
    <s v="其它"/>
    <s v="否"/>
    <n v="1"/>
    <n v="0"/>
    <s v="否"/>
    <m/>
    <x v="0"/>
    <s v="140.112.25.4"/>
    <x v="182"/>
    <n v="10"/>
    <s v="TIP"/>
    <s v="企業實習計劃說明會"/>
    <s v="0313_全球人壽"/>
    <n v="2"/>
    <n v="107"/>
    <n v="1"/>
    <n v="1"/>
    <n v="10"/>
    <s v="是"/>
    <x v="191"/>
    <n v="1"/>
    <n v="0"/>
    <n v="0"/>
    <n v="1"/>
    <n v="0"/>
    <n v="0"/>
    <s v="系"/>
    <s v="其他"/>
    <x v="0"/>
    <s v="其他系所"/>
  </r>
  <r>
    <s v="02 18 2019  1:42PM            "/>
    <s v="林  珩"/>
    <s v="A227946848"/>
    <s v="女"/>
    <s v="10/28/1997                    "/>
    <s v="學生"/>
    <s v="生物資源暨農學院              "/>
    <s v="生傳系"/>
    <s v="學士班"/>
    <n v="922102812"/>
    <s v="B05103046@ntu.edu.tw"/>
    <s v="其它"/>
    <s v="否"/>
    <n v="1"/>
    <n v="0"/>
    <s v="否"/>
    <m/>
    <x v="0"/>
    <s v="140.112.4.192"/>
    <x v="182"/>
    <n v="10"/>
    <s v="TIP"/>
    <s v="企業實習計劃說明會"/>
    <s v="0319_玉山銀行"/>
    <n v="2"/>
    <n v="107"/>
    <n v="1"/>
    <n v="1"/>
    <n v="10"/>
    <s v="是"/>
    <x v="191"/>
    <n v="1"/>
    <n v="0"/>
    <n v="0"/>
    <n v="1"/>
    <n v="0"/>
    <n v="0"/>
    <s v="系"/>
    <s v="其他"/>
    <x v="0"/>
    <s v="其他系所"/>
  </r>
  <r>
    <s v="03  6 2019 12:51PM            "/>
    <s v="林  珩"/>
    <s v="A227946848"/>
    <s v="女"/>
    <s v="10/28/1997                    "/>
    <s v="學生"/>
    <s v="生物資源暨農學院              "/>
    <s v="生傳系"/>
    <s v="學士班"/>
    <n v="922102812"/>
    <s v="B05103046@ntu.edu.tw"/>
    <s v="其它"/>
    <s v="否"/>
    <n v="0"/>
    <n v="1"/>
    <s v="是"/>
    <m/>
    <x v="0"/>
    <s v="140.112.25.4"/>
    <x v="182"/>
    <n v="10"/>
    <s v="TIP"/>
    <s v="企業實習計劃說明會"/>
    <s v="0320_國泰金控"/>
    <n v="2"/>
    <n v="107"/>
    <n v="1"/>
    <n v="1"/>
    <n v="10"/>
    <s v="是"/>
    <x v="191"/>
    <n v="0"/>
    <n v="1"/>
    <n v="10"/>
    <n v="0"/>
    <n v="0"/>
    <n v="0"/>
    <s v="系"/>
    <s v="其他"/>
    <x v="0"/>
    <s v="其他系所"/>
  </r>
  <r>
    <s v="04  1 2019  4:32PM            "/>
    <s v="林  珩"/>
    <s v="A227946848"/>
    <s v="女"/>
    <s v="10/28/1997                    "/>
    <s v="學生"/>
    <s v="生物資源暨農學院              "/>
    <s v="生傳系"/>
    <s v="學士班"/>
    <n v="922102812"/>
    <s v="B05103046@ntu.edu.tw"/>
    <s v="其它"/>
    <s v="否"/>
    <s v="                              "/>
    <m/>
    <s v="是"/>
    <m/>
    <x v="0"/>
    <s v="140.112.25.106"/>
    <x v="182"/>
    <n v="6"/>
    <s v="TIP"/>
    <s v="企業實習計劃說明會"/>
    <s v="0412_華碩電腦"/>
    <n v="2"/>
    <n v="107"/>
    <n v="1"/>
    <n v="1"/>
    <n v="10"/>
    <s v="是"/>
    <x v="191"/>
    <n v="0"/>
    <n v="1"/>
    <n v="10"/>
    <n v="0"/>
    <n v="0"/>
    <n v="0"/>
    <s v="系"/>
    <s v="其他"/>
    <x v="0"/>
    <s v="其他系所"/>
  </r>
  <r>
    <s v="04  1 2019  4:36PM            "/>
    <s v="林  珩"/>
    <s v="A227946848"/>
    <s v="女"/>
    <s v="10/28/1997                    "/>
    <s v="學生"/>
    <s v="生物資源暨農學院              "/>
    <s v="生傳系"/>
    <s v="學士班"/>
    <n v="922102812"/>
    <s v="B05103046@ntu.edu.tw"/>
    <s v="其它"/>
    <s v="否"/>
    <s v="                              "/>
    <m/>
    <s v="是"/>
    <m/>
    <x v="0"/>
    <s v="140.112.25.106"/>
    <x v="182"/>
    <n v="6"/>
    <s v="TIP"/>
    <s v="企業實習說明會"/>
    <s v="0426_台灣通用磨坊"/>
    <n v="2"/>
    <n v="107"/>
    <n v="1"/>
    <n v="1"/>
    <n v="10"/>
    <s v="是"/>
    <x v="191"/>
    <n v="0"/>
    <n v="1"/>
    <n v="10"/>
    <n v="0"/>
    <n v="0"/>
    <n v="0"/>
    <s v="系"/>
    <s v="其他"/>
    <x v="0"/>
    <s v="其他系所"/>
  </r>
  <r>
    <s v="03 26 2019  3:05PM            "/>
    <s v="林  翔"/>
    <s v="A129648987"/>
    <s v="男"/>
    <s v="07/21/1997                    "/>
    <s v="學生"/>
    <s v="管理學院                      "/>
    <s v="財金系"/>
    <s v="學士班"/>
    <n v="966724062"/>
    <s v="schani1609@gmail.com"/>
    <s v="其它"/>
    <s v="是"/>
    <n v="0"/>
    <n v="0"/>
    <s v="是"/>
    <m/>
    <x v="1"/>
    <m/>
    <x v="183"/>
    <n v="0"/>
    <s v="TIP"/>
    <s v="企業實習計劃說明會"/>
    <s v="0325_富達投信"/>
    <n v="2"/>
    <n v="107"/>
    <n v="1"/>
    <n v="1"/>
    <n v="10"/>
    <m/>
    <x v="192"/>
    <n v="0"/>
    <n v="0"/>
    <n v="0"/>
    <n v="0"/>
    <n v="1"/>
    <n v="0"/>
    <s v="系"/>
    <s v="財金"/>
    <x v="3"/>
    <s v="財金系"/>
  </r>
  <r>
    <s v="05  1 2019  4:26PM            "/>
    <s v="林  翔"/>
    <s v="A129648987"/>
    <s v="男"/>
    <s v="07/21/1997                    "/>
    <s v="學生"/>
    <s v="管理學院                      "/>
    <s v="財金系"/>
    <s v="學士班"/>
    <n v="966724062"/>
    <s v="schani1609@gmail.com"/>
    <s v="其它"/>
    <s v="是"/>
    <s v="                              "/>
    <m/>
    <s v="是"/>
    <m/>
    <x v="4"/>
    <m/>
    <x v="183"/>
    <n v="6"/>
    <s v="菁粹會客室"/>
    <s v="一對一職涯諮商"/>
    <s v="0503_金融業"/>
    <n v="2"/>
    <n v="107"/>
    <n v="1"/>
    <n v="1"/>
    <n v="-10"/>
    <m/>
    <x v="192"/>
    <n v="0"/>
    <n v="1"/>
    <n v="-10"/>
    <n v="0"/>
    <n v="0"/>
    <n v="0"/>
    <s v="系"/>
    <s v="財金"/>
    <x v="3"/>
    <s v="財金系"/>
  </r>
  <r>
    <s v="02 13 2019  9:49PM            "/>
    <s v="林  臻"/>
    <s v="A227897411"/>
    <s v="女"/>
    <s v="06/28/1995                    "/>
    <s v="學生"/>
    <s v="工學院                        "/>
    <s v="醫工所"/>
    <s v="碩士班"/>
    <n v="953726272"/>
    <s v="R06548040@ntu.edu.tw"/>
    <s v="其它"/>
    <s v="否"/>
    <n v="0"/>
    <n v="1"/>
    <s v="是"/>
    <m/>
    <x v="0"/>
    <s v="220.132.7.21"/>
    <x v="184"/>
    <n v="10"/>
    <s v="TIP"/>
    <s v="企業實習計劃說明會"/>
    <s v="0311_晟德集團"/>
    <n v="2"/>
    <n v="107"/>
    <n v="1"/>
    <n v="1"/>
    <n v="10"/>
    <s v="是"/>
    <x v="193"/>
    <n v="0"/>
    <n v="1"/>
    <n v="10"/>
    <n v="0"/>
    <n v="0"/>
    <n v="0"/>
    <s v="所"/>
    <s v="其他"/>
    <x v="0"/>
    <s v="其他系所"/>
  </r>
  <r>
    <s v="03 11 2019 12:41PM            "/>
    <s v="林  臻"/>
    <s v="A227897411"/>
    <s v="女"/>
    <s v="06/28/1995                    "/>
    <s v="學生"/>
    <s v="工學院                        "/>
    <s v="醫工所"/>
    <s v="碩士班"/>
    <n v="953726272"/>
    <s v="R06548040@ntu.edu.tw"/>
    <s v="其它"/>
    <s v="否"/>
    <n v="0"/>
    <n v="1"/>
    <s v="是"/>
    <m/>
    <x v="0"/>
    <s v="140.112.25.15"/>
    <x v="184"/>
    <n v="10"/>
    <s v="TIP"/>
    <s v="企業實習計劃說明會"/>
    <s v="0318_大昌華嘉"/>
    <n v="2"/>
    <n v="107"/>
    <n v="1"/>
    <n v="1"/>
    <n v="10"/>
    <m/>
    <x v="193"/>
    <n v="0"/>
    <n v="1"/>
    <n v="10"/>
    <n v="0"/>
    <n v="0"/>
    <n v="0"/>
    <s v="所"/>
    <s v="其他"/>
    <x v="0"/>
    <s v="其他系所"/>
  </r>
  <r>
    <s v="03  3 2019 10:37PM            "/>
    <s v="林  欐"/>
    <s v="E224048161"/>
    <s v="女"/>
    <s v="11/19/1994                    "/>
    <s v="學生"/>
    <s v="管理學院                      "/>
    <s v="商研所"/>
    <s v="碩士班"/>
    <n v="963097059"/>
    <s v="b03701213@ntu.edu.tw"/>
    <s v="其它"/>
    <s v="否"/>
    <n v="0"/>
    <n v="1"/>
    <s v="是"/>
    <m/>
    <x v="0"/>
    <s v="118.233.153.99"/>
    <x v="185"/>
    <n v="10"/>
    <s v="TIP"/>
    <s v="企業實習計劃說明會"/>
    <s v="0313_全球人壽"/>
    <n v="2"/>
    <n v="107"/>
    <n v="1"/>
    <n v="1"/>
    <n v="10"/>
    <s v="是"/>
    <x v="194"/>
    <n v="0"/>
    <n v="1"/>
    <n v="10"/>
    <n v="0"/>
    <n v="0"/>
    <n v="0"/>
    <s v="所"/>
    <s v="商研"/>
    <x v="7"/>
    <s v="商研所"/>
  </r>
  <r>
    <s v="03 13 2019  5:52PM            "/>
    <s v="林  欐"/>
    <s v="E224048161"/>
    <s v="女"/>
    <s v="11/19/1994                    "/>
    <s v="學生"/>
    <s v="管理學院                      "/>
    <s v="商研所"/>
    <s v="碩士班"/>
    <n v="963097059"/>
    <s v="r07741018@ntu.edu.tw"/>
    <s v="其它"/>
    <s v="否"/>
    <n v="0"/>
    <n v="1"/>
    <s v="是"/>
    <m/>
    <x v="0"/>
    <s v="118.233.153.99"/>
    <x v="185"/>
    <n v="10"/>
    <s v="TIP"/>
    <s v="企業實習計劃說明會"/>
    <s v="0315_聚陽實業"/>
    <n v="2"/>
    <n v="107"/>
    <n v="1"/>
    <n v="1"/>
    <n v="10"/>
    <s v="是"/>
    <x v="194"/>
    <n v="0"/>
    <n v="1"/>
    <n v="10"/>
    <n v="0"/>
    <n v="0"/>
    <n v="0"/>
    <s v="所"/>
    <s v="商研"/>
    <x v="7"/>
    <s v="商研所"/>
  </r>
  <r>
    <s v="03 13 2019  5:51PM            "/>
    <s v="林  欐"/>
    <s v="E224048161"/>
    <s v="女"/>
    <s v="11/19/1994                    "/>
    <s v="學生"/>
    <s v="管理學院                      "/>
    <s v="商研所"/>
    <s v="碩士班"/>
    <n v="963097059"/>
    <s v="r07741018@ntu.edu.tw"/>
    <s v="其它"/>
    <s v="否"/>
    <n v="0"/>
    <n v="1"/>
    <s v="是"/>
    <m/>
    <x v="0"/>
    <s v="118.233.153.99"/>
    <x v="185"/>
    <n v="10"/>
    <s v="TIP"/>
    <s v="企業實習計劃說明會"/>
    <s v="0318_大昌華嘉"/>
    <n v="2"/>
    <n v="107"/>
    <n v="1"/>
    <n v="1"/>
    <n v="10"/>
    <m/>
    <x v="194"/>
    <n v="0"/>
    <n v="1"/>
    <n v="10"/>
    <n v="0"/>
    <n v="0"/>
    <n v="0"/>
    <s v="所"/>
    <s v="商研"/>
    <x v="7"/>
    <s v="商研所"/>
  </r>
  <r>
    <s v="04 11 2019  9:39AM            "/>
    <s v="林  欐"/>
    <s v="E224048161"/>
    <s v="女"/>
    <s v="11/19/1994                    "/>
    <s v="學生"/>
    <s v="管理學院                      "/>
    <s v="商研所"/>
    <s v="碩士班"/>
    <n v="963097059"/>
    <s v="r07741018@ntu.edu.tw"/>
    <s v="其它"/>
    <s v="否"/>
    <s v="                              "/>
    <m/>
    <s v="是"/>
    <m/>
    <x v="0"/>
    <s v="140.112.25.106"/>
    <x v="185"/>
    <n v="6"/>
    <s v="職涯講堂"/>
    <s v="校友職涯分享會"/>
    <s v="0423_EMBA108級鄭玉琪"/>
    <n v="2"/>
    <n v="107"/>
    <n v="1"/>
    <n v="1"/>
    <n v="10"/>
    <s v="請問您認為就學生來說，除了學習理論、企業實習以外，還有什麼方式能讓我們成為更好的行銷人?"/>
    <x v="194"/>
    <n v="0"/>
    <n v="1"/>
    <n v="10"/>
    <n v="0"/>
    <n v="0"/>
    <n v="0"/>
    <s v="所"/>
    <s v="商研"/>
    <x v="7"/>
    <s v="商研所"/>
  </r>
  <r>
    <s v="03 12 2019  1:22AM            "/>
    <s v="林天文"/>
    <s v="A126874949"/>
    <s v="男"/>
    <s v="12/10/1997                    "/>
    <s v="學生"/>
    <s v="管理學院                      "/>
    <s v="會計系"/>
    <s v="學士班"/>
    <n v="986514429"/>
    <s v="b05607024@ntu.edu.tw"/>
    <s v="其它"/>
    <s v="否"/>
    <n v="0"/>
    <n v="1"/>
    <s v="是"/>
    <m/>
    <x v="0"/>
    <s v="140.112.243.205"/>
    <x v="186"/>
    <n v="10"/>
    <s v="TIP"/>
    <s v="企業實習計劃說明會"/>
    <s v="0319_玉山銀行"/>
    <n v="2"/>
    <n v="107"/>
    <n v="1"/>
    <n v="1"/>
    <n v="10"/>
    <s v="否"/>
    <x v="195"/>
    <n v="0"/>
    <n v="1"/>
    <n v="10"/>
    <n v="0"/>
    <n v="0"/>
    <n v="0"/>
    <s v="系"/>
    <s v="會計"/>
    <x v="4"/>
    <s v="會計系"/>
  </r>
  <r>
    <s v="03 26 2019  3:44PM            "/>
    <s v="林月玲"/>
    <s v="HD30486074"/>
    <s v="女"/>
    <s v="03/14/2000                    "/>
    <s v="學生"/>
    <s v="管理學院                      "/>
    <s v="財金系"/>
    <s v="學士班"/>
    <n v="62617332407"/>
    <s v="sylvialimm63@yahoo.com"/>
    <s v="其它"/>
    <s v="是"/>
    <s v="                              "/>
    <m/>
    <s v="是"/>
    <m/>
    <x v="1"/>
    <m/>
    <x v="187"/>
    <n v="6"/>
    <s v="職涯講堂"/>
    <s v="學長姐實習經驗分享會"/>
    <s v="0326_工管B05孫儷芯/國企B04童安弘"/>
    <n v="2"/>
    <n v="107"/>
    <n v="1"/>
    <n v="1"/>
    <n v="10"/>
    <m/>
    <x v="196"/>
    <n v="0"/>
    <n v="0"/>
    <n v="0"/>
    <n v="0"/>
    <n v="1"/>
    <n v="0"/>
    <s v="系"/>
    <s v="財金"/>
    <x v="3"/>
    <s v="財金系"/>
  </r>
  <r>
    <s v="02 20 2019  8:43AM            "/>
    <s v="林世峰"/>
    <s v="R124727174"/>
    <s v="男"/>
    <s v="12/27/1998                    "/>
    <s v="學生"/>
    <s v="理學院                        "/>
    <s v="心理系"/>
    <s v="學士班"/>
    <n v="910808489"/>
    <s v="b06207050@ntu.edu.tw"/>
    <s v="其它"/>
    <s v="是"/>
    <n v="1"/>
    <n v="0"/>
    <s v="否"/>
    <m/>
    <x v="0"/>
    <s v="140.112.4.192"/>
    <x v="188"/>
    <n v="10"/>
    <s v="TIP"/>
    <s v="企業實習計劃說明會"/>
    <s v="0311_晟德集團"/>
    <n v="2"/>
    <n v="107"/>
    <n v="1"/>
    <n v="1"/>
    <n v="10"/>
    <s v="是"/>
    <x v="197"/>
    <n v="1"/>
    <n v="0"/>
    <n v="0"/>
    <n v="1"/>
    <n v="0"/>
    <n v="0"/>
    <s v="系"/>
    <s v="其他"/>
    <x v="0"/>
    <s v="其他系所"/>
  </r>
  <r>
    <s v="03 13 2019  3:12PM            "/>
    <s v="林世峰"/>
    <s v="R124727174"/>
    <s v="男"/>
    <s v="12/27/1998                    "/>
    <s v="學生"/>
    <s v="理學院                        "/>
    <s v="心理系"/>
    <s v="學士班"/>
    <n v="910808489"/>
    <s v="b06207050"/>
    <s v="其它"/>
    <s v="是"/>
    <n v="0"/>
    <n v="0"/>
    <s v="是"/>
    <m/>
    <x v="1"/>
    <m/>
    <x v="188"/>
    <n v="0"/>
    <s v="TIP"/>
    <s v="企業實習計劃說明會"/>
    <s v="0313_全球人壽"/>
    <n v="2"/>
    <n v="107"/>
    <n v="1"/>
    <n v="1"/>
    <n v="10"/>
    <m/>
    <x v="197"/>
    <n v="0"/>
    <n v="0"/>
    <n v="0"/>
    <n v="0"/>
    <n v="1"/>
    <n v="0"/>
    <s v="系"/>
    <s v="其他"/>
    <x v="0"/>
    <s v="其他系所"/>
  </r>
  <r>
    <s v="02 20 2019  8:42AM            "/>
    <s v="林世峰"/>
    <s v="R124727174"/>
    <s v="男"/>
    <s v="12/27/1998                    "/>
    <s v="學生"/>
    <s v="理學院                        "/>
    <s v="心理系"/>
    <s v="學士班"/>
    <n v="910808489"/>
    <s v="b06207050@ntu.edu.tw"/>
    <s v="其它"/>
    <s v="是"/>
    <n v="0"/>
    <n v="1"/>
    <s v="是"/>
    <m/>
    <x v="0"/>
    <s v="140.112.4.192"/>
    <x v="188"/>
    <n v="10"/>
    <s v="TIP"/>
    <s v="企業實習計劃說明會"/>
    <s v="0314_精英公關集團"/>
    <n v="2"/>
    <n v="107"/>
    <n v="1"/>
    <n v="1"/>
    <n v="10"/>
    <s v="是"/>
    <x v="197"/>
    <n v="0"/>
    <n v="1"/>
    <n v="10"/>
    <n v="0"/>
    <n v="0"/>
    <n v="0"/>
    <s v="系"/>
    <s v="其他"/>
    <x v="0"/>
    <s v="其他系所"/>
  </r>
  <r>
    <s v="02 20 2019  8:43AM            "/>
    <s v="林世峰"/>
    <s v="R124727174"/>
    <s v="男"/>
    <s v="12/27/1998                    "/>
    <s v="學生"/>
    <s v="理學院                        "/>
    <s v="心理系"/>
    <s v="學士班"/>
    <n v="910808489"/>
    <s v="b06207050@ntu.edu.tw"/>
    <s v="其它"/>
    <s v="是"/>
    <n v="0"/>
    <n v="1"/>
    <s v="是"/>
    <m/>
    <x v="0"/>
    <s v="140.112.4.192"/>
    <x v="188"/>
    <n v="10"/>
    <s v="TIP"/>
    <s v="企業實習計劃說明會"/>
    <s v="0320_國泰金控"/>
    <n v="2"/>
    <n v="107"/>
    <n v="1"/>
    <n v="1"/>
    <n v="10"/>
    <s v="是"/>
    <x v="197"/>
    <n v="0"/>
    <n v="1"/>
    <n v="10"/>
    <n v="0"/>
    <n v="0"/>
    <n v="0"/>
    <s v="系"/>
    <s v="其他"/>
    <x v="0"/>
    <s v="其他系所"/>
  </r>
  <r>
    <s v="05  6 2019 12:23PM            "/>
    <s v="林世峰"/>
    <s v="R124727174"/>
    <s v="男"/>
    <s v="12/27/1998                    "/>
    <s v="學生"/>
    <s v="理學院                        "/>
    <s v="心理系"/>
    <s v="學士班"/>
    <n v="910808489"/>
    <s v="b06207050@ntu.edu.tw"/>
    <s v="其它"/>
    <s v="是"/>
    <s v="                              "/>
    <m/>
    <s v="是"/>
    <m/>
    <x v="0"/>
    <s v="140.112.25.106"/>
    <x v="188"/>
    <n v="6"/>
    <s v="TIP"/>
    <s v="企業實習說明會"/>
    <s v="0508_台大創創中心"/>
    <n v="2"/>
    <n v="10"/>
    <n v="1"/>
    <n v="107"/>
    <n v="10"/>
    <s v="是"/>
    <x v="197"/>
    <n v="0"/>
    <n v="1"/>
    <n v="10"/>
    <n v="0"/>
    <n v="0"/>
    <n v="0"/>
    <s v="系"/>
    <s v="其他"/>
    <x v="0"/>
    <s v="其他系所"/>
  </r>
  <r>
    <s v="03 19 2019  4:48PM            "/>
    <s v="林宏軒"/>
    <s v="F129758376"/>
    <s v="女"/>
    <s v="03/02/1999                    "/>
    <s v="學生"/>
    <s v="管理學院                      "/>
    <s v="財金系"/>
    <s v="學士班"/>
    <n v="988798799"/>
    <m/>
    <s v="其它"/>
    <s v="是"/>
    <n v="0"/>
    <n v="0"/>
    <s v="是"/>
    <m/>
    <x v="1"/>
    <m/>
    <x v="189"/>
    <n v="0"/>
    <s v="TIP"/>
    <s v="企業實習計劃說明會"/>
    <s v="0319_玉山銀行"/>
    <n v="2"/>
    <n v="107"/>
    <n v="1"/>
    <n v="1"/>
    <n v="10"/>
    <m/>
    <x v="198"/>
    <n v="0"/>
    <n v="0"/>
    <n v="0"/>
    <n v="0"/>
    <n v="1"/>
    <n v="0"/>
    <s v="系"/>
    <s v="財金"/>
    <x v="3"/>
    <s v="財金系"/>
  </r>
  <r>
    <s v="03  8 2019  5:19PM            "/>
    <s v="林佳芊"/>
    <s v="F229234426"/>
    <s v="女"/>
    <s v="02/20/1997                    "/>
    <s v="學生"/>
    <s v="管理學院                      "/>
    <s v="會計系"/>
    <s v="學士班"/>
    <n v="930264023"/>
    <s v="b04702003@ntu.edu.tw"/>
    <s v="其它"/>
    <s v="是"/>
    <n v="0"/>
    <n v="1"/>
    <s v="是"/>
    <m/>
    <x v="0"/>
    <s v="118.167.38.179"/>
    <x v="190"/>
    <n v="10"/>
    <s v="TIP"/>
    <s v="企業實習計劃說明會"/>
    <s v="0325_富達投信"/>
    <n v="2"/>
    <n v="107"/>
    <n v="1"/>
    <n v="1"/>
    <n v="10"/>
    <s v="有"/>
    <x v="199"/>
    <n v="0"/>
    <n v="1"/>
    <n v="10"/>
    <n v="0"/>
    <n v="0"/>
    <n v="0"/>
    <s v="系"/>
    <s v="會計"/>
    <x v="4"/>
    <s v="會計系"/>
  </r>
  <r>
    <s v="03 26 2019  2:33PM            "/>
    <s v="林佳撰"/>
    <s v="F129007436"/>
    <s v="男"/>
    <s v="01/16/1996                    "/>
    <s v="學生"/>
    <s v="管理學院                      "/>
    <s v="財金系"/>
    <s v="碩士班"/>
    <n v="983149116"/>
    <s v="phillin116@gmail.com"/>
    <s v="其它"/>
    <s v="是"/>
    <n v="0"/>
    <n v="0"/>
    <s v="是"/>
    <m/>
    <x v="1"/>
    <m/>
    <x v="191"/>
    <n v="0"/>
    <s v="TIP"/>
    <s v="企業實習計劃說明會"/>
    <s v="0325_富達投信"/>
    <n v="2"/>
    <n v="107"/>
    <n v="1"/>
    <n v="1"/>
    <n v="10"/>
    <m/>
    <x v="200"/>
    <n v="0"/>
    <n v="0"/>
    <n v="0"/>
    <n v="0"/>
    <n v="1"/>
    <n v="0"/>
    <s v="所"/>
    <s v="財金"/>
    <x v="9"/>
    <s v="財金所"/>
  </r>
  <r>
    <s v="04 13 2019 12:58PM            "/>
    <s v="林佳撰"/>
    <s v="F129007436"/>
    <s v="男"/>
    <s v="01/16/1996                    "/>
    <s v="學生"/>
    <s v="管理學院                      "/>
    <s v="財金系"/>
    <s v="碩士班"/>
    <n v="983149116"/>
    <s v="phillin116@gmail.com"/>
    <s v="其它"/>
    <s v="是"/>
    <s v="                              "/>
    <m/>
    <s v="是"/>
    <m/>
    <x v="0"/>
    <m/>
    <x v="191"/>
    <m/>
    <s v="TCP"/>
    <s v="結業式"/>
    <s v="0329_結業式"/>
    <n v="2"/>
    <n v="107"/>
    <n v="1"/>
    <n v="0"/>
    <n v="0"/>
    <m/>
    <x v="200"/>
    <n v="0"/>
    <n v="1"/>
    <n v="0"/>
    <n v="0"/>
    <n v="0"/>
    <n v="0"/>
    <s v="所"/>
    <s v="財金"/>
    <x v="9"/>
    <s v="財金所"/>
  </r>
  <r>
    <s v="03  7 2019 12:49PM            "/>
    <s v="林佳穎"/>
    <s v="A228652792"/>
    <s v="女"/>
    <s v="02/27/1996                    "/>
    <s v="學生"/>
    <s v="管理學院                      "/>
    <s v="財金系"/>
    <s v="碩士班"/>
    <n v="988695867"/>
    <s v="judy850321@gmail.com"/>
    <s v="其它"/>
    <s v="是"/>
    <n v="0"/>
    <n v="1"/>
    <s v="是"/>
    <m/>
    <x v="0"/>
    <s v="218.211.168.144"/>
    <x v="192"/>
    <n v="10"/>
    <s v="TIP"/>
    <s v="企業實習計劃說明會"/>
    <s v="0320_國泰金控"/>
    <n v="2"/>
    <n v="107"/>
    <n v="1"/>
    <n v="1"/>
    <n v="10"/>
    <s v="是"/>
    <x v="201"/>
    <n v="0"/>
    <n v="1"/>
    <n v="10"/>
    <n v="0"/>
    <n v="0"/>
    <n v="0"/>
    <s v="所"/>
    <s v="財金"/>
    <x v="9"/>
    <s v="財金所"/>
  </r>
  <r>
    <s v="03  7 2019 12:50PM            "/>
    <s v="林佳穎"/>
    <s v="A228652792"/>
    <s v="女"/>
    <s v="02/27/1996                    "/>
    <s v="學生"/>
    <s v="管理學院                      "/>
    <s v="財金系"/>
    <s v="碩士班"/>
    <n v="988695867"/>
    <s v="judy850321@gmail.com"/>
    <s v="其它"/>
    <s v="是"/>
    <n v="0"/>
    <n v="1"/>
    <s v="是"/>
    <m/>
    <x v="0"/>
    <s v="218.211.168.144"/>
    <x v="192"/>
    <n v="10"/>
    <s v="TIP"/>
    <s v="企業實習計劃說明會"/>
    <s v="0325_富達投信"/>
    <n v="2"/>
    <n v="107"/>
    <n v="1"/>
    <n v="1"/>
    <n v="10"/>
    <s v="是"/>
    <x v="201"/>
    <n v="0"/>
    <n v="1"/>
    <n v="10"/>
    <n v="0"/>
    <n v="0"/>
    <n v="0"/>
    <s v="所"/>
    <s v="財金"/>
    <x v="9"/>
    <s v="財金所"/>
  </r>
  <r>
    <s v="03  4 2019  6:21PM            "/>
    <s v="林其毅"/>
    <s v="F130560499"/>
    <s v="男"/>
    <s v="09/16/1998                    "/>
    <s v="學生"/>
    <s v="理學院                        "/>
    <s v="地質系"/>
    <s v="學士班"/>
    <n v="952151034"/>
    <s v="b05204007@ntu.edu.tw"/>
    <s v="其它"/>
    <s v="否"/>
    <n v="0"/>
    <n v="1"/>
    <s v="是"/>
    <m/>
    <x v="0"/>
    <s v="140.112.4.184"/>
    <x v="193"/>
    <n v="10"/>
    <s v="職涯講堂"/>
    <s v="校友職涯分享會"/>
    <s v="0320_國企B97陳迦樂"/>
    <n v="2"/>
    <n v="107"/>
    <n v="1"/>
    <n v="1"/>
    <n v="10"/>
    <m/>
    <x v="202"/>
    <n v="0"/>
    <n v="1"/>
    <n v="10"/>
    <n v="0"/>
    <n v="0"/>
    <n v="0"/>
    <s v="系"/>
    <s v="其他"/>
    <x v="0"/>
    <s v="其他系所"/>
  </r>
  <r>
    <s v="03 12 2019 10:34AM            "/>
    <s v="林宜萱"/>
    <s v="F228569055"/>
    <s v="女"/>
    <s v="06/27/1995                    "/>
    <s v="學生"/>
    <s v="公共衛生學院                  "/>
    <s v="健管所"/>
    <s v="碩士班"/>
    <n v="975594209"/>
    <s v="teresa_purple@yahoo.com.tw"/>
    <s v="其它"/>
    <s v="是"/>
    <n v="0"/>
    <n v="0"/>
    <s v="是"/>
    <m/>
    <x v="1"/>
    <m/>
    <x v="194"/>
    <n v="0"/>
    <s v="TIP"/>
    <s v="企業實習計劃說明會"/>
    <s v="0311_晟德集團"/>
    <n v="2"/>
    <n v="107"/>
    <n v="1"/>
    <n v="1"/>
    <n v="10"/>
    <m/>
    <x v="203"/>
    <n v="0"/>
    <n v="0"/>
    <n v="0"/>
    <n v="0"/>
    <n v="1"/>
    <n v="0"/>
    <s v="所"/>
    <s v="其他"/>
    <x v="0"/>
    <s v="其他系所"/>
  </r>
  <r>
    <s v="03 12 2019  4:08PM            "/>
    <s v="林宜萱"/>
    <s v="F228569055"/>
    <s v="女"/>
    <s v="06/27/1995                    "/>
    <s v="學生"/>
    <s v="公共衛生學院                  "/>
    <s v="健管所"/>
    <s v="碩士班"/>
    <n v="975594209"/>
    <s v="teresa_purple@yahoo.com.tw"/>
    <s v="其它"/>
    <s v="是"/>
    <n v="0"/>
    <n v="1"/>
    <s v="是"/>
    <m/>
    <x v="0"/>
    <s v="140.112.25.106"/>
    <x v="194"/>
    <n v="10"/>
    <s v="TIP"/>
    <s v="企業實習計劃說明會"/>
    <s v="0322_台灣拜耳"/>
    <n v="2"/>
    <n v="107"/>
    <n v="1"/>
    <n v="1"/>
    <n v="10"/>
    <s v="否"/>
    <x v="203"/>
    <n v="0"/>
    <n v="1"/>
    <n v="10"/>
    <n v="0"/>
    <n v="0"/>
    <n v="0"/>
    <s v="所"/>
    <s v="其他"/>
    <x v="0"/>
    <s v="其他系所"/>
  </r>
  <r>
    <s v="03 11 2019  2:49PM            "/>
    <s v="林昀萱"/>
    <s v="F228846164"/>
    <s v="女"/>
    <s v="01/22/1998                    "/>
    <s v="學生"/>
    <s v="社會科學院                    "/>
    <s v="社工系"/>
    <s v="學士班"/>
    <n v="970588966"/>
    <s v="b05310040@ntu.edu.tw"/>
    <s v="其它"/>
    <s v="否"/>
    <n v="1"/>
    <n v="0"/>
    <s v="否"/>
    <m/>
    <x v="0"/>
    <s v="39.9.204.142"/>
    <x v="195"/>
    <n v="10"/>
    <s v="職涯講堂"/>
    <s v="校友職涯分享會"/>
    <s v="0320_國企B97陳迦樂"/>
    <n v="2"/>
    <n v="107"/>
    <n v="1"/>
    <n v="1"/>
    <n v="10"/>
    <m/>
    <x v="204"/>
    <n v="1"/>
    <n v="0"/>
    <n v="0"/>
    <n v="1"/>
    <n v="0"/>
    <n v="0"/>
    <s v="系"/>
    <s v="其他"/>
    <x v="0"/>
    <s v="其他系所"/>
  </r>
  <r>
    <s v="03 11 2019  2:50PM            "/>
    <s v="林昀萱"/>
    <s v="F228846164"/>
    <s v="女"/>
    <s v="01/22/1998                    "/>
    <s v="學生"/>
    <s v="社會科學院                    "/>
    <s v="社工系"/>
    <s v="學士班"/>
    <n v="970588966"/>
    <s v="b05310040@ntu.edu.tw"/>
    <s v="其它"/>
    <s v="否"/>
    <s v="                              "/>
    <m/>
    <s v="否"/>
    <m/>
    <x v="0"/>
    <s v="39.9.204.142"/>
    <x v="195"/>
    <n v="6"/>
    <s v="職涯講堂"/>
    <s v="學長姐實習經驗分享會"/>
    <s v="0326_工管B05孫儷芯/國企B04童安弘"/>
    <n v="2"/>
    <n v="107"/>
    <n v="1"/>
    <n v="1"/>
    <n v="10"/>
    <s v="否"/>
    <x v="204"/>
    <n v="1"/>
    <n v="0"/>
    <n v="0"/>
    <n v="1"/>
    <n v="0"/>
    <n v="0"/>
    <s v="系"/>
    <s v="其他"/>
    <x v="0"/>
    <s v="其他系所"/>
  </r>
  <r>
    <s v="04 23 2019  2:10PM            "/>
    <s v="林欣怡"/>
    <s v="A227071622"/>
    <s v="女"/>
    <s v="02/05/1997                    "/>
    <s v="校外人士"/>
    <m/>
    <m/>
    <m/>
    <n v="955871715"/>
    <s v="happysunny1314@yahoo.com.tw"/>
    <s v="其它"/>
    <s v="否"/>
    <s v="                              "/>
    <m/>
    <s v="是"/>
    <m/>
    <x v="0"/>
    <s v="140.122.53.114"/>
    <x v="196"/>
    <n v="6"/>
    <s v="TIP"/>
    <s v="企業實習說明會"/>
    <s v="0506_綠藤生機"/>
    <n v="2"/>
    <n v="107"/>
    <n v="1"/>
    <n v="1"/>
    <n v="10"/>
    <s v="是"/>
    <x v="205"/>
    <n v="0"/>
    <n v="1"/>
    <n v="10"/>
    <n v="0"/>
    <n v="0"/>
    <n v="0"/>
    <s v="其他"/>
    <s v="非在校生"/>
    <x v="1"/>
    <s v="其他"/>
  </r>
  <r>
    <s v="03 13 2019  5:14PM            "/>
    <s v="林欣儀"/>
    <s v="A226597627"/>
    <s v="女"/>
    <s v="11/02/1997                    "/>
    <s v="學生"/>
    <s v="管理學院                      "/>
    <s v="會計系"/>
    <s v="學士班"/>
    <n v="975696836"/>
    <s v="b05104011@ntu.edu.tw"/>
    <s v="其它"/>
    <s v="否"/>
    <n v="0"/>
    <n v="1"/>
    <s v="是"/>
    <m/>
    <x v="0"/>
    <s v="140.112.25.106"/>
    <x v="197"/>
    <n v="10"/>
    <s v="TIP"/>
    <s v="企業實習計劃說明會"/>
    <s v="0319_玉山銀行"/>
    <n v="2"/>
    <n v="107"/>
    <n v="1"/>
    <n v="1"/>
    <n v="10"/>
    <s v="否"/>
    <x v="206"/>
    <n v="0"/>
    <n v="1"/>
    <n v="10"/>
    <n v="0"/>
    <n v="0"/>
    <n v="0"/>
    <s v="系"/>
    <s v="會計"/>
    <x v="4"/>
    <s v="會計系"/>
  </r>
  <r>
    <s v="03 20 2019  3:01PM            "/>
    <s v="林秉諺"/>
    <s v="D122898811"/>
    <s v="女"/>
    <s v="04/08/1996                    "/>
    <s v="學生"/>
    <s v="管理學院                      "/>
    <s v="會計系"/>
    <s v="碩士班"/>
    <n v="912408933"/>
    <s v="103303026@nccu.edu.tw"/>
    <s v="其它"/>
    <s v="是"/>
    <n v="0"/>
    <n v="0"/>
    <s v="是"/>
    <m/>
    <x v="1"/>
    <m/>
    <x v="198"/>
    <n v="0"/>
    <s v="TIP"/>
    <s v="企業實習計劃說明會"/>
    <s v="0320_國泰金控"/>
    <n v="2"/>
    <n v="107"/>
    <n v="1"/>
    <n v="1"/>
    <n v="10"/>
    <m/>
    <x v="207"/>
    <n v="0"/>
    <n v="0"/>
    <n v="0"/>
    <n v="0"/>
    <n v="1"/>
    <n v="0"/>
    <s v="所"/>
    <s v="會計"/>
    <x v="10"/>
    <s v="會研所"/>
  </r>
  <r>
    <s v="03 10 2019 10:44AM            "/>
    <s v="林采宜"/>
    <s v="F229074911"/>
    <s v="女"/>
    <s v="08/19/1996                    "/>
    <s v="校友"/>
    <m/>
    <s v="森林環資系"/>
    <s v="學士班校友"/>
    <n v="928365796"/>
    <s v="b03605016@ntu.edu.tw"/>
    <s v="其它"/>
    <s v="否"/>
    <n v="0"/>
    <n v="1"/>
    <s v="是"/>
    <m/>
    <x v="0"/>
    <s v="1.160.122.201"/>
    <x v="199"/>
    <n v="10"/>
    <s v="職涯講堂"/>
    <s v="校友職涯分享會"/>
    <s v="0320_國企B97陳迦樂"/>
    <n v="2"/>
    <n v="107"/>
    <n v="1"/>
    <n v="1"/>
    <n v="10"/>
    <m/>
    <x v="208"/>
    <n v="0"/>
    <n v="1"/>
    <n v="10"/>
    <n v="0"/>
    <n v="0"/>
    <n v="0"/>
    <s v="其他"/>
    <s v="非在校生"/>
    <x v="1"/>
    <s v="其他"/>
  </r>
  <r>
    <s v="03 12 2019 12:08PM            "/>
    <s v="林冠妙"/>
    <s v="F229229274"/>
    <s v="女"/>
    <s v="09/25/1996                    "/>
    <s v="學生"/>
    <s v="管理學院                      "/>
    <s v="財金系"/>
    <s v="碩士班"/>
    <n v="912027188"/>
    <s v="smiles80925@gmail.com"/>
    <s v="其它"/>
    <s v="否"/>
    <n v="0"/>
    <n v="1"/>
    <s v="是"/>
    <m/>
    <x v="0"/>
    <s v="140.112.111.207"/>
    <x v="200"/>
    <n v="10"/>
    <s v="TIP"/>
    <s v="企業實習計劃說明會"/>
    <s v="0325_富達投信"/>
    <n v="2"/>
    <n v="107"/>
    <n v="1"/>
    <n v="1"/>
    <n v="10"/>
    <s v="否"/>
    <x v="209"/>
    <n v="0"/>
    <n v="1"/>
    <n v="10"/>
    <n v="0"/>
    <n v="0"/>
    <n v="0"/>
    <s v="所"/>
    <s v="財金"/>
    <x v="9"/>
    <s v="財金所"/>
  </r>
  <r>
    <s v="04  8 2019 10:34AM            "/>
    <s v="林冠廷"/>
    <s v="G122315650"/>
    <s v="男"/>
    <s v="05/13/1999                    "/>
    <s v="學生"/>
    <s v="管理學院                      "/>
    <s v="工管系企管組"/>
    <s v="學士班"/>
    <n v="921955850"/>
    <s v="b06701170@ntu.edu.tw"/>
    <s v="其它"/>
    <s v="否"/>
    <s v="                              "/>
    <m/>
    <s v="是"/>
    <m/>
    <x v="0"/>
    <s v="140.112.25.98"/>
    <x v="201"/>
    <n v="6"/>
    <s v="TIP"/>
    <s v="企業實習計劃說明會"/>
    <s v="0412_華碩電腦"/>
    <n v="2"/>
    <n v="107"/>
    <n v="1"/>
    <n v="1"/>
    <n v="10"/>
    <s v="是"/>
    <x v="210"/>
    <n v="0"/>
    <n v="1"/>
    <n v="10"/>
    <n v="0"/>
    <n v="0"/>
    <n v="0"/>
    <s v="系"/>
    <s v="工管"/>
    <x v="5"/>
    <s v="工管系"/>
  </r>
  <r>
    <s v="04  8 2019 10:35AM            "/>
    <s v="林冠廷"/>
    <s v="G122315650"/>
    <s v="男"/>
    <s v="05/13/1999                    "/>
    <s v="學生"/>
    <s v="管理學院                      "/>
    <s v="工管系企管組"/>
    <s v="學士班"/>
    <n v="921955850"/>
    <s v="b06701170@ntu.edu.tw"/>
    <s v="其它"/>
    <s v="否"/>
    <s v="                              "/>
    <m/>
    <s v="是"/>
    <m/>
    <x v="0"/>
    <s v="140.112.25.98"/>
    <x v="201"/>
    <n v="6"/>
    <s v="TIP"/>
    <s v="企業實習說明會"/>
    <s v="0426_台灣通用磨坊"/>
    <n v="2"/>
    <n v="107"/>
    <n v="1"/>
    <n v="1"/>
    <n v="10"/>
    <s v="是"/>
    <x v="210"/>
    <n v="0"/>
    <n v="1"/>
    <n v="10"/>
    <n v="0"/>
    <n v="0"/>
    <n v="0"/>
    <s v="系"/>
    <s v="工管"/>
    <x v="5"/>
    <s v="工管系"/>
  </r>
  <r>
    <s v="03 19 2019 11:17AM            "/>
    <s v="林冠儒"/>
    <s v="A129225064"/>
    <s v="女"/>
    <s v="03/04/1998                    "/>
    <s v="學生"/>
    <s v="管理學院                      "/>
    <s v="工管系科管組"/>
    <s v="學士班"/>
    <n v="989691797"/>
    <s v="jimmylin31510@gmail.com"/>
    <s v="其它"/>
    <s v="是"/>
    <n v="0"/>
    <n v="0"/>
    <s v="是"/>
    <m/>
    <x v="1"/>
    <m/>
    <x v="202"/>
    <n v="0"/>
    <s v="TIP"/>
    <s v="企業實習計劃說明會"/>
    <s v="0318_大昌華嘉"/>
    <n v="2"/>
    <n v="107"/>
    <n v="1"/>
    <n v="1"/>
    <n v="10"/>
    <m/>
    <x v="211"/>
    <n v="0"/>
    <n v="0"/>
    <n v="0"/>
    <n v="0"/>
    <n v="1"/>
    <n v="0"/>
    <s v="系"/>
    <s v="工管"/>
    <x v="5"/>
    <s v="工管系"/>
  </r>
  <r>
    <s v="03  8 2019  5:38PM            "/>
    <s v="林咨辰"/>
    <s v="A129404163"/>
    <s v="男"/>
    <s v="03/03/1994                    "/>
    <s v="校外人士"/>
    <m/>
    <m/>
    <m/>
    <n v="952425168"/>
    <s v="tzu.melo0303@gmail.com"/>
    <s v="其它"/>
    <s v="否"/>
    <n v="0"/>
    <n v="1"/>
    <s v="是"/>
    <m/>
    <x v="0"/>
    <s v="140.117.248.4"/>
    <x v="203"/>
    <n v="10"/>
    <s v="TIP"/>
    <s v="企業實習計劃說明會"/>
    <s v="0319_玉山銀行"/>
    <n v="2"/>
    <n v="107"/>
    <n v="1"/>
    <n v="1"/>
    <n v="10"/>
    <s v="是"/>
    <x v="212"/>
    <n v="0"/>
    <n v="1"/>
    <n v="10"/>
    <n v="0"/>
    <n v="0"/>
    <n v="0"/>
    <s v="其他"/>
    <s v="非在校生"/>
    <x v="1"/>
    <s v="其他"/>
  </r>
  <r>
    <s v="03  8 2019  5:40PM            "/>
    <s v="林咨辰"/>
    <s v="A129404163"/>
    <s v="男"/>
    <s v="03/03/1994                    "/>
    <s v="校外人士"/>
    <m/>
    <m/>
    <m/>
    <n v="952425168"/>
    <s v="tzu.melo0303@gmail.com"/>
    <s v="其它"/>
    <s v="否"/>
    <n v="1"/>
    <n v="0"/>
    <s v="否"/>
    <m/>
    <x v="0"/>
    <s v="140.117.248.4"/>
    <x v="203"/>
    <n v="10"/>
    <s v="TIP"/>
    <s v="企業實習計劃說明會"/>
    <s v="0320_國泰金控"/>
    <n v="2"/>
    <n v="107"/>
    <n v="1"/>
    <n v="1"/>
    <n v="10"/>
    <s v="是"/>
    <x v="212"/>
    <n v="1"/>
    <n v="0"/>
    <n v="0"/>
    <n v="1"/>
    <n v="0"/>
    <n v="0"/>
    <s v="其他"/>
    <s v="非在校生"/>
    <x v="1"/>
    <s v="其他"/>
  </r>
  <r>
    <s v="03 16 2019 10:10PM            "/>
    <s v="林咨辰"/>
    <s v="A129404163"/>
    <s v="男"/>
    <s v="03/03/1994                    "/>
    <s v="校外人士"/>
    <m/>
    <m/>
    <m/>
    <n v="952425168"/>
    <s v="tzu.melo0303@gmail.com"/>
    <s v="其它"/>
    <s v="否"/>
    <n v="0"/>
    <n v="1"/>
    <s v="是"/>
    <m/>
    <x v="0"/>
    <s v="39.8.9.140"/>
    <x v="203"/>
    <n v="10"/>
    <s v="TIP"/>
    <s v="企業實習計劃說明會"/>
    <s v="0325_富達投信"/>
    <n v="2"/>
    <n v="107"/>
    <n v="1"/>
    <n v="1"/>
    <n v="10"/>
    <s v="是"/>
    <x v="212"/>
    <n v="0"/>
    <n v="1"/>
    <n v="10"/>
    <n v="0"/>
    <n v="0"/>
    <n v="0"/>
    <s v="其他"/>
    <s v="非在校生"/>
    <x v="1"/>
    <s v="其他"/>
  </r>
  <r>
    <s v="03 19 2019 11:16AM            "/>
    <s v="林品緯"/>
    <s v="A126118599"/>
    <s v="男"/>
    <s v="04/22/1992                    "/>
    <s v="學生"/>
    <m/>
    <s v="農經系"/>
    <s v="碩士班"/>
    <n v="937615978"/>
    <s v="tritri81422@gmail.com"/>
    <s v="其它"/>
    <s v="是"/>
    <n v="0"/>
    <n v="0"/>
    <s v="是"/>
    <m/>
    <x v="1"/>
    <m/>
    <x v="204"/>
    <n v="0"/>
    <s v="TIP"/>
    <s v="企業實習計劃說明會"/>
    <s v="0318_大昌華嘉"/>
    <n v="2"/>
    <n v="107"/>
    <n v="1"/>
    <n v="1"/>
    <n v="10"/>
    <m/>
    <x v="213"/>
    <n v="0"/>
    <n v="0"/>
    <n v="0"/>
    <n v="0"/>
    <n v="1"/>
    <n v="0"/>
    <s v="所"/>
    <s v="其他"/>
    <x v="0"/>
    <s v="其他系所"/>
  </r>
  <r>
    <s v="03 20 2019  2:58PM            "/>
    <s v="林姿廷"/>
    <s v="L224404726"/>
    <s v="女"/>
    <s v="11/27/1994                    "/>
    <s v="學生"/>
    <s v="管理學院                      "/>
    <s v="商研所"/>
    <s v="碩士班"/>
    <n v="975475196"/>
    <s v="betty11991015@gmail.com"/>
    <s v="其它"/>
    <s v="是"/>
    <n v="0"/>
    <n v="0"/>
    <s v="是"/>
    <m/>
    <x v="1"/>
    <m/>
    <x v="205"/>
    <n v="0"/>
    <s v="TIP"/>
    <s v="企業實習計劃說明會"/>
    <s v="0320_國泰金控"/>
    <n v="2"/>
    <n v="107"/>
    <n v="1"/>
    <n v="1"/>
    <n v="10"/>
    <m/>
    <x v="214"/>
    <n v="0"/>
    <n v="0"/>
    <n v="0"/>
    <n v="0"/>
    <n v="1"/>
    <n v="0"/>
    <s v="所"/>
    <s v="商研"/>
    <x v="7"/>
    <s v="商研所"/>
  </r>
  <r>
    <s v="03 12 2019 10:58AM            "/>
    <s v="林宣仲"/>
    <s v="A130516558"/>
    <s v="男"/>
    <s v="04/09/1999                    "/>
    <s v="學生"/>
    <s v="管理學院                      "/>
    <s v="國企系"/>
    <s v="學士班"/>
    <n v="963916860"/>
    <s v="y8m88s@gmail.com"/>
    <s v="其它"/>
    <s v="否"/>
    <n v="0"/>
    <n v="1"/>
    <s v="是"/>
    <m/>
    <x v="0"/>
    <s v="42.74.48.158"/>
    <x v="206"/>
    <n v="10"/>
    <s v="TIP"/>
    <s v="企業實習計劃說明會"/>
    <s v="0319_玉山銀行"/>
    <n v="2"/>
    <n v="107"/>
    <n v="1"/>
    <n v="1"/>
    <n v="10"/>
    <s v="否"/>
    <x v="215"/>
    <n v="0"/>
    <n v="1"/>
    <n v="10"/>
    <n v="0"/>
    <n v="0"/>
    <n v="0"/>
    <s v="系"/>
    <s v="國企"/>
    <x v="2"/>
    <s v="國企系"/>
  </r>
  <r>
    <s v="03 12 2019 11:56AM            "/>
    <s v="林宣仲"/>
    <s v="A130516558"/>
    <s v="男"/>
    <s v="04/09/1999                    "/>
    <s v="學生"/>
    <s v="管理學院                      "/>
    <s v="國企系"/>
    <s v="學士班"/>
    <n v="963916860"/>
    <s v="y8m88s@gmail.com"/>
    <s v="其它"/>
    <s v="否"/>
    <n v="0"/>
    <n v="1"/>
    <s v="是"/>
    <m/>
    <x v="0"/>
    <s v="42.74.48.158"/>
    <x v="206"/>
    <n v="10"/>
    <s v="TIP"/>
    <s v="企業實習計劃說明會"/>
    <s v="0320_國泰金控"/>
    <n v="2"/>
    <n v="107"/>
    <n v="1"/>
    <n v="1"/>
    <n v="10"/>
    <s v="否"/>
    <x v="215"/>
    <n v="0"/>
    <n v="1"/>
    <n v="10"/>
    <n v="0"/>
    <n v="0"/>
    <n v="0"/>
    <s v="系"/>
    <s v="國企"/>
    <x v="2"/>
    <s v="國企系"/>
  </r>
  <r>
    <s v="02 27 2019  4:40PM            "/>
    <s v="林宣妤"/>
    <s v="H224428911"/>
    <s v="女"/>
    <s v="01/15/1996                    "/>
    <s v="學生"/>
    <s v="管理學院                      "/>
    <s v="財金系"/>
    <s v="碩士班"/>
    <n v="906836702"/>
    <s v="emi96115@gmail.com"/>
    <s v="其它"/>
    <s v="否"/>
    <n v="0"/>
    <n v="1"/>
    <s v="是"/>
    <m/>
    <x v="0"/>
    <s v="140.112.25.106"/>
    <x v="207"/>
    <n v="10"/>
    <s v="TIP"/>
    <s v="企業實習計劃說明會"/>
    <s v="0319_玉山銀行"/>
    <n v="2"/>
    <n v="107"/>
    <n v="1"/>
    <n v="1"/>
    <n v="10"/>
    <s v="是"/>
    <x v="216"/>
    <n v="0"/>
    <n v="1"/>
    <n v="10"/>
    <n v="0"/>
    <n v="0"/>
    <n v="0"/>
    <s v="所"/>
    <s v="財金"/>
    <x v="9"/>
    <s v="財金所"/>
  </r>
  <r>
    <s v="02 27 2019  4:39PM            "/>
    <s v="林宣妤"/>
    <s v="H224428911"/>
    <s v="女"/>
    <s v="01/15/1996                    "/>
    <s v="學生"/>
    <s v="管理學院                      "/>
    <s v="財金系"/>
    <s v="碩士班"/>
    <n v="906836702"/>
    <s v="emi96115@gmail.com"/>
    <s v="其它"/>
    <s v="否"/>
    <n v="0"/>
    <n v="1"/>
    <s v="是"/>
    <m/>
    <x v="0"/>
    <s v="140.112.25.106"/>
    <x v="207"/>
    <n v="10"/>
    <s v="TIP"/>
    <s v="企業實習計劃說明會"/>
    <s v="0320_國泰金控"/>
    <n v="2"/>
    <n v="107"/>
    <n v="1"/>
    <n v="1"/>
    <n v="10"/>
    <s v="是"/>
    <x v="216"/>
    <n v="0"/>
    <n v="1"/>
    <n v="10"/>
    <n v="0"/>
    <n v="0"/>
    <n v="0"/>
    <s v="所"/>
    <s v="財金"/>
    <x v="9"/>
    <s v="財金所"/>
  </r>
  <r>
    <s v="03 18 2019  7:42PM            "/>
    <s v="林彥然"/>
    <s v="H124836215"/>
    <s v="男"/>
    <s v="03/09/1998                    "/>
    <s v="學生"/>
    <s v="管理學院                      "/>
    <s v="國企系"/>
    <s v="學士班"/>
    <n v="975397370"/>
    <s v="b05704050@ntu.edu.tw"/>
    <s v="其它"/>
    <s v="否"/>
    <s v="                              "/>
    <m/>
    <s v="是"/>
    <m/>
    <x v="0"/>
    <s v="140.112.25.32"/>
    <x v="208"/>
    <n v="6"/>
    <s v="職涯講堂"/>
    <s v="學長姐實習經驗分享會"/>
    <s v="0326_工管B05孫儷芯/國企B04童安弘"/>
    <n v="2"/>
    <n v="107"/>
    <n v="1"/>
    <n v="1"/>
    <n v="10"/>
    <s v="無"/>
    <x v="217"/>
    <n v="0"/>
    <n v="1"/>
    <n v="10"/>
    <n v="0"/>
    <n v="0"/>
    <n v="0"/>
    <s v="系"/>
    <s v="國企"/>
    <x v="2"/>
    <s v="國企系"/>
  </r>
  <r>
    <s v="03  7 2019  3:45PM            "/>
    <s v="林映辰"/>
    <s v="N125746830"/>
    <s v="男"/>
    <s v="07/02/1999                    "/>
    <s v="學生"/>
    <s v="管理學院                      "/>
    <s v="會計系"/>
    <s v="學士班"/>
    <n v="972468402"/>
    <s v="stan272722@gmail.com"/>
    <s v="其它"/>
    <s v="否"/>
    <n v="0"/>
    <n v="1"/>
    <s v="是"/>
    <m/>
    <x v="0"/>
    <s v="140.112.25.106"/>
    <x v="209"/>
    <n v="10"/>
    <s v="TIP"/>
    <s v="企業實習計劃說明會"/>
    <s v="0318_大昌華嘉"/>
    <n v="2"/>
    <n v="107"/>
    <n v="1"/>
    <n v="1"/>
    <n v="10"/>
    <m/>
    <x v="218"/>
    <n v="0"/>
    <n v="1"/>
    <n v="10"/>
    <n v="0"/>
    <n v="0"/>
    <n v="0"/>
    <s v="系"/>
    <s v="會計"/>
    <x v="4"/>
    <s v="會計系"/>
  </r>
  <r>
    <s v="03  7 2019  3:47PM            "/>
    <s v="林映辰"/>
    <s v="N125746830"/>
    <s v="男"/>
    <s v="07/02/1999                    "/>
    <s v="學生"/>
    <s v="管理學院                      "/>
    <s v="會計系"/>
    <s v="學士班"/>
    <n v="972468402"/>
    <s v="stan272722@gmail.com"/>
    <s v="其它"/>
    <s v="否"/>
    <n v="0"/>
    <n v="1"/>
    <s v="是"/>
    <m/>
    <x v="0"/>
    <s v="140.112.25.106"/>
    <x v="209"/>
    <n v="10"/>
    <s v="TIP"/>
    <s v="企業實習計劃說明會"/>
    <s v="0325_富達投信"/>
    <n v="2"/>
    <n v="107"/>
    <n v="1"/>
    <n v="1"/>
    <n v="10"/>
    <s v="否"/>
    <x v="218"/>
    <n v="0"/>
    <n v="1"/>
    <n v="10"/>
    <n v="0"/>
    <n v="0"/>
    <n v="0"/>
    <s v="系"/>
    <s v="會計"/>
    <x v="4"/>
    <s v="會計系"/>
  </r>
  <r>
    <s v="03  7 2019 12:09AM            "/>
    <s v="林柏均"/>
    <s v="V221422703"/>
    <s v="女"/>
    <s v="10/13/1996                    "/>
    <s v="學生"/>
    <s v="社會科學院                    "/>
    <s v="政治系國關組"/>
    <s v="學士班"/>
    <n v="955520707"/>
    <s v="b04302203@ntu.edu.tw"/>
    <s v="其它"/>
    <s v="否"/>
    <n v="0"/>
    <n v="1"/>
    <s v="是"/>
    <m/>
    <x v="0"/>
    <s v="140.112.221.220"/>
    <x v="210"/>
    <n v="10"/>
    <s v="TIP"/>
    <s v="企業實習計劃說明會"/>
    <s v="0314_精英公關集團"/>
    <n v="2"/>
    <n v="107"/>
    <n v="1"/>
    <n v="1"/>
    <n v="10"/>
    <s v="否"/>
    <x v="219"/>
    <n v="0"/>
    <n v="1"/>
    <n v="10"/>
    <n v="0"/>
    <n v="0"/>
    <n v="0"/>
    <s v="系"/>
    <s v="其他"/>
    <x v="0"/>
    <s v="其他系所"/>
  </r>
  <r>
    <s v="03  6 2019 11:57PM            "/>
    <s v="林柏均"/>
    <s v="V221422703"/>
    <s v="女"/>
    <s v="10/13/1996                    "/>
    <s v="學生"/>
    <s v="社會科學院                    "/>
    <s v="政治系國關組"/>
    <s v="學士班"/>
    <n v="955520707"/>
    <s v="b04302203@ntu.edu.tw"/>
    <s v="其它"/>
    <s v="否"/>
    <n v="1"/>
    <n v="0"/>
    <s v="否"/>
    <m/>
    <x v="0"/>
    <s v="140.112.221.220"/>
    <x v="210"/>
    <n v="10"/>
    <s v="TIP"/>
    <s v="企業實習計劃說明會"/>
    <s v="0318_大昌華嘉"/>
    <n v="2"/>
    <n v="107"/>
    <n v="1"/>
    <n v="1"/>
    <n v="10"/>
    <m/>
    <x v="219"/>
    <n v="1"/>
    <n v="0"/>
    <n v="0"/>
    <n v="1"/>
    <n v="0"/>
    <n v="0"/>
    <s v="系"/>
    <s v="其他"/>
    <x v="0"/>
    <s v="其他系所"/>
  </r>
  <r>
    <s v="03  5 2019  1:08AM            "/>
    <s v="林禹安"/>
    <s v="A130510949"/>
    <s v="男"/>
    <s v="10/13/1998                    "/>
    <s v="學生"/>
    <s v="管理學院                      "/>
    <s v="國企系"/>
    <s v="學士班"/>
    <n v="932911146"/>
    <s v="stt4168@gmail.com"/>
    <s v="其它"/>
    <s v="否"/>
    <n v="1"/>
    <n v="0"/>
    <s v="否"/>
    <m/>
    <x v="0"/>
    <s v="36.224.213.102"/>
    <x v="211"/>
    <n v="10"/>
    <s v="TIP"/>
    <s v="企業實習計劃說明會"/>
    <s v="0314_精英公關集團"/>
    <n v="2"/>
    <n v="107"/>
    <n v="1"/>
    <n v="1"/>
    <n v="10"/>
    <s v="否"/>
    <x v="220"/>
    <n v="1"/>
    <n v="0"/>
    <n v="0"/>
    <n v="1"/>
    <n v="0"/>
    <n v="0"/>
    <s v="系"/>
    <s v="國企"/>
    <x v="2"/>
    <s v="國企系"/>
  </r>
  <r>
    <s v="03  1 2019  1:14AM            "/>
    <s v="林胤全"/>
    <s v="A130957764"/>
    <s v="男"/>
    <s v="11/03/1998                    "/>
    <s v="學生"/>
    <s v="管理學院                      "/>
    <s v="工管系企管組"/>
    <s v="學士班"/>
    <n v="975732805"/>
    <s v="ihawker1103@gmail.com"/>
    <s v="其它"/>
    <s v="否"/>
    <n v="1"/>
    <n v="0"/>
    <s v="否"/>
    <m/>
    <x v="0"/>
    <s v="118.169.215.71"/>
    <x v="212"/>
    <n v="10"/>
    <s v="職涯講堂"/>
    <s v="校友職涯分享會"/>
    <s v="0320_國企B97陳迦樂"/>
    <n v="2"/>
    <n v="107"/>
    <n v="1"/>
    <n v="1"/>
    <n v="10"/>
    <m/>
    <x v="221"/>
    <n v="1"/>
    <n v="0"/>
    <n v="0"/>
    <n v="1"/>
    <n v="0"/>
    <n v="0"/>
    <s v="系"/>
    <s v="工管"/>
    <x v="5"/>
    <s v="工管系"/>
  </r>
  <r>
    <s v="03  6 2019  8:15PM            "/>
    <s v="林郁庭"/>
    <s v="F229702036"/>
    <s v="女"/>
    <s v="05/25/1998                    "/>
    <s v="學生"/>
    <s v="管理學院                      "/>
    <s v="工管系企管組"/>
    <s v="學士班"/>
    <n v="905731058"/>
    <s v="sandy22046067@gmail.com"/>
    <s v="其它"/>
    <s v="否"/>
    <n v="0"/>
    <n v="1"/>
    <s v="是"/>
    <m/>
    <x v="0"/>
    <s v="180.217.93.119"/>
    <x v="213"/>
    <n v="10"/>
    <s v="TIP"/>
    <s v="企業實習計劃說明會"/>
    <s v="0320_國泰金控"/>
    <n v="2"/>
    <n v="107"/>
    <n v="1"/>
    <n v="1"/>
    <n v="10"/>
    <s v="否"/>
    <x v="222"/>
    <n v="0"/>
    <n v="1"/>
    <n v="10"/>
    <n v="0"/>
    <n v="0"/>
    <n v="0"/>
    <s v="系"/>
    <s v="工管"/>
    <x v="5"/>
    <s v="工管系"/>
  </r>
  <r>
    <s v="03 20 2019 10:50PM            "/>
    <s v="林郁庭"/>
    <s v="F229702036"/>
    <s v="女"/>
    <s v="05/25/1998                    "/>
    <s v="學生"/>
    <s v="管理學院                      "/>
    <s v="工管系企管組"/>
    <s v="學士班"/>
    <n v="905731058"/>
    <s v="sandy22046067@gmail.com"/>
    <s v="其它"/>
    <s v="否"/>
    <s v="                              "/>
    <m/>
    <s v="否"/>
    <m/>
    <x v="0"/>
    <s v="110.50.146.33"/>
    <x v="213"/>
    <n v="6"/>
    <s v="TIP"/>
    <s v="企業實習計劃說明會"/>
    <s v="0412_華碩電腦"/>
    <n v="2"/>
    <n v="107"/>
    <n v="1"/>
    <n v="1"/>
    <n v="10"/>
    <s v="否"/>
    <x v="222"/>
    <n v="1"/>
    <n v="0"/>
    <n v="0"/>
    <n v="1"/>
    <n v="0"/>
    <n v="0"/>
    <s v="系"/>
    <s v="工管"/>
    <x v="5"/>
    <s v="工管系"/>
  </r>
  <r>
    <s v="03 20 2019  3:03PM            "/>
    <s v="林郁綺"/>
    <s v="D222787593"/>
    <s v="女"/>
    <s v="11/07/1994                    "/>
    <s v="學生"/>
    <s v="管理學院                      "/>
    <s v="國企系"/>
    <s v="碩士班"/>
    <n v="975292331"/>
    <s v="kiwibrilliant@yahoo.com.tw"/>
    <s v="其它"/>
    <s v="是"/>
    <n v="0"/>
    <n v="0"/>
    <s v="是"/>
    <m/>
    <x v="1"/>
    <m/>
    <x v="214"/>
    <n v="0"/>
    <s v="TIP"/>
    <s v="企業實習計劃說明會"/>
    <s v="0320_國泰金控"/>
    <n v="2"/>
    <n v="107"/>
    <n v="1"/>
    <n v="1"/>
    <n v="10"/>
    <m/>
    <x v="223"/>
    <n v="0"/>
    <n v="0"/>
    <n v="0"/>
    <n v="0"/>
    <n v="1"/>
    <n v="0"/>
    <s v="所"/>
    <s v="國企"/>
    <x v="11"/>
    <s v="國企所"/>
  </r>
  <r>
    <s v="03 10 2019  2:20PM            "/>
    <s v="林郁綺"/>
    <s v="D222787593"/>
    <s v="女"/>
    <s v="11/07/1994                    "/>
    <s v="學生"/>
    <s v="管理學院                      "/>
    <s v="國企系"/>
    <s v="碩士班"/>
    <n v="975292331"/>
    <s v="kiwibrilliant@yahoo.com.tw"/>
    <s v="其它"/>
    <s v="是"/>
    <n v="1"/>
    <n v="0"/>
    <s v="否"/>
    <m/>
    <x v="0"/>
    <s v="140.112.4.192"/>
    <x v="214"/>
    <n v="10"/>
    <s v="TIP"/>
    <s v="企業實習計劃說明會"/>
    <s v="0325_富達投信"/>
    <n v="2"/>
    <n v="107"/>
    <n v="1"/>
    <n v="1"/>
    <n v="10"/>
    <s v="是"/>
    <x v="223"/>
    <n v="1"/>
    <n v="0"/>
    <n v="0"/>
    <n v="1"/>
    <n v="0"/>
    <n v="0"/>
    <s v="所"/>
    <s v="國企"/>
    <x v="11"/>
    <s v="國企所"/>
  </r>
  <r>
    <s v="03 18 2019  5:01PM            "/>
    <s v="林倢如"/>
    <s v="L225239107"/>
    <s v="女"/>
    <s v="02/17/2000                    "/>
    <s v="學生"/>
    <s v="文學院                        "/>
    <s v="日文系"/>
    <s v="學士班"/>
    <n v="987699680"/>
    <s v="b07107015@ntu.edu.tw"/>
    <s v="其它"/>
    <s v="否"/>
    <n v="0"/>
    <n v="1"/>
    <s v="是"/>
    <m/>
    <x v="0"/>
    <s v="140.112.25.42"/>
    <x v="215"/>
    <n v="10"/>
    <s v="TIP"/>
    <s v="企業實習計劃說明會"/>
    <s v="0319_玉山銀行"/>
    <n v="2"/>
    <n v="107"/>
    <n v="1"/>
    <n v="1"/>
    <n v="10"/>
    <s v="是"/>
    <x v="224"/>
    <n v="0"/>
    <n v="1"/>
    <n v="10"/>
    <n v="0"/>
    <n v="0"/>
    <n v="0"/>
    <s v="系"/>
    <s v="其他"/>
    <x v="0"/>
    <s v="其他系所"/>
  </r>
  <r>
    <s v="03 11 2019 11:38AM            "/>
    <s v="林哲毅"/>
    <s v="Q124233416"/>
    <s v="男"/>
    <s v="08/14/1997                    "/>
    <s v="學生"/>
    <s v="管理學院                      "/>
    <s v="財金系"/>
    <s v="學士班"/>
    <n v="978526957"/>
    <s v="B04703075@ntu.edu.tw"/>
    <s v="其它"/>
    <s v="否"/>
    <n v="0"/>
    <n v="1"/>
    <s v="是"/>
    <m/>
    <x v="0"/>
    <s v="114.42.195.48"/>
    <x v="216"/>
    <n v="10"/>
    <s v="TIP"/>
    <s v="企業實習計劃說明會"/>
    <s v="0318_大昌華嘉"/>
    <n v="2"/>
    <n v="107"/>
    <n v="1"/>
    <n v="1"/>
    <n v="10"/>
    <m/>
    <x v="225"/>
    <n v="0"/>
    <n v="1"/>
    <n v="10"/>
    <n v="0"/>
    <n v="0"/>
    <n v="0"/>
    <s v="系"/>
    <s v="財金"/>
    <x v="3"/>
    <s v="財金系"/>
  </r>
  <r>
    <s v="03 12 2019 12:46PM            "/>
    <s v="林宸逸"/>
    <s v="G122200430"/>
    <s v="男"/>
    <s v="03/25/1995                    "/>
    <s v="學生"/>
    <s v="生物資源暨農學院              "/>
    <s v="農經系"/>
    <s v="碩士班"/>
    <n v="935502252"/>
    <s v="R07627019@ntu.edu.tw"/>
    <s v="其它"/>
    <s v="否"/>
    <n v="0"/>
    <n v="1"/>
    <s v="是"/>
    <m/>
    <x v="0"/>
    <s v="140.112.4.192"/>
    <x v="217"/>
    <n v="10"/>
    <s v="TIP"/>
    <s v="企業實習計劃說明會"/>
    <s v="0315_聚陽實業"/>
    <n v="2"/>
    <n v="107"/>
    <n v="1"/>
    <n v="1"/>
    <n v="10"/>
    <s v="否"/>
    <x v="226"/>
    <n v="0"/>
    <n v="1"/>
    <n v="10"/>
    <n v="0"/>
    <n v="0"/>
    <n v="0"/>
    <s v="所"/>
    <s v="其他"/>
    <x v="0"/>
    <s v="其他系所"/>
  </r>
  <r>
    <s v="02 20 2019 12:49PM            "/>
    <s v="林宸逸"/>
    <s v="G122200430"/>
    <s v="男"/>
    <s v="03/25/1995                    "/>
    <s v="學生"/>
    <s v="生物資源暨農學院              "/>
    <s v="農經系"/>
    <s v="碩士班"/>
    <n v="935502252"/>
    <s v="ab9586123@gmail.com"/>
    <s v="其它"/>
    <s v="否"/>
    <n v="0"/>
    <n v="1"/>
    <s v="是"/>
    <m/>
    <x v="0"/>
    <s v="140.112.86.230"/>
    <x v="217"/>
    <n v="10"/>
    <s v="TIP"/>
    <s v="企業實習計劃說明會"/>
    <s v="0319_玉山銀行"/>
    <n v="2"/>
    <n v="107"/>
    <n v="1"/>
    <n v="1"/>
    <n v="10"/>
    <s v="否"/>
    <x v="226"/>
    <n v="0"/>
    <n v="1"/>
    <n v="10"/>
    <n v="0"/>
    <n v="0"/>
    <n v="0"/>
    <s v="所"/>
    <s v="其他"/>
    <x v="0"/>
    <s v="其他系所"/>
  </r>
  <r>
    <s v="02 20 2019 12:48PM            "/>
    <s v="林宸逸"/>
    <s v="G122200430"/>
    <s v="男"/>
    <s v="03/25/1995                    "/>
    <s v="學生"/>
    <s v="生物資源暨農學院              "/>
    <s v="農經系"/>
    <s v="碩士班"/>
    <n v="935502252"/>
    <s v="ab9586123@gmail.com"/>
    <s v="其它"/>
    <s v="否"/>
    <n v="0"/>
    <n v="1"/>
    <s v="是"/>
    <m/>
    <x v="0"/>
    <s v="140.112.86.230"/>
    <x v="217"/>
    <n v="10"/>
    <s v="TIP"/>
    <s v="企業實習計劃說明會"/>
    <s v="0320_國泰金控"/>
    <n v="2"/>
    <n v="107"/>
    <n v="1"/>
    <n v="1"/>
    <n v="10"/>
    <s v="否"/>
    <x v="226"/>
    <n v="0"/>
    <n v="1"/>
    <n v="10"/>
    <n v="0"/>
    <n v="0"/>
    <n v="0"/>
    <s v="所"/>
    <s v="其他"/>
    <x v="0"/>
    <s v="其他系所"/>
  </r>
  <r>
    <s v="05  2 2019  1:58PM            "/>
    <s v="林宸逸"/>
    <s v="G122200430"/>
    <s v="男"/>
    <s v="03/25/1995                    "/>
    <s v="學生"/>
    <s v="生物資源暨農學院              "/>
    <s v="農經系"/>
    <s v="碩士班"/>
    <n v="935502252"/>
    <s v="R07627019@ntu.edu.tw"/>
    <s v="其它"/>
    <s v="是"/>
    <s v="                              "/>
    <m/>
    <s v="是"/>
    <m/>
    <x v="0"/>
    <s v="140.112.4.192"/>
    <x v="217"/>
    <n v="6"/>
    <s v="TIP"/>
    <s v="企業實習說明會"/>
    <s v="0508_台大創創中心"/>
    <n v="2"/>
    <n v="10"/>
    <n v="1"/>
    <n v="107"/>
    <n v="10"/>
    <s v="否"/>
    <x v="226"/>
    <n v="0"/>
    <n v="1"/>
    <n v="10"/>
    <n v="0"/>
    <n v="0"/>
    <n v="0"/>
    <s v="所"/>
    <s v="其他"/>
    <x v="0"/>
    <s v="其他系所"/>
  </r>
  <r>
    <s v="03 18 2019  4:53PM            "/>
    <s v="林峰儀"/>
    <s v="G122347287"/>
    <s v="男"/>
    <s v="05/18/1999                    "/>
    <s v="學生"/>
    <s v="管理學院                      "/>
    <s v="財金系"/>
    <s v="學士班"/>
    <n v="988101864"/>
    <s v="pollydanny571218@gmail.com"/>
    <s v="其它"/>
    <s v="否"/>
    <n v="0"/>
    <n v="1"/>
    <s v="是"/>
    <m/>
    <x v="0"/>
    <s v="140.112.235.21"/>
    <x v="218"/>
    <n v="10"/>
    <s v="TIP"/>
    <s v="企業實習計劃說明會"/>
    <s v="0319_玉山銀行"/>
    <n v="2"/>
    <n v="107"/>
    <n v="1"/>
    <n v="1"/>
    <n v="10"/>
    <s v="否"/>
    <x v="227"/>
    <n v="0"/>
    <n v="1"/>
    <n v="10"/>
    <n v="0"/>
    <n v="0"/>
    <n v="0"/>
    <s v="系"/>
    <s v="財金"/>
    <x v="3"/>
    <s v="財金系"/>
  </r>
  <r>
    <s v="03 19 2019 11:22AM            "/>
    <s v="林庭如"/>
    <s v="A229521161"/>
    <s v="女"/>
    <s v="12/29/1996                    "/>
    <s v="學生"/>
    <s v="管理學院                      "/>
    <s v="工管系企管組"/>
    <s v="學士班"/>
    <n v="226339135"/>
    <m/>
    <s v="其它"/>
    <s v="是"/>
    <n v="0"/>
    <n v="0"/>
    <s v="是"/>
    <m/>
    <x v="1"/>
    <m/>
    <x v="219"/>
    <n v="0"/>
    <s v="TIP"/>
    <s v="企業實習計劃說明會"/>
    <s v="0318_大昌華嘉"/>
    <n v="2"/>
    <n v="107"/>
    <n v="1"/>
    <n v="1"/>
    <n v="10"/>
    <m/>
    <x v="228"/>
    <n v="0"/>
    <n v="0"/>
    <n v="0"/>
    <n v="0"/>
    <n v="1"/>
    <n v="0"/>
    <s v="系"/>
    <s v="工管"/>
    <x v="5"/>
    <s v="工管系"/>
  </r>
  <r>
    <s v="04  8 2019 11:37AM            "/>
    <s v="林庭如"/>
    <s v="A229521161"/>
    <s v="女"/>
    <s v="12/29/1996                    "/>
    <s v="學生"/>
    <s v="管理學院                      "/>
    <s v="工管系企管組"/>
    <s v="學士班"/>
    <n v="226339135"/>
    <s v="b04701128@ntu.edu.tw"/>
    <s v="其它"/>
    <s v="是"/>
    <s v="                              "/>
    <m/>
    <s v="否"/>
    <m/>
    <x v="0"/>
    <s v="111.71.99.110"/>
    <x v="219"/>
    <n v="6"/>
    <s v="TIP"/>
    <s v="企業實習計劃說明會"/>
    <s v="0412_華碩電腦"/>
    <n v="2"/>
    <n v="107"/>
    <n v="1"/>
    <n v="1"/>
    <n v="10"/>
    <s v="否"/>
    <x v="228"/>
    <n v="1"/>
    <n v="0"/>
    <n v="0"/>
    <n v="1"/>
    <n v="0"/>
    <n v="0"/>
    <s v="系"/>
    <s v="工管"/>
    <x v="5"/>
    <s v="工管系"/>
  </r>
  <r>
    <s v="03  6 2019  5:48PM            "/>
    <s v="林彧玄"/>
    <s v="L125177173"/>
    <s v="女"/>
    <s v="01/29/1998                    "/>
    <s v="學生"/>
    <s v="管理學院                      "/>
    <s v="國企系"/>
    <s v="學士班"/>
    <n v="926425272"/>
    <m/>
    <s v="其它"/>
    <s v="是"/>
    <n v="0"/>
    <n v="0"/>
    <s v="是"/>
    <m/>
    <x v="1"/>
    <m/>
    <x v="220"/>
    <n v="0"/>
    <s v="TIP"/>
    <s v="企業實習計劃說明會"/>
    <s v="0306_藍天百腦匯"/>
    <n v="2"/>
    <n v="107"/>
    <n v="1"/>
    <n v="1"/>
    <n v="10"/>
    <m/>
    <x v="229"/>
    <n v="0"/>
    <n v="0"/>
    <n v="0"/>
    <n v="0"/>
    <n v="1"/>
    <n v="0"/>
    <s v="系"/>
    <s v="國企"/>
    <x v="2"/>
    <s v="國企系"/>
  </r>
  <r>
    <s v="03 12 2019  3:14AM            "/>
    <s v="林彧玄"/>
    <s v="L125177173"/>
    <s v="男"/>
    <s v="01/29/1998                    "/>
    <s v="學生"/>
    <s v="管理學院                      "/>
    <s v="國企系"/>
    <s v="學士班"/>
    <n v="926425272"/>
    <s v="b05704053@ntu.edu.tw"/>
    <s v="其它"/>
    <s v="否"/>
    <n v="0"/>
    <n v="1"/>
    <s v="是"/>
    <m/>
    <x v="0"/>
    <s v="140.112.212.45"/>
    <x v="220"/>
    <n v="10"/>
    <s v="TIP"/>
    <s v="企業實習計劃說明會"/>
    <s v="0312_工研院產科國際所"/>
    <n v="2"/>
    <n v="107"/>
    <n v="1"/>
    <n v="1"/>
    <n v="10"/>
    <m/>
    <x v="229"/>
    <n v="0"/>
    <n v="1"/>
    <n v="10"/>
    <n v="0"/>
    <n v="0"/>
    <n v="0"/>
    <s v="系"/>
    <s v="國企"/>
    <x v="2"/>
    <s v="國企系"/>
  </r>
  <r>
    <s v="03 13 2019  9:07PM            "/>
    <s v="林彧玄"/>
    <s v="L125177173"/>
    <s v="男"/>
    <s v="01/29/1998                    "/>
    <s v="學生"/>
    <s v="管理學院                      "/>
    <s v="國企系"/>
    <s v="學士班"/>
    <n v="926425272"/>
    <s v="b05704053@ntu.edu.tw"/>
    <s v="其它"/>
    <s v="否"/>
    <n v="0"/>
    <n v="1"/>
    <s v="是"/>
    <m/>
    <x v="0"/>
    <s v="140.112.212.45"/>
    <x v="220"/>
    <n v="10"/>
    <s v="TIP"/>
    <s v="企業實習計劃說明會"/>
    <s v="0314_精英公關集團"/>
    <n v="2"/>
    <n v="107"/>
    <n v="1"/>
    <n v="1"/>
    <n v="10"/>
    <s v="否"/>
    <x v="229"/>
    <n v="0"/>
    <n v="1"/>
    <n v="10"/>
    <n v="0"/>
    <n v="0"/>
    <n v="0"/>
    <s v="系"/>
    <s v="國企"/>
    <x v="2"/>
    <s v="國企系"/>
  </r>
  <r>
    <s v="04 26 2019  2:47PM            "/>
    <s v="林彧玄"/>
    <s v="L125177173"/>
    <s v="男"/>
    <s v="01/29/1998                    "/>
    <s v="學生"/>
    <s v="管理學院                      "/>
    <s v="國企系"/>
    <s v="學士班"/>
    <n v="926425272"/>
    <m/>
    <s v="其它"/>
    <s v="是"/>
    <s v="                              "/>
    <m/>
    <s v="是"/>
    <m/>
    <x v="1"/>
    <m/>
    <x v="220"/>
    <n v="6"/>
    <s v="TIP"/>
    <s v="企業實習說明會"/>
    <s v="0426_台灣通用磨坊"/>
    <n v="2"/>
    <n v="107"/>
    <n v="1"/>
    <n v="1"/>
    <n v="10"/>
    <m/>
    <x v="229"/>
    <n v="0"/>
    <n v="0"/>
    <n v="0"/>
    <n v="0"/>
    <n v="1"/>
    <n v="0"/>
    <s v="系"/>
    <s v="國企"/>
    <x v="2"/>
    <s v="國企系"/>
  </r>
  <r>
    <s v="05  6 2019  2:32PM            "/>
    <s v="林書玉"/>
    <s v="F229525226"/>
    <s v="女"/>
    <s v="03/24/1997                    "/>
    <s v="學生"/>
    <m/>
    <s v="政治系公行組"/>
    <s v="學士班"/>
    <n v="222769350"/>
    <m/>
    <s v="其它"/>
    <s v="是"/>
    <s v="                              "/>
    <m/>
    <s v="是"/>
    <m/>
    <x v="1"/>
    <m/>
    <x v="221"/>
    <n v="6"/>
    <s v="TIP"/>
    <s v="企業實習說明會"/>
    <s v="0506_綠藤生機"/>
    <n v="2"/>
    <n v="107"/>
    <n v="1"/>
    <n v="1"/>
    <n v="10"/>
    <m/>
    <x v="230"/>
    <n v="0"/>
    <n v="0"/>
    <n v="0"/>
    <n v="0"/>
    <n v="1"/>
    <n v="0"/>
    <s v="系"/>
    <s v="其他"/>
    <x v="0"/>
    <s v="其他系所"/>
  </r>
  <r>
    <s v="05  5 2019  4:57PM            "/>
    <s v="林祐萱"/>
    <s v="F229046382"/>
    <s v="女"/>
    <s v="01/16/1996                    "/>
    <s v="學生"/>
    <s v="管理學院                      "/>
    <s v="商研所"/>
    <s v="碩士班"/>
    <n v="975913361"/>
    <s v="c631724@gmail.com"/>
    <s v="其它"/>
    <s v="否"/>
    <s v="                              "/>
    <m/>
    <s v="是"/>
    <m/>
    <x v="0"/>
    <s v="182.235.95.138"/>
    <x v="222"/>
    <n v="6"/>
    <s v="TIP"/>
    <s v="企業實習說明會"/>
    <s v="0506_綠藤生機"/>
    <n v="2"/>
    <n v="107"/>
    <n v="1"/>
    <n v="1"/>
    <n v="10"/>
    <s v="是"/>
    <x v="231"/>
    <n v="0"/>
    <n v="1"/>
    <n v="10"/>
    <n v="0"/>
    <n v="0"/>
    <n v="0"/>
    <s v="所"/>
    <s v="商研"/>
    <x v="7"/>
    <s v="商研所"/>
  </r>
  <r>
    <s v="03 25 2019  2:40PM            "/>
    <s v="林梓鈞"/>
    <s v="H12468791"/>
    <s v="男"/>
    <s v="07/29/1994                    "/>
    <s v="校外人士"/>
    <m/>
    <m/>
    <m/>
    <n v="916715018"/>
    <s v="god225577@gmail.com"/>
    <s v="其它"/>
    <s v="是"/>
    <s v="                              "/>
    <m/>
    <s v="否"/>
    <m/>
    <x v="0"/>
    <s v="101.13.53.103"/>
    <x v="223"/>
    <n v="6"/>
    <s v="職涯講堂"/>
    <s v="校友職涯分享會"/>
    <s v="0423_EMBA108級鄭玉琪"/>
    <n v="2"/>
    <n v="107"/>
    <n v="1"/>
    <n v="1"/>
    <n v="10"/>
    <s v="目前香港的發展前景和台灣相比有哪些優缺點呢？"/>
    <x v="232"/>
    <n v="1"/>
    <n v="0"/>
    <n v="0"/>
    <n v="1"/>
    <n v="0"/>
    <n v="0"/>
    <s v="其他"/>
    <s v="非在校生"/>
    <x v="1"/>
    <s v="其他"/>
  </r>
  <r>
    <s v="03 11 2019  1:14AM            "/>
    <s v="林莆芸"/>
    <s v="C221496421"/>
    <s v="女"/>
    <s v="06/27/1995                    "/>
    <s v="學生"/>
    <s v="生物資源暨農學院              "/>
    <s v="農經系"/>
    <s v="碩士班"/>
    <n v="989138169"/>
    <s v="r07627020@ntu.edu.tw"/>
    <s v="其它"/>
    <s v="否"/>
    <n v="0"/>
    <n v="1"/>
    <s v="是"/>
    <m/>
    <x v="0"/>
    <s v="36.227.81.65"/>
    <x v="224"/>
    <n v="10"/>
    <s v="TIP"/>
    <s v="企業實習計劃說明會"/>
    <s v="0319_玉山銀行"/>
    <n v="2"/>
    <n v="107"/>
    <n v="1"/>
    <n v="1"/>
    <n v="10"/>
    <s v="是"/>
    <x v="233"/>
    <n v="0"/>
    <n v="1"/>
    <n v="10"/>
    <n v="0"/>
    <n v="0"/>
    <n v="0"/>
    <s v="所"/>
    <s v="其他"/>
    <x v="0"/>
    <s v="其他系所"/>
  </r>
  <r>
    <s v="03 12 2019 10:34AM            "/>
    <s v="林揚理"/>
    <s v="S124585917"/>
    <s v="女"/>
    <s v="12/09/1993                    "/>
    <s v="學生"/>
    <s v="管理學院                      "/>
    <s v="會計系"/>
    <s v="碩士班"/>
    <n v="988643559"/>
    <s v="101302051@nccu.edu.tw"/>
    <s v="其它"/>
    <s v="是"/>
    <n v="0"/>
    <n v="0"/>
    <s v="是"/>
    <m/>
    <x v="1"/>
    <m/>
    <x v="225"/>
    <n v="0"/>
    <s v="TIP"/>
    <s v="企業實習計劃說明會"/>
    <s v="0311_晟德集團"/>
    <n v="2"/>
    <n v="107"/>
    <n v="1"/>
    <n v="1"/>
    <n v="10"/>
    <m/>
    <x v="234"/>
    <n v="0"/>
    <n v="0"/>
    <n v="0"/>
    <n v="0"/>
    <n v="1"/>
    <n v="0"/>
    <s v="所"/>
    <s v="會計"/>
    <x v="10"/>
    <s v="會研所"/>
  </r>
  <r>
    <s v="03 11 2019 12:25PM            "/>
    <s v="林揚理"/>
    <s v="S124585917"/>
    <s v="男"/>
    <s v="12/09/1993                    "/>
    <s v="學生"/>
    <s v="管理學院                      "/>
    <s v="會計系"/>
    <s v="碩士班"/>
    <n v="988643559"/>
    <s v="r06722021@ntu.edu.tw"/>
    <s v="其它"/>
    <s v="否"/>
    <n v="0"/>
    <n v="1"/>
    <s v="是"/>
    <m/>
    <x v="0"/>
    <s v="111.71.51.173"/>
    <x v="225"/>
    <n v="10"/>
    <s v="TIP"/>
    <s v="企業實習計劃說明會"/>
    <s v="0319_玉山銀行"/>
    <n v="2"/>
    <n v="107"/>
    <n v="1"/>
    <n v="1"/>
    <n v="10"/>
    <s v="是"/>
    <x v="234"/>
    <n v="0"/>
    <n v="1"/>
    <n v="10"/>
    <n v="0"/>
    <n v="0"/>
    <n v="0"/>
    <s v="所"/>
    <s v="會計"/>
    <x v="10"/>
    <s v="會研所"/>
  </r>
  <r>
    <s v="03 23 2019  7:28PM            "/>
    <s v="林渝倩"/>
    <s v="P223682069"/>
    <s v="女"/>
    <s v="01/24/1999                    "/>
    <s v="學生"/>
    <s v="管理學院                      "/>
    <s v="國企系"/>
    <s v="學士班"/>
    <n v="933858480"/>
    <s v="emmafish880124@gmail.com"/>
    <s v="其它"/>
    <s v="否"/>
    <s v="                              "/>
    <m/>
    <s v="是"/>
    <m/>
    <x v="0"/>
    <s v="39.12.76.5"/>
    <x v="226"/>
    <n v="6"/>
    <s v="職涯講堂"/>
    <s v="學長姐實習經驗分享會"/>
    <s v="0326_工管B05孫儷芯/國企B04童安弘"/>
    <n v="2"/>
    <n v="107"/>
    <n v="1"/>
    <n v="1"/>
    <n v="10"/>
    <s v="想問實習對以後求職的幫助，以及有沒有什麼找實習時間必須注意的點(什麼樣的特徵代表這間公司可能有問題)，也想問實習前自己應該要做好哪些準備(英檢？作品集？)"/>
    <x v="235"/>
    <n v="0"/>
    <n v="1"/>
    <n v="10"/>
    <n v="0"/>
    <n v="0"/>
    <n v="0"/>
    <s v="系"/>
    <s v="國企"/>
    <x v="2"/>
    <s v="國企系"/>
  </r>
  <r>
    <s v="03 11 2019 12:32PM            "/>
    <s v="林湘綺"/>
    <s v="A230018997"/>
    <s v="女"/>
    <s v="03/03/1998                    "/>
    <s v="學生"/>
    <s v="管理學院                      "/>
    <s v="工管系企管組"/>
    <s v="學士班"/>
    <n v="916392033"/>
    <s v="b05607005@ntu.edu.tw"/>
    <s v="其它"/>
    <s v="否"/>
    <n v="0"/>
    <n v="1"/>
    <s v="是"/>
    <m/>
    <x v="0"/>
    <s v="140.112.25.15"/>
    <x v="227"/>
    <n v="10"/>
    <s v="TIP"/>
    <s v="企業實習計劃說明會"/>
    <s v="0313_全球人壽"/>
    <n v="2"/>
    <n v="107"/>
    <n v="1"/>
    <n v="1"/>
    <n v="10"/>
    <s v="否"/>
    <x v="236"/>
    <n v="0"/>
    <n v="1"/>
    <n v="10"/>
    <n v="0"/>
    <n v="0"/>
    <n v="0"/>
    <s v="系"/>
    <s v="工管"/>
    <x v="5"/>
    <s v="工管系"/>
  </r>
  <r>
    <s v="03 11 2019  8:31PM            "/>
    <s v="林湘綺"/>
    <s v="A230018997"/>
    <s v="女"/>
    <s v="03/03/1998                    "/>
    <s v="學生"/>
    <s v="管理學院                      "/>
    <s v="工管系企管組"/>
    <s v="學士班"/>
    <n v="916392033"/>
    <s v="b05607005@ntu.edu.tw"/>
    <s v="其它"/>
    <s v="否"/>
    <n v="0"/>
    <n v="1"/>
    <s v="是"/>
    <m/>
    <x v="0"/>
    <s v="111.71.77.44"/>
    <x v="227"/>
    <n v="10"/>
    <s v="TIP"/>
    <s v="企業實習計劃說明會"/>
    <s v="0314_精英公關集團"/>
    <n v="2"/>
    <n v="107"/>
    <n v="1"/>
    <n v="1"/>
    <n v="10"/>
    <s v="否"/>
    <x v="236"/>
    <n v="0"/>
    <n v="1"/>
    <n v="10"/>
    <n v="0"/>
    <n v="0"/>
    <n v="0"/>
    <s v="系"/>
    <s v="工管"/>
    <x v="5"/>
    <s v="工管系"/>
  </r>
  <r>
    <s v="03 11 2019 12:35PM            "/>
    <s v="林湘綺"/>
    <s v="A230018997"/>
    <s v="女"/>
    <s v="03/03/1998                    "/>
    <s v="學生"/>
    <s v="管理學院                      "/>
    <s v="工管系企管組"/>
    <s v="學士班"/>
    <n v="916392033"/>
    <s v="b05607005@ntu.edu.tw"/>
    <s v="其它"/>
    <s v="否"/>
    <n v="0"/>
    <n v="1"/>
    <s v="是"/>
    <m/>
    <x v="0"/>
    <s v="140.112.25.15"/>
    <x v="227"/>
    <n v="10"/>
    <s v="TIP"/>
    <s v="企業實習計劃說明會"/>
    <s v="0318_大昌華嘉"/>
    <n v="2"/>
    <n v="107"/>
    <n v="1"/>
    <n v="1"/>
    <n v="10"/>
    <m/>
    <x v="236"/>
    <n v="0"/>
    <n v="1"/>
    <n v="10"/>
    <n v="0"/>
    <n v="0"/>
    <n v="0"/>
    <s v="系"/>
    <s v="工管"/>
    <x v="5"/>
    <s v="工管系"/>
  </r>
  <r>
    <s v="03 19 2019  6:46PM            "/>
    <s v="林湘綺"/>
    <s v="A230018997"/>
    <s v="女"/>
    <s v="03/03/1998                    "/>
    <s v="學生"/>
    <s v="管理學院                      "/>
    <s v="工管系企管組"/>
    <s v="學士班"/>
    <n v="916392033"/>
    <s v="b05607005@ntu.edu.tw"/>
    <s v="其它"/>
    <s v="否"/>
    <s v="                              "/>
    <m/>
    <s v="否"/>
    <m/>
    <x v="0"/>
    <s v="140.112.25.11"/>
    <x v="227"/>
    <n v="6"/>
    <s v="TIP"/>
    <s v="企業實習計劃說明會"/>
    <s v="0327_願麗醫美集團"/>
    <n v="2"/>
    <n v="107"/>
    <n v="1"/>
    <n v="1"/>
    <n v="10"/>
    <s v="否"/>
    <x v="236"/>
    <n v="1"/>
    <n v="0"/>
    <n v="0"/>
    <n v="1"/>
    <n v="0"/>
    <n v="0"/>
    <s v="系"/>
    <s v="工管"/>
    <x v="5"/>
    <s v="工管系"/>
  </r>
  <r>
    <s v="02 22 2019  2:38PM            "/>
    <s v="林琪雅"/>
    <s v="A229584542"/>
    <s v="女"/>
    <s v="12/16/1997                    "/>
    <s v="學生"/>
    <s v="管理學院                      "/>
    <s v="國企系"/>
    <s v="學士班"/>
    <n v="932393295"/>
    <s v="b05704051@ntu.edu.tw"/>
    <s v="其它"/>
    <s v="否"/>
    <n v="1"/>
    <n v="0"/>
    <s v="否"/>
    <m/>
    <x v="0"/>
    <s v="123.194.156.53"/>
    <x v="228"/>
    <n v="10"/>
    <s v="TIP"/>
    <s v="企業實習計劃說明會"/>
    <s v="0320_國泰金控"/>
    <n v="2"/>
    <n v="107"/>
    <n v="1"/>
    <n v="1"/>
    <n v="10"/>
    <s v="否"/>
    <x v="237"/>
    <n v="1"/>
    <n v="0"/>
    <n v="0"/>
    <n v="1"/>
    <n v="0"/>
    <n v="0"/>
    <s v="系"/>
    <s v="國企"/>
    <x v="2"/>
    <s v="國企系"/>
  </r>
  <r>
    <s v="05  6 2019  2:33PM            "/>
    <s v="林筑玟"/>
    <s v="B222616284"/>
    <s v="男"/>
    <s v="08/04/1995                    "/>
    <s v="學生"/>
    <s v="社會科學院                    "/>
    <s v="經濟系"/>
    <s v="學士班"/>
    <n v="928243255"/>
    <m/>
    <s v="其它"/>
    <s v="是"/>
    <s v="                              "/>
    <m/>
    <s v="是"/>
    <m/>
    <x v="1"/>
    <m/>
    <x v="229"/>
    <n v="6"/>
    <s v="TIP"/>
    <s v="企業實習說明會"/>
    <s v="0506_綠藤生機"/>
    <n v="2"/>
    <n v="107"/>
    <n v="1"/>
    <n v="1"/>
    <n v="10"/>
    <m/>
    <x v="238"/>
    <n v="0"/>
    <n v="0"/>
    <n v="0"/>
    <n v="0"/>
    <n v="1"/>
    <n v="0"/>
    <s v="系"/>
    <s v="其他"/>
    <x v="0"/>
    <s v="其他系所"/>
  </r>
  <r>
    <s v="05  8 2019 12:52AM            "/>
    <s v="林意安"/>
    <s v="O200449496"/>
    <s v="女"/>
    <s v="11/30/1997                    "/>
    <s v="學生"/>
    <s v="管理學院                      "/>
    <s v="國企系"/>
    <s v="學士班"/>
    <n v="931732949"/>
    <s v="b05704052@ntu.edu.tw"/>
    <s v="其它"/>
    <s v="是"/>
    <s v="                              "/>
    <m/>
    <s v="是"/>
    <m/>
    <x v="0"/>
    <s v="140.112.223.121"/>
    <x v="230"/>
    <n v="6"/>
    <s v="TIP"/>
    <s v="企業實習說明會"/>
    <s v="0508_台大創創中心"/>
    <n v="2"/>
    <n v="10"/>
    <n v="1"/>
    <n v="107"/>
    <n v="10"/>
    <s v="否"/>
    <x v="239"/>
    <n v="0"/>
    <n v="1"/>
    <n v="10"/>
    <n v="0"/>
    <n v="0"/>
    <n v="0"/>
    <s v="系"/>
    <s v="國企"/>
    <x v="2"/>
    <s v="國企系"/>
  </r>
  <r>
    <s v="02 27 2019  9:17AM            "/>
    <s v="林筱磬"/>
    <s v="B223082737"/>
    <s v="女"/>
    <s v="08/03/1996                    "/>
    <s v="學生"/>
    <s v="生命科學院                    "/>
    <s v="生化科技學系"/>
    <s v="碩士班"/>
    <n v="928028706"/>
    <s v="r07b22018@ntu.edu.tw"/>
    <s v="其它"/>
    <s v="否"/>
    <n v="0"/>
    <n v="1"/>
    <s v="是"/>
    <m/>
    <x v="0"/>
    <s v="140.112.234.139"/>
    <x v="231"/>
    <n v="10"/>
    <s v="TIP"/>
    <s v="企業實習計劃說明會"/>
    <s v="0311_晟德集團"/>
    <n v="2"/>
    <n v="107"/>
    <n v="1"/>
    <n v="1"/>
    <n v="10"/>
    <s v="否"/>
    <x v="240"/>
    <n v="0"/>
    <n v="1"/>
    <n v="10"/>
    <n v="0"/>
    <n v="0"/>
    <n v="0"/>
    <s v="所"/>
    <s v="其他"/>
    <x v="0"/>
    <s v="其他系所"/>
  </r>
  <r>
    <s v="03  7 2019  9:17PM            "/>
    <s v="林聖硯"/>
    <s v="F130536000"/>
    <s v="男"/>
    <s v="05/01/1999                    "/>
    <s v="學生"/>
    <s v="管理學院                      "/>
    <s v="會計系"/>
    <s v="學士班"/>
    <n v="956296023"/>
    <s v="martin880501@gmail.com"/>
    <s v="其它"/>
    <s v="是"/>
    <n v="0"/>
    <n v="1"/>
    <s v="是"/>
    <m/>
    <x v="0"/>
    <s v="140.112.235.184"/>
    <x v="232"/>
    <n v="10"/>
    <s v="TIP"/>
    <s v="企業實習計劃說明會"/>
    <s v="0319_玉山銀行"/>
    <n v="2"/>
    <n v="107"/>
    <n v="1"/>
    <n v="1"/>
    <n v="10"/>
    <s v="否"/>
    <x v="241"/>
    <n v="0"/>
    <n v="1"/>
    <n v="10"/>
    <n v="0"/>
    <n v="0"/>
    <n v="0"/>
    <s v="系"/>
    <s v="會計"/>
    <x v="4"/>
    <s v="會計系"/>
  </r>
  <r>
    <s v="03  7 2019  9:28PM            "/>
    <s v="林聖硯"/>
    <s v="F130536000"/>
    <s v="男"/>
    <s v="05/01/1999                    "/>
    <s v="學生"/>
    <s v="管理學院                      "/>
    <s v="會計系"/>
    <s v="學士班"/>
    <n v="956296023"/>
    <s v="martin880501@gmail.com"/>
    <s v="其它"/>
    <s v="是"/>
    <n v="0"/>
    <n v="1"/>
    <s v="是"/>
    <m/>
    <x v="0"/>
    <s v="140.112.235.184"/>
    <x v="232"/>
    <n v="10"/>
    <s v="TIP"/>
    <s v="企業實習計劃說明會"/>
    <s v="0320_國泰金控"/>
    <n v="2"/>
    <n v="107"/>
    <n v="1"/>
    <n v="1"/>
    <n v="10"/>
    <s v="無"/>
    <x v="241"/>
    <n v="0"/>
    <n v="1"/>
    <n v="10"/>
    <n v="0"/>
    <n v="0"/>
    <n v="0"/>
    <s v="系"/>
    <s v="會計"/>
    <x v="4"/>
    <s v="會計系"/>
  </r>
  <r>
    <s v="03 19 2019 11:23AM            "/>
    <s v="林頎寶"/>
    <s v="A127926488"/>
    <s v="女"/>
    <s v="12/21/1996                    "/>
    <s v="學生"/>
    <s v="管理學院                      "/>
    <s v="財金系"/>
    <s v="學士班"/>
    <n v="227830813"/>
    <m/>
    <s v="其它"/>
    <s v="是"/>
    <n v="0"/>
    <n v="0"/>
    <s v="是"/>
    <m/>
    <x v="1"/>
    <m/>
    <x v="233"/>
    <n v="0"/>
    <s v="TIP"/>
    <s v="企業實習計劃說明會"/>
    <s v="0318_大昌華嘉"/>
    <n v="2"/>
    <n v="107"/>
    <n v="1"/>
    <n v="1"/>
    <n v="10"/>
    <m/>
    <x v="242"/>
    <n v="0"/>
    <n v="0"/>
    <n v="0"/>
    <n v="0"/>
    <n v="1"/>
    <n v="0"/>
    <s v="系"/>
    <s v="財金"/>
    <x v="3"/>
    <s v="財金系"/>
  </r>
  <r>
    <s v="03 18 2019  5:18PM            "/>
    <s v="林綵婕"/>
    <s v="A230436879"/>
    <s v="女"/>
    <s v="02/27/2000                    "/>
    <s v="學生"/>
    <s v="文學院                        "/>
    <s v="哲學系"/>
    <s v="學士班"/>
    <n v="975511386"/>
    <s v="sindy112666@gmail.com"/>
    <s v="其它"/>
    <s v="否"/>
    <n v="0"/>
    <n v="1"/>
    <s v="是"/>
    <m/>
    <x v="0"/>
    <s v="42.78.25.174"/>
    <x v="234"/>
    <n v="10"/>
    <s v="TIP"/>
    <s v="企業實習計劃說明會"/>
    <s v="0320_國泰金控"/>
    <n v="2"/>
    <n v="107"/>
    <n v="1"/>
    <n v="1"/>
    <n v="10"/>
    <s v="否"/>
    <x v="243"/>
    <n v="0"/>
    <n v="1"/>
    <n v="10"/>
    <n v="0"/>
    <n v="0"/>
    <n v="0"/>
    <s v="系"/>
    <s v="其他"/>
    <x v="0"/>
    <s v="其他系所"/>
  </r>
  <r>
    <s v="03 18 2019  5:20PM            "/>
    <s v="林綵婕"/>
    <s v="A230436879"/>
    <s v="女"/>
    <s v="02/27/2000                    "/>
    <s v="學生"/>
    <s v="文學院                        "/>
    <s v="哲學系"/>
    <s v="學士班"/>
    <n v="975511386"/>
    <s v="sindy112666@gmail.com"/>
    <s v="其它"/>
    <s v="否"/>
    <s v="                              "/>
    <m/>
    <s v="是"/>
    <m/>
    <x v="0"/>
    <s v="42.78.25.174"/>
    <x v="234"/>
    <n v="6"/>
    <s v="TIP"/>
    <s v="企業實習計劃說明會"/>
    <s v="0327_願麗醫美集團"/>
    <n v="2"/>
    <n v="107"/>
    <n v="1"/>
    <n v="1"/>
    <n v="10"/>
    <s v="否"/>
    <x v="243"/>
    <n v="0"/>
    <n v="1"/>
    <n v="10"/>
    <n v="0"/>
    <n v="0"/>
    <n v="0"/>
    <s v="系"/>
    <s v="其他"/>
    <x v="0"/>
    <s v="其他系所"/>
  </r>
  <r>
    <s v="03 20 2019  4:35PM            "/>
    <s v="林綵婕"/>
    <s v="A230436879"/>
    <s v="女"/>
    <s v="02/27/2000                    "/>
    <s v="學生"/>
    <s v="文學院                        "/>
    <s v="哲學系"/>
    <s v="學士班"/>
    <n v="975511386"/>
    <s v="sindy112666@gmail.com"/>
    <s v="其它"/>
    <s v="否"/>
    <s v="                              "/>
    <m/>
    <s v="是"/>
    <m/>
    <x v="0"/>
    <s v="42.78.131.84"/>
    <x v="234"/>
    <n v="6"/>
    <s v="TIP"/>
    <s v="企業實習計劃說明會"/>
    <s v="0411_SAS"/>
    <n v="2"/>
    <n v="107"/>
    <n v="1"/>
    <n v="1"/>
    <n v="10"/>
    <s v="否"/>
    <x v="243"/>
    <n v="0"/>
    <n v="1"/>
    <n v="10"/>
    <n v="0"/>
    <n v="0"/>
    <n v="0"/>
    <s v="系"/>
    <s v="其他"/>
    <x v="0"/>
    <s v="其他系所"/>
  </r>
  <r>
    <s v="05  1 2019 12:37AM            "/>
    <s v="林齊薇"/>
    <s v="K222967748"/>
    <s v="女"/>
    <s v="03/27/1999                    "/>
    <s v="校外人士"/>
    <m/>
    <m/>
    <m/>
    <n v="900130650"/>
    <s v="lisaweiwei24@gmail.com"/>
    <s v="其它"/>
    <s v="否"/>
    <s v="                              "/>
    <m/>
    <s v="否"/>
    <m/>
    <x v="0"/>
    <s v="140.122.20.127"/>
    <x v="235"/>
    <n v="6"/>
    <s v="TIP"/>
    <s v="企業實習說明會"/>
    <s v="0506_綠藤生機"/>
    <n v="2"/>
    <n v="107"/>
    <n v="1"/>
    <n v="1"/>
    <n v="10"/>
    <s v="是"/>
    <x v="244"/>
    <n v="1"/>
    <n v="0"/>
    <n v="0"/>
    <n v="1"/>
    <n v="0"/>
    <n v="0"/>
    <s v="其他"/>
    <s v="非在校生"/>
    <x v="1"/>
    <s v="其他"/>
  </r>
  <r>
    <s v="03 24 2019  9:05PM            "/>
    <s v="林誼安"/>
    <s v="A227076841"/>
    <s v="女"/>
    <s v="07/29/1997                    "/>
    <s v="學生"/>
    <s v="管理學院                      "/>
    <s v="財金系"/>
    <s v="學士班"/>
    <n v="932804729"/>
    <s v="annielin729@gmail.com"/>
    <s v="其它"/>
    <s v="是"/>
    <n v="0"/>
    <n v="1"/>
    <s v="是"/>
    <m/>
    <x v="0"/>
    <s v="223.140.157.53"/>
    <x v="236"/>
    <n v="10"/>
    <s v="TIP"/>
    <s v="企業實習計劃說明會"/>
    <s v="0325_富達投信"/>
    <n v="2"/>
    <n v="107"/>
    <n v="1"/>
    <n v="1"/>
    <n v="10"/>
    <s v="是"/>
    <x v="245"/>
    <n v="0"/>
    <n v="1"/>
    <n v="10"/>
    <n v="0"/>
    <n v="0"/>
    <n v="0"/>
    <s v="系"/>
    <s v="財金"/>
    <x v="3"/>
    <s v="財金系"/>
  </r>
  <r>
    <s v="02 20 2019  9:31PM            "/>
    <s v="林璟耀"/>
    <s v="B123170249"/>
    <s v="男"/>
    <s v="03/29/1997                    "/>
    <s v="學生"/>
    <s v="社會科學院                    "/>
    <s v="經濟系"/>
    <s v="學士班"/>
    <n v="966796600"/>
    <s v="b05303092@ntu.edu.tw"/>
    <s v="其它"/>
    <s v="否"/>
    <n v="0"/>
    <n v="1"/>
    <s v="是"/>
    <m/>
    <x v="0"/>
    <s v="1.169.112.58"/>
    <x v="237"/>
    <n v="10"/>
    <s v="TIP"/>
    <s v="企業實習計劃說明會"/>
    <s v="0319_玉山銀行"/>
    <n v="2"/>
    <n v="107"/>
    <n v="1"/>
    <n v="1"/>
    <n v="10"/>
    <s v="否"/>
    <x v="246"/>
    <n v="0"/>
    <n v="1"/>
    <n v="10"/>
    <n v="0"/>
    <n v="0"/>
    <n v="0"/>
    <s v="系"/>
    <s v="其他"/>
    <x v="0"/>
    <s v="其他系所"/>
  </r>
  <r>
    <s v="03  9 2019  4:44PM            "/>
    <s v="邱于庭"/>
    <s v="F229187468"/>
    <s v="女"/>
    <s v="01/08/1999                    "/>
    <s v="學生"/>
    <s v="管理學院                      "/>
    <s v="工管系企管組"/>
    <s v="學士班"/>
    <n v="916811427"/>
    <s v="880108cindy@gmail.com"/>
    <s v="其它"/>
    <s v="否"/>
    <n v="0"/>
    <n v="1"/>
    <s v="是"/>
    <m/>
    <x v="0"/>
    <s v="39.8.39.136"/>
    <x v="238"/>
    <n v="10"/>
    <s v="TIP"/>
    <s v="企業實習計劃說明會"/>
    <s v="0312_工研院產科國際所"/>
    <n v="2"/>
    <n v="107"/>
    <n v="1"/>
    <n v="1"/>
    <n v="10"/>
    <m/>
    <x v="247"/>
    <n v="0"/>
    <n v="1"/>
    <n v="10"/>
    <n v="0"/>
    <n v="0"/>
    <n v="0"/>
    <s v="系"/>
    <s v="工管"/>
    <x v="5"/>
    <s v="工管系"/>
  </r>
  <r>
    <s v="03  6 2019 11:14AM            "/>
    <s v="邱于庭"/>
    <s v="F229187468"/>
    <s v="女"/>
    <s v="01/08/1999                    "/>
    <s v="學生"/>
    <s v="管理學院                      "/>
    <s v="工管系企管組"/>
    <s v="學士班"/>
    <n v="916811427"/>
    <s v="880108cindy@gmail.com"/>
    <s v="其它"/>
    <s v="否"/>
    <n v="0"/>
    <n v="1"/>
    <s v="是"/>
    <m/>
    <x v="0"/>
    <s v="140.112.25.15"/>
    <x v="238"/>
    <n v="10"/>
    <s v="TIP"/>
    <s v="企業實習計劃說明會"/>
    <s v="0318_大昌華嘉"/>
    <n v="2"/>
    <n v="107"/>
    <n v="1"/>
    <n v="1"/>
    <n v="10"/>
    <m/>
    <x v="247"/>
    <n v="0"/>
    <n v="1"/>
    <n v="10"/>
    <n v="0"/>
    <n v="0"/>
    <n v="0"/>
    <s v="系"/>
    <s v="工管"/>
    <x v="5"/>
    <s v="工管系"/>
  </r>
  <r>
    <s v="04 20 2019  9:53AM            "/>
    <s v="邱于庭"/>
    <s v="F229187468"/>
    <s v="女"/>
    <s v="01/08/1999                    "/>
    <s v="學生"/>
    <s v="管理學院                      "/>
    <s v="工管系企管組"/>
    <s v="學士班"/>
    <n v="916811427"/>
    <s v="880108cindy@gmail.com"/>
    <s v="其它"/>
    <s v="否"/>
    <s v="                              "/>
    <m/>
    <s v="是"/>
    <m/>
    <x v="0"/>
    <s v="114.24.5.127"/>
    <x v="238"/>
    <n v="6"/>
    <s v="TIP"/>
    <s v="企業實習說明會"/>
    <s v="0506_綠藤生機"/>
    <n v="2"/>
    <n v="107"/>
    <n v="1"/>
    <n v="1"/>
    <n v="10"/>
    <s v="是"/>
    <x v="247"/>
    <n v="0"/>
    <n v="1"/>
    <n v="10"/>
    <n v="0"/>
    <n v="0"/>
    <n v="0"/>
    <s v="系"/>
    <s v="工管"/>
    <x v="5"/>
    <s v="工管系"/>
  </r>
  <r>
    <s v="05  1 2019 11:46AM            "/>
    <s v="邱于庭"/>
    <s v="F229187468"/>
    <s v="女"/>
    <s v="01/08/1999                    "/>
    <s v="學生"/>
    <s v="管理學院                      "/>
    <s v="工管系企管組"/>
    <s v="學士班"/>
    <n v="916811427"/>
    <s v="880108cindy@gmail.com"/>
    <s v="其它"/>
    <s v="是"/>
    <s v="                              "/>
    <m/>
    <s v="是"/>
    <m/>
    <x v="0"/>
    <s v="140.112.25.46"/>
    <x v="238"/>
    <n v="6"/>
    <s v="TIP"/>
    <s v="企業實習說明會"/>
    <s v="0508_台大創創中心"/>
    <n v="2"/>
    <n v="10"/>
    <n v="1"/>
    <n v="107"/>
    <n v="10"/>
    <s v="是"/>
    <x v="247"/>
    <n v="0"/>
    <n v="1"/>
    <n v="10"/>
    <n v="0"/>
    <n v="0"/>
    <n v="0"/>
    <s v="系"/>
    <s v="工管"/>
    <x v="5"/>
    <s v="工管系"/>
  </r>
  <r>
    <s v="03  6 2019  2:08PM            "/>
    <s v="邱心褕"/>
    <s v="L224758087"/>
    <s v="女"/>
    <s v="11/11/1996                    "/>
    <s v="學生"/>
    <s v="文學院                        "/>
    <s v="外文系"/>
    <s v="學士班"/>
    <n v="958633397"/>
    <s v="b04102077@ntu.edu.tw"/>
    <s v="其它"/>
    <s v="否"/>
    <n v="0"/>
    <n v="1"/>
    <s v="是"/>
    <m/>
    <x v="0"/>
    <s v="140.112.25.106"/>
    <x v="239"/>
    <n v="10"/>
    <s v="TIP"/>
    <s v="企業實習計劃說明會"/>
    <s v="0314_精英公關集團"/>
    <n v="2"/>
    <n v="107"/>
    <n v="1"/>
    <n v="1"/>
    <n v="10"/>
    <s v="是"/>
    <x v="248"/>
    <n v="0"/>
    <n v="1"/>
    <n v="10"/>
    <n v="0"/>
    <n v="0"/>
    <n v="0"/>
    <s v="系"/>
    <s v="其他"/>
    <x v="0"/>
    <s v="其他系所"/>
  </r>
  <r>
    <s v="03 19 2019 11:18AM            "/>
    <s v="邱仕丞"/>
    <s v="D122972812"/>
    <s v="女"/>
    <s v="09/02/1997                    "/>
    <s v="學生"/>
    <s v="管理學院                      "/>
    <s v="國企系"/>
    <s v="學士班"/>
    <n v="987588128"/>
    <m/>
    <s v="其它"/>
    <s v="是"/>
    <n v="0"/>
    <n v="0"/>
    <s v="是"/>
    <m/>
    <x v="1"/>
    <m/>
    <x v="240"/>
    <n v="0"/>
    <s v="TIP"/>
    <s v="企業實習計劃說明會"/>
    <s v="0318_大昌華嘉"/>
    <n v="2"/>
    <n v="107"/>
    <n v="1"/>
    <n v="1"/>
    <n v="10"/>
    <m/>
    <x v="249"/>
    <n v="0"/>
    <n v="0"/>
    <n v="0"/>
    <n v="0"/>
    <n v="1"/>
    <n v="0"/>
    <s v="系"/>
    <s v="國企"/>
    <x v="2"/>
    <s v="國企系"/>
  </r>
  <r>
    <s v="04  8 2019  9:41AM            "/>
    <s v="邱仕丞"/>
    <s v="D122972812"/>
    <s v="男"/>
    <s v="09/02/1997                    "/>
    <s v="學生"/>
    <s v="管理學院                      "/>
    <s v="國企系"/>
    <s v="學士班"/>
    <n v="987588128"/>
    <m/>
    <s v="其它"/>
    <s v="是"/>
    <s v="                              "/>
    <m/>
    <s v="是"/>
    <m/>
    <x v="0"/>
    <s v="140.112.243.75"/>
    <x v="240"/>
    <n v="6"/>
    <s v="TIP"/>
    <s v="企業實習計劃說明會"/>
    <s v="0411_SAS"/>
    <n v="2"/>
    <n v="107"/>
    <n v="1"/>
    <n v="1"/>
    <n v="10"/>
    <s v="否"/>
    <x v="249"/>
    <n v="0"/>
    <n v="1"/>
    <n v="10"/>
    <n v="0"/>
    <n v="0"/>
    <n v="0"/>
    <s v="系"/>
    <s v="國企"/>
    <x v="2"/>
    <s v="國企系"/>
  </r>
  <r>
    <s v="04  8 2019  9:47AM            "/>
    <s v="邱仕丞"/>
    <s v="D122972812"/>
    <s v="男"/>
    <s v="09/02/1997                    "/>
    <s v="學生"/>
    <s v="管理學院                      "/>
    <s v="國企系"/>
    <s v="學士班"/>
    <n v="987588128"/>
    <s v="b05704024@ntu.edu.tw"/>
    <s v="其它"/>
    <s v="是"/>
    <s v="                              "/>
    <m/>
    <s v="否"/>
    <m/>
    <x v="0"/>
    <s v="140.112.243.75"/>
    <x v="240"/>
    <n v="6"/>
    <s v="TIP"/>
    <s v="企業實習計劃說明會"/>
    <s v="0412_華碩電腦"/>
    <n v="2"/>
    <n v="107"/>
    <n v="1"/>
    <n v="1"/>
    <n v="10"/>
    <s v="否"/>
    <x v="249"/>
    <n v="1"/>
    <n v="0"/>
    <n v="0"/>
    <n v="1"/>
    <n v="0"/>
    <n v="0"/>
    <s v="系"/>
    <s v="國企"/>
    <x v="2"/>
    <s v="國企系"/>
  </r>
  <r>
    <s v="04 19 2019  1:53AM            "/>
    <s v="邱昱禎"/>
    <s v="Q124251030"/>
    <s v="男"/>
    <s v="09/04/1997                    "/>
    <s v="學生"/>
    <s v=" 電機資訊學院                 "/>
    <s v="電機系"/>
    <s v="學士班"/>
    <n v="958151159"/>
    <s v="b05901159@ntu.edu.tw"/>
    <s v="其它"/>
    <s v="否"/>
    <s v="                              "/>
    <m/>
    <s v="是"/>
    <m/>
    <x v="0"/>
    <s v="36.225.219.122"/>
    <x v="241"/>
    <n v="6"/>
    <s v="TIP"/>
    <s v="企業實習說明會"/>
    <s v="0506_綠藤生機"/>
    <n v="2"/>
    <n v="107"/>
    <n v="1"/>
    <n v="1"/>
    <n v="10"/>
    <s v="否"/>
    <x v="250"/>
    <n v="0"/>
    <n v="1"/>
    <n v="10"/>
    <n v="0"/>
    <n v="0"/>
    <n v="0"/>
    <s v="系"/>
    <s v="其他"/>
    <x v="0"/>
    <s v="其他系所"/>
  </r>
  <r>
    <s v="02 18 2019  2:19PM            "/>
    <s v="邱郁軒"/>
    <s v="B123042053"/>
    <s v="男"/>
    <s v="04/16/1995                    "/>
    <s v="學生"/>
    <s v="理學院                        "/>
    <s v="應數所"/>
    <s v="碩士班"/>
    <n v="931857836"/>
    <s v="kaka12378999@yahoo.com.tw"/>
    <s v="其它"/>
    <s v="否"/>
    <n v="0"/>
    <n v="1"/>
    <s v="是"/>
    <m/>
    <x v="0"/>
    <s v="223.137.187.16"/>
    <x v="242"/>
    <n v="10"/>
    <s v="TIP"/>
    <s v="企業實習計劃說明會"/>
    <s v="0320_國泰金控"/>
    <n v="2"/>
    <n v="107"/>
    <n v="1"/>
    <n v="1"/>
    <n v="10"/>
    <s v="否"/>
    <x v="251"/>
    <n v="0"/>
    <n v="1"/>
    <n v="10"/>
    <n v="0"/>
    <n v="0"/>
    <n v="0"/>
    <s v="所"/>
    <s v="其他"/>
    <x v="0"/>
    <s v="其他系所"/>
  </r>
  <r>
    <s v="04 24 2019 10:34AM            "/>
    <s v="邱詠文"/>
    <s v="S224416384"/>
    <s v="女"/>
    <s v="06/07/1997                    "/>
    <s v="學生"/>
    <s v="管理學院                      "/>
    <s v="工管系科管組"/>
    <s v="學士班"/>
    <n v="983711587"/>
    <m/>
    <s v="其它"/>
    <s v="是"/>
    <s v="                              "/>
    <m/>
    <s v="是"/>
    <m/>
    <x v="1"/>
    <m/>
    <x v="243"/>
    <n v="6"/>
    <s v="職涯講堂"/>
    <s v="校友職涯分享會"/>
    <s v="0423_EMBA108級鄭玉琪"/>
    <n v="2"/>
    <n v="107"/>
    <n v="1"/>
    <n v="1"/>
    <n v="10"/>
    <m/>
    <x v="252"/>
    <n v="0"/>
    <n v="0"/>
    <n v="0"/>
    <n v="0"/>
    <n v="1"/>
    <n v="0"/>
    <s v="系"/>
    <s v="工管"/>
    <x v="5"/>
    <s v="工管系"/>
  </r>
  <r>
    <s v="04 29 2019  2:33PM            "/>
    <s v="邱詠文"/>
    <s v="S224416384"/>
    <s v="女"/>
    <s v="06/07/1997                    "/>
    <s v="學生"/>
    <s v="管理學院                      "/>
    <s v="工管系科管組"/>
    <s v="學士班"/>
    <n v="983711587"/>
    <m/>
    <s v="其它"/>
    <s v="是"/>
    <s v="                              "/>
    <m/>
    <s v="是"/>
    <m/>
    <x v="1"/>
    <m/>
    <x v="243"/>
    <n v="6"/>
    <s v="職涯講堂"/>
    <s v="實習經驗分享"/>
    <s v="0429_國企R06林威宇國企B04陳雨彤"/>
    <n v="2"/>
    <n v="107"/>
    <n v="1"/>
    <n v="1"/>
    <n v="10"/>
    <m/>
    <x v="252"/>
    <n v="0"/>
    <n v="0"/>
    <n v="0"/>
    <n v="0"/>
    <n v="1"/>
    <n v="0"/>
    <s v="系"/>
    <s v="工管"/>
    <x v="5"/>
    <s v="工管系"/>
  </r>
  <r>
    <s v="03 21 2019 11:24PM            "/>
    <s v="邱楚玉"/>
    <s v="F229512925"/>
    <s v="女"/>
    <s v="09/20/1997                    "/>
    <s v="學生"/>
    <s v="管理學院                      "/>
    <s v="國企系"/>
    <s v="學士班"/>
    <n v="978289667"/>
    <s v="b05704055@ntu.edu.tw"/>
    <s v="其它"/>
    <s v="否"/>
    <s v="                              "/>
    <m/>
    <s v="是"/>
    <m/>
    <x v="0"/>
    <s v="1.161.41.108"/>
    <x v="244"/>
    <n v="6"/>
    <s v="職涯講堂"/>
    <s v="實習經驗分享"/>
    <s v="0429_國企R06林威宇國企B04陳雨彤"/>
    <n v="2"/>
    <n v="107"/>
    <n v="1"/>
    <n v="1"/>
    <n v="10"/>
    <s v="覺得在社會企業實習最大的收穫/感觸是什麼?"/>
    <x v="253"/>
    <n v="0"/>
    <n v="1"/>
    <n v="10"/>
    <n v="0"/>
    <n v="0"/>
    <n v="0"/>
    <s v="系"/>
    <s v="國企"/>
    <x v="2"/>
    <s v="國企系"/>
  </r>
  <r>
    <s v="03 15 2019  3:05PM            "/>
    <s v="邱維辰"/>
    <s v="H225124832"/>
    <s v="女"/>
    <s v="09/29/1998                    "/>
    <s v="學生"/>
    <s v="管理學院                      "/>
    <s v="國企系"/>
    <s v="學士班"/>
    <n v="975801191"/>
    <m/>
    <s v="其它"/>
    <s v="是"/>
    <n v="0"/>
    <n v="0"/>
    <s v="是"/>
    <m/>
    <x v="1"/>
    <m/>
    <x v="245"/>
    <n v="0"/>
    <s v="TIP"/>
    <s v="企業實習計劃說明會"/>
    <s v="0315_聚陽實業"/>
    <n v="2"/>
    <n v="107"/>
    <n v="1"/>
    <n v="1"/>
    <n v="10"/>
    <m/>
    <x v="254"/>
    <n v="0"/>
    <n v="0"/>
    <n v="0"/>
    <n v="0"/>
    <n v="1"/>
    <n v="0"/>
    <s v="系"/>
    <s v="國企"/>
    <x v="2"/>
    <s v="國企系"/>
  </r>
  <r>
    <s v="03 24 2019  8:22PM            "/>
    <s v="邱維辰"/>
    <s v="H225124832"/>
    <s v="女"/>
    <s v="09/29/1998                    "/>
    <s v="學生"/>
    <s v="管理學院                      "/>
    <s v="國企系"/>
    <s v="學士班"/>
    <n v="975801191"/>
    <s v="B0570456@ntu.edu.tw"/>
    <s v="其它"/>
    <s v="是"/>
    <s v="                              "/>
    <m/>
    <s v="是"/>
    <m/>
    <x v="0"/>
    <s v="118.161.187.186"/>
    <x v="245"/>
    <n v="6"/>
    <s v="TIP"/>
    <s v="企業實習計劃說明會"/>
    <s v="0412_華碩電腦"/>
    <n v="2"/>
    <n v="107"/>
    <n v="1"/>
    <n v="1"/>
    <n v="10"/>
    <s v="否"/>
    <x v="254"/>
    <n v="0"/>
    <n v="1"/>
    <n v="10"/>
    <n v="0"/>
    <n v="0"/>
    <n v="0"/>
    <s v="系"/>
    <s v="國企"/>
    <x v="2"/>
    <s v="國企系"/>
  </r>
  <r>
    <s v="04 17 2019  2:44PM            "/>
    <s v="邱維辰"/>
    <s v="H225124832"/>
    <s v="女"/>
    <s v="09/29/1998                    "/>
    <s v="學生"/>
    <s v="管理學院                      "/>
    <s v="國企系"/>
    <s v="學士班"/>
    <n v="975801191"/>
    <s v="B0570456@ntu.edu.tw"/>
    <s v="其它"/>
    <s v="是"/>
    <s v="                              "/>
    <m/>
    <s v="是"/>
    <m/>
    <x v="0"/>
    <s v="140.112.25.106"/>
    <x v="245"/>
    <n v="6"/>
    <s v="職涯講堂"/>
    <s v="實習經驗分享"/>
    <s v="0429_國企R06林威宇國企B04陳雨彤"/>
    <n v="2"/>
    <n v="107"/>
    <n v="1"/>
    <n v="1"/>
    <n v="10"/>
    <s v="1. 如何準備面試 2. 實習時遇到最大的挑戰"/>
    <x v="254"/>
    <n v="0"/>
    <n v="1"/>
    <n v="10"/>
    <n v="0"/>
    <n v="0"/>
    <n v="0"/>
    <s v="系"/>
    <s v="國企"/>
    <x v="2"/>
    <s v="國企系"/>
  </r>
  <r>
    <s v="03 13 2019  9:19PM            "/>
    <s v="邱璿仁"/>
    <s v="A130527917"/>
    <s v="男"/>
    <s v="01/28/1999                    "/>
    <s v="學生"/>
    <s v="管理學院                      "/>
    <s v="財金系"/>
    <s v="學士班"/>
    <n v="933719696"/>
    <s v="b06703089@ntu.edu.tw"/>
    <s v="其它"/>
    <s v="否"/>
    <n v="0"/>
    <n v="1"/>
    <s v="是"/>
    <m/>
    <x v="0"/>
    <s v="36.224.230.66"/>
    <x v="246"/>
    <n v="10"/>
    <s v="TIP"/>
    <s v="企業實習計劃說明會"/>
    <s v="0325_富達投信"/>
    <n v="2"/>
    <n v="107"/>
    <n v="1"/>
    <n v="1"/>
    <n v="10"/>
    <s v="否"/>
    <x v="255"/>
    <n v="0"/>
    <n v="1"/>
    <n v="10"/>
    <n v="0"/>
    <n v="0"/>
    <n v="0"/>
    <s v="系"/>
    <s v="財金"/>
    <x v="3"/>
    <s v="財金系"/>
  </r>
  <r>
    <s v="03 14 2019  4:55PM            "/>
    <s v="邱顯堯"/>
    <s v="A130850715"/>
    <s v="男"/>
    <s v="08/11/1998                    "/>
    <s v="學生"/>
    <s v="社會科學院                    "/>
    <s v="經濟系"/>
    <s v="學士班"/>
    <n v="921082375"/>
    <s v="b05107033@ntu.edu.tw"/>
    <s v="其它"/>
    <s v="否"/>
    <n v="0"/>
    <n v="1"/>
    <s v="是"/>
    <m/>
    <x v="0"/>
    <s v="140.112.25.98"/>
    <x v="247"/>
    <n v="10"/>
    <s v="TIP"/>
    <s v="企業實習計劃說明會"/>
    <s v="0325_富達投信"/>
    <n v="2"/>
    <n v="107"/>
    <n v="1"/>
    <n v="1"/>
    <n v="10"/>
    <s v="無"/>
    <x v="256"/>
    <n v="0"/>
    <n v="1"/>
    <n v="10"/>
    <n v="0"/>
    <n v="0"/>
    <n v="0"/>
    <s v="系"/>
    <s v="其他"/>
    <x v="0"/>
    <s v="其他系所"/>
  </r>
  <r>
    <s v="03 12 2019  3:30PM            "/>
    <s v="邵元瑜"/>
    <s v="A229532888"/>
    <s v="女"/>
    <s v="05/23/1997                    "/>
    <s v="校外人士"/>
    <m/>
    <m/>
    <m/>
    <n v="955425395"/>
    <s v="lindashao0523@gmail.com"/>
    <s v="其它"/>
    <s v="否"/>
    <n v="1"/>
    <n v="0"/>
    <s v="否"/>
    <m/>
    <x v="0"/>
    <s v="140.119.120.6"/>
    <x v="248"/>
    <n v="10"/>
    <s v="TIP"/>
    <s v="企業實習計劃說明會"/>
    <s v="0325_富達投信"/>
    <n v="2"/>
    <n v="107"/>
    <n v="1"/>
    <n v="1"/>
    <n v="10"/>
    <s v="有"/>
    <x v="257"/>
    <n v="1"/>
    <n v="0"/>
    <n v="0"/>
    <n v="1"/>
    <n v="0"/>
    <n v="0"/>
    <s v="其他"/>
    <s v="非在校生"/>
    <x v="1"/>
    <s v="其他"/>
  </r>
  <r>
    <s v="04  9 2019  8:59PM            "/>
    <s v="邵立瑜"/>
    <s v="B122960427"/>
    <s v="男"/>
    <s v="05/14/1994                    "/>
    <s v="學生"/>
    <s v="管理學院                      "/>
    <s v="商研所"/>
    <s v="碩士班"/>
    <n v="986462448"/>
    <s v="R07741050@ntu.edu.tw"/>
    <s v="其它"/>
    <s v="否"/>
    <s v="                              "/>
    <m/>
    <s v="是"/>
    <m/>
    <x v="0"/>
    <s v="1.161.123.141"/>
    <x v="249"/>
    <n v="6"/>
    <s v="TIP"/>
    <s v="企業實習計劃說明會"/>
    <s v="0411_SAS"/>
    <n v="2"/>
    <n v="107"/>
    <n v="1"/>
    <n v="1"/>
    <n v="10"/>
    <s v="否"/>
    <x v="258"/>
    <n v="0"/>
    <n v="1"/>
    <n v="10"/>
    <n v="0"/>
    <n v="0"/>
    <n v="0"/>
    <s v="所"/>
    <s v="商研"/>
    <x v="7"/>
    <s v="商研所"/>
  </r>
  <r>
    <s v="04  8 2019  1:42PM            "/>
    <s v="邵芷宣"/>
    <s v="F230291295"/>
    <s v="女"/>
    <s v="05/15/2000                    "/>
    <s v="學生"/>
    <s v="管理學院                      "/>
    <s v="國企系"/>
    <s v="學士班"/>
    <n v="965238160"/>
    <s v="sherry88615@gmail.com"/>
    <s v="其它"/>
    <s v="否"/>
    <s v="                              "/>
    <m/>
    <s v="是"/>
    <m/>
    <x v="0"/>
    <s v="223.140.134.253"/>
    <x v="250"/>
    <n v="6"/>
    <s v="TIP"/>
    <s v="企業實習說明會"/>
    <s v="0426_台灣通用磨坊"/>
    <n v="2"/>
    <n v="107"/>
    <n v="1"/>
    <n v="1"/>
    <n v="10"/>
    <s v="否"/>
    <x v="259"/>
    <n v="0"/>
    <n v="1"/>
    <n v="10"/>
    <n v="0"/>
    <n v="0"/>
    <n v="0"/>
    <s v="系"/>
    <s v="國企"/>
    <x v="2"/>
    <s v="國企系"/>
  </r>
  <r>
    <s v="03  6 2019 10:37PM            "/>
    <s v="邵紫婷"/>
    <s v="A228654974"/>
    <s v="女"/>
    <s v="06/12/1996                    "/>
    <s v="學生"/>
    <s v="生物資源暨農學院              "/>
    <s v="農經系"/>
    <s v="碩士班"/>
    <n v="926708771"/>
    <s v="amd2621@gmail.com"/>
    <s v="其它"/>
    <s v="否"/>
    <n v="0"/>
    <n v="1"/>
    <s v="是"/>
    <m/>
    <x v="0"/>
    <s v="39.10.12.206"/>
    <x v="251"/>
    <n v="10"/>
    <s v="TIP"/>
    <s v="企業實習計劃說明會"/>
    <s v="0319_玉山銀行"/>
    <n v="2"/>
    <n v="107"/>
    <n v="1"/>
    <n v="1"/>
    <n v="10"/>
    <s v="是"/>
    <x v="260"/>
    <n v="0"/>
    <n v="1"/>
    <n v="10"/>
    <n v="0"/>
    <n v="0"/>
    <n v="0"/>
    <s v="所"/>
    <s v="其他"/>
    <x v="0"/>
    <s v="其他系所"/>
  </r>
  <r>
    <s v="03  6 2019 10:35PM            "/>
    <s v="邵紫婷"/>
    <s v="A228654974"/>
    <s v="女"/>
    <s v="06/12/1996                    "/>
    <s v="學生"/>
    <s v="生物資源暨農學院              "/>
    <s v="農經系"/>
    <s v="碩士班"/>
    <n v="926708771"/>
    <s v="amd2621@gmail.com"/>
    <s v="其它"/>
    <s v="否"/>
    <n v="0"/>
    <n v="1"/>
    <s v="是"/>
    <m/>
    <x v="0"/>
    <s v="39.10.12.206"/>
    <x v="251"/>
    <n v="10"/>
    <s v="TIP"/>
    <s v="企業實習計劃說明會"/>
    <s v="0320_國泰金控"/>
    <n v="2"/>
    <n v="107"/>
    <n v="1"/>
    <n v="1"/>
    <n v="10"/>
    <s v="是"/>
    <x v="260"/>
    <n v="0"/>
    <n v="1"/>
    <n v="10"/>
    <n v="0"/>
    <n v="0"/>
    <n v="0"/>
    <s v="所"/>
    <s v="其他"/>
    <x v="0"/>
    <s v="其他系所"/>
  </r>
  <r>
    <s v="04  9 2019 10:31PM            "/>
    <s v="金天尹"/>
    <s v="A230429061"/>
    <s v="女"/>
    <s v="09/16/1999                    "/>
    <s v="學生"/>
    <s v="管理學院                      "/>
    <s v="工管系企管組"/>
    <s v="學士班"/>
    <n v="921454568"/>
    <s v="tienying88@gmail.com"/>
    <s v="其它"/>
    <s v="否"/>
    <s v="                              "/>
    <m/>
    <s v="否"/>
    <m/>
    <x v="0"/>
    <s v="36.225.113.242"/>
    <x v="252"/>
    <n v="6"/>
    <s v="TIP"/>
    <s v="企業實習計劃說明會"/>
    <s v="0410_燦坤實業"/>
    <n v="2"/>
    <n v="107"/>
    <n v="1"/>
    <n v="1"/>
    <n v="10"/>
    <s v="否"/>
    <x v="261"/>
    <n v="1"/>
    <n v="0"/>
    <n v="0"/>
    <n v="1"/>
    <n v="0"/>
    <n v="0"/>
    <s v="系"/>
    <s v="工管"/>
    <x v="5"/>
    <s v="工管系"/>
  </r>
  <r>
    <s v="04  9 2019 12:39PM            "/>
    <s v="金石雨本"/>
    <s v="AC30331191"/>
    <s v="男"/>
    <s v="12/05/1983                    "/>
    <s v="學生"/>
    <s v="管理學院                      "/>
    <s v="企管碩士專班"/>
    <s v="碩士班"/>
    <n v="966538037"/>
    <s v="r07749047@ntu.edu.tw"/>
    <s v="其它"/>
    <s v="否"/>
    <s v="                              "/>
    <m/>
    <s v="是"/>
    <m/>
    <x v="0"/>
    <s v="140.112.25.32"/>
    <x v="253"/>
    <n v="6"/>
    <s v="TIP"/>
    <s v="企業實習計劃說明會"/>
    <s v="0411_SAS"/>
    <n v="2"/>
    <n v="107"/>
    <n v="1"/>
    <n v="1"/>
    <n v="10"/>
    <s v="否"/>
    <x v="262"/>
    <n v="0"/>
    <n v="1"/>
    <n v="10"/>
    <n v="0"/>
    <n v="0"/>
    <n v="0"/>
    <s v="所"/>
    <s v="GMBA"/>
    <x v="8"/>
    <s v="GMBA"/>
  </r>
  <r>
    <s v="04 13 2019  9:18AM            "/>
    <s v="金石雨本"/>
    <s v="AC30331191"/>
    <s v="男"/>
    <s v="12/05/1983                    "/>
    <s v="學生"/>
    <s v="管理學院                      "/>
    <s v="企管碩士專班"/>
    <s v="碩士班"/>
    <n v="966538037"/>
    <s v="r07749047@ntu.edu.tw"/>
    <s v="其它"/>
    <s v="否"/>
    <s v="                              "/>
    <m/>
    <s v="是"/>
    <m/>
    <x v="0"/>
    <s v="140.112.232.114"/>
    <x v="253"/>
    <n v="6"/>
    <s v="TIP"/>
    <s v="企業實習說明會"/>
    <s v="0426_台灣通用磨坊"/>
    <n v="2"/>
    <n v="107"/>
    <n v="1"/>
    <n v="1"/>
    <n v="10"/>
    <s v="否"/>
    <x v="262"/>
    <n v="0"/>
    <n v="1"/>
    <n v="10"/>
    <n v="0"/>
    <n v="0"/>
    <n v="0"/>
    <s v="所"/>
    <s v="GMBA"/>
    <x v="8"/>
    <s v="GMBA"/>
  </r>
  <r>
    <s v="03 13 2019  5:57PM            "/>
    <s v="金果霈"/>
    <s v="A229030763"/>
    <s v="女"/>
    <s v="06/13/1995                    "/>
    <s v="學生"/>
    <s v="理學院                        "/>
    <s v="心理系一般組"/>
    <s v="碩士班"/>
    <n v="978751069"/>
    <s v="Allison.chin13@gmail.com"/>
    <s v="其它"/>
    <s v="否"/>
    <n v="0"/>
    <n v="1"/>
    <s v="是"/>
    <m/>
    <x v="0"/>
    <s v="123.193.37.171"/>
    <x v="254"/>
    <n v="10"/>
    <s v="TIP"/>
    <s v="企業實習計劃說明會"/>
    <s v="0314_精英公關集團"/>
    <n v="2"/>
    <n v="107"/>
    <n v="1"/>
    <n v="1"/>
    <n v="10"/>
    <s v="否"/>
    <x v="263"/>
    <n v="0"/>
    <n v="1"/>
    <n v="10"/>
    <n v="0"/>
    <n v="0"/>
    <n v="0"/>
    <s v="所"/>
    <s v="其他"/>
    <x v="0"/>
    <s v="其他系所"/>
  </r>
  <r>
    <s v="04 30 2019  3:27PM            "/>
    <s v="侯心琦"/>
    <s v="E225138851"/>
    <s v="女"/>
    <s v="05/24/1998                    "/>
    <s v="學生"/>
    <s v="管理學院                      "/>
    <s v="財金系"/>
    <s v="學士班"/>
    <n v="963660863"/>
    <s v="b05703087@ntu.edu.tw"/>
    <s v="其它"/>
    <s v="否"/>
    <s v="                              "/>
    <m/>
    <s v="是"/>
    <m/>
    <x v="0"/>
    <s v="223.136.146.175"/>
    <x v="255"/>
    <n v="6"/>
    <s v="TIP"/>
    <s v="企業實習說明會"/>
    <s v="0501_磊山保險經紀人"/>
    <n v="2"/>
    <n v="107"/>
    <n v="1"/>
    <n v="1"/>
    <n v="10"/>
    <s v="是"/>
    <x v="264"/>
    <n v="0"/>
    <n v="1"/>
    <n v="10"/>
    <n v="0"/>
    <n v="0"/>
    <n v="0"/>
    <s v="系"/>
    <s v="財金"/>
    <x v="3"/>
    <s v="財金系"/>
  </r>
  <r>
    <s v="03 12 2019 10:33AM            "/>
    <s v="侯冠名"/>
    <s v="A126657153"/>
    <s v="男"/>
    <s v="09/25/1996                    "/>
    <s v="學生"/>
    <s v="管理學院                      "/>
    <s v="工管系企管組"/>
    <s v="學士班"/>
    <n v="227470699"/>
    <m/>
    <s v="其它"/>
    <s v="是"/>
    <n v="0"/>
    <n v="0"/>
    <s v="是"/>
    <m/>
    <x v="1"/>
    <m/>
    <x v="256"/>
    <n v="0"/>
    <s v="TIP"/>
    <s v="企業實習計劃說明會"/>
    <s v="0311_晟德集團"/>
    <n v="2"/>
    <n v="107"/>
    <n v="1"/>
    <n v="1"/>
    <n v="10"/>
    <m/>
    <x v="265"/>
    <n v="0"/>
    <n v="0"/>
    <n v="0"/>
    <n v="0"/>
    <n v="1"/>
    <n v="0"/>
    <s v="系"/>
    <s v="工管"/>
    <x v="5"/>
    <s v="工管系"/>
  </r>
  <r>
    <s v="03 12 2019  4:01PM            "/>
    <s v="侯冠名"/>
    <s v="A126657153"/>
    <s v="男"/>
    <s v="09/25/1996                    "/>
    <s v="學生"/>
    <s v="管理學院                      "/>
    <s v="工管系企管組"/>
    <s v="學士班"/>
    <n v="227470699"/>
    <s v="b04701130@ntu.edu.tw"/>
    <s v="其它"/>
    <s v="是"/>
    <n v="0"/>
    <n v="1"/>
    <s v="是"/>
    <m/>
    <x v="0"/>
    <s v="140.112.4.190"/>
    <x v="256"/>
    <n v="10"/>
    <s v="TIP"/>
    <s v="企業實習計劃說明會"/>
    <s v="0314_精英公關集團"/>
    <n v="2"/>
    <n v="107"/>
    <n v="1"/>
    <n v="1"/>
    <n v="10"/>
    <s v="是"/>
    <x v="265"/>
    <n v="0"/>
    <n v="1"/>
    <n v="10"/>
    <n v="0"/>
    <n v="0"/>
    <n v="0"/>
    <s v="系"/>
    <s v="工管"/>
    <x v="5"/>
    <s v="工管系"/>
  </r>
  <r>
    <s v="03 15 2019  5:13PM            "/>
    <s v="侯冠名"/>
    <s v="A126657153"/>
    <s v="男"/>
    <s v="09/25/1996                    "/>
    <s v="學生"/>
    <s v="管理學院                      "/>
    <s v="工管系企管組"/>
    <s v="學士班"/>
    <n v="227470699"/>
    <s v="b04701130@ntu.edu.tw"/>
    <s v="其它"/>
    <s v="是"/>
    <n v="0"/>
    <n v="1"/>
    <s v="是"/>
    <m/>
    <x v="0"/>
    <s v="140.112.25.100"/>
    <x v="256"/>
    <n v="10"/>
    <s v="TIP"/>
    <s v="企業實習計劃說明會"/>
    <s v="0318_大昌華嘉"/>
    <n v="2"/>
    <n v="107"/>
    <n v="1"/>
    <n v="1"/>
    <n v="10"/>
    <m/>
    <x v="265"/>
    <n v="0"/>
    <n v="1"/>
    <n v="10"/>
    <n v="0"/>
    <n v="0"/>
    <n v="0"/>
    <s v="系"/>
    <s v="工管"/>
    <x v="5"/>
    <s v="工管系"/>
  </r>
  <r>
    <s v="03 12 2019  4:03PM            "/>
    <s v="侯冠名"/>
    <s v="A126657153"/>
    <s v="男"/>
    <s v="09/25/1996                    "/>
    <s v="學生"/>
    <s v="管理學院                      "/>
    <s v="工管系企管組"/>
    <s v="學士班"/>
    <n v="227470699"/>
    <s v="b04701130@ntu.edu.tw"/>
    <s v="其它"/>
    <s v="是"/>
    <n v="0"/>
    <n v="1"/>
    <s v="是"/>
    <m/>
    <x v="0"/>
    <s v="140.112.4.190"/>
    <x v="256"/>
    <n v="10"/>
    <s v="TIP"/>
    <s v="企業實習計劃說明會"/>
    <s v="0320_國泰金控"/>
    <n v="2"/>
    <n v="107"/>
    <n v="1"/>
    <n v="1"/>
    <n v="10"/>
    <s v="是"/>
    <x v="265"/>
    <n v="0"/>
    <n v="1"/>
    <n v="10"/>
    <n v="0"/>
    <n v="0"/>
    <n v="0"/>
    <s v="系"/>
    <s v="工管"/>
    <x v="5"/>
    <s v="工管系"/>
  </r>
  <r>
    <s v="03 12 2019  4:00PM            "/>
    <s v="侯冠名"/>
    <s v="A126657153"/>
    <s v="男"/>
    <s v="09/25/1996                    "/>
    <s v="學生"/>
    <s v="管理學院                      "/>
    <s v="工管系企管組"/>
    <s v="學士班"/>
    <n v="227470699"/>
    <s v="b04701130@ntu.edu.tw"/>
    <s v="其它"/>
    <s v="是"/>
    <n v="0"/>
    <n v="1"/>
    <s v="是"/>
    <m/>
    <x v="0"/>
    <s v="140.112.4.190"/>
    <x v="256"/>
    <n v="10"/>
    <s v="TIP"/>
    <s v="企業實習計劃說明會"/>
    <s v="0322_台灣拜耳"/>
    <n v="2"/>
    <n v="107"/>
    <n v="1"/>
    <n v="1"/>
    <n v="10"/>
    <s v="是"/>
    <x v="265"/>
    <n v="0"/>
    <n v="1"/>
    <n v="10"/>
    <n v="0"/>
    <n v="0"/>
    <n v="0"/>
    <s v="系"/>
    <s v="工管"/>
    <x v="5"/>
    <s v="工管系"/>
  </r>
  <r>
    <s v="03 18 2019 10:11PM            "/>
    <s v="侯靜穎"/>
    <s v="R224480490"/>
    <s v="女"/>
    <s v="12/17/1997                    "/>
    <s v="學生"/>
    <s v="管理學院                      "/>
    <s v="財金系"/>
    <s v="學士班"/>
    <n v="966933809"/>
    <s v="b05703048@ntu.edu.tw"/>
    <s v="其它"/>
    <s v="否"/>
    <n v="0"/>
    <n v="1"/>
    <s v="是"/>
    <m/>
    <x v="0"/>
    <s v="140.112.217.233"/>
    <x v="257"/>
    <n v="10"/>
    <s v="TIP"/>
    <s v="企業實習計劃說明會"/>
    <s v="0322_台灣拜耳"/>
    <n v="2"/>
    <n v="107"/>
    <n v="1"/>
    <n v="1"/>
    <n v="10"/>
    <s v="2018/7-8 成大產業永續發展中心實習，並參與科技部創新創業競賽"/>
    <x v="266"/>
    <n v="0"/>
    <n v="1"/>
    <n v="10"/>
    <n v="0"/>
    <n v="0"/>
    <n v="0"/>
    <s v="系"/>
    <s v="財金"/>
    <x v="3"/>
    <s v="財金系"/>
  </r>
  <r>
    <s v="03 19 2019 11:20AM            "/>
    <s v="俞之仁"/>
    <s v="A127066727"/>
    <s v="女"/>
    <s v="07/22/1998                    "/>
    <s v="學生"/>
    <s v="文學院                        "/>
    <s v="外文系"/>
    <s v="學士班"/>
    <n v="917217299"/>
    <s v="jasonyu0722@gmail.com"/>
    <s v="其它"/>
    <s v="是"/>
    <n v="0"/>
    <n v="0"/>
    <s v="是"/>
    <m/>
    <x v="1"/>
    <m/>
    <x v="258"/>
    <n v="0"/>
    <s v="TIP"/>
    <s v="企業實習計劃說明會"/>
    <s v="0318_大昌華嘉"/>
    <n v="2"/>
    <n v="107"/>
    <n v="1"/>
    <n v="1"/>
    <n v="10"/>
    <m/>
    <x v="267"/>
    <n v="0"/>
    <n v="0"/>
    <n v="0"/>
    <n v="0"/>
    <n v="1"/>
    <n v="0"/>
    <s v="系"/>
    <s v="其他"/>
    <x v="0"/>
    <s v="其他系所"/>
  </r>
  <r>
    <s v="03 18 2019 12:47PM            "/>
    <s v="俞之仁"/>
    <s v="A127066727"/>
    <s v="男"/>
    <s v="07/22/1998                    "/>
    <s v="學生"/>
    <s v="文學院                        "/>
    <s v="外文系"/>
    <s v="學士班"/>
    <n v="917217299"/>
    <s v="jasonyu0722@gmail.com"/>
    <s v="其它"/>
    <s v="是"/>
    <n v="0"/>
    <n v="1"/>
    <s v="是"/>
    <m/>
    <x v="0"/>
    <s v="140.112.25.38"/>
    <x v="258"/>
    <n v="10"/>
    <s v="TIP"/>
    <s v="企業實習計劃說明會"/>
    <s v="0319_玉山銀行"/>
    <n v="2"/>
    <n v="107"/>
    <n v="1"/>
    <n v="1"/>
    <n v="10"/>
    <s v="是"/>
    <x v="267"/>
    <n v="0"/>
    <n v="1"/>
    <n v="10"/>
    <n v="0"/>
    <n v="0"/>
    <n v="0"/>
    <s v="系"/>
    <s v="其他"/>
    <x v="0"/>
    <s v="其他系所"/>
  </r>
  <r>
    <s v="03 18 2019 12:46PM            "/>
    <s v="俞之仁"/>
    <s v="A127066727"/>
    <s v="男"/>
    <s v="07/22/1998                    "/>
    <s v="學生"/>
    <s v="文學院                        "/>
    <s v="外文系"/>
    <s v="學士班"/>
    <n v="917217299"/>
    <s v="jasonyu0722@gmail.com"/>
    <s v="其它"/>
    <s v="是"/>
    <n v="0"/>
    <n v="1"/>
    <s v="是"/>
    <m/>
    <x v="0"/>
    <s v="140.112.25.38"/>
    <x v="258"/>
    <n v="10"/>
    <s v="TIP"/>
    <s v="企業實習計劃說明會"/>
    <s v="0320_國泰金控"/>
    <n v="2"/>
    <n v="107"/>
    <n v="1"/>
    <n v="1"/>
    <n v="10"/>
    <s v="是"/>
    <x v="267"/>
    <n v="0"/>
    <n v="1"/>
    <n v="10"/>
    <n v="0"/>
    <n v="0"/>
    <n v="0"/>
    <s v="系"/>
    <s v="其他"/>
    <x v="0"/>
    <s v="其他系所"/>
  </r>
  <r>
    <s v="04 13 2019 12:58PM            "/>
    <s v="姜至曜"/>
    <s v="A127893788"/>
    <s v="男"/>
    <s v="11/04/1993                    "/>
    <s v="學生"/>
    <s v="管理學院                      "/>
    <s v="國企系"/>
    <s v="碩士班"/>
    <n v="916772330"/>
    <s v="supertony99966@gmail.com"/>
    <s v="其它"/>
    <s v="是"/>
    <s v="                              "/>
    <m/>
    <s v="是"/>
    <m/>
    <x v="0"/>
    <m/>
    <x v="259"/>
    <m/>
    <s v="TCP"/>
    <s v="結業式"/>
    <s v="0329_結業式"/>
    <n v="2"/>
    <n v="107"/>
    <n v="1"/>
    <n v="0"/>
    <n v="0"/>
    <m/>
    <x v="268"/>
    <n v="0"/>
    <n v="1"/>
    <n v="0"/>
    <n v="0"/>
    <n v="0"/>
    <n v="0"/>
    <s v="所"/>
    <s v="國企"/>
    <x v="11"/>
    <s v="國企所"/>
  </r>
  <r>
    <s v="02 25 2019 11:43AM            "/>
    <s v="施力麒"/>
    <s v="C121281786"/>
    <s v="男"/>
    <s v="02/10/1990                    "/>
    <s v="學生"/>
    <s v="法律學院                      "/>
    <s v="科法所"/>
    <s v="碩士班"/>
    <n v="886958122617"/>
    <s v="lichishih@gmail.com"/>
    <s v="其它"/>
    <s v="否"/>
    <n v="0"/>
    <n v="1"/>
    <s v="是"/>
    <m/>
    <x v="0"/>
    <s v="111.184.43.48"/>
    <x v="260"/>
    <n v="10"/>
    <s v="TIP"/>
    <s v="企業實習計劃說明會"/>
    <s v="0320_國泰金控"/>
    <n v="2"/>
    <n v="107"/>
    <n v="1"/>
    <n v="1"/>
    <n v="10"/>
    <s v="有"/>
    <x v="269"/>
    <n v="0"/>
    <n v="1"/>
    <n v="10"/>
    <n v="0"/>
    <n v="0"/>
    <n v="0"/>
    <s v="所"/>
    <s v="其他"/>
    <x v="0"/>
    <s v="其他系所"/>
  </r>
  <r>
    <s v="03 23 2019 11:37PM            "/>
    <s v="施佳璇"/>
    <s v="A230138574"/>
    <s v="女"/>
    <s v="12/15/1998                    "/>
    <s v="學生"/>
    <s v="管理學院                      "/>
    <s v="國企系"/>
    <s v="學士班"/>
    <n v="972776066"/>
    <s v="B06704005@ntu.edu.tw"/>
    <s v="其它"/>
    <s v="否"/>
    <s v="                              "/>
    <m/>
    <s v="是"/>
    <m/>
    <x v="0"/>
    <s v="123.194.161.205"/>
    <x v="261"/>
    <n v="6"/>
    <s v="職涯講堂"/>
    <s v="學長姐實習經驗分享會"/>
    <s v="0326_工管B05孫儷芯/國企B04童安弘"/>
    <n v="2"/>
    <n v="107"/>
    <n v="1"/>
    <n v="1"/>
    <n v="10"/>
    <s v="目前無，謝謝您"/>
    <x v="270"/>
    <n v="0"/>
    <n v="1"/>
    <n v="10"/>
    <n v="0"/>
    <n v="0"/>
    <n v="0"/>
    <s v="系"/>
    <s v="國企"/>
    <x v="2"/>
    <s v="國企系"/>
  </r>
  <r>
    <s v="03 21 2019  9:38PM            "/>
    <s v="施宛妤"/>
    <s v="F228645756"/>
    <s v="女"/>
    <s v="08/17/1996                    "/>
    <s v="學生"/>
    <s v="公共衛生學院                  "/>
    <s v="環衛所"/>
    <s v="碩士班"/>
    <n v="910306327"/>
    <s v="r07844001@ntu.edu.tw"/>
    <s v="其它"/>
    <s v="否"/>
    <n v="0"/>
    <n v="1"/>
    <s v="是"/>
    <m/>
    <x v="0"/>
    <s v="36.231.59.156"/>
    <x v="262"/>
    <n v="10"/>
    <s v="TIP"/>
    <s v="企業實習計劃說明會"/>
    <s v="0322_台灣拜耳"/>
    <n v="2"/>
    <n v="107"/>
    <n v="1"/>
    <n v="1"/>
    <n v="10"/>
    <s v="是，大學實習課程"/>
    <x v="271"/>
    <n v="0"/>
    <n v="1"/>
    <n v="10"/>
    <n v="0"/>
    <n v="0"/>
    <n v="0"/>
    <s v="所"/>
    <s v="其他"/>
    <x v="0"/>
    <s v="其他系所"/>
  </r>
  <r>
    <m/>
    <s v="施詠瀚"/>
    <s v="A130968169"/>
    <m/>
    <s v="05/31/1999"/>
    <s v="學生"/>
    <s v="管理學院                      "/>
    <s v="財金系"/>
    <s v="學士班"/>
    <n v="928689344"/>
    <m/>
    <m/>
    <s v="是"/>
    <n v="0"/>
    <n v="0"/>
    <s v="是"/>
    <m/>
    <x v="3"/>
    <m/>
    <x v="263"/>
    <n v="20"/>
    <s v="TIP"/>
    <s v="企業實習計劃說明會"/>
    <s v="0325_富達投信"/>
    <n v="2"/>
    <n v="107"/>
    <n v="1"/>
    <n v="1"/>
    <n v="10"/>
    <m/>
    <x v="272"/>
    <n v="0"/>
    <n v="0"/>
    <n v="20"/>
    <n v="0"/>
    <n v="0"/>
    <n v="1"/>
    <s v="系"/>
    <s v="財金"/>
    <x v="3"/>
    <s v="財金系"/>
  </r>
  <r>
    <s v="04 12 2019  2:19PM            "/>
    <s v="施詠瀚"/>
    <s v="A130968169"/>
    <s v="男"/>
    <s v="05/31/1999                    "/>
    <s v="學生"/>
    <s v="管理學院                      "/>
    <s v="財金系"/>
    <s v="學士班"/>
    <n v="928689344"/>
    <m/>
    <s v="其它"/>
    <s v="是"/>
    <s v="                              "/>
    <m/>
    <s v="是"/>
    <m/>
    <x v="3"/>
    <m/>
    <x v="263"/>
    <n v="6"/>
    <s v="TIP"/>
    <s v="企業實習計劃說明會"/>
    <s v="0412_華碩電腦"/>
    <n v="2"/>
    <n v="107"/>
    <n v="1"/>
    <n v="1"/>
    <n v="10"/>
    <m/>
    <x v="272"/>
    <n v="0"/>
    <n v="0"/>
    <n v="20"/>
    <n v="0"/>
    <n v="0"/>
    <n v="1"/>
    <s v="系"/>
    <s v="財金"/>
    <x v="3"/>
    <s v="財金系"/>
  </r>
  <r>
    <s v="03  7 2019 11:13PM            "/>
    <s v="柯妤璇"/>
    <s v="A229157625"/>
    <s v="女"/>
    <s v="05/26/1998                    "/>
    <s v="學生"/>
    <s v="社會科學院                    "/>
    <s v="經濟系"/>
    <s v="學士班"/>
    <n v="920021514"/>
    <s v="b05303095@ntu.edu.tw"/>
    <s v="其它"/>
    <s v="否"/>
    <n v="1"/>
    <n v="0"/>
    <s v="否"/>
    <m/>
    <x v="0"/>
    <s v="115.82.19.173"/>
    <x v="264"/>
    <n v="10"/>
    <s v="TIP"/>
    <s v="企業實習計劃說明會"/>
    <s v="0325_富達投信"/>
    <n v="2"/>
    <n v="107"/>
    <n v="1"/>
    <n v="1"/>
    <n v="10"/>
    <s v="是"/>
    <x v="273"/>
    <n v="1"/>
    <n v="0"/>
    <n v="0"/>
    <n v="1"/>
    <n v="0"/>
    <n v="0"/>
    <s v="系"/>
    <s v="其他"/>
    <x v="0"/>
    <s v="其他系所"/>
  </r>
  <r>
    <s v="02 18 2019 10:34AM            "/>
    <s v="柯雨彤"/>
    <s v="P223768920"/>
    <s v="女"/>
    <s v="12/29/1997                    "/>
    <s v="學生"/>
    <s v="生物資源暨農學院              "/>
    <s v="農經系"/>
    <s v="學士班"/>
    <n v="978964098"/>
    <s v="B05607041@ntu.edu.tw"/>
    <s v="其它"/>
    <s v="否"/>
    <n v="1"/>
    <n v="0"/>
    <s v="否"/>
    <m/>
    <x v="0"/>
    <s v="140.112.25.106"/>
    <x v="265"/>
    <n v="10"/>
    <s v="TIP"/>
    <s v="企業實習計劃說明會"/>
    <s v="0314_精英公關集團"/>
    <n v="2"/>
    <n v="107"/>
    <n v="1"/>
    <n v="1"/>
    <n v="10"/>
    <s v="否"/>
    <x v="274"/>
    <n v="1"/>
    <n v="0"/>
    <n v="0"/>
    <n v="1"/>
    <n v="0"/>
    <n v="0"/>
    <s v="系"/>
    <s v="其他"/>
    <x v="0"/>
    <s v="其他系所"/>
  </r>
  <r>
    <s v="02 18 2019 10:32AM            "/>
    <s v="柯雨彤"/>
    <s v="P223768920"/>
    <s v="女"/>
    <s v="12/29/1997                    "/>
    <s v="學生"/>
    <s v="生物資源暨農學院              "/>
    <s v="農經系"/>
    <s v="學士班"/>
    <n v="978964098"/>
    <s v="B05607041@ntu.edu.tw"/>
    <s v="其它"/>
    <s v="否"/>
    <n v="1"/>
    <n v="0"/>
    <s v="否"/>
    <m/>
    <x v="0"/>
    <s v="140.112.25.106"/>
    <x v="265"/>
    <n v="10"/>
    <s v="TIP"/>
    <s v="企業實習計劃說明會"/>
    <s v="0315_聚陽實業"/>
    <n v="2"/>
    <n v="107"/>
    <n v="1"/>
    <n v="1"/>
    <n v="10"/>
    <s v="否"/>
    <x v="274"/>
    <n v="1"/>
    <n v="0"/>
    <n v="0"/>
    <n v="1"/>
    <n v="0"/>
    <n v="0"/>
    <s v="系"/>
    <s v="其他"/>
    <x v="0"/>
    <s v="其他系所"/>
  </r>
  <r>
    <m/>
    <s v="柯雅鈴"/>
    <m/>
    <m/>
    <m/>
    <s v="其他"/>
    <m/>
    <m/>
    <m/>
    <m/>
    <m/>
    <s v="其他"/>
    <s v="是"/>
    <n v="0"/>
    <n v="0"/>
    <s v="是"/>
    <m/>
    <x v="1"/>
    <m/>
    <x v="1"/>
    <n v="0"/>
    <s v="TIP"/>
    <s v="企業實習計劃說明會"/>
    <s v="0318_大昌華嘉"/>
    <n v="2"/>
    <n v="107"/>
    <n v="1"/>
    <n v="1"/>
    <n v="10"/>
    <m/>
    <x v="275"/>
    <n v="0"/>
    <n v="0"/>
    <n v="0"/>
    <n v="0"/>
    <n v="1"/>
    <n v="0"/>
    <s v="其他"/>
    <s v="非在校生"/>
    <x v="1"/>
    <s v="其他"/>
  </r>
  <r>
    <s v="03  4 2019 10:06PM            "/>
    <s v="柳昕妤"/>
    <s v="F229897889"/>
    <s v="女"/>
    <s v="11/26/1998                    "/>
    <s v="學生"/>
    <s v="生物資源暨農學院              "/>
    <s v="農化系"/>
    <s v="學士班"/>
    <n v="968631789"/>
    <s v="b07603025@ntu.edu.tw"/>
    <s v="其它"/>
    <s v="否"/>
    <n v="0"/>
    <n v="1"/>
    <s v="是"/>
    <m/>
    <x v="0"/>
    <s v="49.158.24.93"/>
    <x v="266"/>
    <n v="10"/>
    <s v="TIP"/>
    <s v="企業實習計劃說明會"/>
    <s v="0322_台灣拜耳"/>
    <n v="2"/>
    <n v="107"/>
    <n v="1"/>
    <n v="1"/>
    <n v="10"/>
    <s v="沒有"/>
    <x v="276"/>
    <n v="0"/>
    <n v="1"/>
    <n v="10"/>
    <n v="0"/>
    <n v="0"/>
    <n v="0"/>
    <s v="系"/>
    <s v="其他"/>
    <x v="0"/>
    <s v="其他系所"/>
  </r>
  <r>
    <s v="03 22 2019  2:22PM            "/>
    <s v="柳昕妤"/>
    <s v="F229897889"/>
    <s v="女"/>
    <s v="11/26/1998                    "/>
    <s v="學生"/>
    <s v="生物資源暨農學院              "/>
    <s v="農化系"/>
    <s v="學士班"/>
    <n v="968631789"/>
    <s v="b07603025@ntu.edu.tw"/>
    <s v="其它"/>
    <s v="否"/>
    <n v="0"/>
    <n v="1"/>
    <s v="是"/>
    <m/>
    <x v="0"/>
    <s v="140.112.25.1"/>
    <x v="266"/>
    <n v="10"/>
    <s v="TIP"/>
    <s v="企業實習計劃說明會"/>
    <s v="0325_富達投信"/>
    <n v="2"/>
    <n v="107"/>
    <n v="1"/>
    <n v="1"/>
    <n v="10"/>
    <s v="沒有"/>
    <x v="276"/>
    <n v="0"/>
    <n v="1"/>
    <n v="10"/>
    <n v="0"/>
    <n v="0"/>
    <n v="0"/>
    <s v="系"/>
    <s v="其他"/>
    <x v="0"/>
    <s v="其他系所"/>
  </r>
  <r>
    <s v="03 22 2019  2:31PM            "/>
    <s v="柳昕妤"/>
    <s v="F229897889"/>
    <s v="女"/>
    <s v="11/26/1998                    "/>
    <s v="學生"/>
    <s v="生物資源暨農學院              "/>
    <s v="農化系"/>
    <s v="學士班"/>
    <n v="968631789"/>
    <s v="b07603025@ntu.edu.tw"/>
    <s v="其它"/>
    <s v="否"/>
    <s v="                              "/>
    <m/>
    <s v="是"/>
    <m/>
    <x v="0"/>
    <s v="140.112.25.1"/>
    <x v="266"/>
    <n v="6"/>
    <s v="TIP"/>
    <s v="企業實習說明會"/>
    <s v="0426_台灣通用磨坊"/>
    <n v="2"/>
    <n v="107"/>
    <n v="1"/>
    <n v="1"/>
    <n v="10"/>
    <s v="否"/>
    <x v="276"/>
    <n v="0"/>
    <n v="1"/>
    <n v="10"/>
    <n v="0"/>
    <n v="0"/>
    <n v="0"/>
    <s v="系"/>
    <s v="其他"/>
    <x v="0"/>
    <s v="其他系所"/>
  </r>
  <r>
    <s v="03  9 2019 10:45PM            "/>
    <s v="柳炯宇"/>
    <s v="A126832101"/>
    <s v="男"/>
    <s v="09/13/1995                    "/>
    <s v="學生"/>
    <s v="管理學院                      "/>
    <s v="國企系"/>
    <s v="碩士班"/>
    <n v="975752193"/>
    <s v="curl840913@gmail.com"/>
    <s v="其它"/>
    <s v="否"/>
    <n v="1"/>
    <n v="0"/>
    <s v="否"/>
    <m/>
    <x v="0"/>
    <s v="182.234.46.30"/>
    <x v="267"/>
    <n v="10"/>
    <s v="TIP"/>
    <s v="企業實習計劃說明會"/>
    <s v="0325_富達投信"/>
    <n v="2"/>
    <n v="107"/>
    <n v="1"/>
    <n v="1"/>
    <n v="10"/>
    <s v="否"/>
    <x v="277"/>
    <n v="1"/>
    <n v="0"/>
    <n v="0"/>
    <n v="1"/>
    <n v="0"/>
    <n v="0"/>
    <s v="所"/>
    <s v="國企"/>
    <x v="11"/>
    <s v="國企所"/>
  </r>
  <r>
    <s v="03  6 2019  1:04AM            "/>
    <s v="段以利"/>
    <s v="D121276286"/>
    <s v="男"/>
    <s v="02/03/1982                    "/>
    <s v="學生"/>
    <s v=" 電機資訊學院                 "/>
    <s v="光電所"/>
    <s v="碩士班"/>
    <n v="989426300"/>
    <s v="r04941126@ntu.edu.tw"/>
    <s v="其它"/>
    <s v="是"/>
    <n v="0"/>
    <n v="1"/>
    <s v="是"/>
    <m/>
    <x v="0"/>
    <s v="42.73.27.239"/>
    <x v="268"/>
    <n v="10"/>
    <s v="TIP"/>
    <s v="企業實習計劃說明會"/>
    <s v="0313_全球人壽"/>
    <n v="2"/>
    <n v="107"/>
    <n v="1"/>
    <n v="1"/>
    <n v="10"/>
    <s v="是"/>
    <x v="278"/>
    <n v="0"/>
    <n v="1"/>
    <n v="10"/>
    <n v="0"/>
    <n v="0"/>
    <n v="0"/>
    <s v="所"/>
    <s v="其他"/>
    <x v="0"/>
    <s v="其他系所"/>
  </r>
  <r>
    <s v="03  5 2019  9:59PM            "/>
    <s v="段以利"/>
    <s v="D121276286"/>
    <s v="男"/>
    <s v="02/03/1982                    "/>
    <s v="學生"/>
    <s v=" 電機資訊學院                 "/>
    <s v="光電所"/>
    <s v="碩士班"/>
    <n v="989426300"/>
    <s v="r04941126@ntu.edu.tw"/>
    <s v="其它"/>
    <s v="是"/>
    <s v="                              "/>
    <m/>
    <s v="是"/>
    <m/>
    <x v="0"/>
    <s v="42.73.27.239"/>
    <x v="268"/>
    <n v="6"/>
    <s v="TIP"/>
    <s v="企業實習計劃說明會"/>
    <s v="0411_SAS"/>
    <n v="2"/>
    <n v="107"/>
    <n v="1"/>
    <n v="1"/>
    <n v="10"/>
    <m/>
    <x v="278"/>
    <n v="0"/>
    <n v="1"/>
    <n v="10"/>
    <n v="0"/>
    <n v="0"/>
    <n v="0"/>
    <s v="所"/>
    <s v="其他"/>
    <x v="0"/>
    <s v="其他系所"/>
  </r>
  <r>
    <s v="04 29 2019  4:19PM            "/>
    <s v="段以利"/>
    <s v="D121276286"/>
    <s v="男"/>
    <s v="02/03/1982                    "/>
    <s v="學生"/>
    <s v=" 電機資訊學院                 "/>
    <s v="光電所"/>
    <s v="碩士班"/>
    <n v="989426300"/>
    <s v="r04941126@ntu.edu.tw"/>
    <s v="其它"/>
    <s v="是"/>
    <s v="                              "/>
    <m/>
    <s v="是"/>
    <m/>
    <x v="0"/>
    <s v="111.71.76.10"/>
    <x v="268"/>
    <n v="6"/>
    <s v="TIP"/>
    <s v="企業實習說明會"/>
    <s v="0501_磊山保險經紀人"/>
    <n v="2"/>
    <n v="107"/>
    <n v="1"/>
    <n v="1"/>
    <n v="10"/>
    <s v="是"/>
    <x v="278"/>
    <n v="0"/>
    <n v="1"/>
    <n v="10"/>
    <n v="0"/>
    <n v="0"/>
    <n v="0"/>
    <s v="所"/>
    <s v="其他"/>
    <x v="0"/>
    <s v="其他系所"/>
  </r>
  <r>
    <s v="05  7 2019  9:42AM            "/>
    <s v="段以利"/>
    <s v="D121276286"/>
    <s v="男"/>
    <s v="02/03/1982                    "/>
    <s v="學生"/>
    <s v=" 電機資訊學院                 "/>
    <s v="光電所"/>
    <s v="碩士班"/>
    <n v="989426300"/>
    <s v="r04941126@ntu.edu.tw"/>
    <s v="其它"/>
    <s v="是"/>
    <s v="                              "/>
    <m/>
    <s v="是"/>
    <m/>
    <x v="0"/>
    <s v="223.136.163.82"/>
    <x v="268"/>
    <n v="6"/>
    <s v="TIP"/>
    <s v="企業實習說明會"/>
    <s v="0508_台大創創中心"/>
    <n v="2"/>
    <n v="10"/>
    <n v="1"/>
    <n v="107"/>
    <n v="10"/>
    <s v="是"/>
    <x v="278"/>
    <n v="0"/>
    <n v="1"/>
    <n v="10"/>
    <n v="0"/>
    <n v="0"/>
    <n v="0"/>
    <s v="所"/>
    <s v="其他"/>
    <x v="0"/>
    <s v="其他系所"/>
  </r>
  <r>
    <s v="03  5 2019 11:11AM            "/>
    <s v="段志奇"/>
    <s v="A124581334"/>
    <s v="男"/>
    <s v="06/20/1976                    "/>
    <s v="計畫人員"/>
    <m/>
    <s v="國家理論科學研究中心"/>
    <s v="專任研究助理"/>
    <n v="968517862"/>
    <s v="davidtuan@ntu.edu.tw"/>
    <s v="其它"/>
    <s v="否"/>
    <s v="                              "/>
    <m/>
    <s v="否"/>
    <m/>
    <x v="0"/>
    <s v="140.112.51.119"/>
    <x v="269"/>
    <n v="6"/>
    <s v="TIP"/>
    <s v="企業實習計劃說明會"/>
    <s v="0411_SAS"/>
    <n v="2"/>
    <n v="107"/>
    <n v="1"/>
    <n v="1"/>
    <n v="10"/>
    <m/>
    <x v="279"/>
    <n v="1"/>
    <n v="0"/>
    <n v="0"/>
    <n v="1"/>
    <n v="0"/>
    <n v="0"/>
    <s v="其他"/>
    <s v="非在校生"/>
    <x v="1"/>
    <s v="其他"/>
  </r>
  <r>
    <s v="03 22 2019  3:35PM            "/>
    <s v="洪于鈞"/>
    <s v="FC30125867"/>
    <s v="男"/>
    <s v="02/14/1997                    "/>
    <s v="學生"/>
    <s v="生物資源暨農學院              "/>
    <s v="農經系"/>
    <s v="學士班"/>
    <n v="965084154"/>
    <s v="angyeecin@live.com"/>
    <s v="其它"/>
    <s v="是"/>
    <n v="0"/>
    <n v="0"/>
    <s v="是"/>
    <m/>
    <x v="1"/>
    <m/>
    <x v="270"/>
    <n v="0"/>
    <s v="TIP"/>
    <s v="企業實習計劃說明會"/>
    <s v="0322_台灣拜耳"/>
    <n v="2"/>
    <n v="107"/>
    <n v="1"/>
    <n v="1"/>
    <n v="10"/>
    <m/>
    <x v="280"/>
    <n v="0"/>
    <n v="0"/>
    <n v="0"/>
    <n v="0"/>
    <n v="1"/>
    <n v="0"/>
    <s v="系"/>
    <s v="其他"/>
    <x v="0"/>
    <s v="其他系所"/>
  </r>
  <r>
    <s v="03 19 2019 11:20AM            "/>
    <s v="洪于雯"/>
    <s v="A229603033"/>
    <s v="女"/>
    <s v="05/24/1999                    "/>
    <s v="學生"/>
    <s v="生物資源暨農學院              "/>
    <s v="生傳系"/>
    <s v="學士班"/>
    <n v="970948870"/>
    <s v="winniehung90306@gmail.com"/>
    <s v="其它"/>
    <s v="是"/>
    <n v="0"/>
    <n v="0"/>
    <s v="是"/>
    <m/>
    <x v="1"/>
    <m/>
    <x v="271"/>
    <n v="0"/>
    <s v="TIP"/>
    <s v="企業實習計劃說明會"/>
    <s v="0318_大昌華嘉"/>
    <n v="2"/>
    <n v="107"/>
    <n v="1"/>
    <n v="1"/>
    <n v="10"/>
    <m/>
    <x v="281"/>
    <n v="0"/>
    <n v="0"/>
    <n v="0"/>
    <n v="0"/>
    <n v="1"/>
    <n v="0"/>
    <s v="系"/>
    <s v="其他"/>
    <x v="0"/>
    <s v="其他系所"/>
  </r>
  <r>
    <s v="03  7 2019 11:34PM            "/>
    <s v="洪司蓉"/>
    <s v="R224373525"/>
    <s v="女"/>
    <s v="06/06/1996                    "/>
    <s v="學生"/>
    <s v="管理學院                      "/>
    <s v="國企系"/>
    <s v="碩士班"/>
    <n v="962043505"/>
    <s v="bb263419@gmail.com"/>
    <s v="其它"/>
    <s v="否"/>
    <n v="0"/>
    <n v="1"/>
    <s v="是"/>
    <m/>
    <x v="0"/>
    <s v="111.185.8.175"/>
    <x v="272"/>
    <n v="10"/>
    <s v="TIP"/>
    <s v="企業實習計劃說明會"/>
    <s v="0311_晟德集團"/>
    <n v="2"/>
    <n v="107"/>
    <n v="1"/>
    <n v="1"/>
    <n v="10"/>
    <s v="是"/>
    <x v="282"/>
    <n v="0"/>
    <n v="1"/>
    <n v="10"/>
    <n v="0"/>
    <n v="0"/>
    <n v="0"/>
    <s v="所"/>
    <s v="國企"/>
    <x v="11"/>
    <s v="國企所"/>
  </r>
  <r>
    <s v="03 11 2019 10:48AM            "/>
    <s v="洪宇薇"/>
    <s v="O200457023"/>
    <s v="女"/>
    <s v="04/30/1998                    "/>
    <s v="學生"/>
    <s v="社會科學院                    "/>
    <s v="政治系國關組"/>
    <s v="學士班"/>
    <n v="917961188"/>
    <s v="b05302334@ntu.edu.tw"/>
    <s v="其它"/>
    <s v="否"/>
    <n v="0"/>
    <n v="1"/>
    <s v="是"/>
    <m/>
    <x v="0"/>
    <s v="140.112.25.98"/>
    <x v="273"/>
    <n v="10"/>
    <s v="TIP"/>
    <s v="企業實習計劃說明會"/>
    <s v="0312_工研院產科國際所"/>
    <n v="2"/>
    <n v="107"/>
    <n v="1"/>
    <n v="1"/>
    <n v="10"/>
    <m/>
    <x v="283"/>
    <n v="0"/>
    <n v="1"/>
    <n v="10"/>
    <n v="0"/>
    <n v="0"/>
    <n v="0"/>
    <s v="系"/>
    <s v="其他"/>
    <x v="0"/>
    <s v="其他系所"/>
  </r>
  <r>
    <s v="03 11 2019 10:12PM            "/>
    <s v="洪岱琪"/>
    <s v="A228705903"/>
    <s v="女"/>
    <s v="04/30/1999                    "/>
    <s v="學生"/>
    <s v="管理學院                      "/>
    <s v="會計系"/>
    <s v="學士班"/>
    <n v="965590232"/>
    <s v="b06702069@ntu.edu.tw"/>
    <s v="其它"/>
    <s v="否"/>
    <n v="0"/>
    <n v="1"/>
    <s v="是"/>
    <m/>
    <x v="0"/>
    <s v="124.12.84.38"/>
    <x v="274"/>
    <n v="10"/>
    <s v="TIP"/>
    <s v="企業實習計劃說明會"/>
    <s v="0312_工研院產科國際所"/>
    <n v="2"/>
    <n v="107"/>
    <n v="1"/>
    <n v="1"/>
    <n v="10"/>
    <m/>
    <x v="284"/>
    <n v="0"/>
    <n v="1"/>
    <n v="10"/>
    <n v="0"/>
    <n v="0"/>
    <n v="0"/>
    <s v="系"/>
    <s v="會計"/>
    <x v="4"/>
    <s v="會計系"/>
  </r>
  <r>
    <s v="03 11 2019 10:11PM            "/>
    <s v="洪岱琪"/>
    <s v="A228705903"/>
    <s v="女"/>
    <s v="04/30/1999                    "/>
    <s v="學生"/>
    <s v="管理學院                      "/>
    <s v="會計系"/>
    <s v="學士班"/>
    <n v="965590232"/>
    <s v="b06702069@ntu.edu.tw"/>
    <s v="其它"/>
    <s v="否"/>
    <n v="0"/>
    <n v="1"/>
    <s v="是"/>
    <m/>
    <x v="0"/>
    <s v="124.12.84.38"/>
    <x v="274"/>
    <n v="10"/>
    <s v="TIP"/>
    <s v="企業實習計劃說明會"/>
    <s v="0313_全球人壽"/>
    <n v="2"/>
    <n v="107"/>
    <n v="1"/>
    <n v="1"/>
    <n v="10"/>
    <s v="否"/>
    <x v="284"/>
    <n v="0"/>
    <n v="1"/>
    <n v="10"/>
    <n v="0"/>
    <n v="0"/>
    <n v="0"/>
    <s v="系"/>
    <s v="會計"/>
    <x v="4"/>
    <s v="會計系"/>
  </r>
  <r>
    <s v="03 16 2019 11:14PM            "/>
    <s v="洪岱琪"/>
    <s v="A228705903"/>
    <s v="女"/>
    <s v="04/30/1999                    "/>
    <s v="學生"/>
    <s v="管理學院                      "/>
    <s v="會計系"/>
    <s v="學士班"/>
    <n v="965590232"/>
    <s v="b06702069@ntu.edu.tw"/>
    <s v="其它"/>
    <s v="否"/>
    <n v="0"/>
    <n v="1"/>
    <s v="是"/>
    <m/>
    <x v="0"/>
    <s v="124.12.84.38"/>
    <x v="274"/>
    <n v="10"/>
    <s v="TIP"/>
    <s v="企業實習計劃說明會"/>
    <s v="0318_大昌華嘉"/>
    <n v="2"/>
    <n v="107"/>
    <n v="1"/>
    <n v="1"/>
    <n v="10"/>
    <s v="否"/>
    <x v="284"/>
    <n v="0"/>
    <n v="1"/>
    <n v="10"/>
    <n v="0"/>
    <n v="0"/>
    <n v="0"/>
    <s v="系"/>
    <s v="會計"/>
    <x v="4"/>
    <s v="會計系"/>
  </r>
  <r>
    <s v="03 16 2019 11:14PM            "/>
    <s v="洪岱琪"/>
    <s v="A228705903"/>
    <s v="女"/>
    <s v="04/30/1999                    "/>
    <s v="學生"/>
    <s v="管理學院                      "/>
    <s v="會計系"/>
    <s v="學士班"/>
    <n v="965590232"/>
    <s v="b06702069@ntu.edu.tw"/>
    <s v="其它"/>
    <s v="否"/>
    <n v="0"/>
    <n v="1"/>
    <s v="是"/>
    <m/>
    <x v="0"/>
    <s v="124.12.84.38"/>
    <x v="274"/>
    <n v="10"/>
    <s v="TIP"/>
    <s v="企業實習計劃說明會"/>
    <s v="0319_玉山銀行"/>
    <n v="2"/>
    <n v="107"/>
    <n v="1"/>
    <n v="1"/>
    <n v="10"/>
    <s v="否"/>
    <x v="284"/>
    <n v="0"/>
    <n v="1"/>
    <n v="10"/>
    <n v="0"/>
    <n v="0"/>
    <n v="0"/>
    <s v="系"/>
    <s v="會計"/>
    <x v="4"/>
    <s v="會計系"/>
  </r>
  <r>
    <s v="03 16 2019 11:15PM            "/>
    <s v="洪岱琪"/>
    <s v="A228705903"/>
    <s v="女"/>
    <s v="04/30/1999                    "/>
    <s v="學生"/>
    <s v="管理學院                      "/>
    <s v="會計系"/>
    <s v="學士班"/>
    <n v="965590232"/>
    <s v="b06702069@ntu.edu.tw"/>
    <s v="其它"/>
    <s v="否"/>
    <n v="0"/>
    <n v="1"/>
    <s v="是"/>
    <m/>
    <x v="0"/>
    <s v="124.12.84.38"/>
    <x v="274"/>
    <n v="10"/>
    <s v="TIP"/>
    <s v="企業實習計劃說明會"/>
    <s v="0325_富達投信"/>
    <n v="2"/>
    <n v="107"/>
    <n v="1"/>
    <n v="1"/>
    <n v="10"/>
    <s v="否"/>
    <x v="284"/>
    <n v="0"/>
    <n v="1"/>
    <n v="10"/>
    <n v="0"/>
    <n v="0"/>
    <n v="0"/>
    <s v="系"/>
    <s v="會計"/>
    <x v="4"/>
    <s v="會計系"/>
  </r>
  <r>
    <m/>
    <s v="洪岱琪"/>
    <m/>
    <m/>
    <m/>
    <m/>
    <m/>
    <m/>
    <m/>
    <m/>
    <m/>
    <m/>
    <m/>
    <m/>
    <m/>
    <m/>
    <m/>
    <x v="2"/>
    <m/>
    <x v="274"/>
    <m/>
    <s v="出席問題"/>
    <m/>
    <s v="0327 只領便當就離開了"/>
    <m/>
    <m/>
    <m/>
    <m/>
    <m/>
    <m/>
    <x v="284"/>
    <m/>
    <n v="0"/>
    <n v="-50"/>
    <m/>
    <m/>
    <m/>
    <m/>
    <s v="非在校生"/>
    <x v="13"/>
    <m/>
  </r>
  <r>
    <s v="03 20 2019  8:25PM            "/>
    <s v="洪岱琪"/>
    <s v="A228705903"/>
    <s v="女"/>
    <s v="04/30/1999                    "/>
    <s v="學生"/>
    <s v="管理學院                      "/>
    <s v="會計系"/>
    <s v="學士班"/>
    <n v="965590232"/>
    <s v="b06702069@ntu.edu.tw"/>
    <s v="其它"/>
    <s v="否"/>
    <s v="                              "/>
    <m/>
    <s v="否"/>
    <m/>
    <x v="0"/>
    <s v="124.12.84.38"/>
    <x v="274"/>
    <n v="6"/>
    <s v="TIP"/>
    <s v="企業實習計劃說明會"/>
    <s v="0327_願麗醫美集團"/>
    <n v="2"/>
    <n v="107"/>
    <n v="1"/>
    <n v="1"/>
    <n v="10"/>
    <s v="否"/>
    <x v="284"/>
    <n v="1"/>
    <n v="0"/>
    <n v="0"/>
    <n v="1"/>
    <n v="0"/>
    <n v="0"/>
    <s v="系"/>
    <s v="會計"/>
    <x v="4"/>
    <s v="會計系"/>
  </r>
  <r>
    <s v="03 20 2019  8:25PM            "/>
    <s v="洪岱琪"/>
    <s v="A228705903"/>
    <s v="女"/>
    <s v="04/30/1999                    "/>
    <s v="學生"/>
    <s v="管理學院                      "/>
    <s v="會計系"/>
    <s v="學士班"/>
    <n v="965590232"/>
    <s v="b06702069@ntu.edu.tw"/>
    <s v="其它"/>
    <s v="否"/>
    <s v="                              "/>
    <m/>
    <s v="是"/>
    <m/>
    <x v="0"/>
    <s v="124.12.84.38"/>
    <x v="274"/>
    <n v="6"/>
    <s v="TIP"/>
    <s v="企業實習計劃說明會"/>
    <s v="0411_SAS"/>
    <n v="2"/>
    <n v="107"/>
    <n v="1"/>
    <n v="1"/>
    <n v="10"/>
    <s v="否"/>
    <x v="284"/>
    <n v="0"/>
    <n v="1"/>
    <n v="10"/>
    <n v="0"/>
    <n v="0"/>
    <n v="0"/>
    <s v="系"/>
    <s v="會計"/>
    <x v="4"/>
    <s v="會計系"/>
  </r>
  <r>
    <s v="04 11 2019  2:48PM            "/>
    <s v="洪昕瑜"/>
    <s v="L225112585"/>
    <s v="女"/>
    <s v="12/19/1997                    "/>
    <s v="學生"/>
    <s v="管理學院                      "/>
    <s v="財金系"/>
    <s v="學士班"/>
    <m/>
    <s v="cindyh1219@yahoo.com.tw"/>
    <s v="其它"/>
    <s v="是"/>
    <s v="                              "/>
    <m/>
    <s v="是"/>
    <m/>
    <x v="1"/>
    <m/>
    <x v="275"/>
    <n v="6"/>
    <s v="TIP"/>
    <s v="企業實習計劃說明會"/>
    <s v="0411_SAS"/>
    <n v="2"/>
    <n v="107"/>
    <n v="1"/>
    <n v="1"/>
    <n v="10"/>
    <m/>
    <x v="285"/>
    <n v="0"/>
    <n v="0"/>
    <n v="0"/>
    <n v="0"/>
    <n v="1"/>
    <n v="0"/>
    <s v="系"/>
    <s v="財金"/>
    <x v="3"/>
    <s v="財金系"/>
  </r>
  <r>
    <s v="03 11 2019  1:46PM            "/>
    <s v="洪迎禎"/>
    <s v="L224837449"/>
    <s v="女"/>
    <s v="04/06/1996                    "/>
    <s v="學生"/>
    <s v="工學院                        "/>
    <s v="工業工程所"/>
    <s v="碩士班"/>
    <n v="921314777"/>
    <s v="chen01161@gmail.com"/>
    <s v="其它"/>
    <s v="否"/>
    <n v="0"/>
    <n v="1"/>
    <s v="是"/>
    <m/>
    <x v="0"/>
    <s v="140.112.41.37"/>
    <x v="276"/>
    <n v="10"/>
    <s v="TIP"/>
    <s v="企業實習計劃說明會"/>
    <s v="0319_玉山銀行"/>
    <n v="2"/>
    <n v="107"/>
    <n v="1"/>
    <n v="1"/>
    <n v="10"/>
    <s v="是"/>
    <x v="286"/>
    <n v="0"/>
    <n v="1"/>
    <n v="10"/>
    <n v="0"/>
    <n v="0"/>
    <n v="0"/>
    <s v="所"/>
    <s v="其他"/>
    <x v="0"/>
    <s v="其他系所"/>
  </r>
  <r>
    <s v="03 12 2019 12:30AM            "/>
    <s v="洪迎禎"/>
    <s v="L224837449"/>
    <s v="女"/>
    <s v="04/06/1996                    "/>
    <s v="學生"/>
    <s v="工學院                        "/>
    <s v="工業工程所"/>
    <s v="碩士班"/>
    <n v="921314777"/>
    <s v="chen01161@gmail.com"/>
    <s v="其它"/>
    <s v="否"/>
    <s v="                              "/>
    <m/>
    <s v="否"/>
    <m/>
    <x v="0"/>
    <s v="111.184.39.80"/>
    <x v="276"/>
    <n v="6"/>
    <s v="TIP"/>
    <s v="企業實習計劃說明會"/>
    <s v="0411_SAS"/>
    <n v="2"/>
    <n v="107"/>
    <n v="1"/>
    <n v="1"/>
    <n v="10"/>
    <m/>
    <x v="286"/>
    <n v="1"/>
    <n v="0"/>
    <n v="0"/>
    <n v="1"/>
    <n v="0"/>
    <n v="0"/>
    <s v="所"/>
    <s v="其他"/>
    <x v="0"/>
    <s v="其他系所"/>
  </r>
  <r>
    <s v="04  9 2019 12:43AM            "/>
    <s v="洪偉蘋"/>
    <s v="F230134375"/>
    <s v="女"/>
    <s v="06/10/1999                    "/>
    <s v="學生"/>
    <s v="管理學院                      "/>
    <s v="工管系企管組"/>
    <s v="學士班"/>
    <n v="909090610"/>
    <s v="apple10330720@gmail.com"/>
    <s v="其它"/>
    <s v="是"/>
    <s v="                              "/>
    <m/>
    <s v="是"/>
    <m/>
    <x v="0"/>
    <s v="59.127.176.25"/>
    <x v="277"/>
    <n v="6"/>
    <s v="TIP"/>
    <s v="企業實習說明會"/>
    <s v="0426_台灣通用磨坊"/>
    <n v="2"/>
    <n v="107"/>
    <n v="1"/>
    <n v="1"/>
    <n v="10"/>
    <s v="否"/>
    <x v="287"/>
    <n v="0"/>
    <n v="1"/>
    <n v="10"/>
    <n v="0"/>
    <n v="0"/>
    <n v="0"/>
    <s v="系"/>
    <s v="工管"/>
    <x v="5"/>
    <s v="工管系"/>
  </r>
  <r>
    <s v="05  6 2019 10:08PM            "/>
    <s v="洪偉蘋"/>
    <s v="F230134375"/>
    <s v="女"/>
    <s v="06/10/1999                    "/>
    <s v="學生"/>
    <s v="管理學院                      "/>
    <s v="工管系企管組"/>
    <s v="學士班"/>
    <n v="909090610"/>
    <s v="apple10330720@gmail.com"/>
    <s v="其它"/>
    <s v="是"/>
    <s v="                              "/>
    <m/>
    <s v="是"/>
    <m/>
    <x v="0"/>
    <s v="59.127.176.25"/>
    <x v="277"/>
    <n v="6"/>
    <s v="TIP"/>
    <s v="企業實習說明會"/>
    <s v="0508_台大創創中心"/>
    <n v="2"/>
    <n v="10"/>
    <n v="1"/>
    <n v="107"/>
    <n v="10"/>
    <s v="否"/>
    <x v="287"/>
    <n v="0"/>
    <n v="1"/>
    <n v="10"/>
    <n v="0"/>
    <n v="0"/>
    <n v="0"/>
    <s v="系"/>
    <s v="工管"/>
    <x v="5"/>
    <s v="工管系"/>
  </r>
  <r>
    <s v="03 15 2019  3:08PM            "/>
    <s v="洪啟宸"/>
    <s v="E125360422"/>
    <s v="女"/>
    <s v="06/16/1999                    "/>
    <s v="學生"/>
    <s v="管理學院                      "/>
    <s v="國企系"/>
    <s v="學士班"/>
    <n v="934012923"/>
    <s v="joey880616@yahoo.com.tw"/>
    <s v="其它"/>
    <s v="是"/>
    <n v="0"/>
    <n v="0"/>
    <s v="是"/>
    <m/>
    <x v="3"/>
    <m/>
    <x v="278"/>
    <n v="20"/>
    <s v="TIP"/>
    <s v="企業實習計劃說明會"/>
    <s v="0315_聚陽實業"/>
    <n v="2"/>
    <n v="107"/>
    <n v="1"/>
    <n v="1"/>
    <n v="10"/>
    <m/>
    <x v="288"/>
    <n v="0"/>
    <n v="0"/>
    <n v="20"/>
    <n v="0"/>
    <n v="0"/>
    <n v="1"/>
    <s v="系"/>
    <s v="國企"/>
    <x v="2"/>
    <s v="國企系"/>
  </r>
  <r>
    <s v="04 10 2019  3:02PM            "/>
    <s v="洪啟宸"/>
    <s v="E125360422"/>
    <s v="男"/>
    <s v="06/16/1999                    "/>
    <s v="學生"/>
    <s v="管理學院                      "/>
    <s v="國企系"/>
    <s v="學士班"/>
    <n v="934012923"/>
    <s v="joey880616@yahoo.com.tw"/>
    <s v="其它"/>
    <s v="是"/>
    <s v="                              "/>
    <m/>
    <s v="是"/>
    <m/>
    <x v="3"/>
    <m/>
    <x v="278"/>
    <n v="6"/>
    <s v="TIP"/>
    <s v="企業實習計劃說明會"/>
    <s v="0410_燦坤實業"/>
    <n v="2"/>
    <n v="107"/>
    <n v="1"/>
    <n v="1"/>
    <n v="10"/>
    <m/>
    <x v="288"/>
    <n v="0"/>
    <n v="0"/>
    <n v="20"/>
    <n v="0"/>
    <n v="0"/>
    <n v="1"/>
    <s v="系"/>
    <s v="國企"/>
    <x v="2"/>
    <s v="國企系"/>
  </r>
  <r>
    <s v="03  8 2019 12:34AM            "/>
    <s v="洪梓祐"/>
    <s v="F129881183"/>
    <s v="男"/>
    <s v="11/08/1996                    "/>
    <s v="學生"/>
    <s v="管理學院                      "/>
    <s v="會計系"/>
    <s v="學士班"/>
    <n v="916272707"/>
    <s v="johnnyh5288@gmail.com"/>
    <s v="其它"/>
    <s v="否"/>
    <n v="0"/>
    <n v="1"/>
    <s v="是"/>
    <m/>
    <x v="0"/>
    <s v="220.141.4.211"/>
    <x v="279"/>
    <n v="10"/>
    <s v="TIP"/>
    <s v="企業實習計劃說明會"/>
    <s v="0311_晟德集團"/>
    <n v="2"/>
    <n v="107"/>
    <n v="1"/>
    <n v="1"/>
    <n v="10"/>
    <s v="是"/>
    <x v="289"/>
    <n v="0"/>
    <n v="1"/>
    <n v="10"/>
    <n v="0"/>
    <n v="0"/>
    <n v="0"/>
    <s v="系"/>
    <s v="會計"/>
    <x v="4"/>
    <s v="會計系"/>
  </r>
  <r>
    <s v="03  8 2019 12:35AM            "/>
    <s v="洪梓祐"/>
    <s v="F129881183"/>
    <s v="男"/>
    <s v="11/08/1996                    "/>
    <s v="學生"/>
    <s v="管理學院                      "/>
    <s v="會計系"/>
    <s v="學士班"/>
    <n v="916272707"/>
    <s v="johnnyh5288@gmail.com"/>
    <s v="其它"/>
    <s v="否"/>
    <n v="0"/>
    <n v="1"/>
    <s v="是"/>
    <m/>
    <x v="0"/>
    <s v="220.141.4.211"/>
    <x v="279"/>
    <n v="10"/>
    <s v="TIP"/>
    <s v="企業實習計劃說明會"/>
    <s v="0315_聚陽實業"/>
    <n v="2"/>
    <n v="107"/>
    <n v="1"/>
    <n v="1"/>
    <n v="10"/>
    <s v="是"/>
    <x v="289"/>
    <n v="0"/>
    <n v="1"/>
    <n v="10"/>
    <n v="0"/>
    <n v="0"/>
    <n v="0"/>
    <s v="系"/>
    <s v="會計"/>
    <x v="4"/>
    <s v="會計系"/>
  </r>
  <r>
    <s v="03  8 2019 12:35AM            "/>
    <s v="洪梓祐"/>
    <s v="F129881183"/>
    <s v="男"/>
    <s v="11/08/1996                    "/>
    <s v="學生"/>
    <s v="管理學院                      "/>
    <s v="會計系"/>
    <s v="學士班"/>
    <n v="916272707"/>
    <s v="johnnyh5288@gmail.com"/>
    <s v="其它"/>
    <s v="否"/>
    <n v="1"/>
    <n v="0"/>
    <s v="否"/>
    <m/>
    <x v="0"/>
    <s v="220.141.4.211"/>
    <x v="279"/>
    <n v="10"/>
    <s v="TIP"/>
    <s v="企業實習計劃說明會"/>
    <s v="0318_大昌華嘉"/>
    <n v="2"/>
    <n v="107"/>
    <n v="1"/>
    <n v="1"/>
    <n v="10"/>
    <m/>
    <x v="289"/>
    <n v="1"/>
    <n v="0"/>
    <n v="0"/>
    <n v="1"/>
    <n v="0"/>
    <n v="0"/>
    <s v="系"/>
    <s v="會計"/>
    <x v="4"/>
    <s v="會計系"/>
  </r>
  <r>
    <s v="03  8 2019 12:33AM            "/>
    <s v="洪梓祐"/>
    <s v="F129881183"/>
    <s v="男"/>
    <s v="11/08/1996                    "/>
    <s v="學生"/>
    <s v="管理學院                      "/>
    <s v="會計系"/>
    <s v="學士班"/>
    <n v="916272707"/>
    <s v="johnnyh5288@gmail.com"/>
    <s v="其它"/>
    <s v="否"/>
    <n v="0"/>
    <n v="1"/>
    <s v="是"/>
    <m/>
    <x v="0"/>
    <s v="220.141.4.211"/>
    <x v="279"/>
    <n v="10"/>
    <s v="TIP"/>
    <s v="企業實習計劃說明會"/>
    <s v="0322_台灣拜耳"/>
    <n v="2"/>
    <n v="107"/>
    <n v="1"/>
    <n v="1"/>
    <n v="10"/>
    <s v="是"/>
    <x v="289"/>
    <n v="0"/>
    <n v="1"/>
    <n v="10"/>
    <n v="0"/>
    <n v="0"/>
    <n v="0"/>
    <s v="系"/>
    <s v="會計"/>
    <x v="4"/>
    <s v="會計系"/>
  </r>
  <r>
    <s v="03  8 2019 12:31AM            "/>
    <s v="洪梓祐"/>
    <s v="F129881183"/>
    <s v="男"/>
    <s v="11/08/1996                    "/>
    <s v="學生"/>
    <s v="管理學院                      "/>
    <s v="會計系"/>
    <s v="學士班"/>
    <n v="916272707"/>
    <s v="johnnyh5288@gmail.com"/>
    <s v="其它"/>
    <s v="否"/>
    <n v="0"/>
    <n v="1"/>
    <s v="是"/>
    <m/>
    <x v="0"/>
    <s v="220.141.4.211"/>
    <x v="279"/>
    <n v="10"/>
    <s v="TIP"/>
    <s v="企業實習計劃說明會"/>
    <s v="0325_富達投信"/>
    <n v="2"/>
    <n v="107"/>
    <n v="1"/>
    <n v="1"/>
    <n v="10"/>
    <s v="是"/>
    <x v="289"/>
    <n v="0"/>
    <n v="1"/>
    <n v="10"/>
    <n v="0"/>
    <n v="0"/>
    <n v="0"/>
    <s v="系"/>
    <s v="會計"/>
    <x v="4"/>
    <s v="會計系"/>
  </r>
  <r>
    <s v="04  9 2019 12:56AM            "/>
    <s v="洪梓祐"/>
    <s v="F129881183"/>
    <s v="男"/>
    <s v="11/08/1996                    "/>
    <s v="學生"/>
    <s v="管理學院                      "/>
    <s v="會計系"/>
    <s v="學士班"/>
    <n v="916272707"/>
    <s v="johnnyh5288@gmail.com"/>
    <s v="其它"/>
    <s v="否"/>
    <s v="                              "/>
    <m/>
    <s v="是"/>
    <m/>
    <x v="0"/>
    <s v="114.45.48.107"/>
    <x v="279"/>
    <n v="6"/>
    <s v="TIP"/>
    <s v="企業實習計劃說明會"/>
    <s v="0412_華碩電腦"/>
    <n v="2"/>
    <n v="107"/>
    <n v="1"/>
    <n v="1"/>
    <n v="10"/>
    <s v="是"/>
    <x v="289"/>
    <n v="0"/>
    <n v="1"/>
    <n v="10"/>
    <n v="0"/>
    <n v="0"/>
    <n v="0"/>
    <s v="系"/>
    <s v="會計"/>
    <x v="4"/>
    <s v="會計系"/>
  </r>
  <r>
    <s v="04  9 2019 12:57AM            "/>
    <s v="洪梓祐"/>
    <s v="F129881183"/>
    <s v="男"/>
    <s v="11/08/1996                    "/>
    <s v="學生"/>
    <s v="管理學院                      "/>
    <s v="會計系"/>
    <s v="學士班"/>
    <n v="916272707"/>
    <s v="johnnyh5288@gmail.com"/>
    <s v="其它"/>
    <s v="否"/>
    <s v="                              "/>
    <m/>
    <s v="是"/>
    <m/>
    <x v="0"/>
    <s v="114.45.48.107"/>
    <x v="279"/>
    <n v="6"/>
    <s v="TIP"/>
    <s v="企業實習說明會"/>
    <s v="0426_台灣通用磨坊"/>
    <n v="2"/>
    <n v="107"/>
    <n v="1"/>
    <n v="1"/>
    <n v="10"/>
    <s v="是"/>
    <x v="289"/>
    <n v="0"/>
    <n v="1"/>
    <n v="10"/>
    <n v="0"/>
    <n v="0"/>
    <n v="0"/>
    <s v="系"/>
    <s v="會計"/>
    <x v="4"/>
    <s v="會計系"/>
  </r>
  <r>
    <s v="05  1 2019  5:11PM            "/>
    <s v="洪舒珊"/>
    <s v="O200458486"/>
    <s v="女"/>
    <s v="08/16/1998                    "/>
    <s v="學生"/>
    <s v="管理學院                      "/>
    <s v="會計系"/>
    <s v="學士班"/>
    <n v="953870816"/>
    <s v="b05702073@ntu.edu.tw"/>
    <s v="其它"/>
    <s v="否"/>
    <s v="                              "/>
    <m/>
    <s v="否"/>
    <m/>
    <x v="0"/>
    <s v="223.137.142.65"/>
    <x v="280"/>
    <n v="6"/>
    <s v="TIP"/>
    <s v="企業實習說明會"/>
    <s v="0506_綠藤生機"/>
    <n v="2"/>
    <n v="107"/>
    <n v="1"/>
    <n v="1"/>
    <n v="10"/>
    <s v="是"/>
    <x v="290"/>
    <n v="1"/>
    <n v="0"/>
    <n v="0"/>
    <n v="1"/>
    <n v="0"/>
    <n v="0"/>
    <s v="系"/>
    <s v="會計"/>
    <x v="4"/>
    <s v="會計系"/>
  </r>
  <r>
    <s v="03 24 2019  7:44PM            "/>
    <s v="洪煒翔"/>
    <s v="B123167546"/>
    <s v="男"/>
    <s v="10/01/1995                    "/>
    <s v="學生"/>
    <s v="管理學院                      "/>
    <s v="財金系"/>
    <s v="碩士班"/>
    <n v="983079070"/>
    <s v="a0983079070@gmail.com"/>
    <s v="其它"/>
    <s v="否"/>
    <n v="0"/>
    <n v="1"/>
    <s v="是"/>
    <m/>
    <x v="0"/>
    <s v="101.11.0.212"/>
    <x v="281"/>
    <n v="10"/>
    <s v="TIP"/>
    <s v="企業實習計劃說明會"/>
    <s v="0325_富達投信"/>
    <n v="2"/>
    <n v="107"/>
    <n v="1"/>
    <n v="1"/>
    <n v="10"/>
    <s v="有"/>
    <x v="291"/>
    <n v="0"/>
    <n v="1"/>
    <n v="10"/>
    <n v="0"/>
    <n v="0"/>
    <n v="0"/>
    <s v="所"/>
    <s v="財金"/>
    <x v="9"/>
    <s v="財金所"/>
  </r>
  <r>
    <s v="04 10 2019  5:38PM            "/>
    <s v="洪瑄如"/>
    <s v="A229559058"/>
    <s v="女"/>
    <s v="08/26/1996                    "/>
    <s v="學生"/>
    <s v="管理學院                      "/>
    <s v="國企系"/>
    <s v="碩士班"/>
    <n v="937864526"/>
    <s v="emily92132@gmail.com"/>
    <s v="其它"/>
    <s v="否"/>
    <s v="                              "/>
    <m/>
    <s v="是"/>
    <m/>
    <x v="0"/>
    <s v="36.227.83.118"/>
    <x v="282"/>
    <n v="6"/>
    <s v="職涯講堂"/>
    <s v="校友職涯分享會"/>
    <s v="0423_EMBA108級鄭玉琪"/>
    <n v="2"/>
    <n v="107"/>
    <n v="1"/>
    <n v="1"/>
    <n v="10"/>
    <s v="您跨足許多不同的產業，認為各產業間的行銷方式有何異同呢？謝謝您"/>
    <x v="292"/>
    <n v="0"/>
    <n v="1"/>
    <n v="10"/>
    <n v="0"/>
    <n v="0"/>
    <n v="0"/>
    <s v="所"/>
    <s v="國企"/>
    <x v="11"/>
    <s v="國企所"/>
  </r>
  <r>
    <s v="02 23 2019  3:47PM            "/>
    <s v="洪筱蓉"/>
    <s v="L224404324"/>
    <s v="女"/>
    <s v="12/04/1994                    "/>
    <s v="學生"/>
    <s v="生物資源暨農學院              "/>
    <s v="動物科技系"/>
    <s v="學士班"/>
    <n v="919136897"/>
    <s v="mousesmy@gmail.com"/>
    <s v="其它"/>
    <s v="否"/>
    <n v="0"/>
    <n v="1"/>
    <s v="是"/>
    <m/>
    <x v="0"/>
    <s v="42.73.25.213"/>
    <x v="283"/>
    <n v="10"/>
    <s v="TIP"/>
    <s v="企業實習計劃說明會"/>
    <s v="0311_晟德集團"/>
    <n v="2"/>
    <n v="107"/>
    <n v="1"/>
    <n v="1"/>
    <n v="10"/>
    <s v="是"/>
    <x v="293"/>
    <n v="0"/>
    <n v="1"/>
    <n v="10"/>
    <n v="0"/>
    <n v="0"/>
    <n v="0"/>
    <s v="系"/>
    <s v="其他"/>
    <x v="0"/>
    <s v="其他系所"/>
  </r>
  <r>
    <s v="02 23 2019  3:44PM            "/>
    <s v="洪筱蓉"/>
    <s v="L224404324"/>
    <s v="女"/>
    <s v="12/04/1994                    "/>
    <s v="學生"/>
    <s v="生物資源暨農學院              "/>
    <s v="動物科技系"/>
    <s v="學士班"/>
    <n v="919136897"/>
    <s v="mousesmy@gmail.com"/>
    <s v="其它"/>
    <s v="否"/>
    <n v="0"/>
    <n v="1"/>
    <s v="是"/>
    <m/>
    <x v="0"/>
    <s v="42.73.25.213"/>
    <x v="283"/>
    <n v="10"/>
    <s v="TIP"/>
    <s v="企業實習計劃說明會"/>
    <s v="0322_台灣拜耳"/>
    <n v="2"/>
    <n v="107"/>
    <n v="1"/>
    <n v="1"/>
    <n v="10"/>
    <s v="有"/>
    <x v="293"/>
    <n v="0"/>
    <n v="1"/>
    <n v="10"/>
    <n v="0"/>
    <n v="0"/>
    <n v="0"/>
    <s v="系"/>
    <s v="其他"/>
    <x v="0"/>
    <s v="其他系所"/>
  </r>
  <r>
    <s v="03 18 2019 10:42AM            "/>
    <s v="洪肇偉"/>
    <s v="E125077897"/>
    <s v="男"/>
    <s v="08/22/1995                    "/>
    <s v="學生"/>
    <s v="管理學院                      "/>
    <s v="會計系"/>
    <s v="碩士班"/>
    <n v="939731061"/>
    <s v="iamhon0822@gmail.com"/>
    <s v="其它"/>
    <s v="是"/>
    <n v="0"/>
    <n v="1"/>
    <s v="是"/>
    <m/>
    <x v="0"/>
    <s v="140.112.25.42"/>
    <x v="284"/>
    <n v="10"/>
    <s v="TIP"/>
    <s v="企業實習計劃說明會"/>
    <s v="0319_玉山銀行"/>
    <n v="2"/>
    <n v="107"/>
    <n v="1"/>
    <n v="1"/>
    <n v="10"/>
    <s v="是"/>
    <x v="294"/>
    <n v="0"/>
    <n v="1"/>
    <n v="10"/>
    <n v="0"/>
    <n v="0"/>
    <n v="0"/>
    <s v="所"/>
    <s v="會計"/>
    <x v="10"/>
    <s v="會研所"/>
  </r>
  <r>
    <s v="03 18 2019 10:40AM            "/>
    <s v="洪肇偉"/>
    <s v="E125077897"/>
    <s v="男"/>
    <s v="08/22/1995                    "/>
    <s v="學生"/>
    <s v="管理學院                      "/>
    <s v="會計系"/>
    <s v="碩士班"/>
    <n v="939731061"/>
    <s v="iamhon0822@gmail.com"/>
    <s v="其它"/>
    <s v="是"/>
    <n v="0"/>
    <n v="1"/>
    <s v="是"/>
    <m/>
    <x v="0"/>
    <s v="140.112.25.42"/>
    <x v="284"/>
    <n v="10"/>
    <s v="TIP"/>
    <s v="企業實習計劃說明會"/>
    <s v="0320_國泰金控"/>
    <n v="2"/>
    <n v="107"/>
    <n v="1"/>
    <n v="1"/>
    <n v="10"/>
    <s v="是"/>
    <x v="294"/>
    <n v="0"/>
    <n v="1"/>
    <n v="10"/>
    <n v="0"/>
    <n v="0"/>
    <n v="0"/>
    <s v="所"/>
    <s v="會計"/>
    <x v="10"/>
    <s v="會研所"/>
  </r>
  <r>
    <s v="03 18 2019 10:41AM            "/>
    <s v="洪肇偉"/>
    <s v="E125077897"/>
    <s v="男"/>
    <s v="08/22/1995                    "/>
    <s v="學生"/>
    <s v="管理學院                      "/>
    <s v="會計系"/>
    <s v="碩士班"/>
    <n v="939731061"/>
    <s v="iamhon0822@gmail.com"/>
    <s v="其它"/>
    <s v="是"/>
    <n v="0"/>
    <n v="1"/>
    <s v="是"/>
    <m/>
    <x v="0"/>
    <s v="140.112.25.42"/>
    <x v="284"/>
    <n v="10"/>
    <s v="TIP"/>
    <s v="企業實習計劃說明會"/>
    <s v="0325_富達投信"/>
    <n v="2"/>
    <n v="107"/>
    <n v="1"/>
    <n v="1"/>
    <n v="10"/>
    <s v="是"/>
    <x v="294"/>
    <n v="0"/>
    <n v="1"/>
    <n v="10"/>
    <n v="0"/>
    <n v="0"/>
    <n v="0"/>
    <s v="所"/>
    <s v="會計"/>
    <x v="10"/>
    <s v="會研所"/>
  </r>
  <r>
    <s v="05  1 2019  4:25PM            "/>
    <s v="洪肇偉"/>
    <s v="E125077897"/>
    <s v="男"/>
    <s v="08/22/1995                    "/>
    <s v="學生"/>
    <s v="管理學院                      "/>
    <s v="會計系"/>
    <s v="碩士班"/>
    <n v="939731061"/>
    <s v="iamhon0822@gmail.com"/>
    <s v="其它"/>
    <s v="是"/>
    <s v="                              "/>
    <m/>
    <s v="是"/>
    <m/>
    <x v="4"/>
    <m/>
    <x v="284"/>
    <n v="6"/>
    <s v="菁粹會客室"/>
    <s v="一對一職涯諮商"/>
    <s v="0503_金融業"/>
    <n v="2"/>
    <n v="107"/>
    <n v="1"/>
    <n v="1"/>
    <n v="-10"/>
    <m/>
    <x v="294"/>
    <n v="0"/>
    <n v="1"/>
    <n v="-10"/>
    <n v="0"/>
    <n v="0"/>
    <n v="0"/>
    <s v="所"/>
    <s v="會計"/>
    <x v="10"/>
    <s v="會研所"/>
  </r>
  <r>
    <s v="04  8 2019 10:06AM            "/>
    <s v="洪銘鴻"/>
    <s v="B123188670"/>
    <s v="男"/>
    <s v="08/07/1997                    "/>
    <s v="學生"/>
    <s v="社會科學院                    "/>
    <s v="經濟系"/>
    <s v="學士班"/>
    <n v="918012536"/>
    <s v="b04303032@ntu.edu.tw"/>
    <s v="其它"/>
    <s v="否"/>
    <s v="                              "/>
    <m/>
    <s v="是"/>
    <m/>
    <x v="0"/>
    <s v="140.112.25.39"/>
    <x v="285"/>
    <n v="6"/>
    <s v="TIP"/>
    <s v="企業實習計劃說明會"/>
    <s v="0411_SAS"/>
    <n v="2"/>
    <n v="107"/>
    <n v="1"/>
    <n v="1"/>
    <n v="10"/>
    <s v="否"/>
    <x v="295"/>
    <n v="0"/>
    <n v="1"/>
    <n v="10"/>
    <n v="0"/>
    <n v="0"/>
    <n v="0"/>
    <s v="系"/>
    <s v="其他"/>
    <x v="0"/>
    <s v="其他系所"/>
  </r>
  <r>
    <s v="03  7 2019  1:48AM            "/>
    <s v="紀思宇"/>
    <s v="A230349719"/>
    <s v="女"/>
    <s v="02/26/1999                    "/>
    <s v="學生"/>
    <s v="社會科學院                    "/>
    <s v="政治系公行組"/>
    <s v="學士班"/>
    <n v="956382772"/>
    <s v="jessica81915@gmail.com"/>
    <s v="其它"/>
    <s v="否"/>
    <n v="0"/>
    <n v="1"/>
    <s v="是"/>
    <m/>
    <x v="0"/>
    <s v="36.224.212.95"/>
    <x v="286"/>
    <n v="10"/>
    <s v="TIP"/>
    <s v="企業實習計劃說明會"/>
    <s v="0311_晟德集團"/>
    <n v="2"/>
    <n v="107"/>
    <n v="1"/>
    <n v="1"/>
    <n v="10"/>
    <s v="否"/>
    <x v="296"/>
    <n v="0"/>
    <n v="1"/>
    <n v="10"/>
    <n v="0"/>
    <n v="0"/>
    <n v="0"/>
    <s v="系"/>
    <s v="其他"/>
    <x v="0"/>
    <s v="其他系所"/>
  </r>
  <r>
    <s v="03  7 2019  1:56AM            "/>
    <s v="紀思宇"/>
    <s v="A230349719"/>
    <s v="女"/>
    <s v="02/26/1999                    "/>
    <s v="學生"/>
    <s v="社會科學院                    "/>
    <s v="政治系公行組"/>
    <s v="學士班"/>
    <n v="956382772"/>
    <s v="jessica81915@gmail.com"/>
    <s v="其它"/>
    <s v="否"/>
    <n v="0"/>
    <n v="1"/>
    <s v="是"/>
    <m/>
    <x v="0"/>
    <s v="36.224.212.95"/>
    <x v="286"/>
    <n v="10"/>
    <s v="TIP"/>
    <s v="企業實習計劃說明會"/>
    <s v="0313_全球人壽"/>
    <n v="2"/>
    <n v="107"/>
    <n v="1"/>
    <n v="1"/>
    <n v="10"/>
    <s v="否"/>
    <x v="296"/>
    <n v="0"/>
    <n v="1"/>
    <n v="10"/>
    <n v="0"/>
    <n v="0"/>
    <n v="0"/>
    <s v="系"/>
    <s v="其他"/>
    <x v="0"/>
    <s v="其他系所"/>
  </r>
  <r>
    <s v="03  7 2019  1:59AM            "/>
    <s v="紀思宇"/>
    <s v="A230349719"/>
    <s v="女"/>
    <s v="02/26/1999                    "/>
    <s v="學生"/>
    <s v="社會科學院                    "/>
    <s v="政治系公行組"/>
    <s v="學士班"/>
    <n v="956382772"/>
    <s v="jessica81915@gmail.com"/>
    <s v="其它"/>
    <s v="否"/>
    <n v="0"/>
    <n v="1"/>
    <s v="是"/>
    <m/>
    <x v="0"/>
    <s v="36.224.212.95"/>
    <x v="286"/>
    <n v="10"/>
    <s v="TIP"/>
    <s v="企業實習計劃說明會"/>
    <s v="0314_精英公關集團"/>
    <n v="2"/>
    <n v="107"/>
    <n v="1"/>
    <n v="1"/>
    <n v="10"/>
    <s v="否"/>
    <x v="296"/>
    <n v="0"/>
    <n v="1"/>
    <n v="10"/>
    <n v="0"/>
    <n v="0"/>
    <n v="0"/>
    <s v="系"/>
    <s v="其他"/>
    <x v="0"/>
    <s v="其他系所"/>
  </r>
  <r>
    <s v="04 25 2019  9:59PM            "/>
    <s v="胡立蕾"/>
    <s v="A226897971"/>
    <s v="女"/>
    <s v="06/30/1997                    "/>
    <s v="學生"/>
    <s v="管理學院                      "/>
    <s v="國企系"/>
    <s v="學士班"/>
    <n v="970863970"/>
    <s v="lilyhu1816@gmail.com"/>
    <s v="其它"/>
    <s v="否"/>
    <s v="                              "/>
    <m/>
    <s v="是"/>
    <m/>
    <x v="0"/>
    <s v="1.162.60.30"/>
    <x v="287"/>
    <n v="6"/>
    <s v="TIP"/>
    <s v="企業實習說明會"/>
    <s v="0426_台灣通用磨坊"/>
    <n v="2"/>
    <n v="107"/>
    <n v="1"/>
    <n v="1"/>
    <n v="10"/>
    <s v="是"/>
    <x v="297"/>
    <n v="0"/>
    <n v="1"/>
    <n v="10"/>
    <n v="0"/>
    <n v="0"/>
    <n v="0"/>
    <s v="系"/>
    <s v="國企"/>
    <x v="2"/>
    <s v="國企系"/>
  </r>
  <r>
    <s v="05  8 2019 12:03AM            "/>
    <s v="胡保翔"/>
    <s v="A127317854"/>
    <s v="男"/>
    <s v="03/30/1997                    "/>
    <s v="學生"/>
    <s v="管理學院                      "/>
    <s v="會計系"/>
    <s v="學士班"/>
    <n v="965649803"/>
    <s v="b04702032@ntu.edu.tw"/>
    <s v="其它"/>
    <s v="是"/>
    <s v="                              "/>
    <m/>
    <s v="是"/>
    <m/>
    <x v="0"/>
    <s v="36.226.4.210"/>
    <x v="288"/>
    <n v="6"/>
    <s v="TIP"/>
    <s v="企業實習說明會"/>
    <s v="0508_台大創創中心"/>
    <n v="2"/>
    <n v="10"/>
    <n v="1"/>
    <n v="107"/>
    <n v="10"/>
    <s v="是"/>
    <x v="298"/>
    <n v="0"/>
    <n v="1"/>
    <n v="10"/>
    <n v="0"/>
    <n v="0"/>
    <n v="0"/>
    <s v="系"/>
    <s v="會計"/>
    <x v="4"/>
    <s v="會計系"/>
  </r>
  <r>
    <s v="03 12 2019  9:53PM            "/>
    <s v="胡峻杰"/>
    <s v="A127490536"/>
    <s v="男"/>
    <s v="05/04/1993                    "/>
    <s v="學生"/>
    <s v="管理學院                      "/>
    <s v="財金系"/>
    <s v="碩士班"/>
    <n v="972717834"/>
    <s v="jasonhu3217@gmail.com"/>
    <s v="其它"/>
    <s v="否"/>
    <n v="0"/>
    <n v="1"/>
    <s v="是"/>
    <m/>
    <x v="0"/>
    <s v="123.193.90.203"/>
    <x v="289"/>
    <n v="10"/>
    <s v="TIP"/>
    <s v="企業實習計劃說明會"/>
    <s v="0325_富達投信"/>
    <n v="2"/>
    <n v="107"/>
    <n v="1"/>
    <n v="1"/>
    <n v="10"/>
    <s v="有"/>
    <x v="299"/>
    <n v="0"/>
    <n v="1"/>
    <n v="10"/>
    <n v="0"/>
    <n v="0"/>
    <n v="0"/>
    <s v="所"/>
    <s v="財金"/>
    <x v="9"/>
    <s v="財金所"/>
  </r>
  <r>
    <s v="03 12 2019  1:13AM            "/>
    <s v="胡貫廷"/>
    <s v="A126660801"/>
    <s v="男"/>
    <s v="12/18/1996                    "/>
    <s v="學生"/>
    <s v="社會科學院                    "/>
    <s v="政治系政論組"/>
    <s v="學士班"/>
    <n v="933293218"/>
    <s v="b05302101@ntu.edu.tw"/>
    <s v="其它"/>
    <s v="否"/>
    <n v="0"/>
    <n v="1"/>
    <s v="是"/>
    <m/>
    <x v="0"/>
    <s v="115.43.57.143"/>
    <x v="290"/>
    <n v="10"/>
    <s v="職涯講堂"/>
    <s v="校友職涯分享會"/>
    <s v="0320_國企B97陳迦樂"/>
    <n v="2"/>
    <n v="107"/>
    <n v="1"/>
    <n v="1"/>
    <n v="10"/>
    <m/>
    <x v="300"/>
    <n v="0"/>
    <n v="1"/>
    <n v="10"/>
    <n v="0"/>
    <n v="0"/>
    <n v="0"/>
    <s v="系"/>
    <s v="其他"/>
    <x v="0"/>
    <s v="其他系所"/>
  </r>
  <r>
    <s v="02 15 2019  7:51PM            "/>
    <s v="胡慈芳"/>
    <s v="S223346758"/>
    <s v="女"/>
    <s v="10/10/1985                    "/>
    <s v="學生"/>
    <s v="管理學院                      "/>
    <s v="商研所"/>
    <s v="博士班"/>
    <n v="971466933"/>
    <s v="2261546542@qq.com"/>
    <s v="其它"/>
    <s v="是"/>
    <n v="1"/>
    <n v="0"/>
    <s v="否"/>
    <m/>
    <x v="0"/>
    <s v="111.240.177.117"/>
    <x v="291"/>
    <n v="10"/>
    <s v="TIP"/>
    <s v="企業實習計劃說明會"/>
    <s v="0306_藍天百腦匯"/>
    <n v="2"/>
    <n v="107"/>
    <n v="1"/>
    <n v="1"/>
    <n v="10"/>
    <s v="否"/>
    <x v="301"/>
    <n v="1"/>
    <n v="0"/>
    <n v="0"/>
    <n v="1"/>
    <n v="0"/>
    <n v="0"/>
    <s v="所"/>
    <s v="商研"/>
    <x v="7"/>
    <s v="商研所"/>
  </r>
  <r>
    <s v="03 11 2019  8:34PM            "/>
    <s v="胡慈芳"/>
    <s v="S223346758"/>
    <s v="女"/>
    <s v="10/10/1985                    "/>
    <s v="學生"/>
    <s v="管理學院                      "/>
    <s v="商研所"/>
    <s v="博士班"/>
    <n v="971466933"/>
    <s v="2261546542@qq.com"/>
    <s v="其它"/>
    <s v="是"/>
    <n v="0"/>
    <n v="1"/>
    <s v="是"/>
    <m/>
    <x v="0"/>
    <s v="111.240.182.32"/>
    <x v="291"/>
    <n v="10"/>
    <s v="TIP"/>
    <s v="企業實習計劃說明會"/>
    <s v="0312_工研院產科國際所"/>
    <n v="2"/>
    <n v="107"/>
    <n v="1"/>
    <n v="1"/>
    <n v="10"/>
    <m/>
    <x v="301"/>
    <n v="0"/>
    <n v="1"/>
    <n v="10"/>
    <n v="0"/>
    <n v="0"/>
    <n v="0"/>
    <s v="所"/>
    <s v="商研"/>
    <x v="7"/>
    <s v="商研所"/>
  </r>
  <r>
    <s v="02 15 2019  7:48PM            "/>
    <s v="胡慈芳"/>
    <s v="S223346758"/>
    <s v="女"/>
    <s v="10/10/1985                    "/>
    <s v="學生"/>
    <s v="管理學院                      "/>
    <s v="商研所"/>
    <s v="博士班"/>
    <n v="971466933"/>
    <s v="2261546542@qq.com"/>
    <s v="其它"/>
    <s v="是"/>
    <n v="0"/>
    <n v="1"/>
    <s v="是"/>
    <m/>
    <x v="0"/>
    <s v="111.240.177.117"/>
    <x v="291"/>
    <n v="10"/>
    <s v="TIP"/>
    <s v="企業實習計劃說明會"/>
    <s v="0319_玉山銀行"/>
    <n v="2"/>
    <n v="107"/>
    <n v="1"/>
    <n v="1"/>
    <n v="10"/>
    <s v="否"/>
    <x v="301"/>
    <n v="0"/>
    <n v="1"/>
    <n v="10"/>
    <n v="0"/>
    <n v="0"/>
    <n v="0"/>
    <s v="所"/>
    <s v="商研"/>
    <x v="7"/>
    <s v="商研所"/>
  </r>
  <r>
    <s v="02 15 2019  7:49PM            "/>
    <s v="胡慈芳"/>
    <s v="S223346758"/>
    <s v="女"/>
    <s v="10/10/1985                    "/>
    <s v="學生"/>
    <s v="管理學院                      "/>
    <s v="商研所"/>
    <s v="博士班"/>
    <n v="971466933"/>
    <s v="2261546542@qq.com"/>
    <s v="其它"/>
    <s v="是"/>
    <n v="0"/>
    <n v="1"/>
    <s v="是"/>
    <m/>
    <x v="0"/>
    <s v="111.240.177.117"/>
    <x v="291"/>
    <n v="10"/>
    <s v="TIP"/>
    <s v="企業實習計劃說明會"/>
    <s v="0320_國泰金控"/>
    <n v="2"/>
    <n v="107"/>
    <n v="1"/>
    <n v="1"/>
    <n v="10"/>
    <s v="ＮＯ"/>
    <x v="301"/>
    <n v="0"/>
    <n v="1"/>
    <n v="10"/>
    <n v="0"/>
    <n v="0"/>
    <n v="0"/>
    <s v="所"/>
    <s v="商研"/>
    <x v="7"/>
    <s v="商研所"/>
  </r>
  <r>
    <s v="03 19 2019 10:04AM            "/>
    <s v="胡慈芳"/>
    <s v="S223346758"/>
    <s v="女"/>
    <s v="10/10/1985                    "/>
    <s v="學生"/>
    <s v="管理學院                      "/>
    <s v="商研所"/>
    <s v="博士班"/>
    <n v="971466933"/>
    <s v="2261546542@qq.com"/>
    <s v="其它"/>
    <s v="是"/>
    <s v="                              "/>
    <m/>
    <s v="否"/>
    <m/>
    <x v="0"/>
    <s v="140.112.25.40"/>
    <x v="291"/>
    <n v="6"/>
    <s v="TIP"/>
    <s v="企業實習計劃說明會"/>
    <s v="0411_SAS"/>
    <n v="2"/>
    <n v="107"/>
    <n v="1"/>
    <n v="1"/>
    <n v="10"/>
    <s v="否"/>
    <x v="301"/>
    <n v="1"/>
    <n v="0"/>
    <n v="0"/>
    <n v="1"/>
    <n v="0"/>
    <n v="0"/>
    <s v="所"/>
    <s v="商研"/>
    <x v="7"/>
    <s v="商研所"/>
  </r>
  <r>
    <s v="03 11 2019  2:56PM            "/>
    <s v="范凱淇"/>
    <s v="AB30152483"/>
    <s v="女"/>
    <s v="04/04/1999                    "/>
    <s v="學生"/>
    <s v="生物資源暨農學院              "/>
    <s v="獸醫系"/>
    <s v="學士班"/>
    <n v="965444687"/>
    <s v="fanhoiki@gmail.com"/>
    <s v="其它"/>
    <s v="否"/>
    <n v="0"/>
    <n v="1"/>
    <s v="是"/>
    <m/>
    <x v="0"/>
    <s v="140.112.4.208"/>
    <x v="292"/>
    <n v="10"/>
    <s v="TIP"/>
    <s v="企業實習計劃說明會"/>
    <s v="0315_聚陽實業"/>
    <n v="2"/>
    <n v="107"/>
    <n v="1"/>
    <n v="1"/>
    <n v="10"/>
    <s v="否"/>
    <x v="302"/>
    <n v="0"/>
    <n v="1"/>
    <n v="10"/>
    <n v="0"/>
    <n v="0"/>
    <n v="0"/>
    <s v="系"/>
    <s v="其他"/>
    <x v="0"/>
    <s v="其他系所"/>
  </r>
  <r>
    <s v="03 15 2019  1:56PM            "/>
    <s v="范凱淇"/>
    <s v="AB30152483"/>
    <s v="女"/>
    <s v="04/04/1999                    "/>
    <s v="學生"/>
    <s v="生物資源暨農學院              "/>
    <s v="獸醫系"/>
    <s v="學士班"/>
    <n v="965444687"/>
    <s v="fanhoiki@gmail.com"/>
    <s v="其它"/>
    <s v="否"/>
    <n v="0"/>
    <n v="1"/>
    <s v="是"/>
    <m/>
    <x v="0"/>
    <s v="140.112.192.49"/>
    <x v="292"/>
    <n v="10"/>
    <s v="TIP"/>
    <s v="企業實習計劃說明會"/>
    <s v="0318_大昌華嘉"/>
    <n v="2"/>
    <n v="107"/>
    <n v="1"/>
    <n v="1"/>
    <n v="10"/>
    <m/>
    <x v="302"/>
    <n v="0"/>
    <n v="1"/>
    <n v="10"/>
    <n v="0"/>
    <n v="0"/>
    <n v="0"/>
    <s v="系"/>
    <s v="其他"/>
    <x v="0"/>
    <s v="其他系所"/>
  </r>
  <r>
    <s v="03 15 2019  1:53PM            "/>
    <s v="范凱淇"/>
    <s v="AB30152483"/>
    <s v="女"/>
    <s v="04/04/1999                    "/>
    <s v="學生"/>
    <s v="生物資源暨農學院              "/>
    <s v="獸醫系"/>
    <s v="學士班"/>
    <n v="965444687"/>
    <s v="fanhoiki@gmail.com"/>
    <s v="其它"/>
    <s v="否"/>
    <n v="0"/>
    <n v="1"/>
    <s v="是"/>
    <m/>
    <x v="0"/>
    <s v="140.112.192.49"/>
    <x v="292"/>
    <n v="10"/>
    <s v="TIP"/>
    <s v="企業實習計劃說明會"/>
    <s v="0319_玉山銀行"/>
    <n v="2"/>
    <n v="107"/>
    <n v="1"/>
    <n v="1"/>
    <n v="10"/>
    <s v="否"/>
    <x v="302"/>
    <n v="0"/>
    <n v="1"/>
    <n v="10"/>
    <n v="0"/>
    <n v="0"/>
    <n v="0"/>
    <s v="系"/>
    <s v="其他"/>
    <x v="0"/>
    <s v="其他系所"/>
  </r>
  <r>
    <s v="03 20 2019  7:19AM            "/>
    <s v="范凱淇"/>
    <s v="AB30152483"/>
    <s v="女"/>
    <s v="04/04/1999                    "/>
    <s v="學生"/>
    <s v="生物資源暨農學院              "/>
    <s v="獸醫系"/>
    <s v="學士班"/>
    <n v="965444687"/>
    <s v="fanhoiki@gmail.com"/>
    <s v="其它"/>
    <s v="否"/>
    <n v="0"/>
    <n v="1"/>
    <s v="是"/>
    <m/>
    <x v="0"/>
    <s v="140.112.192.49"/>
    <x v="292"/>
    <n v="10"/>
    <s v="TIP"/>
    <s v="企業實習計劃說明會"/>
    <s v="0320_國泰金控"/>
    <n v="2"/>
    <n v="107"/>
    <n v="1"/>
    <n v="1"/>
    <n v="10"/>
    <s v="否"/>
    <x v="302"/>
    <n v="0"/>
    <n v="1"/>
    <n v="10"/>
    <n v="0"/>
    <n v="0"/>
    <n v="0"/>
    <s v="系"/>
    <s v="其他"/>
    <x v="0"/>
    <s v="其他系所"/>
  </r>
  <r>
    <s v="03 15 2019  1:55PM            "/>
    <s v="范凱淇"/>
    <s v="AB30152483"/>
    <s v="女"/>
    <s v="04/04/1999                    "/>
    <s v="學生"/>
    <s v="生物資源暨農學院              "/>
    <s v="獸醫系"/>
    <s v="學士班"/>
    <n v="965444687"/>
    <s v="fanhoiki@gmail.com"/>
    <s v="其它"/>
    <s v="否"/>
    <n v="0"/>
    <n v="1"/>
    <s v="是"/>
    <m/>
    <x v="0"/>
    <s v="140.112.192.49"/>
    <x v="292"/>
    <n v="10"/>
    <s v="TIP"/>
    <s v="企業實習計劃說明會"/>
    <s v="0322_台灣拜耳"/>
    <n v="2"/>
    <n v="107"/>
    <n v="1"/>
    <n v="1"/>
    <n v="10"/>
    <s v="否"/>
    <x v="302"/>
    <n v="0"/>
    <n v="1"/>
    <n v="10"/>
    <n v="0"/>
    <n v="0"/>
    <n v="0"/>
    <s v="系"/>
    <s v="其他"/>
    <x v="0"/>
    <s v="其他系所"/>
  </r>
  <r>
    <m/>
    <s v="范凱淇"/>
    <m/>
    <m/>
    <m/>
    <m/>
    <m/>
    <m/>
    <m/>
    <m/>
    <m/>
    <m/>
    <m/>
    <m/>
    <m/>
    <m/>
    <m/>
    <x v="2"/>
    <m/>
    <x v="292"/>
    <m/>
    <s v="出席問題"/>
    <m/>
    <s v="0327 只領便當就離開了"/>
    <m/>
    <m/>
    <m/>
    <m/>
    <m/>
    <m/>
    <x v="302"/>
    <m/>
    <n v="0"/>
    <n v="-50"/>
    <m/>
    <m/>
    <m/>
    <m/>
    <s v="非在校生"/>
    <x v="13"/>
    <m/>
  </r>
  <r>
    <s v="03 20 2019  7:21AM            "/>
    <s v="范凱淇"/>
    <s v="AB30152483"/>
    <s v="女"/>
    <s v="04/04/1999                    "/>
    <s v="學生"/>
    <s v="生物資源暨農學院              "/>
    <s v="獸醫系"/>
    <s v="學士班"/>
    <n v="965444687"/>
    <s v="fanhoiki@gmail.com"/>
    <s v="其它"/>
    <s v="否"/>
    <s v="                              "/>
    <m/>
    <s v="否"/>
    <m/>
    <x v="0"/>
    <s v="140.112.192.49"/>
    <x v="292"/>
    <n v="6"/>
    <s v="TIP"/>
    <s v="企業實習計劃說明會"/>
    <s v="0327_願麗醫美集團"/>
    <n v="2"/>
    <n v="107"/>
    <n v="1"/>
    <n v="1"/>
    <n v="10"/>
    <s v="否"/>
    <x v="302"/>
    <n v="1"/>
    <n v="0"/>
    <n v="0"/>
    <n v="1"/>
    <n v="0"/>
    <n v="0"/>
    <s v="系"/>
    <s v="其他"/>
    <x v="0"/>
    <s v="其他系所"/>
  </r>
  <r>
    <s v="02 25 2019  2:33PM            "/>
    <s v="唐  薇"/>
    <s v="H224199719"/>
    <s v="女"/>
    <s v="09/03/1993                    "/>
    <s v="學生"/>
    <s v="管理學院                      "/>
    <s v="國企系"/>
    <s v="碩士班"/>
    <n v="989118453"/>
    <s v="r07724036@ntu.edu.tw"/>
    <s v="其它"/>
    <s v="否"/>
    <n v="0"/>
    <n v="1"/>
    <s v="是"/>
    <m/>
    <x v="0"/>
    <s v="27.52.40.39"/>
    <x v="293"/>
    <n v="10"/>
    <s v="TIP"/>
    <s v="企業實習計劃說明會"/>
    <s v="0314_精英公關集團"/>
    <n v="2"/>
    <n v="107"/>
    <n v="1"/>
    <n v="1"/>
    <n v="10"/>
    <s v="否"/>
    <x v="303"/>
    <n v="0"/>
    <n v="1"/>
    <n v="10"/>
    <n v="0"/>
    <n v="0"/>
    <n v="0"/>
    <s v="所"/>
    <s v="國企"/>
    <x v="11"/>
    <s v="國企所"/>
  </r>
  <r>
    <m/>
    <s v="唐千x"/>
    <m/>
    <m/>
    <m/>
    <s v="校外人士"/>
    <m/>
    <m/>
    <m/>
    <m/>
    <m/>
    <s v="其他"/>
    <s v="是"/>
    <n v="0"/>
    <n v="0"/>
    <s v="是"/>
    <m/>
    <x v="1"/>
    <m/>
    <x v="1"/>
    <n v="0"/>
    <s v="TIP"/>
    <s v="企業實習計劃說明會"/>
    <s v="0318_大昌華嘉"/>
    <n v="2"/>
    <n v="107"/>
    <n v="1"/>
    <n v="1"/>
    <n v="10"/>
    <m/>
    <x v="304"/>
    <n v="0"/>
    <n v="0"/>
    <n v="0"/>
    <n v="0"/>
    <n v="1"/>
    <n v="0"/>
    <s v="其他"/>
    <s v="非在校生"/>
    <x v="1"/>
    <s v="其他"/>
  </r>
  <r>
    <s v="03  7 2019 10:11PM            "/>
    <s v="唐裕翔"/>
    <s v="E124555034"/>
    <s v="男"/>
    <s v="01/16/1992                    "/>
    <s v="學生"/>
    <s v="醫學院                        "/>
    <s v="牙醫系"/>
    <s v="學士班"/>
    <n v="920982787"/>
    <s v="candywantfly@gmail.com"/>
    <s v="其它"/>
    <s v="是"/>
    <n v="0"/>
    <n v="1"/>
    <s v="是"/>
    <m/>
    <x v="0"/>
    <s v="140.112.246.184"/>
    <x v="294"/>
    <n v="10"/>
    <s v="TIP"/>
    <s v="企業實習計劃說明會"/>
    <s v="0311_晟德集團"/>
    <n v="2"/>
    <n v="107"/>
    <n v="1"/>
    <n v="1"/>
    <n v="10"/>
    <s v="否"/>
    <x v="305"/>
    <n v="0"/>
    <n v="1"/>
    <n v="10"/>
    <n v="0"/>
    <n v="0"/>
    <n v="0"/>
    <s v="系"/>
    <s v="其他"/>
    <x v="0"/>
    <s v="其他系所"/>
  </r>
  <r>
    <s v="03  7 2019 10:15PM            "/>
    <s v="唐裕翔"/>
    <s v="E124555034"/>
    <s v="男"/>
    <s v="01/16/1992                    "/>
    <s v="學生"/>
    <s v="醫學院                        "/>
    <s v="牙醫系"/>
    <s v="學士班"/>
    <n v="920982787"/>
    <s v="candywantfly@gmail.com"/>
    <s v="其它"/>
    <s v="否"/>
    <n v="1"/>
    <n v="0"/>
    <s v="否"/>
    <m/>
    <x v="0"/>
    <s v="140.112.246.184"/>
    <x v="294"/>
    <n v="10"/>
    <s v="TIP"/>
    <s v="企業實習計劃說明會"/>
    <s v="0318_大昌華嘉"/>
    <n v="2"/>
    <n v="107"/>
    <n v="1"/>
    <n v="1"/>
    <n v="10"/>
    <m/>
    <x v="305"/>
    <n v="1"/>
    <n v="0"/>
    <n v="0"/>
    <n v="1"/>
    <n v="0"/>
    <n v="0"/>
    <s v="系"/>
    <s v="其他"/>
    <x v="0"/>
    <s v="其他系所"/>
  </r>
  <r>
    <s v="03  4 2019  7:52AM            "/>
    <s v="孫利東"/>
    <s v="F129950094"/>
    <s v="男"/>
    <s v="11/07/1997                    "/>
    <s v="學生"/>
    <s v="管理學院                      "/>
    <s v="工管系企管組"/>
    <s v="學士班"/>
    <n v="963524331"/>
    <s v="tylletsun@gmail.com"/>
    <s v="其它"/>
    <s v="是"/>
    <n v="0"/>
    <n v="1"/>
    <s v="是"/>
    <m/>
    <x v="0"/>
    <s v="110.50.128.124"/>
    <x v="295"/>
    <n v="10"/>
    <s v="TIP"/>
    <s v="企業實習計劃說明會"/>
    <s v="0306_藍天百腦匯"/>
    <n v="2"/>
    <n v="107"/>
    <n v="1"/>
    <n v="1"/>
    <n v="10"/>
    <s v="否"/>
    <x v="306"/>
    <n v="0"/>
    <n v="1"/>
    <n v="10"/>
    <n v="0"/>
    <n v="0"/>
    <n v="0"/>
    <s v="系"/>
    <s v="工管"/>
    <x v="5"/>
    <s v="工管系"/>
  </r>
  <r>
    <s v="03 13 2019  3:13PM            "/>
    <s v="孫嘉芯"/>
    <s v="F229432422"/>
    <s v="女"/>
    <s v="01/26/1998                    "/>
    <s v="學生"/>
    <s v="文學院                        "/>
    <s v="中文系"/>
    <s v="學士班"/>
    <n v="955585976"/>
    <s v="cindysun0126@gmail.com"/>
    <s v="其它"/>
    <s v="是"/>
    <n v="0"/>
    <n v="0"/>
    <s v="是"/>
    <m/>
    <x v="1"/>
    <m/>
    <x v="296"/>
    <n v="0"/>
    <s v="TIP"/>
    <s v="企業實習計劃說明會"/>
    <s v="0313_全球人壽"/>
    <n v="2"/>
    <n v="107"/>
    <n v="1"/>
    <n v="1"/>
    <n v="10"/>
    <m/>
    <x v="307"/>
    <n v="0"/>
    <n v="0"/>
    <n v="0"/>
    <n v="0"/>
    <n v="1"/>
    <n v="0"/>
    <s v="系"/>
    <s v="其他"/>
    <x v="0"/>
    <s v="其他系所"/>
  </r>
  <r>
    <s v="03 13 2019  4:04PM            "/>
    <s v="徐千蕊"/>
    <s v="A229661919"/>
    <s v="女"/>
    <s v="11/21/1994                    "/>
    <s v="學生"/>
    <s v="管理學院                      "/>
    <s v="財金系"/>
    <s v="碩士班"/>
    <n v="981369182"/>
    <s v="b02303087@ntu.edu.tw"/>
    <s v="其它"/>
    <s v="否"/>
    <n v="0"/>
    <n v="1"/>
    <s v="是"/>
    <m/>
    <x v="0"/>
    <s v="140.112.25.103"/>
    <x v="297"/>
    <n v="10"/>
    <s v="TIP"/>
    <s v="企業實習計劃說明會"/>
    <s v="0314_精英公關集團"/>
    <n v="2"/>
    <n v="107"/>
    <n v="1"/>
    <n v="1"/>
    <n v="10"/>
    <s v="是"/>
    <x v="308"/>
    <n v="0"/>
    <n v="1"/>
    <n v="10"/>
    <n v="0"/>
    <n v="0"/>
    <n v="0"/>
    <s v="所"/>
    <s v="財金"/>
    <x v="9"/>
    <s v="財金所"/>
  </r>
  <r>
    <s v="03 13 2019  4:03PM            "/>
    <s v="徐千蕊"/>
    <s v="A229661919"/>
    <s v="女"/>
    <s v="11/21/1994                    "/>
    <s v="學生"/>
    <s v="管理學院                      "/>
    <s v="財金系"/>
    <s v="碩士班"/>
    <n v="981369182"/>
    <s v="b02303087@ntu.edu.tw"/>
    <s v="其它"/>
    <s v="否"/>
    <n v="0"/>
    <n v="1"/>
    <s v="是"/>
    <m/>
    <x v="0"/>
    <s v="140.112.25.103"/>
    <x v="297"/>
    <n v="10"/>
    <s v="TIP"/>
    <s v="企業實習計劃說明會"/>
    <s v="0320_國泰金控"/>
    <n v="2"/>
    <n v="107"/>
    <n v="1"/>
    <n v="1"/>
    <n v="10"/>
    <s v="是"/>
    <x v="308"/>
    <n v="0"/>
    <n v="1"/>
    <n v="10"/>
    <n v="0"/>
    <n v="0"/>
    <n v="0"/>
    <s v="所"/>
    <s v="財金"/>
    <x v="9"/>
    <s v="財金所"/>
  </r>
  <r>
    <m/>
    <s v="徐子婷"/>
    <m/>
    <m/>
    <m/>
    <s v="企業夥伴"/>
    <s v="燦坤實業"/>
    <m/>
    <s v="其他"/>
    <m/>
    <m/>
    <m/>
    <m/>
    <m/>
    <m/>
    <s v="是"/>
    <m/>
    <x v="0"/>
    <m/>
    <x v="1"/>
    <m/>
    <s v="TCP"/>
    <s v="結業式"/>
    <s v="0329_結業式"/>
    <n v="2"/>
    <n v="107"/>
    <n v="1"/>
    <n v="0"/>
    <n v="0"/>
    <m/>
    <x v="309"/>
    <n v="0"/>
    <n v="1"/>
    <n v="0"/>
    <n v="0"/>
    <n v="0"/>
    <n v="0"/>
    <s v="其他"/>
    <s v="非在校生"/>
    <x v="1"/>
    <s v="其他"/>
  </r>
  <r>
    <s v="04 23 2019 12:18AM            "/>
    <s v="徐子晴"/>
    <s v="H225391888"/>
    <s v="女"/>
    <s v="08/26/2000                    "/>
    <s v="學生"/>
    <s v="管理學院                      "/>
    <s v="財金系"/>
    <s v="學士班"/>
    <n v="965667855"/>
    <s v="tzechinghsu@gmail.com"/>
    <s v="其它"/>
    <s v="否"/>
    <s v="                              "/>
    <m/>
    <s v="否"/>
    <m/>
    <x v="0"/>
    <s v="1.171.57.239"/>
    <x v="298"/>
    <n v="6"/>
    <s v="職涯講堂"/>
    <s v="實習經驗分享"/>
    <s v="0429_國企R06林威宇國企B04陳雨彤"/>
    <n v="2"/>
    <n v="107"/>
    <n v="1"/>
    <n v="1"/>
    <n v="10"/>
    <s v="無"/>
    <x v="310"/>
    <n v="1"/>
    <n v="0"/>
    <n v="0"/>
    <n v="1"/>
    <n v="0"/>
    <n v="0"/>
    <s v="系"/>
    <s v="財金"/>
    <x v="3"/>
    <s v="財金系"/>
  </r>
  <r>
    <m/>
    <s v="徐丞璽"/>
    <m/>
    <m/>
    <m/>
    <s v="其他"/>
    <m/>
    <m/>
    <m/>
    <m/>
    <m/>
    <s v="其他"/>
    <s v="是"/>
    <n v="0"/>
    <n v="0"/>
    <s v="是"/>
    <m/>
    <x v="1"/>
    <m/>
    <x v="1"/>
    <n v="0"/>
    <s v="TIP"/>
    <s v="企業實習計劃說明會"/>
    <s v="0318_大昌華嘉"/>
    <n v="2"/>
    <n v="107"/>
    <n v="1"/>
    <n v="1"/>
    <n v="10"/>
    <m/>
    <x v="311"/>
    <n v="0"/>
    <n v="0"/>
    <n v="0"/>
    <n v="0"/>
    <n v="1"/>
    <n v="0"/>
    <s v="其他"/>
    <s v="非在校生"/>
    <x v="1"/>
    <s v="其他"/>
  </r>
  <r>
    <s v="03 19 2019 11:17AM            "/>
    <s v="徐兆詮"/>
    <s v="A130705028"/>
    <s v="女"/>
    <s v="03/23/2000                    "/>
    <s v="學生"/>
    <s v="管理學院                      "/>
    <s v="會計系"/>
    <s v="學士班"/>
    <n v="932081887"/>
    <m/>
    <s v="其它"/>
    <s v="是"/>
    <n v="0"/>
    <n v="0"/>
    <s v="是"/>
    <m/>
    <x v="1"/>
    <m/>
    <x v="299"/>
    <n v="0"/>
    <s v="TIP"/>
    <s v="企業實習計劃說明會"/>
    <s v="0318_大昌華嘉"/>
    <n v="2"/>
    <n v="107"/>
    <n v="1"/>
    <n v="1"/>
    <n v="10"/>
    <m/>
    <x v="312"/>
    <n v="0"/>
    <n v="0"/>
    <n v="0"/>
    <n v="0"/>
    <n v="1"/>
    <n v="0"/>
    <s v="系"/>
    <s v="會計"/>
    <x v="4"/>
    <s v="會計系"/>
  </r>
  <r>
    <s v="03 26 2019  2:34PM            "/>
    <s v="徐兆詮"/>
    <s v="A130705028"/>
    <s v="男"/>
    <s v="03/23/2000                    "/>
    <s v="學生"/>
    <s v="管理學院                      "/>
    <s v="會計系"/>
    <s v="學士班"/>
    <n v="932081887"/>
    <m/>
    <s v="其它"/>
    <s v="是"/>
    <n v="0"/>
    <n v="0"/>
    <s v="是"/>
    <m/>
    <x v="1"/>
    <m/>
    <x v="299"/>
    <n v="0"/>
    <s v="TIP"/>
    <s v="企業實習計劃說明會"/>
    <s v="0325_富達投信"/>
    <n v="2"/>
    <n v="107"/>
    <n v="1"/>
    <n v="1"/>
    <n v="10"/>
    <m/>
    <x v="312"/>
    <n v="0"/>
    <n v="0"/>
    <n v="0"/>
    <n v="0"/>
    <n v="1"/>
    <n v="0"/>
    <s v="系"/>
    <s v="會計"/>
    <x v="4"/>
    <s v="會計系"/>
  </r>
  <r>
    <s v="03 19 2019 11:21AM            "/>
    <s v="徐明伶"/>
    <s v="F228144594"/>
    <s v="女"/>
    <s v="08/07/1993                    "/>
    <s v="學生"/>
    <s v="管理學院                      "/>
    <s v="會計系"/>
    <s v="碩士班"/>
    <n v="915320245"/>
    <s v="a87707584@gmail.com"/>
    <s v="其它"/>
    <s v="是"/>
    <n v="0"/>
    <n v="0"/>
    <s v="是"/>
    <m/>
    <x v="1"/>
    <m/>
    <x v="300"/>
    <n v="0"/>
    <s v="TIP"/>
    <s v="企業實習計劃說明會"/>
    <s v="0318_大昌華嘉"/>
    <n v="2"/>
    <n v="107"/>
    <n v="1"/>
    <n v="1"/>
    <n v="10"/>
    <m/>
    <x v="313"/>
    <n v="0"/>
    <n v="0"/>
    <n v="0"/>
    <n v="0"/>
    <n v="1"/>
    <n v="0"/>
    <s v="所"/>
    <s v="會計"/>
    <x v="10"/>
    <s v="會研所"/>
  </r>
  <r>
    <s v="03 19 2019 11:19AM            "/>
    <s v="徐逸珊"/>
    <s v="A230127473"/>
    <s v="女"/>
    <s v="03/28/1998                    "/>
    <s v="學生"/>
    <s v="管理學院                      "/>
    <s v="國企系"/>
    <s v="學士班"/>
    <n v="910971246"/>
    <m/>
    <s v="其它"/>
    <s v="是"/>
    <n v="0"/>
    <n v="0"/>
    <s v="是"/>
    <m/>
    <x v="1"/>
    <m/>
    <x v="301"/>
    <n v="0"/>
    <s v="TIP"/>
    <s v="企業實習計劃說明會"/>
    <s v="0318_大昌華嘉"/>
    <n v="2"/>
    <n v="107"/>
    <n v="1"/>
    <n v="1"/>
    <n v="10"/>
    <m/>
    <x v="314"/>
    <n v="0"/>
    <n v="0"/>
    <n v="0"/>
    <n v="0"/>
    <n v="1"/>
    <n v="0"/>
    <s v="系"/>
    <s v="國企"/>
    <x v="2"/>
    <s v="國企系"/>
  </r>
  <r>
    <s v="03  7 2019  9:33PM            "/>
    <s v="徐愛茹"/>
    <s v="K222848711"/>
    <s v="女"/>
    <s v="05/16/1996                    "/>
    <s v="校外人士"/>
    <m/>
    <m/>
    <m/>
    <n v="910331651"/>
    <s v="107356029@nccu.edu.tw"/>
    <s v="其它"/>
    <s v="否"/>
    <s v="                              "/>
    <m/>
    <s v="是"/>
    <m/>
    <x v="0"/>
    <s v="140.119.19.127"/>
    <x v="302"/>
    <n v="6"/>
    <s v="TIP"/>
    <s v="企業實習計劃說明會"/>
    <s v="0411_SAS"/>
    <n v="2"/>
    <n v="107"/>
    <n v="1"/>
    <n v="1"/>
    <n v="10"/>
    <m/>
    <x v="315"/>
    <n v="0"/>
    <n v="1"/>
    <n v="10"/>
    <n v="0"/>
    <n v="0"/>
    <n v="0"/>
    <s v="其他"/>
    <s v="非在校生"/>
    <x v="1"/>
    <s v="其他"/>
  </r>
  <r>
    <s v="03 19 2019  4:52PM            "/>
    <s v="徐楷筑"/>
    <s v="A225429237"/>
    <s v="女"/>
    <s v="03/17/1999                    "/>
    <s v="學生"/>
    <s v="社會科學院                    "/>
    <s v="經濟系"/>
    <s v="學士班"/>
    <n v="913221688"/>
    <s v="a0913221688@gmail.com"/>
    <s v="其它"/>
    <s v="是"/>
    <n v="0"/>
    <n v="0"/>
    <s v="是"/>
    <m/>
    <x v="1"/>
    <m/>
    <x v="303"/>
    <n v="0"/>
    <s v="TIP"/>
    <s v="企業實習計劃說明會"/>
    <s v="0319_玉山銀行"/>
    <n v="2"/>
    <n v="107"/>
    <n v="1"/>
    <n v="1"/>
    <n v="10"/>
    <m/>
    <x v="316"/>
    <n v="0"/>
    <n v="0"/>
    <n v="0"/>
    <n v="0"/>
    <n v="1"/>
    <n v="0"/>
    <s v="系"/>
    <s v="其他"/>
    <x v="0"/>
    <s v="其他系所"/>
  </r>
  <r>
    <s v="04 10 2019  4:57PM            "/>
    <s v="徐瑞智"/>
    <s v="H225257836"/>
    <s v="女"/>
    <s v="12/28/1999                    "/>
    <s v="學生"/>
    <s v="管理學院                      "/>
    <s v="財金系"/>
    <s v="學士班"/>
    <n v="966564560"/>
    <s v="b07703034@ntu.edu.tw"/>
    <s v="其它"/>
    <s v="否"/>
    <s v="                              "/>
    <m/>
    <s v="是"/>
    <m/>
    <x v="0"/>
    <s v="140.112.236.41"/>
    <x v="304"/>
    <n v="6"/>
    <s v="職涯講堂"/>
    <s v="校友職涯分享會"/>
    <s v="0423_EMBA108級鄭玉琪"/>
    <n v="2"/>
    <n v="107"/>
    <n v="1"/>
    <n v="1"/>
    <n v="10"/>
    <s v="行銷人最重要的能力與特質為何"/>
    <x v="317"/>
    <n v="0"/>
    <n v="1"/>
    <n v="10"/>
    <n v="0"/>
    <n v="0"/>
    <n v="0"/>
    <s v="系"/>
    <s v="財金"/>
    <x v="3"/>
    <s v="財金系"/>
  </r>
  <r>
    <s v="03 11 2019  6:16PM            "/>
    <s v="徐靖雯"/>
    <s v="F229098546"/>
    <s v="女"/>
    <s v="06/14/1995                    "/>
    <s v="學生"/>
    <s v="管理學院                      "/>
    <s v="商研所"/>
    <s v="碩士班"/>
    <n v="908156465"/>
    <s v="r06741078@ntu.edu.tw"/>
    <s v="其它"/>
    <s v="是"/>
    <n v="1"/>
    <n v="0"/>
    <s v="否"/>
    <m/>
    <x v="0"/>
    <s v="123.194.165.18"/>
    <x v="305"/>
    <n v="10"/>
    <s v="TIP"/>
    <s v="企業實習計劃說明會"/>
    <s v="0322_台灣拜耳"/>
    <n v="2"/>
    <n v="107"/>
    <n v="1"/>
    <n v="1"/>
    <n v="10"/>
    <s v="y"/>
    <x v="318"/>
    <n v="1"/>
    <n v="0"/>
    <n v="0"/>
    <n v="1"/>
    <n v="0"/>
    <n v="0"/>
    <s v="所"/>
    <s v="商研"/>
    <x v="7"/>
    <s v="商研所"/>
  </r>
  <r>
    <s v="05  2 2019  3:42PM            "/>
    <s v="徐靖雯"/>
    <s v="F229098546"/>
    <s v="女"/>
    <s v="06/14/1995                    "/>
    <s v="學生"/>
    <s v="管理學院                      "/>
    <s v="商研所"/>
    <s v="碩士班"/>
    <n v="908156465"/>
    <s v="isabelle3567@gmail.com"/>
    <s v="其它"/>
    <s v="是"/>
    <s v="                              "/>
    <m/>
    <s v="是"/>
    <m/>
    <x v="4"/>
    <m/>
    <x v="305"/>
    <n v="6"/>
    <s v="菁粹會客室"/>
    <s v="一對一職涯諮商"/>
    <s v="0503_金融業"/>
    <n v="2"/>
    <n v="107"/>
    <n v="1"/>
    <n v="1"/>
    <n v="-10"/>
    <m/>
    <x v="318"/>
    <n v="0"/>
    <n v="1"/>
    <n v="-10"/>
    <n v="0"/>
    <n v="0"/>
    <n v="0"/>
    <s v="所"/>
    <s v="商研"/>
    <x v="7"/>
    <s v="商研所"/>
  </r>
  <r>
    <s v="04  8 2019  5:12PM            "/>
    <s v="徐遠志"/>
    <s v="H225143908"/>
    <s v="女"/>
    <s v="03/19/1998                    "/>
    <s v="學生"/>
    <s v="管理學院                      "/>
    <s v="資管系"/>
    <s v="學士班"/>
    <n v="978455319"/>
    <s v="b05705046@ntu.edu.tw"/>
    <s v="其它"/>
    <s v="否"/>
    <s v="                              "/>
    <m/>
    <s v="是"/>
    <m/>
    <x v="0"/>
    <s v="140.112.25.100"/>
    <x v="306"/>
    <n v="6"/>
    <s v="TIP"/>
    <s v="企業實習計劃說明會"/>
    <s v="0411_SAS"/>
    <n v="2"/>
    <n v="107"/>
    <n v="1"/>
    <n v="1"/>
    <n v="10"/>
    <s v="是"/>
    <x v="319"/>
    <n v="0"/>
    <n v="1"/>
    <n v="10"/>
    <n v="0"/>
    <n v="0"/>
    <n v="0"/>
    <s v="系"/>
    <s v="資管"/>
    <x v="12"/>
    <s v="資管系"/>
  </r>
  <r>
    <s v="03 12 2019  3:51PM            "/>
    <s v="徐慕華"/>
    <s v="A227057211"/>
    <s v="女"/>
    <s v="09/03/1995                    "/>
    <s v="學生"/>
    <s v="管理學院                      "/>
    <s v="國企系"/>
    <s v="碩士班"/>
    <n v="975170556"/>
    <s v="sa841202123@gmail.com"/>
    <s v="其它"/>
    <s v="否"/>
    <n v="0"/>
    <n v="1"/>
    <s v="是"/>
    <m/>
    <x v="0"/>
    <s v="140.112.25.39"/>
    <x v="307"/>
    <n v="10"/>
    <s v="TIP"/>
    <s v="企業實習計劃說明會"/>
    <s v="0325_富達投信"/>
    <n v="2"/>
    <n v="107"/>
    <n v="1"/>
    <n v="1"/>
    <n v="10"/>
    <s v="是"/>
    <x v="320"/>
    <n v="0"/>
    <n v="1"/>
    <n v="10"/>
    <n v="0"/>
    <n v="0"/>
    <n v="0"/>
    <s v="所"/>
    <s v="國企"/>
    <x v="11"/>
    <s v="國企所"/>
  </r>
  <r>
    <s v="02 22 2019 12:14AM            "/>
    <s v="涂譽寶"/>
    <s v="A126672838"/>
    <s v="男"/>
    <s v="10/06/1997                    "/>
    <s v="學生"/>
    <s v="管理學院                      "/>
    <s v="會計系"/>
    <s v="學士班"/>
    <n v="970933019"/>
    <s v="b05702117@ntu.edu.tw"/>
    <s v="其它"/>
    <s v="否"/>
    <n v="1"/>
    <n v="0"/>
    <s v="否"/>
    <m/>
    <x v="0"/>
    <s v="140.112.73.20"/>
    <x v="308"/>
    <n v="10"/>
    <s v="TIP"/>
    <s v="企業實習計劃說明會"/>
    <s v="0313_全球人壽"/>
    <n v="2"/>
    <n v="107"/>
    <n v="1"/>
    <n v="1"/>
    <n v="10"/>
    <s v="否"/>
    <x v="321"/>
    <n v="1"/>
    <n v="0"/>
    <n v="0"/>
    <n v="1"/>
    <n v="0"/>
    <n v="0"/>
    <s v="系"/>
    <s v="會計"/>
    <x v="4"/>
    <s v="會計系"/>
  </r>
  <r>
    <s v="02 22 2019 12:13AM            "/>
    <s v="涂譽寶"/>
    <s v="A126672838"/>
    <s v="男"/>
    <s v="10/06/1997                    "/>
    <s v="學生"/>
    <s v="管理學院                      "/>
    <s v="會計系"/>
    <s v="學士班"/>
    <n v="970933019"/>
    <s v="b05702117@ntu.edu.tw"/>
    <s v="其它"/>
    <s v="否"/>
    <n v="0"/>
    <n v="1"/>
    <s v="是"/>
    <m/>
    <x v="0"/>
    <s v="140.112.73.20"/>
    <x v="308"/>
    <n v="10"/>
    <s v="TIP"/>
    <s v="企業實習計劃說明會"/>
    <s v="0319_玉山銀行"/>
    <n v="2"/>
    <n v="107"/>
    <n v="1"/>
    <n v="1"/>
    <n v="10"/>
    <s v="否"/>
    <x v="321"/>
    <n v="0"/>
    <n v="1"/>
    <n v="10"/>
    <n v="0"/>
    <n v="0"/>
    <n v="0"/>
    <s v="系"/>
    <s v="會計"/>
    <x v="4"/>
    <s v="會計系"/>
  </r>
  <r>
    <s v="02 22 2019 12:13AM            "/>
    <s v="涂譽寶"/>
    <s v="A126672838"/>
    <s v="男"/>
    <s v="10/06/1997                    "/>
    <s v="學生"/>
    <s v="管理學院                      "/>
    <s v="會計系"/>
    <s v="學士班"/>
    <n v="970933019"/>
    <s v="b05702117@ntu.edu.tw"/>
    <s v="其它"/>
    <s v="否"/>
    <n v="0"/>
    <n v="1"/>
    <s v="是"/>
    <m/>
    <x v="0"/>
    <s v="140.112.73.20"/>
    <x v="308"/>
    <n v="10"/>
    <s v="TIP"/>
    <s v="企業實習計劃說明會"/>
    <s v="0320_國泰金控"/>
    <n v="2"/>
    <n v="107"/>
    <n v="1"/>
    <n v="1"/>
    <n v="10"/>
    <s v="否"/>
    <x v="321"/>
    <n v="0"/>
    <n v="1"/>
    <n v="10"/>
    <n v="0"/>
    <n v="0"/>
    <n v="0"/>
    <s v="系"/>
    <s v="會計"/>
    <x v="4"/>
    <s v="會計系"/>
  </r>
  <r>
    <s v="03 12 2019  2:25AM            "/>
    <s v="翁  彤"/>
    <s v="W200442449"/>
    <s v="女"/>
    <s v="09/25/1997                    "/>
    <s v="學生"/>
    <s v="文學院                        "/>
    <s v="外文系"/>
    <s v="學士班"/>
    <n v="975216101"/>
    <s v="b05102028@ntu.edu.tw"/>
    <s v="其它"/>
    <s v="否"/>
    <n v="0"/>
    <n v="1"/>
    <s v="是"/>
    <m/>
    <x v="0"/>
    <s v="42.71.191.207"/>
    <x v="309"/>
    <n v="10"/>
    <s v="職涯講堂"/>
    <s v="校友職涯分享會"/>
    <s v="0320_國企B97陳迦樂"/>
    <n v="2"/>
    <n v="107"/>
    <n v="1"/>
    <n v="1"/>
    <n v="10"/>
    <m/>
    <x v="322"/>
    <n v="0"/>
    <n v="1"/>
    <n v="10"/>
    <n v="0"/>
    <n v="0"/>
    <n v="0"/>
    <s v="系"/>
    <s v="其他"/>
    <x v="0"/>
    <s v="其他系所"/>
  </r>
  <r>
    <s v="03 15 2019  8:29PM            "/>
    <s v="翁  彤"/>
    <s v="W200442449"/>
    <s v="女"/>
    <s v="09/25/1997                    "/>
    <s v="學生"/>
    <s v="文學院                        "/>
    <s v="外文系"/>
    <s v="學士班"/>
    <n v="975216101"/>
    <s v="b05102028@ntu.edu.tw"/>
    <s v="其它"/>
    <s v="否"/>
    <s v="                              "/>
    <m/>
    <s v="否"/>
    <m/>
    <x v="0"/>
    <s v="42.78.10.181"/>
    <x v="309"/>
    <n v="6"/>
    <s v="TIP"/>
    <s v="企業實習計劃說明會"/>
    <s v="0411_SAS"/>
    <n v="2"/>
    <n v="107"/>
    <n v="1"/>
    <n v="1"/>
    <n v="10"/>
    <s v="否"/>
    <x v="322"/>
    <n v="1"/>
    <n v="0"/>
    <n v="0"/>
    <n v="1"/>
    <n v="0"/>
    <n v="0"/>
    <s v="系"/>
    <s v="其他"/>
    <x v="0"/>
    <s v="其他系所"/>
  </r>
  <r>
    <s v="02 18 2019  1:45PM            "/>
    <s v="翁子涵"/>
    <s v="A231732469"/>
    <s v="女"/>
    <s v="02/06/1994                    "/>
    <s v="學生"/>
    <s v="管理學院                      "/>
    <s v="國企系"/>
    <s v="碩士班"/>
    <n v="910452178"/>
    <s v="R06724088@ntu.edu.tw"/>
    <s v="其它"/>
    <s v="否"/>
    <n v="0"/>
    <n v="1"/>
    <s v="是"/>
    <m/>
    <x v="0"/>
    <s v="123.194.128.253"/>
    <x v="310"/>
    <n v="10"/>
    <s v="TIP"/>
    <s v="企業實習計劃說明會"/>
    <s v="0319_玉山銀行"/>
    <n v="2"/>
    <n v="107"/>
    <n v="1"/>
    <n v="1"/>
    <n v="10"/>
    <s v="是"/>
    <x v="323"/>
    <n v="0"/>
    <n v="1"/>
    <n v="10"/>
    <n v="0"/>
    <n v="0"/>
    <n v="0"/>
    <s v="所"/>
    <s v="國企"/>
    <x v="11"/>
    <s v="國企所"/>
  </r>
  <r>
    <s v="02 18 2019  1:45PM            "/>
    <s v="翁子涵"/>
    <s v="A231732469"/>
    <s v="女"/>
    <s v="02/06/1994                    "/>
    <s v="學生"/>
    <s v="管理學院                      "/>
    <s v="國企系"/>
    <s v="碩士班"/>
    <n v="910452178"/>
    <s v="R06724088@ntu.edu.tw"/>
    <s v="其它"/>
    <s v="否"/>
    <n v="0"/>
    <n v="1"/>
    <s v="是"/>
    <m/>
    <x v="0"/>
    <s v="123.194.128.253"/>
    <x v="310"/>
    <n v="10"/>
    <s v="TIP"/>
    <s v="企業實習計劃說明會"/>
    <s v="0320_國泰金控"/>
    <n v="2"/>
    <n v="107"/>
    <n v="1"/>
    <n v="1"/>
    <n v="10"/>
    <s v="是"/>
    <x v="323"/>
    <n v="0"/>
    <n v="1"/>
    <n v="10"/>
    <n v="0"/>
    <n v="0"/>
    <n v="0"/>
    <s v="所"/>
    <s v="國企"/>
    <x v="11"/>
    <s v="國企所"/>
  </r>
  <r>
    <s v="02 27 2019  8:53PM            "/>
    <s v="翁慈憶"/>
    <s v="A229035526"/>
    <s v="女"/>
    <s v="09/26/1995                    "/>
    <s v="學生"/>
    <s v="管理學院                      "/>
    <s v="國企系"/>
    <s v="碩士班"/>
    <n v="928546728"/>
    <s v="judy128988@gmail.com"/>
    <s v="其它"/>
    <s v="是"/>
    <n v="1"/>
    <n v="0"/>
    <s v="否"/>
    <m/>
    <x v="0"/>
    <s v="140.112.16.181"/>
    <x v="311"/>
    <n v="10"/>
    <s v="TIP"/>
    <s v="企業實習計劃說明會"/>
    <s v="0319_玉山銀行"/>
    <n v="2"/>
    <n v="107"/>
    <n v="1"/>
    <n v="1"/>
    <n v="10"/>
    <s v="是"/>
    <x v="324"/>
    <n v="1"/>
    <n v="0"/>
    <n v="0"/>
    <n v="1"/>
    <n v="0"/>
    <n v="0"/>
    <s v="所"/>
    <s v="國企"/>
    <x v="11"/>
    <s v="國企所"/>
  </r>
  <r>
    <s v="03 12 2019  4:46PM            "/>
    <s v="翁慈憶"/>
    <s v="A229035526"/>
    <s v="女"/>
    <s v="09/26/1995                    "/>
    <s v="學生"/>
    <s v="管理學院                      "/>
    <s v="國企所"/>
    <s v="碩士班"/>
    <n v="928546728"/>
    <s v="judy128988@gmail.com"/>
    <s v="其它"/>
    <s v="是"/>
    <n v="0"/>
    <n v="1"/>
    <s v="是"/>
    <m/>
    <x v="0"/>
    <s v="140.112.25.4"/>
    <x v="311"/>
    <n v="10"/>
    <s v="TIP"/>
    <s v="企業實習計劃說明會"/>
    <s v="0325_富達投信"/>
    <n v="2"/>
    <n v="107"/>
    <n v="1"/>
    <n v="1"/>
    <n v="10"/>
    <s v="有"/>
    <x v="324"/>
    <n v="0"/>
    <n v="1"/>
    <n v="10"/>
    <n v="0"/>
    <n v="0"/>
    <n v="0"/>
    <s v="所"/>
    <s v="國企"/>
    <x v="11"/>
    <s v="國企所"/>
  </r>
  <r>
    <s v="03  8 2019 10:38PM            "/>
    <s v="馬  龍"/>
    <s v="A130713388"/>
    <s v="男"/>
    <s v="08/18/2000                    "/>
    <s v="學生"/>
    <s v="管理學院                      "/>
    <s v="財金系"/>
    <s v="學士班"/>
    <n v="981621818"/>
    <s v="Malung0818@gmail.com"/>
    <s v="其它"/>
    <s v="否"/>
    <n v="1"/>
    <n v="0"/>
    <s v="否"/>
    <m/>
    <x v="0"/>
    <s v="123.192.35.216"/>
    <x v="312"/>
    <n v="10"/>
    <s v="TIP"/>
    <s v="企業實習計劃說明會"/>
    <s v="0319_玉山銀行"/>
    <n v="2"/>
    <n v="107"/>
    <n v="1"/>
    <n v="1"/>
    <n v="10"/>
    <s v="否"/>
    <x v="325"/>
    <n v="1"/>
    <n v="0"/>
    <n v="0"/>
    <n v="1"/>
    <n v="0"/>
    <n v="0"/>
    <s v="系"/>
    <s v="財金"/>
    <x v="3"/>
    <s v="財金系"/>
  </r>
  <r>
    <s v="04 13 2019 12:55PM            "/>
    <s v="馬良安"/>
    <s v="A229018838"/>
    <s v="男"/>
    <s v="01/04/1995                    "/>
    <s v="學生"/>
    <s v="管理學院                      "/>
    <s v="國企系"/>
    <s v="碩士班"/>
    <n v="928652218"/>
    <s v="b02303080@ntu.edu.tw"/>
    <s v="其它"/>
    <s v="是"/>
    <s v="                              "/>
    <m/>
    <s v="是"/>
    <m/>
    <x v="0"/>
    <m/>
    <x v="313"/>
    <m/>
    <s v="TCP"/>
    <s v="結業式"/>
    <s v="0329_結業式"/>
    <n v="2"/>
    <n v="107"/>
    <n v="1"/>
    <n v="0"/>
    <n v="0"/>
    <m/>
    <x v="326"/>
    <n v="0"/>
    <n v="1"/>
    <n v="0"/>
    <n v="0"/>
    <n v="0"/>
    <n v="0"/>
    <s v="所"/>
    <s v="國企"/>
    <x v="11"/>
    <s v="國企所"/>
  </r>
  <r>
    <s v="02 28 2019  4:37PM            "/>
    <s v="高子翔"/>
    <s v="F129671427"/>
    <s v="男"/>
    <s v="04/11/1996                    "/>
    <s v="校外人士"/>
    <m/>
    <s v="交大經管所"/>
    <s v="研究生"/>
    <n v="988086573"/>
    <s v="jeffkao.bm07g@nctu.edu.tw"/>
    <s v="其它"/>
    <s v="否"/>
    <n v="0"/>
    <n v="1"/>
    <s v="是"/>
    <m/>
    <x v="0"/>
    <s v="103.246.208.218"/>
    <x v="314"/>
    <n v="10"/>
    <s v="TIP"/>
    <s v="企業實習計劃說明會"/>
    <s v="0306_藍天百腦匯"/>
    <n v="2"/>
    <n v="107"/>
    <n v="1"/>
    <n v="1"/>
    <n v="10"/>
    <s v="是"/>
    <x v="327"/>
    <n v="0"/>
    <n v="1"/>
    <n v="10"/>
    <n v="0"/>
    <n v="0"/>
    <n v="0"/>
    <s v="其他"/>
    <s v="非在校生"/>
    <x v="1"/>
    <s v="其他"/>
  </r>
  <r>
    <s v="03 26 2019  9:19PM            "/>
    <s v="高季伶"/>
    <s v="S224629292"/>
    <s v="女"/>
    <s v="10/05/1995                    "/>
    <s v="校外人士"/>
    <m/>
    <m/>
    <m/>
    <n v="928462493"/>
    <s v="happy912122@gmail.com"/>
    <s v="其它"/>
    <s v="否"/>
    <s v="                              "/>
    <m/>
    <s v="否"/>
    <m/>
    <x v="0"/>
    <s v="140.113.5.131"/>
    <x v="315"/>
    <n v="6"/>
    <s v="TIP"/>
    <s v="企業實習計劃說明會"/>
    <s v="0411_SAS"/>
    <n v="2"/>
    <n v="107"/>
    <n v="1"/>
    <n v="1"/>
    <n v="10"/>
    <s v="是"/>
    <x v="328"/>
    <n v="1"/>
    <n v="0"/>
    <n v="0"/>
    <n v="1"/>
    <n v="0"/>
    <n v="0"/>
    <s v="其他"/>
    <s v="非在校生"/>
    <x v="1"/>
    <s v="其他"/>
  </r>
  <r>
    <s v="04  8 2019 10:10AM            "/>
    <s v="高家浩"/>
    <s v="G122357809"/>
    <s v="男"/>
    <s v="10/10/1998                    "/>
    <s v="學生"/>
    <s v="生物資源暨農學院              "/>
    <s v="生工系"/>
    <s v="學士班"/>
    <n v="978161239"/>
    <s v="npes1010@gmail.com"/>
    <s v="其它"/>
    <s v="否"/>
    <s v="                              "/>
    <m/>
    <s v="是"/>
    <m/>
    <x v="0"/>
    <s v="140.112.243.123"/>
    <x v="316"/>
    <n v="6"/>
    <s v="TIP"/>
    <s v="企業實習計劃說明會"/>
    <s v="0412_華碩電腦"/>
    <n v="2"/>
    <n v="107"/>
    <n v="1"/>
    <n v="1"/>
    <n v="10"/>
    <s v="否"/>
    <x v="329"/>
    <n v="0"/>
    <n v="1"/>
    <n v="10"/>
    <n v="0"/>
    <n v="0"/>
    <n v="0"/>
    <s v="系"/>
    <s v="其他"/>
    <x v="0"/>
    <s v="其他系所"/>
  </r>
  <r>
    <s v="04  8 2019  9:47AM            "/>
    <s v="高家浩"/>
    <s v="G122357809"/>
    <s v="男"/>
    <s v="10/10/1998                    "/>
    <s v="學生"/>
    <s v="生物資源暨農學院              "/>
    <s v="生工系"/>
    <s v="學士班"/>
    <n v="978161239"/>
    <s v="npes1010@gmail.com"/>
    <s v="其它"/>
    <s v="否"/>
    <s v="                              "/>
    <m/>
    <s v="是"/>
    <m/>
    <x v="0"/>
    <s v="140.112.243.123"/>
    <x v="316"/>
    <n v="6"/>
    <s v="TIP"/>
    <s v="企業實習說明會"/>
    <s v="0426_台灣通用磨坊"/>
    <n v="2"/>
    <n v="107"/>
    <n v="1"/>
    <n v="1"/>
    <n v="10"/>
    <s v="否"/>
    <x v="329"/>
    <n v="0"/>
    <n v="1"/>
    <n v="10"/>
    <n v="0"/>
    <n v="0"/>
    <n v="0"/>
    <s v="系"/>
    <s v="其他"/>
    <x v="0"/>
    <s v="其他系所"/>
  </r>
  <r>
    <s v="03 16 2019  8:41PM            "/>
    <s v="高祐霆"/>
    <s v="A129250389"/>
    <s v="男"/>
    <s v="07/19/1999                    "/>
    <s v="學生"/>
    <s v="管理學院                      "/>
    <s v="資管系"/>
    <s v="學士班"/>
    <n v="983384002"/>
    <s v="b06705003@ntu.edu.tw"/>
    <s v="其它"/>
    <s v="否"/>
    <n v="0"/>
    <n v="1"/>
    <s v="是"/>
    <m/>
    <x v="0"/>
    <s v="219.85.158.162"/>
    <x v="317"/>
    <n v="10"/>
    <s v="TIP"/>
    <s v="企業實習計劃說明會"/>
    <s v="0318_大昌華嘉"/>
    <n v="2"/>
    <n v="107"/>
    <n v="1"/>
    <n v="1"/>
    <n v="10"/>
    <s v="否"/>
    <x v="330"/>
    <n v="0"/>
    <n v="1"/>
    <n v="10"/>
    <n v="0"/>
    <n v="0"/>
    <n v="0"/>
    <s v="系"/>
    <s v="資管"/>
    <x v="12"/>
    <s v="資管系"/>
  </r>
  <r>
    <s v="03 19 2019  4:52PM            "/>
    <s v="高尉銘"/>
    <s v="A127040661"/>
    <s v="女"/>
    <s v="12/05/1995                    "/>
    <s v="學生"/>
    <s v="管理學院                      "/>
    <s v="財金系"/>
    <s v="碩士班"/>
    <n v="909877032"/>
    <s v="b03504002@ntu.edu.tw"/>
    <s v="其它"/>
    <s v="是"/>
    <n v="0"/>
    <n v="0"/>
    <s v="是"/>
    <m/>
    <x v="1"/>
    <m/>
    <x v="318"/>
    <n v="0"/>
    <s v="TIP"/>
    <s v="企業實習計劃說明會"/>
    <s v="0319_玉山銀行"/>
    <n v="2"/>
    <n v="107"/>
    <n v="1"/>
    <n v="1"/>
    <n v="10"/>
    <m/>
    <x v="331"/>
    <n v="0"/>
    <n v="0"/>
    <n v="0"/>
    <n v="0"/>
    <n v="1"/>
    <n v="0"/>
    <s v="所"/>
    <s v="財金"/>
    <x v="9"/>
    <s v="財金所"/>
  </r>
  <r>
    <s v="03 19 2019  4:47PM            "/>
    <s v="高瑞妤"/>
    <s v="A230174703"/>
    <s v="女"/>
    <s v="11/02/1998                    "/>
    <s v="學生"/>
    <s v="管理學院                      "/>
    <s v="財金系"/>
    <s v="學士班"/>
    <n v="956112726"/>
    <s v="dada201207@gmail.com"/>
    <s v="其它"/>
    <s v="是"/>
    <n v="0"/>
    <n v="0"/>
    <s v="是"/>
    <m/>
    <x v="1"/>
    <m/>
    <x v="319"/>
    <n v="0"/>
    <s v="TIP"/>
    <s v="企業實習計劃說明會"/>
    <s v="0319_玉山銀行"/>
    <n v="2"/>
    <n v="107"/>
    <n v="1"/>
    <n v="1"/>
    <n v="10"/>
    <m/>
    <x v="332"/>
    <n v="0"/>
    <n v="0"/>
    <n v="0"/>
    <n v="0"/>
    <n v="1"/>
    <n v="0"/>
    <s v="系"/>
    <s v="財金"/>
    <x v="3"/>
    <s v="財金系"/>
  </r>
  <r>
    <s v="03 26 2019  3:44PM            "/>
    <s v="高瑞妤"/>
    <s v="A230174703"/>
    <s v="女"/>
    <s v="11/02/1998                    "/>
    <s v="學生"/>
    <s v="管理學院                      "/>
    <s v="財金系"/>
    <s v="學士班"/>
    <n v="956112726"/>
    <s v="dada201207@gmail.com"/>
    <s v="其它"/>
    <s v="是"/>
    <s v="                              "/>
    <m/>
    <s v="是"/>
    <m/>
    <x v="1"/>
    <m/>
    <x v="319"/>
    <n v="6"/>
    <s v="職涯講堂"/>
    <s v="學長姐實習經驗分享會"/>
    <s v="0326_工管B05孫儷芯/國企B04童安弘"/>
    <n v="2"/>
    <n v="107"/>
    <n v="1"/>
    <n v="1"/>
    <n v="10"/>
    <m/>
    <x v="332"/>
    <n v="0"/>
    <n v="0"/>
    <n v="0"/>
    <n v="0"/>
    <n v="1"/>
    <n v="0"/>
    <s v="系"/>
    <s v="財金"/>
    <x v="3"/>
    <s v="財金系"/>
  </r>
  <r>
    <s v="03 16 2019 10:19PM            "/>
    <s v="高薇穎"/>
    <s v="F229005989"/>
    <s v="女"/>
    <s v="02/23/1996                    "/>
    <s v="校外人士"/>
    <m/>
    <m/>
    <m/>
    <n v="958583577"/>
    <s v="writing0223@gmail.com"/>
    <s v="其它"/>
    <s v="否"/>
    <n v="0"/>
    <n v="1"/>
    <s v="是"/>
    <m/>
    <x v="0"/>
    <s v="39.8.9.140"/>
    <x v="320"/>
    <n v="10"/>
    <s v="TIP"/>
    <s v="企業實習計劃說明會"/>
    <s v="0319_玉山銀行"/>
    <n v="2"/>
    <n v="107"/>
    <n v="1"/>
    <n v="1"/>
    <n v="10"/>
    <s v="否"/>
    <x v="333"/>
    <n v="0"/>
    <n v="1"/>
    <n v="10"/>
    <n v="0"/>
    <n v="0"/>
    <n v="0"/>
    <s v="其他"/>
    <s v="非在校生"/>
    <x v="1"/>
    <s v="其他"/>
  </r>
  <r>
    <s v="03 16 2019 10:18PM            "/>
    <s v="高薇穎"/>
    <s v="F229005989"/>
    <s v="女"/>
    <s v="02/23/1996                    "/>
    <s v="校外人士"/>
    <m/>
    <m/>
    <m/>
    <n v="958583577"/>
    <s v="writing0223@gmail.com"/>
    <s v="其它"/>
    <s v="否"/>
    <n v="0"/>
    <n v="1"/>
    <s v="是"/>
    <m/>
    <x v="0"/>
    <s v="39.8.9.140"/>
    <x v="320"/>
    <n v="10"/>
    <s v="TIP"/>
    <s v="企業實習計劃說明會"/>
    <s v="0325_富達投信"/>
    <n v="2"/>
    <n v="107"/>
    <n v="1"/>
    <n v="1"/>
    <n v="10"/>
    <s v="否"/>
    <x v="333"/>
    <n v="0"/>
    <n v="1"/>
    <n v="10"/>
    <n v="0"/>
    <n v="0"/>
    <n v="0"/>
    <s v="其他"/>
    <s v="非在校生"/>
    <x v="1"/>
    <s v="其他"/>
  </r>
  <r>
    <s v="03 12 2019 12:28AM            "/>
    <s v="康成安"/>
    <s v="A227286963"/>
    <s v="女"/>
    <s v="01/21/1989                    "/>
    <s v="學生"/>
    <s v="管理學院                      "/>
    <s v="企管碩士專班"/>
    <s v="碩士班"/>
    <n v="911011268"/>
    <s v="ann2602@gmail.com"/>
    <s v="其它"/>
    <s v="否"/>
    <n v="0"/>
    <n v="1"/>
    <s v="是"/>
    <m/>
    <x v="0"/>
    <s v="123.195.192.121"/>
    <x v="321"/>
    <n v="10"/>
    <s v="TIP"/>
    <s v="企業實習計劃說明會"/>
    <s v="0312_工研院產科國際所"/>
    <n v="2"/>
    <n v="107"/>
    <n v="1"/>
    <n v="1"/>
    <n v="10"/>
    <m/>
    <x v="334"/>
    <n v="0"/>
    <n v="1"/>
    <n v="10"/>
    <n v="0"/>
    <n v="0"/>
    <n v="0"/>
    <s v="所"/>
    <s v="GMBA"/>
    <x v="8"/>
    <s v="GMBA"/>
  </r>
  <r>
    <s v="03 12 2019 12:30AM            "/>
    <s v="康成安"/>
    <s v="A227286963"/>
    <s v="女"/>
    <s v="01/21/1989                    "/>
    <s v="學生"/>
    <s v="管理學院                      "/>
    <s v="企管碩士專班"/>
    <s v="碩士班"/>
    <n v="911011268"/>
    <s v="ann2602@gmail.com"/>
    <s v="其它"/>
    <s v="否"/>
    <n v="1"/>
    <n v="0"/>
    <s v="否"/>
    <m/>
    <x v="0"/>
    <s v="123.195.192.121"/>
    <x v="321"/>
    <n v="10"/>
    <s v="TIP"/>
    <s v="企業實習計劃說明會"/>
    <s v="0318_大昌華嘉"/>
    <n v="2"/>
    <n v="107"/>
    <n v="1"/>
    <n v="1"/>
    <n v="10"/>
    <m/>
    <x v="334"/>
    <n v="1"/>
    <n v="0"/>
    <n v="0"/>
    <n v="1"/>
    <n v="0"/>
    <n v="0"/>
    <s v="所"/>
    <s v="GMBA"/>
    <x v="8"/>
    <s v="GMBA"/>
  </r>
  <r>
    <s v="03 12 2019 12:27AM            "/>
    <s v="康成安"/>
    <s v="A227286963"/>
    <s v="女"/>
    <s v="01/21/1989                    "/>
    <s v="學生"/>
    <s v="管理學院                      "/>
    <s v="企管碩士專班"/>
    <s v="碩士班"/>
    <n v="911011268"/>
    <s v="ann2602@gmail.com"/>
    <s v="其它"/>
    <s v="否"/>
    <n v="0"/>
    <n v="1"/>
    <s v="是"/>
    <m/>
    <x v="0"/>
    <s v="123.195.192.121"/>
    <x v="321"/>
    <n v="10"/>
    <s v="TIP"/>
    <s v="企業實習計劃說明會"/>
    <s v="0322_台灣拜耳"/>
    <n v="2"/>
    <n v="107"/>
    <n v="1"/>
    <n v="1"/>
    <n v="10"/>
    <s v="無"/>
    <x v="334"/>
    <n v="0"/>
    <n v="1"/>
    <n v="10"/>
    <n v="0"/>
    <n v="0"/>
    <n v="0"/>
    <s v="所"/>
    <s v="GMBA"/>
    <x v="8"/>
    <s v="GMBA"/>
  </r>
  <r>
    <s v="03 20 2019  3:02PM            "/>
    <s v="康富淼"/>
    <s v="A129773181"/>
    <s v="女"/>
    <s v="07/17/1998                    "/>
    <s v="學生"/>
    <s v="管理學院                      "/>
    <s v="財金系"/>
    <s v="學士班"/>
    <n v="928539636"/>
    <m/>
    <s v="其它"/>
    <s v="是"/>
    <n v="0"/>
    <n v="0"/>
    <s v="是"/>
    <m/>
    <x v="1"/>
    <m/>
    <x v="322"/>
    <n v="0"/>
    <s v="TIP"/>
    <s v="企業實習計劃說明會"/>
    <s v="0320_國泰金控"/>
    <n v="2"/>
    <n v="107"/>
    <n v="1"/>
    <n v="1"/>
    <n v="10"/>
    <m/>
    <x v="335"/>
    <n v="0"/>
    <n v="0"/>
    <n v="0"/>
    <n v="0"/>
    <n v="1"/>
    <n v="0"/>
    <s v="系"/>
    <s v="財金"/>
    <x v="3"/>
    <s v="財金系"/>
  </r>
  <r>
    <s v="03 26 2019  2:50PM            "/>
    <s v="康富淼"/>
    <s v="A129773181"/>
    <s v="男"/>
    <s v="07/17/1998                    "/>
    <s v="學生"/>
    <s v="管理學院                      "/>
    <s v="財金系"/>
    <s v="學士班"/>
    <n v="928539636"/>
    <m/>
    <s v="其它"/>
    <s v="是"/>
    <n v="0"/>
    <n v="0"/>
    <s v="是"/>
    <m/>
    <x v="1"/>
    <m/>
    <x v="322"/>
    <n v="0"/>
    <s v="TIP"/>
    <s v="企業實習計劃說明會"/>
    <s v="0325_富達投信"/>
    <n v="2"/>
    <n v="107"/>
    <n v="1"/>
    <n v="1"/>
    <n v="10"/>
    <m/>
    <x v="335"/>
    <n v="0"/>
    <n v="0"/>
    <n v="0"/>
    <n v="0"/>
    <n v="1"/>
    <n v="0"/>
    <s v="系"/>
    <s v="財金"/>
    <x v="3"/>
    <s v="財金系"/>
  </r>
  <r>
    <s v="03 19 2019  4:47PM            "/>
    <s v="張  創"/>
    <s v="A130850251"/>
    <s v="女"/>
    <s v="03/01/1998                    "/>
    <s v="學生"/>
    <s v="管理學院                      "/>
    <s v="財金系"/>
    <s v="學士班"/>
    <n v="918392950"/>
    <s v="paul30930239@gmail.com"/>
    <s v="其它"/>
    <s v="是"/>
    <n v="0"/>
    <n v="0"/>
    <s v="是"/>
    <m/>
    <x v="1"/>
    <m/>
    <x v="323"/>
    <n v="0"/>
    <s v="TIP"/>
    <s v="企業實習計劃說明會"/>
    <s v="0319_玉山銀行"/>
    <n v="2"/>
    <n v="107"/>
    <n v="1"/>
    <n v="1"/>
    <n v="10"/>
    <m/>
    <x v="336"/>
    <n v="0"/>
    <n v="0"/>
    <n v="0"/>
    <n v="0"/>
    <n v="1"/>
    <n v="0"/>
    <s v="系"/>
    <s v="財金"/>
    <x v="3"/>
    <s v="財金系"/>
  </r>
  <r>
    <s v="03  5 2019 10:23AM            "/>
    <s v="張  創"/>
    <s v="A130850251"/>
    <s v="男"/>
    <s v="03/01/1998                    "/>
    <s v="學生"/>
    <s v="管理學院                      "/>
    <s v="財金系"/>
    <s v="學士班"/>
    <n v="918392950"/>
    <s v="paul30930239@gmail.com"/>
    <s v="其它"/>
    <s v="是"/>
    <n v="0"/>
    <n v="1"/>
    <s v="是"/>
    <m/>
    <x v="0"/>
    <s v="220.137.43.51"/>
    <x v="323"/>
    <n v="10"/>
    <s v="TIP"/>
    <s v="企業實習計劃說明會"/>
    <s v="0320_國泰金控"/>
    <n v="2"/>
    <n v="107"/>
    <n v="1"/>
    <n v="1"/>
    <n v="10"/>
    <s v="有，於2018年台新投信暑期實習"/>
    <x v="336"/>
    <n v="0"/>
    <n v="1"/>
    <n v="10"/>
    <n v="0"/>
    <n v="0"/>
    <n v="0"/>
    <s v="系"/>
    <s v="財金"/>
    <x v="3"/>
    <s v="財金系"/>
  </r>
  <r>
    <s v="03  8 2019  9:32PM            "/>
    <s v="張  創"/>
    <s v="A130850251"/>
    <s v="男"/>
    <s v="03/01/1998                    "/>
    <s v="學生"/>
    <s v="管理學院                      "/>
    <s v="財金系"/>
    <s v="學士班"/>
    <n v="918392950"/>
    <s v="paul30930239@gmail.com"/>
    <s v="其它"/>
    <s v="是"/>
    <n v="0"/>
    <n v="1"/>
    <s v="是"/>
    <m/>
    <x v="0"/>
    <s v="223.137.10.139"/>
    <x v="323"/>
    <n v="10"/>
    <s v="TIP"/>
    <s v="企業實習計劃說明會"/>
    <s v="0325_富達投信"/>
    <n v="2"/>
    <n v="107"/>
    <n v="1"/>
    <n v="1"/>
    <n v="10"/>
    <s v="有，於2018年台新投信暑期實習"/>
    <x v="336"/>
    <n v="0"/>
    <n v="1"/>
    <n v="10"/>
    <n v="0"/>
    <n v="0"/>
    <n v="0"/>
    <s v="系"/>
    <s v="財金"/>
    <x v="3"/>
    <s v="財金系"/>
  </r>
  <r>
    <s v="02 20 2019  3:59PM            "/>
    <s v="張  琳"/>
    <s v="L224952469"/>
    <s v="女"/>
    <s v="12/30/1995                    "/>
    <s v="學生"/>
    <s v="管理學院                      "/>
    <s v="財金系"/>
    <s v="碩士班"/>
    <n v="918581230"/>
    <s v="changlyn1230@gmail.com"/>
    <s v="其它"/>
    <s v="否"/>
    <n v="0"/>
    <n v="1"/>
    <s v="是"/>
    <m/>
    <x v="0"/>
    <s v="140.112.25.100"/>
    <x v="324"/>
    <n v="10"/>
    <s v="TIP"/>
    <s v="企業實習計劃說明會"/>
    <s v="0319_玉山銀行"/>
    <n v="2"/>
    <n v="107"/>
    <n v="1"/>
    <n v="1"/>
    <n v="10"/>
    <s v="是"/>
    <x v="337"/>
    <n v="0"/>
    <n v="1"/>
    <n v="10"/>
    <n v="0"/>
    <n v="0"/>
    <n v="0"/>
    <s v="所"/>
    <s v="財金"/>
    <x v="9"/>
    <s v="財金所"/>
  </r>
  <r>
    <s v="02 20 2019  3:57PM            "/>
    <s v="張  琳"/>
    <s v="L224952469"/>
    <s v="女"/>
    <s v="12/30/1995                    "/>
    <s v="學生"/>
    <s v="管理學院                      "/>
    <s v="財金系"/>
    <s v="碩士班"/>
    <n v="918581230"/>
    <s v="changlyn1230@gmail.com"/>
    <s v="其它"/>
    <s v="否"/>
    <n v="0"/>
    <n v="1"/>
    <s v="是"/>
    <m/>
    <x v="0"/>
    <s v="140.112.25.100"/>
    <x v="324"/>
    <n v="10"/>
    <s v="TIP"/>
    <s v="企業實習計劃說明會"/>
    <s v="0320_國泰金控"/>
    <n v="2"/>
    <n v="107"/>
    <n v="1"/>
    <n v="1"/>
    <n v="10"/>
    <s v="有"/>
    <x v="337"/>
    <n v="0"/>
    <n v="1"/>
    <n v="10"/>
    <n v="0"/>
    <n v="0"/>
    <n v="0"/>
    <s v="所"/>
    <s v="財金"/>
    <x v="9"/>
    <s v="財金所"/>
  </r>
  <r>
    <s v="03  9 2019  6:33PM            "/>
    <s v="張  琳"/>
    <s v="L224952469"/>
    <s v="女"/>
    <s v="12/30/1995                    "/>
    <s v="學生"/>
    <s v="管理學院                      "/>
    <s v="財金系"/>
    <s v="碩士班"/>
    <n v="918581230"/>
    <s v="changlyn1230@gmail.com"/>
    <s v="其它"/>
    <s v="否"/>
    <n v="0"/>
    <n v="1"/>
    <s v="是"/>
    <m/>
    <x v="0"/>
    <s v="140.112.215.33"/>
    <x v="324"/>
    <n v="10"/>
    <s v="TIP"/>
    <s v="企業實習計劃說明會"/>
    <s v="0325_富達投信"/>
    <n v="2"/>
    <n v="107"/>
    <n v="1"/>
    <n v="1"/>
    <n v="10"/>
    <s v="有"/>
    <x v="337"/>
    <n v="0"/>
    <n v="1"/>
    <n v="10"/>
    <n v="0"/>
    <n v="0"/>
    <n v="0"/>
    <s v="所"/>
    <s v="財金"/>
    <x v="9"/>
    <s v="財金所"/>
  </r>
  <r>
    <s v="03 26 2019  2:49PM            "/>
    <s v="張子濤"/>
    <s v="A126661559"/>
    <s v="男"/>
    <s v="01/12/1997                    "/>
    <s v="學生"/>
    <s v="管理學院                      "/>
    <s v="國企系"/>
    <s v="學士班"/>
    <n v="227677957"/>
    <m/>
    <s v="其它"/>
    <s v="是"/>
    <n v="0"/>
    <n v="0"/>
    <s v="是"/>
    <m/>
    <x v="1"/>
    <m/>
    <x v="325"/>
    <n v="0"/>
    <s v="TIP"/>
    <s v="企業實習計劃說明會"/>
    <s v="0325_富達投信"/>
    <n v="2"/>
    <n v="107"/>
    <n v="1"/>
    <n v="1"/>
    <n v="10"/>
    <m/>
    <x v="338"/>
    <n v="0"/>
    <n v="0"/>
    <n v="0"/>
    <n v="0"/>
    <n v="1"/>
    <n v="0"/>
    <s v="系"/>
    <s v="國企"/>
    <x v="2"/>
    <s v="國企系"/>
  </r>
  <r>
    <s v="03 19 2019  1:08PM            "/>
    <s v="張仁瀚"/>
    <s v="F130263351"/>
    <s v="男"/>
    <s v="10/15/1998                    "/>
    <s v="學生"/>
    <s v="管理學院                      "/>
    <s v="會計系"/>
    <s v="學士班"/>
    <n v="938698939"/>
    <s v="jerrys97@gmail.com"/>
    <s v="其它"/>
    <s v="否"/>
    <s v="                              "/>
    <m/>
    <s v="是"/>
    <m/>
    <x v="0"/>
    <s v="140.112.181.202"/>
    <x v="326"/>
    <n v="6"/>
    <s v="職涯講堂"/>
    <s v="學長姐實習經驗分享會"/>
    <s v="0326_工管B05孫儷芯/國企B04童安弘"/>
    <n v="2"/>
    <n v="107"/>
    <n v="1"/>
    <n v="1"/>
    <n v="10"/>
    <s v="想請教童安弘學長修過哪些課?"/>
    <x v="339"/>
    <n v="0"/>
    <n v="1"/>
    <n v="10"/>
    <n v="0"/>
    <n v="0"/>
    <n v="0"/>
    <s v="系"/>
    <s v="會計"/>
    <x v="4"/>
    <s v="會計系"/>
  </r>
  <r>
    <s v="04 23 2019  6:53PM            "/>
    <s v="張仕霖"/>
    <s v="D122723506"/>
    <s v="男"/>
    <s v="04/10/1997                    "/>
    <s v="學生"/>
    <s v="管理學院                      "/>
    <s v="會計系"/>
    <s v="學士班"/>
    <n v="916661040"/>
    <s v="b04702081@ntu.edu.tw"/>
    <s v="其它"/>
    <s v="否"/>
    <s v="                              "/>
    <m/>
    <s v="是"/>
    <m/>
    <x v="0"/>
    <s v="140.112.7.185"/>
    <x v="327"/>
    <n v="6"/>
    <s v="TIP"/>
    <s v="企業實習說明會"/>
    <s v="0425_Dapp Pocket"/>
    <n v="2"/>
    <n v="107"/>
    <n v="1"/>
    <n v="1"/>
    <n v="10"/>
    <s v="是"/>
    <x v="340"/>
    <n v="0"/>
    <n v="1"/>
    <n v="10"/>
    <n v="0"/>
    <n v="0"/>
    <n v="0"/>
    <s v="系"/>
    <s v="會計"/>
    <x v="4"/>
    <s v="會計系"/>
  </r>
  <r>
    <s v="04 23 2019  6:55PM            "/>
    <s v="張仕霖"/>
    <s v="D122723506"/>
    <s v="男"/>
    <s v="04/10/1997                    "/>
    <s v="學生"/>
    <s v="管理學院                      "/>
    <s v="會計系"/>
    <s v="學士班"/>
    <n v="916661040"/>
    <s v="b04702081@ntu.edu.tw"/>
    <s v="其它"/>
    <s v="否"/>
    <s v="                              "/>
    <m/>
    <s v="否"/>
    <m/>
    <x v="0"/>
    <s v="140.112.7.185"/>
    <x v="327"/>
    <n v="6"/>
    <s v="TIP"/>
    <s v="企業實習說明會"/>
    <s v="0501_磊山保險經紀人"/>
    <n v="2"/>
    <n v="107"/>
    <n v="1"/>
    <n v="1"/>
    <n v="10"/>
    <s v="是"/>
    <x v="340"/>
    <n v="1"/>
    <n v="0"/>
    <n v="0"/>
    <n v="1"/>
    <n v="0"/>
    <n v="0"/>
    <s v="系"/>
    <s v="會計"/>
    <x v="4"/>
    <s v="會計系"/>
  </r>
  <r>
    <s v="03  8 2019  9:58AM            "/>
    <s v="張定澤"/>
    <s v="F130574742"/>
    <s v="男"/>
    <s v="06/19/1999                    "/>
    <s v="學生"/>
    <s v="管理學院                      "/>
    <s v="工管系企管組"/>
    <s v="學士班"/>
    <n v="958861190"/>
    <s v="rc857419@gmail.com"/>
    <s v="其它"/>
    <s v="是"/>
    <n v="0"/>
    <n v="0"/>
    <s v="是"/>
    <m/>
    <x v="3"/>
    <m/>
    <x v="328"/>
    <n v="20"/>
    <s v="TIP"/>
    <s v="企業實習計劃說明會"/>
    <s v="0306_藍天百腦匯"/>
    <n v="2"/>
    <n v="107"/>
    <n v="1"/>
    <n v="1"/>
    <n v="10"/>
    <m/>
    <x v="341"/>
    <n v="0"/>
    <n v="0"/>
    <n v="20"/>
    <n v="0"/>
    <n v="0"/>
    <n v="1"/>
    <s v="系"/>
    <s v="工管"/>
    <x v="5"/>
    <s v="工管系"/>
  </r>
  <r>
    <s v="03 20 2019  2:55PM            "/>
    <s v="張定澤"/>
    <s v="F130574742"/>
    <s v="男"/>
    <s v="06/19/1999                    "/>
    <s v="學生"/>
    <s v="管理學院                      "/>
    <s v="工管系企管組"/>
    <s v="學士班"/>
    <n v="958861190"/>
    <s v="rc857419@gmail.com"/>
    <s v="其它"/>
    <s v="是"/>
    <n v="0"/>
    <n v="0"/>
    <s v="是"/>
    <m/>
    <x v="3"/>
    <m/>
    <x v="328"/>
    <n v="20"/>
    <s v="TIP"/>
    <s v="企業實習計劃說明會"/>
    <s v="0320_國泰金控"/>
    <n v="2"/>
    <n v="107"/>
    <n v="1"/>
    <n v="1"/>
    <n v="10"/>
    <m/>
    <x v="341"/>
    <n v="0"/>
    <n v="0"/>
    <n v="20"/>
    <n v="0"/>
    <n v="0"/>
    <n v="1"/>
    <s v="系"/>
    <s v="工管"/>
    <x v="5"/>
    <s v="工管系"/>
  </r>
  <r>
    <s v="04 10 2019  3:02PM            "/>
    <s v="張定澤"/>
    <s v="F130574742"/>
    <s v="男"/>
    <s v="06/19/1999                    "/>
    <s v="學生"/>
    <s v="管理學院                      "/>
    <s v="工管系企管組"/>
    <s v="學士班"/>
    <n v="958861190"/>
    <s v="rc857419@gmail.com"/>
    <s v="其它"/>
    <s v="是"/>
    <s v="                              "/>
    <m/>
    <s v="是"/>
    <m/>
    <x v="3"/>
    <m/>
    <x v="328"/>
    <n v="6"/>
    <s v="TIP"/>
    <s v="企業實習計劃說明會"/>
    <s v="0410_燦坤實業"/>
    <n v="2"/>
    <n v="107"/>
    <n v="1"/>
    <n v="1"/>
    <n v="10"/>
    <m/>
    <x v="341"/>
    <n v="0"/>
    <n v="0"/>
    <n v="20"/>
    <n v="0"/>
    <n v="0"/>
    <n v="1"/>
    <s v="系"/>
    <s v="工管"/>
    <x v="5"/>
    <s v="工管系"/>
  </r>
  <r>
    <s v="02 20 2019  2:07PM            "/>
    <s v="張宜鈁"/>
    <s v="P224095417"/>
    <s v="女"/>
    <s v="03/09/1997                    "/>
    <s v="學生"/>
    <s v="工學院                        "/>
    <s v="土木系"/>
    <s v="學士班"/>
    <n v="976939389"/>
    <s v="b04608018@ntu.edu.tw"/>
    <s v="其它"/>
    <s v="是"/>
    <n v="0"/>
    <n v="1"/>
    <s v="是"/>
    <m/>
    <x v="0"/>
    <s v="140.112.225.88"/>
    <x v="329"/>
    <n v="10"/>
    <s v="TIP"/>
    <s v="企業實習計劃說明會"/>
    <s v="0315_聚陽實業"/>
    <n v="2"/>
    <n v="107"/>
    <n v="1"/>
    <n v="1"/>
    <n v="10"/>
    <s v="是"/>
    <x v="342"/>
    <n v="0"/>
    <n v="1"/>
    <n v="10"/>
    <n v="0"/>
    <n v="0"/>
    <n v="0"/>
    <s v="系"/>
    <s v="其他"/>
    <x v="0"/>
    <s v="其他系所"/>
  </r>
  <r>
    <s v="02 20 2019  1:58PM            "/>
    <s v="張宜鈁"/>
    <s v="P224095417"/>
    <s v="女"/>
    <s v="03/09/1997                    "/>
    <s v="學生"/>
    <s v="工學院                        "/>
    <s v="土木系"/>
    <s v="學士班"/>
    <n v="976939389"/>
    <s v="b04608018@ntu.edu.tw"/>
    <s v="其它"/>
    <s v="是"/>
    <n v="0"/>
    <n v="1"/>
    <s v="是"/>
    <m/>
    <x v="0"/>
    <s v="140.112.225.88"/>
    <x v="329"/>
    <n v="10"/>
    <s v="TIP"/>
    <s v="企業實習計劃說明會"/>
    <s v="0320_國泰金控"/>
    <n v="2"/>
    <n v="107"/>
    <n v="1"/>
    <n v="1"/>
    <n v="10"/>
    <s v="無"/>
    <x v="342"/>
    <n v="0"/>
    <n v="1"/>
    <n v="10"/>
    <n v="0"/>
    <n v="0"/>
    <n v="0"/>
    <s v="系"/>
    <s v="其他"/>
    <x v="0"/>
    <s v="其他系所"/>
  </r>
  <r>
    <m/>
    <s v="張欣怡"/>
    <m/>
    <m/>
    <m/>
    <s v="企業夥伴"/>
    <s v="KPMG"/>
    <m/>
    <s v="其他"/>
    <m/>
    <m/>
    <m/>
    <m/>
    <m/>
    <m/>
    <s v="是"/>
    <m/>
    <x v="0"/>
    <m/>
    <x v="1"/>
    <m/>
    <s v="TCP"/>
    <s v="結業式"/>
    <s v="0329_結業式"/>
    <n v="2"/>
    <n v="107"/>
    <n v="1"/>
    <n v="0"/>
    <n v="0"/>
    <m/>
    <x v="343"/>
    <n v="0"/>
    <n v="1"/>
    <n v="0"/>
    <n v="0"/>
    <n v="0"/>
    <n v="0"/>
    <s v="其他"/>
    <s v="非在校生"/>
    <x v="1"/>
    <s v="其他"/>
  </r>
  <r>
    <s v="03 19 2019  4:46PM            "/>
    <s v="張芳瑜"/>
    <s v="H224564092"/>
    <s v="女"/>
    <s v="05/15/1994                    "/>
    <s v="學生"/>
    <s v="管理學院                      "/>
    <s v="商研所"/>
    <s v="碩士班"/>
    <n v="926121081"/>
    <s v="vvbbnn5678@gmail.com"/>
    <s v="其它"/>
    <s v="否"/>
    <s v="                              "/>
    <m/>
    <s v="是"/>
    <m/>
    <x v="0"/>
    <s v="163.14.32.24"/>
    <x v="330"/>
    <n v="6"/>
    <s v="TIP"/>
    <s v="企業實習計劃說明會"/>
    <s v="0411_SAS"/>
    <n v="2"/>
    <n v="107"/>
    <n v="1"/>
    <n v="1"/>
    <n v="10"/>
    <s v="是"/>
    <x v="344"/>
    <n v="0"/>
    <n v="1"/>
    <n v="10"/>
    <n v="0"/>
    <n v="0"/>
    <n v="0"/>
    <s v="所"/>
    <s v="商研"/>
    <x v="7"/>
    <s v="商研所"/>
  </r>
  <r>
    <s v="04  2 2019  4:13PM            "/>
    <s v="張芳瑜"/>
    <s v="H224564092"/>
    <s v="女"/>
    <s v="05/15/1994                    "/>
    <s v="學生"/>
    <s v="管理學院                      "/>
    <s v="商研所"/>
    <s v="碩士班"/>
    <n v="926121081"/>
    <s v="vvbbnn5678@gmail.com"/>
    <s v="其它"/>
    <s v="否"/>
    <s v="                              "/>
    <m/>
    <s v="是"/>
    <m/>
    <x v="0"/>
    <s v="163.14.32.38"/>
    <x v="330"/>
    <n v="6"/>
    <s v="TIP"/>
    <s v="企業實習說明會"/>
    <s v="0425_Dapp Pocket"/>
    <n v="2"/>
    <n v="107"/>
    <n v="1"/>
    <n v="1"/>
    <n v="10"/>
    <s v="是"/>
    <x v="344"/>
    <n v="0"/>
    <n v="1"/>
    <n v="10"/>
    <n v="0"/>
    <n v="0"/>
    <n v="0"/>
    <s v="所"/>
    <s v="商研"/>
    <x v="7"/>
    <s v="商研所"/>
  </r>
  <r>
    <s v="03  8 2019  7:16PM            "/>
    <s v="張柏翊"/>
    <s v="A130126938"/>
    <s v="男"/>
    <s v="06/12/1998                    "/>
    <s v="學生"/>
    <s v="管理學院                      "/>
    <s v="財金系"/>
    <s v="學士班"/>
    <n v="918969349"/>
    <s v="perry612@gmail.com"/>
    <s v="其它"/>
    <s v="是"/>
    <n v="0"/>
    <n v="1"/>
    <s v="是"/>
    <m/>
    <x v="0"/>
    <s v="180.177.127.86"/>
    <x v="331"/>
    <n v="10"/>
    <s v="TIP"/>
    <s v="企業實習計劃說明會"/>
    <s v="0320_國泰金控"/>
    <n v="2"/>
    <n v="107"/>
    <n v="1"/>
    <n v="1"/>
    <n v="10"/>
    <s v="是"/>
    <x v="345"/>
    <n v="0"/>
    <n v="1"/>
    <n v="10"/>
    <n v="0"/>
    <n v="0"/>
    <n v="0"/>
    <s v="系"/>
    <s v="財金"/>
    <x v="3"/>
    <s v="財金系"/>
  </r>
  <r>
    <s v="04 10 2019  5:43PM            "/>
    <s v="張苡柔"/>
    <s v="M222652207"/>
    <s v="女"/>
    <s v="10/05/1996                    "/>
    <s v="學生"/>
    <s v="管理學院                      "/>
    <s v="國企系"/>
    <s v="碩士班"/>
    <n v="935615514"/>
    <s v="rosa851005@gmail.com"/>
    <s v="其它"/>
    <s v="否"/>
    <s v="                              "/>
    <m/>
    <s v="是"/>
    <m/>
    <x v="0"/>
    <s v="117.56.232.6"/>
    <x v="332"/>
    <n v="6"/>
    <s v="職涯講堂"/>
    <s v="校友職涯分享會"/>
    <s v="0423_EMBA108級鄭玉琪"/>
    <n v="2"/>
    <n v="107"/>
    <n v="1"/>
    <n v="1"/>
    <n v="10"/>
    <s v="第一個問題：很多長輩甚至教授都會說在台灣走行銷沒有未來，因為台灣大多都是B2B企業，或是充斥著很多不重視行銷的企業主，因此我想請問講者，在業界這麼多年您是否認同這個觀點？第二個問題：形銷研究的方法有很多種，學校內也有很多不同方向的行銷老師，有偏向質化分析的、也有重視數據資料分析的，請問哪一種能力在職場上會是比較實用的方法，或是比較主流、廣為接受的方法。第三個問題：請問講者在行銷的路上遇到最大的困難是什麼？ 謝謝您！。"/>
    <x v="346"/>
    <n v="0"/>
    <n v="1"/>
    <n v="10"/>
    <n v="0"/>
    <n v="0"/>
    <n v="0"/>
    <s v="所"/>
    <s v="國企"/>
    <x v="11"/>
    <s v="國企所"/>
  </r>
  <r>
    <s v="03 18 2019 11:52PM            "/>
    <s v="張郁涵"/>
    <s v="D222838031"/>
    <s v="女"/>
    <s v="11/23/1998                    "/>
    <s v="學生"/>
    <s v="管理學院                      "/>
    <s v="工管系企管組"/>
    <s v="學士班"/>
    <n v="989109090"/>
    <s v="s97hnps40418@gmail.com"/>
    <s v="其它"/>
    <s v="否"/>
    <n v="1"/>
    <n v="0"/>
    <s v="否"/>
    <m/>
    <x v="0"/>
    <s v="49.217.76.167"/>
    <x v="333"/>
    <n v="10"/>
    <s v="TIP"/>
    <s v="企業實習計劃說明會"/>
    <s v="0319_玉山銀行"/>
    <n v="2"/>
    <n v="107"/>
    <n v="1"/>
    <n v="1"/>
    <n v="10"/>
    <s v="否"/>
    <x v="347"/>
    <n v="1"/>
    <n v="0"/>
    <n v="0"/>
    <n v="1"/>
    <n v="0"/>
    <n v="0"/>
    <s v="系"/>
    <s v="工管"/>
    <x v="5"/>
    <s v="工管系"/>
  </r>
  <r>
    <s v="03 11 2019 11:53PM            "/>
    <s v="張家瑄"/>
    <s v="A229706468"/>
    <s v="女"/>
    <s v="05/18/1996                    "/>
    <s v="學生"/>
    <s v="文學院                        "/>
    <s v="日文系"/>
    <s v="學士班"/>
    <n v="963797010"/>
    <s v="maggie911028@yahoo.com.tw"/>
    <s v="其它"/>
    <s v="是"/>
    <n v="0"/>
    <n v="1"/>
    <s v="是"/>
    <m/>
    <x v="0"/>
    <s v="114.44.176.20"/>
    <x v="334"/>
    <n v="10"/>
    <s v="TIP"/>
    <s v="企業實習計劃說明會"/>
    <s v="0315_聚陽實業"/>
    <n v="2"/>
    <n v="107"/>
    <n v="1"/>
    <n v="1"/>
    <n v="10"/>
    <s v="是"/>
    <x v="348"/>
    <n v="0"/>
    <n v="1"/>
    <n v="10"/>
    <n v="0"/>
    <n v="0"/>
    <n v="0"/>
    <s v="系"/>
    <s v="其他"/>
    <x v="0"/>
    <s v="其他系所"/>
  </r>
  <r>
    <s v="03 19 2019 11:17AM            "/>
    <s v="張庭瑜"/>
    <s v="N225782150"/>
    <s v="女"/>
    <s v="01/04/1997                    "/>
    <s v="學生"/>
    <s v="管理學院                      "/>
    <s v="工管系企管組"/>
    <s v="學士班"/>
    <n v="48317602"/>
    <m/>
    <s v="其它"/>
    <s v="是"/>
    <n v="0"/>
    <n v="0"/>
    <s v="是"/>
    <m/>
    <x v="1"/>
    <m/>
    <x v="335"/>
    <n v="0"/>
    <s v="TIP"/>
    <s v="企業實習計劃說明會"/>
    <s v="0318_大昌華嘉"/>
    <n v="2"/>
    <n v="107"/>
    <n v="1"/>
    <n v="1"/>
    <n v="10"/>
    <m/>
    <x v="349"/>
    <n v="0"/>
    <n v="0"/>
    <n v="0"/>
    <n v="0"/>
    <n v="1"/>
    <n v="0"/>
    <s v="系"/>
    <s v="工管"/>
    <x v="5"/>
    <s v="工管系"/>
  </r>
  <r>
    <s v="04 23 2019  1:35PM            "/>
    <s v="張庭瑜"/>
    <s v="N225782150"/>
    <s v="女"/>
    <s v="01/04/1997                    "/>
    <s v="學生"/>
    <s v="管理學院                      "/>
    <s v="工管系企管組"/>
    <s v="學士班"/>
    <n v="48317602"/>
    <m/>
    <s v="其它"/>
    <s v="是"/>
    <s v="                              "/>
    <m/>
    <s v="是"/>
    <m/>
    <x v="0"/>
    <m/>
    <x v="335"/>
    <n v="6"/>
    <s v="職業工坊"/>
    <s v="面試實戰工作坊"/>
    <s v="0430_FMCG行銷人"/>
    <n v="2"/>
    <n v="107"/>
    <n v="1"/>
    <n v="1"/>
    <n v="10"/>
    <s v="是"/>
    <x v="349"/>
    <n v="0"/>
    <n v="1"/>
    <n v="10"/>
    <n v="0"/>
    <n v="0"/>
    <n v="0"/>
    <s v="系"/>
    <s v="工管"/>
    <x v="5"/>
    <s v="工管系"/>
  </r>
  <r>
    <s v="03 24 2019  9:13PM            "/>
    <s v="張庭濱"/>
    <s v="L124985386"/>
    <s v="男"/>
    <s v="06/12/1998                    "/>
    <s v="學生"/>
    <s v="管理學院                      "/>
    <s v="財金系"/>
    <s v="學士班"/>
    <n v="963520099"/>
    <s v="b05703093@ntu.edu.tw"/>
    <s v="其它"/>
    <s v="否"/>
    <n v="0"/>
    <n v="1"/>
    <s v="是"/>
    <m/>
    <x v="0"/>
    <s v="140.112.245.37"/>
    <x v="336"/>
    <n v="10"/>
    <s v="TIP"/>
    <s v="企業實習計劃說明會"/>
    <s v="0325_富達投信"/>
    <n v="2"/>
    <n v="107"/>
    <n v="1"/>
    <n v="1"/>
    <n v="10"/>
    <s v="否"/>
    <x v="350"/>
    <n v="0"/>
    <n v="1"/>
    <n v="10"/>
    <n v="0"/>
    <n v="0"/>
    <n v="0"/>
    <s v="系"/>
    <s v="財金"/>
    <x v="3"/>
    <s v="財金系"/>
  </r>
  <r>
    <s v="03 19 2019  4:48PM            "/>
    <s v="張凱捷"/>
    <s v="N125528270"/>
    <s v="女"/>
    <s v="03/25/1997                    "/>
    <s v="學生"/>
    <s v=" 電機資訊學院                 "/>
    <s v="資工系"/>
    <s v="學士班"/>
    <n v="926031534"/>
    <s v="551100kk@gmail.com"/>
    <s v="其它"/>
    <s v="是"/>
    <n v="0"/>
    <n v="0"/>
    <s v="是"/>
    <m/>
    <x v="1"/>
    <m/>
    <x v="337"/>
    <n v="0"/>
    <s v="TIP"/>
    <s v="企業實習計劃說明會"/>
    <s v="0319_玉山銀行"/>
    <n v="2"/>
    <n v="107"/>
    <n v="1"/>
    <n v="1"/>
    <n v="10"/>
    <m/>
    <x v="351"/>
    <n v="0"/>
    <n v="0"/>
    <n v="0"/>
    <n v="0"/>
    <n v="1"/>
    <n v="0"/>
    <s v="系"/>
    <s v="其他"/>
    <x v="0"/>
    <s v="其他系所"/>
  </r>
  <r>
    <s v="02 24 2019 10:28AM            "/>
    <s v="張博兼"/>
    <s v="F128870060"/>
    <s v="男"/>
    <s v="09/05/1993                    "/>
    <s v="學生"/>
    <s v="管理學院                      "/>
    <s v="國企系"/>
    <s v="碩士班"/>
    <n v="975034819"/>
    <s v="cbc73880905@gmail.com"/>
    <s v="其它"/>
    <s v="否"/>
    <n v="0"/>
    <n v="1"/>
    <s v="是"/>
    <m/>
    <x v="0"/>
    <s v="111.241.215.125"/>
    <x v="338"/>
    <n v="10"/>
    <s v="TIP"/>
    <s v="企業實習計劃說明會"/>
    <s v="0319_玉山銀行"/>
    <n v="2"/>
    <n v="107"/>
    <n v="1"/>
    <n v="1"/>
    <n v="10"/>
    <s v="否"/>
    <x v="352"/>
    <n v="0"/>
    <n v="1"/>
    <n v="10"/>
    <n v="0"/>
    <n v="0"/>
    <n v="0"/>
    <s v="所"/>
    <s v="國企"/>
    <x v="11"/>
    <s v="國企所"/>
  </r>
  <r>
    <s v="02 24 2019 10:22AM            "/>
    <s v="張博兼"/>
    <s v="F128870060"/>
    <s v="男"/>
    <s v="09/05/1993                    "/>
    <s v="學生"/>
    <s v="管理學院                      "/>
    <s v="國企系"/>
    <s v="碩士班"/>
    <n v="975034819"/>
    <s v="cbc73880905@gmail.com"/>
    <s v="其它"/>
    <s v="否"/>
    <n v="0"/>
    <n v="1"/>
    <s v="是"/>
    <m/>
    <x v="0"/>
    <s v="111.241.215.125"/>
    <x v="338"/>
    <n v="10"/>
    <s v="TIP"/>
    <s v="企業實習計劃說明會"/>
    <s v="0320_國泰金控"/>
    <n v="2"/>
    <n v="107"/>
    <n v="1"/>
    <n v="1"/>
    <n v="10"/>
    <s v="無"/>
    <x v="352"/>
    <n v="0"/>
    <n v="1"/>
    <n v="10"/>
    <n v="0"/>
    <n v="0"/>
    <n v="0"/>
    <s v="所"/>
    <s v="國企"/>
    <x v="11"/>
    <s v="國企所"/>
  </r>
  <r>
    <s v="03 13 2019 11:44PM            "/>
    <s v="張博兼"/>
    <s v="F128870060"/>
    <s v="男"/>
    <s v="09/05/1993                    "/>
    <s v="學生"/>
    <s v="管理學院                      "/>
    <s v="國企系"/>
    <s v="碩士班"/>
    <n v="975034819"/>
    <s v="cbc73880905@gmail.com"/>
    <s v="其它"/>
    <s v="否"/>
    <n v="0"/>
    <n v="1"/>
    <s v="是"/>
    <m/>
    <x v="0"/>
    <s v="118.165.228.1"/>
    <x v="338"/>
    <n v="10"/>
    <s v="TIP"/>
    <s v="企業實習計劃說明會"/>
    <s v="0325_富達投信"/>
    <n v="2"/>
    <n v="107"/>
    <n v="1"/>
    <n v="1"/>
    <n v="10"/>
    <s v="無"/>
    <x v="352"/>
    <n v="0"/>
    <n v="1"/>
    <n v="10"/>
    <n v="0"/>
    <n v="0"/>
    <n v="0"/>
    <s v="所"/>
    <s v="國企"/>
    <x v="11"/>
    <s v="國企所"/>
  </r>
  <r>
    <s v="03  5 2019  2:44PM            "/>
    <s v="張博瑋"/>
    <s v="F129264315"/>
    <s v="男"/>
    <s v="08/06/1994                    "/>
    <s v="學生"/>
    <s v="管理學院                      "/>
    <s v="商研所"/>
    <s v="碩士班"/>
    <n v="963361082"/>
    <s v="bssbssin@gmail.com"/>
    <s v="其它"/>
    <s v="否"/>
    <n v="1"/>
    <n v="0"/>
    <s v="否"/>
    <m/>
    <x v="0"/>
    <s v="150.116.31.25"/>
    <x v="339"/>
    <n v="10"/>
    <s v="TIP"/>
    <s v="企業實習計劃說明會"/>
    <s v="0319_玉山銀行"/>
    <n v="2"/>
    <n v="107"/>
    <n v="1"/>
    <n v="1"/>
    <n v="10"/>
    <s v="是"/>
    <x v="353"/>
    <n v="1"/>
    <n v="0"/>
    <n v="0"/>
    <n v="1"/>
    <n v="0"/>
    <n v="0"/>
    <s v="所"/>
    <s v="商研"/>
    <x v="7"/>
    <s v="商研所"/>
  </r>
  <r>
    <s v="03  5 2019  2:43PM            "/>
    <s v="張博瑋"/>
    <s v="F129264315"/>
    <s v="男"/>
    <s v="08/06/1994                    "/>
    <s v="學生"/>
    <s v="管理學院                      "/>
    <s v="商研所"/>
    <s v="碩士班"/>
    <n v="963361082"/>
    <s v="bssbssin@gmail.com"/>
    <s v="其它"/>
    <s v="否"/>
    <n v="0"/>
    <n v="1"/>
    <s v="是"/>
    <m/>
    <x v="0"/>
    <s v="150.116.31.25"/>
    <x v="339"/>
    <n v="10"/>
    <s v="TIP"/>
    <s v="企業實習計劃說明會"/>
    <s v="0320_國泰金控"/>
    <n v="2"/>
    <n v="107"/>
    <n v="1"/>
    <n v="1"/>
    <n v="10"/>
    <s v="崇越科技股份有限公司full-time"/>
    <x v="353"/>
    <n v="0"/>
    <n v="1"/>
    <n v="10"/>
    <n v="0"/>
    <n v="0"/>
    <n v="0"/>
    <s v="所"/>
    <s v="商研"/>
    <x v="7"/>
    <s v="商研所"/>
  </r>
  <r>
    <s v="03 20 2019 11:11PM            "/>
    <s v="張博瑋"/>
    <s v="F129264315"/>
    <s v="男"/>
    <s v="08/06/1994                    "/>
    <s v="學生"/>
    <s v="管理學院                      "/>
    <s v="商研所"/>
    <s v="碩士班"/>
    <n v="963361082"/>
    <s v="bssbssin@gmail.com"/>
    <s v="其它"/>
    <s v="否"/>
    <n v="0"/>
    <n v="1"/>
    <s v="是"/>
    <m/>
    <x v="0"/>
    <s v="150.116.31.25"/>
    <x v="339"/>
    <n v="10"/>
    <s v="TIP"/>
    <s v="企業實習計劃說明會"/>
    <s v="0325_富達投信"/>
    <n v="2"/>
    <n v="107"/>
    <n v="1"/>
    <n v="1"/>
    <n v="10"/>
    <s v="是"/>
    <x v="353"/>
    <n v="0"/>
    <n v="1"/>
    <n v="10"/>
    <n v="0"/>
    <n v="0"/>
    <n v="0"/>
    <s v="所"/>
    <s v="商研"/>
    <x v="7"/>
    <s v="商研所"/>
  </r>
  <r>
    <s v="03 13 2019  1:59AM            "/>
    <s v="張皓鈞"/>
    <s v="H125526870"/>
    <s v="男"/>
    <s v="07/06/2000                    "/>
    <s v="校外人士"/>
    <m/>
    <s v="政大"/>
    <s v="學生"/>
    <n v="909980533"/>
    <s v="harvey1010074@gmail.com"/>
    <s v="其它"/>
    <s v="否"/>
    <n v="0"/>
    <n v="1"/>
    <s v="是"/>
    <m/>
    <x v="0"/>
    <s v="115.82.2.114"/>
    <x v="340"/>
    <n v="10"/>
    <s v="職涯講堂"/>
    <s v="校友職涯分享會"/>
    <s v="0320_國企B97陳迦樂"/>
    <n v="2"/>
    <n v="107"/>
    <n v="1"/>
    <n v="1"/>
    <n v="10"/>
    <s v="暫無"/>
    <x v="354"/>
    <n v="0"/>
    <n v="1"/>
    <n v="10"/>
    <n v="0"/>
    <n v="0"/>
    <n v="0"/>
    <s v="其他"/>
    <s v="非在校生"/>
    <x v="1"/>
    <s v="其他"/>
  </r>
  <r>
    <s v="03 22 2019 12:45AM            "/>
    <s v="張筑雅"/>
    <s v="H224869323"/>
    <s v="女"/>
    <s v="02/16/1998                    "/>
    <s v="學生"/>
    <s v="管理學院                      "/>
    <s v="財金系"/>
    <s v="學士班"/>
    <n v="952459282"/>
    <s v="b05703094@ntu.edu.tw"/>
    <s v="其它"/>
    <s v="是"/>
    <n v="0"/>
    <n v="1"/>
    <s v="是"/>
    <m/>
    <x v="0"/>
    <s v="1.164.173.122"/>
    <x v="341"/>
    <n v="10"/>
    <s v="TIP"/>
    <s v="企業實習計劃說明會"/>
    <s v="0325_富達投信"/>
    <n v="2"/>
    <n v="107"/>
    <n v="1"/>
    <n v="1"/>
    <n v="10"/>
    <s v="否"/>
    <x v="355"/>
    <n v="0"/>
    <n v="1"/>
    <n v="10"/>
    <n v="0"/>
    <n v="0"/>
    <n v="0"/>
    <s v="系"/>
    <s v="財金"/>
    <x v="3"/>
    <s v="財金系"/>
  </r>
  <r>
    <s v="02 28 2019  2:33PM            "/>
    <s v="張翔淵"/>
    <s v="F130149285"/>
    <s v="男"/>
    <s v="02/08/1999                    "/>
    <s v="學生"/>
    <s v="生物資源暨農學院              "/>
    <s v="政治學系"/>
    <s v="學士班"/>
    <n v="982951402"/>
    <s v="lll88020814@gmail.com"/>
    <s v="其它"/>
    <s v="否"/>
    <n v="1"/>
    <n v="0"/>
    <s v="否"/>
    <m/>
    <x v="0"/>
    <s v="110.26.33.152"/>
    <x v="342"/>
    <n v="10"/>
    <s v="TIP"/>
    <s v="企業實習計劃說明會"/>
    <s v="0313_全球人壽"/>
    <n v="2"/>
    <n v="107"/>
    <n v="1"/>
    <n v="1"/>
    <n v="10"/>
    <s v="否"/>
    <x v="356"/>
    <n v="1"/>
    <n v="0"/>
    <n v="0"/>
    <n v="1"/>
    <n v="0"/>
    <n v="0"/>
    <s v="系"/>
    <s v="其他"/>
    <x v="0"/>
    <s v="其他系所"/>
  </r>
  <r>
    <s v="05  1 2019 11:01AM            "/>
    <s v="張翔淵"/>
    <s v="F130149285"/>
    <s v="男"/>
    <s v="02/08/1999                    "/>
    <s v="學生"/>
    <s v="生物資源暨農學院              "/>
    <s v="森林環資系"/>
    <s v="學士班"/>
    <n v="982951402"/>
    <s v="lll88020814@gmail.com"/>
    <s v="其它"/>
    <s v="否"/>
    <s v="                              "/>
    <m/>
    <s v="否"/>
    <m/>
    <x v="0"/>
    <s v="39.12.162.184"/>
    <x v="342"/>
    <n v="6"/>
    <s v="TIP"/>
    <s v="企業實習說明會"/>
    <s v="0506_綠藤生機"/>
    <n v="2"/>
    <n v="107"/>
    <n v="1"/>
    <n v="1"/>
    <n v="10"/>
    <s v="否"/>
    <x v="356"/>
    <n v="1"/>
    <n v="0"/>
    <n v="0"/>
    <n v="1"/>
    <n v="0"/>
    <n v="0"/>
    <s v="系"/>
    <s v="其他"/>
    <x v="0"/>
    <s v="其他系所"/>
  </r>
  <r>
    <s v="03 20 2019  3:01PM            "/>
    <s v="張翔媛"/>
    <s v="A229129989"/>
    <s v="女"/>
    <s v="02/20/1997                    "/>
    <s v="學生"/>
    <s v="管理學院                      "/>
    <s v="工管系企管組"/>
    <s v="學士班"/>
    <n v="926916071"/>
    <s v="judychang20@gmail.com"/>
    <s v="其它"/>
    <s v="是"/>
    <n v="0"/>
    <n v="0"/>
    <s v="是"/>
    <m/>
    <x v="1"/>
    <m/>
    <x v="343"/>
    <n v="0"/>
    <s v="TIP"/>
    <s v="企業實習計劃說明會"/>
    <s v="0320_國泰金控"/>
    <n v="2"/>
    <n v="107"/>
    <n v="1"/>
    <n v="1"/>
    <n v="10"/>
    <m/>
    <x v="357"/>
    <n v="0"/>
    <n v="0"/>
    <n v="0"/>
    <n v="0"/>
    <n v="1"/>
    <n v="0"/>
    <s v="系"/>
    <s v="工管"/>
    <x v="5"/>
    <s v="工管系"/>
  </r>
  <r>
    <s v="04 26 2019  2:47PM            "/>
    <s v="張翔媛"/>
    <s v="A229129989"/>
    <s v="男"/>
    <s v="02/20/1997                    "/>
    <s v="學生"/>
    <s v="管理學院                      "/>
    <s v="工管系企管組"/>
    <s v="學士班"/>
    <n v="926916071"/>
    <s v="judychang20@gmail.com"/>
    <s v="其它"/>
    <s v="是"/>
    <s v="                              "/>
    <m/>
    <s v="是"/>
    <m/>
    <x v="1"/>
    <m/>
    <x v="343"/>
    <n v="6"/>
    <s v="TIP"/>
    <s v="企業實習說明會"/>
    <s v="0426_台灣通用磨坊"/>
    <n v="2"/>
    <n v="107"/>
    <n v="1"/>
    <n v="1"/>
    <n v="10"/>
    <m/>
    <x v="357"/>
    <n v="0"/>
    <n v="0"/>
    <n v="0"/>
    <n v="0"/>
    <n v="1"/>
    <n v="0"/>
    <s v="系"/>
    <s v="工管"/>
    <x v="5"/>
    <s v="工管系"/>
  </r>
  <r>
    <m/>
    <s v="張雁婷"/>
    <m/>
    <m/>
    <m/>
    <s v="企業夥伴"/>
    <s v="DELL"/>
    <m/>
    <s v="其他"/>
    <m/>
    <m/>
    <m/>
    <m/>
    <m/>
    <m/>
    <s v="是"/>
    <m/>
    <x v="0"/>
    <m/>
    <x v="1"/>
    <m/>
    <s v="TCP"/>
    <s v="結業式"/>
    <s v="0329_結業式"/>
    <n v="2"/>
    <n v="107"/>
    <n v="1"/>
    <n v="0"/>
    <n v="0"/>
    <m/>
    <x v="358"/>
    <n v="0"/>
    <n v="1"/>
    <n v="0"/>
    <n v="0"/>
    <n v="0"/>
    <n v="0"/>
    <s v="其他"/>
    <s v="非在校生"/>
    <x v="1"/>
    <s v="其他"/>
  </r>
  <r>
    <s v="04 12 2019 12:36PM            "/>
    <s v="張雅淇"/>
    <s v="U221755804"/>
    <s v="女"/>
    <s v="05/26/1998                    "/>
    <s v="學生"/>
    <s v="管理學院                      "/>
    <s v="會計系"/>
    <s v="學士班"/>
    <n v="963338166"/>
    <s v="dun208526@gmail.com"/>
    <s v="其它"/>
    <s v="否"/>
    <s v="                              "/>
    <m/>
    <s v="是"/>
    <m/>
    <x v="0"/>
    <s v="223.140.138.239"/>
    <x v="344"/>
    <n v="6"/>
    <s v="TIP"/>
    <s v="企業實習說明會"/>
    <s v="0426_台灣通用磨坊"/>
    <n v="2"/>
    <n v="107"/>
    <n v="1"/>
    <n v="1"/>
    <n v="10"/>
    <s v="否"/>
    <x v="359"/>
    <n v="0"/>
    <n v="1"/>
    <n v="10"/>
    <n v="0"/>
    <n v="0"/>
    <n v="0"/>
    <s v="系"/>
    <s v="會計"/>
    <x v="4"/>
    <s v="會計系"/>
  </r>
  <r>
    <s v="04 27 2019 12:31AM            "/>
    <s v="張雅淇"/>
    <s v="U221755804"/>
    <s v="女"/>
    <s v="05/26/1998                    "/>
    <s v="學生"/>
    <s v="管理學院                      "/>
    <s v="會計系"/>
    <s v="學士班"/>
    <n v="963338166"/>
    <s v="dun208526@gmail.com"/>
    <s v="其它"/>
    <s v="否"/>
    <s v="                              "/>
    <m/>
    <s v="是"/>
    <m/>
    <x v="0"/>
    <s v="223.137.42.6"/>
    <x v="344"/>
    <n v="6"/>
    <s v="職涯講堂"/>
    <s v="實習經驗分享"/>
    <s v="0429_國企R06林威宇國企B04陳雨彤"/>
    <n v="2"/>
    <n v="107"/>
    <n v="1"/>
    <n v="1"/>
    <n v="10"/>
    <s v="最重要的能力"/>
    <x v="359"/>
    <n v="0"/>
    <n v="1"/>
    <n v="10"/>
    <n v="0"/>
    <n v="0"/>
    <n v="0"/>
    <s v="系"/>
    <s v="會計"/>
    <x v="4"/>
    <s v="會計系"/>
  </r>
  <r>
    <s v="03  7 2019  7:32PM            "/>
    <s v="張雅婷"/>
    <s v="A227466621"/>
    <s v="女"/>
    <s v="01/17/1996                    "/>
    <s v="學生"/>
    <s v="管理學院                      "/>
    <s v="財金系"/>
    <s v="學士班"/>
    <n v="920236225"/>
    <s v="b04102015@ntu.edu.tw"/>
    <s v="其它"/>
    <s v="否"/>
    <n v="0"/>
    <n v="1"/>
    <s v="是"/>
    <m/>
    <x v="0"/>
    <s v="140.112.25.98"/>
    <x v="345"/>
    <n v="10"/>
    <s v="TIP"/>
    <s v="企業實習計劃說明會"/>
    <s v="0325_富達投信"/>
    <n v="2"/>
    <n v="107"/>
    <n v="1"/>
    <n v="1"/>
    <n v="10"/>
    <s v="是"/>
    <x v="360"/>
    <n v="0"/>
    <n v="1"/>
    <n v="10"/>
    <n v="0"/>
    <n v="0"/>
    <n v="0"/>
    <s v="系"/>
    <s v="財金"/>
    <x v="3"/>
    <s v="財金系"/>
  </r>
  <r>
    <s v="04 10 2019  8:04PM            "/>
    <s v="張雅婷"/>
    <s v="A227466621"/>
    <s v="女"/>
    <s v="01/17/1996                    "/>
    <s v="學生"/>
    <s v="管理學院                      "/>
    <s v="財金系"/>
    <s v="學士班"/>
    <n v="920236225"/>
    <s v="b04102015@ntu.edu.tw"/>
    <s v="其它"/>
    <s v="否"/>
    <s v="                              "/>
    <m/>
    <s v="是"/>
    <m/>
    <x v="0"/>
    <s v="140.112.25.121"/>
    <x v="345"/>
    <n v="6"/>
    <s v="TIP"/>
    <s v="企業實習計劃說明會"/>
    <s v="0411_SAS"/>
    <n v="2"/>
    <n v="107"/>
    <n v="1"/>
    <n v="1"/>
    <n v="10"/>
    <s v="是"/>
    <x v="360"/>
    <n v="0"/>
    <n v="1"/>
    <n v="10"/>
    <n v="0"/>
    <n v="0"/>
    <n v="0"/>
    <s v="系"/>
    <s v="財金"/>
    <x v="3"/>
    <s v="財金系"/>
  </r>
  <r>
    <s v="03  4 2019  4:20PM            "/>
    <s v="張毓倩"/>
    <s v="A226908228"/>
    <s v="女"/>
    <s v="10/29/1998                    "/>
    <s v="學生"/>
    <s v="管理學院                      "/>
    <s v="工管系企管組"/>
    <s v="學士班"/>
    <n v="919301029"/>
    <s v="candice19981029@gmail.com"/>
    <s v="其它"/>
    <s v="否"/>
    <n v="0"/>
    <n v="1"/>
    <s v="是"/>
    <m/>
    <x v="0"/>
    <s v="140.112.25.103"/>
    <x v="346"/>
    <n v="10"/>
    <s v="TIP"/>
    <s v="企業實習計劃說明會"/>
    <s v="0311_晟德集團"/>
    <n v="2"/>
    <n v="107"/>
    <n v="1"/>
    <n v="1"/>
    <n v="10"/>
    <s v="否"/>
    <x v="361"/>
    <n v="0"/>
    <n v="1"/>
    <n v="10"/>
    <n v="0"/>
    <n v="0"/>
    <n v="0"/>
    <s v="系"/>
    <s v="工管"/>
    <x v="5"/>
    <s v="工管系"/>
  </r>
  <r>
    <s v="03  4 2019  4:16PM            "/>
    <s v="張毓倩"/>
    <s v="A226908228"/>
    <s v="女"/>
    <s v="10/29/1998                    "/>
    <s v="學生"/>
    <s v="管理學院                      "/>
    <s v="工管系企管組"/>
    <s v="學士班"/>
    <n v="919301029"/>
    <s v="candice19981029@gmail.com"/>
    <s v="其它"/>
    <s v="否"/>
    <n v="1"/>
    <n v="0"/>
    <s v="否"/>
    <m/>
    <x v="0"/>
    <s v="140.112.25.103"/>
    <x v="346"/>
    <n v="10"/>
    <s v="TIP"/>
    <s v="企業實習計劃說明會"/>
    <s v="0320_國泰金控"/>
    <n v="2"/>
    <n v="107"/>
    <n v="1"/>
    <n v="1"/>
    <n v="10"/>
    <s v="否"/>
    <x v="361"/>
    <n v="1"/>
    <n v="0"/>
    <n v="0"/>
    <n v="1"/>
    <n v="0"/>
    <n v="0"/>
    <s v="系"/>
    <s v="工管"/>
    <x v="5"/>
    <s v="工管系"/>
  </r>
  <r>
    <s v="03 10 2019  6:55PM            "/>
    <s v="張毓倩"/>
    <s v="A226908228"/>
    <s v="女"/>
    <s v="10/29/1998                    "/>
    <s v="學生"/>
    <s v="管理學院                      "/>
    <s v="工管系企管組"/>
    <s v="學士班"/>
    <n v="919301029"/>
    <s v="candice19981029@gmail.com"/>
    <s v="其它"/>
    <s v="否"/>
    <n v="0"/>
    <n v="1"/>
    <s v="是"/>
    <m/>
    <x v="0"/>
    <s v="123.195.5.7"/>
    <x v="346"/>
    <n v="10"/>
    <s v="TIP"/>
    <s v="企業實習計劃說明會"/>
    <s v="0325_富達投信"/>
    <n v="2"/>
    <n v="107"/>
    <n v="1"/>
    <n v="1"/>
    <n v="10"/>
    <s v="否"/>
    <x v="361"/>
    <n v="0"/>
    <n v="1"/>
    <n v="10"/>
    <n v="0"/>
    <n v="0"/>
    <n v="0"/>
    <s v="系"/>
    <s v="工管"/>
    <x v="5"/>
    <s v="工管系"/>
  </r>
  <r>
    <s v="03  8 2019  6:32PM            "/>
    <s v="張筱青"/>
    <s v="A228678796"/>
    <s v="女"/>
    <s v="10/21/1997                    "/>
    <s v="學生"/>
    <s v="管理學院                      "/>
    <s v="財金系"/>
    <s v="學士班"/>
    <n v="972717642"/>
    <s v="B05703097@ntu.edu.tw"/>
    <s v="其它"/>
    <s v="否"/>
    <n v="0"/>
    <n v="1"/>
    <s v="是"/>
    <m/>
    <x v="0"/>
    <s v="140.112.25.98"/>
    <x v="347"/>
    <n v="10"/>
    <s v="TIP"/>
    <s v="企業實習計劃說明會"/>
    <s v="0320_國泰金控"/>
    <n v="2"/>
    <n v="107"/>
    <n v="1"/>
    <n v="1"/>
    <n v="10"/>
    <s v="否"/>
    <x v="362"/>
    <n v="0"/>
    <n v="1"/>
    <n v="10"/>
    <n v="0"/>
    <n v="0"/>
    <n v="0"/>
    <s v="系"/>
    <s v="財金"/>
    <x v="3"/>
    <s v="財金系"/>
  </r>
  <r>
    <s v="03 26 2019  2:34PM            "/>
    <s v="張筱青"/>
    <s v="A228678796"/>
    <s v="男"/>
    <s v="10/21/1997                    "/>
    <s v="學生"/>
    <s v="管理學院                      "/>
    <s v="財金系"/>
    <s v="學士班"/>
    <n v="972717642"/>
    <m/>
    <s v="其它"/>
    <s v="是"/>
    <n v="0"/>
    <n v="0"/>
    <s v="是"/>
    <m/>
    <x v="1"/>
    <m/>
    <x v="347"/>
    <n v="0"/>
    <s v="TIP"/>
    <s v="企業實習計劃說明會"/>
    <s v="0325_富達投信"/>
    <n v="2"/>
    <n v="107"/>
    <n v="1"/>
    <n v="1"/>
    <n v="10"/>
    <m/>
    <x v="362"/>
    <n v="0"/>
    <n v="0"/>
    <n v="0"/>
    <n v="0"/>
    <n v="1"/>
    <n v="0"/>
    <s v="系"/>
    <s v="財金"/>
    <x v="3"/>
    <s v="財金系"/>
  </r>
  <r>
    <s v="03 11 2019  4:13PM            "/>
    <s v="張鈺亭"/>
    <s v="T224434418"/>
    <s v="女"/>
    <s v="11/02/1997                    "/>
    <s v="學生"/>
    <s v="文學院                        "/>
    <s v="日文系"/>
    <s v="學士班"/>
    <n v="919455403"/>
    <s v="ytc861102@gmail.com"/>
    <s v="其它"/>
    <s v="否"/>
    <n v="1"/>
    <n v="0"/>
    <s v="否"/>
    <m/>
    <x v="0"/>
    <s v="140.112.4.192"/>
    <x v="348"/>
    <n v="10"/>
    <s v="TIP"/>
    <s v="企業實習計劃說明會"/>
    <s v="0315_聚陽實業"/>
    <n v="2"/>
    <n v="107"/>
    <n v="1"/>
    <n v="1"/>
    <n v="10"/>
    <s v="否"/>
    <x v="363"/>
    <n v="1"/>
    <n v="0"/>
    <n v="0"/>
    <n v="1"/>
    <n v="0"/>
    <n v="0"/>
    <s v="系"/>
    <s v="其他"/>
    <x v="0"/>
    <s v="其他系所"/>
  </r>
  <r>
    <s v="05  6 2019  2:32PM            "/>
    <s v="張嘉尹"/>
    <s v="E225029535"/>
    <s v="女"/>
    <s v="06/30/1998                    "/>
    <s v="學生"/>
    <s v="管理學院                      "/>
    <s v="財金系"/>
    <s v="學士班"/>
    <n v="988453155"/>
    <s v="elaine5201998@gmail.com"/>
    <s v="其它"/>
    <s v="是"/>
    <s v="                              "/>
    <m/>
    <s v="是"/>
    <m/>
    <x v="1"/>
    <m/>
    <x v="349"/>
    <n v="6"/>
    <s v="TIP"/>
    <s v="企業實習說明會"/>
    <s v="0506_綠藤生機"/>
    <n v="2"/>
    <n v="107"/>
    <n v="1"/>
    <n v="1"/>
    <n v="10"/>
    <m/>
    <x v="364"/>
    <n v="0"/>
    <n v="0"/>
    <n v="0"/>
    <n v="0"/>
    <n v="1"/>
    <n v="0"/>
    <s v="系"/>
    <s v="財金"/>
    <x v="3"/>
    <s v="財金系"/>
  </r>
  <r>
    <s v="03  7 2019  4:26PM            "/>
    <s v="張嘉珊"/>
    <s v="A227073073"/>
    <s v="女"/>
    <s v="03/27/1997                    "/>
    <s v="學生"/>
    <s v="管理學院                      "/>
    <s v="會計系"/>
    <s v="學士班"/>
    <n v="905018797"/>
    <s v="b04702082@ntu.edu.tw"/>
    <s v="其它"/>
    <s v="否"/>
    <n v="0"/>
    <n v="1"/>
    <s v="是"/>
    <m/>
    <x v="0"/>
    <s v="140.112.25.20"/>
    <x v="350"/>
    <n v="10"/>
    <s v="TIP"/>
    <s v="企業實習計劃說明會"/>
    <s v="0315_聚陽實業"/>
    <n v="2"/>
    <n v="107"/>
    <n v="1"/>
    <n v="1"/>
    <n v="10"/>
    <s v="是"/>
    <x v="365"/>
    <n v="0"/>
    <n v="1"/>
    <n v="10"/>
    <n v="0"/>
    <n v="0"/>
    <n v="0"/>
    <s v="系"/>
    <s v="會計"/>
    <x v="4"/>
    <s v="會計系"/>
  </r>
  <r>
    <s v="02 19 2019  9:31PM            "/>
    <s v="張嘉珊"/>
    <s v="A227073073"/>
    <s v="女"/>
    <s v="03/27/1997                    "/>
    <s v="學生"/>
    <s v="管理學院                      "/>
    <s v="會計系"/>
    <s v="學士班"/>
    <n v="905018797"/>
    <s v="b04702082@ntu.edu.tw"/>
    <s v="其它"/>
    <s v="否"/>
    <n v="0"/>
    <n v="1"/>
    <s v="是"/>
    <m/>
    <x v="0"/>
    <s v="220.135.14.134"/>
    <x v="350"/>
    <n v="10"/>
    <s v="TIP"/>
    <s v="企業實習計劃說明會"/>
    <s v="0319_玉山銀行"/>
    <n v="2"/>
    <n v="107"/>
    <n v="1"/>
    <n v="1"/>
    <n v="10"/>
    <s v="是"/>
    <x v="365"/>
    <n v="0"/>
    <n v="1"/>
    <n v="10"/>
    <n v="0"/>
    <n v="0"/>
    <n v="0"/>
    <s v="系"/>
    <s v="會計"/>
    <x v="4"/>
    <s v="會計系"/>
  </r>
  <r>
    <s v="02 19 2019  9:33PM            "/>
    <s v="張嘉珊"/>
    <s v="A227073073"/>
    <s v="女"/>
    <s v="03/27/1997                    "/>
    <s v="學生"/>
    <s v="管理學院                      "/>
    <s v="會計系"/>
    <s v="學士班"/>
    <n v="905018797"/>
    <s v="b04702082@ntu.edu.tw"/>
    <s v="其它"/>
    <s v="否"/>
    <n v="0"/>
    <n v="1"/>
    <s v="是"/>
    <m/>
    <x v="0"/>
    <s v="220.135.14.134"/>
    <x v="350"/>
    <n v="10"/>
    <s v="TIP"/>
    <s v="企業實習計劃說明會"/>
    <s v="0320_國泰金控"/>
    <n v="2"/>
    <n v="107"/>
    <n v="1"/>
    <n v="1"/>
    <n v="10"/>
    <s v="是"/>
    <x v="365"/>
    <n v="0"/>
    <n v="1"/>
    <n v="10"/>
    <n v="0"/>
    <n v="0"/>
    <n v="0"/>
    <s v="系"/>
    <s v="會計"/>
    <x v="4"/>
    <s v="會計系"/>
  </r>
  <r>
    <s v="03 19 2019  4:51PM            "/>
    <s v="張慧琳"/>
    <s v="AD30413690"/>
    <s v="女"/>
    <s v="08/08/1999                    "/>
    <s v="學生"/>
    <s v="管理學院                      "/>
    <s v="財金系"/>
    <s v="學士班"/>
    <n v="85101566318"/>
    <s v="anastasiacherline@yahoo.com"/>
    <s v="其它"/>
    <s v="是"/>
    <n v="0"/>
    <n v="0"/>
    <s v="是"/>
    <m/>
    <x v="1"/>
    <m/>
    <x v="351"/>
    <n v="0"/>
    <s v="TIP"/>
    <s v="企業實習計劃說明會"/>
    <s v="0319_玉山銀行"/>
    <n v="2"/>
    <n v="107"/>
    <n v="1"/>
    <n v="1"/>
    <n v="10"/>
    <m/>
    <x v="366"/>
    <n v="0"/>
    <n v="0"/>
    <n v="0"/>
    <n v="0"/>
    <n v="1"/>
    <n v="0"/>
    <s v="系"/>
    <s v="財金"/>
    <x v="3"/>
    <s v="財金系"/>
  </r>
  <r>
    <s v="03 19 2019 11:20AM            "/>
    <s v="張震權"/>
    <s v="Q123563148"/>
    <s v="女"/>
    <s v="05/15/1989                    "/>
    <s v="學生"/>
    <m/>
    <s v="政治系"/>
    <s v="碩士班"/>
    <n v="911779954"/>
    <s v="102253015@nccu.edu.tw"/>
    <s v="其它"/>
    <s v="是"/>
    <n v="0"/>
    <n v="0"/>
    <s v="是"/>
    <m/>
    <x v="1"/>
    <m/>
    <x v="352"/>
    <n v="0"/>
    <s v="TIP"/>
    <s v="企業實習計劃說明會"/>
    <s v="0318_大昌華嘉"/>
    <n v="2"/>
    <n v="107"/>
    <n v="1"/>
    <n v="1"/>
    <n v="10"/>
    <m/>
    <x v="367"/>
    <n v="0"/>
    <n v="0"/>
    <n v="0"/>
    <n v="0"/>
    <n v="1"/>
    <n v="0"/>
    <s v="所"/>
    <s v="其他"/>
    <x v="0"/>
    <s v="其他系所"/>
  </r>
  <r>
    <s v="01 29 2019  4:13PM            "/>
    <s v="張競中"/>
    <s v="T125238141"/>
    <s v="男"/>
    <s v="12/31/1997                    "/>
    <s v="學生"/>
    <s v="管理學院                      "/>
    <s v="財金系"/>
    <s v="學士班"/>
    <n v="903589950"/>
    <s v="g61066106@gmail.com"/>
    <s v="其它"/>
    <s v="是"/>
    <n v="0"/>
    <n v="1"/>
    <s v="是"/>
    <m/>
    <x v="0"/>
    <s v="111.242.152.249"/>
    <x v="353"/>
    <n v="10"/>
    <s v="TIP"/>
    <s v="企業實習計劃說明會"/>
    <s v="0320_國泰金控"/>
    <n v="2"/>
    <n v="107"/>
    <n v="1"/>
    <n v="1"/>
    <n v="10"/>
    <s v="否"/>
    <x v="368"/>
    <n v="0"/>
    <n v="1"/>
    <n v="10"/>
    <n v="0"/>
    <n v="0"/>
    <n v="0"/>
    <s v="系"/>
    <s v="財金"/>
    <x v="3"/>
    <s v="財金系"/>
  </r>
  <r>
    <s v="03 20 2019 12:49PM            "/>
    <s v="張競中"/>
    <s v="T125238141"/>
    <s v="男"/>
    <s v="12/31/1997                    "/>
    <s v="學生"/>
    <s v="管理學院                      "/>
    <s v="財金系"/>
    <s v="學士班"/>
    <n v="903589950"/>
    <s v="g61066106@gmail.com"/>
    <s v="其它"/>
    <s v="是"/>
    <n v="0"/>
    <n v="1"/>
    <s v="是"/>
    <m/>
    <x v="0"/>
    <s v="140.112.25.48"/>
    <x v="353"/>
    <n v="10"/>
    <s v="TIP"/>
    <s v="企業實習計劃說明會"/>
    <s v="0325_富達投信"/>
    <n v="2"/>
    <n v="107"/>
    <n v="1"/>
    <n v="1"/>
    <n v="10"/>
    <s v="否"/>
    <x v="368"/>
    <n v="0"/>
    <n v="1"/>
    <n v="10"/>
    <n v="0"/>
    <n v="0"/>
    <n v="0"/>
    <s v="系"/>
    <s v="財金"/>
    <x v="3"/>
    <s v="財金系"/>
  </r>
  <r>
    <s v="03 25 2019  2:40PM            "/>
    <s v="張競中"/>
    <s v="T125238141"/>
    <s v="男"/>
    <s v="12/31/1997                    "/>
    <s v="學生"/>
    <s v="管理學院                      "/>
    <s v="財金系"/>
    <s v="學士班"/>
    <n v="903589950"/>
    <s v="g61066106@gmail.com"/>
    <s v="其它"/>
    <s v="是"/>
    <s v="                              "/>
    <m/>
    <s v="是"/>
    <m/>
    <x v="0"/>
    <s v="140.112.25.19"/>
    <x v="353"/>
    <n v="6"/>
    <s v="TIP"/>
    <s v="企業實習計劃說明會"/>
    <s v="0410_燦坤實業"/>
    <n v="2"/>
    <n v="107"/>
    <n v="1"/>
    <n v="1"/>
    <n v="10"/>
    <s v="否"/>
    <x v="368"/>
    <n v="0"/>
    <n v="1"/>
    <n v="10"/>
    <n v="0"/>
    <n v="0"/>
    <n v="0"/>
    <s v="系"/>
    <s v="財金"/>
    <x v="3"/>
    <s v="財金系"/>
  </r>
  <r>
    <s v="03 12 2019  2:36PM            "/>
    <s v="曹雅晴"/>
    <s v="N225913093"/>
    <s v="女"/>
    <s v="05/06/1998                    "/>
    <s v="學生"/>
    <s v="文學院                        "/>
    <s v="中文系"/>
    <s v="學士班"/>
    <n v="970515235"/>
    <m/>
    <s v="其它"/>
    <s v="是"/>
    <n v="0"/>
    <n v="0"/>
    <s v="是"/>
    <m/>
    <x v="1"/>
    <m/>
    <x v="354"/>
    <n v="0"/>
    <s v="TIP"/>
    <s v="企業實習計劃說明會"/>
    <s v="0312_工研院產科國際所"/>
    <n v="2"/>
    <n v="107"/>
    <n v="1"/>
    <n v="1"/>
    <n v="10"/>
    <m/>
    <x v="369"/>
    <n v="0"/>
    <n v="0"/>
    <n v="0"/>
    <n v="0"/>
    <n v="1"/>
    <n v="0"/>
    <s v="系"/>
    <s v="其他"/>
    <x v="0"/>
    <s v="其他系所"/>
  </r>
  <r>
    <s v="03 14 2019 11:14AM            "/>
    <s v="梁品萱"/>
    <s v="F229449847"/>
    <s v="女"/>
    <s v="05/10/1999                    "/>
    <s v="學生"/>
    <s v="管理學院                      "/>
    <s v="財金系"/>
    <s v="學士班"/>
    <n v="987252310"/>
    <s v="rachel051026@gmail.com"/>
    <s v="其它"/>
    <s v="否"/>
    <n v="0"/>
    <n v="1"/>
    <s v="是"/>
    <m/>
    <x v="0"/>
    <s v="42.73.86.80"/>
    <x v="355"/>
    <n v="10"/>
    <s v="TIP"/>
    <s v="企業實習計劃說明會"/>
    <s v="0325_富達投信"/>
    <n v="2"/>
    <n v="107"/>
    <n v="1"/>
    <n v="1"/>
    <n v="10"/>
    <s v="否"/>
    <x v="370"/>
    <n v="0"/>
    <n v="1"/>
    <n v="10"/>
    <n v="0"/>
    <n v="0"/>
    <n v="0"/>
    <s v="系"/>
    <s v="財金"/>
    <x v="3"/>
    <s v="財金系"/>
  </r>
  <r>
    <s v="03 14 2019 11:26AM            "/>
    <s v="梁品萱"/>
    <s v="F229449847"/>
    <s v="女"/>
    <s v="05/10/1999                    "/>
    <s v="學生"/>
    <s v="管理學院                      "/>
    <s v="財金系"/>
    <s v="學士班"/>
    <n v="987252310"/>
    <s v="rachel051026@gmail.com"/>
    <s v="其它"/>
    <s v="否"/>
    <s v="                              "/>
    <m/>
    <s v="是"/>
    <m/>
    <x v="0"/>
    <s v="42.73.86.80"/>
    <x v="355"/>
    <n v="6"/>
    <s v="TIP"/>
    <s v="企業實習說明會"/>
    <s v="0426_台灣通用磨坊"/>
    <n v="2"/>
    <n v="107"/>
    <n v="1"/>
    <n v="1"/>
    <n v="10"/>
    <s v="否"/>
    <x v="370"/>
    <n v="0"/>
    <n v="1"/>
    <n v="10"/>
    <n v="0"/>
    <n v="0"/>
    <n v="0"/>
    <s v="系"/>
    <s v="財金"/>
    <x v="3"/>
    <s v="財金系"/>
  </r>
  <r>
    <s v="03 26 2019  3:09PM            "/>
    <s v="梁品萱"/>
    <s v="F229449847"/>
    <s v="女"/>
    <s v="05/10/1999                    "/>
    <s v="學生"/>
    <s v="管理學院                      "/>
    <s v="財金系"/>
    <s v="學士班"/>
    <n v="987252310"/>
    <s v="rachel051026@gmail.com"/>
    <s v="其它"/>
    <s v="否"/>
    <s v="                              "/>
    <m/>
    <s v="是"/>
    <m/>
    <x v="0"/>
    <s v="42.73.172.18"/>
    <x v="355"/>
    <n v="6"/>
    <s v="職涯講堂"/>
    <s v="實習經驗分享"/>
    <s v="0429_國企R06林威宇國企B04陳雨彤"/>
    <n v="2"/>
    <n v="107"/>
    <n v="1"/>
    <n v="1"/>
    <n v="10"/>
    <s v="暫時沒有～"/>
    <x v="370"/>
    <n v="0"/>
    <n v="1"/>
    <n v="10"/>
    <n v="0"/>
    <n v="0"/>
    <n v="0"/>
    <s v="系"/>
    <s v="財金"/>
    <x v="3"/>
    <s v="財金系"/>
  </r>
  <r>
    <s v="04 25 2019  3:28PM            "/>
    <s v="梁品萱"/>
    <s v="F229449847"/>
    <s v="女"/>
    <s v="05/10/1999                    "/>
    <s v="學生"/>
    <s v="管理學院                      "/>
    <s v="財金系"/>
    <s v="學士班"/>
    <n v="987252310"/>
    <s v="rachel051026@gmail.com"/>
    <s v="其它"/>
    <s v="否"/>
    <s v="                              "/>
    <m/>
    <s v="是"/>
    <m/>
    <x v="0"/>
    <s v="140.112.25.106"/>
    <x v="355"/>
    <n v="6"/>
    <s v="TIP"/>
    <s v="企業實習說明會"/>
    <s v="0506_綠藤生機"/>
    <n v="2"/>
    <n v="107"/>
    <n v="1"/>
    <n v="1"/>
    <n v="10"/>
    <s v="否"/>
    <x v="370"/>
    <n v="0"/>
    <n v="1"/>
    <n v="10"/>
    <n v="0"/>
    <n v="0"/>
    <n v="0"/>
    <s v="系"/>
    <s v="財金"/>
    <x v="3"/>
    <s v="財金系"/>
  </r>
  <r>
    <s v="03 15 2019  3:01PM            "/>
    <s v="盛子芸"/>
    <s v="A230323180"/>
    <s v="女"/>
    <s v="12/04/1998                    "/>
    <s v="學生"/>
    <s v="社會科學院                    "/>
    <s v="經濟系"/>
    <s v="學士班"/>
    <n v="912602107"/>
    <s v="o91260210@gmail.com"/>
    <s v="其它"/>
    <s v="是"/>
    <n v="0"/>
    <n v="0"/>
    <s v="是"/>
    <m/>
    <x v="1"/>
    <m/>
    <x v="356"/>
    <n v="0"/>
    <s v="TIP"/>
    <s v="企業實習計劃說明會"/>
    <s v="0315_聚陽實業"/>
    <n v="2"/>
    <n v="107"/>
    <n v="1"/>
    <n v="1"/>
    <n v="10"/>
    <m/>
    <x v="371"/>
    <n v="0"/>
    <n v="0"/>
    <n v="0"/>
    <n v="0"/>
    <n v="1"/>
    <n v="0"/>
    <s v="系"/>
    <s v="其他"/>
    <x v="0"/>
    <s v="其他系所"/>
  </r>
  <r>
    <s v="03 19 2019  4:53PM            "/>
    <s v="盛子芸"/>
    <s v="A230323180"/>
    <s v="女"/>
    <s v="12/04/1998                    "/>
    <s v="學生"/>
    <s v="社會科學院                    "/>
    <s v="經濟系"/>
    <s v="學士班"/>
    <n v="912602107"/>
    <s v="o91260210@gmail.com"/>
    <s v="其它"/>
    <s v="是"/>
    <n v="0"/>
    <n v="0"/>
    <s v="是"/>
    <m/>
    <x v="1"/>
    <m/>
    <x v="356"/>
    <n v="0"/>
    <s v="TIP"/>
    <s v="企業實習計劃說明會"/>
    <s v="0319_玉山銀行"/>
    <n v="2"/>
    <n v="107"/>
    <n v="1"/>
    <n v="1"/>
    <n v="10"/>
    <m/>
    <x v="371"/>
    <n v="0"/>
    <n v="0"/>
    <n v="0"/>
    <n v="0"/>
    <n v="1"/>
    <n v="0"/>
    <s v="系"/>
    <s v="其他"/>
    <x v="0"/>
    <s v="其他系所"/>
  </r>
  <r>
    <s v="03 19 2019 12:33PM            "/>
    <s v="盛子芸"/>
    <s v="A230323180"/>
    <s v="女"/>
    <s v="12/04/1998                    "/>
    <s v="學生"/>
    <s v="社會科學院                    "/>
    <s v="經濟系"/>
    <s v="學士班"/>
    <n v="912602107"/>
    <s v="o91260210@gmail.com"/>
    <s v="其它"/>
    <s v="否"/>
    <n v="0"/>
    <n v="1"/>
    <s v="是"/>
    <m/>
    <x v="0"/>
    <s v="114.137.106.41"/>
    <x v="356"/>
    <n v="10"/>
    <s v="TIP"/>
    <s v="企業實習計劃說明會"/>
    <s v="0320_國泰金控"/>
    <n v="2"/>
    <n v="107"/>
    <n v="1"/>
    <n v="1"/>
    <n v="10"/>
    <s v="否"/>
    <x v="371"/>
    <n v="0"/>
    <n v="1"/>
    <n v="10"/>
    <n v="0"/>
    <n v="0"/>
    <n v="0"/>
    <s v="系"/>
    <s v="其他"/>
    <x v="0"/>
    <s v="其他系所"/>
  </r>
  <r>
    <m/>
    <s v="粘祐誠"/>
    <s v="B123366549"/>
    <s v="男"/>
    <s v="09/20/1998"/>
    <s v="學生"/>
    <s v="管理學院                      "/>
    <s v="財金系"/>
    <s v="學士班"/>
    <n v="956808539"/>
    <s v="cpes9740701@gmail.com"/>
    <s v="其它"/>
    <s v="是"/>
    <n v="0"/>
    <n v="0"/>
    <s v="是"/>
    <m/>
    <x v="3"/>
    <m/>
    <x v="357"/>
    <n v="20"/>
    <s v="TIP"/>
    <s v="企業實習計劃說明會"/>
    <s v="0318_大昌華嘉"/>
    <n v="2"/>
    <n v="107"/>
    <n v="1"/>
    <n v="1"/>
    <n v="10"/>
    <m/>
    <x v="372"/>
    <n v="0"/>
    <n v="0"/>
    <n v="20"/>
    <n v="0"/>
    <n v="0"/>
    <n v="1"/>
    <s v="系"/>
    <s v="財金"/>
    <x v="3"/>
    <s v="財金系"/>
  </r>
  <r>
    <s v="04 26 2019  2:46PM            "/>
    <s v="粘祐誠"/>
    <s v="B123366549"/>
    <s v="男"/>
    <s v="09/20/1998                    "/>
    <s v="學生"/>
    <s v="管理學院                      "/>
    <s v="財金系"/>
    <s v="學士班"/>
    <n v="956808539"/>
    <s v="cpes9740701@gmail.com"/>
    <s v="其它"/>
    <s v="是"/>
    <s v="                              "/>
    <m/>
    <s v="是"/>
    <m/>
    <x v="3"/>
    <m/>
    <x v="357"/>
    <n v="6"/>
    <s v="TIP"/>
    <s v="企業實習說明會"/>
    <s v="0426_台灣通用磨坊"/>
    <n v="2"/>
    <n v="107"/>
    <n v="1"/>
    <n v="1"/>
    <n v="10"/>
    <m/>
    <x v="372"/>
    <n v="0"/>
    <n v="0"/>
    <n v="20"/>
    <n v="0"/>
    <n v="0"/>
    <n v="1"/>
    <s v="系"/>
    <s v="財金"/>
    <x v="3"/>
    <s v="財金系"/>
  </r>
  <r>
    <s v="03 12 2019  2:39PM            "/>
    <s v="莊海因"/>
    <s v="N225539891"/>
    <s v="男"/>
    <s v="07/10/1999                    "/>
    <s v="學生"/>
    <s v="管理學院                      "/>
    <s v="資管系"/>
    <s v="學士班"/>
    <n v="963817025"/>
    <s v="iris88710@gmail.com"/>
    <s v="其它"/>
    <s v="是"/>
    <n v="0"/>
    <n v="0"/>
    <s v="是"/>
    <m/>
    <x v="1"/>
    <m/>
    <x v="358"/>
    <n v="0"/>
    <s v="TIP"/>
    <s v="企業實習計劃說明會"/>
    <s v="0312_工研院產科國際所"/>
    <n v="2"/>
    <n v="107"/>
    <n v="1"/>
    <n v="1"/>
    <n v="10"/>
    <m/>
    <x v="373"/>
    <n v="0"/>
    <n v="0"/>
    <n v="0"/>
    <n v="0"/>
    <n v="1"/>
    <n v="0"/>
    <s v="系"/>
    <s v="資管"/>
    <x v="12"/>
    <s v="資管系"/>
  </r>
  <r>
    <s v="03 13 2019  7:37PM            "/>
    <s v="莊偉裕"/>
    <s v="L125162145"/>
    <s v="男"/>
    <s v="07/10/1996                    "/>
    <s v="學生"/>
    <s v="生物資源暨農學院              "/>
    <s v="植微系"/>
    <s v="碩士班"/>
    <n v="976468558"/>
    <s v="R06633029@ntu.edu.tw"/>
    <s v="其它"/>
    <s v="否"/>
    <s v="                              "/>
    <m/>
    <s v="否"/>
    <m/>
    <x v="0"/>
    <s v="140.112.60.15"/>
    <x v="359"/>
    <n v="6"/>
    <s v="TIP"/>
    <s v="企業實習說明會"/>
    <s v="0426_台灣通用磨坊"/>
    <n v="2"/>
    <n v="107"/>
    <n v="1"/>
    <n v="1"/>
    <n v="10"/>
    <s v="否"/>
    <x v="374"/>
    <n v="1"/>
    <n v="0"/>
    <n v="0"/>
    <n v="1"/>
    <n v="0"/>
    <n v="0"/>
    <s v="所"/>
    <s v="其他"/>
    <x v="0"/>
    <s v="其他系所"/>
  </r>
  <r>
    <s v="02 25 2019  4:03PM            "/>
    <s v="莊雅雯"/>
    <s v="A229487413"/>
    <s v="女"/>
    <s v="10/15/1997                    "/>
    <s v="學生"/>
    <s v="管理學院                      "/>
    <s v="財金系"/>
    <s v="學士班"/>
    <n v="981971015"/>
    <s v="avenchun@gmail.com"/>
    <s v="其它"/>
    <s v="否"/>
    <n v="0"/>
    <n v="1"/>
    <s v="是"/>
    <m/>
    <x v="0"/>
    <s v="140.112.7.188"/>
    <x v="360"/>
    <n v="10"/>
    <s v="TIP"/>
    <s v="企業實習計劃說明會"/>
    <s v="0320_國泰金控"/>
    <n v="2"/>
    <n v="107"/>
    <n v="1"/>
    <n v="1"/>
    <n v="10"/>
    <s v="否"/>
    <x v="375"/>
    <n v="0"/>
    <n v="1"/>
    <n v="10"/>
    <n v="0"/>
    <n v="0"/>
    <n v="0"/>
    <s v="系"/>
    <s v="財金"/>
    <x v="3"/>
    <s v="財金系"/>
  </r>
  <r>
    <s v="03 21 2019 10:20AM            "/>
    <s v="莊雅雯"/>
    <s v="A229487413"/>
    <s v="女"/>
    <s v="10/15/1997                    "/>
    <s v="學生"/>
    <s v="管理學院                      "/>
    <s v="財金系"/>
    <s v="學士班"/>
    <n v="981971015"/>
    <s v="avenchun@gmail.com"/>
    <s v="其它"/>
    <s v="否"/>
    <n v="1"/>
    <n v="0"/>
    <s v="否"/>
    <m/>
    <x v="0"/>
    <s v="140.112.25.22"/>
    <x v="360"/>
    <n v="10"/>
    <s v="TIP"/>
    <s v="企業實習計劃說明會"/>
    <s v="0322_台灣拜耳"/>
    <n v="2"/>
    <n v="107"/>
    <n v="1"/>
    <n v="1"/>
    <n v="10"/>
    <s v="否"/>
    <x v="375"/>
    <n v="1"/>
    <n v="0"/>
    <n v="0"/>
    <n v="1"/>
    <n v="0"/>
    <n v="0"/>
    <s v="系"/>
    <s v="財金"/>
    <x v="3"/>
    <s v="財金系"/>
  </r>
  <r>
    <s v="03  1 2019 11:12PM            "/>
    <s v="許  禎"/>
    <s v="F229550461"/>
    <s v="女"/>
    <s v="11/09/1997                    "/>
    <s v="學生"/>
    <s v="文學院                        "/>
    <s v="歷史系"/>
    <s v="學士班"/>
    <n v="987567810"/>
    <s v="b05103053@ntu.edu.tw"/>
    <s v="其它"/>
    <s v="否"/>
    <n v="0"/>
    <n v="1"/>
    <s v="是"/>
    <m/>
    <x v="0"/>
    <s v="118.166.138.27"/>
    <x v="361"/>
    <n v="10"/>
    <s v="TIP"/>
    <s v="企業實習計劃說明會"/>
    <s v="0319_玉山銀行"/>
    <n v="2"/>
    <n v="107"/>
    <n v="1"/>
    <n v="1"/>
    <n v="10"/>
    <s v="否"/>
    <x v="376"/>
    <n v="0"/>
    <n v="1"/>
    <n v="10"/>
    <n v="0"/>
    <n v="0"/>
    <n v="0"/>
    <s v="系"/>
    <s v="其他"/>
    <x v="0"/>
    <s v="其他系所"/>
  </r>
  <r>
    <s v="03 12 2019  3:57PM            "/>
    <s v="許文柏"/>
    <s v="N125630819"/>
    <s v="男"/>
    <s v="01/15/1996                    "/>
    <s v="學生"/>
    <s v=" 電機資訊學院                 "/>
    <s v="電子所"/>
    <s v="碩士班"/>
    <n v="928192813"/>
    <s v="r07943084@ntu.edu.tw"/>
    <s v="其它"/>
    <s v="否"/>
    <n v="1"/>
    <n v="0"/>
    <s v="否"/>
    <m/>
    <x v="0"/>
    <s v="211.23.119.210"/>
    <x v="362"/>
    <n v="10"/>
    <s v="TIP"/>
    <s v="企業實習計劃說明會"/>
    <s v="0322_台灣拜耳"/>
    <n v="2"/>
    <n v="107"/>
    <n v="1"/>
    <n v="1"/>
    <n v="10"/>
    <s v="no"/>
    <x v="377"/>
    <n v="1"/>
    <n v="0"/>
    <n v="0"/>
    <n v="1"/>
    <n v="0"/>
    <n v="0"/>
    <s v="所"/>
    <s v="其他"/>
    <x v="0"/>
    <s v="其他系所"/>
  </r>
  <r>
    <s v="02 20 2019  4:24PM            "/>
    <s v="許以萱"/>
    <s v="H224692911"/>
    <s v="女"/>
    <s v="11/17/1995                    "/>
    <s v="學生"/>
    <s v="理學院                        "/>
    <s v="心理系一般組"/>
    <s v="碩士班"/>
    <n v="937858180"/>
    <s v="yishan11761@gmail.com"/>
    <s v="其它"/>
    <s v="否"/>
    <n v="1"/>
    <n v="0"/>
    <s v="否"/>
    <m/>
    <x v="0"/>
    <s v="118.169.40.237"/>
    <x v="363"/>
    <n v="10"/>
    <s v="TIP"/>
    <s v="企業實習計劃說明會"/>
    <s v="0311_晟德集團"/>
    <n v="2"/>
    <n v="107"/>
    <n v="1"/>
    <n v="1"/>
    <n v="10"/>
    <s v="是"/>
    <x v="378"/>
    <n v="1"/>
    <n v="0"/>
    <n v="0"/>
    <n v="1"/>
    <n v="0"/>
    <n v="0"/>
    <s v="所"/>
    <s v="其他"/>
    <x v="0"/>
    <s v="其他系所"/>
  </r>
  <r>
    <s v="02 20 2019  4:28PM            "/>
    <s v="許以萱"/>
    <s v="H224692911"/>
    <s v="女"/>
    <s v="11/17/1995                    "/>
    <s v="學生"/>
    <s v="理學院                        "/>
    <s v="心理系一般組"/>
    <s v="碩士班"/>
    <n v="937858180"/>
    <s v="yishan11761@gmail.com"/>
    <s v="其它"/>
    <s v="否"/>
    <n v="0"/>
    <n v="1"/>
    <s v="是"/>
    <m/>
    <x v="0"/>
    <s v="118.169.40.237"/>
    <x v="363"/>
    <n v="10"/>
    <s v="TIP"/>
    <s v="企業實習計劃說明會"/>
    <s v="0314_精英公關集團"/>
    <n v="2"/>
    <n v="107"/>
    <n v="1"/>
    <n v="1"/>
    <n v="10"/>
    <s v="是"/>
    <x v="378"/>
    <n v="0"/>
    <n v="1"/>
    <n v="10"/>
    <n v="0"/>
    <n v="0"/>
    <n v="0"/>
    <s v="所"/>
    <s v="其他"/>
    <x v="0"/>
    <s v="其他系所"/>
  </r>
  <r>
    <s v="03  9 2019  7:10AM            "/>
    <s v="許弘穎"/>
    <s v="F128500492"/>
    <s v="男"/>
    <s v="09/18/1993                    "/>
    <s v="校友"/>
    <m/>
    <s v="財金系"/>
    <s v="學士班校友"/>
    <m/>
    <s v="hysyu492@gmail.com"/>
    <s v="其它"/>
    <s v="否"/>
    <n v="0"/>
    <n v="1"/>
    <s v="是"/>
    <m/>
    <x v="0"/>
    <s v="180.176.60.154"/>
    <x v="364"/>
    <n v="10"/>
    <s v="TIP"/>
    <s v="企業實習計劃說明會"/>
    <s v="0312_工研院產科國際所"/>
    <n v="2"/>
    <n v="107"/>
    <n v="1"/>
    <n v="1"/>
    <n v="10"/>
    <m/>
    <x v="379"/>
    <n v="0"/>
    <n v="1"/>
    <n v="10"/>
    <n v="0"/>
    <n v="0"/>
    <n v="0"/>
    <s v="其他"/>
    <s v="非在校生"/>
    <x v="1"/>
    <s v="其他"/>
  </r>
  <r>
    <s v="05  7 2019 10:33AM            "/>
    <s v="許芫瑞"/>
    <s v="F229905886"/>
    <s v="女"/>
    <s v="08/21/1999                    "/>
    <s v="學生"/>
    <s v="管理學院                      "/>
    <s v="會計系"/>
    <s v="學士班"/>
    <n v="927713828"/>
    <s v="hyj0927713828@gmail.com"/>
    <s v="其它"/>
    <s v="是"/>
    <s v="                              "/>
    <m/>
    <s v="是"/>
    <m/>
    <x v="0"/>
    <s v="180.218.215.206"/>
    <x v="365"/>
    <n v="6"/>
    <s v="TIP"/>
    <s v="企業實習說明會"/>
    <s v="0508_台大創創中心"/>
    <n v="2"/>
    <n v="10"/>
    <n v="1"/>
    <n v="107"/>
    <n v="10"/>
    <s v="否"/>
    <x v="380"/>
    <n v="0"/>
    <n v="1"/>
    <n v="10"/>
    <n v="0"/>
    <n v="0"/>
    <n v="0"/>
    <s v="系"/>
    <s v="會計"/>
    <x v="4"/>
    <s v="會計系"/>
  </r>
  <r>
    <s v="02 24 2019  4:07PM            "/>
    <s v="許芷菱"/>
    <s v="A226900535"/>
    <s v="女"/>
    <s v="09/23/1997                    "/>
    <s v="學生"/>
    <s v="生物資源暨農學院              "/>
    <s v="農經系"/>
    <s v="學士班"/>
    <n v="975566134"/>
    <s v="B05607043@ntu.edu.tw"/>
    <s v="其它"/>
    <s v="否"/>
    <n v="0"/>
    <n v="1"/>
    <s v="是"/>
    <m/>
    <x v="0"/>
    <s v="118.168.67.104"/>
    <x v="366"/>
    <n v="10"/>
    <s v="TIP"/>
    <s v="企業實習計劃說明會"/>
    <s v="0311_晟德集團"/>
    <n v="2"/>
    <n v="107"/>
    <n v="1"/>
    <n v="1"/>
    <n v="10"/>
    <s v="否"/>
    <x v="381"/>
    <n v="0"/>
    <n v="1"/>
    <n v="10"/>
    <n v="0"/>
    <n v="0"/>
    <n v="0"/>
    <s v="系"/>
    <s v="其他"/>
    <x v="0"/>
    <s v="其他系所"/>
  </r>
  <r>
    <s v="03 10 2019  4:24PM            "/>
    <s v="許芷菱"/>
    <s v="A226900535"/>
    <s v="女"/>
    <s v="09/23/1997                    "/>
    <s v="學生"/>
    <s v="生物資源暨農學院              "/>
    <s v="農經系"/>
    <s v="學士班"/>
    <n v="975566134"/>
    <s v="B05607043@ntu.edu.tw"/>
    <s v="其它"/>
    <s v="否"/>
    <n v="0"/>
    <n v="1"/>
    <s v="是"/>
    <m/>
    <x v="0"/>
    <s v="61.231.178.250"/>
    <x v="366"/>
    <n v="10"/>
    <s v="TIP"/>
    <s v="企業實習計劃說明會"/>
    <s v="0312_工研院產科國際所"/>
    <n v="2"/>
    <n v="107"/>
    <n v="1"/>
    <n v="1"/>
    <n v="10"/>
    <m/>
    <x v="381"/>
    <n v="0"/>
    <n v="1"/>
    <n v="10"/>
    <n v="0"/>
    <n v="0"/>
    <n v="0"/>
    <s v="系"/>
    <s v="其他"/>
    <x v="0"/>
    <s v="其他系所"/>
  </r>
  <r>
    <s v="02 24 2019  4:11PM            "/>
    <s v="許芷菱"/>
    <s v="A226900535"/>
    <s v="女"/>
    <s v="09/23/1997                    "/>
    <s v="學生"/>
    <s v="生物資源暨農學院              "/>
    <s v="農經系"/>
    <s v="學士班"/>
    <n v="975566134"/>
    <s v="B05607043@ntu.edu.tw"/>
    <s v="其它"/>
    <s v="否"/>
    <n v="0"/>
    <n v="1"/>
    <s v="是"/>
    <m/>
    <x v="0"/>
    <s v="118.168.67.104"/>
    <x v="366"/>
    <n v="10"/>
    <s v="TIP"/>
    <s v="企業實習計劃說明會"/>
    <s v="0314_精英公關集團"/>
    <n v="2"/>
    <n v="107"/>
    <n v="1"/>
    <n v="1"/>
    <n v="10"/>
    <s v="否"/>
    <x v="381"/>
    <n v="0"/>
    <n v="1"/>
    <n v="10"/>
    <n v="0"/>
    <n v="0"/>
    <n v="0"/>
    <s v="系"/>
    <s v="其他"/>
    <x v="0"/>
    <s v="其他系所"/>
  </r>
  <r>
    <s v="03 10 2019  4:24PM            "/>
    <s v="許芷菱"/>
    <s v="A226900535"/>
    <s v="女"/>
    <s v="09/23/1997                    "/>
    <s v="學生"/>
    <s v="生物資源暨農學院              "/>
    <s v="農經系"/>
    <s v="學士班"/>
    <n v="975566134"/>
    <s v="B05607043@ntu.edu.tw"/>
    <s v="其它"/>
    <s v="否"/>
    <n v="0"/>
    <n v="1"/>
    <s v="是"/>
    <m/>
    <x v="0"/>
    <s v="61.231.178.250"/>
    <x v="366"/>
    <n v="10"/>
    <s v="TIP"/>
    <s v="企業實習計劃說明會"/>
    <s v="0318_大昌華嘉"/>
    <n v="2"/>
    <n v="107"/>
    <n v="1"/>
    <n v="1"/>
    <n v="10"/>
    <m/>
    <x v="381"/>
    <n v="0"/>
    <n v="1"/>
    <n v="10"/>
    <n v="0"/>
    <n v="0"/>
    <n v="0"/>
    <s v="系"/>
    <s v="其他"/>
    <x v="0"/>
    <s v="其他系所"/>
  </r>
  <r>
    <s v="02 24 2019  4:08PM            "/>
    <s v="許芷菱"/>
    <s v="A226900535"/>
    <s v="女"/>
    <s v="09/23/1997                    "/>
    <s v="學生"/>
    <s v="生物資源暨農學院              "/>
    <s v="農經系"/>
    <s v="學士班"/>
    <n v="975566134"/>
    <s v="B05607043@ntu.edu.tw"/>
    <s v="其它"/>
    <s v="否"/>
    <n v="0"/>
    <n v="1"/>
    <s v="是"/>
    <m/>
    <x v="0"/>
    <s v="118.168.67.104"/>
    <x v="366"/>
    <n v="10"/>
    <s v="TIP"/>
    <s v="企業實習計劃說明會"/>
    <s v="0319_玉山銀行"/>
    <n v="2"/>
    <n v="107"/>
    <n v="1"/>
    <n v="1"/>
    <n v="10"/>
    <s v="否"/>
    <x v="381"/>
    <n v="0"/>
    <n v="1"/>
    <n v="10"/>
    <n v="0"/>
    <n v="0"/>
    <n v="0"/>
    <s v="系"/>
    <s v="其他"/>
    <x v="0"/>
    <s v="其他系所"/>
  </r>
  <r>
    <s v="03 13 2019 11:12AM            "/>
    <s v="許芷菱"/>
    <s v="A226900535"/>
    <s v="女"/>
    <s v="09/23/1997                    "/>
    <s v="學生"/>
    <s v="生物資源暨農學院              "/>
    <s v="農經系"/>
    <s v="學士班"/>
    <n v="975566134"/>
    <s v="B05607043@ntu.edu.tw"/>
    <s v="其它"/>
    <s v="否"/>
    <n v="0"/>
    <n v="1"/>
    <s v="是"/>
    <m/>
    <x v="0"/>
    <s v="140.112.4.192"/>
    <x v="366"/>
    <n v="10"/>
    <s v="TIP"/>
    <s v="企業實習計劃說明會"/>
    <s v="0320_國泰金控"/>
    <n v="2"/>
    <n v="107"/>
    <n v="1"/>
    <n v="1"/>
    <n v="10"/>
    <s v="否"/>
    <x v="381"/>
    <n v="0"/>
    <n v="1"/>
    <n v="10"/>
    <n v="0"/>
    <n v="0"/>
    <n v="0"/>
    <s v="系"/>
    <s v="其他"/>
    <x v="0"/>
    <s v="其他系所"/>
  </r>
  <r>
    <s v="03 10 2019  4:25PM            "/>
    <s v="許芷菱"/>
    <s v="A226900535"/>
    <s v="女"/>
    <s v="09/23/1997                    "/>
    <s v="學生"/>
    <s v="生物資源暨農學院              "/>
    <s v="農經系"/>
    <s v="學士班"/>
    <n v="975566134"/>
    <s v="B05607043@ntu.edu.tw"/>
    <s v="其它"/>
    <s v="否"/>
    <n v="0"/>
    <n v="1"/>
    <s v="是"/>
    <m/>
    <x v="0"/>
    <s v="61.231.178.250"/>
    <x v="366"/>
    <n v="10"/>
    <s v="TIP"/>
    <s v="企業實習計劃說明會"/>
    <s v="0325_富達投信"/>
    <n v="2"/>
    <n v="107"/>
    <n v="1"/>
    <n v="1"/>
    <n v="10"/>
    <s v="否"/>
    <x v="381"/>
    <n v="0"/>
    <n v="1"/>
    <n v="10"/>
    <n v="0"/>
    <n v="0"/>
    <n v="0"/>
    <s v="系"/>
    <s v="其他"/>
    <x v="0"/>
    <s v="其他系所"/>
  </r>
  <r>
    <s v="03 11 2019  9:26AM            "/>
    <s v="許家愷"/>
    <s v="AA20154615"/>
    <s v="男"/>
    <s v="08/11/1995                    "/>
    <s v="學生"/>
    <s v="文學院                        "/>
    <s v="哲學系"/>
    <s v="碩士班"/>
    <n v="936256513"/>
    <s v="R05124013@ntu.edu.tw"/>
    <s v="其它"/>
    <s v="否"/>
    <n v="1"/>
    <n v="0"/>
    <s v="否"/>
    <m/>
    <x v="0"/>
    <s v="140.112.215.145"/>
    <x v="367"/>
    <n v="10"/>
    <s v="TIP"/>
    <s v="企業實習計劃說明會"/>
    <s v="0314_精英公關集團"/>
    <n v="2"/>
    <n v="107"/>
    <n v="1"/>
    <n v="1"/>
    <n v="10"/>
    <s v="否"/>
    <x v="382"/>
    <n v="1"/>
    <n v="0"/>
    <n v="0"/>
    <n v="1"/>
    <n v="0"/>
    <n v="0"/>
    <s v="所"/>
    <s v="其他"/>
    <x v="0"/>
    <s v="其他系所"/>
  </r>
  <r>
    <s v="04 19 2019  9:55AM            "/>
    <s v="許家寧"/>
    <s v="A225433526"/>
    <s v="女"/>
    <s v="07/27/1999                    "/>
    <s v="學生"/>
    <s v="管理學院                      "/>
    <s v="財金系"/>
    <s v="學士班"/>
    <n v="983788394"/>
    <s v="cathyhsu727@gmail.com"/>
    <s v="其它"/>
    <s v="否"/>
    <s v="                              "/>
    <m/>
    <s v="是"/>
    <m/>
    <x v="0"/>
    <s v="140.112.25.99"/>
    <x v="368"/>
    <n v="6"/>
    <s v="TIP"/>
    <s v="企業實習說明會"/>
    <s v="0426_台灣通用磨坊"/>
    <n v="2"/>
    <n v="107"/>
    <n v="1"/>
    <n v="1"/>
    <n v="10"/>
    <s v="否"/>
    <x v="383"/>
    <n v="0"/>
    <n v="1"/>
    <n v="10"/>
    <n v="0"/>
    <n v="0"/>
    <n v="0"/>
    <s v="系"/>
    <s v="財金"/>
    <x v="3"/>
    <s v="財金系"/>
  </r>
  <r>
    <s v="04 19 2019 10:10AM            "/>
    <s v="許家寧"/>
    <s v="A225433526"/>
    <s v="女"/>
    <s v="07/27/1999                    "/>
    <s v="學生"/>
    <s v="管理學院                      "/>
    <s v="財金系"/>
    <s v="學士班"/>
    <n v="983788394"/>
    <s v="cathyhsu727@gmail.com"/>
    <s v="其它"/>
    <s v="否"/>
    <s v="                              "/>
    <m/>
    <s v="是"/>
    <m/>
    <x v="0"/>
    <s v="140.112.25.99"/>
    <x v="368"/>
    <n v="6"/>
    <s v="TIP"/>
    <s v="企業實習說明會"/>
    <s v="0506_綠藤生機"/>
    <n v="2"/>
    <n v="107"/>
    <n v="1"/>
    <n v="1"/>
    <n v="10"/>
    <s v="否"/>
    <x v="383"/>
    <n v="0"/>
    <n v="1"/>
    <n v="10"/>
    <n v="0"/>
    <n v="0"/>
    <n v="0"/>
    <s v="系"/>
    <s v="財金"/>
    <x v="3"/>
    <s v="財金系"/>
  </r>
  <r>
    <s v="03 13 2019  4:51PM            "/>
    <s v="許晉毓"/>
    <s v="F130080978"/>
    <s v="男"/>
    <s v="07/18/1997                    "/>
    <s v="學生"/>
    <s v="管理學院                      "/>
    <s v="工管系企管組"/>
    <s v="學士班"/>
    <n v="970624796"/>
    <s v="B04701141@ntu.edu.tw"/>
    <s v="其它"/>
    <s v="否"/>
    <n v="0"/>
    <n v="1"/>
    <s v="是"/>
    <m/>
    <x v="0"/>
    <s v="140.112.25.106"/>
    <x v="369"/>
    <n v="10"/>
    <s v="TIP"/>
    <s v="企業實習計劃說明會"/>
    <s v="0319_玉山銀行"/>
    <n v="2"/>
    <n v="107"/>
    <n v="1"/>
    <n v="1"/>
    <n v="10"/>
    <s v="是"/>
    <x v="384"/>
    <n v="0"/>
    <n v="1"/>
    <n v="10"/>
    <n v="0"/>
    <n v="0"/>
    <n v="0"/>
    <s v="系"/>
    <s v="工管"/>
    <x v="5"/>
    <s v="工管系"/>
  </r>
  <r>
    <s v="03 13 2019  4:05PM            "/>
    <s v="許晉毓"/>
    <s v="F130080978"/>
    <s v="男"/>
    <s v="07/18/1997                    "/>
    <s v="學生"/>
    <s v="管理學院                      "/>
    <s v="工管系企管組"/>
    <s v="學士班"/>
    <n v="970624796"/>
    <s v="B04701141@ntu.edu.tw"/>
    <s v="其它"/>
    <s v="否"/>
    <n v="0"/>
    <n v="1"/>
    <s v="是"/>
    <m/>
    <x v="0"/>
    <s v="140.112.25.106"/>
    <x v="369"/>
    <n v="10"/>
    <s v="TIP"/>
    <s v="企業實習計劃說明會"/>
    <s v="0320_國泰金控"/>
    <n v="2"/>
    <n v="107"/>
    <n v="1"/>
    <n v="1"/>
    <n v="10"/>
    <s v="yes"/>
    <x v="384"/>
    <n v="0"/>
    <n v="1"/>
    <n v="10"/>
    <n v="0"/>
    <n v="0"/>
    <n v="0"/>
    <s v="系"/>
    <s v="工管"/>
    <x v="5"/>
    <s v="工管系"/>
  </r>
  <r>
    <s v="03 13 2019  4:04PM            "/>
    <s v="許晉毓"/>
    <s v="F130080978"/>
    <s v="男"/>
    <s v="07/18/1997                    "/>
    <s v="學生"/>
    <s v="管理學院                      "/>
    <s v="工管系企管組"/>
    <s v="學士班"/>
    <n v="970624796"/>
    <s v="B04701141@ntu.edu.tw"/>
    <s v="其它"/>
    <s v="否"/>
    <n v="1"/>
    <n v="0"/>
    <s v="否"/>
    <m/>
    <x v="0"/>
    <s v="140.112.25.106"/>
    <x v="369"/>
    <n v="10"/>
    <s v="TIP"/>
    <s v="企業實習計劃說明會"/>
    <s v="0325_富達投信"/>
    <n v="2"/>
    <n v="107"/>
    <n v="1"/>
    <n v="1"/>
    <n v="10"/>
    <s v="yes"/>
    <x v="384"/>
    <n v="1"/>
    <n v="0"/>
    <n v="0"/>
    <n v="1"/>
    <n v="0"/>
    <n v="0"/>
    <s v="系"/>
    <s v="工管"/>
    <x v="5"/>
    <s v="工管系"/>
  </r>
  <r>
    <s v="03 11 2019  1:59PM            "/>
    <s v="許偉亮"/>
    <s v="F129534723"/>
    <s v="男"/>
    <s v="03/25/1998                    "/>
    <s v="學生"/>
    <s v="管理學院                      "/>
    <s v="財金系"/>
    <s v="學士班"/>
    <n v="933806983"/>
    <s v="b05703011@ntu.edu.tw"/>
    <s v="其它"/>
    <s v="否"/>
    <n v="0"/>
    <n v="1"/>
    <s v="是"/>
    <m/>
    <x v="0"/>
    <s v="140.112.25.41"/>
    <x v="370"/>
    <n v="10"/>
    <s v="TIP"/>
    <s v="企業實習計劃說明會"/>
    <s v="0319_玉山銀行"/>
    <n v="2"/>
    <n v="107"/>
    <n v="1"/>
    <n v="1"/>
    <n v="10"/>
    <s v="否"/>
    <x v="385"/>
    <n v="0"/>
    <n v="1"/>
    <n v="10"/>
    <n v="0"/>
    <n v="0"/>
    <n v="0"/>
    <s v="系"/>
    <s v="財金"/>
    <x v="3"/>
    <s v="財金系"/>
  </r>
  <r>
    <s v="04 11 2019  2:48PM            "/>
    <s v="許偉亮"/>
    <s v="F129534723"/>
    <s v="男"/>
    <s v="03/25/1998                    "/>
    <s v="學生"/>
    <s v="管理學院                      "/>
    <s v="財金系"/>
    <s v="學士班"/>
    <n v="933219872"/>
    <m/>
    <s v="其它"/>
    <s v="是"/>
    <s v="                              "/>
    <m/>
    <s v="是"/>
    <m/>
    <x v="1"/>
    <m/>
    <x v="370"/>
    <n v="6"/>
    <s v="TIP"/>
    <s v="企業實習計劃說明會"/>
    <s v="0411_SAS"/>
    <n v="2"/>
    <n v="107"/>
    <n v="1"/>
    <n v="1"/>
    <n v="10"/>
    <m/>
    <x v="385"/>
    <n v="0"/>
    <n v="0"/>
    <n v="0"/>
    <n v="0"/>
    <n v="1"/>
    <n v="0"/>
    <s v="系"/>
    <s v="財金"/>
    <x v="3"/>
    <s v="財金系"/>
  </r>
  <r>
    <s v="02 18 2019 10:21AM            "/>
    <s v="許偉斌"/>
    <s v="CA30000902"/>
    <s v="男"/>
    <s v="11/30/1994                    "/>
    <s v="學生"/>
    <s v="工學院                        "/>
    <s v="土木系水利組"/>
    <s v="碩士班"/>
    <n v="0"/>
    <s v="11111@ntu.com"/>
    <s v="其它"/>
    <s v="是"/>
    <n v="0"/>
    <n v="1"/>
    <s v="是"/>
    <m/>
    <x v="0"/>
    <s v="140.112.235.110"/>
    <x v="371"/>
    <n v="10"/>
    <s v="TIP"/>
    <s v="企業實習計劃說明會"/>
    <s v="0306_藍天百腦匯"/>
    <n v="2"/>
    <n v="107"/>
    <n v="1"/>
    <n v="1"/>
    <n v="10"/>
    <s v="是"/>
    <x v="386"/>
    <n v="0"/>
    <n v="1"/>
    <n v="10"/>
    <n v="0"/>
    <n v="0"/>
    <n v="0"/>
    <s v="所"/>
    <s v="其他"/>
    <x v="0"/>
    <s v="其他系所"/>
  </r>
  <r>
    <s v="02 13 2019  9:46AM            "/>
    <s v="許偉斌"/>
    <s v="CA30000902"/>
    <s v="男"/>
    <s v="11/30/1994                    "/>
    <s v="學生"/>
    <s v="工學院                        "/>
    <s v="CE"/>
    <s v="碩士班"/>
    <n v="0"/>
    <s v="11111@ntu.com"/>
    <s v="其它"/>
    <s v="是"/>
    <n v="0"/>
    <n v="1"/>
    <s v="是"/>
    <m/>
    <x v="0"/>
    <s v="140.112.235.194"/>
    <x v="371"/>
    <n v="10"/>
    <s v="TIP"/>
    <s v="企業實習計劃說明會"/>
    <s v="0311_晟德集團"/>
    <n v="2"/>
    <n v="107"/>
    <n v="1"/>
    <n v="1"/>
    <n v="10"/>
    <s v="是"/>
    <x v="386"/>
    <n v="0"/>
    <n v="1"/>
    <n v="10"/>
    <n v="0"/>
    <n v="0"/>
    <n v="0"/>
    <s v="所"/>
    <s v="其他"/>
    <x v="0"/>
    <s v="其他系所"/>
  </r>
  <r>
    <s v="02 28 2019  3:54PM            "/>
    <s v="許偉斌"/>
    <s v="CA30000902"/>
    <s v="男"/>
    <s v="11/30/1994                    "/>
    <s v="學生"/>
    <s v="工學院                        "/>
    <s v="土木系水利組"/>
    <s v="碩士班"/>
    <n v="0"/>
    <s v="11111@ntu.com"/>
    <s v="其它"/>
    <s v="是"/>
    <n v="0"/>
    <n v="1"/>
    <s v="是"/>
    <m/>
    <x v="0"/>
    <s v="140.112.235.222"/>
    <x v="371"/>
    <n v="10"/>
    <s v="TIP"/>
    <s v="企業實習計劃說明會"/>
    <s v="0312_工研院產科國際所"/>
    <n v="2"/>
    <n v="107"/>
    <n v="1"/>
    <n v="1"/>
    <n v="10"/>
    <m/>
    <x v="386"/>
    <n v="0"/>
    <n v="1"/>
    <n v="10"/>
    <n v="0"/>
    <n v="0"/>
    <n v="0"/>
    <s v="所"/>
    <s v="其他"/>
    <x v="0"/>
    <s v="其他系所"/>
  </r>
  <r>
    <s v="03 11 2019  3:37AM            "/>
    <s v="許偉斌"/>
    <s v="CA30000902"/>
    <s v="男"/>
    <s v="11/30/1994                    "/>
    <s v="學生"/>
    <s v="工學院                        "/>
    <s v="土木系水利組"/>
    <s v="碩士班"/>
    <n v="0"/>
    <s v="11111@ntu.com"/>
    <s v="其它"/>
    <s v="是"/>
    <n v="0"/>
    <n v="1"/>
    <s v="是"/>
    <m/>
    <x v="0"/>
    <s v="180.217.98.100"/>
    <x v="371"/>
    <n v="10"/>
    <s v="TIP"/>
    <s v="企業實習計劃說明會"/>
    <s v="0315_聚陽實業"/>
    <n v="2"/>
    <n v="107"/>
    <n v="1"/>
    <n v="1"/>
    <n v="10"/>
    <s v="是"/>
    <x v="386"/>
    <n v="0"/>
    <n v="1"/>
    <n v="10"/>
    <n v="0"/>
    <n v="0"/>
    <n v="0"/>
    <s v="所"/>
    <s v="其他"/>
    <x v="0"/>
    <s v="其他系所"/>
  </r>
  <r>
    <s v="02 28 2019  3:54PM            "/>
    <s v="許偉斌"/>
    <s v="CA30000902"/>
    <s v="男"/>
    <s v="11/30/1994                    "/>
    <s v="學生"/>
    <s v="工學院                        "/>
    <s v="土木系水利組"/>
    <s v="碩士班"/>
    <n v="0"/>
    <s v="11111@ntu.com"/>
    <s v="其它"/>
    <s v="是"/>
    <n v="0"/>
    <n v="1"/>
    <s v="是"/>
    <m/>
    <x v="0"/>
    <s v="140.112.235.222"/>
    <x v="371"/>
    <n v="10"/>
    <s v="TIP"/>
    <s v="企業實習計劃說明會"/>
    <s v="0318_大昌華嘉"/>
    <n v="2"/>
    <n v="107"/>
    <n v="1"/>
    <n v="1"/>
    <n v="10"/>
    <m/>
    <x v="386"/>
    <n v="0"/>
    <n v="1"/>
    <n v="10"/>
    <n v="0"/>
    <n v="0"/>
    <n v="0"/>
    <s v="所"/>
    <s v="其他"/>
    <x v="0"/>
    <s v="其他系所"/>
  </r>
  <r>
    <s v="02 18 2019 10:22AM            "/>
    <s v="許偉斌"/>
    <s v="CA30000902"/>
    <s v="男"/>
    <s v="11/30/1994                    "/>
    <s v="學生"/>
    <s v="工學院                        "/>
    <s v="ca"/>
    <s v="碩士班"/>
    <n v="0"/>
    <s v="11111@ntu.com"/>
    <s v="其它"/>
    <s v="是"/>
    <n v="0"/>
    <n v="1"/>
    <s v="是"/>
    <m/>
    <x v="0"/>
    <s v="140.112.235.110"/>
    <x v="371"/>
    <n v="10"/>
    <s v="TIP"/>
    <s v="企業實習計劃說明會"/>
    <s v="0319_玉山銀行"/>
    <n v="2"/>
    <n v="107"/>
    <n v="1"/>
    <n v="1"/>
    <n v="10"/>
    <s v="是"/>
    <x v="386"/>
    <n v="0"/>
    <n v="1"/>
    <n v="10"/>
    <n v="0"/>
    <n v="0"/>
    <n v="0"/>
    <s v="所"/>
    <s v="其他"/>
    <x v="0"/>
    <s v="其他系所"/>
  </r>
  <r>
    <s v="02 13 2019  9:47AM            "/>
    <s v="許偉斌"/>
    <s v="CA30000902"/>
    <s v="男"/>
    <s v="11/30/1994                    "/>
    <s v="學生"/>
    <s v="工學院                        "/>
    <s v="CE"/>
    <s v="碩士班"/>
    <n v="0"/>
    <s v="11111@ntu.com"/>
    <s v="其它"/>
    <s v="是"/>
    <n v="0"/>
    <n v="1"/>
    <s v="是"/>
    <m/>
    <x v="0"/>
    <s v="140.112.235.194"/>
    <x v="371"/>
    <n v="10"/>
    <s v="TIP"/>
    <s v="企業實習計劃說明會"/>
    <s v="0320_國泰金控"/>
    <n v="2"/>
    <n v="107"/>
    <n v="1"/>
    <n v="1"/>
    <n v="10"/>
    <s v="YES"/>
    <x v="386"/>
    <n v="0"/>
    <n v="1"/>
    <n v="10"/>
    <n v="0"/>
    <n v="0"/>
    <n v="0"/>
    <s v="所"/>
    <s v="其他"/>
    <x v="0"/>
    <s v="其他系所"/>
  </r>
  <r>
    <s v="02 28 2019  3:55PM            "/>
    <s v="許偉斌"/>
    <s v="CA30000902"/>
    <s v="男"/>
    <s v="11/30/1994                    "/>
    <s v="學生"/>
    <s v="工學院                        "/>
    <s v="土木系水利組"/>
    <s v="碩士班"/>
    <n v="0"/>
    <s v="11111@ntu.com"/>
    <s v="其它"/>
    <s v="是"/>
    <n v="0"/>
    <n v="1"/>
    <s v="是"/>
    <m/>
    <x v="0"/>
    <s v="140.112.235.222"/>
    <x v="371"/>
    <n v="10"/>
    <s v="TIP"/>
    <s v="企業實習計劃說明會"/>
    <s v="0322_台灣拜耳"/>
    <n v="2"/>
    <n v="107"/>
    <n v="1"/>
    <n v="1"/>
    <n v="10"/>
    <s v="yes"/>
    <x v="386"/>
    <n v="0"/>
    <n v="1"/>
    <n v="10"/>
    <n v="0"/>
    <n v="0"/>
    <n v="0"/>
    <s v="所"/>
    <s v="其他"/>
    <x v="0"/>
    <s v="其他系所"/>
  </r>
  <r>
    <s v="03 11 2019  3:36AM            "/>
    <s v="許偉斌"/>
    <s v="CA30000902"/>
    <s v="男"/>
    <s v="11/30/1994                    "/>
    <s v="學生"/>
    <s v="工學院                        "/>
    <s v="土木系水利組"/>
    <s v="碩士班"/>
    <n v="0"/>
    <s v="11111@ntu.com"/>
    <s v="其它"/>
    <s v="是"/>
    <n v="0"/>
    <n v="1"/>
    <s v="是"/>
    <m/>
    <x v="0"/>
    <s v="180.217.98.100"/>
    <x v="371"/>
    <n v="10"/>
    <s v="TIP"/>
    <s v="企業實習計劃說明會"/>
    <s v="0325_富達投信"/>
    <n v="2"/>
    <n v="107"/>
    <n v="1"/>
    <n v="1"/>
    <n v="10"/>
    <s v="?"/>
    <x v="386"/>
    <n v="0"/>
    <n v="1"/>
    <n v="10"/>
    <n v="0"/>
    <n v="0"/>
    <n v="0"/>
    <s v="所"/>
    <s v="其他"/>
    <x v="0"/>
    <s v="其他系所"/>
  </r>
  <r>
    <m/>
    <s v="許偉斌"/>
    <m/>
    <m/>
    <m/>
    <m/>
    <m/>
    <m/>
    <m/>
    <m/>
    <m/>
    <m/>
    <m/>
    <m/>
    <m/>
    <m/>
    <m/>
    <x v="2"/>
    <m/>
    <x v="371"/>
    <m/>
    <s v="出席問題"/>
    <m/>
    <s v="0327 只領便當就離開了"/>
    <m/>
    <m/>
    <m/>
    <m/>
    <m/>
    <m/>
    <x v="386"/>
    <m/>
    <n v="0"/>
    <n v="-90"/>
    <m/>
    <m/>
    <m/>
    <m/>
    <s v="非在校生"/>
    <x v="13"/>
    <m/>
  </r>
  <r>
    <s v="03 18 2019 11:47AM            "/>
    <s v="許偉斌"/>
    <s v="CA30000902"/>
    <s v="男"/>
    <s v="11/30/1994                    "/>
    <s v="學生"/>
    <s v="工學院                        "/>
    <s v="土木系水利組"/>
    <s v="碩士班"/>
    <n v="0"/>
    <s v="11111@ntu.com"/>
    <s v="其它"/>
    <s v="是"/>
    <s v="                              "/>
    <m/>
    <s v="否"/>
    <m/>
    <x v="0"/>
    <s v="180.217.103.221"/>
    <x v="371"/>
    <n v="6"/>
    <s v="TIP"/>
    <s v="企業實習計劃說明會"/>
    <s v="0327_願麗醫美集團"/>
    <n v="2"/>
    <n v="107"/>
    <n v="1"/>
    <n v="1"/>
    <n v="10"/>
    <s v="否"/>
    <x v="386"/>
    <n v="1"/>
    <n v="0"/>
    <n v="0"/>
    <n v="1"/>
    <n v="0"/>
    <n v="0"/>
    <s v="所"/>
    <s v="其他"/>
    <x v="0"/>
    <s v="其他系所"/>
  </r>
  <r>
    <s v="03 14 2019 11:53PM            "/>
    <s v="許國輝"/>
    <s v="A129576333"/>
    <s v="男"/>
    <s v="02/15/1997                    "/>
    <s v="學生"/>
    <s v="社會科學院                    "/>
    <s v="政治系公行組"/>
    <s v="學士班"/>
    <n v="932219416"/>
    <s v="b05302360@ntu.edu.tw"/>
    <s v="其它"/>
    <s v="否"/>
    <n v="0"/>
    <n v="1"/>
    <s v="是"/>
    <m/>
    <x v="0"/>
    <s v="111.250.161.211"/>
    <x v="372"/>
    <n v="10"/>
    <s v="TIP"/>
    <s v="企業實習計劃說明會"/>
    <s v="0319_玉山銀行"/>
    <n v="2"/>
    <n v="107"/>
    <n v="1"/>
    <n v="1"/>
    <n v="10"/>
    <s v="是"/>
    <x v="387"/>
    <n v="0"/>
    <n v="1"/>
    <n v="10"/>
    <n v="0"/>
    <n v="0"/>
    <n v="0"/>
    <s v="系"/>
    <s v="其他"/>
    <x v="0"/>
    <s v="其他系所"/>
  </r>
  <r>
    <s v="02 21 2019  3:09AM            "/>
    <s v="許惟傑"/>
    <s v="A128466212"/>
    <s v="男"/>
    <s v="04/10/1997                    "/>
    <s v="學生"/>
    <s v="理學院                        "/>
    <s v="數學系"/>
    <s v="學士班"/>
    <n v="978514122"/>
    <s v="B04201038@ntu.edu.tw"/>
    <s v="其它"/>
    <s v="否"/>
    <n v="0"/>
    <n v="1"/>
    <s v="是"/>
    <m/>
    <x v="0"/>
    <s v="118.169.174.248"/>
    <x v="373"/>
    <n v="10"/>
    <s v="TIP"/>
    <s v="企業實習計劃說明會"/>
    <s v="0319_玉山銀行"/>
    <n v="2"/>
    <n v="107"/>
    <n v="1"/>
    <n v="1"/>
    <n v="10"/>
    <s v="是"/>
    <x v="388"/>
    <n v="0"/>
    <n v="1"/>
    <n v="10"/>
    <n v="0"/>
    <n v="0"/>
    <n v="0"/>
    <s v="系"/>
    <s v="其他"/>
    <x v="0"/>
    <s v="其他系所"/>
  </r>
  <r>
    <s v="02 21 2019  3:08AM            "/>
    <s v="許惟傑"/>
    <s v="A128466212"/>
    <s v="男"/>
    <s v="04/10/1997                    "/>
    <s v="學生"/>
    <s v="理學院                        "/>
    <s v="數學系"/>
    <s v="學士班"/>
    <n v="978514122"/>
    <s v="B04201038@ntu.edu.tw"/>
    <s v="其它"/>
    <s v="否"/>
    <n v="0"/>
    <n v="1"/>
    <s v="是"/>
    <m/>
    <x v="0"/>
    <s v="118.169.174.248"/>
    <x v="373"/>
    <n v="10"/>
    <s v="TIP"/>
    <s v="企業實習計劃說明會"/>
    <s v="0320_國泰金控"/>
    <n v="2"/>
    <n v="107"/>
    <n v="1"/>
    <n v="1"/>
    <n v="10"/>
    <s v="有"/>
    <x v="388"/>
    <n v="0"/>
    <n v="1"/>
    <n v="10"/>
    <n v="0"/>
    <n v="0"/>
    <n v="0"/>
    <s v="系"/>
    <s v="其他"/>
    <x v="0"/>
    <s v="其他系所"/>
  </r>
  <r>
    <s v="04 13 2019 12:57PM            "/>
    <s v="許惟傑"/>
    <s v="A128466212"/>
    <s v="男"/>
    <s v="04/10/1997                    "/>
    <s v="學生"/>
    <s v="理學院                        "/>
    <s v="數學系"/>
    <s v="學士班"/>
    <n v="978514122"/>
    <m/>
    <s v="其它"/>
    <s v="是"/>
    <s v="                              "/>
    <m/>
    <s v="是"/>
    <m/>
    <x v="0"/>
    <m/>
    <x v="373"/>
    <m/>
    <s v="TCP"/>
    <s v="結業式"/>
    <s v="0329_結業式"/>
    <n v="2"/>
    <n v="107"/>
    <n v="1"/>
    <n v="0"/>
    <n v="0"/>
    <m/>
    <x v="388"/>
    <n v="0"/>
    <n v="1"/>
    <n v="0"/>
    <n v="0"/>
    <n v="0"/>
    <n v="0"/>
    <s v="系"/>
    <s v="其他"/>
    <x v="0"/>
    <s v="其他系所"/>
  </r>
  <r>
    <s v="04 10 2019 11:46PM            "/>
    <s v="許翔宇"/>
    <s v="H124662877"/>
    <s v="男"/>
    <s v="03/31/1997                    "/>
    <s v="學生"/>
    <s v="管理學院                      "/>
    <s v="工管系企管組"/>
    <s v="學士班"/>
    <n v="33379173"/>
    <s v="b04701142@ntu.edu.tw"/>
    <s v="其它"/>
    <s v="否"/>
    <s v="                              "/>
    <m/>
    <s v="否"/>
    <m/>
    <x v="0"/>
    <s v="140.112.250.28"/>
    <x v="374"/>
    <n v="6"/>
    <s v="職涯講堂"/>
    <s v="校友職涯分享會"/>
    <s v="0423_EMBA108級鄭玉琪"/>
    <n v="2"/>
    <n v="107"/>
    <n v="1"/>
    <n v="1"/>
    <n v="10"/>
    <s v="行銷最需具備的能力是什麼"/>
    <x v="389"/>
    <n v="1"/>
    <n v="0"/>
    <n v="0"/>
    <n v="1"/>
    <n v="0"/>
    <n v="0"/>
    <s v="系"/>
    <s v="工管"/>
    <x v="5"/>
    <s v="工管系"/>
  </r>
  <r>
    <s v="03 18 2019 12:56PM            "/>
    <s v="許馨文"/>
    <s v="F229041172"/>
    <s v="女"/>
    <s v="05/16/1995                    "/>
    <s v="學生"/>
    <s v="管理學院                      "/>
    <s v="財金系"/>
    <s v="碩士班"/>
    <n v="921384516"/>
    <s v="baby605love@gmail.com"/>
    <s v="其它"/>
    <s v="否"/>
    <n v="0"/>
    <n v="1"/>
    <s v="是"/>
    <m/>
    <x v="0"/>
    <s v="111.71.118.52"/>
    <x v="375"/>
    <n v="10"/>
    <s v="TIP"/>
    <s v="企業實習計劃說明會"/>
    <s v="0320_國泰金控"/>
    <n v="2"/>
    <n v="107"/>
    <n v="1"/>
    <n v="1"/>
    <n v="10"/>
    <s v="是"/>
    <x v="390"/>
    <n v="0"/>
    <n v="1"/>
    <n v="10"/>
    <n v="0"/>
    <n v="0"/>
    <n v="0"/>
    <s v="所"/>
    <s v="財金"/>
    <x v="9"/>
    <s v="財金所"/>
  </r>
  <r>
    <s v="03 24 2019 10:30PM            "/>
    <s v="許馨文"/>
    <s v="F229041172"/>
    <s v="女"/>
    <s v="05/16/1995                    "/>
    <s v="學生"/>
    <s v="管理學院                      "/>
    <s v="財金系"/>
    <s v="碩士班"/>
    <n v="921384516"/>
    <s v="baby605love@gmail.com"/>
    <s v="其它"/>
    <s v="否"/>
    <n v="0"/>
    <n v="1"/>
    <s v="是"/>
    <m/>
    <x v="0"/>
    <s v="1.161.23.247"/>
    <x v="375"/>
    <n v="10"/>
    <s v="TIP"/>
    <s v="企業實習計劃說明會"/>
    <s v="0325_富達投信"/>
    <n v="2"/>
    <n v="107"/>
    <n v="1"/>
    <n v="1"/>
    <n v="10"/>
    <s v="是"/>
    <x v="390"/>
    <n v="0"/>
    <n v="1"/>
    <n v="10"/>
    <n v="0"/>
    <n v="0"/>
    <n v="0"/>
    <s v="所"/>
    <s v="財金"/>
    <x v="9"/>
    <s v="財金所"/>
  </r>
  <r>
    <m/>
    <s v="連宇婷"/>
    <m/>
    <m/>
    <m/>
    <s v="企業夥伴"/>
    <s v="藍天百腦匯"/>
    <m/>
    <s v="其他"/>
    <m/>
    <m/>
    <m/>
    <m/>
    <m/>
    <m/>
    <s v="是"/>
    <m/>
    <x v="0"/>
    <m/>
    <x v="1"/>
    <m/>
    <s v="TCP"/>
    <s v="結業式"/>
    <s v="0329_結業式"/>
    <n v="2"/>
    <n v="107"/>
    <n v="1"/>
    <n v="0"/>
    <n v="0"/>
    <m/>
    <x v="391"/>
    <n v="0"/>
    <n v="1"/>
    <n v="0"/>
    <n v="0"/>
    <n v="0"/>
    <n v="0"/>
    <s v="其他"/>
    <s v="非在校生"/>
    <x v="1"/>
    <s v="其他"/>
  </r>
  <r>
    <s v="03  8 2019  4:18PM            "/>
    <s v="郭力銨"/>
    <s v="G122673531"/>
    <s v="男"/>
    <s v="02/19/1998                    "/>
    <s v="學生"/>
    <s v="管理學院                      "/>
    <s v="會計系"/>
    <s v="學士班"/>
    <n v="911456798"/>
    <s v="eric0219c@gmail.com"/>
    <s v="其它"/>
    <s v="否"/>
    <n v="0"/>
    <n v="1"/>
    <s v="是"/>
    <m/>
    <x v="0"/>
    <s v="1.169.195.88"/>
    <x v="376"/>
    <n v="10"/>
    <s v="TIP"/>
    <s v="企業實習計劃說明會"/>
    <s v="0320_國泰金控"/>
    <n v="2"/>
    <n v="107"/>
    <n v="1"/>
    <n v="1"/>
    <n v="10"/>
    <s v="否"/>
    <x v="392"/>
    <n v="0"/>
    <n v="1"/>
    <n v="10"/>
    <n v="0"/>
    <n v="0"/>
    <n v="0"/>
    <s v="系"/>
    <s v="會計"/>
    <x v="4"/>
    <s v="會計系"/>
  </r>
  <r>
    <s v="03  4 2019  8:32PM            "/>
    <s v="郭小瑄"/>
    <s v="F229019803"/>
    <s v="女"/>
    <s v="01/08/1997                    "/>
    <s v="學生"/>
    <s v="管理學院                      "/>
    <s v="財金系"/>
    <s v="學士班"/>
    <n v="965019687"/>
    <s v="susankuo8601@gmail.com"/>
    <s v="其它"/>
    <s v="否"/>
    <n v="0"/>
    <n v="1"/>
    <s v="是"/>
    <m/>
    <x v="0"/>
    <s v="175.181.189.203"/>
    <x v="377"/>
    <n v="10"/>
    <s v="TIP"/>
    <s v="企業實習計劃說明會"/>
    <s v="0314_精英公關集團"/>
    <n v="2"/>
    <n v="107"/>
    <n v="1"/>
    <n v="1"/>
    <n v="10"/>
    <s v="是"/>
    <x v="393"/>
    <n v="0"/>
    <n v="1"/>
    <n v="10"/>
    <n v="0"/>
    <n v="0"/>
    <n v="0"/>
    <s v="系"/>
    <s v="財金"/>
    <x v="3"/>
    <s v="財金系"/>
  </r>
  <r>
    <s v="03 12 2019  2:37PM            "/>
    <s v="郭文開"/>
    <s v="C221547049"/>
    <s v="男"/>
    <s v="07/21/1999                    "/>
    <s v="學生"/>
    <s v="管理學院                      "/>
    <s v="工管系企管組"/>
    <s v="學士班"/>
    <n v="917039300"/>
    <s v="chiantikuo@gmail.com"/>
    <s v="其它"/>
    <s v="是"/>
    <n v="0"/>
    <n v="0"/>
    <s v="是"/>
    <m/>
    <x v="1"/>
    <m/>
    <x v="378"/>
    <n v="0"/>
    <s v="TIP"/>
    <s v="企業實習計劃說明會"/>
    <s v="0312_工研院產科國際所"/>
    <n v="2"/>
    <n v="107"/>
    <n v="1"/>
    <n v="1"/>
    <n v="10"/>
    <m/>
    <x v="394"/>
    <n v="0"/>
    <n v="0"/>
    <n v="0"/>
    <n v="0"/>
    <n v="1"/>
    <n v="0"/>
    <s v="系"/>
    <s v="工管"/>
    <x v="5"/>
    <s v="工管系"/>
  </r>
  <r>
    <s v="03 19 2019 11:19AM            "/>
    <s v="郭文開"/>
    <s v="C221547049"/>
    <s v="女"/>
    <s v="07/21/1999                    "/>
    <s v="學生"/>
    <s v="管理學院                      "/>
    <s v="工管系企管組"/>
    <s v="學士班"/>
    <n v="917039300"/>
    <s v="chiantikuo@gmail.com"/>
    <s v="其它"/>
    <s v="是"/>
    <n v="0"/>
    <n v="0"/>
    <s v="是"/>
    <m/>
    <x v="1"/>
    <m/>
    <x v="378"/>
    <n v="0"/>
    <s v="TIP"/>
    <s v="企業實習計劃說明會"/>
    <s v="0318_大昌華嘉"/>
    <n v="2"/>
    <n v="107"/>
    <n v="1"/>
    <n v="1"/>
    <n v="10"/>
    <m/>
    <x v="394"/>
    <n v="0"/>
    <n v="0"/>
    <n v="0"/>
    <n v="0"/>
    <n v="1"/>
    <n v="0"/>
    <s v="系"/>
    <s v="工管"/>
    <x v="5"/>
    <s v="工管系"/>
  </r>
  <r>
    <s v="03 15 2019  9:00AM            "/>
    <s v="郭宛欣"/>
    <s v="A229734177"/>
    <s v="女"/>
    <s v="02/16/1998                    "/>
    <s v="學生"/>
    <s v="文學院                        "/>
    <s v="歷史系"/>
    <s v="學士班"/>
    <n v="981021628"/>
    <s v="tp953534candy@gmail.com"/>
    <s v="其它"/>
    <s v="是"/>
    <n v="0"/>
    <n v="0"/>
    <s v="是"/>
    <m/>
    <x v="1"/>
    <m/>
    <x v="379"/>
    <n v="0"/>
    <s v="TIP"/>
    <s v="企業實習計劃說明會"/>
    <s v="0314_精英公關集團"/>
    <n v="2"/>
    <n v="107"/>
    <n v="1"/>
    <n v="1"/>
    <n v="10"/>
    <m/>
    <x v="395"/>
    <n v="0"/>
    <n v="0"/>
    <n v="0"/>
    <n v="0"/>
    <n v="1"/>
    <n v="0"/>
    <s v="系"/>
    <s v="其他"/>
    <x v="0"/>
    <s v="其他系所"/>
  </r>
  <r>
    <s v="05  2 2019  3:20PM            "/>
    <s v="郭宛欣"/>
    <s v="A229734177"/>
    <s v="女"/>
    <s v="02/16/1998                    "/>
    <s v="學生"/>
    <s v="文學院                        "/>
    <s v="歷史系"/>
    <s v="學士班"/>
    <n v="981021628"/>
    <s v="tp953534candy@gmail.com"/>
    <s v="其它"/>
    <s v="否"/>
    <s v="                              "/>
    <m/>
    <s v="是"/>
    <m/>
    <x v="0"/>
    <s v="140.112.25.106"/>
    <x v="379"/>
    <n v="6"/>
    <s v="TIP"/>
    <s v="企業實習說明會"/>
    <s v="0506_綠藤生機"/>
    <n v="2"/>
    <n v="107"/>
    <n v="1"/>
    <n v="1"/>
    <n v="10"/>
    <s v="否"/>
    <x v="395"/>
    <n v="0"/>
    <n v="1"/>
    <n v="10"/>
    <n v="0"/>
    <n v="0"/>
    <n v="0"/>
    <s v="系"/>
    <s v="其他"/>
    <x v="0"/>
    <s v="其他系所"/>
  </r>
  <r>
    <m/>
    <s v="郭旺隴"/>
    <m/>
    <m/>
    <m/>
    <s v="企業夥伴"/>
    <s v="國泰世華銀行"/>
    <m/>
    <s v="其他"/>
    <m/>
    <m/>
    <m/>
    <m/>
    <m/>
    <m/>
    <s v="是"/>
    <m/>
    <x v="0"/>
    <m/>
    <x v="1"/>
    <m/>
    <s v="TCP"/>
    <s v="結業式"/>
    <s v="0329_結業式"/>
    <n v="2"/>
    <n v="107"/>
    <n v="1"/>
    <n v="0"/>
    <n v="0"/>
    <m/>
    <x v="396"/>
    <n v="0"/>
    <n v="1"/>
    <n v="0"/>
    <n v="0"/>
    <n v="0"/>
    <n v="0"/>
    <s v="其他"/>
    <s v="非在校生"/>
    <x v="1"/>
    <s v="其他"/>
  </r>
  <r>
    <s v="04  8 2019 11:41PM            "/>
    <s v="郭芳妤"/>
    <s v="E225061864"/>
    <s v="女"/>
    <s v="10/19/1998                    "/>
    <s v="學生"/>
    <s v="管理學院                      "/>
    <s v="工管系科管組"/>
    <s v="學士班"/>
    <n v="928061019"/>
    <s v="b06701225@ntu.edu.tw"/>
    <s v="其它"/>
    <s v="否"/>
    <s v="                              "/>
    <m/>
    <s v="是"/>
    <m/>
    <x v="0"/>
    <s v="223.140.144.106"/>
    <x v="380"/>
    <n v="6"/>
    <s v="TIP"/>
    <s v="企業實習計劃說明會"/>
    <s v="0411_SAS"/>
    <n v="2"/>
    <n v="107"/>
    <n v="1"/>
    <n v="1"/>
    <n v="10"/>
    <s v="否"/>
    <x v="397"/>
    <n v="0"/>
    <n v="1"/>
    <n v="10"/>
    <n v="0"/>
    <n v="0"/>
    <n v="0"/>
    <s v="系"/>
    <s v="工管"/>
    <x v="5"/>
    <s v="工管系"/>
  </r>
  <r>
    <s v="03  5 2019  6:32PM            "/>
    <s v="郭芷言"/>
    <s v="A227101456"/>
    <s v="女"/>
    <s v="12/18/1999                    "/>
    <s v="學生"/>
    <s v="生物資源暨農學院              "/>
    <s v="農化系"/>
    <s v="學士班"/>
    <n v="963071218"/>
    <s v="kuozhiyan@gmail.com"/>
    <s v="其它"/>
    <s v="否"/>
    <n v="0"/>
    <n v="1"/>
    <s v="是"/>
    <m/>
    <x v="0"/>
    <s v="61.228.94.206"/>
    <x v="381"/>
    <n v="10"/>
    <s v="TIP"/>
    <s v="企業實習計劃說明會"/>
    <s v="0322_台灣拜耳"/>
    <n v="2"/>
    <n v="107"/>
    <n v="1"/>
    <n v="1"/>
    <n v="10"/>
    <s v="否"/>
    <x v="398"/>
    <n v="0"/>
    <n v="1"/>
    <n v="10"/>
    <n v="0"/>
    <n v="0"/>
    <n v="0"/>
    <s v="系"/>
    <s v="其他"/>
    <x v="0"/>
    <s v="其他系所"/>
  </r>
  <r>
    <s v="03 22 2019  2:40PM            "/>
    <s v="郭芷言"/>
    <s v="A227101456"/>
    <s v="女"/>
    <s v="12/18/1999                    "/>
    <s v="學生"/>
    <s v="生物資源暨農學院              "/>
    <s v="農化系"/>
    <s v="學士班"/>
    <n v="963071218"/>
    <s v="kuozhiyan@gmail.com"/>
    <s v="其它"/>
    <s v="否"/>
    <n v="0"/>
    <n v="1"/>
    <s v="是"/>
    <m/>
    <x v="0"/>
    <s v="49.218.18.12"/>
    <x v="381"/>
    <n v="10"/>
    <s v="TIP"/>
    <s v="企業實習計劃說明會"/>
    <s v="0325_富達投信"/>
    <n v="2"/>
    <n v="107"/>
    <n v="1"/>
    <n v="1"/>
    <n v="10"/>
    <s v="否"/>
    <x v="398"/>
    <n v="0"/>
    <n v="1"/>
    <n v="10"/>
    <n v="0"/>
    <n v="0"/>
    <n v="0"/>
    <s v="系"/>
    <s v="其他"/>
    <x v="0"/>
    <s v="其他系所"/>
  </r>
  <r>
    <s v="03 22 2019  2:37PM            "/>
    <s v="郭芷言"/>
    <s v="A227101456"/>
    <s v="女"/>
    <s v="12/18/1999                    "/>
    <s v="學生"/>
    <s v="生物資源暨農學院              "/>
    <s v="農化系"/>
    <s v="學士班"/>
    <n v="963071218"/>
    <s v="kuozhiyan@gmail.com"/>
    <s v="其它"/>
    <s v="否"/>
    <s v="                              "/>
    <m/>
    <s v="是"/>
    <m/>
    <x v="0"/>
    <s v="49.218.18.12"/>
    <x v="381"/>
    <n v="6"/>
    <s v="TIP"/>
    <s v="企業實習說明會"/>
    <s v="0426_台灣通用磨坊"/>
    <n v="2"/>
    <n v="107"/>
    <n v="1"/>
    <n v="1"/>
    <n v="10"/>
    <s v="否"/>
    <x v="398"/>
    <n v="0"/>
    <n v="1"/>
    <n v="10"/>
    <n v="0"/>
    <n v="0"/>
    <n v="0"/>
    <s v="系"/>
    <s v="其他"/>
    <x v="0"/>
    <s v="其他系所"/>
  </r>
  <r>
    <s v="03 19 2019 11:21AM            "/>
    <s v="郭俐"/>
    <s v="S224794570"/>
    <s v="女"/>
    <s v="10/30/1997                    "/>
    <s v="學生"/>
    <s v="社會科學院                    "/>
    <s v="經濟系"/>
    <s v="學士班"/>
    <n v="911991244"/>
    <s v="axfihhtn@gmail.com"/>
    <s v="其它"/>
    <s v="是"/>
    <n v="0"/>
    <n v="0"/>
    <s v="是"/>
    <m/>
    <x v="1"/>
    <m/>
    <x v="382"/>
    <n v="0"/>
    <s v="TIP"/>
    <s v="企業實習計劃說明會"/>
    <s v="0318_大昌華嘉"/>
    <n v="2"/>
    <n v="107"/>
    <n v="1"/>
    <n v="1"/>
    <n v="10"/>
    <m/>
    <x v="399"/>
    <n v="0"/>
    <n v="0"/>
    <n v="0"/>
    <n v="0"/>
    <n v="1"/>
    <n v="0"/>
    <s v="系"/>
    <s v="其他"/>
    <x v="0"/>
    <s v="其他系所"/>
  </r>
  <r>
    <s v="02 24 2019 10:26AM            "/>
    <s v="郭奕安"/>
    <s v="F230458183"/>
    <s v="女"/>
    <s v="08/13/2000                    "/>
    <s v="學生"/>
    <s v="管理學院                      "/>
    <s v="會計系"/>
    <s v="學士班"/>
    <n v="973819786"/>
    <s v="b07702083@ntu.edu.tw"/>
    <s v="其它"/>
    <s v="否"/>
    <n v="0"/>
    <n v="1"/>
    <s v="是"/>
    <m/>
    <x v="0"/>
    <s v="43.248.18.37"/>
    <x v="383"/>
    <n v="10"/>
    <s v="TIP"/>
    <s v="企業實習計劃說明會"/>
    <s v="0314_精英公關集團"/>
    <n v="2"/>
    <n v="107"/>
    <n v="1"/>
    <n v="1"/>
    <n v="10"/>
    <s v="否"/>
    <x v="400"/>
    <n v="0"/>
    <n v="1"/>
    <n v="10"/>
    <n v="0"/>
    <n v="0"/>
    <n v="0"/>
    <s v="系"/>
    <s v="會計"/>
    <x v="4"/>
    <s v="會計系"/>
  </r>
  <r>
    <s v="03 20 2019  3:03PM            "/>
    <s v="郭彥辰"/>
    <s v="R124499675"/>
    <s v="女"/>
    <s v="07/12/1995                    "/>
    <s v="學生"/>
    <s v="管理學院                      "/>
    <s v="國企系"/>
    <s v="碩士班"/>
    <n v="975757263"/>
    <s v="s102212030@mail1.ncnu.edu.tw"/>
    <s v="其它"/>
    <s v="是"/>
    <n v="0"/>
    <n v="0"/>
    <s v="是"/>
    <m/>
    <x v="1"/>
    <m/>
    <x v="384"/>
    <n v="0"/>
    <s v="TIP"/>
    <s v="企業實習計劃說明會"/>
    <s v="0320_國泰金控"/>
    <n v="2"/>
    <n v="107"/>
    <n v="1"/>
    <n v="1"/>
    <n v="10"/>
    <m/>
    <x v="401"/>
    <n v="0"/>
    <n v="0"/>
    <n v="0"/>
    <n v="0"/>
    <n v="1"/>
    <n v="0"/>
    <s v="所"/>
    <s v="國企"/>
    <x v="11"/>
    <s v="國企所"/>
  </r>
  <r>
    <s v="03 22 2019  6:56PM            "/>
    <s v="郭哲源"/>
    <s v="B122612891"/>
    <s v="男"/>
    <s v="12/10/1994                    "/>
    <s v="學生"/>
    <s v="生物資源暨農學院              "/>
    <s v="農經系"/>
    <s v="碩士班"/>
    <n v="972102559"/>
    <s v="kathtony0712@gmail.com"/>
    <s v="其它"/>
    <s v="是"/>
    <n v="0"/>
    <n v="1"/>
    <s v="是"/>
    <m/>
    <x v="0"/>
    <s v="140.112.86.230"/>
    <x v="385"/>
    <n v="10"/>
    <s v="TIP"/>
    <s v="企業實習計劃說明會"/>
    <s v="0325_富達投信"/>
    <n v="2"/>
    <n v="107"/>
    <n v="1"/>
    <n v="1"/>
    <n v="10"/>
    <s v="無"/>
    <x v="402"/>
    <n v="0"/>
    <n v="1"/>
    <n v="10"/>
    <n v="0"/>
    <n v="0"/>
    <n v="0"/>
    <s v="所"/>
    <s v="其他"/>
    <x v="0"/>
    <s v="其他系所"/>
  </r>
  <r>
    <s v="03 12 2019 10:33AM            "/>
    <s v="郭庭亦"/>
    <s v="S224555322"/>
    <s v="女"/>
    <s v="09/24/1995                    "/>
    <s v="學生"/>
    <s v="醫學院                        "/>
    <s v="毒理所"/>
    <s v="碩士班"/>
    <n v="975767330"/>
    <s v="tingyikuo48@gmail.com"/>
    <s v="其它"/>
    <s v="是"/>
    <n v="0"/>
    <n v="0"/>
    <s v="是"/>
    <m/>
    <x v="1"/>
    <m/>
    <x v="386"/>
    <n v="0"/>
    <s v="TIP"/>
    <s v="企業實習計劃說明會"/>
    <s v="0311_晟德集團"/>
    <n v="2"/>
    <n v="107"/>
    <n v="1"/>
    <n v="1"/>
    <n v="10"/>
    <m/>
    <x v="403"/>
    <n v="0"/>
    <n v="0"/>
    <n v="0"/>
    <n v="0"/>
    <n v="1"/>
    <n v="0"/>
    <s v="所"/>
    <s v="其他"/>
    <x v="0"/>
    <s v="其他系所"/>
  </r>
  <r>
    <s v="03 13 2019 12:19PM            "/>
    <s v="郭庭亦"/>
    <s v="S224555322"/>
    <s v="女"/>
    <s v="09/24/1995                    "/>
    <s v="學生"/>
    <s v="醫學院                        "/>
    <s v="毒理所"/>
    <s v="碩士班"/>
    <n v="975767330"/>
    <s v="tingyikuo48@gmail.com"/>
    <s v="其它"/>
    <s v="是"/>
    <n v="0"/>
    <n v="1"/>
    <s v="是"/>
    <m/>
    <x v="0"/>
    <s v="140.112.25.22"/>
    <x v="386"/>
    <n v="10"/>
    <s v="TIP"/>
    <s v="企業實習計劃說明會"/>
    <s v="0322_台灣拜耳"/>
    <n v="2"/>
    <n v="107"/>
    <n v="1"/>
    <n v="1"/>
    <n v="10"/>
    <s v="無"/>
    <x v="403"/>
    <n v="0"/>
    <n v="1"/>
    <n v="10"/>
    <n v="0"/>
    <n v="0"/>
    <n v="0"/>
    <s v="所"/>
    <s v="其他"/>
    <x v="0"/>
    <s v="其他系所"/>
  </r>
  <r>
    <s v="03 15 2019 12:33PM            "/>
    <s v="郭庭瑜"/>
    <s v="H224921051"/>
    <s v="女"/>
    <s v="02/11/1999                    "/>
    <s v="學生"/>
    <s v="管理學院                      "/>
    <s v="財金系"/>
    <s v="學士班"/>
    <n v="975573669"/>
    <s v="daphnekuo0211@gmail.com"/>
    <s v="其它"/>
    <s v="否"/>
    <n v="0"/>
    <n v="1"/>
    <s v="是"/>
    <m/>
    <x v="0"/>
    <s v="114.45.92.2"/>
    <x v="387"/>
    <n v="10"/>
    <s v="TIP"/>
    <s v="企業實習計劃說明會"/>
    <s v="0319_玉山銀行"/>
    <n v="2"/>
    <n v="107"/>
    <n v="1"/>
    <n v="1"/>
    <n v="10"/>
    <s v="否"/>
    <x v="404"/>
    <n v="0"/>
    <n v="1"/>
    <n v="10"/>
    <n v="0"/>
    <n v="0"/>
    <n v="0"/>
    <s v="系"/>
    <s v="財金"/>
    <x v="3"/>
    <s v="財金系"/>
  </r>
  <r>
    <s v="02 20 2019 11:34AM            "/>
    <s v="郭晉銓"/>
    <s v="G122224556"/>
    <s v="男"/>
    <s v="11/10/1994                    "/>
    <s v="學生"/>
    <s v="理學院                        "/>
    <s v="化學系化學組"/>
    <s v="碩士班"/>
    <n v="963505696"/>
    <s v="b02203069@ntu.edu.tw"/>
    <s v="其它"/>
    <s v="否"/>
    <n v="0"/>
    <n v="1"/>
    <s v="是"/>
    <m/>
    <x v="0"/>
    <s v="140.112.54.87"/>
    <x v="388"/>
    <n v="10"/>
    <s v="TIP"/>
    <s v="企業實習計劃說明會"/>
    <s v="0306_藍天百腦匯"/>
    <n v="2"/>
    <n v="107"/>
    <n v="1"/>
    <n v="1"/>
    <n v="10"/>
    <s v="否"/>
    <x v="405"/>
    <n v="0"/>
    <n v="1"/>
    <n v="10"/>
    <n v="0"/>
    <n v="0"/>
    <n v="0"/>
    <s v="所"/>
    <s v="其他"/>
    <x v="0"/>
    <s v="其他系所"/>
  </r>
  <r>
    <s v="02 20 2019 11:30AM            "/>
    <s v="郭晉銓"/>
    <s v="G122224556"/>
    <s v="男"/>
    <s v="11/10/1994                    "/>
    <s v="學生"/>
    <s v="理學院                        "/>
    <s v="化學系化學組"/>
    <s v="碩士班"/>
    <n v="963505696"/>
    <s v="b02203069@ntu.edu.tw"/>
    <s v="其它"/>
    <s v="否"/>
    <n v="0"/>
    <n v="1"/>
    <s v="是"/>
    <m/>
    <x v="0"/>
    <s v="140.112.54.87"/>
    <x v="388"/>
    <n v="10"/>
    <s v="TIP"/>
    <s v="企業實習計劃說明會"/>
    <s v="0311_晟德集團"/>
    <n v="2"/>
    <n v="107"/>
    <n v="1"/>
    <n v="1"/>
    <n v="10"/>
    <s v="否"/>
    <x v="405"/>
    <n v="0"/>
    <n v="1"/>
    <n v="10"/>
    <n v="0"/>
    <n v="0"/>
    <n v="0"/>
    <s v="所"/>
    <s v="其他"/>
    <x v="0"/>
    <s v="其他系所"/>
  </r>
  <r>
    <s v="03  4 2019  6:20PM            "/>
    <s v="郭晉銓"/>
    <s v="G122224556"/>
    <s v="男"/>
    <s v="11/10/1994                    "/>
    <s v="學生"/>
    <s v="理學院                        "/>
    <s v="化學系化學組"/>
    <s v="碩士班"/>
    <n v="963505696"/>
    <s v="b02203069@ntu.edu.tw"/>
    <s v="其它"/>
    <s v="否"/>
    <n v="0"/>
    <n v="1"/>
    <s v="是"/>
    <m/>
    <x v="0"/>
    <s v="140.112.54.87"/>
    <x v="388"/>
    <n v="10"/>
    <s v="TIP"/>
    <s v="企業實習計劃說明會"/>
    <s v="0312_工研院產科國際所"/>
    <n v="2"/>
    <n v="107"/>
    <n v="1"/>
    <n v="1"/>
    <n v="10"/>
    <m/>
    <x v="405"/>
    <n v="0"/>
    <n v="1"/>
    <n v="10"/>
    <n v="0"/>
    <n v="0"/>
    <n v="0"/>
    <s v="所"/>
    <s v="其他"/>
    <x v="0"/>
    <s v="其他系所"/>
  </r>
  <r>
    <s v="02 26 2019 11:12AM            "/>
    <s v="郭晉銓"/>
    <s v="G122224556"/>
    <s v="男"/>
    <s v="11/10/1994                    "/>
    <s v="學生"/>
    <s v="理學院                        "/>
    <s v="化學系化學組"/>
    <s v="碩士班"/>
    <n v="963505696"/>
    <s v="b02203069@ntu.edu.tw"/>
    <s v="其它"/>
    <s v="否"/>
    <n v="0"/>
    <n v="1"/>
    <s v="是"/>
    <m/>
    <x v="0"/>
    <s v="140.112.54.87"/>
    <x v="388"/>
    <n v="10"/>
    <s v="TIP"/>
    <s v="企業實習計劃說明會"/>
    <s v="0313_全球人壽"/>
    <n v="2"/>
    <n v="107"/>
    <n v="1"/>
    <n v="1"/>
    <n v="10"/>
    <s v="否"/>
    <x v="405"/>
    <n v="0"/>
    <n v="1"/>
    <n v="10"/>
    <n v="0"/>
    <n v="0"/>
    <n v="0"/>
    <s v="所"/>
    <s v="其他"/>
    <x v="0"/>
    <s v="其他系所"/>
  </r>
  <r>
    <s v="02 20 2019 11:33AM            "/>
    <s v="郭晉銓"/>
    <s v="G122224556"/>
    <s v="男"/>
    <s v="11/10/1994                    "/>
    <s v="學生"/>
    <s v="理學院                        "/>
    <s v="化學系化學組"/>
    <s v="碩士班"/>
    <n v="963505696"/>
    <s v="b02203069@ntu.edu.tw"/>
    <s v="其它"/>
    <s v="否"/>
    <n v="0"/>
    <n v="1"/>
    <s v="是"/>
    <m/>
    <x v="0"/>
    <s v="140.112.54.87"/>
    <x v="388"/>
    <n v="10"/>
    <s v="TIP"/>
    <s v="企業實習計劃說明會"/>
    <s v="0314_精英公關集團"/>
    <n v="2"/>
    <n v="107"/>
    <n v="1"/>
    <n v="1"/>
    <n v="10"/>
    <s v="否"/>
    <x v="405"/>
    <n v="0"/>
    <n v="1"/>
    <n v="10"/>
    <n v="0"/>
    <n v="0"/>
    <n v="0"/>
    <s v="所"/>
    <s v="其他"/>
    <x v="0"/>
    <s v="其他系所"/>
  </r>
  <r>
    <s v="02 20 2019 11:32AM            "/>
    <s v="郭晉銓"/>
    <s v="G122224556"/>
    <s v="男"/>
    <s v="11/10/1994                    "/>
    <s v="學生"/>
    <s v="理學院                        "/>
    <s v="化學系化學組"/>
    <s v="碩士班"/>
    <n v="963505696"/>
    <s v="b02203069@ntu.edu.tw"/>
    <s v="其它"/>
    <s v="否"/>
    <n v="0"/>
    <n v="1"/>
    <s v="是"/>
    <m/>
    <x v="0"/>
    <s v="140.112.54.87"/>
    <x v="388"/>
    <n v="10"/>
    <s v="TIP"/>
    <s v="企業實習計劃說明會"/>
    <s v="0315_聚陽實業"/>
    <n v="2"/>
    <n v="107"/>
    <n v="1"/>
    <n v="1"/>
    <n v="10"/>
    <s v="否"/>
    <x v="405"/>
    <n v="0"/>
    <n v="1"/>
    <n v="10"/>
    <n v="0"/>
    <n v="0"/>
    <n v="0"/>
    <s v="所"/>
    <s v="其他"/>
    <x v="0"/>
    <s v="其他系所"/>
  </r>
  <r>
    <s v="03  4 2019  6:20PM            "/>
    <s v="郭晉銓"/>
    <s v="G122224556"/>
    <s v="男"/>
    <s v="11/10/1994                    "/>
    <s v="學生"/>
    <s v="理學院                        "/>
    <s v="化學系化學組"/>
    <s v="碩士班"/>
    <n v="963505696"/>
    <s v="b02203069@ntu.edu.tw"/>
    <s v="其它"/>
    <s v="否"/>
    <n v="0"/>
    <n v="1"/>
    <s v="是"/>
    <m/>
    <x v="0"/>
    <s v="140.112.54.87"/>
    <x v="388"/>
    <n v="10"/>
    <s v="TIP"/>
    <s v="企業實習計劃說明會"/>
    <s v="0318_大昌華嘉"/>
    <n v="2"/>
    <n v="107"/>
    <n v="1"/>
    <n v="1"/>
    <n v="10"/>
    <m/>
    <x v="405"/>
    <n v="0"/>
    <n v="1"/>
    <n v="10"/>
    <n v="0"/>
    <n v="0"/>
    <n v="0"/>
    <s v="所"/>
    <s v="其他"/>
    <x v="0"/>
    <s v="其他系所"/>
  </r>
  <r>
    <s v="02 20 2019 11:35AM            "/>
    <s v="郭晉銓"/>
    <s v="G122224556"/>
    <s v="男"/>
    <s v="11/10/1994                    "/>
    <s v="學生"/>
    <s v="理學院                        "/>
    <s v="化學系化學組"/>
    <s v="碩士班"/>
    <n v="963505696"/>
    <s v="b02203069@ntu.edu.tw"/>
    <s v="其它"/>
    <s v="否"/>
    <n v="1"/>
    <n v="0"/>
    <s v="否"/>
    <m/>
    <x v="0"/>
    <s v="140.112.54.87"/>
    <x v="388"/>
    <n v="10"/>
    <s v="TIP"/>
    <s v="企業實習計劃說明會"/>
    <s v="0319_玉山銀行"/>
    <n v="2"/>
    <n v="107"/>
    <n v="1"/>
    <n v="1"/>
    <n v="10"/>
    <s v="否"/>
    <x v="405"/>
    <n v="1"/>
    <n v="0"/>
    <n v="0"/>
    <n v="1"/>
    <n v="0"/>
    <n v="0"/>
    <s v="所"/>
    <s v="其他"/>
    <x v="0"/>
    <s v="其他系所"/>
  </r>
  <r>
    <s v="02 12 2019  1:35PM            "/>
    <s v="郭晉銓"/>
    <s v="G122224556"/>
    <s v="男"/>
    <s v="11/10/1994                    "/>
    <s v="學生"/>
    <s v="理學院                        "/>
    <s v="化學系化學組"/>
    <s v="碩士班"/>
    <n v="963505696"/>
    <s v="b02203069@ntu.edu.tw"/>
    <s v="其它"/>
    <s v="否"/>
    <n v="0"/>
    <n v="1"/>
    <s v="是"/>
    <m/>
    <x v="0"/>
    <s v="140.112.54.87"/>
    <x v="388"/>
    <n v="10"/>
    <s v="TIP"/>
    <s v="企業實習計劃說明會"/>
    <s v="0320_國泰金控"/>
    <n v="2"/>
    <n v="107"/>
    <n v="1"/>
    <n v="1"/>
    <n v="10"/>
    <s v="否"/>
    <x v="405"/>
    <n v="0"/>
    <n v="1"/>
    <n v="10"/>
    <n v="0"/>
    <n v="0"/>
    <n v="0"/>
    <s v="所"/>
    <s v="其他"/>
    <x v="0"/>
    <s v="其他系所"/>
  </r>
  <r>
    <s v="02 26 2019 11:13AM            "/>
    <s v="郭晉銓"/>
    <s v="G122224556"/>
    <s v="男"/>
    <s v="11/10/1994                    "/>
    <s v="學生"/>
    <s v="理學院                        "/>
    <s v="化學系化學組"/>
    <s v="碩士班"/>
    <n v="963505696"/>
    <s v="b02203069@ntu.edu.tw"/>
    <s v="其它"/>
    <s v="否"/>
    <n v="0"/>
    <n v="1"/>
    <s v="是"/>
    <m/>
    <x v="0"/>
    <s v="140.112.54.87"/>
    <x v="388"/>
    <n v="10"/>
    <s v="TIP"/>
    <s v="企業實習計劃說明會"/>
    <s v="0322_台灣拜耳"/>
    <n v="2"/>
    <n v="107"/>
    <n v="1"/>
    <n v="1"/>
    <n v="10"/>
    <s v="否"/>
    <x v="405"/>
    <n v="0"/>
    <n v="1"/>
    <n v="10"/>
    <n v="0"/>
    <n v="0"/>
    <n v="0"/>
    <s v="所"/>
    <s v="其他"/>
    <x v="0"/>
    <s v="其他系所"/>
  </r>
  <r>
    <s v="03  7 2019  2:00PM            "/>
    <s v="郭晉銓"/>
    <s v="G122224556"/>
    <s v="男"/>
    <s v="11/10/1994                    "/>
    <s v="學生"/>
    <s v="理學院                        "/>
    <s v="化學系化學組"/>
    <s v="碩士班"/>
    <n v="963505696"/>
    <s v="b02203069@ntu.edu.tw"/>
    <s v="其它"/>
    <s v="否"/>
    <n v="0"/>
    <n v="1"/>
    <s v="是"/>
    <m/>
    <x v="0"/>
    <s v="140.112.54.87"/>
    <x v="388"/>
    <n v="10"/>
    <s v="TIP"/>
    <s v="企業實習計劃說明會"/>
    <s v="0325_富達投信"/>
    <n v="2"/>
    <n v="107"/>
    <n v="1"/>
    <n v="1"/>
    <n v="10"/>
    <s v="否"/>
    <x v="405"/>
    <n v="0"/>
    <n v="1"/>
    <n v="10"/>
    <n v="0"/>
    <n v="0"/>
    <n v="0"/>
    <s v="所"/>
    <s v="其他"/>
    <x v="0"/>
    <s v="其他系所"/>
  </r>
  <r>
    <m/>
    <s v="郭晉銓"/>
    <m/>
    <m/>
    <m/>
    <m/>
    <m/>
    <m/>
    <m/>
    <m/>
    <m/>
    <m/>
    <m/>
    <m/>
    <m/>
    <m/>
    <m/>
    <x v="2"/>
    <m/>
    <x v="388"/>
    <m/>
    <s v="出席問題"/>
    <m/>
    <s v="0327 只領便當就離開了"/>
    <m/>
    <m/>
    <m/>
    <m/>
    <m/>
    <m/>
    <x v="405"/>
    <m/>
    <n v="0"/>
    <n v="-100"/>
    <m/>
    <m/>
    <m/>
    <m/>
    <s v="非在校生"/>
    <x v="13"/>
    <m/>
  </r>
  <r>
    <s v="03 20 2019  6:12PM            "/>
    <s v="郭晉銓"/>
    <s v="G122224556"/>
    <s v="男"/>
    <s v="11/10/1994                    "/>
    <s v="學生"/>
    <s v="理學院                        "/>
    <s v="化學系化學組"/>
    <s v="碩士班"/>
    <n v="963505696"/>
    <s v="b02203069@ntu.edu.tw"/>
    <s v="其它"/>
    <s v="否"/>
    <n v="1"/>
    <n v="0"/>
    <s v="否"/>
    <m/>
    <x v="0"/>
    <s v="140.112.54.87"/>
    <x v="388"/>
    <n v="6"/>
    <s v="TIP"/>
    <s v="企業實習計劃說明會"/>
    <s v="0327_願麗醫美集團"/>
    <n v="2"/>
    <n v="107"/>
    <n v="1"/>
    <n v="1"/>
    <n v="10"/>
    <s v="否"/>
    <x v="405"/>
    <n v="1"/>
    <n v="0"/>
    <n v="0"/>
    <n v="1"/>
    <n v="0"/>
    <n v="0"/>
    <s v="所"/>
    <s v="其他"/>
    <x v="0"/>
    <s v="其他系所"/>
  </r>
  <r>
    <s v="04  8 2019  7:11AM            "/>
    <s v="郭頎君"/>
    <s v="E225107105"/>
    <s v="女"/>
    <s v="03/21/1996                    "/>
    <s v="學生"/>
    <s v="管理學院                      "/>
    <s v="會計系"/>
    <s v="碩士班"/>
    <n v="970982200"/>
    <s v="vi91059@gmail.com"/>
    <s v="其它"/>
    <s v="否"/>
    <s v="                              "/>
    <m/>
    <s v="否"/>
    <m/>
    <x v="0"/>
    <s v="140.112.25.98"/>
    <x v="389"/>
    <n v="6"/>
    <s v="TIP"/>
    <s v="企業實習計劃說明會"/>
    <s v="0411_SAS"/>
    <n v="2"/>
    <n v="107"/>
    <n v="1"/>
    <n v="1"/>
    <n v="10"/>
    <s v="是"/>
    <x v="406"/>
    <n v="1"/>
    <n v="0"/>
    <n v="0"/>
    <n v="1"/>
    <n v="0"/>
    <n v="0"/>
    <s v="所"/>
    <s v="會計"/>
    <x v="10"/>
    <s v="會研所"/>
  </r>
  <r>
    <m/>
    <s v="郭銘偉"/>
    <m/>
    <m/>
    <m/>
    <s v="企業夥伴"/>
    <s v="玉山商業銀行"/>
    <m/>
    <s v="其他"/>
    <m/>
    <m/>
    <m/>
    <m/>
    <m/>
    <m/>
    <s v="是"/>
    <m/>
    <x v="0"/>
    <m/>
    <x v="1"/>
    <m/>
    <s v="TCP"/>
    <s v="結業式"/>
    <s v="0329_結業式"/>
    <n v="2"/>
    <n v="107"/>
    <n v="1"/>
    <n v="0"/>
    <n v="0"/>
    <m/>
    <x v="407"/>
    <n v="0"/>
    <n v="1"/>
    <n v="0"/>
    <n v="0"/>
    <n v="0"/>
    <n v="0"/>
    <s v="其他"/>
    <s v="非在校生"/>
    <x v="1"/>
    <s v="其他"/>
  </r>
  <r>
    <s v="03 19 2019  1:25PM            "/>
    <s v="陳  昕"/>
    <s v="A226609462"/>
    <s v="女"/>
    <s v="12/29/1998                    "/>
    <s v="學生"/>
    <s v="社會科學院                    "/>
    <s v="經濟系"/>
    <s v="學士班"/>
    <n v="912921229"/>
    <s v="heyshinshinlovechin@gmail.com"/>
    <s v="其它"/>
    <s v="否"/>
    <n v="0"/>
    <n v="1"/>
    <s v="是"/>
    <m/>
    <x v="0"/>
    <s v="140.112.25.121"/>
    <x v="390"/>
    <n v="10"/>
    <s v="TIP"/>
    <s v="企業實習計劃說明會"/>
    <s v="0320_國泰金控"/>
    <n v="2"/>
    <n v="107"/>
    <n v="1"/>
    <n v="1"/>
    <n v="10"/>
    <s v="否"/>
    <x v="408"/>
    <n v="0"/>
    <n v="1"/>
    <n v="10"/>
    <n v="0"/>
    <n v="0"/>
    <n v="0"/>
    <s v="系"/>
    <s v="其他"/>
    <x v="0"/>
    <s v="其他系所"/>
  </r>
  <r>
    <s v="04 12 2019  9:51PM            "/>
    <s v="陳  琦"/>
    <s v="O100402375"/>
    <s v="男"/>
    <s v="08/21/1995                    "/>
    <s v="學生"/>
    <s v="社會科學院                    "/>
    <s v="經濟系"/>
    <s v="碩士班"/>
    <n v="912030966"/>
    <s v="michaelchen821@gmail.com"/>
    <s v="其它"/>
    <s v="否"/>
    <s v="                              "/>
    <m/>
    <s v="是"/>
    <m/>
    <x v="0"/>
    <s v="140.112.232.144"/>
    <x v="391"/>
    <n v="6"/>
    <s v="職業工坊"/>
    <s v="面試實戰工作坊"/>
    <s v="0422_金融業"/>
    <n v="2"/>
    <n v="107"/>
    <n v="1"/>
    <n v="1"/>
    <n v="10"/>
    <s v="是"/>
    <x v="409"/>
    <n v="0"/>
    <n v="1"/>
    <n v="10"/>
    <n v="0"/>
    <n v="0"/>
    <n v="0"/>
    <s v="所"/>
    <s v="其他"/>
    <x v="0"/>
    <s v="其他系所"/>
  </r>
  <r>
    <s v="05  2 2019 11:04PM            "/>
    <s v="陳  萱"/>
    <s v="B223296722"/>
    <s v="女"/>
    <s v="08/06/1998                    "/>
    <s v="學生"/>
    <s v="法律學院                      "/>
    <s v="法律系司法組"/>
    <s v="學士班"/>
    <n v="919455750"/>
    <s v="b05a01245@ntu.edu.tw"/>
    <s v="其它"/>
    <s v="否"/>
    <s v="                              "/>
    <m/>
    <s v="是"/>
    <m/>
    <x v="0"/>
    <s v="140.112.192.100"/>
    <x v="392"/>
    <n v="6"/>
    <s v="TIP"/>
    <s v="企業實習說明會"/>
    <s v="0506_綠藤生機"/>
    <n v="2"/>
    <n v="107"/>
    <n v="1"/>
    <n v="1"/>
    <n v="10"/>
    <s v="否"/>
    <x v="410"/>
    <n v="0"/>
    <n v="1"/>
    <n v="10"/>
    <n v="0"/>
    <n v="0"/>
    <n v="0"/>
    <s v="系"/>
    <s v="其他"/>
    <x v="0"/>
    <s v="其他系所"/>
  </r>
  <r>
    <s v="03 21 2019  9:23AM            "/>
    <s v="陳  甄"/>
    <s v="A227968335"/>
    <s v="女"/>
    <s v="12/21/1998                    "/>
    <s v="學生"/>
    <s v="管理學院                      "/>
    <s v="國企系"/>
    <s v="學士班"/>
    <n v="975524581"/>
    <s v="zhen2459@gmail.com"/>
    <s v="其它"/>
    <s v="是"/>
    <n v="0"/>
    <n v="0"/>
    <s v="是"/>
    <m/>
    <x v="1"/>
    <m/>
    <x v="393"/>
    <n v="0"/>
    <s v="職涯講堂"/>
    <s v="校友職涯分享會"/>
    <s v="0320_國企B97陳迦樂"/>
    <n v="2"/>
    <n v="107"/>
    <n v="1"/>
    <n v="1"/>
    <n v="10"/>
    <m/>
    <x v="411"/>
    <n v="0"/>
    <n v="0"/>
    <n v="0"/>
    <n v="0"/>
    <n v="1"/>
    <n v="0"/>
    <s v="系"/>
    <s v="國企"/>
    <x v="2"/>
    <s v="國企系"/>
  </r>
  <r>
    <m/>
    <s v="陳x優"/>
    <m/>
    <m/>
    <m/>
    <s v="其他"/>
    <m/>
    <m/>
    <m/>
    <m/>
    <m/>
    <s v="其他"/>
    <s v="是"/>
    <n v="0"/>
    <n v="0"/>
    <s v="是"/>
    <m/>
    <x v="1"/>
    <m/>
    <x v="1"/>
    <n v="0"/>
    <s v="TIP"/>
    <s v="企業實習計劃說明會"/>
    <s v="0318_大昌華嘉"/>
    <n v="2"/>
    <n v="107"/>
    <n v="1"/>
    <n v="1"/>
    <n v="10"/>
    <m/>
    <x v="412"/>
    <n v="0"/>
    <n v="0"/>
    <n v="0"/>
    <n v="0"/>
    <n v="1"/>
    <n v="0"/>
    <s v="其他"/>
    <s v="非在校生"/>
    <x v="1"/>
    <s v="其他"/>
  </r>
  <r>
    <s v="04 20 2019 12:25PM            "/>
    <s v="陳又榛"/>
    <s v="F229576456"/>
    <s v="女"/>
    <s v="12/03/1998                    "/>
    <s v="學生"/>
    <s v="管理學院                      "/>
    <s v="資管系"/>
    <s v="學士班"/>
    <n v="932066240"/>
    <s v="yuchen_chen@hotmail.com"/>
    <s v="其它"/>
    <s v="否"/>
    <s v="                              "/>
    <m/>
    <s v="是"/>
    <m/>
    <x v="0"/>
    <s v="111.241.219.86"/>
    <x v="394"/>
    <n v="6"/>
    <s v="TIP"/>
    <s v="企業實習說明會"/>
    <s v="0426_台灣通用磨坊"/>
    <n v="2"/>
    <n v="107"/>
    <n v="1"/>
    <n v="1"/>
    <n v="10"/>
    <s v="否"/>
    <x v="413"/>
    <n v="0"/>
    <n v="1"/>
    <n v="10"/>
    <n v="0"/>
    <n v="0"/>
    <n v="0"/>
    <s v="系"/>
    <s v="資管"/>
    <x v="12"/>
    <s v="資管系"/>
  </r>
  <r>
    <s v="03 11 2019  4:25PM            "/>
    <s v="陳子晴"/>
    <s v="F229496597"/>
    <s v="女"/>
    <s v="07/16/1999                    "/>
    <s v="學生"/>
    <s v="社會科學院                    "/>
    <s v="社工系"/>
    <s v="學士班"/>
    <n v="905252716"/>
    <s v="b06310048@ntu.edu.tw"/>
    <s v="其它"/>
    <s v="否"/>
    <n v="0"/>
    <n v="1"/>
    <s v="是"/>
    <m/>
    <x v="0"/>
    <s v="140.112.25.98"/>
    <x v="395"/>
    <n v="10"/>
    <s v="TIP"/>
    <s v="企業實習計劃說明會"/>
    <s v="0315_聚陽實業"/>
    <n v="2"/>
    <n v="107"/>
    <n v="1"/>
    <n v="1"/>
    <n v="10"/>
    <s v="否"/>
    <x v="414"/>
    <n v="0"/>
    <n v="1"/>
    <n v="10"/>
    <n v="0"/>
    <n v="0"/>
    <n v="0"/>
    <s v="系"/>
    <s v="其他"/>
    <x v="0"/>
    <s v="其他系所"/>
  </r>
  <r>
    <s v="03 26 2019  2:34PM            "/>
    <s v="陳文茜"/>
    <s v="F229375048"/>
    <s v="男"/>
    <s v="11/21/1996                    "/>
    <s v="學生"/>
    <s v="管理學院                      "/>
    <s v="財金系"/>
    <s v="學士班"/>
    <n v="937882884"/>
    <s v="b05703101@ntu.edu.tw"/>
    <s v="其它"/>
    <s v="是"/>
    <n v="0"/>
    <n v="0"/>
    <s v="是"/>
    <m/>
    <x v="1"/>
    <m/>
    <x v="396"/>
    <n v="0"/>
    <s v="TIP"/>
    <s v="企業實習計劃說明會"/>
    <s v="0325_富達投信"/>
    <n v="2"/>
    <n v="107"/>
    <n v="1"/>
    <n v="1"/>
    <n v="10"/>
    <m/>
    <x v="415"/>
    <n v="0"/>
    <n v="0"/>
    <n v="0"/>
    <n v="0"/>
    <n v="1"/>
    <n v="0"/>
    <s v="系"/>
    <s v="財金"/>
    <x v="3"/>
    <s v="財金系"/>
  </r>
  <r>
    <s v="03 19 2019 11:19AM            "/>
    <s v="陳丘舫"/>
    <s v="H224879632"/>
    <s v="女"/>
    <s v="12/19/1996                    "/>
    <s v="學生"/>
    <s v="管理學院                      "/>
    <s v="國企系"/>
    <s v="學士班"/>
    <n v="919879103"/>
    <m/>
    <s v="其它"/>
    <s v="是"/>
    <n v="0"/>
    <n v="0"/>
    <s v="是"/>
    <m/>
    <x v="1"/>
    <m/>
    <x v="397"/>
    <n v="0"/>
    <s v="TIP"/>
    <s v="企業實習計劃說明會"/>
    <s v="0318_大昌華嘉"/>
    <n v="2"/>
    <n v="107"/>
    <n v="1"/>
    <n v="1"/>
    <n v="10"/>
    <m/>
    <x v="416"/>
    <n v="0"/>
    <n v="0"/>
    <n v="0"/>
    <n v="0"/>
    <n v="1"/>
    <n v="0"/>
    <s v="系"/>
    <s v="國企"/>
    <x v="2"/>
    <s v="國企系"/>
  </r>
  <r>
    <s v="03 18 2019  4:40PM            "/>
    <s v="陳令涵"/>
    <s v="I200456963"/>
    <s v="女"/>
    <s v="02/04/1999                    "/>
    <s v="學生"/>
    <s v="醫學院                        "/>
    <s v="醫技系"/>
    <s v="學士班"/>
    <n v="988916281"/>
    <s v="B06404041@ntu.edu.tw"/>
    <s v="其它"/>
    <s v="否"/>
    <n v="0"/>
    <n v="1"/>
    <s v="是"/>
    <m/>
    <x v="0"/>
    <s v="114.136.53.234"/>
    <x v="398"/>
    <n v="10"/>
    <s v="TIP"/>
    <s v="企業實習計劃說明會"/>
    <s v="0322_台灣拜耳"/>
    <n v="2"/>
    <n v="107"/>
    <n v="1"/>
    <n v="1"/>
    <n v="10"/>
    <s v="曾任校內學生型兼職研究助理，未曾至貴公司實習"/>
    <x v="417"/>
    <n v="0"/>
    <n v="1"/>
    <n v="10"/>
    <n v="0"/>
    <n v="0"/>
    <n v="0"/>
    <s v="系"/>
    <s v="其他"/>
    <x v="0"/>
    <s v="其他系所"/>
  </r>
  <r>
    <s v="04 16 2019 10:45AM            "/>
    <s v="陳平真"/>
    <s v="L224881223"/>
    <s v="女"/>
    <s v="05/26/1997                    "/>
    <s v="學生"/>
    <s v="文學院                        "/>
    <s v="人類系"/>
    <s v="學士班"/>
    <n v="425244821"/>
    <s v="b04105030@ntu.edu.tw"/>
    <s v="其它"/>
    <s v="是"/>
    <s v="                              "/>
    <m/>
    <s v="是"/>
    <m/>
    <x v="0"/>
    <s v="114.137.245.73"/>
    <x v="399"/>
    <n v="6"/>
    <s v="職業工坊"/>
    <s v="面試實戰工作坊"/>
    <s v="0430_FMCG行銷人"/>
    <n v="2"/>
    <n v="107"/>
    <n v="1"/>
    <n v="1"/>
    <n v="10"/>
    <s v="是"/>
    <x v="418"/>
    <n v="0"/>
    <n v="1"/>
    <n v="10"/>
    <n v="0"/>
    <n v="0"/>
    <n v="0"/>
    <s v="系"/>
    <s v="其他"/>
    <x v="0"/>
    <s v="其他系所"/>
  </r>
  <r>
    <s v="02 18 2019  3:48PM            "/>
    <s v="陳平軒"/>
    <s v="J122417419"/>
    <s v="男"/>
    <s v="07/02/1988                    "/>
    <s v="學生"/>
    <s v="工學院                        "/>
    <s v="醫工所"/>
    <s v="碩士班"/>
    <n v="972210950"/>
    <s v="r06548032@ntu.edu.tw"/>
    <s v="其它"/>
    <s v="否"/>
    <n v="1"/>
    <n v="0"/>
    <s v="否"/>
    <m/>
    <x v="0"/>
    <s v="140.112.212.128"/>
    <x v="400"/>
    <n v="10"/>
    <s v="TIP"/>
    <s v="企業實習計劃說明會"/>
    <s v="0319_玉山銀行"/>
    <n v="2"/>
    <n v="107"/>
    <n v="1"/>
    <n v="1"/>
    <n v="10"/>
    <s v="是"/>
    <x v="419"/>
    <n v="1"/>
    <n v="0"/>
    <n v="0"/>
    <n v="1"/>
    <n v="0"/>
    <n v="0"/>
    <s v="所"/>
    <s v="其他"/>
    <x v="0"/>
    <s v="其他系所"/>
  </r>
  <r>
    <s v="03  7 2019  7:44PM            "/>
    <s v="陳玉配"/>
    <s v="E224538240"/>
    <s v="女"/>
    <s v="02/07/1995                    "/>
    <s v="學生"/>
    <s v="生物資源暨農學院              "/>
    <s v="農經系"/>
    <s v="碩士班"/>
    <n v="937184180"/>
    <s v="r07627043@ntu.edu.tw"/>
    <s v="其它"/>
    <s v="否"/>
    <n v="0"/>
    <n v="1"/>
    <s v="是"/>
    <m/>
    <x v="0"/>
    <s v="140.112.4.192"/>
    <x v="401"/>
    <n v="10"/>
    <s v="TIP"/>
    <s v="企業實習計劃說明會"/>
    <s v="0319_玉山銀行"/>
    <n v="2"/>
    <n v="107"/>
    <n v="1"/>
    <n v="1"/>
    <n v="10"/>
    <s v="否"/>
    <x v="420"/>
    <n v="0"/>
    <n v="1"/>
    <n v="10"/>
    <n v="0"/>
    <n v="0"/>
    <n v="0"/>
    <s v="所"/>
    <s v="其他"/>
    <x v="0"/>
    <s v="其他系所"/>
  </r>
  <r>
    <s v="03  7 2019  7:43PM            "/>
    <s v="陳玉配"/>
    <s v="E224538240"/>
    <s v="女"/>
    <s v="02/07/1995                    "/>
    <s v="學生"/>
    <s v="生物資源暨農學院              "/>
    <s v="農經系"/>
    <s v="碩士班"/>
    <n v="937184180"/>
    <s v="r07627043@ntu.edu.tw"/>
    <s v="其它"/>
    <s v="否"/>
    <n v="0"/>
    <n v="1"/>
    <s v="是"/>
    <m/>
    <x v="0"/>
    <s v="140.112.4.192"/>
    <x v="401"/>
    <n v="10"/>
    <s v="TIP"/>
    <s v="企業實習計劃說明會"/>
    <s v="0320_國泰金控"/>
    <n v="2"/>
    <n v="107"/>
    <n v="1"/>
    <n v="1"/>
    <n v="10"/>
    <s v="無"/>
    <x v="420"/>
    <n v="0"/>
    <n v="1"/>
    <n v="10"/>
    <n v="0"/>
    <n v="0"/>
    <n v="0"/>
    <s v="所"/>
    <s v="其他"/>
    <x v="0"/>
    <s v="其他系所"/>
  </r>
  <r>
    <s v="03 12 2019 10:35AM            "/>
    <s v="陳玉蓮"/>
    <s v="Q223972185"/>
    <s v="女"/>
    <s v="01/13/1994                    "/>
    <s v="學生"/>
    <s v="公共衛生學院                  "/>
    <s v="健管所"/>
    <s v="碩士班"/>
    <n v="988207083"/>
    <s v="a2531946yamcom@gmail.com"/>
    <s v="其它"/>
    <s v="是"/>
    <n v="0"/>
    <n v="0"/>
    <s v="是"/>
    <m/>
    <x v="1"/>
    <m/>
    <x v="402"/>
    <n v="0"/>
    <s v="TIP"/>
    <s v="企業實習計劃說明會"/>
    <s v="0311_晟德集團"/>
    <n v="2"/>
    <n v="107"/>
    <n v="1"/>
    <n v="1"/>
    <n v="10"/>
    <m/>
    <x v="421"/>
    <n v="0"/>
    <n v="0"/>
    <n v="0"/>
    <n v="0"/>
    <n v="1"/>
    <n v="0"/>
    <s v="所"/>
    <s v="其他"/>
    <x v="0"/>
    <s v="其他系所"/>
  </r>
  <r>
    <s v="03 11 2019  3:30PM            "/>
    <s v="陳玉蓮"/>
    <s v="Q223972185"/>
    <s v="女"/>
    <s v="01/13/1994                    "/>
    <s v="學生"/>
    <s v="公共衛生學院                  "/>
    <s v="健管所"/>
    <s v="碩士班"/>
    <n v="988207083"/>
    <s v="a2531946yamcom@gmail.com"/>
    <s v="其它"/>
    <s v="否"/>
    <n v="0"/>
    <n v="1"/>
    <s v="是"/>
    <m/>
    <x v="0"/>
    <s v="140.112.25.98"/>
    <x v="402"/>
    <n v="10"/>
    <s v="TIP"/>
    <s v="企業實習計劃說明會"/>
    <s v="0322_台灣拜耳"/>
    <n v="2"/>
    <n v="107"/>
    <n v="1"/>
    <n v="1"/>
    <n v="10"/>
    <s v="否"/>
    <x v="421"/>
    <n v="0"/>
    <n v="1"/>
    <n v="10"/>
    <n v="0"/>
    <n v="0"/>
    <n v="0"/>
    <s v="所"/>
    <s v="其他"/>
    <x v="0"/>
    <s v="其他系所"/>
  </r>
  <r>
    <s v="03 19 2019 11:18AM            "/>
    <s v="陳安潔"/>
    <s v="D222798729"/>
    <s v="女"/>
    <s v="05/27/1997                    "/>
    <s v="學生"/>
    <s v="管理學院                      "/>
    <s v="國企系"/>
    <s v="學士班"/>
    <n v="978381990"/>
    <s v="graceangelachen58@gmail.com"/>
    <s v="其它"/>
    <s v="是"/>
    <n v="0"/>
    <n v="0"/>
    <s v="是"/>
    <m/>
    <x v="1"/>
    <m/>
    <x v="403"/>
    <n v="0"/>
    <s v="TIP"/>
    <s v="企業實習計劃說明會"/>
    <s v="0318_大昌華嘉"/>
    <n v="2"/>
    <n v="107"/>
    <n v="1"/>
    <n v="1"/>
    <n v="10"/>
    <m/>
    <x v="422"/>
    <n v="0"/>
    <n v="0"/>
    <n v="0"/>
    <n v="0"/>
    <n v="1"/>
    <n v="0"/>
    <s v="系"/>
    <s v="國企"/>
    <x v="2"/>
    <s v="國企系"/>
  </r>
  <r>
    <s v="03  6 2019  5:45PM            "/>
    <s v="陳宏量"/>
    <s v="F130139663"/>
    <s v="男"/>
    <s v="02/12/1998                    "/>
    <s v="學生"/>
    <s v="管理學院                      "/>
    <s v="會計系"/>
    <s v="學士班"/>
    <n v="963753238"/>
    <m/>
    <s v="其它"/>
    <s v="是"/>
    <n v="0"/>
    <n v="0"/>
    <s v="是"/>
    <m/>
    <x v="1"/>
    <m/>
    <x v="404"/>
    <n v="0"/>
    <s v="TIP"/>
    <s v="企業實習計劃說明會"/>
    <s v="0306_藍天百腦匯"/>
    <n v="2"/>
    <n v="107"/>
    <n v="1"/>
    <n v="1"/>
    <n v="10"/>
    <m/>
    <x v="423"/>
    <n v="0"/>
    <n v="0"/>
    <n v="0"/>
    <n v="0"/>
    <n v="1"/>
    <n v="0"/>
    <s v="系"/>
    <s v="會計"/>
    <x v="4"/>
    <s v="會計系"/>
  </r>
  <r>
    <s v="03 12 2019  2:37PM            "/>
    <s v="陳宏量"/>
    <s v="F130139663"/>
    <s v="男"/>
    <s v="02/12/1998                    "/>
    <s v="學生"/>
    <s v="管理學院                      "/>
    <s v="會計系"/>
    <s v="學士班"/>
    <n v="963753238"/>
    <m/>
    <s v="其它"/>
    <s v="是"/>
    <n v="0"/>
    <n v="0"/>
    <s v="是"/>
    <m/>
    <x v="1"/>
    <m/>
    <x v="404"/>
    <n v="0"/>
    <s v="TIP"/>
    <s v="企業實習計劃說明會"/>
    <s v="0312_工研院產科國際所"/>
    <n v="2"/>
    <n v="107"/>
    <n v="1"/>
    <n v="1"/>
    <n v="10"/>
    <m/>
    <x v="423"/>
    <n v="0"/>
    <n v="0"/>
    <n v="0"/>
    <n v="0"/>
    <n v="1"/>
    <n v="0"/>
    <s v="系"/>
    <s v="會計"/>
    <x v="4"/>
    <s v="會計系"/>
  </r>
  <r>
    <s v="03 19 2019 10:13PM            "/>
    <s v="陳宏量"/>
    <s v="F130139663"/>
    <s v="男"/>
    <s v="02/12/1998                    "/>
    <s v="學生"/>
    <s v="管理學院                      "/>
    <s v="會計系"/>
    <s v="學士班"/>
    <n v="963753238"/>
    <s v="b05702082@ntu.edu.tw"/>
    <s v="其它"/>
    <s v="是"/>
    <n v="0"/>
    <n v="1"/>
    <s v="是"/>
    <m/>
    <x v="0"/>
    <s v="111.243.58.162"/>
    <x v="404"/>
    <n v="10"/>
    <s v="TIP"/>
    <s v="企業實習計劃說明會"/>
    <s v="0320_國泰金控"/>
    <n v="2"/>
    <n v="107"/>
    <n v="1"/>
    <n v="1"/>
    <n v="10"/>
    <s v="是"/>
    <x v="423"/>
    <n v="0"/>
    <n v="1"/>
    <n v="10"/>
    <n v="0"/>
    <n v="0"/>
    <n v="0"/>
    <s v="系"/>
    <s v="會計"/>
    <x v="4"/>
    <s v="會計系"/>
  </r>
  <r>
    <s v="03  5 2019  5:10PM            "/>
    <s v="陳宏毅"/>
    <s v="A127952157"/>
    <s v="男"/>
    <s v="12/18/1999                    "/>
    <s v="學生"/>
    <s v="生物資源暨農學院              "/>
    <s v="園藝系"/>
    <s v="學士班"/>
    <n v="921953692"/>
    <s v="tommyc046@gamil.com"/>
    <s v="其它"/>
    <s v="是"/>
    <n v="1"/>
    <n v="0"/>
    <s v="否"/>
    <m/>
    <x v="0"/>
    <s v="140.112.25.103"/>
    <x v="405"/>
    <n v="10"/>
    <s v="職涯講堂"/>
    <s v="校友職涯分享會"/>
    <s v="0320_國企B97陳迦樂"/>
    <n v="2"/>
    <n v="107"/>
    <n v="1"/>
    <n v="1"/>
    <n v="10"/>
    <m/>
    <x v="424"/>
    <n v="1"/>
    <n v="0"/>
    <n v="0"/>
    <n v="1"/>
    <n v="0"/>
    <n v="0"/>
    <s v="系"/>
    <s v="其他"/>
    <x v="0"/>
    <s v="其他系所"/>
  </r>
  <r>
    <s v="03 14 2019  4:15AM            "/>
    <s v="陳廷岳"/>
    <s v="F130906815"/>
    <s v="男"/>
    <s v="03/04/2000                    "/>
    <s v="學生"/>
    <s v="管理學院                      "/>
    <s v="國企系"/>
    <s v="學士班"/>
    <n v="975083672"/>
    <s v="jimmy030489@gmail.com"/>
    <s v="其它"/>
    <s v="否"/>
    <n v="1"/>
    <n v="0"/>
    <s v="否"/>
    <m/>
    <x v="0"/>
    <s v="118.166.127.131"/>
    <x v="406"/>
    <n v="10"/>
    <s v="TIP"/>
    <s v="企業實習計劃說明會"/>
    <s v="0320_國泰金控"/>
    <n v="2"/>
    <n v="107"/>
    <n v="1"/>
    <n v="1"/>
    <n v="10"/>
    <s v="無"/>
    <x v="425"/>
    <n v="1"/>
    <n v="0"/>
    <n v="0"/>
    <n v="1"/>
    <n v="0"/>
    <n v="0"/>
    <s v="系"/>
    <s v="國企"/>
    <x v="2"/>
    <s v="國企系"/>
  </r>
  <r>
    <s v="03 14 2019  4:17AM            "/>
    <s v="陳廷岳"/>
    <s v="F130906815"/>
    <s v="男"/>
    <s v="03/04/2000                    "/>
    <s v="學生"/>
    <s v="管理學院                      "/>
    <s v="國企系"/>
    <s v="學士班"/>
    <n v="975083672"/>
    <s v="jimmy030489@gmail.com"/>
    <s v="其它"/>
    <s v="否"/>
    <n v="0"/>
    <n v="1"/>
    <s v="是"/>
    <m/>
    <x v="0"/>
    <s v="118.166.127.131"/>
    <x v="406"/>
    <n v="10"/>
    <s v="TIP"/>
    <s v="企業實習計劃說明會"/>
    <s v="0325_富達投信"/>
    <n v="2"/>
    <n v="107"/>
    <n v="1"/>
    <n v="1"/>
    <n v="10"/>
    <s v="無"/>
    <x v="425"/>
    <n v="0"/>
    <n v="1"/>
    <n v="10"/>
    <n v="0"/>
    <n v="0"/>
    <n v="0"/>
    <s v="系"/>
    <s v="國企"/>
    <x v="2"/>
    <s v="國企系"/>
  </r>
  <r>
    <s v="04 11 2019  2:50PM            "/>
    <s v="陳廷岳"/>
    <s v="F130906815"/>
    <s v="男"/>
    <s v="03/04/2000                    "/>
    <s v="學生"/>
    <s v="管理學院                      "/>
    <s v="國企系"/>
    <s v="學士班"/>
    <n v="975083672"/>
    <s v="jimmy030489@gmail.com"/>
    <s v="其它"/>
    <s v="是"/>
    <s v="                              "/>
    <m/>
    <s v="是"/>
    <m/>
    <x v="1"/>
    <m/>
    <x v="406"/>
    <n v="6"/>
    <s v="TIP"/>
    <s v="企業實習計劃說明會"/>
    <s v="0411_SAS"/>
    <n v="2"/>
    <n v="107"/>
    <n v="1"/>
    <n v="1"/>
    <n v="10"/>
    <m/>
    <x v="425"/>
    <n v="0"/>
    <n v="0"/>
    <n v="0"/>
    <n v="0"/>
    <n v="1"/>
    <n v="0"/>
    <s v="系"/>
    <s v="國企"/>
    <x v="2"/>
    <s v="國企系"/>
  </r>
  <r>
    <s v="03  3 2019  2:43PM            "/>
    <s v="陳沐恩"/>
    <s v="N225931279"/>
    <s v="女"/>
    <s v="07/29/1998                    "/>
    <s v="學生"/>
    <s v="法律學院                      "/>
    <s v="法律系財法組"/>
    <s v="學士班"/>
    <n v="966527680"/>
    <s v="grace517135@gmail.com"/>
    <s v="其它"/>
    <s v="否"/>
    <n v="0"/>
    <n v="1"/>
    <s v="是"/>
    <m/>
    <x v="0"/>
    <s v="140.112.25.121"/>
    <x v="407"/>
    <n v="10"/>
    <s v="TIP"/>
    <s v="企業實習計劃說明會"/>
    <s v="0311_晟德集團"/>
    <n v="2"/>
    <n v="107"/>
    <n v="1"/>
    <n v="1"/>
    <n v="10"/>
    <s v="是"/>
    <x v="426"/>
    <n v="0"/>
    <n v="1"/>
    <n v="10"/>
    <n v="0"/>
    <n v="0"/>
    <n v="0"/>
    <s v="系"/>
    <s v="其他"/>
    <x v="0"/>
    <s v="其他系所"/>
  </r>
  <r>
    <s v="03  3 2019  2:40PM            "/>
    <s v="陳沐恩"/>
    <s v="N225931279"/>
    <s v="女"/>
    <s v="07/29/1998                    "/>
    <s v="學生"/>
    <s v="法律學院                      "/>
    <s v="法律系財法組"/>
    <s v="學士班"/>
    <n v="966527680"/>
    <s v="grace517135@gmail.com"/>
    <s v="其它"/>
    <s v="否"/>
    <n v="0"/>
    <n v="1"/>
    <s v="是"/>
    <m/>
    <x v="0"/>
    <s v="140.112.25.121"/>
    <x v="407"/>
    <n v="10"/>
    <s v="TIP"/>
    <s v="企業實習計劃說明會"/>
    <s v="0320_國泰金控"/>
    <n v="2"/>
    <n v="107"/>
    <n v="1"/>
    <n v="1"/>
    <n v="10"/>
    <s v="是"/>
    <x v="426"/>
    <n v="0"/>
    <n v="1"/>
    <n v="10"/>
    <n v="0"/>
    <n v="0"/>
    <n v="0"/>
    <s v="系"/>
    <s v="其他"/>
    <x v="0"/>
    <s v="其他系所"/>
  </r>
  <r>
    <m/>
    <s v="陳宜君"/>
    <m/>
    <m/>
    <m/>
    <s v="其他"/>
    <m/>
    <m/>
    <m/>
    <m/>
    <m/>
    <s v="其他"/>
    <s v="是"/>
    <n v="0"/>
    <n v="0"/>
    <s v="是"/>
    <m/>
    <x v="1"/>
    <m/>
    <x v="1"/>
    <n v="0"/>
    <s v="TIP"/>
    <s v="企業實習計劃說明會"/>
    <s v="0318_大昌華嘉"/>
    <n v="2"/>
    <n v="107"/>
    <n v="1"/>
    <n v="1"/>
    <n v="10"/>
    <m/>
    <x v="427"/>
    <n v="0"/>
    <n v="0"/>
    <n v="0"/>
    <n v="0"/>
    <n v="1"/>
    <n v="0"/>
    <s v="其他"/>
    <s v="非在校生"/>
    <x v="1"/>
    <s v="其他"/>
  </r>
  <r>
    <m/>
    <s v="陳幸琦"/>
    <m/>
    <m/>
    <m/>
    <s v="企業夥伴"/>
    <s v="全球人壽"/>
    <m/>
    <s v="其他"/>
    <m/>
    <m/>
    <m/>
    <m/>
    <m/>
    <m/>
    <s v="是"/>
    <m/>
    <x v="0"/>
    <m/>
    <x v="1"/>
    <m/>
    <s v="TCP"/>
    <s v="結業式"/>
    <s v="0329_結業式"/>
    <n v="2"/>
    <n v="107"/>
    <n v="1"/>
    <n v="0"/>
    <n v="0"/>
    <m/>
    <x v="428"/>
    <n v="0"/>
    <n v="1"/>
    <n v="0"/>
    <n v="0"/>
    <n v="0"/>
    <n v="0"/>
    <s v="其他"/>
    <s v="非在校生"/>
    <x v="1"/>
    <s v="其他"/>
  </r>
  <r>
    <s v="03 12 2019  2:38PM            "/>
    <s v="陳延禎"/>
    <s v="F129930967"/>
    <s v="男"/>
    <s v="11/09/1997                    "/>
    <s v="學生"/>
    <s v="管理學院                      "/>
    <s v="工管系企管組"/>
    <s v="學士班"/>
    <n v="920696612"/>
    <m/>
    <s v="其它"/>
    <s v="是"/>
    <n v="0"/>
    <n v="0"/>
    <s v="是"/>
    <m/>
    <x v="1"/>
    <m/>
    <x v="408"/>
    <n v="0"/>
    <s v="TIP"/>
    <s v="企業實習計劃說明會"/>
    <s v="0312_工研院產科國際所"/>
    <n v="2"/>
    <n v="107"/>
    <n v="1"/>
    <n v="1"/>
    <n v="10"/>
    <m/>
    <x v="429"/>
    <n v="0"/>
    <n v="0"/>
    <n v="0"/>
    <n v="0"/>
    <n v="1"/>
    <n v="0"/>
    <s v="系"/>
    <s v="工管"/>
    <x v="5"/>
    <s v="工管系"/>
  </r>
  <r>
    <s v="03 12 2019  3:09PM            "/>
    <s v="陳延禎"/>
    <s v="F129930967"/>
    <s v="男"/>
    <s v="11/09/1997                    "/>
    <s v="學生"/>
    <s v="管理學院                      "/>
    <s v="工管系企管組"/>
    <s v="學士班"/>
    <n v="920696612"/>
    <m/>
    <s v="其它"/>
    <s v="是"/>
    <n v="0"/>
    <n v="1"/>
    <s v="是"/>
    <m/>
    <x v="0"/>
    <s v="223.141.173.74"/>
    <x v="408"/>
    <n v="10"/>
    <s v="TIP"/>
    <s v="企業實習計劃說明會"/>
    <s v="0318_大昌華嘉"/>
    <n v="2"/>
    <n v="107"/>
    <n v="1"/>
    <n v="1"/>
    <n v="10"/>
    <m/>
    <x v="429"/>
    <n v="0"/>
    <n v="1"/>
    <n v="10"/>
    <n v="0"/>
    <n v="0"/>
    <n v="0"/>
    <s v="系"/>
    <s v="工管"/>
    <x v="5"/>
    <s v="工管系"/>
  </r>
  <r>
    <s v="03 12 2019 10:35AM            "/>
    <s v="陳念含"/>
    <s v="B222919995"/>
    <s v="女"/>
    <s v="02/26/1998                    "/>
    <s v="學生"/>
    <s v="文學院                        "/>
    <s v="日文系"/>
    <s v="學士班"/>
    <n v="921540141"/>
    <s v="darkhidden11@yahoo.com.tw"/>
    <s v="其它"/>
    <s v="是"/>
    <n v="0"/>
    <n v="0"/>
    <s v="是"/>
    <m/>
    <x v="1"/>
    <m/>
    <x v="409"/>
    <n v="0"/>
    <s v="TIP"/>
    <s v="企業實習計劃說明會"/>
    <s v="0311_晟德集團"/>
    <n v="2"/>
    <n v="107"/>
    <n v="1"/>
    <n v="1"/>
    <n v="10"/>
    <m/>
    <x v="430"/>
    <n v="0"/>
    <n v="0"/>
    <n v="0"/>
    <n v="0"/>
    <n v="1"/>
    <n v="0"/>
    <s v="系"/>
    <s v="其他"/>
    <x v="0"/>
    <s v="其他系所"/>
  </r>
  <r>
    <s v="04 24 2019  1:45PM            "/>
    <s v="陳怡安"/>
    <s v="A229237468"/>
    <s v="女"/>
    <s v="11/17/1997                    "/>
    <s v="學生"/>
    <s v="管理學院                      "/>
    <s v="財金系"/>
    <s v="學士班"/>
    <n v="910627756"/>
    <s v="b06703102@ntu.edu.tw"/>
    <s v="其它"/>
    <s v="否"/>
    <s v="                              "/>
    <m/>
    <s v="是"/>
    <m/>
    <x v="0"/>
    <s v="140.112.222.194"/>
    <x v="410"/>
    <n v="6"/>
    <s v="TIP"/>
    <s v="企業實習說明會"/>
    <s v="0425_Dapp Pocket"/>
    <n v="2"/>
    <n v="107"/>
    <n v="1"/>
    <n v="1"/>
    <n v="10"/>
    <s v="是"/>
    <x v="431"/>
    <n v="0"/>
    <n v="1"/>
    <n v="10"/>
    <n v="0"/>
    <n v="0"/>
    <n v="0"/>
    <s v="系"/>
    <s v="財金"/>
    <x v="3"/>
    <s v="財金系"/>
  </r>
  <r>
    <s v="02 28 2019  1:46PM            "/>
    <s v="陳怡蓁"/>
    <s v="B223072740"/>
    <s v="女"/>
    <s v="09/17/1997                    "/>
    <s v="學生"/>
    <s v="管理學院                      "/>
    <s v="財金系"/>
    <s v="學士班"/>
    <n v="923217721"/>
    <s v="gfes5609@gmail.com"/>
    <s v="其它"/>
    <s v="否"/>
    <n v="0"/>
    <n v="1"/>
    <s v="是"/>
    <m/>
    <x v="0"/>
    <s v="116.241.99.29"/>
    <x v="411"/>
    <n v="10"/>
    <s v="TIP"/>
    <s v="企業實習計劃說明會"/>
    <s v="0313_全球人壽"/>
    <n v="2"/>
    <n v="107"/>
    <n v="1"/>
    <n v="1"/>
    <n v="10"/>
    <s v="是"/>
    <x v="432"/>
    <n v="0"/>
    <n v="1"/>
    <n v="10"/>
    <n v="0"/>
    <n v="0"/>
    <n v="0"/>
    <s v="系"/>
    <s v="財金"/>
    <x v="3"/>
    <s v="財金系"/>
  </r>
  <r>
    <s v="02 28 2019  1:45PM            "/>
    <s v="陳怡蓁"/>
    <s v="B223072740"/>
    <s v="女"/>
    <s v="09/17/1997                    "/>
    <s v="學生"/>
    <s v="管理學院                      "/>
    <s v="財金系"/>
    <s v="學士班"/>
    <n v="923217721"/>
    <s v="gfes5609@gmail.com"/>
    <s v="其它"/>
    <s v="否"/>
    <n v="0"/>
    <n v="1"/>
    <s v="是"/>
    <m/>
    <x v="0"/>
    <s v="116.241.99.29"/>
    <x v="411"/>
    <n v="10"/>
    <s v="TIP"/>
    <s v="企業實習計劃說明會"/>
    <s v="0319_玉山銀行"/>
    <n v="2"/>
    <n v="107"/>
    <n v="1"/>
    <n v="1"/>
    <n v="10"/>
    <s v="是"/>
    <x v="432"/>
    <n v="0"/>
    <n v="1"/>
    <n v="10"/>
    <n v="0"/>
    <n v="0"/>
    <n v="0"/>
    <s v="系"/>
    <s v="財金"/>
    <x v="3"/>
    <s v="財金系"/>
  </r>
  <r>
    <s v="02 28 2019  1:43PM            "/>
    <s v="陳怡蓁"/>
    <s v="B223072740"/>
    <s v="女"/>
    <s v="09/17/1997                    "/>
    <s v="學生"/>
    <s v="管理學院                      "/>
    <s v="財金系"/>
    <s v="學士班"/>
    <n v="923217721"/>
    <s v="gfes5609@gmail.com"/>
    <s v="其它"/>
    <s v="是"/>
    <n v="0"/>
    <n v="1"/>
    <s v="是"/>
    <m/>
    <x v="0"/>
    <s v="116.241.98.218"/>
    <x v="411"/>
    <n v="10"/>
    <s v="TIP"/>
    <s v="企業實習計劃說明會"/>
    <s v="0320_國泰金控"/>
    <n v="2"/>
    <n v="107"/>
    <n v="1"/>
    <n v="1"/>
    <n v="10"/>
    <s v="有"/>
    <x v="432"/>
    <n v="0"/>
    <n v="1"/>
    <n v="10"/>
    <n v="0"/>
    <n v="0"/>
    <n v="0"/>
    <s v="系"/>
    <s v="財金"/>
    <x v="3"/>
    <s v="財金系"/>
  </r>
  <r>
    <s v="04 11 2019  2:49PM            "/>
    <s v="陳怡蓁"/>
    <s v="B223072740"/>
    <s v="男"/>
    <s v="09/17/1997                    "/>
    <s v="學生"/>
    <s v="管理學院                      "/>
    <s v="財金系"/>
    <s v="學士班"/>
    <n v="923217721"/>
    <s v="gfes5609@gmail.com"/>
    <s v="其它"/>
    <s v="是"/>
    <s v="                              "/>
    <m/>
    <s v="是"/>
    <m/>
    <x v="1"/>
    <m/>
    <x v="411"/>
    <n v="6"/>
    <s v="TIP"/>
    <s v="企業實習計劃說明會"/>
    <s v="0411_SAS"/>
    <n v="2"/>
    <n v="107"/>
    <n v="1"/>
    <n v="1"/>
    <n v="10"/>
    <m/>
    <x v="432"/>
    <n v="0"/>
    <n v="0"/>
    <n v="0"/>
    <n v="0"/>
    <n v="1"/>
    <n v="0"/>
    <s v="系"/>
    <s v="財金"/>
    <x v="3"/>
    <s v="財金系"/>
  </r>
  <r>
    <m/>
    <s v="陳玟洛"/>
    <m/>
    <m/>
    <m/>
    <s v="企業夥伴"/>
    <s v="燦星旅遊"/>
    <m/>
    <s v="其他"/>
    <m/>
    <m/>
    <m/>
    <m/>
    <m/>
    <m/>
    <s v="是"/>
    <m/>
    <x v="0"/>
    <m/>
    <x v="1"/>
    <m/>
    <s v="TCP"/>
    <s v="結業式"/>
    <s v="0329_結業式"/>
    <n v="2"/>
    <n v="107"/>
    <n v="1"/>
    <n v="0"/>
    <n v="0"/>
    <m/>
    <x v="433"/>
    <n v="0"/>
    <n v="1"/>
    <n v="0"/>
    <n v="0"/>
    <n v="0"/>
    <n v="0"/>
    <s v="其他"/>
    <s v="非在校生"/>
    <x v="1"/>
    <s v="其他"/>
  </r>
  <r>
    <s v="02 19 2019  3:09PM            "/>
    <s v="陳玟晴"/>
    <s v="R224213177"/>
    <s v="女"/>
    <s v="02/11/1995                    "/>
    <s v="學生"/>
    <s v="生命科學院                    "/>
    <s v="生化科學所"/>
    <s v="碩士班"/>
    <n v="972718683"/>
    <s v="jovinachen@yahoo.com.tw"/>
    <s v="其它"/>
    <s v="否"/>
    <n v="0"/>
    <n v="1"/>
    <s v="是"/>
    <m/>
    <x v="0"/>
    <s v="140.109.66.88"/>
    <x v="412"/>
    <n v="10"/>
    <s v="TIP"/>
    <s v="企業實習計劃說明會"/>
    <s v="0311_晟德集團"/>
    <n v="2"/>
    <n v="107"/>
    <n v="1"/>
    <n v="1"/>
    <n v="10"/>
    <s v="否"/>
    <x v="434"/>
    <n v="0"/>
    <n v="1"/>
    <n v="10"/>
    <n v="0"/>
    <n v="0"/>
    <n v="0"/>
    <s v="所"/>
    <s v="其他"/>
    <x v="0"/>
    <s v="其他系所"/>
  </r>
  <r>
    <s v="03  7 2019  3:51PM            "/>
    <s v="陳芳芳"/>
    <s v="C221619808"/>
    <s v="女"/>
    <s v="07/26/1996                    "/>
    <s v="學生"/>
    <s v="社會科學院                    "/>
    <s v="經濟系"/>
    <s v="碩士班"/>
    <n v="912405503"/>
    <s v="grace85725@gmail.com"/>
    <s v="其它"/>
    <s v="否"/>
    <n v="1"/>
    <n v="0"/>
    <s v="否"/>
    <m/>
    <x v="0"/>
    <s v="140.112.25.98"/>
    <x v="413"/>
    <n v="10"/>
    <s v="TIP"/>
    <s v="企業實習計劃說明會"/>
    <s v="0319_玉山銀行"/>
    <n v="2"/>
    <n v="107"/>
    <n v="1"/>
    <n v="1"/>
    <n v="10"/>
    <s v="是"/>
    <x v="435"/>
    <n v="1"/>
    <n v="0"/>
    <n v="0"/>
    <n v="1"/>
    <n v="0"/>
    <n v="0"/>
    <s v="所"/>
    <s v="其他"/>
    <x v="0"/>
    <s v="其他系所"/>
  </r>
  <r>
    <s v="04 10 2019 12:07AM            "/>
    <s v="陳采昀"/>
    <s v="A230077987"/>
    <s v="女"/>
    <s v="04/01/1999                    "/>
    <s v="學生"/>
    <s v="社會科學院                    "/>
    <s v="社工系"/>
    <s v="學士班"/>
    <n v="983134940"/>
    <s v="b06310050@ntu.edu.tw"/>
    <s v="其它"/>
    <s v="否"/>
    <s v="                              "/>
    <m/>
    <s v="否"/>
    <m/>
    <x v="0"/>
    <s v="101.15.161.45"/>
    <x v="414"/>
    <n v="6"/>
    <s v="職涯講堂"/>
    <s v="實習經驗分享"/>
    <s v="0429_國企R06林威宇國企B04陳雨彤"/>
    <n v="2"/>
    <n v="107"/>
    <n v="1"/>
    <n v="1"/>
    <n v="10"/>
    <s v="無"/>
    <x v="436"/>
    <n v="1"/>
    <n v="0"/>
    <n v="0"/>
    <n v="1"/>
    <n v="0"/>
    <n v="0"/>
    <s v="系"/>
    <s v="其他"/>
    <x v="0"/>
    <s v="其他系所"/>
  </r>
  <r>
    <s v="02 28 2019 11:51PM            "/>
    <s v="陳俊皓"/>
    <s v="A127539583"/>
    <s v="男"/>
    <s v="01/04/1998                    "/>
    <s v="學生"/>
    <s v="管理學院                      "/>
    <s v="財金系"/>
    <s v="學士班"/>
    <n v="910087038"/>
    <s v="b05703044@ntu.edu.tw"/>
    <s v="其它"/>
    <s v="否"/>
    <n v="0"/>
    <n v="1"/>
    <s v="是"/>
    <m/>
    <x v="0"/>
    <s v="1.164.139.158"/>
    <x v="415"/>
    <n v="10"/>
    <s v="TIP"/>
    <s v="企業實習計劃說明會"/>
    <s v="0313_全球人壽"/>
    <n v="2"/>
    <n v="107"/>
    <n v="1"/>
    <n v="1"/>
    <n v="10"/>
    <s v="是"/>
    <x v="437"/>
    <n v="0"/>
    <n v="1"/>
    <n v="10"/>
    <n v="0"/>
    <n v="0"/>
    <n v="0"/>
    <s v="系"/>
    <s v="財金"/>
    <x v="3"/>
    <s v="財金系"/>
  </r>
  <r>
    <s v="02 28 2019  2:10PM            "/>
    <s v="陳俊皓"/>
    <s v="A127539583"/>
    <s v="男"/>
    <s v="01/04/1998                    "/>
    <s v="學生"/>
    <s v="管理學院                      "/>
    <s v="財金系"/>
    <s v="學士班"/>
    <n v="910087038"/>
    <s v="b05703044@ntu.edu.tw"/>
    <s v="其它"/>
    <s v="否"/>
    <n v="0"/>
    <n v="1"/>
    <s v="是"/>
    <m/>
    <x v="0"/>
    <s v="1.164.139.158"/>
    <x v="415"/>
    <n v="10"/>
    <s v="TIP"/>
    <s v="企業實習計劃說明會"/>
    <s v="0320_國泰金控"/>
    <n v="2"/>
    <n v="107"/>
    <n v="1"/>
    <n v="1"/>
    <n v="10"/>
    <s v="有"/>
    <x v="437"/>
    <n v="0"/>
    <n v="1"/>
    <n v="10"/>
    <n v="0"/>
    <n v="0"/>
    <n v="0"/>
    <s v="系"/>
    <s v="財金"/>
    <x v="3"/>
    <s v="財金系"/>
  </r>
  <r>
    <s v="04 19 2019  9:59AM            "/>
    <s v="陳信?"/>
    <s v="F230078587"/>
    <s v="女"/>
    <s v="10/25/1998                    "/>
    <s v="學生"/>
    <s v="管理學院                      "/>
    <s v="財金系"/>
    <s v="學士班"/>
    <n v="905573625"/>
    <s v="ac871025@gmail.com"/>
    <s v="其它"/>
    <s v="否"/>
    <s v="                              "/>
    <m/>
    <s v="是"/>
    <m/>
    <x v="0"/>
    <s v="140.112.25.98"/>
    <x v="416"/>
    <n v="6"/>
    <s v="TIP"/>
    <s v="企業實習說明會"/>
    <s v="0426_台灣通用磨坊"/>
    <n v="2"/>
    <n v="107"/>
    <n v="1"/>
    <n v="1"/>
    <n v="10"/>
    <s v="是"/>
    <x v="438"/>
    <n v="0"/>
    <n v="1"/>
    <n v="10"/>
    <n v="0"/>
    <n v="0"/>
    <n v="0"/>
    <s v="系"/>
    <s v="財金"/>
    <x v="3"/>
    <s v="財金系"/>
  </r>
  <r>
    <m/>
    <s v="陳信良"/>
    <m/>
    <m/>
    <m/>
    <s v="企業夥伴"/>
    <s v="玉山商業銀行"/>
    <m/>
    <s v="其他"/>
    <m/>
    <m/>
    <m/>
    <m/>
    <m/>
    <m/>
    <s v="是"/>
    <m/>
    <x v="0"/>
    <m/>
    <x v="1"/>
    <m/>
    <s v="TCP"/>
    <s v="結業式"/>
    <s v="0329_結業式"/>
    <n v="2"/>
    <n v="107"/>
    <n v="1"/>
    <n v="0"/>
    <n v="0"/>
    <m/>
    <x v="439"/>
    <n v="0"/>
    <n v="1"/>
    <n v="0"/>
    <n v="0"/>
    <n v="0"/>
    <n v="0"/>
    <s v="其他"/>
    <s v="非在校生"/>
    <x v="1"/>
    <s v="其他"/>
  </r>
  <r>
    <s v="03  7 2019  3:14PM            "/>
    <s v="陳冠宇"/>
    <s v="F129535104"/>
    <s v="男"/>
    <s v="10/30/1995                    "/>
    <s v="學生"/>
    <s v="管理學院                      "/>
    <s v="財金系"/>
    <s v="學士班"/>
    <n v="975251241"/>
    <s v="mark841030@gmail.com"/>
    <s v="其它"/>
    <s v="否"/>
    <n v="0"/>
    <n v="1"/>
    <s v="是"/>
    <m/>
    <x v="0"/>
    <s v="140.112.25.45"/>
    <x v="417"/>
    <n v="10"/>
    <s v="TIP"/>
    <s v="企業實習計劃說明會"/>
    <s v="0325_富達投信"/>
    <n v="2"/>
    <n v="107"/>
    <n v="1"/>
    <n v="1"/>
    <n v="10"/>
    <s v="是，但非富達投信"/>
    <x v="440"/>
    <n v="0"/>
    <n v="1"/>
    <n v="10"/>
    <n v="0"/>
    <n v="0"/>
    <n v="0"/>
    <s v="系"/>
    <s v="財金"/>
    <x v="3"/>
    <s v="財金系"/>
  </r>
  <r>
    <s v="03  6 2019  4:14PM            "/>
    <s v="陳冠聿"/>
    <s v="F229685610"/>
    <s v="女"/>
    <s v="05/06/1996                    "/>
    <s v="校外人士"/>
    <m/>
    <m/>
    <m/>
    <n v="953561161"/>
    <s v="haha850506@gmail.com"/>
    <s v="其它"/>
    <s v="否"/>
    <n v="0"/>
    <n v="1"/>
    <s v="是"/>
    <m/>
    <x v="0"/>
    <s v="101.8.192.118"/>
    <x v="418"/>
    <n v="10"/>
    <s v="TIP"/>
    <s v="企業實習計劃說明會"/>
    <s v="0319_玉山銀行"/>
    <n v="2"/>
    <n v="107"/>
    <n v="1"/>
    <n v="1"/>
    <n v="10"/>
    <s v="否"/>
    <x v="441"/>
    <n v="0"/>
    <n v="1"/>
    <n v="10"/>
    <n v="0"/>
    <n v="0"/>
    <n v="0"/>
    <s v="其他"/>
    <s v="非在校生"/>
    <x v="1"/>
    <s v="其他"/>
  </r>
  <r>
    <s v="03  6 2019  4:15PM            "/>
    <s v="陳冠聿"/>
    <s v="F229685610"/>
    <s v="女"/>
    <s v="05/06/1996                    "/>
    <s v="校外人士"/>
    <m/>
    <m/>
    <m/>
    <n v="953561161"/>
    <s v="haha850506@gmail.com"/>
    <s v="其它"/>
    <s v="否"/>
    <n v="0"/>
    <n v="1"/>
    <s v="是"/>
    <m/>
    <x v="0"/>
    <s v="101.8.192.118"/>
    <x v="418"/>
    <n v="10"/>
    <s v="TIP"/>
    <s v="企業實習計劃說明會"/>
    <s v="0320_國泰金控"/>
    <n v="2"/>
    <n v="107"/>
    <n v="1"/>
    <n v="1"/>
    <n v="10"/>
    <s v="否"/>
    <x v="441"/>
    <n v="0"/>
    <n v="1"/>
    <n v="10"/>
    <n v="0"/>
    <n v="0"/>
    <n v="0"/>
    <s v="其他"/>
    <s v="非在校生"/>
    <x v="1"/>
    <s v="其他"/>
  </r>
  <r>
    <s v="02 28 2019  4:16PM            "/>
    <s v="陳冠儒"/>
    <s v="E124867191"/>
    <s v="男"/>
    <s v="12/10/1995                    "/>
    <s v="學生"/>
    <s v="生物資源暨農學院              "/>
    <s v="生工系"/>
    <s v="碩士班"/>
    <n v="989907573"/>
    <s v="zp841210@yahoo.com"/>
    <s v="其它"/>
    <s v="否"/>
    <n v="1"/>
    <n v="0"/>
    <s v="否"/>
    <m/>
    <x v="0"/>
    <s v="27.246.2.241"/>
    <x v="419"/>
    <n v="10"/>
    <s v="TIP"/>
    <s v="企業實習計劃說明會"/>
    <s v="0322_台灣拜耳"/>
    <n v="2"/>
    <n v="107"/>
    <n v="1"/>
    <n v="1"/>
    <n v="10"/>
    <s v="是"/>
    <x v="442"/>
    <n v="1"/>
    <n v="0"/>
    <n v="0"/>
    <n v="1"/>
    <n v="0"/>
    <n v="0"/>
    <s v="所"/>
    <s v="其他"/>
    <x v="0"/>
    <s v="其他系所"/>
  </r>
  <r>
    <s v="03 14 2019  5:32PM            "/>
    <s v="陳冠儒"/>
    <s v="E125165310"/>
    <s v="男"/>
    <s v="10/22/1996                    "/>
    <s v="學生"/>
    <s v="文學院                        "/>
    <s v="外文系"/>
    <s v="學士班"/>
    <n v="978123823"/>
    <s v="polarpopo@gmail.com"/>
    <s v="其它"/>
    <s v="否"/>
    <n v="1"/>
    <n v="0"/>
    <s v="否"/>
    <m/>
    <x v="0"/>
    <s v="140.112.252.89"/>
    <x v="420"/>
    <n v="10"/>
    <s v="TIP"/>
    <s v="企業實習計劃說明會"/>
    <s v="0325_富達投信"/>
    <n v="2"/>
    <n v="107"/>
    <n v="1"/>
    <n v="1"/>
    <n v="10"/>
    <s v="有"/>
    <x v="443"/>
    <n v="1"/>
    <n v="0"/>
    <n v="0"/>
    <n v="1"/>
    <n v="0"/>
    <n v="0"/>
    <s v="系"/>
    <s v="其他"/>
    <x v="0"/>
    <s v="其他系所"/>
  </r>
  <r>
    <s v="03 26 2019  3:05PM            "/>
    <s v="陳冠霖"/>
    <s v="B123009272"/>
    <s v="男"/>
    <s v="07/30/1996                    "/>
    <s v="學生"/>
    <s v="管理學院                      "/>
    <s v="財金系"/>
    <s v="學士班"/>
    <n v="939815524"/>
    <m/>
    <s v="其它"/>
    <s v="是"/>
    <n v="0"/>
    <n v="0"/>
    <s v="是"/>
    <m/>
    <x v="1"/>
    <m/>
    <x v="421"/>
    <n v="0"/>
    <s v="TIP"/>
    <s v="企業實習計劃說明會"/>
    <s v="0325_富達投信"/>
    <n v="2"/>
    <n v="107"/>
    <n v="1"/>
    <n v="1"/>
    <n v="10"/>
    <m/>
    <x v="444"/>
    <n v="0"/>
    <n v="0"/>
    <n v="0"/>
    <n v="0"/>
    <n v="1"/>
    <n v="0"/>
    <s v="系"/>
    <s v="財金"/>
    <x v="3"/>
    <s v="財金系"/>
  </r>
  <r>
    <s v="04  9 2019  7:43PM            "/>
    <s v="陳則穎"/>
    <s v="A125554439"/>
    <s v="男"/>
    <s v="12/20/1994                    "/>
    <s v="學生"/>
    <s v="工學院                        "/>
    <s v="機械系"/>
    <s v="學士班"/>
    <n v="970738470"/>
    <s v="b05502156@ntu.edu.tw"/>
    <s v="其它"/>
    <s v="否"/>
    <s v="                              "/>
    <m/>
    <s v="是"/>
    <m/>
    <x v="0"/>
    <s v="140.112.218.112"/>
    <x v="422"/>
    <n v="6"/>
    <s v="TIP"/>
    <s v="企業實習計劃說明會"/>
    <s v="0411_SAS"/>
    <n v="2"/>
    <n v="107"/>
    <n v="1"/>
    <n v="1"/>
    <n v="10"/>
    <s v="否"/>
    <x v="445"/>
    <n v="0"/>
    <n v="1"/>
    <n v="10"/>
    <n v="0"/>
    <n v="0"/>
    <n v="0"/>
    <s v="系"/>
    <s v="其他"/>
    <x v="0"/>
    <s v="其他系所"/>
  </r>
  <r>
    <s v="04  9 2019  7:47PM            "/>
    <s v="陳則穎"/>
    <s v="A125554439"/>
    <s v="男"/>
    <s v="12/20/1994                    "/>
    <s v="學生"/>
    <s v="工學院                        "/>
    <s v="機械系"/>
    <s v="學士班"/>
    <n v="970738470"/>
    <s v="b05502156@ntu.edu.tw"/>
    <s v="其它"/>
    <s v="否"/>
    <s v="                              "/>
    <m/>
    <s v="是"/>
    <m/>
    <x v="0"/>
    <s v="140.112.218.112"/>
    <x v="422"/>
    <n v="6"/>
    <s v="TIP"/>
    <s v="企業實習計劃說明會"/>
    <s v="0412_華碩電腦"/>
    <n v="2"/>
    <n v="107"/>
    <n v="1"/>
    <n v="1"/>
    <n v="10"/>
    <s v="否"/>
    <x v="445"/>
    <n v="0"/>
    <n v="1"/>
    <n v="10"/>
    <n v="0"/>
    <n v="0"/>
    <n v="0"/>
    <s v="系"/>
    <s v="其他"/>
    <x v="0"/>
    <s v="其他系所"/>
  </r>
  <r>
    <s v="04 10 2019  4:39PM            "/>
    <s v="陳品樺"/>
    <s v="A229652812"/>
    <s v="女"/>
    <s v="05/28/1999                    "/>
    <s v="學生"/>
    <s v="管理學院                      "/>
    <s v="國企系"/>
    <s v="學士班"/>
    <n v="910666976"/>
    <s v="roer2930@gmail.com"/>
    <s v="其它"/>
    <s v="否"/>
    <s v="                              "/>
    <m/>
    <s v="是"/>
    <m/>
    <x v="0"/>
    <s v="140.112.25.106"/>
    <x v="423"/>
    <n v="6"/>
    <s v="職涯講堂"/>
    <s v="校友職涯分享會"/>
    <s v="0423_EMBA108級鄭玉琪"/>
    <n v="2"/>
    <n v="107"/>
    <n v="1"/>
    <n v="1"/>
    <n v="10"/>
    <s v="數位內容變成專攻項目，會建議多接觸行銷活動的部分嗎？"/>
    <x v="446"/>
    <n v="0"/>
    <n v="1"/>
    <n v="10"/>
    <n v="0"/>
    <n v="0"/>
    <n v="0"/>
    <s v="系"/>
    <s v="國企"/>
    <x v="2"/>
    <s v="國企系"/>
  </r>
  <r>
    <s v="03 12 2019 10:33AM            "/>
    <s v="陳奕宇"/>
    <s v="A130132230"/>
    <s v="女"/>
    <s v="02/23/1999                    "/>
    <s v="學生"/>
    <s v="管理學院                      "/>
    <s v="財金系"/>
    <s v="學士班"/>
    <n v="905367614"/>
    <s v="yiyuchichi@hotmail.com.tw"/>
    <s v="其它"/>
    <s v="是"/>
    <n v="0"/>
    <n v="0"/>
    <s v="是"/>
    <m/>
    <x v="1"/>
    <m/>
    <x v="424"/>
    <n v="0"/>
    <s v="TIP"/>
    <s v="企業實習計劃說明會"/>
    <s v="0311_晟德集團"/>
    <n v="2"/>
    <n v="107"/>
    <n v="1"/>
    <n v="1"/>
    <n v="10"/>
    <m/>
    <x v="447"/>
    <n v="0"/>
    <n v="0"/>
    <n v="0"/>
    <n v="0"/>
    <n v="1"/>
    <n v="0"/>
    <s v="系"/>
    <s v="財金"/>
    <x v="3"/>
    <s v="財金系"/>
  </r>
  <r>
    <s v="03 13 2019 11:45AM            "/>
    <s v="陳奕宇"/>
    <s v="A130132230"/>
    <s v="男"/>
    <s v="02/23/1999                    "/>
    <s v="學生"/>
    <s v="管理學院                      "/>
    <s v="財金系"/>
    <s v="學士班"/>
    <n v="905367614"/>
    <s v="yiyuchichi@hotmail.com.tw"/>
    <s v="其它"/>
    <s v="是"/>
    <n v="0"/>
    <n v="1"/>
    <s v="是"/>
    <m/>
    <x v="0"/>
    <s v="140.112.25.103"/>
    <x v="424"/>
    <n v="10"/>
    <s v="TIP"/>
    <s v="企業實習計劃說明會"/>
    <s v="0322_台灣拜耳"/>
    <n v="2"/>
    <n v="107"/>
    <n v="1"/>
    <n v="1"/>
    <n v="10"/>
    <s v="否"/>
    <x v="447"/>
    <n v="0"/>
    <n v="1"/>
    <n v="10"/>
    <n v="0"/>
    <n v="0"/>
    <n v="0"/>
    <s v="系"/>
    <s v="財金"/>
    <x v="3"/>
    <s v="財金系"/>
  </r>
  <r>
    <s v="02 19 2019  1:27PM            "/>
    <s v="陳奕均"/>
    <s v="A229728633"/>
    <s v="女"/>
    <s v="11/10/1997                    "/>
    <s v="學生"/>
    <s v="管理學院                      "/>
    <s v="會計系"/>
    <s v="學士班"/>
    <n v="922211107"/>
    <s v="xd87qwe@gmail.com"/>
    <s v="其它"/>
    <s v="否"/>
    <n v="0"/>
    <n v="1"/>
    <s v="是"/>
    <m/>
    <x v="0"/>
    <s v="140.112.7.185"/>
    <x v="425"/>
    <n v="10"/>
    <s v="TIP"/>
    <s v="企業實習計劃說明會"/>
    <s v="0311_晟德集團"/>
    <n v="2"/>
    <n v="107"/>
    <n v="1"/>
    <n v="1"/>
    <n v="10"/>
    <s v="否"/>
    <x v="448"/>
    <n v="0"/>
    <n v="1"/>
    <n v="10"/>
    <n v="0"/>
    <n v="0"/>
    <n v="0"/>
    <s v="系"/>
    <s v="會計"/>
    <x v="4"/>
    <s v="會計系"/>
  </r>
  <r>
    <s v="03 13 2019  3:55PM            "/>
    <s v="陳奕辰"/>
    <s v="A230357882"/>
    <s v="女"/>
    <s v="08/23/1999                    "/>
    <s v="學生"/>
    <s v="管理學院                      "/>
    <s v="財金系"/>
    <s v="學士班"/>
    <n v="978207200"/>
    <s v="qqqqbarbie@gmail.com"/>
    <s v="其它"/>
    <s v="否"/>
    <n v="0"/>
    <n v="1"/>
    <s v="是"/>
    <m/>
    <x v="0"/>
    <s v="140.112.25.107"/>
    <x v="426"/>
    <n v="10"/>
    <s v="TIP"/>
    <s v="企業實習計劃說明會"/>
    <s v="0325_富達投信"/>
    <n v="2"/>
    <n v="107"/>
    <n v="1"/>
    <n v="1"/>
    <n v="10"/>
    <s v="是"/>
    <x v="449"/>
    <n v="0"/>
    <n v="1"/>
    <n v="10"/>
    <n v="0"/>
    <n v="0"/>
    <n v="0"/>
    <s v="系"/>
    <s v="財金"/>
    <x v="3"/>
    <s v="財金系"/>
  </r>
  <r>
    <s v="03 13 2019  8:03AM            "/>
    <s v="陳姿穎"/>
    <s v="A225126884"/>
    <s v="女"/>
    <s v="05/01/1982                    "/>
    <s v="學生"/>
    <s v=" 電機資訊學院                 "/>
    <s v="電子所"/>
    <s v="博士班"/>
    <n v="921120393"/>
    <s v="exp501@gmail.com"/>
    <s v="其它"/>
    <s v="否"/>
    <n v="1"/>
    <n v="0"/>
    <s v="否"/>
    <m/>
    <x v="0"/>
    <s v="223.139.175.13"/>
    <x v="427"/>
    <n v="10"/>
    <s v="TIP"/>
    <s v="企業實習計劃說明會"/>
    <s v="0318_大昌華嘉"/>
    <n v="2"/>
    <n v="107"/>
    <n v="1"/>
    <n v="1"/>
    <n v="10"/>
    <m/>
    <x v="450"/>
    <n v="1"/>
    <n v="0"/>
    <n v="0"/>
    <n v="1"/>
    <n v="0"/>
    <n v="0"/>
    <s v="所"/>
    <s v="其他"/>
    <x v="0"/>
    <s v="其他系所"/>
  </r>
  <r>
    <s v="05  9 2019  9:06AM            "/>
    <s v="陳宣"/>
    <s v="AD30311860"/>
    <s v="女"/>
    <s v="03/25/1998                    "/>
    <s v="學生"/>
    <s v="管理學院                      "/>
    <s v="資管系"/>
    <s v="學士班"/>
    <n v="60173628682"/>
    <s v="swoon0325@gmail.com"/>
    <s v="其它"/>
    <s v="是"/>
    <s v="                              "/>
    <m/>
    <s v="是"/>
    <m/>
    <x v="1"/>
    <m/>
    <x v="428"/>
    <n v="6"/>
    <s v="TIP"/>
    <s v="企業實習說明會"/>
    <s v="0508_台大創創中心"/>
    <n v="2"/>
    <n v="10"/>
    <n v="1"/>
    <n v="107"/>
    <n v="10"/>
    <m/>
    <x v="451"/>
    <n v="0"/>
    <n v="0"/>
    <n v="0"/>
    <n v="0"/>
    <n v="1"/>
    <n v="0"/>
    <s v="系"/>
    <s v="資管"/>
    <x v="12"/>
    <s v="資管系"/>
  </r>
  <r>
    <s v="04 25 2019  3:21PM            "/>
    <s v="陳宣羽"/>
    <s v="K222848971"/>
    <s v="女"/>
    <s v="01/01/1997                    "/>
    <s v="學生"/>
    <s v="管理學院                      "/>
    <s v="工管系企管組"/>
    <s v="學士班"/>
    <n v="34013669"/>
    <s v="b04701143@ntu.edu.tw"/>
    <s v="其它"/>
    <s v="否"/>
    <s v="                              "/>
    <m/>
    <s v="是"/>
    <m/>
    <x v="0"/>
    <s v="140.112.25.99"/>
    <x v="429"/>
    <n v="6"/>
    <s v="TIP"/>
    <s v="企業實習說明會"/>
    <s v="0426_台灣通用磨坊"/>
    <n v="2"/>
    <n v="107"/>
    <n v="1"/>
    <n v="1"/>
    <n v="10"/>
    <s v="是"/>
    <x v="452"/>
    <n v="0"/>
    <n v="1"/>
    <n v="10"/>
    <n v="0"/>
    <n v="0"/>
    <n v="0"/>
    <s v="系"/>
    <s v="工管"/>
    <x v="5"/>
    <s v="工管系"/>
  </r>
  <r>
    <s v="05  6 2019  2:32PM            "/>
    <s v="陳宣喻"/>
    <s v="S224955297"/>
    <s v="女"/>
    <s v="01/07/1998                    "/>
    <s v="學生"/>
    <s v="社會科學院                    "/>
    <s v="經濟系"/>
    <s v="學士班"/>
    <n v="918561758"/>
    <m/>
    <s v="其它"/>
    <s v="是"/>
    <s v="                              "/>
    <m/>
    <s v="是"/>
    <m/>
    <x v="1"/>
    <m/>
    <x v="430"/>
    <n v="6"/>
    <s v="TIP"/>
    <s v="企業實習說明會"/>
    <s v="0506_綠藤生機"/>
    <n v="2"/>
    <n v="107"/>
    <n v="1"/>
    <n v="1"/>
    <n v="10"/>
    <m/>
    <x v="453"/>
    <n v="0"/>
    <n v="0"/>
    <n v="0"/>
    <n v="0"/>
    <n v="1"/>
    <n v="0"/>
    <s v="系"/>
    <s v="其他"/>
    <x v="0"/>
    <s v="其他系所"/>
  </r>
  <r>
    <s v="02 28 2019  5:59PM            "/>
    <s v="陳宥安"/>
    <s v="E125252443"/>
    <s v="男"/>
    <s v="12/04/1997                    "/>
    <s v="學生"/>
    <s v="管理學院                      "/>
    <s v="財金系"/>
    <s v="學士班"/>
    <n v="988158860"/>
    <s v="nangaluchen@gmail.com"/>
    <s v="其它"/>
    <s v="是"/>
    <n v="0"/>
    <n v="1"/>
    <s v="是"/>
    <m/>
    <x v="0"/>
    <s v="140.112.245.79"/>
    <x v="431"/>
    <n v="10"/>
    <s v="TIP"/>
    <s v="企業實習計劃說明會"/>
    <s v="0313_全球人壽"/>
    <n v="2"/>
    <n v="107"/>
    <n v="1"/>
    <n v="1"/>
    <n v="10"/>
    <s v="否"/>
    <x v="454"/>
    <n v="0"/>
    <n v="1"/>
    <n v="10"/>
    <n v="0"/>
    <n v="0"/>
    <n v="0"/>
    <s v="系"/>
    <s v="財金"/>
    <x v="3"/>
    <s v="財金系"/>
  </r>
  <r>
    <s v="02 28 2019  5:58PM            "/>
    <s v="陳宥安"/>
    <s v="E125252443"/>
    <s v="男"/>
    <s v="12/04/1997                    "/>
    <s v="學生"/>
    <s v="管理學院                      "/>
    <s v="財金系"/>
    <s v="學士班"/>
    <n v="988158860"/>
    <s v="nangaluchen@gmail.com"/>
    <s v="其它"/>
    <s v="是"/>
    <n v="0"/>
    <n v="1"/>
    <s v="是"/>
    <m/>
    <x v="0"/>
    <s v="140.112.245.79"/>
    <x v="431"/>
    <n v="10"/>
    <s v="TIP"/>
    <s v="企業實習計劃說明會"/>
    <s v="0319_玉山銀行"/>
    <n v="2"/>
    <n v="107"/>
    <n v="1"/>
    <n v="1"/>
    <n v="10"/>
    <s v="否"/>
    <x v="454"/>
    <n v="0"/>
    <n v="1"/>
    <n v="10"/>
    <n v="0"/>
    <n v="0"/>
    <n v="0"/>
    <s v="系"/>
    <s v="財金"/>
    <x v="3"/>
    <s v="財金系"/>
  </r>
  <r>
    <s v="02 28 2019  5:59PM            "/>
    <s v="陳宥安"/>
    <s v="E125252443"/>
    <s v="男"/>
    <s v="12/04/1997                    "/>
    <s v="學生"/>
    <s v="管理學院                      "/>
    <s v="財金系"/>
    <s v="學士班"/>
    <n v="988158860"/>
    <s v="nangaluchen@gmail.com"/>
    <s v="其它"/>
    <s v="是"/>
    <n v="0"/>
    <n v="1"/>
    <s v="是"/>
    <m/>
    <x v="0"/>
    <s v="140.112.245.79"/>
    <x v="431"/>
    <n v="10"/>
    <s v="TIP"/>
    <s v="企業實習計劃說明會"/>
    <s v="0320_國泰金控"/>
    <n v="2"/>
    <n v="107"/>
    <n v="1"/>
    <n v="1"/>
    <n v="10"/>
    <s v="否"/>
    <x v="454"/>
    <n v="0"/>
    <n v="1"/>
    <n v="10"/>
    <n v="0"/>
    <n v="0"/>
    <n v="0"/>
    <s v="系"/>
    <s v="財金"/>
    <x v="3"/>
    <s v="財金系"/>
  </r>
  <r>
    <s v="03  8 2019  1:33PM            "/>
    <s v="陳宥安"/>
    <s v="E125252443"/>
    <s v="男"/>
    <s v="12/04/1997                    "/>
    <s v="學生"/>
    <s v="管理學院                      "/>
    <s v="財金系"/>
    <s v="學士班"/>
    <n v="988158860"/>
    <s v="nangaluchen@gmail.com"/>
    <s v="其它"/>
    <s v="是"/>
    <n v="0"/>
    <n v="1"/>
    <s v="是"/>
    <m/>
    <x v="0"/>
    <s v="140.112.245.79"/>
    <x v="431"/>
    <n v="10"/>
    <s v="TIP"/>
    <s v="企業實習計劃說明會"/>
    <s v="0325_富達投信"/>
    <n v="2"/>
    <n v="107"/>
    <n v="1"/>
    <n v="1"/>
    <n v="10"/>
    <s v="否"/>
    <x v="454"/>
    <n v="0"/>
    <n v="1"/>
    <n v="10"/>
    <n v="0"/>
    <n v="0"/>
    <n v="0"/>
    <s v="系"/>
    <s v="財金"/>
    <x v="3"/>
    <s v="財金系"/>
  </r>
  <r>
    <s v="03 21 2019 11:03PM            "/>
    <s v="陳建元"/>
    <s v="A129659015"/>
    <s v="男"/>
    <s v="01/19/1998                    "/>
    <s v="學生"/>
    <s v="管理學院                      "/>
    <s v="財金系"/>
    <s v="學士班"/>
    <n v="978125139"/>
    <s v="eric12211221@gmail.com"/>
    <s v="其它"/>
    <s v="否"/>
    <n v="1"/>
    <n v="0"/>
    <s v="否"/>
    <m/>
    <x v="0"/>
    <s v="118.169.115.45"/>
    <x v="432"/>
    <n v="10"/>
    <s v="TIP"/>
    <s v="企業實習計劃說明會"/>
    <s v="0325_富達投信"/>
    <n v="2"/>
    <n v="107"/>
    <n v="1"/>
    <n v="1"/>
    <n v="10"/>
    <s v="有"/>
    <x v="455"/>
    <n v="1"/>
    <n v="0"/>
    <n v="0"/>
    <n v="1"/>
    <n v="0"/>
    <n v="0"/>
    <s v="系"/>
    <s v="財金"/>
    <x v="3"/>
    <s v="財金系"/>
  </r>
  <r>
    <s v="03 19 2019  4:52PM            "/>
    <s v="陳律倢"/>
    <s v="U221806913"/>
    <s v="女"/>
    <s v="01/15/1998                    "/>
    <s v="學生"/>
    <s v="管理學院                      "/>
    <s v="財金系"/>
    <s v="學士班"/>
    <n v="979239815"/>
    <s v="lyu.jie.chen@gmail.com"/>
    <s v="其它"/>
    <s v="是"/>
    <n v="0"/>
    <n v="0"/>
    <s v="是"/>
    <m/>
    <x v="1"/>
    <m/>
    <x v="433"/>
    <n v="0"/>
    <s v="TIP"/>
    <s v="企業實習計劃說明會"/>
    <s v="0319_玉山銀行"/>
    <n v="2"/>
    <n v="107"/>
    <n v="1"/>
    <n v="1"/>
    <n v="10"/>
    <m/>
    <x v="456"/>
    <n v="0"/>
    <n v="0"/>
    <n v="0"/>
    <n v="0"/>
    <n v="1"/>
    <n v="0"/>
    <s v="系"/>
    <s v="財金"/>
    <x v="3"/>
    <s v="財金系"/>
  </r>
  <r>
    <s v="03 19 2019 11:07AM            "/>
    <s v="陳律倢"/>
    <s v="U221806913"/>
    <s v="女"/>
    <s v="01/15/1998                    "/>
    <s v="學生"/>
    <s v="管理學院                      "/>
    <s v="財金系"/>
    <s v="學士班"/>
    <n v="979239815"/>
    <s v="lyu.jie.chen@gmail.com"/>
    <s v="其它"/>
    <s v="否"/>
    <n v="0"/>
    <n v="1"/>
    <s v="是"/>
    <m/>
    <x v="0"/>
    <s v="49.217.130.246"/>
    <x v="433"/>
    <n v="10"/>
    <s v="TIP"/>
    <s v="企業實習計劃說明會"/>
    <s v="0325_富達投信"/>
    <n v="2"/>
    <n v="107"/>
    <n v="1"/>
    <n v="1"/>
    <n v="10"/>
    <s v="否"/>
    <x v="456"/>
    <n v="0"/>
    <n v="1"/>
    <n v="10"/>
    <n v="0"/>
    <n v="0"/>
    <n v="0"/>
    <s v="系"/>
    <s v="財金"/>
    <x v="3"/>
    <s v="財金系"/>
  </r>
  <r>
    <s v="04  9 2019  9:19AM            "/>
    <s v="陳律倢"/>
    <s v="U221806913"/>
    <s v="女"/>
    <s v="01/15/1998                    "/>
    <s v="學生"/>
    <s v="管理學院                      "/>
    <s v="財金系"/>
    <s v="學士班"/>
    <n v="979239815"/>
    <s v="lyu.jie.chen@gmail.com"/>
    <s v="其它"/>
    <s v="否"/>
    <s v="                              "/>
    <m/>
    <s v="是"/>
    <m/>
    <x v="0"/>
    <s v="49.217.145.117"/>
    <x v="433"/>
    <n v="6"/>
    <s v="TIP"/>
    <s v="企業實習計劃說明會"/>
    <s v="0411_SAS"/>
    <n v="2"/>
    <n v="107"/>
    <n v="1"/>
    <n v="1"/>
    <n v="10"/>
    <s v="否"/>
    <x v="456"/>
    <n v="0"/>
    <n v="1"/>
    <n v="10"/>
    <n v="0"/>
    <n v="0"/>
    <n v="0"/>
    <s v="系"/>
    <s v="財金"/>
    <x v="3"/>
    <s v="財金系"/>
  </r>
  <r>
    <s v="04 22 2019  9:05AM            "/>
    <s v="陳律倢"/>
    <s v="U221806913"/>
    <s v="女"/>
    <s v="01/15/1998                    "/>
    <s v="學生"/>
    <s v="管理學院                      "/>
    <s v="財金系"/>
    <s v="學士班"/>
    <n v="979239815"/>
    <s v="lyu.jie.chen@gmail.com"/>
    <s v="其它"/>
    <s v="是"/>
    <s v="                              "/>
    <m/>
    <s v="是"/>
    <m/>
    <x v="0"/>
    <m/>
    <x v="433"/>
    <n v="6"/>
    <s v="職業工坊"/>
    <s v="面試實戰工作坊"/>
    <s v="0422_金融業"/>
    <n v="2"/>
    <n v="107"/>
    <n v="1"/>
    <n v="1"/>
    <n v="10"/>
    <s v="是"/>
    <x v="456"/>
    <n v="0"/>
    <n v="1"/>
    <n v="10"/>
    <n v="0"/>
    <n v="0"/>
    <n v="0"/>
    <s v="系"/>
    <s v="財金"/>
    <x v="3"/>
    <s v="財金系"/>
  </r>
  <r>
    <s v="02 27 2019  9:53AM            "/>
    <s v="陳思吟"/>
    <s v="E225108004"/>
    <s v="女"/>
    <s v="04/13/1996                    "/>
    <s v="學生"/>
    <s v="管理學院                      "/>
    <s v="國企系"/>
    <s v="碩士班"/>
    <n v="923260512"/>
    <s v="shihyin96@gmail.com"/>
    <s v="其它"/>
    <s v="否"/>
    <n v="0"/>
    <n v="1"/>
    <s v="是"/>
    <m/>
    <x v="0"/>
    <s v="223.136.149.44"/>
    <x v="434"/>
    <n v="10"/>
    <s v="TIP"/>
    <s v="企業實習計劃說明會"/>
    <s v="0319_玉山銀行"/>
    <n v="2"/>
    <n v="107"/>
    <n v="1"/>
    <n v="1"/>
    <n v="10"/>
    <s v="是"/>
    <x v="457"/>
    <n v="0"/>
    <n v="1"/>
    <n v="10"/>
    <n v="0"/>
    <n v="0"/>
    <n v="0"/>
    <s v="所"/>
    <s v="國企"/>
    <x v="11"/>
    <s v="國企所"/>
  </r>
  <r>
    <s v="04 13 2019 12:54PM            "/>
    <s v="陳思吟"/>
    <s v="E225108004"/>
    <s v="女"/>
    <s v="04/13/1996                    "/>
    <s v="學生"/>
    <s v="管理學院                      "/>
    <s v="國企系"/>
    <s v="碩士班"/>
    <n v="923260512"/>
    <s v="shihyin96@gmail.com"/>
    <s v="其它"/>
    <s v="是"/>
    <s v="                              "/>
    <m/>
    <s v="是"/>
    <m/>
    <x v="0"/>
    <m/>
    <x v="434"/>
    <m/>
    <s v="TCP"/>
    <s v="結業式"/>
    <s v="0329_結業式"/>
    <n v="2"/>
    <n v="107"/>
    <n v="1"/>
    <n v="0"/>
    <n v="0"/>
    <m/>
    <x v="457"/>
    <n v="0"/>
    <n v="1"/>
    <n v="0"/>
    <n v="0"/>
    <n v="0"/>
    <n v="0"/>
    <s v="所"/>
    <s v="國企"/>
    <x v="11"/>
    <s v="國企所"/>
  </r>
  <r>
    <s v="03 18 2019 11:32AM            "/>
    <s v="陳思吟"/>
    <s v="E225108004"/>
    <s v="女"/>
    <s v="04/13/1996                    "/>
    <s v="學生"/>
    <s v="管理學院                      "/>
    <s v="國企系"/>
    <s v="碩士班"/>
    <n v="923260512"/>
    <s v="r07724009@ntu.edu.tw"/>
    <s v="其它"/>
    <s v="否"/>
    <s v="                              "/>
    <m/>
    <s v="是"/>
    <m/>
    <x v="0"/>
    <s v="140.112.181.194"/>
    <x v="434"/>
    <n v="6"/>
    <s v="TIP"/>
    <s v="企業實習計劃說明會"/>
    <s v="0412_華碩電腦"/>
    <n v="2"/>
    <n v="107"/>
    <n v="1"/>
    <n v="1"/>
    <n v="10"/>
    <s v="是"/>
    <x v="457"/>
    <n v="0"/>
    <n v="1"/>
    <n v="10"/>
    <n v="0"/>
    <n v="0"/>
    <n v="0"/>
    <s v="所"/>
    <s v="國企"/>
    <x v="11"/>
    <s v="國企所"/>
  </r>
  <r>
    <s v="03 13 2019  4:54PM            "/>
    <s v="陳思吟"/>
    <s v="E225108004"/>
    <s v="女"/>
    <s v="04/13/1996                    "/>
    <s v="學生"/>
    <s v="管理學院                      "/>
    <s v="國企系"/>
    <s v="碩士班"/>
    <n v="923260512"/>
    <s v="r07724009@ntu.edu.tw"/>
    <s v="其它"/>
    <s v="否"/>
    <s v="                              "/>
    <m/>
    <s v="是"/>
    <m/>
    <x v="0"/>
    <s v="140.112.181.194"/>
    <x v="434"/>
    <n v="6"/>
    <s v="TIP"/>
    <s v="企業實習說明會"/>
    <s v="0426_台灣通用磨坊"/>
    <n v="2"/>
    <n v="107"/>
    <n v="1"/>
    <n v="1"/>
    <n v="10"/>
    <s v="是"/>
    <x v="457"/>
    <n v="0"/>
    <n v="1"/>
    <n v="10"/>
    <n v="0"/>
    <n v="0"/>
    <n v="0"/>
    <s v="所"/>
    <s v="國企"/>
    <x v="11"/>
    <s v="國企所"/>
  </r>
  <r>
    <s v="03 18 2019  4:10PM            "/>
    <s v="陳映蓁"/>
    <s v="J222833522"/>
    <s v="女"/>
    <s v="02/13/1996                    "/>
    <s v="學生"/>
    <s v="管理學院                      "/>
    <s v="商研所"/>
    <s v="碩士班"/>
    <n v="960072896"/>
    <s v="r07741019@ntu.edu.tw"/>
    <s v="其它"/>
    <s v="否"/>
    <n v="0"/>
    <n v="1"/>
    <s v="是"/>
    <m/>
    <x v="0"/>
    <s v="101.9.44.118"/>
    <x v="435"/>
    <n v="10"/>
    <s v="TIP"/>
    <s v="企業實習計劃說明會"/>
    <s v="0319_玉山銀行"/>
    <n v="2"/>
    <n v="107"/>
    <n v="1"/>
    <n v="1"/>
    <n v="10"/>
    <s v="否"/>
    <x v="458"/>
    <n v="0"/>
    <n v="1"/>
    <n v="10"/>
    <n v="0"/>
    <n v="0"/>
    <n v="0"/>
    <s v="所"/>
    <s v="商研"/>
    <x v="7"/>
    <s v="商研所"/>
  </r>
  <r>
    <s v="03  7 2019  9:51PM            "/>
    <s v="陳昭妤"/>
    <s v="A228630974"/>
    <s v="女"/>
    <s v="02/02/1995                    "/>
    <s v="校外人士"/>
    <m/>
    <s v="淡江大學資管所"/>
    <s v="學生"/>
    <n v="972184211"/>
    <s v="susan.cy.chen@gmail.com"/>
    <s v="其它"/>
    <s v="否"/>
    <s v="                              "/>
    <m/>
    <s v="否"/>
    <m/>
    <x v="0"/>
    <s v="123.192.8.51"/>
    <x v="436"/>
    <n v="6"/>
    <s v="TIP"/>
    <s v="企業實習計劃說明會"/>
    <s v="0411_SAS"/>
    <n v="2"/>
    <n v="107"/>
    <n v="1"/>
    <n v="1"/>
    <n v="10"/>
    <m/>
    <x v="459"/>
    <n v="1"/>
    <n v="0"/>
    <n v="0"/>
    <n v="1"/>
    <n v="0"/>
    <n v="0"/>
    <s v="其他"/>
    <s v="非在校生"/>
    <x v="1"/>
    <s v="其他"/>
  </r>
  <r>
    <s v="03 15 2019  1:38AM            "/>
    <s v="陳昭政"/>
    <s v="A130527417"/>
    <s v="男"/>
    <s v="01/19/1999                    "/>
    <s v="學生"/>
    <s v="管理學院                      "/>
    <s v="國企系"/>
    <s v="學士班"/>
    <n v="970800580"/>
    <s v="a0970800580@gmail.com"/>
    <s v="其它"/>
    <s v="否"/>
    <n v="0"/>
    <n v="1"/>
    <s v="是"/>
    <m/>
    <x v="0"/>
    <s v="219.68.51.64"/>
    <x v="437"/>
    <n v="10"/>
    <s v="TIP"/>
    <s v="企業實習計劃說明會"/>
    <s v="0315_聚陽實業"/>
    <n v="2"/>
    <n v="107"/>
    <n v="1"/>
    <n v="1"/>
    <n v="10"/>
    <s v="否"/>
    <x v="460"/>
    <n v="0"/>
    <n v="1"/>
    <n v="10"/>
    <n v="0"/>
    <n v="0"/>
    <n v="0"/>
    <s v="系"/>
    <s v="國企"/>
    <x v="2"/>
    <s v="國企系"/>
  </r>
  <r>
    <s v="03 19 2019  4:33AM            "/>
    <s v="陳昭政"/>
    <s v="A130527417"/>
    <s v="男"/>
    <s v="01/19/1999                    "/>
    <s v="學生"/>
    <s v="管理學院                      "/>
    <s v="國企系"/>
    <s v="學士班"/>
    <n v="970800580"/>
    <s v="a0970800580@gmail.com"/>
    <s v="其它"/>
    <s v="否"/>
    <n v="0"/>
    <n v="1"/>
    <s v="是"/>
    <m/>
    <x v="0"/>
    <s v="219.68.51.64"/>
    <x v="437"/>
    <n v="10"/>
    <s v="TIP"/>
    <s v="企業實習計劃說明會"/>
    <s v="0322_台灣拜耳"/>
    <n v="2"/>
    <n v="107"/>
    <n v="1"/>
    <n v="1"/>
    <n v="10"/>
    <s v="否"/>
    <x v="460"/>
    <n v="0"/>
    <n v="1"/>
    <n v="10"/>
    <n v="0"/>
    <n v="0"/>
    <n v="0"/>
    <s v="系"/>
    <s v="國企"/>
    <x v="2"/>
    <s v="國企系"/>
  </r>
  <r>
    <s v="03 22 2019  6:51PM            "/>
    <s v="陳昭政"/>
    <s v="A130527417"/>
    <s v="男"/>
    <s v="01/19/1999                    "/>
    <s v="學生"/>
    <s v="管理學院                      "/>
    <s v="國企系"/>
    <s v="學士班"/>
    <n v="970800580"/>
    <s v="a0970800580@gmail.com"/>
    <s v="其它"/>
    <s v="否"/>
    <n v="0"/>
    <n v="1"/>
    <s v="是"/>
    <m/>
    <x v="0"/>
    <s v="140.112.25.98"/>
    <x v="437"/>
    <n v="10"/>
    <s v="TIP"/>
    <s v="企業實習計劃說明會"/>
    <s v="0325_富達投信"/>
    <n v="2"/>
    <n v="107"/>
    <n v="1"/>
    <n v="1"/>
    <n v="10"/>
    <s v="否"/>
    <x v="460"/>
    <n v="0"/>
    <n v="1"/>
    <n v="10"/>
    <n v="0"/>
    <n v="0"/>
    <n v="0"/>
    <s v="系"/>
    <s v="國企"/>
    <x v="2"/>
    <s v="國企系"/>
  </r>
  <r>
    <s v="04  9 2019  8:24PM            "/>
    <s v="陳昭政"/>
    <s v="A130527417"/>
    <s v="男"/>
    <s v="01/19/1999                    "/>
    <s v="學生"/>
    <s v="管理學院                      "/>
    <s v="國企系"/>
    <s v="學士班"/>
    <n v="970800580"/>
    <s v="a0970800580@gmail.com"/>
    <s v="其它"/>
    <s v="否"/>
    <s v="                              "/>
    <m/>
    <s v="是"/>
    <m/>
    <x v="0"/>
    <s v="140.112.25.98"/>
    <x v="437"/>
    <n v="6"/>
    <s v="TIP"/>
    <s v="企業實習計劃說明會"/>
    <s v="0410_燦坤實業"/>
    <n v="2"/>
    <n v="107"/>
    <n v="1"/>
    <n v="1"/>
    <n v="10"/>
    <s v="否"/>
    <x v="460"/>
    <n v="0"/>
    <n v="1"/>
    <n v="10"/>
    <n v="0"/>
    <n v="0"/>
    <n v="0"/>
    <s v="系"/>
    <s v="國企"/>
    <x v="2"/>
    <s v="國企系"/>
  </r>
  <r>
    <s v="04 11 2019  1:11AM            "/>
    <s v="陳昭政"/>
    <s v="A130527417"/>
    <s v="男"/>
    <s v="01/19/1999                    "/>
    <s v="學生"/>
    <s v="管理學院                      "/>
    <s v="國企系"/>
    <s v="學士班"/>
    <n v="970800580"/>
    <s v="a0970800580@gmail.com"/>
    <s v="其它"/>
    <s v="否"/>
    <s v="                              "/>
    <m/>
    <s v="是"/>
    <m/>
    <x v="0"/>
    <s v="58.114.65.90"/>
    <x v="437"/>
    <n v="6"/>
    <s v="TIP"/>
    <s v="企業實習計劃說明會"/>
    <s v="0411_SAS"/>
    <n v="2"/>
    <n v="107"/>
    <n v="1"/>
    <n v="1"/>
    <n v="10"/>
    <s v="否"/>
    <x v="460"/>
    <n v="0"/>
    <n v="1"/>
    <n v="10"/>
    <n v="0"/>
    <n v="0"/>
    <n v="0"/>
    <s v="系"/>
    <s v="國企"/>
    <x v="2"/>
    <s v="國企系"/>
  </r>
  <r>
    <s v="04 12 2019 12:25AM            "/>
    <s v="陳昭政"/>
    <s v="A130527417"/>
    <s v="男"/>
    <s v="01/19/1999                    "/>
    <s v="學生"/>
    <s v="管理學院                      "/>
    <s v="國企系"/>
    <s v="學士班"/>
    <n v="970800580"/>
    <s v="a0970800580@gmail.com"/>
    <s v="其它"/>
    <s v="否"/>
    <s v="                              "/>
    <m/>
    <s v="是"/>
    <m/>
    <x v="0"/>
    <s v="58.114.65.90"/>
    <x v="437"/>
    <n v="6"/>
    <s v="TIP"/>
    <s v="企業實習計劃說明會"/>
    <s v="0412_華碩電腦"/>
    <n v="2"/>
    <n v="107"/>
    <n v="1"/>
    <n v="1"/>
    <n v="10"/>
    <s v="否"/>
    <x v="460"/>
    <n v="0"/>
    <n v="1"/>
    <n v="10"/>
    <n v="0"/>
    <n v="0"/>
    <n v="0"/>
    <s v="系"/>
    <s v="國企"/>
    <x v="2"/>
    <s v="國企系"/>
  </r>
  <r>
    <s v="04 25 2019 12:12AM            "/>
    <s v="陳昭政"/>
    <s v="A130527417"/>
    <s v="男"/>
    <s v="01/19/1999                    "/>
    <s v="學生"/>
    <s v="管理學院                      "/>
    <s v="國企系"/>
    <s v="學士班"/>
    <n v="970800580"/>
    <s v="a0970800580@gmail.com"/>
    <s v="其它"/>
    <s v="否"/>
    <s v="                              "/>
    <m/>
    <s v="是"/>
    <m/>
    <x v="0"/>
    <s v="219.68.56.173"/>
    <x v="437"/>
    <n v="6"/>
    <s v="TIP"/>
    <s v="企業實習說明會"/>
    <s v="0425_Dapp Pocket"/>
    <n v="2"/>
    <n v="107"/>
    <n v="1"/>
    <n v="1"/>
    <n v="10"/>
    <s v="否"/>
    <x v="460"/>
    <n v="0"/>
    <n v="1"/>
    <n v="10"/>
    <n v="0"/>
    <n v="0"/>
    <n v="0"/>
    <s v="系"/>
    <s v="國企"/>
    <x v="2"/>
    <s v="國企系"/>
  </r>
  <r>
    <s v="04 26 2019  5:07AM            "/>
    <s v="陳昭政"/>
    <s v="A130527417"/>
    <s v="男"/>
    <s v="01/19/1999                    "/>
    <s v="學生"/>
    <s v="管理學院                      "/>
    <s v="國企系"/>
    <s v="學士班"/>
    <n v="970800580"/>
    <s v="a0970800580@gmail.com"/>
    <s v="其它"/>
    <s v="否"/>
    <s v="                              "/>
    <m/>
    <s v="是"/>
    <m/>
    <x v="0"/>
    <s v="219.68.56.173"/>
    <x v="437"/>
    <n v="6"/>
    <s v="TIP"/>
    <s v="企業實習說明會"/>
    <s v="0426_台灣通用磨坊"/>
    <n v="2"/>
    <n v="107"/>
    <n v="1"/>
    <n v="1"/>
    <n v="10"/>
    <s v="否"/>
    <x v="460"/>
    <n v="0"/>
    <n v="1"/>
    <n v="10"/>
    <n v="0"/>
    <n v="0"/>
    <n v="0"/>
    <s v="系"/>
    <s v="國企"/>
    <x v="2"/>
    <s v="國企系"/>
  </r>
  <r>
    <s v="03 21 2019  3:58PM            "/>
    <s v="陳昱佐"/>
    <s v="A126137254"/>
    <s v="男"/>
    <s v="02/14/1993                    "/>
    <s v="學生"/>
    <s v="社會科學院                    "/>
    <s v="經濟系"/>
    <s v="碩士班"/>
    <n v="983287739"/>
    <s v="k27283768@gmail.com"/>
    <s v="其它"/>
    <s v="否"/>
    <s v="                              "/>
    <m/>
    <s v="否"/>
    <m/>
    <x v="0"/>
    <s v="140.112.25.121"/>
    <x v="438"/>
    <n v="6"/>
    <s v="職涯講堂"/>
    <s v="學長姐實習經驗分享會"/>
    <s v="0326_工管B05孫儷芯/國企B04童安弘"/>
    <n v="2"/>
    <n v="107"/>
    <n v="1"/>
    <n v="1"/>
    <n v="10"/>
    <s v="實習經驗分想"/>
    <x v="461"/>
    <n v="1"/>
    <n v="0"/>
    <n v="0"/>
    <n v="1"/>
    <n v="0"/>
    <n v="0"/>
    <s v="所"/>
    <s v="其他"/>
    <x v="0"/>
    <s v="其他系所"/>
  </r>
  <r>
    <s v="02 25 2019 11:13AM            "/>
    <s v="陳昱豪"/>
    <s v="E124612025"/>
    <s v="男"/>
    <s v="08/02/1994                    "/>
    <s v="學生"/>
    <s v="理學院                        "/>
    <s v="心理系一般組"/>
    <s v="碩士班"/>
    <n v="929822336"/>
    <s v="itoyuhao@gmail.com"/>
    <s v="其它"/>
    <s v="否"/>
    <n v="0"/>
    <n v="1"/>
    <s v="是"/>
    <m/>
    <x v="0"/>
    <s v="140.112.4.174"/>
    <x v="439"/>
    <n v="10"/>
    <s v="TIP"/>
    <s v="企業實習計劃說明會"/>
    <s v="0311_晟德集團"/>
    <n v="2"/>
    <n v="107"/>
    <n v="1"/>
    <n v="1"/>
    <n v="10"/>
    <s v="是"/>
    <x v="462"/>
    <n v="0"/>
    <n v="1"/>
    <n v="10"/>
    <n v="0"/>
    <n v="0"/>
    <n v="0"/>
    <s v="所"/>
    <s v="其他"/>
    <x v="0"/>
    <s v="其他系所"/>
  </r>
  <r>
    <s v="02 25 2019 11:02AM            "/>
    <s v="陳昱豪"/>
    <s v="E124612025"/>
    <s v="男"/>
    <s v="08/02/1994                    "/>
    <s v="學生"/>
    <s v="理學院                        "/>
    <s v="心理系一般組"/>
    <s v="碩士班"/>
    <n v="929822336"/>
    <s v="itoyuhao@gmail.com"/>
    <s v="其它"/>
    <s v="否"/>
    <n v="1"/>
    <n v="0"/>
    <s v="否"/>
    <m/>
    <x v="0"/>
    <s v="140.112.4.174"/>
    <x v="439"/>
    <n v="10"/>
    <s v="TIP"/>
    <s v="企業實習計劃說明會"/>
    <s v="0319_玉山銀行"/>
    <n v="2"/>
    <n v="107"/>
    <n v="1"/>
    <n v="1"/>
    <n v="10"/>
    <s v="是"/>
    <x v="462"/>
    <n v="1"/>
    <n v="0"/>
    <n v="0"/>
    <n v="1"/>
    <n v="0"/>
    <n v="0"/>
    <s v="所"/>
    <s v="其他"/>
    <x v="0"/>
    <s v="其他系所"/>
  </r>
  <r>
    <s v="02 25 2019 11:02AM            "/>
    <s v="陳昱豪"/>
    <s v="E124612025"/>
    <s v="男"/>
    <s v="08/02/1994                    "/>
    <s v="學生"/>
    <s v="理學院                        "/>
    <s v="心理系一般組"/>
    <s v="碩士班"/>
    <n v="929822336"/>
    <s v="itoyuhao@gmail.com"/>
    <s v="其它"/>
    <s v="否"/>
    <n v="0"/>
    <n v="1"/>
    <s v="是"/>
    <m/>
    <x v="0"/>
    <s v="140.112.4.174"/>
    <x v="439"/>
    <n v="10"/>
    <s v="TIP"/>
    <s v="企業實習計劃說明會"/>
    <s v="0320_國泰金控"/>
    <n v="2"/>
    <n v="107"/>
    <n v="1"/>
    <n v="1"/>
    <n v="10"/>
    <s v="是"/>
    <x v="462"/>
    <n v="0"/>
    <n v="1"/>
    <n v="10"/>
    <n v="0"/>
    <n v="0"/>
    <n v="0"/>
    <s v="所"/>
    <s v="其他"/>
    <x v="0"/>
    <s v="其他系所"/>
  </r>
  <r>
    <s v="03  5 2019 11:01AM            "/>
    <s v="陳柏廷"/>
    <s v="N126064515"/>
    <s v="男"/>
    <s v="07/21/1997                    "/>
    <s v="學生"/>
    <s v="管理學院                      "/>
    <s v="會計系"/>
    <s v="學士班"/>
    <s v="0978-278333"/>
    <s v="jb0721032050@gmail.com"/>
    <s v="其它"/>
    <s v="否"/>
    <n v="0"/>
    <n v="1"/>
    <s v="是"/>
    <m/>
    <x v="0"/>
    <s v="140.112.25.100"/>
    <x v="440"/>
    <n v="10"/>
    <s v="TIP"/>
    <s v="企業實習計劃說明會"/>
    <s v="0319_玉山銀行"/>
    <n v="2"/>
    <n v="107"/>
    <n v="1"/>
    <n v="1"/>
    <n v="10"/>
    <s v="否"/>
    <x v="463"/>
    <n v="0"/>
    <n v="1"/>
    <n v="10"/>
    <n v="0"/>
    <n v="0"/>
    <n v="0"/>
    <s v="系"/>
    <s v="會計"/>
    <x v="4"/>
    <s v="會計系"/>
  </r>
  <r>
    <s v="03  5 2019 11:00AM            "/>
    <s v="陳柏廷"/>
    <s v="N126064515"/>
    <s v="男"/>
    <s v="07/21/1997                    "/>
    <s v="學生"/>
    <s v="管理學院                      "/>
    <s v="會計系"/>
    <s v="學士班"/>
    <s v="0978-278333"/>
    <s v="jb0721032050@gmail.com"/>
    <s v="其它"/>
    <s v="否"/>
    <n v="0"/>
    <n v="1"/>
    <s v="是"/>
    <m/>
    <x v="0"/>
    <s v="140.112.25.100"/>
    <x v="440"/>
    <n v="10"/>
    <s v="TIP"/>
    <s v="企業實習計劃說明會"/>
    <s v="0320_國泰金控"/>
    <n v="2"/>
    <n v="107"/>
    <n v="1"/>
    <n v="1"/>
    <n v="10"/>
    <s v="有"/>
    <x v="463"/>
    <n v="0"/>
    <n v="1"/>
    <n v="10"/>
    <n v="0"/>
    <n v="0"/>
    <n v="0"/>
    <s v="系"/>
    <s v="會計"/>
    <x v="4"/>
    <s v="會計系"/>
  </r>
  <r>
    <s v="03 19 2019 12:45PM            "/>
    <s v="陳柏廷"/>
    <s v="N126064515"/>
    <s v="男"/>
    <s v="07/21/1997                    "/>
    <s v="學生"/>
    <s v="管理學院                      "/>
    <s v="會計系"/>
    <s v="學士班"/>
    <s v="0978-278333"/>
    <s v="jb0721032050@gmail.com"/>
    <s v="其它"/>
    <s v="否"/>
    <n v="1"/>
    <n v="0"/>
    <s v="否"/>
    <m/>
    <x v="0"/>
    <s v="140.112.25.46"/>
    <x v="440"/>
    <n v="10"/>
    <s v="TIP"/>
    <s v="企業實習計劃說明會"/>
    <s v="0325_富達投信"/>
    <n v="2"/>
    <n v="107"/>
    <n v="1"/>
    <n v="1"/>
    <n v="10"/>
    <s v="有"/>
    <x v="463"/>
    <n v="1"/>
    <n v="0"/>
    <n v="0"/>
    <n v="1"/>
    <n v="0"/>
    <n v="0"/>
    <s v="系"/>
    <s v="會計"/>
    <x v="4"/>
    <s v="會計系"/>
  </r>
  <r>
    <s v="03  5 2019 11:02AM            "/>
    <s v="陳柏廷"/>
    <s v="N126064515"/>
    <s v="男"/>
    <s v="07/21/1997                    "/>
    <s v="學生"/>
    <s v="管理學院                      "/>
    <s v="會計系"/>
    <s v="學士班"/>
    <s v="0978-278333"/>
    <s v="jb0721032050@gmail.com"/>
    <s v="其它"/>
    <s v="否"/>
    <s v="                              "/>
    <m/>
    <s v="否"/>
    <m/>
    <x v="0"/>
    <s v="140.112.25.100"/>
    <x v="440"/>
    <n v="6"/>
    <s v="TIP"/>
    <s v="企業實習計劃說明會"/>
    <s v="0411_SAS"/>
    <n v="2"/>
    <n v="107"/>
    <n v="1"/>
    <n v="1"/>
    <n v="10"/>
    <m/>
    <x v="463"/>
    <n v="1"/>
    <n v="0"/>
    <n v="0"/>
    <n v="1"/>
    <n v="0"/>
    <n v="0"/>
    <s v="系"/>
    <s v="會計"/>
    <x v="4"/>
    <s v="會計系"/>
  </r>
  <r>
    <s v="05  1 2019  4:22PM            "/>
    <s v="陳柔安"/>
    <s v="F229050564"/>
    <s v="女"/>
    <s v="01/31/1997                    "/>
    <s v="學生"/>
    <s v="管理學院                      "/>
    <s v="工管系科管組"/>
    <s v="學士班"/>
    <n v="958009612"/>
    <s v="b04701232@ntu.edu.tw"/>
    <s v="其它"/>
    <s v="否"/>
    <s v="                              "/>
    <m/>
    <s v="否"/>
    <m/>
    <x v="0"/>
    <s v="114.32.192.215"/>
    <x v="441"/>
    <n v="6"/>
    <s v="TIP"/>
    <s v="企業實習說明會"/>
    <s v="0506_綠藤生機"/>
    <n v="2"/>
    <n v="107"/>
    <n v="1"/>
    <n v="1"/>
    <n v="10"/>
    <s v="是"/>
    <x v="464"/>
    <n v="1"/>
    <n v="0"/>
    <n v="0"/>
    <n v="1"/>
    <n v="0"/>
    <n v="0"/>
    <s v="系"/>
    <s v="工管"/>
    <x v="5"/>
    <s v="工管系"/>
  </r>
  <r>
    <s v="03  9 2019  4:35PM            "/>
    <s v="陳柔穎"/>
    <s v="A229702255"/>
    <s v="女"/>
    <s v="11/04/1995                    "/>
    <s v="校外人士"/>
    <m/>
    <s v="國立台北教育大學"/>
    <s v="學生"/>
    <n v="952859388"/>
    <s v="zoo61116@yahoo.com.tw"/>
    <s v="其它"/>
    <s v="否"/>
    <n v="1"/>
    <n v="0"/>
    <s v="否"/>
    <m/>
    <x v="0"/>
    <s v="49.218.52.202"/>
    <x v="442"/>
    <n v="10"/>
    <s v="TIP"/>
    <s v="企業實習計劃說明會"/>
    <s v="0325_富達投信"/>
    <n v="2"/>
    <n v="107"/>
    <n v="1"/>
    <n v="1"/>
    <n v="10"/>
    <s v="有"/>
    <x v="465"/>
    <n v="1"/>
    <n v="0"/>
    <n v="0"/>
    <n v="1"/>
    <n v="0"/>
    <n v="0"/>
    <s v="其他"/>
    <s v="非在校生"/>
    <x v="1"/>
    <s v="其他"/>
  </r>
  <r>
    <s v="04 10 2019  5:12PM            "/>
    <s v="陳禹媛"/>
    <s v="F229340590"/>
    <s v="女"/>
    <s v="09/26/1996                    "/>
    <s v="學生"/>
    <s v="管理學院                      "/>
    <s v="資管系"/>
    <s v="學士班"/>
    <n v="988820629"/>
    <s v="b04705004@ntu.edu.tw"/>
    <s v="其它"/>
    <s v="否"/>
    <s v="                              "/>
    <m/>
    <s v="是"/>
    <m/>
    <x v="0"/>
    <s v="140.112.4.192"/>
    <x v="443"/>
    <n v="6"/>
    <s v="TIP"/>
    <s v="企業實習計劃說明會"/>
    <s v="0411_SAS"/>
    <n v="2"/>
    <n v="107"/>
    <n v="1"/>
    <n v="1"/>
    <n v="10"/>
    <s v="是"/>
    <x v="466"/>
    <n v="0"/>
    <n v="1"/>
    <n v="10"/>
    <n v="0"/>
    <n v="0"/>
    <n v="0"/>
    <s v="系"/>
    <s v="資管"/>
    <x v="12"/>
    <s v="資管系"/>
  </r>
  <r>
    <s v="03 14 2019  3:13PM            "/>
    <s v="陳禹蓁"/>
    <s v="A229157330"/>
    <s v="女"/>
    <s v="07/08/1998                    "/>
    <s v="學生"/>
    <s v="社會科學院                    "/>
    <s v="社會系"/>
    <s v="學士班"/>
    <n v="910070894"/>
    <s v="b05305041@ntu.edu.tw"/>
    <s v="其它"/>
    <s v="否"/>
    <n v="0"/>
    <n v="1"/>
    <s v="是"/>
    <m/>
    <x v="0"/>
    <s v="140.112.4.192"/>
    <x v="444"/>
    <n v="10"/>
    <s v="TIP"/>
    <s v="企業實習計劃說明會"/>
    <s v="0315_聚陽實業"/>
    <n v="2"/>
    <n v="107"/>
    <n v="1"/>
    <n v="1"/>
    <n v="10"/>
    <s v="否"/>
    <x v="467"/>
    <n v="0"/>
    <n v="1"/>
    <n v="10"/>
    <n v="0"/>
    <n v="0"/>
    <n v="0"/>
    <s v="系"/>
    <s v="其他"/>
    <x v="0"/>
    <s v="其他系所"/>
  </r>
  <r>
    <s v="03 12 2019 11:38PM            "/>
    <s v="陳禹潔"/>
    <s v="A229133830"/>
    <s v="女"/>
    <s v="04/25/1997                    "/>
    <s v="校外人士"/>
    <m/>
    <m/>
    <m/>
    <n v="910860425"/>
    <s v="clairecyc2525@gmail.con"/>
    <s v="其它"/>
    <s v="否"/>
    <n v="0"/>
    <n v="1"/>
    <s v="是"/>
    <m/>
    <x v="0"/>
    <s v="123.193.47.253"/>
    <x v="445"/>
    <n v="10"/>
    <s v="TIP"/>
    <s v="企業實習計劃說明會"/>
    <s v="0325_富達投信"/>
    <n v="2"/>
    <n v="107"/>
    <n v="1"/>
    <n v="1"/>
    <n v="10"/>
    <s v="是"/>
    <x v="468"/>
    <n v="0"/>
    <n v="1"/>
    <n v="10"/>
    <n v="0"/>
    <n v="0"/>
    <n v="0"/>
    <s v="其他"/>
    <s v="非在校生"/>
    <x v="1"/>
    <s v="其他"/>
  </r>
  <r>
    <s v="03 12 2019  9:24AM            "/>
    <s v="陳美儀"/>
    <s v="A230263232"/>
    <s v="女"/>
    <s v="03/03/1999                    "/>
    <s v="學生"/>
    <s v="管理學院                      "/>
    <s v="國企系"/>
    <s v="學士班"/>
    <n v="924162988"/>
    <s v="she50425@gmail.com"/>
    <s v="其它"/>
    <s v="否"/>
    <n v="0"/>
    <n v="1"/>
    <s v="是"/>
    <m/>
    <x v="0"/>
    <s v="140.112.25.39"/>
    <x v="446"/>
    <n v="10"/>
    <s v="TIP"/>
    <s v="企業實習計劃說明會"/>
    <s v="0315_聚陽實業"/>
    <n v="2"/>
    <n v="107"/>
    <n v="1"/>
    <n v="1"/>
    <n v="10"/>
    <s v="否"/>
    <x v="469"/>
    <n v="0"/>
    <n v="1"/>
    <n v="10"/>
    <n v="0"/>
    <n v="0"/>
    <n v="0"/>
    <s v="系"/>
    <s v="國企"/>
    <x v="2"/>
    <s v="國企系"/>
  </r>
  <r>
    <s v="03 12 2019  9:19AM            "/>
    <s v="陳美儀"/>
    <s v="A230263232"/>
    <s v="女"/>
    <s v="03/03/1999                    "/>
    <s v="學生"/>
    <s v="管理學院                      "/>
    <s v="國企系"/>
    <s v="學士班"/>
    <n v="924162988"/>
    <s v="she50425@gmail.com"/>
    <s v="其它"/>
    <s v="否"/>
    <n v="0"/>
    <n v="1"/>
    <s v="是"/>
    <m/>
    <x v="0"/>
    <s v="140.112.25.39"/>
    <x v="446"/>
    <n v="10"/>
    <s v="TIP"/>
    <s v="企業實習計劃說明會"/>
    <s v="0318_大昌華嘉"/>
    <n v="2"/>
    <n v="107"/>
    <n v="1"/>
    <n v="1"/>
    <n v="10"/>
    <m/>
    <x v="469"/>
    <n v="0"/>
    <n v="1"/>
    <n v="10"/>
    <n v="0"/>
    <n v="0"/>
    <n v="0"/>
    <s v="系"/>
    <s v="國企"/>
    <x v="2"/>
    <s v="國企系"/>
  </r>
  <r>
    <s v="03 20 2019 11:20AM            "/>
    <s v="陳美儀"/>
    <s v="A230263232"/>
    <s v="女"/>
    <s v="03/03/1999                    "/>
    <s v="學生"/>
    <s v="管理學院                      "/>
    <s v="國企系"/>
    <s v="學士班"/>
    <n v="924162988"/>
    <s v="she50425@gmail.com"/>
    <s v="其它"/>
    <s v="否"/>
    <s v="                              "/>
    <m/>
    <s v="是"/>
    <m/>
    <x v="0"/>
    <s v="140.112.25.43"/>
    <x v="446"/>
    <n v="6"/>
    <s v="職涯講堂"/>
    <s v="實習經驗分享"/>
    <s v="0429_國企R06林威宇國企B04陳雨彤"/>
    <n v="2"/>
    <n v="107"/>
    <n v="1"/>
    <n v="1"/>
    <n v="10"/>
    <s v="想請問學姊，面試如何準備?"/>
    <x v="469"/>
    <n v="0"/>
    <n v="1"/>
    <n v="10"/>
    <n v="0"/>
    <n v="0"/>
    <n v="0"/>
    <s v="系"/>
    <s v="國企"/>
    <x v="2"/>
    <s v="國企系"/>
  </r>
  <r>
    <s v="03  5 2019  2:20PM            "/>
    <s v="陳羿名"/>
    <s v="A129664196"/>
    <s v="男"/>
    <s v="05/14/1998                    "/>
    <s v="學生"/>
    <s v="生物資源暨農學院              "/>
    <s v="農經系"/>
    <s v="學士班"/>
    <n v="968669947"/>
    <s v="y28883@gmail.com"/>
    <s v="其它"/>
    <s v="否"/>
    <n v="0"/>
    <n v="1"/>
    <s v="是"/>
    <m/>
    <x v="0"/>
    <s v="180.217.87.63"/>
    <x v="447"/>
    <n v="10"/>
    <s v="TIP"/>
    <s v="企業實習計劃說明會"/>
    <s v="0306_藍天百腦匯"/>
    <n v="2"/>
    <n v="107"/>
    <n v="1"/>
    <n v="1"/>
    <n v="10"/>
    <s v="是"/>
    <x v="470"/>
    <n v="0"/>
    <n v="1"/>
    <n v="10"/>
    <n v="0"/>
    <n v="0"/>
    <n v="0"/>
    <s v="系"/>
    <s v="其他"/>
    <x v="0"/>
    <s v="其他系所"/>
  </r>
  <r>
    <s v="04  9 2019  4:48PM            "/>
    <s v="陳苑婷"/>
    <s v="D222102929"/>
    <s v="女"/>
    <s v="03/17/1995                    "/>
    <s v="學生"/>
    <s v="社會科學院                    "/>
    <s v="新聞所"/>
    <s v="碩士班"/>
    <n v="921829496"/>
    <s v="judy27604@gmail.com"/>
    <s v="其它"/>
    <s v="否"/>
    <s v="                              "/>
    <m/>
    <s v="是"/>
    <m/>
    <x v="0"/>
    <s v="140.112.25.100"/>
    <x v="448"/>
    <n v="6"/>
    <s v="職業工坊"/>
    <s v="面試實戰工作坊"/>
    <s v="0430_FMCG行銷人"/>
    <n v="2"/>
    <n v="107"/>
    <n v="1"/>
    <n v="1"/>
    <n v="10"/>
    <s v="是"/>
    <x v="471"/>
    <n v="0"/>
    <n v="1"/>
    <n v="10"/>
    <n v="0"/>
    <n v="0"/>
    <n v="0"/>
    <s v="所"/>
    <s v="其他"/>
    <x v="0"/>
    <s v="其他系所"/>
  </r>
  <r>
    <s v="05  2 2019  4:07PM            "/>
    <s v="陳若童"/>
    <s v="AD30289827"/>
    <s v="女"/>
    <s v="03/27/1998                    "/>
    <s v="學生"/>
    <s v="管理學院                      "/>
    <s v="工管系企管組"/>
    <s v="學士班"/>
    <n v="905322710"/>
    <s v="jioktong@gmail.com"/>
    <s v="其它"/>
    <s v="否"/>
    <s v="                              "/>
    <m/>
    <s v="是"/>
    <m/>
    <x v="0"/>
    <s v="140.112.25.106"/>
    <x v="449"/>
    <n v="6"/>
    <s v="TIP"/>
    <s v="企業實習說明會"/>
    <s v="0506_綠藤生機"/>
    <n v="2"/>
    <n v="107"/>
    <n v="1"/>
    <n v="1"/>
    <n v="10"/>
    <s v="是"/>
    <x v="472"/>
    <n v="0"/>
    <n v="1"/>
    <n v="10"/>
    <n v="0"/>
    <n v="0"/>
    <n v="0"/>
    <s v="系"/>
    <s v="工管"/>
    <x v="5"/>
    <s v="工管系"/>
  </r>
  <r>
    <s v="03  6 2019 10:40PM            "/>
    <s v="陳若瑾"/>
    <s v="A229566606"/>
    <s v="女"/>
    <s v="10/19/1996                    "/>
    <s v="學生"/>
    <s v="社會科學院                    "/>
    <s v="經濟系"/>
    <s v="學士班"/>
    <n v="952422271"/>
    <s v="b05303109@ntu.edu.tw"/>
    <s v="其它"/>
    <s v="否"/>
    <n v="1"/>
    <n v="0"/>
    <s v="否"/>
    <m/>
    <x v="0"/>
    <s v="219.91.1.40"/>
    <x v="450"/>
    <n v="10"/>
    <s v="TIP"/>
    <s v="企業實習計劃說明會"/>
    <s v="0311_晟德集團"/>
    <n v="2"/>
    <n v="107"/>
    <n v="1"/>
    <n v="1"/>
    <n v="10"/>
    <s v="否"/>
    <x v="473"/>
    <n v="1"/>
    <n v="0"/>
    <n v="0"/>
    <n v="1"/>
    <n v="0"/>
    <n v="0"/>
    <s v="系"/>
    <s v="其他"/>
    <x v="0"/>
    <s v="其他系所"/>
  </r>
  <r>
    <s v="03 18 2019  1:45PM            "/>
    <s v="陳若瑾"/>
    <s v="A229566606"/>
    <s v="女"/>
    <s v="10/19/1996                    "/>
    <s v="學生"/>
    <s v="社會科學院                    "/>
    <s v="經濟系"/>
    <s v="學士班"/>
    <n v="952422271"/>
    <s v="b05303109@ntu.edu.tw"/>
    <s v="其它"/>
    <s v="否"/>
    <n v="1"/>
    <n v="0"/>
    <s v="否"/>
    <m/>
    <x v="0"/>
    <s v="140.112.7.185"/>
    <x v="450"/>
    <n v="10"/>
    <s v="TIP"/>
    <s v="企業實習計劃說明會"/>
    <s v="0322_台灣拜耳"/>
    <n v="2"/>
    <n v="107"/>
    <n v="1"/>
    <n v="1"/>
    <n v="10"/>
    <s v="否"/>
    <x v="473"/>
    <n v="1"/>
    <n v="0"/>
    <n v="0"/>
    <n v="1"/>
    <n v="0"/>
    <n v="0"/>
    <s v="系"/>
    <s v="其他"/>
    <x v="0"/>
    <s v="其他系所"/>
  </r>
  <r>
    <s v="03  8 2019  3:12PM            "/>
    <s v="陳若瑾"/>
    <s v="A229566606"/>
    <s v="女"/>
    <s v="10/19/1996                    "/>
    <s v="學生"/>
    <s v="社會科學院                    "/>
    <s v="經濟系"/>
    <s v="學士班"/>
    <n v="952422271"/>
    <s v="b05303109@ntu.edu.tw"/>
    <s v="其它"/>
    <s v="否"/>
    <n v="0"/>
    <n v="1"/>
    <s v="是"/>
    <m/>
    <x v="0"/>
    <s v="101.136.217.97"/>
    <x v="450"/>
    <n v="10"/>
    <s v="TIP"/>
    <s v="企業實習計劃說明會"/>
    <s v="0325_富達投信"/>
    <n v="2"/>
    <n v="107"/>
    <n v="1"/>
    <n v="1"/>
    <n v="10"/>
    <s v="否"/>
    <x v="473"/>
    <n v="0"/>
    <n v="1"/>
    <n v="10"/>
    <n v="0"/>
    <n v="0"/>
    <n v="0"/>
    <s v="系"/>
    <s v="其他"/>
    <x v="0"/>
    <s v="其他系所"/>
  </r>
  <r>
    <s v="03 19 2019 11:21AM            "/>
    <s v="陳貞穎"/>
    <s v="A229545189"/>
    <s v="女"/>
    <s v="10/21/1995                    "/>
    <s v="學生"/>
    <m/>
    <s v="工管系企管組"/>
    <s v="學士班"/>
    <n v="282422217"/>
    <m/>
    <s v="其它"/>
    <s v="是"/>
    <n v="0"/>
    <n v="0"/>
    <s v="是"/>
    <m/>
    <x v="1"/>
    <m/>
    <x v="451"/>
    <n v="0"/>
    <s v="TIP"/>
    <s v="企業實習計劃說明會"/>
    <s v="0318_大昌華嘉"/>
    <n v="2"/>
    <n v="107"/>
    <n v="1"/>
    <n v="1"/>
    <n v="10"/>
    <m/>
    <x v="474"/>
    <n v="0"/>
    <n v="0"/>
    <n v="0"/>
    <n v="0"/>
    <n v="1"/>
    <n v="0"/>
    <s v="系"/>
    <s v="工管"/>
    <x v="5"/>
    <s v="工管系"/>
  </r>
  <r>
    <s v="03 11 2019 11:10AM            "/>
    <s v="陳郅翔"/>
    <s v="P123201400"/>
    <s v="男"/>
    <s v="02/04/1990                    "/>
    <s v="學生"/>
    <s v="管理學院                      "/>
    <s v="商研所"/>
    <s v="博士班"/>
    <n v="935971099"/>
    <s v="d07741004@ntu.edu.tw"/>
    <s v="其它"/>
    <s v="否"/>
    <n v="0"/>
    <n v="1"/>
    <s v="是"/>
    <m/>
    <x v="0"/>
    <s v="223.140.82.242"/>
    <x v="452"/>
    <n v="10"/>
    <s v="TIP"/>
    <s v="企業實習計劃說明會"/>
    <s v="0312_工研院產科國際所"/>
    <n v="2"/>
    <n v="107"/>
    <n v="1"/>
    <n v="1"/>
    <n v="10"/>
    <m/>
    <x v="475"/>
    <n v="0"/>
    <n v="1"/>
    <n v="10"/>
    <n v="0"/>
    <n v="0"/>
    <n v="0"/>
    <s v="所"/>
    <s v="商研"/>
    <x v="7"/>
    <s v="商研所"/>
  </r>
  <r>
    <s v="03 15 2019  3:00PM            "/>
    <s v="陳郅翔"/>
    <s v="P123201400"/>
    <s v="男"/>
    <s v="02/04/1990                    "/>
    <s v="學生"/>
    <s v="管理學院                      "/>
    <s v="商研所"/>
    <s v="博士班"/>
    <n v="935971099"/>
    <s v="guava0012@hotmail.com"/>
    <s v="其它"/>
    <s v="是"/>
    <n v="0"/>
    <n v="0"/>
    <s v="是"/>
    <m/>
    <x v="1"/>
    <m/>
    <x v="452"/>
    <n v="0"/>
    <s v="TIP"/>
    <s v="企業實習計劃說明會"/>
    <s v="0315_聚陽實業"/>
    <n v="2"/>
    <n v="107"/>
    <n v="1"/>
    <n v="1"/>
    <n v="10"/>
    <m/>
    <x v="475"/>
    <n v="0"/>
    <n v="0"/>
    <n v="0"/>
    <n v="0"/>
    <n v="1"/>
    <n v="0"/>
    <s v="所"/>
    <s v="商研"/>
    <x v="7"/>
    <s v="商研所"/>
  </r>
  <r>
    <s v="03 12 2019 11:56AM            "/>
    <s v="陳郅翔"/>
    <s v="P123201400"/>
    <s v="男"/>
    <s v="02/04/1990                    "/>
    <s v="學生"/>
    <s v="管理學院                      "/>
    <s v="商研所"/>
    <s v="博士班"/>
    <n v="935971099"/>
    <s v="d07741004@ntu.edu.tw"/>
    <s v="其它"/>
    <s v="否"/>
    <n v="0"/>
    <n v="1"/>
    <s v="是"/>
    <m/>
    <x v="0"/>
    <s v="223.137.164.90"/>
    <x v="452"/>
    <n v="10"/>
    <s v="TIP"/>
    <s v="企業實習計劃說明會"/>
    <s v="0322_台灣拜耳"/>
    <n v="2"/>
    <n v="107"/>
    <n v="1"/>
    <n v="1"/>
    <n v="10"/>
    <s v="是"/>
    <x v="475"/>
    <n v="0"/>
    <n v="1"/>
    <n v="10"/>
    <n v="0"/>
    <n v="0"/>
    <n v="0"/>
    <s v="所"/>
    <s v="商研"/>
    <x v="7"/>
    <s v="商研所"/>
  </r>
  <r>
    <s v="03  8 2019 10:59PM            "/>
    <s v="陳哲威"/>
    <s v="G122303105"/>
    <s v="男"/>
    <s v="01/11/1998                    "/>
    <s v="學生"/>
    <s v="管理學院                      "/>
    <s v="國企系"/>
    <s v="學士班"/>
    <n v="934039362"/>
    <s v="b05704069@ntu.edu.tw"/>
    <s v="其它"/>
    <s v="否"/>
    <n v="1"/>
    <n v="0"/>
    <s v="否"/>
    <m/>
    <x v="0"/>
    <s v="223.137.170.244"/>
    <x v="453"/>
    <n v="10"/>
    <s v="TIP"/>
    <s v="企業實習計劃說明會"/>
    <s v="0318_大昌華嘉"/>
    <n v="2"/>
    <n v="107"/>
    <n v="1"/>
    <n v="1"/>
    <n v="10"/>
    <m/>
    <x v="476"/>
    <n v="1"/>
    <n v="0"/>
    <n v="0"/>
    <n v="1"/>
    <n v="0"/>
    <n v="0"/>
    <s v="系"/>
    <s v="國企"/>
    <x v="2"/>
    <s v="國企系"/>
  </r>
  <r>
    <s v="03  8 2019 11:00PM            "/>
    <s v="陳哲威"/>
    <s v="G122303105"/>
    <s v="男"/>
    <s v="01/11/1998                    "/>
    <s v="學生"/>
    <s v="管理學院                      "/>
    <s v="國企系"/>
    <s v="學士班"/>
    <n v="934039362"/>
    <s v="b05704069@ntu.edu.tw"/>
    <s v="其它"/>
    <s v="否"/>
    <n v="0"/>
    <n v="1"/>
    <s v="是"/>
    <m/>
    <x v="0"/>
    <s v="223.137.170.244"/>
    <x v="453"/>
    <n v="10"/>
    <s v="TIP"/>
    <s v="企業實習計劃說明會"/>
    <s v="0325_富達投信"/>
    <n v="2"/>
    <n v="107"/>
    <n v="1"/>
    <n v="1"/>
    <n v="10"/>
    <s v="Yes"/>
    <x v="476"/>
    <n v="0"/>
    <n v="1"/>
    <n v="10"/>
    <n v="0"/>
    <n v="0"/>
    <n v="0"/>
    <s v="系"/>
    <s v="國企"/>
    <x v="2"/>
    <s v="國企系"/>
  </r>
  <r>
    <s v="03  1 2019  9:11PM            "/>
    <s v="陳恩雨"/>
    <s v="D222674377"/>
    <s v="女"/>
    <s v="01/12/1997                    "/>
    <s v="學生"/>
    <s v="管理學院                      "/>
    <s v="工管系企管組"/>
    <s v="學士班"/>
    <n v="966978718"/>
    <s v="grace3313520@gmail.com"/>
    <s v="其它"/>
    <s v="否"/>
    <n v="1"/>
    <n v="0"/>
    <s v="否"/>
    <m/>
    <x v="0"/>
    <s v="39.12.230.154"/>
    <x v="454"/>
    <n v="10"/>
    <s v="TIP"/>
    <s v="企業實習計劃說明會"/>
    <s v="0319_玉山銀行"/>
    <n v="2"/>
    <n v="107"/>
    <n v="1"/>
    <n v="1"/>
    <n v="10"/>
    <s v="否"/>
    <x v="477"/>
    <n v="1"/>
    <n v="0"/>
    <n v="0"/>
    <n v="1"/>
    <n v="0"/>
    <n v="0"/>
    <s v="系"/>
    <s v="工管"/>
    <x v="5"/>
    <s v="工管系"/>
  </r>
  <r>
    <s v="03  4 2019  3:53PM            "/>
    <s v="陳翌?"/>
    <s v="F128556314"/>
    <s v="男"/>
    <s v="05/23/1992                    "/>
    <s v="學生"/>
    <s v="管理學院                      "/>
    <s v="財金系"/>
    <s v="碩士班"/>
    <n v="905988895"/>
    <s v="r05723032@ntu.edu.tw"/>
    <s v="其它"/>
    <s v="否"/>
    <n v="0"/>
    <n v="1"/>
    <s v="是"/>
    <m/>
    <x v="0"/>
    <s v="140.112.25.103"/>
    <x v="455"/>
    <n v="10"/>
    <s v="職涯講堂"/>
    <s v="校友職涯分享會"/>
    <s v="0320_國企B97陳迦樂"/>
    <n v="2"/>
    <n v="107"/>
    <n v="1"/>
    <n v="1"/>
    <n v="10"/>
    <m/>
    <x v="478"/>
    <n v="0"/>
    <n v="1"/>
    <n v="10"/>
    <n v="0"/>
    <n v="0"/>
    <n v="0"/>
    <s v="所"/>
    <s v="財金"/>
    <x v="9"/>
    <s v="財金所"/>
  </r>
  <r>
    <m/>
    <s v="陳逢彬"/>
    <m/>
    <m/>
    <m/>
    <s v="企業夥伴"/>
    <s v="藍天百腦匯"/>
    <m/>
    <s v="其他"/>
    <m/>
    <m/>
    <m/>
    <m/>
    <m/>
    <m/>
    <s v="是"/>
    <m/>
    <x v="0"/>
    <m/>
    <x v="1"/>
    <m/>
    <s v="TCP"/>
    <s v="結業式"/>
    <s v="0329_結業式"/>
    <n v="2"/>
    <n v="107"/>
    <n v="1"/>
    <n v="0"/>
    <n v="0"/>
    <m/>
    <x v="479"/>
    <n v="0"/>
    <n v="1"/>
    <n v="0"/>
    <n v="0"/>
    <n v="0"/>
    <n v="0"/>
    <s v="其他"/>
    <s v="非在校生"/>
    <x v="1"/>
    <s v="其他"/>
  </r>
  <r>
    <s v="03 19 2019  7:54PM            "/>
    <s v="陳晶晶"/>
    <s v="B290083591"/>
    <s v="女"/>
    <s v="10/24/1994                    "/>
    <s v="學生"/>
    <s v="管理學院                      "/>
    <s v="商研所"/>
    <s v="碩士班"/>
    <n v="976603905"/>
    <s v="kingyue1024@gmail.com"/>
    <s v="其它"/>
    <s v="否"/>
    <n v="0"/>
    <n v="1"/>
    <s v="是"/>
    <m/>
    <x v="0"/>
    <s v="180.204.19.206"/>
    <x v="456"/>
    <n v="10"/>
    <s v="TIP"/>
    <s v="企業實習計劃說明會"/>
    <s v="0320_國泰金控"/>
    <n v="2"/>
    <n v="107"/>
    <n v="1"/>
    <n v="1"/>
    <n v="10"/>
    <s v="是"/>
    <x v="480"/>
    <n v="0"/>
    <n v="1"/>
    <n v="10"/>
    <n v="0"/>
    <n v="0"/>
    <n v="0"/>
    <s v="所"/>
    <s v="商研"/>
    <x v="7"/>
    <s v="商研所"/>
  </r>
  <r>
    <s v="04 13 2019 12:56PM            "/>
    <s v="陳晶晶"/>
    <s v="B290083591"/>
    <s v="男"/>
    <s v="10/24/1994                    "/>
    <s v="學生"/>
    <s v="管理學院                      "/>
    <s v="商研所"/>
    <s v="碩士班"/>
    <n v="976603905"/>
    <s v="kingyue1024@gmail.com"/>
    <s v="其它"/>
    <s v="是"/>
    <s v="                              "/>
    <m/>
    <s v="是"/>
    <m/>
    <x v="0"/>
    <m/>
    <x v="456"/>
    <m/>
    <s v="TCP"/>
    <s v="結業式"/>
    <s v="0329_結業式"/>
    <n v="2"/>
    <n v="107"/>
    <n v="1"/>
    <n v="0"/>
    <n v="0"/>
    <m/>
    <x v="480"/>
    <n v="0"/>
    <n v="1"/>
    <n v="0"/>
    <n v="0"/>
    <n v="0"/>
    <n v="0"/>
    <s v="所"/>
    <s v="商研"/>
    <x v="7"/>
    <s v="商研所"/>
  </r>
  <r>
    <s v="03 16 2019  3:21PM            "/>
    <s v="陳紫柔"/>
    <s v="A230343066"/>
    <s v="女"/>
    <s v="07/29/1998                    "/>
    <s v="學生"/>
    <s v="管理學院                      "/>
    <s v="會計系"/>
    <s v="學士班"/>
    <n v="939088148"/>
    <s v="rawrouroll@gmail.com"/>
    <s v="其它"/>
    <s v="否"/>
    <n v="0"/>
    <n v="1"/>
    <s v="是"/>
    <m/>
    <x v="0"/>
    <s v="114.24.20.15"/>
    <x v="457"/>
    <n v="10"/>
    <s v="TIP"/>
    <s v="企業實習計劃說明會"/>
    <s v="0319_玉山銀行"/>
    <n v="2"/>
    <n v="107"/>
    <n v="1"/>
    <n v="1"/>
    <n v="10"/>
    <s v="是"/>
    <x v="481"/>
    <n v="0"/>
    <n v="1"/>
    <n v="10"/>
    <n v="0"/>
    <n v="0"/>
    <n v="0"/>
    <s v="系"/>
    <s v="會計"/>
    <x v="4"/>
    <s v="會計系"/>
  </r>
  <r>
    <s v="03 12 2019  5:11PM            "/>
    <s v="陳紫綸"/>
    <s v="A227963830"/>
    <s v="女"/>
    <s v="08/26/1998                    "/>
    <s v="學生"/>
    <s v="管理學院                      "/>
    <s v="會計系"/>
    <s v="學士班"/>
    <n v="920825100"/>
    <s v="sarachen870826@gmail.com"/>
    <s v="其它"/>
    <s v="是"/>
    <n v="0"/>
    <n v="1"/>
    <s v="是"/>
    <m/>
    <x v="0"/>
    <s v="42.72.138.198"/>
    <x v="458"/>
    <n v="10"/>
    <s v="TIP"/>
    <s v="企業實習計劃說明會"/>
    <s v="0320_國泰金控"/>
    <n v="2"/>
    <n v="107"/>
    <n v="1"/>
    <n v="1"/>
    <n v="10"/>
    <s v="是"/>
    <x v="482"/>
    <n v="0"/>
    <n v="1"/>
    <n v="10"/>
    <n v="0"/>
    <n v="0"/>
    <n v="0"/>
    <s v="系"/>
    <s v="會計"/>
    <x v="4"/>
    <s v="會計系"/>
  </r>
  <r>
    <s v="03 15 2019  3:01PM            "/>
    <s v="陳微稀"/>
    <s v="L224874451"/>
    <s v="女"/>
    <s v="08/30/1997                    "/>
    <s v="學生"/>
    <s v="文學院                        "/>
    <s v="中文系"/>
    <s v="學士班"/>
    <n v="227091173"/>
    <m/>
    <s v="其它"/>
    <s v="是"/>
    <n v="0"/>
    <n v="0"/>
    <s v="是"/>
    <m/>
    <x v="1"/>
    <m/>
    <x v="459"/>
    <n v="0"/>
    <s v="TIP"/>
    <s v="企業實習計劃說明會"/>
    <s v="0315_聚陽實業"/>
    <n v="2"/>
    <n v="107"/>
    <n v="1"/>
    <n v="1"/>
    <n v="10"/>
    <m/>
    <x v="483"/>
    <n v="0"/>
    <n v="0"/>
    <n v="0"/>
    <n v="0"/>
    <n v="1"/>
    <n v="0"/>
    <s v="系"/>
    <s v="其他"/>
    <x v="0"/>
    <s v="其他系所"/>
  </r>
  <r>
    <s v="03  4 2019  5:25PM            "/>
    <s v="陳瑜勤"/>
    <s v="L224661365"/>
    <s v="女"/>
    <s v="04/10/1997                    "/>
    <s v="學生"/>
    <s v="社會科學院                    "/>
    <s v="經濟系"/>
    <s v="學士班"/>
    <n v="423387081"/>
    <s v="b04303102@ntu.edutw"/>
    <s v="其它"/>
    <s v="是"/>
    <n v="0"/>
    <n v="1"/>
    <s v="是"/>
    <m/>
    <x v="0"/>
    <s v="140.112.222.71"/>
    <x v="460"/>
    <n v="10"/>
    <s v="TIP"/>
    <s v="企業實習計劃說明會"/>
    <s v="0311_晟德集團"/>
    <n v="2"/>
    <n v="107"/>
    <n v="1"/>
    <n v="1"/>
    <n v="10"/>
    <s v="是"/>
    <x v="484"/>
    <n v="0"/>
    <n v="1"/>
    <n v="10"/>
    <n v="0"/>
    <n v="0"/>
    <n v="0"/>
    <s v="系"/>
    <s v="其他"/>
    <x v="0"/>
    <s v="其他系所"/>
  </r>
  <r>
    <s v="03  4 2019  5:20PM            "/>
    <s v="陳瑜勤"/>
    <s v="L224661365"/>
    <s v="女"/>
    <s v="04/10/1997                    "/>
    <s v="學生"/>
    <s v="社會科學院                    "/>
    <s v="經濟系"/>
    <s v="學士班"/>
    <n v="423387081"/>
    <s v="b04303102@ntu.edutw"/>
    <s v="其它"/>
    <s v="是"/>
    <n v="0"/>
    <n v="1"/>
    <s v="是"/>
    <m/>
    <x v="0"/>
    <s v="140.112.222.71"/>
    <x v="460"/>
    <n v="10"/>
    <s v="TIP"/>
    <s v="企業實習計劃說明會"/>
    <s v="0319_玉山銀行"/>
    <n v="2"/>
    <n v="107"/>
    <n v="1"/>
    <n v="1"/>
    <n v="10"/>
    <s v="是"/>
    <x v="484"/>
    <n v="0"/>
    <n v="1"/>
    <n v="10"/>
    <n v="0"/>
    <n v="0"/>
    <n v="0"/>
    <s v="系"/>
    <s v="其他"/>
    <x v="0"/>
    <s v="其他系所"/>
  </r>
  <r>
    <s v="03 12 2019 10:34AM            "/>
    <s v="陳筱柔"/>
    <s v="B223016751"/>
    <s v="女"/>
    <s v="11/14/1995                    "/>
    <s v="學生"/>
    <s v="公共衛生學院                  "/>
    <s v="健管所"/>
    <s v="碩士班"/>
    <n v="911135401"/>
    <s v="u103004415@cmu.edu.tw"/>
    <s v="其它"/>
    <s v="是"/>
    <n v="0"/>
    <n v="0"/>
    <s v="是"/>
    <m/>
    <x v="1"/>
    <m/>
    <x v="461"/>
    <n v="0"/>
    <s v="TIP"/>
    <s v="企業實習計劃說明會"/>
    <s v="0311_晟德集團"/>
    <n v="2"/>
    <n v="107"/>
    <n v="1"/>
    <n v="1"/>
    <n v="10"/>
    <m/>
    <x v="485"/>
    <n v="0"/>
    <n v="0"/>
    <n v="0"/>
    <n v="0"/>
    <n v="1"/>
    <n v="0"/>
    <s v="所"/>
    <s v="其他"/>
    <x v="0"/>
    <s v="其他系所"/>
  </r>
  <r>
    <s v="04 19 2019  2:44PM            "/>
    <s v="陳筱涵"/>
    <s v="F229666848"/>
    <s v="女"/>
    <s v="04/23/1999                    "/>
    <s v="學生"/>
    <s v="管理學院                      "/>
    <s v="會計系"/>
    <s v="學士班"/>
    <n v="935204856"/>
    <s v="patty252516@gmail.com"/>
    <s v="其它"/>
    <s v="否"/>
    <s v="                              "/>
    <m/>
    <s v="是"/>
    <m/>
    <x v="0"/>
    <s v="39.10.71.16"/>
    <x v="462"/>
    <n v="6"/>
    <s v="TIP"/>
    <s v="企業實習說明會"/>
    <s v="0506_綠藤生機"/>
    <n v="2"/>
    <n v="107"/>
    <n v="1"/>
    <n v="1"/>
    <n v="10"/>
    <s v="是"/>
    <x v="486"/>
    <n v="0"/>
    <n v="1"/>
    <n v="10"/>
    <n v="0"/>
    <n v="0"/>
    <n v="0"/>
    <s v="系"/>
    <s v="會計"/>
    <x v="4"/>
    <s v="會計系"/>
  </r>
  <r>
    <s v="02 19 2019  2:47PM            "/>
    <s v="陳雍曄"/>
    <s v="F129311140"/>
    <s v="男"/>
    <s v="04/08/1995                    "/>
    <s v="學生"/>
    <s v="生命科學院                    "/>
    <s v="生化科學所"/>
    <s v="碩士班"/>
    <n v="975579905"/>
    <s v="j0975579905@gmail.com"/>
    <s v="其它"/>
    <s v="否"/>
    <n v="0"/>
    <n v="1"/>
    <s v="是"/>
    <m/>
    <x v="0"/>
    <s v="140.112.72.66"/>
    <x v="463"/>
    <n v="10"/>
    <s v="TIP"/>
    <s v="企業實習計劃說明會"/>
    <s v="0311_晟德集團"/>
    <n v="2"/>
    <n v="107"/>
    <n v="1"/>
    <n v="1"/>
    <n v="10"/>
    <s v="否"/>
    <x v="487"/>
    <n v="0"/>
    <n v="1"/>
    <n v="10"/>
    <n v="0"/>
    <n v="0"/>
    <n v="0"/>
    <s v="所"/>
    <s v="其他"/>
    <x v="0"/>
    <s v="其他系所"/>
  </r>
  <r>
    <s v="03 19 2019  8:04AM            "/>
    <s v="陳維漢"/>
    <s v="F129488495"/>
    <s v="男"/>
    <s v="02/07/1996                    "/>
    <s v="學生"/>
    <s v="管理學院                      "/>
    <s v="資管系"/>
    <s v="碩士班"/>
    <n v="922072489"/>
    <s v="r07725024@ntu.edu.tw"/>
    <s v="其它"/>
    <s v="否"/>
    <n v="0"/>
    <n v="1"/>
    <s v="是"/>
    <m/>
    <x v="0"/>
    <s v="223.140.161.4"/>
    <x v="464"/>
    <n v="10"/>
    <s v="TIP"/>
    <s v="企業實習計劃說明會"/>
    <s v="0319_玉山銀行"/>
    <n v="2"/>
    <n v="107"/>
    <n v="1"/>
    <n v="1"/>
    <n v="10"/>
    <s v="是"/>
    <x v="488"/>
    <n v="0"/>
    <n v="1"/>
    <n v="10"/>
    <n v="0"/>
    <n v="0"/>
    <n v="0"/>
    <s v="所"/>
    <s v="資管"/>
    <x v="6"/>
    <s v="資管所"/>
  </r>
  <r>
    <s v="04  9 2019 12:36PM            "/>
    <s v="陳德軒"/>
    <s v="A126878741"/>
    <s v="男"/>
    <s v="02/19/1998                    "/>
    <s v="學生"/>
    <s v="管理學院                      "/>
    <s v="國企系"/>
    <s v="學士班"/>
    <n v="972879009"/>
    <s v="Andy27479@gmail.com"/>
    <s v="其它"/>
    <s v="否"/>
    <s v="                              "/>
    <m/>
    <s v="是"/>
    <m/>
    <x v="0"/>
    <s v="59.120.152.82"/>
    <x v="465"/>
    <n v="6"/>
    <s v="TIP"/>
    <s v="企業實習計劃說明會"/>
    <s v="0411_SAS"/>
    <n v="2"/>
    <n v="107"/>
    <n v="1"/>
    <n v="1"/>
    <n v="10"/>
    <s v="是"/>
    <x v="489"/>
    <n v="0"/>
    <n v="1"/>
    <n v="10"/>
    <n v="0"/>
    <n v="0"/>
    <n v="0"/>
    <s v="系"/>
    <s v="國企"/>
    <x v="2"/>
    <s v="國企系"/>
  </r>
  <r>
    <s v="04 11 2019  2:49PM            "/>
    <s v="陳曉涵"/>
    <s v="A227069275"/>
    <s v="男"/>
    <s v="11/07/1996                    "/>
    <s v="學生"/>
    <s v="管理學院                      "/>
    <s v="工管系科管組"/>
    <s v="學士班"/>
    <n v="916100180"/>
    <m/>
    <s v="其它"/>
    <s v="是"/>
    <s v="                              "/>
    <m/>
    <s v="是"/>
    <m/>
    <x v="1"/>
    <m/>
    <x v="466"/>
    <n v="6"/>
    <s v="TIP"/>
    <s v="企業實習計劃說明會"/>
    <s v="0411_SAS"/>
    <n v="2"/>
    <n v="107"/>
    <n v="1"/>
    <n v="1"/>
    <n v="10"/>
    <m/>
    <x v="490"/>
    <n v="0"/>
    <n v="0"/>
    <n v="0"/>
    <n v="0"/>
    <n v="1"/>
    <n v="0"/>
    <s v="系"/>
    <s v="工管"/>
    <x v="5"/>
    <s v="工管系"/>
  </r>
  <r>
    <s v="03 12 2019  2:37PM            "/>
    <s v="陳薇守"/>
    <s v="R224667200"/>
    <s v="男"/>
    <s v="05/20/2000                    "/>
    <s v="學生"/>
    <s v="管理學院                      "/>
    <s v="工管系企管組"/>
    <s v="學士班"/>
    <n v="905092766"/>
    <s v="ellevila@gmail.com"/>
    <s v="其它"/>
    <s v="是"/>
    <n v="0"/>
    <n v="0"/>
    <s v="是"/>
    <m/>
    <x v="1"/>
    <m/>
    <x v="467"/>
    <n v="0"/>
    <s v="TIP"/>
    <s v="企業實習計劃說明會"/>
    <s v="0312_工研院產科國際所"/>
    <n v="2"/>
    <n v="107"/>
    <n v="1"/>
    <n v="1"/>
    <n v="10"/>
    <m/>
    <x v="491"/>
    <n v="0"/>
    <n v="0"/>
    <n v="0"/>
    <n v="0"/>
    <n v="1"/>
    <n v="0"/>
    <s v="系"/>
    <s v="工管"/>
    <x v="5"/>
    <s v="工管系"/>
  </r>
  <r>
    <s v="03 12 2019  9:20AM            "/>
    <s v="陳寵安"/>
    <s v="A229118502"/>
    <s v="女"/>
    <s v="09/26/1996                    "/>
    <s v="學生"/>
    <s v="文學院                        "/>
    <s v="日文系"/>
    <s v="學士班"/>
    <n v="911916066"/>
    <s v="b04107006@ntu.edu.tw"/>
    <s v="其它"/>
    <s v="否"/>
    <n v="0"/>
    <n v="1"/>
    <s v="是"/>
    <m/>
    <x v="0"/>
    <s v="223.137.223.118"/>
    <x v="468"/>
    <n v="10"/>
    <s v="TIP"/>
    <s v="企業實習計劃說明會"/>
    <s v="0315_聚陽實業"/>
    <n v="2"/>
    <n v="107"/>
    <n v="1"/>
    <n v="1"/>
    <n v="10"/>
    <s v="否"/>
    <x v="492"/>
    <n v="0"/>
    <n v="1"/>
    <n v="10"/>
    <n v="0"/>
    <n v="0"/>
    <n v="0"/>
    <s v="系"/>
    <s v="其他"/>
    <x v="0"/>
    <s v="其他系所"/>
  </r>
  <r>
    <s v="03 12 2019  9:24AM            "/>
    <s v="陳寵安"/>
    <s v="A229118502"/>
    <s v="女"/>
    <s v="09/26/1996                    "/>
    <s v="學生"/>
    <s v="文學院                        "/>
    <s v="日文系"/>
    <s v="學士班"/>
    <n v="911916066"/>
    <s v="b04107006@ntu.edu.tw"/>
    <s v="其它"/>
    <s v="否"/>
    <n v="0"/>
    <n v="1"/>
    <s v="是"/>
    <m/>
    <x v="0"/>
    <s v="223.137.223.118"/>
    <x v="468"/>
    <n v="10"/>
    <s v="TIP"/>
    <s v="企業實習計劃說明會"/>
    <s v="0319_玉山銀行"/>
    <n v="2"/>
    <n v="107"/>
    <n v="1"/>
    <n v="1"/>
    <n v="10"/>
    <s v="否"/>
    <x v="492"/>
    <n v="0"/>
    <n v="1"/>
    <n v="10"/>
    <n v="0"/>
    <n v="0"/>
    <n v="0"/>
    <s v="系"/>
    <s v="其他"/>
    <x v="0"/>
    <s v="其他系所"/>
  </r>
  <r>
    <s v="03 15 2019  6:05PM            "/>
    <s v="陳寵安"/>
    <s v="A229118502"/>
    <s v="女"/>
    <s v="09/26/1996                    "/>
    <s v="學生"/>
    <s v="文學院                        "/>
    <s v="日文系"/>
    <s v="學士班"/>
    <n v="911916066"/>
    <s v="b04107006@ntu.edu.tw"/>
    <s v="其它"/>
    <s v="否"/>
    <n v="0"/>
    <n v="1"/>
    <s v="是"/>
    <m/>
    <x v="0"/>
    <s v="42.73.116.112"/>
    <x v="468"/>
    <n v="10"/>
    <s v="TIP"/>
    <s v="企業實習計劃說明會"/>
    <s v="0320_國泰金控"/>
    <n v="2"/>
    <n v="107"/>
    <n v="1"/>
    <n v="1"/>
    <n v="10"/>
    <s v="否"/>
    <x v="492"/>
    <n v="0"/>
    <n v="1"/>
    <n v="10"/>
    <n v="0"/>
    <n v="0"/>
    <n v="0"/>
    <s v="系"/>
    <s v="其他"/>
    <x v="0"/>
    <s v="其他系所"/>
  </r>
  <r>
    <s v="03 15 2019  6:06PM            "/>
    <s v="陳寵安"/>
    <s v="A229118502"/>
    <s v="女"/>
    <s v="09/26/1996                    "/>
    <s v="學生"/>
    <s v="文學院                        "/>
    <s v="日文系"/>
    <s v="學士班"/>
    <n v="911916066"/>
    <s v="b04107006@ntu.edu.tw"/>
    <s v="其它"/>
    <s v="否"/>
    <n v="0"/>
    <n v="1"/>
    <s v="是"/>
    <m/>
    <x v="0"/>
    <s v="42.73.116.112"/>
    <x v="468"/>
    <n v="10"/>
    <s v="TIP"/>
    <s v="企業實習計劃說明會"/>
    <s v="0322_台灣拜耳"/>
    <n v="2"/>
    <n v="107"/>
    <n v="1"/>
    <n v="1"/>
    <n v="10"/>
    <s v="否"/>
    <x v="492"/>
    <n v="0"/>
    <n v="1"/>
    <n v="10"/>
    <n v="0"/>
    <n v="0"/>
    <n v="0"/>
    <s v="系"/>
    <s v="其他"/>
    <x v="0"/>
    <s v="其他系所"/>
  </r>
  <r>
    <s v="03 15 2019  6:10PM            "/>
    <s v="陳寵安"/>
    <s v="A229118502"/>
    <s v="女"/>
    <s v="09/26/1996                    "/>
    <s v="學生"/>
    <s v="文學院                        "/>
    <s v="日文系"/>
    <s v="學士班"/>
    <n v="911916066"/>
    <s v="b04107006@ntu.edu.tw"/>
    <s v="其它"/>
    <s v="否"/>
    <s v="                              "/>
    <m/>
    <s v="否"/>
    <m/>
    <x v="0"/>
    <s v="42.73.116.112"/>
    <x v="468"/>
    <n v="6"/>
    <s v="TIP"/>
    <s v="企業實習說明會"/>
    <s v="0426_台灣通用磨坊"/>
    <n v="2"/>
    <n v="107"/>
    <n v="1"/>
    <n v="1"/>
    <n v="10"/>
    <s v="否"/>
    <x v="492"/>
    <n v="1"/>
    <n v="0"/>
    <n v="0"/>
    <n v="1"/>
    <n v="0"/>
    <n v="0"/>
    <s v="系"/>
    <s v="其他"/>
    <x v="0"/>
    <s v="其他系所"/>
  </r>
  <r>
    <s v="03  1 2019 12:58PM            "/>
    <s v="陳顯璿"/>
    <s v="B123173606"/>
    <s v="男"/>
    <s v="10/10/1997                    "/>
    <s v="學生"/>
    <s v="管理學院                      "/>
    <s v="國企系"/>
    <s v="學士班"/>
    <n v="917955663"/>
    <s v="coolsteven999@gmail.com"/>
    <s v="其它"/>
    <s v="否"/>
    <n v="1"/>
    <n v="0"/>
    <s v="否"/>
    <m/>
    <x v="0"/>
    <s v="111.240.130.250"/>
    <x v="469"/>
    <n v="10"/>
    <s v="TIP"/>
    <s v="企業實習計劃說明會"/>
    <s v="0306_藍天百腦匯"/>
    <n v="2"/>
    <n v="107"/>
    <n v="1"/>
    <n v="1"/>
    <n v="10"/>
    <s v="否"/>
    <x v="493"/>
    <n v="1"/>
    <n v="0"/>
    <n v="0"/>
    <n v="1"/>
    <n v="0"/>
    <n v="0"/>
    <s v="系"/>
    <s v="國企"/>
    <x v="2"/>
    <s v="國企系"/>
  </r>
  <r>
    <m/>
    <s v="陳顯璿"/>
    <s v="B123173606"/>
    <s v="男"/>
    <s v="10/10/1997                    "/>
    <s v="學生"/>
    <s v="管理學院                      "/>
    <s v="國企系"/>
    <s v="學士班"/>
    <n v="917955663"/>
    <s v="coolsteven999@gmail.com"/>
    <s v="其它"/>
    <s v="是"/>
    <n v="0"/>
    <n v="0"/>
    <s v="是"/>
    <m/>
    <x v="3"/>
    <m/>
    <x v="469"/>
    <n v="20"/>
    <s v="TIP"/>
    <s v="企業實習計劃說明會"/>
    <s v="0312_工研院產科國際所"/>
    <n v="2"/>
    <n v="107"/>
    <n v="1"/>
    <n v="1"/>
    <n v="10"/>
    <m/>
    <x v="493"/>
    <n v="0"/>
    <n v="0"/>
    <n v="20"/>
    <n v="0"/>
    <n v="0"/>
    <n v="1"/>
    <s v="系"/>
    <s v="國企"/>
    <x v="2"/>
    <s v="國企系"/>
  </r>
  <r>
    <s v="03 15 2019  9:08AM            "/>
    <s v="陳顯璿"/>
    <s v="B123173606"/>
    <s v="男"/>
    <s v="10/10/1997                    "/>
    <s v="學生"/>
    <s v="管理學院                      "/>
    <s v="國企系"/>
    <s v="學士班"/>
    <n v="917955663"/>
    <s v="coolsteven999@gmail.com"/>
    <s v="其它"/>
    <s v="是"/>
    <n v="0"/>
    <n v="0"/>
    <s v="是"/>
    <m/>
    <x v="3"/>
    <m/>
    <x v="469"/>
    <n v="20"/>
    <s v="TIP"/>
    <s v="企業實習計劃說明會"/>
    <s v="0314_精英公關集團"/>
    <n v="2"/>
    <n v="107"/>
    <n v="1"/>
    <n v="1"/>
    <n v="10"/>
    <m/>
    <x v="493"/>
    <n v="0"/>
    <n v="0"/>
    <n v="20"/>
    <n v="0"/>
    <n v="0"/>
    <n v="1"/>
    <s v="系"/>
    <s v="國企"/>
    <x v="2"/>
    <s v="國企系"/>
  </r>
  <r>
    <s v="03  9 2019  9:55AM            "/>
    <s v="傅育亭"/>
    <s v="S224330487"/>
    <s v="女"/>
    <s v="10/02/1994                    "/>
    <s v="學生"/>
    <s v="公共衛生學院                  "/>
    <s v="健管所"/>
    <s v="碩士班"/>
    <n v="975289886"/>
    <s v="nita83102@gmail.com"/>
    <s v="其它"/>
    <s v="否"/>
    <n v="0"/>
    <n v="1"/>
    <s v="是"/>
    <m/>
    <x v="0"/>
    <s v="223.136.212.120"/>
    <x v="470"/>
    <n v="10"/>
    <s v="TIP"/>
    <s v="企業實習計劃說明會"/>
    <s v="0322_台灣拜耳"/>
    <n v="2"/>
    <n v="107"/>
    <n v="1"/>
    <n v="1"/>
    <n v="10"/>
    <s v="否"/>
    <x v="494"/>
    <n v="0"/>
    <n v="1"/>
    <n v="10"/>
    <n v="0"/>
    <n v="0"/>
    <n v="0"/>
    <s v="所"/>
    <s v="其他"/>
    <x v="0"/>
    <s v="其他系所"/>
  </r>
  <r>
    <s v="03 18 2019  8:29PM            "/>
    <s v="彭  晨"/>
    <s v="J222828110"/>
    <s v="女"/>
    <s v="09/20/1997                    "/>
    <s v="學生"/>
    <s v="管理學院                      "/>
    <s v="國企系"/>
    <s v="學士班"/>
    <n v="975824672"/>
    <s v="b05704003@ntu.edu.tw"/>
    <s v="其它"/>
    <s v="否"/>
    <s v="                              "/>
    <m/>
    <s v="否"/>
    <m/>
    <x v="0"/>
    <s v="219.68.107.27"/>
    <x v="471"/>
    <n v="6"/>
    <s v="職涯講堂"/>
    <s v="學長姐實習經驗分享會"/>
    <s v="0326_工管B05孫儷芯/國企B04童安弘"/>
    <n v="2"/>
    <n v="107"/>
    <n v="1"/>
    <n v="1"/>
    <n v="10"/>
    <s v="想請問童學長去科技業實習的契機是什麼？需要具備什麼樣的能力?"/>
    <x v="495"/>
    <n v="1"/>
    <n v="0"/>
    <n v="0"/>
    <n v="1"/>
    <n v="0"/>
    <n v="0"/>
    <s v="系"/>
    <s v="國企"/>
    <x v="2"/>
    <s v="國企系"/>
  </r>
  <r>
    <s v="03 14 2019 11:46PM            "/>
    <s v="彭佑安"/>
    <s v="J122776404"/>
    <s v="男"/>
    <s v="03/01/1995                    "/>
    <s v="學生"/>
    <s v="管理學院                      "/>
    <s v="商研所"/>
    <s v="碩士班"/>
    <n v="978219332"/>
    <s v="yoanpong@gmail.com"/>
    <s v="其它"/>
    <s v="否"/>
    <n v="1"/>
    <n v="0"/>
    <s v="否"/>
    <m/>
    <x v="0"/>
    <s v="140.112.230.203"/>
    <x v="472"/>
    <n v="10"/>
    <s v="職涯講堂"/>
    <s v="校友職涯分享會"/>
    <s v="0320_國企B97陳迦樂"/>
    <n v="2"/>
    <n v="107"/>
    <n v="1"/>
    <n v="1"/>
    <n v="10"/>
    <s v="無"/>
    <x v="496"/>
    <n v="1"/>
    <n v="0"/>
    <n v="0"/>
    <n v="1"/>
    <n v="0"/>
    <n v="0"/>
    <s v="所"/>
    <s v="商研"/>
    <x v="7"/>
    <s v="商研所"/>
  </r>
  <r>
    <s v="04 29 2019  2:33PM            "/>
    <s v="彭冠傑"/>
    <s v="L123844895"/>
    <s v="男"/>
    <s v="06/21/1989                    "/>
    <s v="學生"/>
    <m/>
    <s v="光電所"/>
    <s v="碩士班"/>
    <n v="910509229"/>
    <s v="e3496108@mail.ncku.edu.tw"/>
    <s v="其它"/>
    <s v="是"/>
    <s v="                              "/>
    <m/>
    <s v="是"/>
    <m/>
    <x v="1"/>
    <m/>
    <x v="473"/>
    <n v="6"/>
    <s v="職涯講堂"/>
    <s v="實習經驗分享"/>
    <s v="0429_國企R06林威宇國企B04陳雨彤"/>
    <n v="2"/>
    <n v="107"/>
    <n v="1"/>
    <n v="1"/>
    <n v="10"/>
    <m/>
    <x v="497"/>
    <n v="0"/>
    <n v="0"/>
    <n v="0"/>
    <n v="0"/>
    <n v="1"/>
    <n v="0"/>
    <s v="所"/>
    <s v="其他"/>
    <x v="0"/>
    <s v="其他系所"/>
  </r>
  <r>
    <s v="04  9 2019  5:07PM            "/>
    <s v="彭庭緯"/>
    <s v="B122786494"/>
    <s v="男"/>
    <s v="02/22/1996                    "/>
    <s v="學生"/>
    <s v="管理學院                      "/>
    <s v="國企系"/>
    <s v="碩士班"/>
    <n v="966585787"/>
    <s v="rexon85222@gmail.com"/>
    <s v="其它"/>
    <s v="否"/>
    <s v="                              "/>
    <m/>
    <s v="是"/>
    <m/>
    <x v="0"/>
    <s v="140.112.25.6"/>
    <x v="474"/>
    <n v="6"/>
    <s v="TIP"/>
    <s v="企業實習計劃說明會"/>
    <s v="0411_SAS"/>
    <n v="2"/>
    <n v="107"/>
    <n v="1"/>
    <n v="1"/>
    <n v="10"/>
    <s v="是"/>
    <x v="498"/>
    <n v="0"/>
    <n v="1"/>
    <n v="10"/>
    <n v="0"/>
    <n v="0"/>
    <n v="0"/>
    <s v="所"/>
    <s v="國企"/>
    <x v="11"/>
    <s v="國企所"/>
  </r>
  <r>
    <s v="03  7 2019  4:47PM            "/>
    <s v="彭浩官"/>
    <s v="AC03617528"/>
    <s v="男"/>
    <s v="02/23/1994                    "/>
    <s v="學生"/>
    <s v="管理學院                      "/>
    <s v="國企系"/>
    <s v="碩士班"/>
    <n v="984250510"/>
    <s v="r07724035@ntu.edu.tw"/>
    <s v="其它"/>
    <s v="否"/>
    <n v="0"/>
    <n v="1"/>
    <s v="是"/>
    <m/>
    <x v="0"/>
    <s v="223.140.181.69"/>
    <x v="475"/>
    <n v="10"/>
    <s v="TIP"/>
    <s v="企業實習計劃說明會"/>
    <s v="0314_精英公關集團"/>
    <n v="2"/>
    <n v="107"/>
    <n v="1"/>
    <n v="1"/>
    <n v="10"/>
    <s v="否"/>
    <x v="499"/>
    <n v="0"/>
    <n v="1"/>
    <n v="10"/>
    <n v="0"/>
    <n v="0"/>
    <n v="0"/>
    <s v="所"/>
    <s v="國企"/>
    <x v="11"/>
    <s v="國企所"/>
  </r>
  <r>
    <s v="03 15 2019  2:20PM            "/>
    <s v="彭浩官"/>
    <s v="AC03617528"/>
    <s v="男"/>
    <s v="02/23/1994                    "/>
    <s v="學生"/>
    <s v="管理學院                      "/>
    <s v="國企系"/>
    <s v="碩士班"/>
    <n v="984250510"/>
    <s v="r07724035@ntu.edu.tw"/>
    <s v="其它"/>
    <s v="否"/>
    <n v="0"/>
    <n v="1"/>
    <s v="是"/>
    <m/>
    <x v="0"/>
    <s v="140.112.25.106"/>
    <x v="475"/>
    <n v="10"/>
    <s v="TIP"/>
    <s v="企業實習計劃說明會"/>
    <s v="0319_玉山銀行"/>
    <n v="2"/>
    <n v="107"/>
    <n v="1"/>
    <n v="1"/>
    <n v="10"/>
    <s v="否"/>
    <x v="499"/>
    <n v="0"/>
    <n v="1"/>
    <n v="10"/>
    <n v="0"/>
    <n v="0"/>
    <n v="0"/>
    <s v="所"/>
    <s v="國企"/>
    <x v="11"/>
    <s v="國企所"/>
  </r>
  <r>
    <s v="04 27 2019 10:55PM            "/>
    <s v="曾?涵"/>
    <s v="D222877896"/>
    <s v="女"/>
    <s v="10/18/1996                    "/>
    <s v="學生"/>
    <s v="生物資源暨農學院              "/>
    <s v="森林環資系"/>
    <s v="學士班"/>
    <n v="963939840"/>
    <s v="B04605041@ntu.edu.tw"/>
    <s v="其它"/>
    <s v="否"/>
    <s v="                              "/>
    <m/>
    <s v="是"/>
    <m/>
    <x v="0"/>
    <s v="140.112.4.209"/>
    <x v="476"/>
    <n v="6"/>
    <s v="TIP"/>
    <s v="企業實習說明會"/>
    <s v="0506_綠藤生機"/>
    <n v="2"/>
    <n v="107"/>
    <n v="1"/>
    <n v="1"/>
    <n v="10"/>
    <s v="否"/>
    <x v="500"/>
    <n v="0"/>
    <n v="1"/>
    <n v="10"/>
    <n v="0"/>
    <n v="0"/>
    <n v="0"/>
    <s v="系"/>
    <s v="其他"/>
    <x v="0"/>
    <s v="其他系所"/>
  </r>
  <r>
    <s v="03 14 2019 11:57AM            "/>
    <s v="曾?萱"/>
    <s v="N224383028"/>
    <s v="女"/>
    <s v="10/09/1994                    "/>
    <s v="學生"/>
    <s v="公共衛生學院                  "/>
    <s v="流預所"/>
    <s v="碩士班"/>
    <n v="979600630"/>
    <s v="kitty5566600@gmail.com"/>
    <s v="其它"/>
    <s v="否"/>
    <n v="1"/>
    <n v="0"/>
    <s v="否"/>
    <m/>
    <x v="0"/>
    <s v="140.112.25.106"/>
    <x v="477"/>
    <n v="10"/>
    <s v="TIP"/>
    <s v="企業實習計劃說明會"/>
    <s v="0322_台灣拜耳"/>
    <n v="2"/>
    <n v="107"/>
    <n v="1"/>
    <n v="1"/>
    <n v="10"/>
    <s v="否"/>
    <x v="501"/>
    <n v="1"/>
    <n v="0"/>
    <n v="0"/>
    <n v="1"/>
    <n v="0"/>
    <n v="0"/>
    <s v="所"/>
    <s v="其他"/>
    <x v="0"/>
    <s v="其他系所"/>
  </r>
  <r>
    <s v="03 14 2019 12:01PM            "/>
    <s v="曾?萱"/>
    <s v="N224383028"/>
    <s v="女"/>
    <s v="10/09/1994                    "/>
    <s v="學生"/>
    <s v="公共衛生學院                  "/>
    <s v="流預所"/>
    <s v="碩士班"/>
    <n v="979600630"/>
    <s v="kitty5566600@gmail.com"/>
    <s v="其它"/>
    <s v="否"/>
    <s v="                              "/>
    <m/>
    <s v="否"/>
    <m/>
    <x v="0"/>
    <s v="140.112.25.106"/>
    <x v="477"/>
    <n v="6"/>
    <s v="TIP"/>
    <s v="企業實習計劃說明會"/>
    <s v="0411_SAS"/>
    <n v="2"/>
    <n v="107"/>
    <n v="1"/>
    <n v="1"/>
    <n v="10"/>
    <m/>
    <x v="501"/>
    <n v="1"/>
    <n v="0"/>
    <n v="0"/>
    <n v="1"/>
    <n v="0"/>
    <n v="0"/>
    <s v="所"/>
    <s v="其他"/>
    <x v="0"/>
    <s v="其他系所"/>
  </r>
  <r>
    <s v="04 24 2019 10:35AM            "/>
    <s v="曾子軒"/>
    <s v="A126657617"/>
    <s v="女"/>
    <s v="09/25/1996                    "/>
    <s v="學生"/>
    <s v="管理學院                      "/>
    <s v="工管系企管組"/>
    <s v="學士班"/>
    <n v="965641263"/>
    <m/>
    <s v="其它"/>
    <s v="是"/>
    <s v="                              "/>
    <m/>
    <s v="是"/>
    <m/>
    <x v="1"/>
    <m/>
    <x v="478"/>
    <n v="6"/>
    <s v="職涯講堂"/>
    <s v="校友職涯分享會"/>
    <s v="0423_EMBA108級鄭玉琪"/>
    <n v="2"/>
    <n v="107"/>
    <n v="1"/>
    <n v="1"/>
    <n v="10"/>
    <m/>
    <x v="502"/>
    <n v="0"/>
    <n v="0"/>
    <n v="0"/>
    <n v="0"/>
    <n v="1"/>
    <n v="0"/>
    <s v="系"/>
    <s v="工管"/>
    <x v="5"/>
    <s v="工管系"/>
  </r>
  <r>
    <s v="02 17 2019  3:26PM            "/>
    <s v="曾卓嵐"/>
    <s v="XB00107263"/>
    <s v="女"/>
    <s v="07/07/1997                    "/>
    <s v="學生"/>
    <s v="生物資源暨農學院              "/>
    <s v="生傳系"/>
    <s v="學士班"/>
    <n v="905681644"/>
    <s v="b06610030@ntu.edu.tw"/>
    <s v="其它"/>
    <s v="否"/>
    <n v="0"/>
    <n v="1"/>
    <s v="是"/>
    <m/>
    <x v="0"/>
    <s v="140.112.229.184"/>
    <x v="479"/>
    <n v="10"/>
    <s v="TIP"/>
    <s v="企業實習計劃說明會"/>
    <s v="0306_藍天百腦匯"/>
    <n v="2"/>
    <n v="107"/>
    <n v="1"/>
    <n v="1"/>
    <n v="10"/>
    <s v="否"/>
    <x v="503"/>
    <n v="0"/>
    <n v="1"/>
    <n v="10"/>
    <n v="0"/>
    <n v="0"/>
    <n v="0"/>
    <s v="系"/>
    <s v="其他"/>
    <x v="0"/>
    <s v="其他系所"/>
  </r>
  <r>
    <s v="02 17 2019  3:29PM            "/>
    <s v="曾卓嵐"/>
    <s v="XB00107263"/>
    <s v="女"/>
    <s v="07/07/1997                    "/>
    <s v="學生"/>
    <s v="生物資源暨農學院              "/>
    <s v="生傳系"/>
    <s v="學士班"/>
    <n v="905681644"/>
    <s v="b06610030@ntu.edu.tw"/>
    <s v="其它"/>
    <s v="否"/>
    <n v="0"/>
    <n v="1"/>
    <s v="是"/>
    <m/>
    <x v="0"/>
    <s v="140.112.229.184"/>
    <x v="479"/>
    <n v="10"/>
    <s v="TIP"/>
    <s v="企業實習計劃說明會"/>
    <s v="0311_晟德集團"/>
    <n v="2"/>
    <n v="107"/>
    <n v="1"/>
    <n v="1"/>
    <n v="10"/>
    <s v="否"/>
    <x v="503"/>
    <n v="0"/>
    <n v="1"/>
    <n v="10"/>
    <n v="0"/>
    <n v="0"/>
    <n v="0"/>
    <s v="系"/>
    <s v="其他"/>
    <x v="0"/>
    <s v="其他系所"/>
  </r>
  <r>
    <s v="03  1 2019  8:37PM            "/>
    <s v="曾卓嵐"/>
    <s v="XB00107263"/>
    <s v="女"/>
    <s v="07/07/1997                    "/>
    <s v="學生"/>
    <s v="生物資源暨農學院              "/>
    <s v="生傳系"/>
    <s v="學士班"/>
    <n v="905681644"/>
    <s v="b06610030@ntu.edu.tw"/>
    <s v="其它"/>
    <s v="否"/>
    <n v="0"/>
    <n v="1"/>
    <s v="是"/>
    <m/>
    <x v="0"/>
    <s v="140.112.229.184"/>
    <x v="479"/>
    <n v="10"/>
    <s v="TIP"/>
    <s v="企業實習計劃說明會"/>
    <s v="0312_工研院產科國際所"/>
    <n v="2"/>
    <n v="107"/>
    <n v="1"/>
    <n v="1"/>
    <n v="10"/>
    <m/>
    <x v="503"/>
    <n v="0"/>
    <n v="1"/>
    <n v="10"/>
    <n v="0"/>
    <n v="0"/>
    <n v="0"/>
    <s v="系"/>
    <s v="其他"/>
    <x v="0"/>
    <s v="其他系所"/>
  </r>
  <r>
    <s v="02 22 2019  9:34PM            "/>
    <s v="曾卓嵐"/>
    <s v="XB00107263"/>
    <s v="女"/>
    <s v="07/07/1997                    "/>
    <s v="學生"/>
    <s v="生物資源暨農學院              "/>
    <s v="生傳系"/>
    <s v="學士班"/>
    <n v="905681644"/>
    <s v="b06610030@ntu.edu.tw"/>
    <s v="其它"/>
    <s v="否"/>
    <n v="0"/>
    <n v="1"/>
    <s v="是"/>
    <m/>
    <x v="0"/>
    <s v="140.112.229.184"/>
    <x v="479"/>
    <n v="10"/>
    <s v="TIP"/>
    <s v="企業實習計劃說明會"/>
    <s v="0313_全球人壽"/>
    <n v="2"/>
    <n v="107"/>
    <n v="1"/>
    <n v="1"/>
    <n v="10"/>
    <s v="否"/>
    <x v="503"/>
    <n v="0"/>
    <n v="1"/>
    <n v="10"/>
    <n v="0"/>
    <n v="0"/>
    <n v="0"/>
    <s v="系"/>
    <s v="其他"/>
    <x v="0"/>
    <s v="其他系所"/>
  </r>
  <r>
    <s v="03  1 2019  8:35PM            "/>
    <s v="曾卓嵐"/>
    <s v="XB00107263"/>
    <s v="女"/>
    <s v="07/07/1997                    "/>
    <s v="學生"/>
    <s v="生物資源暨農學院              "/>
    <s v="生傳系"/>
    <s v="學士班"/>
    <n v="905681644"/>
    <s v="b06610030@ntu.edu.tw"/>
    <s v="其它"/>
    <s v="否"/>
    <n v="0"/>
    <n v="1"/>
    <s v="是"/>
    <m/>
    <x v="0"/>
    <s v="140.112.229.184"/>
    <x v="479"/>
    <n v="10"/>
    <s v="TIP"/>
    <s v="企業實習計劃說明會"/>
    <s v="0318_大昌華嘉"/>
    <n v="2"/>
    <n v="107"/>
    <n v="1"/>
    <n v="1"/>
    <n v="10"/>
    <m/>
    <x v="503"/>
    <n v="0"/>
    <n v="1"/>
    <n v="10"/>
    <n v="0"/>
    <n v="0"/>
    <n v="0"/>
    <s v="系"/>
    <s v="其他"/>
    <x v="0"/>
    <s v="其他系所"/>
  </r>
  <r>
    <s v="02 17 2019  3:32PM            "/>
    <s v="曾卓嵐"/>
    <s v="XB00107263"/>
    <s v="女"/>
    <s v="07/07/1997                    "/>
    <s v="學生"/>
    <s v="生物資源暨農學院              "/>
    <s v="生傳系"/>
    <s v="學士班"/>
    <n v="905681644"/>
    <s v="b06610030@ntu.edu.tw"/>
    <s v="其它"/>
    <s v="否"/>
    <n v="0"/>
    <n v="1"/>
    <s v="是"/>
    <m/>
    <x v="0"/>
    <s v="140.112.229.184"/>
    <x v="479"/>
    <n v="10"/>
    <s v="TIP"/>
    <s v="企業實習計劃說明會"/>
    <s v="0319_玉山銀行"/>
    <n v="2"/>
    <n v="107"/>
    <n v="1"/>
    <n v="1"/>
    <n v="10"/>
    <s v="否"/>
    <x v="503"/>
    <n v="0"/>
    <n v="1"/>
    <n v="10"/>
    <n v="0"/>
    <n v="0"/>
    <n v="0"/>
    <s v="系"/>
    <s v="其他"/>
    <x v="0"/>
    <s v="其他系所"/>
  </r>
  <r>
    <s v="03 19 2019 11:22AM            "/>
    <s v="曾卓嵐"/>
    <s v="XB00107263"/>
    <s v="女"/>
    <s v="07/07/1997                    "/>
    <s v="學生"/>
    <s v="生物資源暨農學院              "/>
    <s v="生傳系"/>
    <s v="學士班"/>
    <n v="905681644"/>
    <s v="b06610030@ntu.edu.tw"/>
    <s v="其它"/>
    <s v="否"/>
    <s v="                              "/>
    <m/>
    <s v="是"/>
    <m/>
    <x v="0"/>
    <s v="140.112.4.192"/>
    <x v="479"/>
    <n v="6"/>
    <s v="TIP"/>
    <s v="企業實習計劃說明會"/>
    <s v="0410_燦坤實業"/>
    <n v="2"/>
    <n v="107"/>
    <n v="1"/>
    <n v="1"/>
    <n v="10"/>
    <s v="否"/>
    <x v="503"/>
    <n v="0"/>
    <n v="1"/>
    <n v="10"/>
    <n v="0"/>
    <n v="0"/>
    <n v="0"/>
    <s v="系"/>
    <s v="其他"/>
    <x v="0"/>
    <s v="其他系所"/>
  </r>
  <r>
    <s v="03  5 2019 10:51AM            "/>
    <s v="曾卓嵐"/>
    <s v="XB00107263"/>
    <s v="女"/>
    <s v="07/07/1997                    "/>
    <s v="學生"/>
    <s v="生物資源暨農學院              "/>
    <s v="生傳系"/>
    <s v="學士班"/>
    <n v="905681644"/>
    <s v="b06610030@ntu.edu.tw"/>
    <s v="其它"/>
    <s v="否"/>
    <s v="                              "/>
    <m/>
    <s v="是"/>
    <m/>
    <x v="0"/>
    <s v="140.112.4.192"/>
    <x v="479"/>
    <n v="6"/>
    <s v="TIP"/>
    <s v="企業實習計劃說明會"/>
    <s v="0411_SAS"/>
    <n v="2"/>
    <n v="107"/>
    <n v="1"/>
    <n v="1"/>
    <n v="10"/>
    <m/>
    <x v="503"/>
    <n v="0"/>
    <n v="1"/>
    <n v="10"/>
    <n v="0"/>
    <n v="0"/>
    <n v="0"/>
    <s v="系"/>
    <s v="其他"/>
    <x v="0"/>
    <s v="其他系所"/>
  </r>
  <r>
    <s v="03 21 2019 10:38PM            "/>
    <s v="曾卓嵐"/>
    <s v="XB00107263"/>
    <s v="女"/>
    <s v="07/07/1997                    "/>
    <s v="學生"/>
    <s v="生物資源暨農學院              "/>
    <s v="生傳系"/>
    <s v="學士班"/>
    <n v="905681644"/>
    <s v="b06610030@ntu.edu.tw"/>
    <s v="其它"/>
    <s v="否"/>
    <s v="                              "/>
    <m/>
    <s v="是"/>
    <m/>
    <x v="0"/>
    <s v="140.112.229.184"/>
    <x v="479"/>
    <n v="6"/>
    <s v="TIP"/>
    <s v="企業實習說明會"/>
    <s v="0425_Dapp Pocket"/>
    <n v="2"/>
    <n v="107"/>
    <n v="1"/>
    <n v="1"/>
    <n v="10"/>
    <s v="否"/>
    <x v="503"/>
    <n v="0"/>
    <n v="1"/>
    <n v="10"/>
    <n v="0"/>
    <n v="0"/>
    <n v="0"/>
    <s v="系"/>
    <s v="其他"/>
    <x v="0"/>
    <s v="其他系所"/>
  </r>
  <r>
    <s v="03 27 2019 11:42PM            "/>
    <s v="曾卓嵐"/>
    <s v="XB00107263"/>
    <s v="女"/>
    <s v="07/07/1997                    "/>
    <s v="學生"/>
    <s v="生物資源暨農學院              "/>
    <s v="生傳系"/>
    <s v="學士班"/>
    <n v="905681644"/>
    <s v="b06610030@ntu.edu.tw"/>
    <s v="其它"/>
    <s v="否"/>
    <s v="                              "/>
    <m/>
    <s v="是"/>
    <m/>
    <x v="0"/>
    <s v="218.161.65.117"/>
    <x v="479"/>
    <n v="6"/>
    <s v="TIP"/>
    <s v="企業實習說明會"/>
    <s v="0501_磊山保險經紀人"/>
    <n v="2"/>
    <n v="107"/>
    <n v="1"/>
    <n v="1"/>
    <n v="10"/>
    <s v="否"/>
    <x v="503"/>
    <n v="0"/>
    <n v="1"/>
    <n v="10"/>
    <n v="0"/>
    <n v="0"/>
    <n v="0"/>
    <s v="系"/>
    <s v="其他"/>
    <x v="0"/>
    <s v="其他系所"/>
  </r>
  <r>
    <s v="05  3 2019 12:58AM            "/>
    <s v="曾卓嵐"/>
    <s v="XB00107263"/>
    <s v="女"/>
    <s v="07/07/1997                    "/>
    <s v="學生"/>
    <s v="生物資源暨農學院              "/>
    <s v="生傳系"/>
    <s v="學士班"/>
    <n v="905681644"/>
    <s v="b06610030@ntu.edu.tw"/>
    <s v="其它"/>
    <s v="否"/>
    <s v="                              "/>
    <m/>
    <s v="否"/>
    <m/>
    <x v="0"/>
    <s v="140.112.229.184"/>
    <x v="479"/>
    <n v="6"/>
    <s v="TIP"/>
    <s v="企業實習說明會"/>
    <s v="0508_台大創創中心"/>
    <n v="2"/>
    <n v="10"/>
    <n v="1"/>
    <n v="107"/>
    <n v="10"/>
    <s v="否"/>
    <x v="503"/>
    <n v="1"/>
    <n v="0"/>
    <n v="0"/>
    <n v="0"/>
    <n v="0"/>
    <n v="0"/>
    <s v="系"/>
    <s v="其他"/>
    <x v="0"/>
    <s v="其他系所"/>
  </r>
  <r>
    <s v="04 10 2019  6:05PM            "/>
    <s v="曾俊源"/>
    <s v="T125394779"/>
    <s v="男"/>
    <s v="08/29/1999                    "/>
    <s v="學生"/>
    <s v="管理學院                      "/>
    <s v="財金系"/>
    <s v="學士班"/>
    <n v="963936660"/>
    <s v="a0963936660@gmail.com"/>
    <s v="其它"/>
    <s v="否"/>
    <s v="                              "/>
    <m/>
    <s v="是"/>
    <m/>
    <x v="0"/>
    <s v="223.136.150.110"/>
    <x v="480"/>
    <n v="6"/>
    <s v="職涯講堂"/>
    <s v="校友職涯分享會"/>
    <s v="0423_EMBA108級鄭玉琪"/>
    <n v="2"/>
    <n v="107"/>
    <n v="1"/>
    <n v="1"/>
    <n v="10"/>
    <s v="無"/>
    <x v="504"/>
    <n v="0"/>
    <n v="1"/>
    <n v="10"/>
    <n v="0"/>
    <n v="0"/>
    <n v="0"/>
    <s v="系"/>
    <s v="財金"/>
    <x v="3"/>
    <s v="財金系"/>
  </r>
  <r>
    <s v="03  3 2019 11:26AM            "/>
    <s v="曾紀萱"/>
    <s v="B222830239"/>
    <s v="女"/>
    <s v="03/09/1999                    "/>
    <s v="學生"/>
    <s v="管理學院                      "/>
    <s v="工管系企管組"/>
    <s v="學士班"/>
    <n v="905256517"/>
    <s v="b05701127@ntu.edu.tw"/>
    <s v="其它"/>
    <s v="否"/>
    <n v="0"/>
    <n v="1"/>
    <s v="是"/>
    <m/>
    <x v="0"/>
    <s v="36.227.33.42"/>
    <x v="481"/>
    <n v="10"/>
    <s v="TIP"/>
    <s v="企業實習計劃說明會"/>
    <s v="0311_晟德集團"/>
    <n v="2"/>
    <n v="107"/>
    <n v="1"/>
    <n v="1"/>
    <n v="10"/>
    <s v="否"/>
    <x v="505"/>
    <n v="0"/>
    <n v="1"/>
    <n v="10"/>
    <n v="0"/>
    <n v="0"/>
    <n v="0"/>
    <s v="系"/>
    <s v="工管"/>
    <x v="5"/>
    <s v="工管系"/>
  </r>
  <r>
    <s v="03  5 2019  8:32PM            "/>
    <s v="曾祥富"/>
    <s v="H124830982"/>
    <s v="男"/>
    <s v="06/21/1997                    "/>
    <s v="學生"/>
    <s v="生物資源暨農學院              "/>
    <s v="生傳系"/>
    <s v="學士班"/>
    <n v="975402727"/>
    <s v="B04610010@ntu.edu.tw"/>
    <s v="其它"/>
    <s v="否"/>
    <n v="0"/>
    <n v="1"/>
    <s v="是"/>
    <m/>
    <x v="0"/>
    <s v="140.112.25.33"/>
    <x v="482"/>
    <n v="10"/>
    <s v="TIP"/>
    <s v="企業實習計劃說明會"/>
    <s v="0319_玉山銀行"/>
    <n v="2"/>
    <n v="107"/>
    <n v="1"/>
    <n v="1"/>
    <n v="10"/>
    <s v="是"/>
    <x v="506"/>
    <n v="0"/>
    <n v="1"/>
    <n v="10"/>
    <n v="0"/>
    <n v="0"/>
    <n v="0"/>
    <s v="系"/>
    <s v="其他"/>
    <x v="0"/>
    <s v="其他系所"/>
  </r>
  <r>
    <s v="03  5 2019  8:33PM            "/>
    <s v="曾祥富"/>
    <s v="H124830982"/>
    <s v="男"/>
    <s v="06/21/1997                    "/>
    <s v="學生"/>
    <s v="生物資源暨農學院              "/>
    <s v="生傳系"/>
    <s v="學士班"/>
    <n v="975402727"/>
    <s v="B04610010@ntu.edu.tw"/>
    <s v="其它"/>
    <s v="否"/>
    <n v="1"/>
    <n v="0"/>
    <s v="否"/>
    <m/>
    <x v="0"/>
    <s v="140.112.25.33"/>
    <x v="482"/>
    <n v="10"/>
    <s v="TIP"/>
    <s v="企業實習計劃說明會"/>
    <s v="0320_國泰金控"/>
    <n v="2"/>
    <n v="107"/>
    <n v="1"/>
    <n v="1"/>
    <n v="10"/>
    <s v="yes"/>
    <x v="506"/>
    <n v="1"/>
    <n v="0"/>
    <n v="0"/>
    <n v="1"/>
    <n v="0"/>
    <n v="0"/>
    <s v="系"/>
    <s v="其他"/>
    <x v="0"/>
    <s v="其他系所"/>
  </r>
  <r>
    <s v="03 10 2019  8:47PM            "/>
    <s v="曾祥富"/>
    <s v="H124830982"/>
    <s v="男"/>
    <s v="06/21/1997                    "/>
    <s v="學生"/>
    <s v="生物資源暨農學院              "/>
    <s v="生傳系"/>
    <s v="學士班"/>
    <n v="975402727"/>
    <s v="B04610010@ntu.edu.tw"/>
    <s v="其它"/>
    <s v="否"/>
    <n v="0"/>
    <n v="1"/>
    <s v="是"/>
    <m/>
    <x v="0"/>
    <s v="140.112.25.121"/>
    <x v="482"/>
    <n v="10"/>
    <s v="TIP"/>
    <s v="企業實習計劃說明會"/>
    <s v="0325_富達投信"/>
    <n v="2"/>
    <n v="107"/>
    <n v="1"/>
    <n v="1"/>
    <n v="10"/>
    <s v="是"/>
    <x v="506"/>
    <n v="0"/>
    <n v="1"/>
    <n v="10"/>
    <n v="0"/>
    <n v="0"/>
    <n v="0"/>
    <s v="系"/>
    <s v="其他"/>
    <x v="0"/>
    <s v="其他系所"/>
  </r>
  <r>
    <s v="03 18 2019  7:41PM            "/>
    <s v="曾騰毅"/>
    <s v="N126133015"/>
    <s v="男"/>
    <s v="07/03/1998                    "/>
    <s v="學生"/>
    <s v="管理學院                      "/>
    <s v="國企系"/>
    <s v="學士班"/>
    <n v="989902988"/>
    <s v="b05704073@ntu.edu.tw"/>
    <s v="其它"/>
    <s v="否"/>
    <s v="                              "/>
    <m/>
    <s v="是"/>
    <m/>
    <x v="0"/>
    <s v="140.112.25.26"/>
    <x v="483"/>
    <n v="6"/>
    <s v="職涯講堂"/>
    <s v="學長姐實習經驗分享會"/>
    <s v="0326_工管B05孫儷芯/國企B04童安弘"/>
    <n v="2"/>
    <n v="107"/>
    <n v="1"/>
    <n v="1"/>
    <n v="10"/>
    <s v="想知道申請的過程"/>
    <x v="507"/>
    <n v="0"/>
    <n v="1"/>
    <n v="10"/>
    <n v="0"/>
    <n v="0"/>
    <n v="0"/>
    <s v="系"/>
    <s v="國企"/>
    <x v="2"/>
    <s v="國企系"/>
  </r>
  <r>
    <m/>
    <s v="游珮宜"/>
    <s v="G222240963"/>
    <s v="女"/>
    <s v="03/20/1998"/>
    <s v="學生"/>
    <s v="管理學院                      "/>
    <s v="會計系"/>
    <s v="學士班"/>
    <n v="911210215"/>
    <m/>
    <s v="其它"/>
    <s v="是"/>
    <n v="0"/>
    <n v="0"/>
    <s v="是"/>
    <m/>
    <x v="3"/>
    <m/>
    <x v="484"/>
    <n v="20"/>
    <s v="TIP"/>
    <s v="企業實習計劃說明會"/>
    <s v="0312_工研院產科國際所"/>
    <n v="2"/>
    <n v="107"/>
    <n v="1"/>
    <n v="1"/>
    <n v="10"/>
    <m/>
    <x v="508"/>
    <n v="0"/>
    <n v="0"/>
    <n v="20"/>
    <n v="0"/>
    <n v="0"/>
    <n v="1"/>
    <s v="系"/>
    <s v="會計"/>
    <x v="4"/>
    <s v="會計系"/>
  </r>
  <r>
    <m/>
    <s v="游珮宜"/>
    <s v="G222240963"/>
    <s v="女"/>
    <s v="03/20/1998"/>
    <s v="學生"/>
    <s v="管理學院                      "/>
    <s v="會計系"/>
    <s v="學士班"/>
    <n v="911210215"/>
    <m/>
    <s v="其它"/>
    <s v="是"/>
    <n v="0"/>
    <n v="0"/>
    <s v="是"/>
    <m/>
    <x v="3"/>
    <m/>
    <x v="484"/>
    <n v="20"/>
    <s v="TIP"/>
    <s v="企業實習計劃說明會"/>
    <s v="0319_玉山銀行"/>
    <n v="2"/>
    <n v="107"/>
    <n v="1"/>
    <n v="1"/>
    <n v="10"/>
    <m/>
    <x v="508"/>
    <n v="0"/>
    <n v="0"/>
    <n v="20"/>
    <n v="0"/>
    <n v="0"/>
    <n v="1"/>
    <s v="系"/>
    <s v="會計"/>
    <x v="4"/>
    <s v="會計系"/>
  </r>
  <r>
    <s v="03 12 2019  9:12PM            "/>
    <s v="游駿霖"/>
    <s v="H124851758"/>
    <s v="男"/>
    <s v="12/30/1998                    "/>
    <s v="學生"/>
    <s v="文學院                        "/>
    <s v="日文系"/>
    <s v="學士班"/>
    <n v="900112765"/>
    <s v="tth9955@gmail.com"/>
    <s v="其它"/>
    <s v="否"/>
    <n v="1"/>
    <n v="0"/>
    <s v="否"/>
    <m/>
    <x v="0"/>
    <s v="140.112.251.183"/>
    <x v="485"/>
    <n v="10"/>
    <s v="TIP"/>
    <s v="企業實習計劃說明會"/>
    <s v="0315_聚陽實業"/>
    <n v="2"/>
    <n v="107"/>
    <n v="1"/>
    <n v="1"/>
    <n v="10"/>
    <s v="否"/>
    <x v="509"/>
    <n v="1"/>
    <n v="0"/>
    <n v="0"/>
    <n v="1"/>
    <n v="0"/>
    <n v="0"/>
    <s v="系"/>
    <s v="其他"/>
    <x v="0"/>
    <s v="其他系所"/>
  </r>
  <r>
    <s v="04 10 2019 10:34PM            "/>
    <s v="游駿霖"/>
    <s v="H124851758"/>
    <s v="男"/>
    <s v="12/30/1998                    "/>
    <s v="學生"/>
    <s v="文學院                        "/>
    <s v="日文系"/>
    <s v="學士班"/>
    <n v="900112765"/>
    <s v="tth9955@gmail.com"/>
    <s v="其它"/>
    <s v="否"/>
    <s v="                              "/>
    <m/>
    <s v="是"/>
    <m/>
    <x v="0"/>
    <s v="140.112.251.183"/>
    <x v="485"/>
    <n v="6"/>
    <s v="職涯講堂"/>
    <s v="校友職涯分享會"/>
    <s v="0423_EMBA108級鄭玉琪"/>
    <n v="2"/>
    <n v="107"/>
    <n v="1"/>
    <n v="1"/>
    <n v="10"/>
    <s v="尚無"/>
    <x v="509"/>
    <n v="0"/>
    <n v="1"/>
    <n v="10"/>
    <n v="0"/>
    <n v="0"/>
    <n v="0"/>
    <s v="系"/>
    <s v="其他"/>
    <x v="0"/>
    <s v="其他系所"/>
  </r>
  <r>
    <s v="04 10 2019 10:33PM            "/>
    <s v="游駿霖"/>
    <s v="H124851758"/>
    <s v="男"/>
    <s v="12/30/1998                    "/>
    <s v="學生"/>
    <s v="文學院                        "/>
    <s v="日文系"/>
    <s v="學士班"/>
    <n v="900112765"/>
    <s v="tth9955@gmail.com"/>
    <s v="其它"/>
    <s v="否"/>
    <s v="                              "/>
    <m/>
    <s v="是"/>
    <m/>
    <x v="0"/>
    <s v="140.112.251.183"/>
    <x v="485"/>
    <n v="6"/>
    <s v="職涯講堂"/>
    <s v="實習經驗分享"/>
    <s v="0429_國企R06林威宇國企B04陳雨彤"/>
    <n v="2"/>
    <n v="107"/>
    <n v="1"/>
    <n v="1"/>
    <n v="10"/>
    <s v="尚無"/>
    <x v="509"/>
    <n v="0"/>
    <n v="1"/>
    <n v="10"/>
    <n v="0"/>
    <n v="0"/>
    <n v="0"/>
    <s v="系"/>
    <s v="其他"/>
    <x v="0"/>
    <s v="其他系所"/>
  </r>
  <r>
    <s v="05  6 2019 12:26AM            "/>
    <s v="游駿霖"/>
    <s v="H124851758"/>
    <s v="男"/>
    <s v="12/30/1998                    "/>
    <s v="學生"/>
    <s v="文學院                        "/>
    <s v="日文系"/>
    <s v="學士班"/>
    <n v="900112765"/>
    <s v="tth9955@gmail.com"/>
    <s v="其它"/>
    <s v="是"/>
    <s v="                              "/>
    <m/>
    <s v="是"/>
    <m/>
    <x v="0"/>
    <s v="140.112.251.183"/>
    <x v="485"/>
    <n v="6"/>
    <s v="TIP"/>
    <s v="企業實習說明會"/>
    <s v="0508_台大創創中心"/>
    <n v="2"/>
    <n v="10"/>
    <n v="1"/>
    <n v="107"/>
    <n v="10"/>
    <s v="否"/>
    <x v="509"/>
    <n v="0"/>
    <n v="1"/>
    <n v="10"/>
    <n v="0"/>
    <n v="0"/>
    <n v="0"/>
    <s v="系"/>
    <s v="其他"/>
    <x v="0"/>
    <s v="其他系所"/>
  </r>
  <r>
    <s v="04  9 2019  8:54PM            "/>
    <s v="游馥嘉"/>
    <s v="H223984938"/>
    <s v="女"/>
    <s v="09/24/1992                    "/>
    <s v="學生"/>
    <s v="管理學院                      "/>
    <s v="國企系"/>
    <s v="碩士班"/>
    <n v="912662856"/>
    <s v="cms4218@yahoo.com.tw"/>
    <s v="其它"/>
    <s v="否"/>
    <s v="                              "/>
    <m/>
    <s v="是"/>
    <m/>
    <x v="0"/>
    <s v="123.194.160.135"/>
    <x v="486"/>
    <n v="6"/>
    <s v="TIP"/>
    <s v="企業實習計劃說明會"/>
    <s v="0410_燦坤實業"/>
    <n v="2"/>
    <n v="107"/>
    <n v="1"/>
    <n v="1"/>
    <n v="10"/>
    <s v="是"/>
    <x v="510"/>
    <n v="0"/>
    <n v="1"/>
    <n v="10"/>
    <n v="0"/>
    <n v="0"/>
    <n v="0"/>
    <s v="所"/>
    <s v="國企"/>
    <x v="11"/>
    <s v="國企所"/>
  </r>
  <r>
    <s v="03 26 2019 10:28PM            "/>
    <s v="游馥嘉"/>
    <s v="H223984938"/>
    <s v="女"/>
    <s v="09/24/1992                    "/>
    <s v="學生"/>
    <s v="管理學院                      "/>
    <s v="國企系"/>
    <s v="碩士班"/>
    <n v="912662856"/>
    <s v="cms4218@yahoo.com.tw"/>
    <s v="其它"/>
    <s v="否"/>
    <s v="                              "/>
    <m/>
    <s v="是"/>
    <m/>
    <x v="0"/>
    <s v="123.194.160.135"/>
    <x v="486"/>
    <n v="6"/>
    <s v="TIP"/>
    <s v="企業實習說明會"/>
    <s v="0426_台灣通用磨坊"/>
    <n v="2"/>
    <n v="107"/>
    <n v="1"/>
    <n v="1"/>
    <n v="10"/>
    <s v="是"/>
    <x v="510"/>
    <n v="0"/>
    <n v="1"/>
    <n v="10"/>
    <n v="0"/>
    <n v="0"/>
    <n v="0"/>
    <s v="所"/>
    <s v="國企"/>
    <x v="11"/>
    <s v="國企所"/>
  </r>
  <r>
    <s v="04 30 2019  4:19PM            "/>
    <s v="游馥嘉"/>
    <s v="H223984938"/>
    <s v="女"/>
    <s v="09/24/1992                    "/>
    <s v="學生"/>
    <s v="管理學院                      "/>
    <s v="國企系"/>
    <s v="碩士班"/>
    <n v="912662856"/>
    <s v="cms4218@yahoo.com.tw"/>
    <s v="其它"/>
    <s v="否"/>
    <s v="                              "/>
    <m/>
    <s v="是"/>
    <m/>
    <x v="0"/>
    <s v="223.136.72.144"/>
    <x v="486"/>
    <n v="6"/>
    <s v="TIP"/>
    <s v="企業實習說明會"/>
    <s v="0501_磊山保險經紀人"/>
    <n v="2"/>
    <n v="107"/>
    <n v="1"/>
    <n v="1"/>
    <n v="10"/>
    <s v="否"/>
    <x v="510"/>
    <n v="0"/>
    <n v="1"/>
    <n v="10"/>
    <n v="0"/>
    <n v="0"/>
    <n v="0"/>
    <s v="所"/>
    <s v="國企"/>
    <x v="11"/>
    <s v="國企所"/>
  </r>
  <r>
    <s v="05  6 2019  3:41PM            "/>
    <s v="游馥嘉"/>
    <s v="H223984938"/>
    <s v="女"/>
    <s v="09/24/1992                    "/>
    <s v="學生"/>
    <s v="管理學院                      "/>
    <s v="國企系"/>
    <s v="碩士班"/>
    <n v="912662856"/>
    <s v="cms4218@yahoo.com.tw"/>
    <s v="其它"/>
    <s v="是"/>
    <s v="                              "/>
    <m/>
    <s v="是"/>
    <m/>
    <x v="0"/>
    <s v="223.136.190.59"/>
    <x v="486"/>
    <n v="6"/>
    <s v="TIP"/>
    <s v="企業實習說明會"/>
    <s v="0508_台大創創中心"/>
    <n v="2"/>
    <n v="10"/>
    <n v="1"/>
    <n v="107"/>
    <n v="10"/>
    <s v="是"/>
    <x v="510"/>
    <n v="0"/>
    <n v="1"/>
    <n v="10"/>
    <n v="0"/>
    <n v="0"/>
    <n v="0"/>
    <s v="所"/>
    <s v="國企"/>
    <x v="11"/>
    <s v="國企所"/>
  </r>
  <r>
    <s v="03 12 2019 11:28AM            "/>
    <s v="程燦富"/>
    <s v="F130440116"/>
    <s v="男"/>
    <s v="08/14/1998                    "/>
    <s v="學生"/>
    <s v="管理學院                      "/>
    <s v="工管系企管組"/>
    <s v="學士班"/>
    <n v="978823768"/>
    <s v="b05701122@ntu.edu.tw"/>
    <s v="其它"/>
    <s v="否"/>
    <n v="0"/>
    <n v="1"/>
    <s v="是"/>
    <m/>
    <x v="0"/>
    <s v="140.112.25.6"/>
    <x v="487"/>
    <n v="10"/>
    <s v="TIP"/>
    <s v="企業實習計劃說明會"/>
    <s v="0319_玉山銀行"/>
    <n v="2"/>
    <n v="107"/>
    <n v="1"/>
    <n v="1"/>
    <n v="10"/>
    <s v="否"/>
    <x v="511"/>
    <n v="0"/>
    <n v="1"/>
    <n v="10"/>
    <n v="0"/>
    <n v="0"/>
    <n v="0"/>
    <s v="系"/>
    <s v="工管"/>
    <x v="5"/>
    <s v="工管系"/>
  </r>
  <r>
    <s v="03  8 2019  1:44PM            "/>
    <s v="童保蓉"/>
    <s v="H224903062"/>
    <s v="女"/>
    <s v="05/09/1998                    "/>
    <s v="學生"/>
    <s v="社會科學院                    "/>
    <s v="政治系公行組"/>
    <s v="學士班"/>
    <n v="958050987"/>
    <s v="abcdef4milkb1@gmail.com"/>
    <s v="其它"/>
    <s v="否"/>
    <n v="0"/>
    <n v="1"/>
    <s v="是"/>
    <m/>
    <x v="0"/>
    <s v="140.112.25.121"/>
    <x v="488"/>
    <n v="10"/>
    <s v="TIP"/>
    <s v="企業實習計劃說明會"/>
    <s v="0311_晟德集團"/>
    <n v="2"/>
    <n v="107"/>
    <n v="1"/>
    <n v="1"/>
    <n v="10"/>
    <s v="否"/>
    <x v="512"/>
    <n v="0"/>
    <n v="1"/>
    <n v="10"/>
    <n v="0"/>
    <n v="0"/>
    <n v="0"/>
    <s v="系"/>
    <s v="其他"/>
    <x v="0"/>
    <s v="其他系所"/>
  </r>
  <r>
    <s v="03  8 2019  1:51PM            "/>
    <s v="童保蓉"/>
    <s v="H224903062"/>
    <s v="女"/>
    <s v="05/09/1998                    "/>
    <s v="學生"/>
    <s v="社會科學院                    "/>
    <s v="政治系公行組"/>
    <s v="學士班"/>
    <n v="958050987"/>
    <s v="abcdef4milkb1@gmail.com"/>
    <s v="其它"/>
    <s v="否"/>
    <n v="0"/>
    <n v="1"/>
    <s v="是"/>
    <m/>
    <x v="0"/>
    <s v="140.112.25.121"/>
    <x v="488"/>
    <n v="10"/>
    <s v="TIP"/>
    <s v="企業實習計劃說明會"/>
    <s v="0318_大昌華嘉"/>
    <n v="2"/>
    <n v="107"/>
    <n v="1"/>
    <n v="1"/>
    <n v="10"/>
    <m/>
    <x v="512"/>
    <n v="0"/>
    <n v="1"/>
    <n v="10"/>
    <n v="0"/>
    <n v="0"/>
    <n v="0"/>
    <s v="系"/>
    <s v="其他"/>
    <x v="0"/>
    <s v="其他系所"/>
  </r>
  <r>
    <s v="03  1 2019  5:24PM            "/>
    <s v="童保蓉"/>
    <s v="H224903062"/>
    <s v="女"/>
    <s v="05/09/1998                    "/>
    <s v="學生"/>
    <s v="社會科學院                    "/>
    <s v="政治系公行組"/>
    <s v="學士班"/>
    <n v="958050987"/>
    <s v="abcdef4milkb1@gmail.com"/>
    <s v="其它"/>
    <s v="否"/>
    <n v="0"/>
    <n v="1"/>
    <s v="是"/>
    <m/>
    <x v="0"/>
    <s v="101.13.68.221"/>
    <x v="488"/>
    <n v="10"/>
    <s v="TIP"/>
    <s v="企業實習計劃說明會"/>
    <s v="0319_玉山銀行"/>
    <n v="2"/>
    <n v="107"/>
    <n v="1"/>
    <n v="1"/>
    <n v="10"/>
    <s v="是"/>
    <x v="512"/>
    <n v="0"/>
    <n v="1"/>
    <n v="10"/>
    <n v="0"/>
    <n v="0"/>
    <n v="0"/>
    <s v="系"/>
    <s v="其他"/>
    <x v="0"/>
    <s v="其他系所"/>
  </r>
  <r>
    <s v="03  8 2019  1:57PM            "/>
    <s v="童保蓉"/>
    <s v="H224903062"/>
    <s v="女"/>
    <s v="05/09/1998                    "/>
    <s v="學生"/>
    <s v="社會科學院                    "/>
    <s v="政治系公行組"/>
    <s v="學士班"/>
    <n v="958050987"/>
    <s v="abcdef4milkb1@gmail.com"/>
    <s v="其它"/>
    <s v="否"/>
    <s v="                              "/>
    <m/>
    <s v="是"/>
    <m/>
    <x v="0"/>
    <s v="140.112.25.121"/>
    <x v="488"/>
    <n v="6"/>
    <s v="TIP"/>
    <s v="企業實習計劃說明會"/>
    <s v="0411_SAS"/>
    <n v="2"/>
    <n v="107"/>
    <n v="1"/>
    <n v="1"/>
    <n v="10"/>
    <m/>
    <x v="512"/>
    <n v="0"/>
    <n v="1"/>
    <n v="10"/>
    <n v="0"/>
    <n v="0"/>
    <n v="0"/>
    <s v="系"/>
    <s v="其他"/>
    <x v="0"/>
    <s v="其他系所"/>
  </r>
  <r>
    <s v="03 10 2019  8:49PM            "/>
    <s v="華方綾"/>
    <s v="A227487371"/>
    <s v="女"/>
    <s v="11/19/1997                    "/>
    <s v="學生"/>
    <s v="管理學院                      "/>
    <s v="工管系企管組"/>
    <s v="學士班"/>
    <n v="970295147"/>
    <s v="bunny134134@hotmail.com"/>
    <s v="其它"/>
    <s v="否"/>
    <n v="0"/>
    <n v="1"/>
    <s v="是"/>
    <m/>
    <x v="0"/>
    <s v="61.231.14.242"/>
    <x v="489"/>
    <n v="10"/>
    <s v="TIP"/>
    <s v="企業實習計劃說明會"/>
    <s v="0312_工研院產科國際所"/>
    <n v="2"/>
    <n v="107"/>
    <n v="1"/>
    <n v="1"/>
    <n v="10"/>
    <m/>
    <x v="513"/>
    <n v="0"/>
    <n v="1"/>
    <n v="10"/>
    <n v="0"/>
    <n v="0"/>
    <n v="0"/>
    <s v="系"/>
    <s v="工管"/>
    <x v="5"/>
    <s v="工管系"/>
  </r>
  <r>
    <s v="03 20 2019  9:42PM            "/>
    <s v="華方綾"/>
    <s v="A227487371"/>
    <s v="女"/>
    <s v="11/19/1997                    "/>
    <s v="學生"/>
    <s v="管理學院                      "/>
    <s v="工管系企管組"/>
    <s v="學士班"/>
    <n v="970295147"/>
    <s v="bunny134134@hotmail.com"/>
    <s v="其它"/>
    <s v="否"/>
    <n v="0"/>
    <n v="1"/>
    <s v="是"/>
    <m/>
    <x v="0"/>
    <s v="61.231.167.237"/>
    <x v="489"/>
    <n v="10"/>
    <s v="TIP"/>
    <s v="企業實習計劃說明會"/>
    <s v="0322_台灣拜耳"/>
    <n v="2"/>
    <n v="107"/>
    <n v="1"/>
    <n v="1"/>
    <n v="10"/>
    <s v="無"/>
    <x v="513"/>
    <n v="0"/>
    <n v="1"/>
    <n v="10"/>
    <n v="0"/>
    <n v="0"/>
    <n v="0"/>
    <s v="系"/>
    <s v="工管"/>
    <x v="5"/>
    <s v="工管系"/>
  </r>
  <r>
    <s v="03 13 2019  9:00PM            "/>
    <s v="華方綾"/>
    <s v="A227487371"/>
    <s v="女"/>
    <s v="11/19/1997                    "/>
    <s v="學生"/>
    <s v="管理學院                      "/>
    <s v="工管系企管組"/>
    <s v="學士班"/>
    <n v="970295147"/>
    <s v="bunny134134@hotmail.com"/>
    <s v="其它"/>
    <s v="否"/>
    <s v="                              "/>
    <m/>
    <s v="否"/>
    <m/>
    <x v="0"/>
    <s v="61.230.20.217"/>
    <x v="489"/>
    <n v="6"/>
    <s v="TIP"/>
    <s v="企業實習計劃說明會"/>
    <s v="0411_SAS"/>
    <n v="2"/>
    <n v="107"/>
    <n v="1"/>
    <n v="1"/>
    <n v="10"/>
    <m/>
    <x v="513"/>
    <n v="1"/>
    <n v="0"/>
    <n v="0"/>
    <n v="1"/>
    <n v="0"/>
    <n v="0"/>
    <s v="系"/>
    <s v="工管"/>
    <x v="5"/>
    <s v="工管系"/>
  </r>
  <r>
    <s v="05  6 2019 10:46PM            "/>
    <s v="賀雋堯"/>
    <s v="E125255088"/>
    <s v="男"/>
    <s v="01/22/1998                    "/>
    <s v="學生"/>
    <s v="管理學院                      "/>
    <s v="國企系"/>
    <s v="學士班"/>
    <n v="912870122"/>
    <s v="benson.ho19@gmail.com"/>
    <s v="其它"/>
    <s v="是"/>
    <s v="                              "/>
    <m/>
    <s v="是"/>
    <m/>
    <x v="0"/>
    <s v="140.112.25.98"/>
    <x v="490"/>
    <n v="6"/>
    <s v="TIP"/>
    <s v="企業實習說明會"/>
    <s v="0508_台大創創中心"/>
    <n v="2"/>
    <n v="10"/>
    <n v="1"/>
    <n v="107"/>
    <n v="10"/>
    <s v="是"/>
    <x v="514"/>
    <n v="0"/>
    <n v="1"/>
    <n v="10"/>
    <n v="0"/>
    <n v="0"/>
    <n v="0"/>
    <s v="系"/>
    <s v="國企"/>
    <x v="2"/>
    <s v="國企系"/>
  </r>
  <r>
    <s v="03 17 2019  9:52AM            "/>
    <s v="陽雨彤"/>
    <s v="H224931486"/>
    <s v="女"/>
    <s v="08/09/1999                    "/>
    <s v="學生"/>
    <s v="管理學院                      "/>
    <s v="工管系科管組"/>
    <s v="學士班"/>
    <n v="989820809"/>
    <s v="selena6329@gmail.com"/>
    <s v="其它"/>
    <s v="否"/>
    <n v="0"/>
    <n v="1"/>
    <s v="是"/>
    <m/>
    <x v="0"/>
    <s v="27.242.192.167"/>
    <x v="491"/>
    <n v="10"/>
    <s v="TIP"/>
    <s v="企業實習計劃說明會"/>
    <s v="0320_國泰金控"/>
    <n v="2"/>
    <n v="107"/>
    <n v="1"/>
    <n v="1"/>
    <n v="10"/>
    <s v="否"/>
    <x v="515"/>
    <n v="0"/>
    <n v="1"/>
    <n v="10"/>
    <n v="0"/>
    <n v="0"/>
    <n v="0"/>
    <s v="系"/>
    <s v="工管"/>
    <x v="5"/>
    <s v="工管系"/>
  </r>
  <r>
    <m/>
    <s v="馮昌俊"/>
    <m/>
    <m/>
    <m/>
    <s v="企業夥伴"/>
    <s v="燦坤實業"/>
    <m/>
    <s v="其他"/>
    <m/>
    <m/>
    <m/>
    <m/>
    <m/>
    <m/>
    <s v="是"/>
    <m/>
    <x v="0"/>
    <m/>
    <x v="1"/>
    <m/>
    <s v="TCP"/>
    <s v="結業式"/>
    <s v="0329_結業式"/>
    <n v="2"/>
    <n v="107"/>
    <n v="1"/>
    <n v="0"/>
    <n v="0"/>
    <m/>
    <x v="516"/>
    <n v="0"/>
    <n v="1"/>
    <n v="0"/>
    <n v="0"/>
    <n v="0"/>
    <n v="0"/>
    <s v="其他"/>
    <s v="非在校生"/>
    <x v="1"/>
    <s v="其他"/>
  </r>
  <r>
    <s v="03 20 2019  3:02PM            "/>
    <s v="馮家誼"/>
    <s v="H224946058"/>
    <s v="女"/>
    <s v="12/29/1997                    "/>
    <s v="學生"/>
    <s v="管理學院                      "/>
    <s v="會計系"/>
    <s v="學士班"/>
    <n v="976722513"/>
    <s v="h0976722513@gmail.com"/>
    <s v="其它"/>
    <s v="是"/>
    <n v="0"/>
    <n v="0"/>
    <s v="是"/>
    <m/>
    <x v="1"/>
    <m/>
    <x v="492"/>
    <n v="0"/>
    <s v="TIP"/>
    <s v="企業實習計劃說明會"/>
    <s v="0320_國泰金控"/>
    <n v="2"/>
    <n v="107"/>
    <n v="1"/>
    <n v="1"/>
    <n v="10"/>
    <m/>
    <x v="517"/>
    <n v="0"/>
    <n v="0"/>
    <n v="0"/>
    <n v="0"/>
    <n v="1"/>
    <n v="0"/>
    <s v="系"/>
    <s v="會計"/>
    <x v="4"/>
    <s v="會計系"/>
  </r>
  <r>
    <m/>
    <s v="馮國鈞"/>
    <m/>
    <m/>
    <m/>
    <s v="企業夥伴"/>
    <s v="中國信託商業銀行"/>
    <m/>
    <s v="其他"/>
    <m/>
    <m/>
    <m/>
    <m/>
    <m/>
    <m/>
    <s v="是"/>
    <m/>
    <x v="0"/>
    <m/>
    <x v="1"/>
    <m/>
    <s v="TCP"/>
    <s v="結業式"/>
    <s v="0329_結業式"/>
    <n v="2"/>
    <n v="107"/>
    <n v="1"/>
    <n v="0"/>
    <n v="0"/>
    <m/>
    <x v="518"/>
    <n v="0"/>
    <n v="1"/>
    <n v="0"/>
    <n v="0"/>
    <n v="0"/>
    <n v="0"/>
    <s v="其他"/>
    <s v="非在校生"/>
    <x v="1"/>
    <s v="其他"/>
  </r>
  <r>
    <s v="04  8 2019 10:26AM            "/>
    <s v="黃  凡"/>
    <s v="B123098028"/>
    <s v="男"/>
    <s v="10/08/1995                    "/>
    <s v="學生"/>
    <s v="生物資源暨農學院              "/>
    <s v="森林環資系"/>
    <s v="學士班"/>
    <n v="975493138"/>
    <s v="b04605094@ntu.edu.tw"/>
    <s v="其它"/>
    <s v="否"/>
    <s v="                              "/>
    <m/>
    <s v="是"/>
    <m/>
    <x v="0"/>
    <s v="27.52.190.139"/>
    <x v="493"/>
    <n v="6"/>
    <s v="TIP"/>
    <s v="企業實習計劃說明會"/>
    <s v="0411_SAS"/>
    <n v="2"/>
    <n v="107"/>
    <n v="1"/>
    <n v="1"/>
    <n v="10"/>
    <s v="否"/>
    <x v="519"/>
    <n v="0"/>
    <n v="1"/>
    <n v="10"/>
    <n v="0"/>
    <n v="0"/>
    <n v="0"/>
    <s v="系"/>
    <s v="其他"/>
    <x v="0"/>
    <s v="其他系所"/>
  </r>
  <r>
    <s v="03 12 2019  2:38PM            "/>
    <s v="黃子芸"/>
    <s v="N224821069"/>
    <s v="男"/>
    <s v="07/06/1997                    "/>
    <s v="學生"/>
    <s v="管理學院                      "/>
    <s v="工管系科管組"/>
    <s v="學士班"/>
    <n v="975243307"/>
    <m/>
    <s v="其它"/>
    <s v="是"/>
    <n v="0"/>
    <n v="0"/>
    <s v="是"/>
    <m/>
    <x v="1"/>
    <m/>
    <x v="494"/>
    <n v="0"/>
    <s v="TIP"/>
    <s v="企業實習計劃說明會"/>
    <s v="0312_工研院產科國際所"/>
    <n v="2"/>
    <n v="107"/>
    <n v="1"/>
    <n v="1"/>
    <n v="10"/>
    <m/>
    <x v="520"/>
    <n v="0"/>
    <n v="0"/>
    <n v="0"/>
    <n v="0"/>
    <n v="1"/>
    <n v="0"/>
    <s v="系"/>
    <s v="工管"/>
    <x v="5"/>
    <s v="工管系"/>
  </r>
  <r>
    <s v="03 13 2019 11:54PM            "/>
    <s v="黃子芸"/>
    <s v="N224821069"/>
    <s v="女"/>
    <s v="07/06/1997                    "/>
    <s v="學生"/>
    <s v="管理學院                      "/>
    <s v="工管系科管組"/>
    <s v="學士班"/>
    <n v="975243307"/>
    <s v="b04701209@ntu.edu.tw"/>
    <s v="其它"/>
    <s v="否"/>
    <n v="0"/>
    <n v="1"/>
    <s v="是"/>
    <m/>
    <x v="0"/>
    <s v="140.112.223.88"/>
    <x v="494"/>
    <n v="10"/>
    <s v="TIP"/>
    <s v="企業實習計劃說明會"/>
    <s v="0314_精英公關集團"/>
    <n v="2"/>
    <n v="107"/>
    <n v="1"/>
    <n v="1"/>
    <n v="10"/>
    <s v="是"/>
    <x v="520"/>
    <n v="0"/>
    <n v="1"/>
    <n v="10"/>
    <n v="0"/>
    <n v="0"/>
    <n v="0"/>
    <s v="系"/>
    <s v="工管"/>
    <x v="5"/>
    <s v="工管系"/>
  </r>
  <r>
    <s v="03 13 2019 11:39PM            "/>
    <s v="黃子芸"/>
    <s v="N224821069"/>
    <s v="女"/>
    <s v="07/06/1997                    "/>
    <s v="學生"/>
    <s v="管理學院                      "/>
    <s v="工管系科管組"/>
    <s v="學士班"/>
    <n v="975243307"/>
    <m/>
    <s v="其它"/>
    <s v="否"/>
    <n v="1"/>
    <n v="0"/>
    <s v="否"/>
    <m/>
    <x v="0"/>
    <s v="140.112.223.88"/>
    <x v="494"/>
    <n v="10"/>
    <s v="TIP"/>
    <s v="企業實習計劃說明會"/>
    <s v="0318_大昌華嘉"/>
    <n v="2"/>
    <n v="107"/>
    <n v="1"/>
    <n v="1"/>
    <n v="10"/>
    <m/>
    <x v="520"/>
    <n v="1"/>
    <n v="0"/>
    <n v="0"/>
    <n v="1"/>
    <n v="0"/>
    <n v="0"/>
    <s v="系"/>
    <s v="工管"/>
    <x v="5"/>
    <s v="工管系"/>
  </r>
  <r>
    <s v="03 12 2019  7:24PM            "/>
    <s v="黃子倫"/>
    <s v="F229064380"/>
    <s v="女"/>
    <s v="01/12/1998                    "/>
    <s v="學生"/>
    <s v="管理學院                      "/>
    <s v="工管系企管組"/>
    <s v="學士班"/>
    <n v="978679086"/>
    <s v="b05701147@ntu.edu.tw"/>
    <s v="其它"/>
    <s v="否"/>
    <n v="1"/>
    <n v="0"/>
    <s v="否"/>
    <m/>
    <x v="0"/>
    <s v="140.112.25.29"/>
    <x v="495"/>
    <n v="10"/>
    <s v="TIP"/>
    <s v="企業實習計劃說明會"/>
    <s v="0318_大昌華嘉"/>
    <n v="2"/>
    <n v="107"/>
    <n v="1"/>
    <n v="1"/>
    <n v="10"/>
    <m/>
    <x v="521"/>
    <n v="1"/>
    <n v="0"/>
    <n v="0"/>
    <n v="1"/>
    <n v="0"/>
    <n v="0"/>
    <s v="系"/>
    <s v="工管"/>
    <x v="5"/>
    <s v="工管系"/>
  </r>
  <r>
    <s v="03 15 2019  3:05PM            "/>
    <s v="黃子潔"/>
    <s v="A230016528"/>
    <s v="女"/>
    <s v="01/16/1998                    "/>
    <s v="學生"/>
    <s v="管理學院                      "/>
    <s v="會計系"/>
    <s v="學士班"/>
    <n v="983538177"/>
    <m/>
    <s v="其它"/>
    <s v="是"/>
    <n v="0"/>
    <n v="0"/>
    <s v="是"/>
    <m/>
    <x v="1"/>
    <m/>
    <x v="496"/>
    <n v="0"/>
    <s v="TIP"/>
    <s v="企業實習計劃說明會"/>
    <s v="0315_聚陽實業"/>
    <n v="2"/>
    <n v="107"/>
    <n v="1"/>
    <n v="1"/>
    <n v="10"/>
    <m/>
    <x v="522"/>
    <n v="0"/>
    <n v="0"/>
    <n v="0"/>
    <n v="0"/>
    <n v="1"/>
    <n v="0"/>
    <s v="系"/>
    <s v="會計"/>
    <x v="4"/>
    <s v="會計系"/>
  </r>
  <r>
    <s v="03 12 2019 10:43PM            "/>
    <s v="黃加陽"/>
    <s v="F229064273"/>
    <s v="女"/>
    <s v="12/12/1997                    "/>
    <s v="學生"/>
    <s v="管理學院                      "/>
    <s v="財金系"/>
    <s v="學士班"/>
    <n v="926530898"/>
    <s v="b05703108@ntu.edu.tw"/>
    <s v="其它"/>
    <s v="是"/>
    <n v="1"/>
    <n v="0"/>
    <s v="否"/>
    <m/>
    <x v="0"/>
    <s v="1.171.54.165"/>
    <x v="497"/>
    <n v="10"/>
    <s v="TIP"/>
    <s v="企業實習計劃說明會"/>
    <s v="0318_大昌華嘉"/>
    <n v="2"/>
    <n v="107"/>
    <n v="1"/>
    <n v="1"/>
    <n v="10"/>
    <m/>
    <x v="523"/>
    <n v="1"/>
    <n v="0"/>
    <n v="0"/>
    <n v="1"/>
    <n v="0"/>
    <n v="0"/>
    <s v="系"/>
    <s v="財金"/>
    <x v="3"/>
    <s v="財金系"/>
  </r>
  <r>
    <s v="03 12 2019 10:39PM            "/>
    <s v="黃加陽"/>
    <s v="F229064273"/>
    <s v="女"/>
    <s v="12/12/1997                    "/>
    <s v="學生"/>
    <s v="管理學院                      "/>
    <s v="財金系"/>
    <s v="學士班"/>
    <n v="926530898"/>
    <s v="b05703108@ntu.edu.tw"/>
    <s v="其它"/>
    <s v="是"/>
    <n v="0"/>
    <n v="1"/>
    <s v="是"/>
    <m/>
    <x v="0"/>
    <s v="1.171.54.165"/>
    <x v="497"/>
    <n v="10"/>
    <s v="TIP"/>
    <s v="企業實習計劃說明會"/>
    <s v="0320_國泰金控"/>
    <n v="2"/>
    <n v="107"/>
    <n v="1"/>
    <n v="1"/>
    <n v="10"/>
    <s v="是"/>
    <x v="523"/>
    <n v="0"/>
    <n v="1"/>
    <n v="10"/>
    <n v="0"/>
    <n v="0"/>
    <n v="0"/>
    <s v="系"/>
    <s v="財金"/>
    <x v="3"/>
    <s v="財金系"/>
  </r>
  <r>
    <s v="03 12 2019 10:40PM            "/>
    <s v="黃加陽"/>
    <s v="F229064273"/>
    <s v="女"/>
    <s v="12/12/1997                    "/>
    <s v="學生"/>
    <s v="管理學院                      "/>
    <s v="財金系"/>
    <s v="學士班"/>
    <n v="926530898"/>
    <s v="b05703108@ntu.edu.tw"/>
    <s v="其它"/>
    <s v="是"/>
    <n v="0"/>
    <n v="1"/>
    <s v="是"/>
    <m/>
    <x v="0"/>
    <s v="1.171.54.165"/>
    <x v="497"/>
    <n v="10"/>
    <s v="TIP"/>
    <s v="企業實習計劃說明會"/>
    <s v="0325_富達投信"/>
    <n v="2"/>
    <n v="107"/>
    <n v="1"/>
    <n v="1"/>
    <n v="10"/>
    <s v="是"/>
    <x v="523"/>
    <n v="0"/>
    <n v="1"/>
    <n v="10"/>
    <n v="0"/>
    <n v="0"/>
    <n v="0"/>
    <s v="系"/>
    <s v="財金"/>
    <x v="3"/>
    <s v="財金系"/>
  </r>
  <r>
    <s v="04 13 2019 12:57PM            "/>
    <s v="黃加陽"/>
    <s v="F229064273"/>
    <s v="男"/>
    <s v="12/12/1997                    "/>
    <s v="學生"/>
    <s v="管理學院                      "/>
    <s v="財金系"/>
    <s v="學士班"/>
    <n v="926530898"/>
    <m/>
    <s v="其它"/>
    <s v="是"/>
    <s v="                              "/>
    <m/>
    <s v="是"/>
    <m/>
    <x v="0"/>
    <m/>
    <x v="497"/>
    <m/>
    <s v="TCP"/>
    <s v="結業式"/>
    <s v="0329_結業式"/>
    <n v="2"/>
    <n v="107"/>
    <n v="1"/>
    <n v="0"/>
    <n v="0"/>
    <m/>
    <x v="523"/>
    <n v="0"/>
    <n v="1"/>
    <n v="0"/>
    <n v="0"/>
    <n v="0"/>
    <n v="0"/>
    <s v="系"/>
    <s v="財金"/>
    <x v="3"/>
    <s v="財金系"/>
  </r>
  <r>
    <s v="03 19 2019  4:46PM            "/>
    <s v="黃平安"/>
    <s v="A129196013"/>
    <s v="女"/>
    <s v="06/19/1996                    "/>
    <s v="學生"/>
    <s v="管理學院                      "/>
    <s v="商研所"/>
    <s v="碩士班"/>
    <n v="911850619"/>
    <s v="ben28967260@gmail.com"/>
    <s v="其它"/>
    <s v="是"/>
    <n v="0"/>
    <n v="0"/>
    <s v="是"/>
    <m/>
    <x v="1"/>
    <m/>
    <x v="498"/>
    <n v="0"/>
    <s v="TIP"/>
    <s v="企業實習計劃說明會"/>
    <s v="0319_玉山銀行"/>
    <n v="2"/>
    <n v="107"/>
    <n v="1"/>
    <n v="1"/>
    <n v="10"/>
    <m/>
    <x v="524"/>
    <n v="0"/>
    <n v="0"/>
    <n v="0"/>
    <n v="0"/>
    <n v="1"/>
    <n v="0"/>
    <s v="所"/>
    <s v="商研"/>
    <x v="7"/>
    <s v="商研所"/>
  </r>
  <r>
    <s v="03 20 2019  2:57PM            "/>
    <s v="黃平安"/>
    <s v="A129196013"/>
    <s v="女"/>
    <s v="06/19/1996                    "/>
    <s v="學生"/>
    <s v="管理學院                      "/>
    <s v="商研所"/>
    <s v="碩士班"/>
    <n v="911850619"/>
    <s v="ben28967260@gmail.com"/>
    <s v="其它"/>
    <s v="是"/>
    <n v="0"/>
    <n v="0"/>
    <s v="是"/>
    <m/>
    <x v="1"/>
    <m/>
    <x v="498"/>
    <n v="0"/>
    <s v="TIP"/>
    <s v="企業實習計劃說明會"/>
    <s v="0320_國泰金控"/>
    <n v="2"/>
    <n v="107"/>
    <n v="1"/>
    <n v="1"/>
    <n v="10"/>
    <m/>
    <x v="524"/>
    <n v="0"/>
    <n v="0"/>
    <n v="0"/>
    <n v="0"/>
    <n v="1"/>
    <n v="0"/>
    <s v="所"/>
    <s v="商研"/>
    <x v="7"/>
    <s v="商研所"/>
  </r>
  <r>
    <s v="04 13 2019 12:59PM            "/>
    <s v="黃平安"/>
    <s v="A129196013"/>
    <s v="男"/>
    <s v="06/19/1996                    "/>
    <s v="學生"/>
    <s v="管理學院                      "/>
    <s v="商研所"/>
    <s v="碩士班"/>
    <n v="911850619"/>
    <s v="ben28967260@gmail.com"/>
    <s v="其它"/>
    <s v="是"/>
    <s v="                              "/>
    <m/>
    <s v="是"/>
    <m/>
    <x v="0"/>
    <m/>
    <x v="498"/>
    <m/>
    <s v="TCP"/>
    <s v="結業式"/>
    <s v="0329_結業式"/>
    <n v="2"/>
    <n v="107"/>
    <n v="1"/>
    <n v="0"/>
    <n v="0"/>
    <m/>
    <x v="524"/>
    <n v="0"/>
    <n v="1"/>
    <n v="0"/>
    <n v="0"/>
    <n v="0"/>
    <n v="0"/>
    <s v="所"/>
    <s v="商研"/>
    <x v="7"/>
    <s v="商研所"/>
  </r>
  <r>
    <s v="03 20 2019  3:02PM            "/>
    <s v="黃立丞"/>
    <s v="A127934346"/>
    <s v="女"/>
    <s v="11/15/1997                    "/>
    <s v="學生"/>
    <s v="管理學院                      "/>
    <s v="工管系企管組"/>
    <s v="學士班"/>
    <n v="989381178"/>
    <s v="ball34534@gmail.com"/>
    <s v="其它"/>
    <s v="是"/>
    <n v="0"/>
    <n v="0"/>
    <s v="是"/>
    <m/>
    <x v="1"/>
    <m/>
    <x v="499"/>
    <n v="0"/>
    <s v="TIP"/>
    <s v="企業實習計劃說明會"/>
    <s v="0320_國泰金控"/>
    <n v="2"/>
    <n v="107"/>
    <n v="1"/>
    <n v="1"/>
    <n v="10"/>
    <m/>
    <x v="525"/>
    <n v="0"/>
    <n v="0"/>
    <n v="0"/>
    <n v="0"/>
    <n v="1"/>
    <n v="0"/>
    <s v="系"/>
    <s v="工管"/>
    <x v="5"/>
    <s v="工管系"/>
  </r>
  <r>
    <s v="03 19 2019 11:22AM            "/>
    <s v="黃仲畇"/>
    <s v="F228980803"/>
    <s v="女"/>
    <s v="01/12/1996                    "/>
    <s v="學生"/>
    <s v="管理學院                      "/>
    <s v="財金系"/>
    <s v="學士班"/>
    <n v="229587856"/>
    <s v="s0a0b0r0i0n0a0@yahoo.com.tw"/>
    <s v="其它"/>
    <s v="是"/>
    <n v="0"/>
    <n v="0"/>
    <s v="是"/>
    <m/>
    <x v="1"/>
    <m/>
    <x v="500"/>
    <n v="0"/>
    <s v="TIP"/>
    <s v="企業實習計劃說明會"/>
    <s v="0318_大昌華嘉"/>
    <n v="2"/>
    <n v="107"/>
    <n v="1"/>
    <n v="1"/>
    <n v="10"/>
    <m/>
    <x v="526"/>
    <n v="0"/>
    <n v="0"/>
    <n v="0"/>
    <n v="0"/>
    <n v="1"/>
    <n v="0"/>
    <s v="系"/>
    <s v="財金"/>
    <x v="3"/>
    <s v="財金系"/>
  </r>
  <r>
    <s v="02 27 2019  3:59PM            "/>
    <s v="黃兆營"/>
    <s v="A125923390"/>
    <s v="男"/>
    <s v="08/03/1984                    "/>
    <s v="學生"/>
    <s v="進修推廣部                    "/>
    <s v="事業法務碩士"/>
    <s v="碩士班"/>
    <n v="978352073"/>
    <s v="p07e42026@ntu.edu.tw"/>
    <s v="其它"/>
    <s v="否"/>
    <n v="0"/>
    <n v="1"/>
    <s v="是"/>
    <m/>
    <x v="0"/>
    <s v="118.163.50.68"/>
    <x v="501"/>
    <n v="10"/>
    <s v="TIP"/>
    <s v="企業實習計劃說明會"/>
    <s v="0322_台灣拜耳"/>
    <n v="2"/>
    <n v="107"/>
    <n v="1"/>
    <n v="1"/>
    <n v="10"/>
    <s v="有"/>
    <x v="527"/>
    <n v="0"/>
    <n v="1"/>
    <n v="10"/>
    <n v="0"/>
    <n v="0"/>
    <n v="0"/>
    <s v="所"/>
    <s v="其他"/>
    <x v="0"/>
    <s v="其他系所"/>
  </r>
  <r>
    <s v="03 13 2019  2:28AM            "/>
    <s v="黃宇晴"/>
    <s v="D222703971"/>
    <s v="女"/>
    <s v="01/15/1996                    "/>
    <s v="學生"/>
    <s v="管理學院                      "/>
    <s v="商研所"/>
    <s v="碩士班"/>
    <n v="975758513"/>
    <s v="r07741011@ntu.edu.tw"/>
    <s v="其它"/>
    <s v="否"/>
    <n v="0"/>
    <n v="1"/>
    <s v="是"/>
    <m/>
    <x v="0"/>
    <s v="140.112.217.233"/>
    <x v="502"/>
    <n v="10"/>
    <s v="TIP"/>
    <s v="企業實習計劃說明會"/>
    <s v="0315_聚陽實業"/>
    <n v="2"/>
    <n v="107"/>
    <n v="1"/>
    <n v="1"/>
    <n v="10"/>
    <s v="是"/>
    <x v="528"/>
    <n v="0"/>
    <n v="1"/>
    <n v="10"/>
    <n v="0"/>
    <n v="0"/>
    <n v="0"/>
    <s v="所"/>
    <s v="商研"/>
    <x v="7"/>
    <s v="商研所"/>
  </r>
  <r>
    <s v="03 10 2019  4:34PM            "/>
    <s v="黃至煒"/>
    <s v="H125031269"/>
    <s v="男"/>
    <s v="10/13/1997                    "/>
    <s v="學生"/>
    <s v="理學院                        "/>
    <s v="數學系"/>
    <s v="學士班"/>
    <n v="911451957"/>
    <s v="B05201047@ntu.edu.tw"/>
    <s v="其它"/>
    <s v="否"/>
    <n v="0"/>
    <n v="1"/>
    <s v="是"/>
    <m/>
    <x v="0"/>
    <s v="180.177.145.39"/>
    <x v="503"/>
    <n v="10"/>
    <s v="TIP"/>
    <s v="企業實習計劃說明會"/>
    <s v="0313_全球人壽"/>
    <n v="2"/>
    <n v="107"/>
    <n v="1"/>
    <n v="1"/>
    <n v="10"/>
    <s v="否"/>
    <x v="529"/>
    <n v="0"/>
    <n v="1"/>
    <n v="10"/>
    <n v="0"/>
    <n v="0"/>
    <n v="0"/>
    <s v="系"/>
    <s v="其他"/>
    <x v="0"/>
    <s v="其他系所"/>
  </r>
  <r>
    <s v="03 13 2019  2:08AM            "/>
    <s v="黃至煒"/>
    <s v="H125031269"/>
    <s v="男"/>
    <s v="10/13/1997                    "/>
    <s v="學生"/>
    <s v="理學院                        "/>
    <s v="數學系"/>
    <s v="學士班"/>
    <n v="911451957"/>
    <s v="B05201047@ntu.edu.tw"/>
    <s v="其它"/>
    <s v="否"/>
    <n v="0"/>
    <n v="1"/>
    <s v="是"/>
    <m/>
    <x v="0"/>
    <s v="140.112.244.81"/>
    <x v="503"/>
    <n v="10"/>
    <s v="TIP"/>
    <s v="企業實習計劃說明會"/>
    <s v="0325_富達投信"/>
    <n v="2"/>
    <n v="107"/>
    <n v="1"/>
    <n v="1"/>
    <n v="10"/>
    <s v="否"/>
    <x v="529"/>
    <n v="0"/>
    <n v="1"/>
    <n v="10"/>
    <n v="0"/>
    <n v="0"/>
    <n v="0"/>
    <s v="系"/>
    <s v="其他"/>
    <x v="0"/>
    <s v="其他系所"/>
  </r>
  <r>
    <s v="03 14 2019 10:31AM            "/>
    <s v="黃依亭"/>
    <s v="F229103024"/>
    <s v="女"/>
    <s v="09/26/1995                    "/>
    <s v="學生"/>
    <s v="管理學院                      "/>
    <s v="國企系"/>
    <s v="碩士班"/>
    <n v="908366069"/>
    <s v="e2332ee2332e@gmail.com"/>
    <s v="其它"/>
    <s v="是"/>
    <n v="1"/>
    <n v="0"/>
    <s v="否"/>
    <m/>
    <x v="0"/>
    <s v="140.112.25.106"/>
    <x v="504"/>
    <n v="10"/>
    <s v="TIP"/>
    <s v="企業實習計劃說明會"/>
    <s v="0318_大昌華嘉"/>
    <n v="2"/>
    <n v="107"/>
    <n v="1"/>
    <n v="1"/>
    <n v="10"/>
    <m/>
    <x v="530"/>
    <n v="1"/>
    <n v="0"/>
    <n v="0"/>
    <n v="1"/>
    <n v="0"/>
    <n v="0"/>
    <s v="所"/>
    <s v="國企"/>
    <x v="11"/>
    <s v="國企所"/>
  </r>
  <r>
    <s v="03 14 2019 10:28AM            "/>
    <s v="黃依亭"/>
    <s v="F229103024"/>
    <s v="女"/>
    <s v="09/26/1995                    "/>
    <s v="學生"/>
    <s v="管理學院                      "/>
    <s v="國企系"/>
    <s v="碩士班"/>
    <n v="908366069"/>
    <s v="e2332ee2332e@gmail.com"/>
    <s v="其它"/>
    <s v="是"/>
    <n v="1"/>
    <n v="0"/>
    <s v="否"/>
    <m/>
    <x v="0"/>
    <s v="140.112.25.106"/>
    <x v="504"/>
    <n v="10"/>
    <s v="TIP"/>
    <s v="企業實習計劃說明會"/>
    <s v="0319_玉山銀行"/>
    <n v="2"/>
    <n v="107"/>
    <n v="1"/>
    <n v="1"/>
    <n v="10"/>
    <s v="是"/>
    <x v="530"/>
    <n v="1"/>
    <n v="0"/>
    <n v="0"/>
    <n v="1"/>
    <n v="0"/>
    <n v="0"/>
    <s v="所"/>
    <s v="國企"/>
    <x v="11"/>
    <s v="國企所"/>
  </r>
  <r>
    <s v="03 14 2019 10:29AM            "/>
    <s v="黃依亭"/>
    <s v="F229103024"/>
    <s v="女"/>
    <s v="09/26/1995                    "/>
    <s v="學生"/>
    <s v="管理學院                      "/>
    <s v="國企系"/>
    <s v="碩士班"/>
    <n v="908366069"/>
    <s v="e2332ee2332e@gmail.com"/>
    <s v="其它"/>
    <s v="是"/>
    <n v="0"/>
    <n v="1"/>
    <s v="是"/>
    <m/>
    <x v="0"/>
    <s v="140.112.25.106"/>
    <x v="504"/>
    <n v="10"/>
    <s v="TIP"/>
    <s v="企業實習計劃說明會"/>
    <s v="0325_富達投信"/>
    <n v="2"/>
    <n v="107"/>
    <n v="1"/>
    <n v="1"/>
    <n v="10"/>
    <s v="是"/>
    <x v="530"/>
    <n v="0"/>
    <n v="1"/>
    <n v="10"/>
    <n v="0"/>
    <n v="0"/>
    <n v="0"/>
    <s v="所"/>
    <s v="國企"/>
    <x v="11"/>
    <s v="國企所"/>
  </r>
  <r>
    <s v="05  6 2019  2:33PM            "/>
    <s v="黃依亭"/>
    <s v="F229103024"/>
    <s v="女"/>
    <s v="09/26/1995                    "/>
    <s v="學生"/>
    <s v="管理學院                      "/>
    <s v="國企系"/>
    <s v="碩士班"/>
    <n v="917739639"/>
    <s v="e2332ee2332e@gmail.com"/>
    <s v="其它"/>
    <s v="是"/>
    <s v="                              "/>
    <m/>
    <s v="是"/>
    <m/>
    <x v="1"/>
    <m/>
    <x v="504"/>
    <n v="6"/>
    <s v="TIP"/>
    <s v="企業實習說明會"/>
    <s v="0506_綠藤生機"/>
    <n v="2"/>
    <n v="107"/>
    <n v="1"/>
    <n v="1"/>
    <n v="10"/>
    <m/>
    <x v="530"/>
    <n v="0"/>
    <n v="0"/>
    <n v="0"/>
    <n v="0"/>
    <n v="1"/>
    <n v="0"/>
    <s v="所"/>
    <s v="國企"/>
    <x v="11"/>
    <s v="國企所"/>
  </r>
  <r>
    <s v="03 11 2019  3:04PM            "/>
    <s v="黃怡菁"/>
    <s v="H224117628"/>
    <s v="女"/>
    <s v="11/11/1996                    "/>
    <s v="學生"/>
    <s v="文學院                        "/>
    <s v="人類系"/>
    <s v="學士班"/>
    <n v="34718676"/>
    <s v="mr546j@gmail.com"/>
    <s v="其它"/>
    <s v="否"/>
    <n v="1"/>
    <n v="0"/>
    <s v="否"/>
    <m/>
    <x v="0"/>
    <s v="140.112.4.190"/>
    <x v="505"/>
    <n v="10"/>
    <s v="TIP"/>
    <s v="企業實習計劃說明會"/>
    <s v="0315_聚陽實業"/>
    <n v="2"/>
    <n v="107"/>
    <n v="1"/>
    <n v="1"/>
    <n v="10"/>
    <s v="否"/>
    <x v="531"/>
    <n v="1"/>
    <n v="0"/>
    <n v="0"/>
    <n v="1"/>
    <n v="0"/>
    <n v="0"/>
    <s v="系"/>
    <s v="其他"/>
    <x v="0"/>
    <s v="其他系所"/>
  </r>
  <r>
    <s v="02 25 2019 12:09AM            "/>
    <s v="黃玟勻"/>
    <s v="E225024281"/>
    <s v="女"/>
    <s v="09/14/1997                    "/>
    <s v="學生"/>
    <s v="管理學院                      "/>
    <s v="財金系"/>
    <s v="學士班"/>
    <n v="972986677"/>
    <s v="b04703041@ntu.edu.tw"/>
    <s v="其它"/>
    <s v="否"/>
    <n v="0"/>
    <n v="1"/>
    <s v="是"/>
    <m/>
    <x v="0"/>
    <s v="140.112.215.21"/>
    <x v="506"/>
    <n v="10"/>
    <s v="TIP"/>
    <s v="企業實習計劃說明會"/>
    <s v="0320_國泰金控"/>
    <n v="2"/>
    <n v="107"/>
    <n v="1"/>
    <n v="1"/>
    <n v="10"/>
    <s v="是"/>
    <x v="532"/>
    <n v="0"/>
    <n v="1"/>
    <n v="10"/>
    <n v="0"/>
    <n v="0"/>
    <n v="0"/>
    <s v="系"/>
    <s v="財金"/>
    <x v="3"/>
    <s v="財金系"/>
  </r>
  <r>
    <s v="03 19 2019  4:47PM            "/>
    <s v="黃亮穎"/>
    <s v="R124728297"/>
    <s v="女"/>
    <s v="12/06/1997                    "/>
    <s v="學生"/>
    <s v="管理學院                      "/>
    <s v="資管系"/>
    <s v="學士班"/>
    <n v="928754541"/>
    <s v="imntu6021@gmail.com"/>
    <s v="其它"/>
    <s v="是"/>
    <n v="0"/>
    <n v="0"/>
    <s v="是"/>
    <m/>
    <x v="1"/>
    <m/>
    <x v="507"/>
    <n v="0"/>
    <s v="TIP"/>
    <s v="企業實習計劃說明會"/>
    <s v="0319_玉山銀行"/>
    <n v="2"/>
    <n v="107"/>
    <n v="1"/>
    <n v="1"/>
    <n v="10"/>
    <m/>
    <x v="533"/>
    <n v="0"/>
    <n v="0"/>
    <n v="0"/>
    <n v="0"/>
    <n v="1"/>
    <n v="0"/>
    <s v="系"/>
    <s v="資管"/>
    <x v="12"/>
    <s v="資管系"/>
  </r>
  <r>
    <s v="03 17 2019  9:31PM            "/>
    <s v="黃亮穎"/>
    <s v="R124728297"/>
    <s v="男"/>
    <s v="12/06/1997                    "/>
    <s v="學生"/>
    <s v="管理學院                      "/>
    <s v="資管系"/>
    <s v="學士班"/>
    <n v="928754541"/>
    <s v="b05705017@ntu.edu.tw"/>
    <s v="其它"/>
    <s v="否"/>
    <n v="0"/>
    <n v="1"/>
    <s v="是"/>
    <m/>
    <x v="0"/>
    <s v="140.112.251.34"/>
    <x v="507"/>
    <n v="10"/>
    <s v="TIP"/>
    <s v="企業實習計劃說明會"/>
    <s v="0320_國泰金控"/>
    <n v="2"/>
    <n v="107"/>
    <n v="1"/>
    <n v="1"/>
    <n v="10"/>
    <s v="否"/>
    <x v="533"/>
    <n v="0"/>
    <n v="1"/>
    <n v="10"/>
    <n v="0"/>
    <n v="0"/>
    <n v="0"/>
    <s v="系"/>
    <s v="資管"/>
    <x v="12"/>
    <s v="資管系"/>
  </r>
  <r>
    <m/>
    <s v="黃俊豪"/>
    <m/>
    <m/>
    <m/>
    <s v="其他"/>
    <m/>
    <m/>
    <m/>
    <m/>
    <m/>
    <s v="其他"/>
    <s v="是"/>
    <n v="0"/>
    <n v="0"/>
    <s v="是"/>
    <m/>
    <x v="1"/>
    <m/>
    <x v="1"/>
    <n v="0"/>
    <s v="TIP"/>
    <s v="企業實習計劃說明會"/>
    <s v="0318_大昌華嘉"/>
    <n v="2"/>
    <n v="107"/>
    <n v="1"/>
    <n v="1"/>
    <n v="10"/>
    <m/>
    <x v="534"/>
    <n v="0"/>
    <n v="0"/>
    <n v="0"/>
    <n v="0"/>
    <n v="1"/>
    <n v="0"/>
    <s v="其他"/>
    <s v="非在校生"/>
    <x v="1"/>
    <s v="其他"/>
  </r>
  <r>
    <s v="03  6 2019  7:09PM            "/>
    <s v="黃冠綸"/>
    <s v="A129648674"/>
    <s v="男"/>
    <s v="09/13/1997                    "/>
    <s v="學生"/>
    <s v="管理學院                      "/>
    <s v="會計系"/>
    <s v="學士班"/>
    <n v="911569969"/>
    <s v="B05702093@ntu.edu.tw"/>
    <s v="其它"/>
    <s v="否"/>
    <n v="0"/>
    <n v="1"/>
    <s v="是"/>
    <m/>
    <x v="0"/>
    <s v="140.112.4.192"/>
    <x v="508"/>
    <n v="10"/>
    <s v="TIP"/>
    <s v="企業實習計劃說明會"/>
    <s v="0313_全球人壽"/>
    <n v="2"/>
    <n v="107"/>
    <n v="1"/>
    <n v="1"/>
    <n v="10"/>
    <s v="否"/>
    <x v="535"/>
    <n v="0"/>
    <n v="1"/>
    <n v="10"/>
    <n v="0"/>
    <n v="0"/>
    <n v="0"/>
    <s v="系"/>
    <s v="會計"/>
    <x v="4"/>
    <s v="會計系"/>
  </r>
  <r>
    <s v="03  6 2019  6:54PM            "/>
    <s v="黃冠綸"/>
    <s v="A129648674"/>
    <s v="男"/>
    <s v="09/13/1997                    "/>
    <s v="學生"/>
    <s v="管理學院                      "/>
    <s v="會計系"/>
    <s v="學士班"/>
    <n v="911569969"/>
    <s v="B05702093@ntu.edu.tw"/>
    <s v="其它"/>
    <s v="否"/>
    <n v="0"/>
    <n v="1"/>
    <s v="是"/>
    <m/>
    <x v="0"/>
    <s v="140.112.4.192"/>
    <x v="508"/>
    <n v="10"/>
    <s v="TIP"/>
    <s v="企業實習計劃說明會"/>
    <s v="0314_精英公關集團"/>
    <n v="2"/>
    <n v="107"/>
    <n v="1"/>
    <n v="1"/>
    <n v="10"/>
    <s v="否"/>
    <x v="535"/>
    <n v="0"/>
    <n v="1"/>
    <n v="10"/>
    <n v="0"/>
    <n v="0"/>
    <n v="0"/>
    <s v="系"/>
    <s v="會計"/>
    <x v="4"/>
    <s v="會計系"/>
  </r>
  <r>
    <s v="03  6 2019  6:52PM            "/>
    <s v="黃冠綸"/>
    <s v="A129648674"/>
    <s v="男"/>
    <s v="09/13/1997                    "/>
    <s v="學生"/>
    <s v="管理學院                      "/>
    <s v="會計系"/>
    <s v="學士班"/>
    <n v="911569969"/>
    <s v="B05702093@ntu.edu.tw"/>
    <s v="其它"/>
    <s v="否"/>
    <n v="1"/>
    <n v="0"/>
    <s v="否"/>
    <m/>
    <x v="0"/>
    <s v="140.112.4.192"/>
    <x v="508"/>
    <n v="10"/>
    <s v="TIP"/>
    <s v="企業實習計劃說明會"/>
    <s v="0315_聚陽實業"/>
    <n v="2"/>
    <n v="107"/>
    <n v="1"/>
    <n v="1"/>
    <n v="10"/>
    <s v="否"/>
    <x v="535"/>
    <n v="1"/>
    <n v="0"/>
    <n v="0"/>
    <n v="1"/>
    <n v="0"/>
    <n v="0"/>
    <s v="系"/>
    <s v="會計"/>
    <x v="4"/>
    <s v="會計系"/>
  </r>
  <r>
    <s v="03  6 2019  7:09PM            "/>
    <s v="黃冠綸"/>
    <s v="A129648674"/>
    <s v="男"/>
    <s v="09/13/1997                    "/>
    <s v="學生"/>
    <s v="管理學院                      "/>
    <s v="會計系"/>
    <s v="學士班"/>
    <n v="911569969"/>
    <s v="B05702093@ntu.edu.tw"/>
    <s v="其它"/>
    <s v="否"/>
    <n v="1"/>
    <n v="0"/>
    <s v="否"/>
    <m/>
    <x v="0"/>
    <s v="140.112.4.192"/>
    <x v="508"/>
    <n v="10"/>
    <s v="TIP"/>
    <s v="企業實習計劃說明會"/>
    <s v="0319_玉山銀行"/>
    <n v="2"/>
    <n v="107"/>
    <n v="1"/>
    <n v="1"/>
    <n v="10"/>
    <s v="否"/>
    <x v="535"/>
    <n v="1"/>
    <n v="0"/>
    <n v="0"/>
    <n v="1"/>
    <n v="0"/>
    <n v="0"/>
    <s v="系"/>
    <s v="會計"/>
    <x v="4"/>
    <s v="會計系"/>
  </r>
  <r>
    <s v="03  5 2019  6:22PM            "/>
    <s v="黃冠綸"/>
    <s v="A129648674"/>
    <s v="男"/>
    <s v="09/13/1997                    "/>
    <s v="學生"/>
    <s v="管理學院                      "/>
    <s v="會計系"/>
    <s v="學士班"/>
    <n v="911569969"/>
    <m/>
    <s v="其它"/>
    <s v="否"/>
    <n v="0"/>
    <n v="1"/>
    <s v="是"/>
    <m/>
    <x v="0"/>
    <s v="140.112.4.192"/>
    <x v="508"/>
    <n v="10"/>
    <s v="職涯講堂"/>
    <s v="校友職涯分享會"/>
    <s v="0320_國企B97陳迦樂"/>
    <n v="2"/>
    <n v="107"/>
    <n v="1"/>
    <n v="1"/>
    <n v="10"/>
    <m/>
    <x v="535"/>
    <n v="0"/>
    <n v="1"/>
    <n v="10"/>
    <n v="0"/>
    <n v="0"/>
    <n v="0"/>
    <s v="系"/>
    <s v="會計"/>
    <x v="4"/>
    <s v="會計系"/>
  </r>
  <r>
    <s v="03  6 2019  6:52PM            "/>
    <s v="黃冠綸"/>
    <s v="A129648674"/>
    <s v="男"/>
    <s v="09/13/1997                    "/>
    <s v="學生"/>
    <s v="管理學院                      "/>
    <s v="會計系"/>
    <s v="學士班"/>
    <n v="911569969"/>
    <s v="B05702093@ntu.edu.tw"/>
    <s v="其它"/>
    <s v="否"/>
    <n v="0"/>
    <n v="1"/>
    <s v="是"/>
    <m/>
    <x v="0"/>
    <s v="140.112.4.192"/>
    <x v="508"/>
    <n v="10"/>
    <s v="TIP"/>
    <s v="企業實習計劃說明會"/>
    <s v="0320_國泰金控"/>
    <n v="2"/>
    <n v="107"/>
    <n v="1"/>
    <n v="1"/>
    <n v="10"/>
    <s v="無"/>
    <x v="535"/>
    <n v="0"/>
    <n v="1"/>
    <n v="10"/>
    <n v="0"/>
    <n v="0"/>
    <n v="0"/>
    <s v="系"/>
    <s v="會計"/>
    <x v="4"/>
    <s v="會計系"/>
  </r>
  <r>
    <s v="03 26 2019  2:36PM            "/>
    <s v="黃冠綸"/>
    <s v="A129648674"/>
    <s v="男"/>
    <s v="09/13/1997                    "/>
    <s v="學生"/>
    <s v="管理學院                      "/>
    <s v="會計系"/>
    <s v="學士班"/>
    <n v="911569969"/>
    <m/>
    <s v="其它"/>
    <s v="是"/>
    <n v="0"/>
    <n v="0"/>
    <s v="是"/>
    <m/>
    <x v="1"/>
    <m/>
    <x v="508"/>
    <n v="0"/>
    <s v="TIP"/>
    <s v="企業實習計劃說明會"/>
    <s v="0325_富達投信"/>
    <n v="2"/>
    <n v="107"/>
    <n v="1"/>
    <n v="1"/>
    <n v="10"/>
    <m/>
    <x v="535"/>
    <n v="0"/>
    <n v="0"/>
    <n v="0"/>
    <n v="0"/>
    <n v="1"/>
    <n v="0"/>
    <s v="系"/>
    <s v="會計"/>
    <x v="4"/>
    <s v="會計系"/>
  </r>
  <r>
    <s v="04 13 2019 12:54PM            "/>
    <s v="黃冠綸"/>
    <s v="A129648674"/>
    <s v="男"/>
    <s v="09/13/1997                    "/>
    <s v="學生"/>
    <s v="管理學院                      "/>
    <s v="會計系"/>
    <s v="學士班"/>
    <n v="911569969"/>
    <m/>
    <s v="其它"/>
    <s v="是"/>
    <s v="                              "/>
    <m/>
    <s v="是"/>
    <m/>
    <x v="0"/>
    <m/>
    <x v="508"/>
    <m/>
    <s v="TCP"/>
    <s v="結業式"/>
    <s v="0329_結業式"/>
    <n v="2"/>
    <n v="107"/>
    <n v="1"/>
    <n v="0"/>
    <n v="0"/>
    <m/>
    <x v="535"/>
    <n v="0"/>
    <n v="1"/>
    <n v="0"/>
    <n v="0"/>
    <n v="0"/>
    <n v="0"/>
    <s v="系"/>
    <s v="會計"/>
    <x v="4"/>
    <s v="會計系"/>
  </r>
  <r>
    <s v="05  2 2019 10:23PM            "/>
    <s v="黃冠綸"/>
    <s v="A129648674"/>
    <s v="男"/>
    <s v="09/13/1997                    "/>
    <s v="學生"/>
    <s v="管理學院                      "/>
    <s v="會計系"/>
    <s v="學士班"/>
    <n v="911569969"/>
    <s v="aks186913@gmail.com"/>
    <s v="其它"/>
    <s v="是"/>
    <s v="                              "/>
    <m/>
    <s v="是"/>
    <m/>
    <x v="0"/>
    <s v="140.112.4.192"/>
    <x v="508"/>
    <n v="6"/>
    <s v="TIP"/>
    <s v="企業實習說明會"/>
    <s v="0508_台大創創中心"/>
    <n v="2"/>
    <n v="10"/>
    <n v="1"/>
    <n v="107"/>
    <n v="10"/>
    <s v="否"/>
    <x v="535"/>
    <n v="0"/>
    <n v="1"/>
    <n v="10"/>
    <n v="0"/>
    <n v="0"/>
    <n v="0"/>
    <s v="系"/>
    <s v="會計"/>
    <x v="4"/>
    <s v="會計系"/>
  </r>
  <r>
    <s v="03 13 2019 11:35PM            "/>
    <s v="黃奕瑋"/>
    <s v="J122776075"/>
    <s v="男"/>
    <s v="02/19/1995                    "/>
    <s v="學生"/>
    <s v="管理學院                      "/>
    <s v="財金系"/>
    <s v="碩士班"/>
    <n v="919315060"/>
    <s v="102302039@nccu.edu.tw"/>
    <s v="其它"/>
    <s v="否"/>
    <n v="0"/>
    <n v="1"/>
    <s v="是"/>
    <m/>
    <x v="0"/>
    <s v="123.193.99.34"/>
    <x v="509"/>
    <n v="10"/>
    <s v="TIP"/>
    <s v="企業實習計劃說明會"/>
    <s v="0325_富達投信"/>
    <n v="2"/>
    <n v="107"/>
    <n v="1"/>
    <n v="1"/>
    <n v="10"/>
    <s v="是"/>
    <x v="536"/>
    <n v="0"/>
    <n v="1"/>
    <n v="10"/>
    <n v="0"/>
    <n v="0"/>
    <n v="0"/>
    <s v="所"/>
    <s v="財金"/>
    <x v="9"/>
    <s v="財金所"/>
  </r>
  <r>
    <s v="03 19 2019 11:16AM            "/>
    <s v="黃建鴻"/>
    <s v="B123103159"/>
    <s v="男"/>
    <s v="07/10/1996                    "/>
    <s v="學生"/>
    <s v="管理學院                      "/>
    <s v="國企系"/>
    <s v="碩士班"/>
    <n v="988343661"/>
    <s v="gary19960710@gmail.com"/>
    <s v="其它"/>
    <s v="是"/>
    <n v="0"/>
    <n v="0"/>
    <s v="是"/>
    <m/>
    <x v="1"/>
    <m/>
    <x v="510"/>
    <n v="0"/>
    <s v="TIP"/>
    <s v="企業實習計劃說明會"/>
    <s v="0318_大昌華嘉"/>
    <n v="2"/>
    <n v="107"/>
    <n v="1"/>
    <n v="1"/>
    <n v="10"/>
    <m/>
    <x v="537"/>
    <n v="0"/>
    <n v="0"/>
    <n v="0"/>
    <n v="0"/>
    <n v="1"/>
    <n v="0"/>
    <s v="所"/>
    <s v="國企"/>
    <x v="11"/>
    <s v="國企所"/>
  </r>
  <r>
    <s v="03 17 2019  3:20PM            "/>
    <s v="黃柏竣"/>
    <s v="N12573120"/>
    <s v="男"/>
    <s v="07/28/1998                    "/>
    <s v="校外人士"/>
    <m/>
    <s v="國立台灣科技大學"/>
    <s v="學生"/>
    <n v="980100852"/>
    <s v="allenhuang0728@gmail.com"/>
    <s v="其它"/>
    <s v="否"/>
    <n v="0"/>
    <n v="1"/>
    <s v="是"/>
    <m/>
    <x v="0"/>
    <s v="36.224.99.103"/>
    <x v="511"/>
    <n v="10"/>
    <s v="職涯講堂"/>
    <s v="校友職涯分享會"/>
    <s v="0320_國企B97陳迦樂"/>
    <n v="2"/>
    <n v="107"/>
    <n v="1"/>
    <n v="1"/>
    <n v="10"/>
    <s v="對於準備培訓機師，你認為最重要、最需要加強的是什麼?"/>
    <x v="538"/>
    <n v="0"/>
    <n v="1"/>
    <n v="10"/>
    <n v="0"/>
    <n v="0"/>
    <n v="0"/>
    <s v="其他"/>
    <s v="非在校生"/>
    <x v="1"/>
    <s v="其他"/>
  </r>
  <r>
    <s v="04 10 2019 10:00PM            "/>
    <s v="黃盈碩"/>
    <s v="B123103122"/>
    <s v="男"/>
    <s v="01/01/1997                    "/>
    <s v="學生"/>
    <s v="公共衛生學院                  "/>
    <s v="公衛系"/>
    <s v="學士班"/>
    <n v="905055072"/>
    <s v="B04801055@ntu.edu.tw"/>
    <s v="其它"/>
    <s v="否"/>
    <s v="                              "/>
    <m/>
    <s v="否"/>
    <m/>
    <x v="0"/>
    <s v="42.72.105.1"/>
    <x v="512"/>
    <n v="6"/>
    <s v="TIP"/>
    <s v="企業實習計劃說明會"/>
    <s v="0411_SAS"/>
    <n v="2"/>
    <n v="107"/>
    <n v="1"/>
    <n v="1"/>
    <n v="10"/>
    <s v="是"/>
    <x v="539"/>
    <n v="1"/>
    <n v="0"/>
    <n v="0"/>
    <n v="1"/>
    <n v="0"/>
    <n v="0"/>
    <s v="系"/>
    <s v="其他"/>
    <x v="0"/>
    <s v="其他系所"/>
  </r>
  <r>
    <s v="05  9 2019  9:07AM            "/>
    <s v="黃禹璇"/>
    <s v="A225418538"/>
    <s v="女"/>
    <s v="01/06/1998                    "/>
    <s v="學生"/>
    <s v="管理學院                      "/>
    <s v="國企系"/>
    <s v="學士班"/>
    <n v="970180010"/>
    <s v="m199816@gmail.com"/>
    <s v="其它"/>
    <s v="是"/>
    <s v="                              "/>
    <m/>
    <s v="是"/>
    <m/>
    <x v="1"/>
    <m/>
    <x v="513"/>
    <n v="6"/>
    <s v="TIP"/>
    <s v="企業實習說明會"/>
    <s v="0508_台大創創中心"/>
    <n v="2"/>
    <n v="10"/>
    <n v="1"/>
    <n v="107"/>
    <n v="10"/>
    <m/>
    <x v="540"/>
    <n v="0"/>
    <n v="0"/>
    <n v="0"/>
    <n v="0"/>
    <n v="1"/>
    <n v="0"/>
    <s v="系"/>
    <s v="國企"/>
    <x v="2"/>
    <s v="國企系"/>
  </r>
  <r>
    <s v="03 10 2019  2:17PM            "/>
    <s v="黃郁茹"/>
    <s v="A227939496"/>
    <s v="女"/>
    <s v="05/22/1997                    "/>
    <s v="學生"/>
    <s v="理學院                        "/>
    <s v="地理系"/>
    <s v="學士班"/>
    <n v="963510980"/>
    <s v="b04208032@ntu.edu.tw"/>
    <s v="其它"/>
    <s v="否"/>
    <n v="0"/>
    <n v="1"/>
    <s v="是"/>
    <m/>
    <x v="0"/>
    <s v="223.137.161.89"/>
    <x v="514"/>
    <n v="10"/>
    <s v="職涯講堂"/>
    <s v="校友職涯分享會"/>
    <s v="0320_國企B97陳迦樂"/>
    <n v="2"/>
    <n v="107"/>
    <n v="1"/>
    <n v="1"/>
    <n v="10"/>
    <m/>
    <x v="541"/>
    <n v="0"/>
    <n v="1"/>
    <n v="10"/>
    <n v="0"/>
    <n v="0"/>
    <n v="0"/>
    <s v="系"/>
    <s v="其他"/>
    <x v="0"/>
    <s v="其他系所"/>
  </r>
  <r>
    <s v="03 10 2019  3:52PM            "/>
    <s v="黃偉倫"/>
    <s v="A126807840"/>
    <s v="男"/>
    <s v="09/05/1994                    "/>
    <s v="學生"/>
    <s v="管理學院                      "/>
    <s v="財金所"/>
    <s v="碩士班"/>
    <n v="932903551"/>
    <s v="102402013@nccu.edu.tw"/>
    <s v="其它"/>
    <s v="否"/>
    <n v="0"/>
    <n v="1"/>
    <s v="是"/>
    <m/>
    <x v="0"/>
    <s v="123.194.129.203"/>
    <x v="515"/>
    <n v="10"/>
    <s v="TIP"/>
    <s v="企業實習計劃說明會"/>
    <s v="0325_富達投信"/>
    <n v="2"/>
    <n v="107"/>
    <n v="1"/>
    <n v="1"/>
    <n v="10"/>
    <s v="否"/>
    <x v="542"/>
    <n v="0"/>
    <n v="1"/>
    <n v="10"/>
    <n v="0"/>
    <n v="0"/>
    <n v="0"/>
    <s v="所"/>
    <s v="財金"/>
    <x v="9"/>
    <s v="財金所"/>
  </r>
  <r>
    <s v="03 19 2019  4:48PM            "/>
    <s v="黃翊閎"/>
    <s v="L124981940"/>
    <s v="女"/>
    <s v="08/03/1997                    "/>
    <s v="學生"/>
    <s v="管理學院                      "/>
    <s v="財金系"/>
    <s v="學士班"/>
    <n v="978278735"/>
    <m/>
    <s v="其它"/>
    <s v="是"/>
    <n v="0"/>
    <n v="0"/>
    <s v="是"/>
    <m/>
    <x v="1"/>
    <m/>
    <x v="516"/>
    <n v="0"/>
    <s v="TIP"/>
    <s v="企業實習計劃說明會"/>
    <s v="0319_玉山銀行"/>
    <n v="2"/>
    <n v="107"/>
    <n v="1"/>
    <n v="1"/>
    <n v="10"/>
    <m/>
    <x v="543"/>
    <n v="0"/>
    <n v="0"/>
    <n v="0"/>
    <n v="0"/>
    <n v="1"/>
    <n v="0"/>
    <s v="系"/>
    <s v="財金"/>
    <x v="3"/>
    <s v="財金系"/>
  </r>
  <r>
    <s v="03  6 2019  4:14PM            "/>
    <s v="黃婷悅"/>
    <s v="H224602426"/>
    <s v="女"/>
    <s v="03/16/1996                    "/>
    <s v="校外人士"/>
    <m/>
    <m/>
    <m/>
    <n v="918316711"/>
    <s v="v316316@gmail.com"/>
    <s v="其它"/>
    <s v="否"/>
    <n v="0"/>
    <n v="1"/>
    <s v="是"/>
    <m/>
    <x v="0"/>
    <s v="39.10.105.67"/>
    <x v="517"/>
    <n v="10"/>
    <s v="TIP"/>
    <s v="企業實習計劃說明會"/>
    <s v="0320_國泰金控"/>
    <n v="2"/>
    <n v="107"/>
    <n v="1"/>
    <n v="1"/>
    <n v="10"/>
    <s v="有"/>
    <x v="544"/>
    <n v="0"/>
    <n v="1"/>
    <n v="10"/>
    <n v="0"/>
    <n v="0"/>
    <n v="0"/>
    <s v="其他"/>
    <s v="非在校生"/>
    <x v="1"/>
    <s v="其他"/>
  </r>
  <r>
    <s v="03  6 2019 10:11AM            "/>
    <s v="黃富纖"/>
    <s v="R223430218"/>
    <s v="女"/>
    <s v="11/26/1983                    "/>
    <s v="學生"/>
    <s v="共教中心                      "/>
    <s v="統計碩士學程"/>
    <s v="碩士班"/>
    <n v="926790886"/>
    <s v="r06h41018@ntu.edu.tw"/>
    <s v="其它"/>
    <s v="否"/>
    <s v="                              "/>
    <m/>
    <s v="是"/>
    <m/>
    <x v="0"/>
    <s v="140.112.25.10"/>
    <x v="518"/>
    <n v="6"/>
    <s v="TIP"/>
    <s v="企業實習計劃說明會"/>
    <s v="0411_SAS"/>
    <n v="2"/>
    <n v="107"/>
    <n v="1"/>
    <n v="1"/>
    <n v="10"/>
    <m/>
    <x v="545"/>
    <n v="0"/>
    <n v="1"/>
    <n v="10"/>
    <n v="0"/>
    <n v="0"/>
    <n v="0"/>
    <s v="所"/>
    <s v="其他"/>
    <x v="0"/>
    <s v="其他系所"/>
  </r>
  <r>
    <m/>
    <s v="黃琬婷"/>
    <m/>
    <m/>
    <m/>
    <s v="企業夥伴"/>
    <s v="富邦投信"/>
    <m/>
    <s v="其他"/>
    <m/>
    <m/>
    <m/>
    <m/>
    <m/>
    <m/>
    <s v="是"/>
    <m/>
    <x v="0"/>
    <m/>
    <x v="1"/>
    <m/>
    <s v="TCP"/>
    <s v="結業式"/>
    <s v="0329_結業式"/>
    <n v="2"/>
    <n v="107"/>
    <n v="1"/>
    <n v="0"/>
    <n v="0"/>
    <m/>
    <x v="546"/>
    <n v="0"/>
    <n v="1"/>
    <n v="0"/>
    <n v="0"/>
    <n v="0"/>
    <n v="0"/>
    <s v="其他"/>
    <s v="非在校生"/>
    <x v="1"/>
    <s v="其他"/>
  </r>
  <r>
    <s v="03 21 2019  8:52AM            "/>
    <s v="黃琳禎"/>
    <s v="F228393113"/>
    <s v="女"/>
    <s v="05/09/1993                    "/>
    <s v="學生"/>
    <s v="生命科學院                    "/>
    <s v="生化科技學系"/>
    <s v="碩士班"/>
    <n v="921854438"/>
    <s v="r06b22032@ntu.edu.tw"/>
    <s v="其它"/>
    <s v="否"/>
    <n v="0"/>
    <n v="1"/>
    <s v="是"/>
    <m/>
    <x v="0"/>
    <s v="111.71.122.241"/>
    <x v="519"/>
    <n v="10"/>
    <s v="TIP"/>
    <s v="企業實習計劃說明會"/>
    <s v="0322_台灣拜耳"/>
    <n v="2"/>
    <n v="107"/>
    <n v="1"/>
    <n v="1"/>
    <n v="10"/>
    <s v="否"/>
    <x v="547"/>
    <n v="0"/>
    <n v="1"/>
    <n v="10"/>
    <n v="0"/>
    <n v="0"/>
    <n v="0"/>
    <s v="所"/>
    <s v="其他"/>
    <x v="0"/>
    <s v="其他系所"/>
  </r>
  <r>
    <s v="03 19 2019  2:32PM            "/>
    <s v="黃紫依"/>
    <s v="AD30512107"/>
    <s v="女"/>
    <s v="11/09/2000                    "/>
    <s v="學生"/>
    <s v="管理學院                      "/>
    <s v="財金系"/>
    <s v="學士班"/>
    <s v="62-8127587854"/>
    <s v="shanniaandreas@gmail.com"/>
    <s v="其它"/>
    <s v="否"/>
    <n v="0"/>
    <n v="1"/>
    <s v="是"/>
    <m/>
    <x v="0"/>
    <s v="140.112.25.8"/>
    <x v="520"/>
    <n v="10"/>
    <s v="TIP"/>
    <s v="企業實習計劃說明會"/>
    <s v="0320_國泰金控"/>
    <n v="2"/>
    <n v="107"/>
    <n v="1"/>
    <n v="1"/>
    <n v="10"/>
    <s v="Learn more about vision and mission, how to get the internship"/>
    <x v="548"/>
    <n v="0"/>
    <n v="1"/>
    <n v="10"/>
    <n v="0"/>
    <n v="0"/>
    <n v="0"/>
    <s v="系"/>
    <s v="財金"/>
    <x v="3"/>
    <s v="財金系"/>
  </r>
  <r>
    <s v="03 19 2019  2:43PM            "/>
    <s v="黃紫依"/>
    <s v="AD30512107"/>
    <s v="女"/>
    <s v="11/09/2000                    "/>
    <s v="學生"/>
    <s v="管理學院                      "/>
    <s v="財金系"/>
    <s v="學士班"/>
    <s v="62-8127587854"/>
    <s v="shanniaandreas@gmail.com"/>
    <s v="其它"/>
    <s v="否"/>
    <n v="0"/>
    <n v="1"/>
    <s v="是"/>
    <m/>
    <x v="0"/>
    <s v="140.112.25.8"/>
    <x v="520"/>
    <n v="10"/>
    <s v="TIP"/>
    <s v="企業實習計劃說明會"/>
    <s v="0322_台灣拜耳"/>
    <n v="2"/>
    <n v="107"/>
    <n v="1"/>
    <n v="1"/>
    <n v="10"/>
    <s v="Learn more about vision and mission, how to get the internship"/>
    <x v="548"/>
    <n v="0"/>
    <n v="1"/>
    <n v="10"/>
    <n v="0"/>
    <n v="0"/>
    <n v="0"/>
    <s v="系"/>
    <s v="財金"/>
    <x v="3"/>
    <s v="財金系"/>
  </r>
  <r>
    <s v="03 23 2019  2:52PM            "/>
    <s v="黃紫依"/>
    <s v="AD30512107"/>
    <s v="女"/>
    <s v="11/09/2000                    "/>
    <s v="學生"/>
    <s v="管理學院                      "/>
    <s v="財金系"/>
    <s v="學士班"/>
    <s v="62-8127587854"/>
    <s v="shanniaandreas@gmail.com"/>
    <s v="其它"/>
    <s v="否"/>
    <s v="                              "/>
    <m/>
    <s v="是"/>
    <m/>
    <x v="0"/>
    <s v="140.112.236.55"/>
    <x v="520"/>
    <n v="6"/>
    <s v="職涯講堂"/>
    <s v="學長姐實習經驗分享會"/>
    <s v="0326_工管B05孫儷芯/國企B04童安弘"/>
    <n v="2"/>
    <n v="107"/>
    <n v="1"/>
    <n v="1"/>
    <n v="10"/>
    <s v="Their different experience and what they got during internship"/>
    <x v="548"/>
    <n v="0"/>
    <n v="1"/>
    <n v="10"/>
    <n v="0"/>
    <n v="0"/>
    <n v="0"/>
    <s v="系"/>
    <s v="財金"/>
    <x v="3"/>
    <s v="財金系"/>
  </r>
  <r>
    <s v="03  3 2019  6:56PM            "/>
    <s v="黃菡頤"/>
    <s v="A229357456"/>
    <s v="女"/>
    <s v="01/17/1997                    "/>
    <s v="學生"/>
    <s v="生命科學院                    "/>
    <s v="生技系"/>
    <s v="學士班"/>
    <n v="953620117"/>
    <s v="hellen86117@gmail.com"/>
    <s v="其它"/>
    <s v="否"/>
    <n v="0"/>
    <n v="1"/>
    <s v="是"/>
    <m/>
    <x v="0"/>
    <s v="39.8.160.215"/>
    <x v="521"/>
    <n v="10"/>
    <s v="TIP"/>
    <s v="企業實習計劃說明會"/>
    <s v="0311_晟德集團"/>
    <n v="2"/>
    <n v="107"/>
    <n v="1"/>
    <n v="1"/>
    <n v="10"/>
    <s v="否"/>
    <x v="549"/>
    <n v="0"/>
    <n v="1"/>
    <n v="10"/>
    <n v="0"/>
    <n v="0"/>
    <n v="0"/>
    <s v="系"/>
    <s v="其他"/>
    <x v="0"/>
    <s v="其他系所"/>
  </r>
  <r>
    <s v="03 11 2019 12:35PM            "/>
    <s v="黃菡頤"/>
    <s v="A229357456"/>
    <s v="女"/>
    <s v="01/17/1997                    "/>
    <s v="學生"/>
    <s v="生命科學院                    "/>
    <s v="生技系"/>
    <s v="學士班"/>
    <n v="953620117"/>
    <s v="hellen86117@gmail.com"/>
    <s v="其它"/>
    <s v="否"/>
    <n v="0"/>
    <n v="1"/>
    <s v="是"/>
    <m/>
    <x v="0"/>
    <s v="110.26.72.170"/>
    <x v="521"/>
    <n v="10"/>
    <s v="TIP"/>
    <s v="企業實習計劃說明會"/>
    <s v="0315_聚陽實業"/>
    <n v="2"/>
    <n v="107"/>
    <n v="1"/>
    <n v="1"/>
    <n v="10"/>
    <s v="否"/>
    <x v="549"/>
    <n v="0"/>
    <n v="1"/>
    <n v="10"/>
    <n v="0"/>
    <n v="0"/>
    <n v="0"/>
    <s v="系"/>
    <s v="其他"/>
    <x v="0"/>
    <s v="其他系所"/>
  </r>
  <r>
    <s v="03 12 2019  4:01AM            "/>
    <s v="黃詠婷"/>
    <s v="A226428930"/>
    <s v="女"/>
    <s v="04/02/1993                    "/>
    <s v="學生"/>
    <s v="文學院                        "/>
    <s v="外文系"/>
    <s v="碩士班"/>
    <n v="955270711"/>
    <s v="adore1630@gmail.com"/>
    <s v="其它"/>
    <s v="否"/>
    <n v="0"/>
    <n v="1"/>
    <s v="是"/>
    <m/>
    <x v="0"/>
    <s v="118.165.33.72"/>
    <x v="522"/>
    <n v="10"/>
    <s v="TIP"/>
    <s v="企業實習計劃說明會"/>
    <s v="0315_聚陽實業"/>
    <n v="2"/>
    <n v="107"/>
    <n v="1"/>
    <n v="1"/>
    <n v="10"/>
    <s v="否"/>
    <x v="550"/>
    <n v="0"/>
    <n v="1"/>
    <n v="10"/>
    <n v="0"/>
    <n v="0"/>
    <n v="0"/>
    <s v="所"/>
    <s v="其他"/>
    <x v="0"/>
    <s v="其他系所"/>
  </r>
  <r>
    <s v="03 12 2019  4:07AM            "/>
    <s v="黃詠婷"/>
    <s v="A226428930"/>
    <s v="女"/>
    <s v="04/02/1993                    "/>
    <s v="學生"/>
    <s v="文學院                        "/>
    <s v="外文系"/>
    <s v="碩士班"/>
    <n v="955270711"/>
    <s v="adore1630@gmail.com"/>
    <s v="其它"/>
    <s v="否"/>
    <n v="1"/>
    <n v="0"/>
    <s v="否"/>
    <m/>
    <x v="0"/>
    <s v="118.165.33.72"/>
    <x v="522"/>
    <n v="10"/>
    <s v="TIP"/>
    <s v="企業實習計劃說明會"/>
    <s v="0322_台灣拜耳"/>
    <n v="2"/>
    <n v="107"/>
    <n v="1"/>
    <n v="1"/>
    <n v="10"/>
    <s v="否"/>
    <x v="550"/>
    <n v="1"/>
    <n v="0"/>
    <n v="0"/>
    <n v="1"/>
    <n v="0"/>
    <n v="0"/>
    <s v="所"/>
    <s v="其他"/>
    <x v="0"/>
    <s v="其他系所"/>
  </r>
  <r>
    <s v="03 12 2019  4:10AM            "/>
    <s v="黃詠婷"/>
    <s v="A226428930"/>
    <s v="女"/>
    <s v="04/02/1993                    "/>
    <s v="學生"/>
    <s v="文學院                        "/>
    <s v="外文系"/>
    <s v="碩士班"/>
    <n v="955270711"/>
    <s v="adore1630@gmail.com"/>
    <s v="其它"/>
    <s v="否"/>
    <n v="1"/>
    <n v="0"/>
    <s v="否"/>
    <m/>
    <x v="0"/>
    <s v="118.165.33.72"/>
    <x v="522"/>
    <n v="10"/>
    <s v="TIP"/>
    <s v="企業實習計劃說明會"/>
    <s v="0325_富達投信"/>
    <n v="2"/>
    <n v="107"/>
    <n v="1"/>
    <n v="1"/>
    <n v="10"/>
    <s v="否"/>
    <x v="550"/>
    <n v="1"/>
    <n v="0"/>
    <n v="0"/>
    <n v="1"/>
    <n v="0"/>
    <n v="0"/>
    <s v="所"/>
    <s v="其他"/>
    <x v="0"/>
    <s v="其他系所"/>
  </r>
  <r>
    <s v="03  6 2019  5:48PM            "/>
    <s v="黃敬剴"/>
    <s v="R124574744"/>
    <s v="女"/>
    <s v="09/04/1997                    "/>
    <s v="學生"/>
    <s v="管理學院                      "/>
    <s v="國企系"/>
    <s v="學士班"/>
    <n v="975377797"/>
    <s v="chingkai121@gmail.com"/>
    <s v="其它"/>
    <s v="是"/>
    <n v="0"/>
    <n v="0"/>
    <s v="是"/>
    <m/>
    <x v="1"/>
    <m/>
    <x v="523"/>
    <n v="0"/>
    <s v="TIP"/>
    <s v="企業實習計劃說明會"/>
    <s v="0306_藍天百腦匯"/>
    <n v="2"/>
    <n v="107"/>
    <n v="1"/>
    <n v="1"/>
    <n v="10"/>
    <m/>
    <x v="551"/>
    <n v="0"/>
    <n v="0"/>
    <n v="0"/>
    <n v="0"/>
    <n v="1"/>
    <n v="0"/>
    <s v="系"/>
    <s v="國企"/>
    <x v="2"/>
    <s v="國企系"/>
  </r>
  <r>
    <s v="03 19 2019 11:19AM            "/>
    <s v="黃敬剴"/>
    <s v="R124574744"/>
    <s v="女"/>
    <s v="09/04/1997                    "/>
    <s v="學生"/>
    <s v="管理學院                      "/>
    <s v="國企系"/>
    <s v="學士班"/>
    <n v="975377797"/>
    <s v="chingkai121@gmail.com"/>
    <s v="其它"/>
    <s v="是"/>
    <n v="0"/>
    <n v="0"/>
    <s v="是"/>
    <m/>
    <x v="1"/>
    <m/>
    <x v="523"/>
    <n v="0"/>
    <s v="TIP"/>
    <s v="企業實習計劃說明會"/>
    <s v="0318_大昌華嘉"/>
    <n v="2"/>
    <n v="107"/>
    <n v="1"/>
    <n v="1"/>
    <n v="10"/>
    <m/>
    <x v="551"/>
    <n v="0"/>
    <n v="0"/>
    <n v="0"/>
    <n v="0"/>
    <n v="1"/>
    <n v="0"/>
    <s v="系"/>
    <s v="國企"/>
    <x v="2"/>
    <s v="國企系"/>
  </r>
  <r>
    <s v="03  6 2019  3:51PM            "/>
    <s v="黃業燊"/>
    <s v="F130178375"/>
    <s v="男"/>
    <s v="11/16/1998                    "/>
    <s v="學生"/>
    <s v="管理學院                      "/>
    <s v="會計系"/>
    <s v="學士班"/>
    <n v="968627356"/>
    <s v="tim871116@gmail.com"/>
    <s v="其它"/>
    <s v="否"/>
    <n v="0"/>
    <n v="1"/>
    <s v="是"/>
    <m/>
    <x v="0"/>
    <s v="110.50.138.10"/>
    <x v="524"/>
    <n v="10"/>
    <s v="TIP"/>
    <s v="企業實習計劃說明會"/>
    <s v="0319_玉山銀行"/>
    <n v="2"/>
    <n v="107"/>
    <n v="1"/>
    <n v="1"/>
    <n v="10"/>
    <s v="否"/>
    <x v="552"/>
    <n v="0"/>
    <n v="1"/>
    <n v="10"/>
    <n v="0"/>
    <n v="0"/>
    <n v="0"/>
    <s v="系"/>
    <s v="會計"/>
    <x v="4"/>
    <s v="會計系"/>
  </r>
  <r>
    <s v="02 18 2019  3:29PM            "/>
    <s v="黃瑞晶"/>
    <s v="F229638228"/>
    <s v="女"/>
    <s v="04/08/1999                    "/>
    <s v="學生"/>
    <s v="理學院                        "/>
    <s v="地質系"/>
    <s v="學士班"/>
    <n v="965395076"/>
    <s v="b06204007@gmail.com"/>
    <s v="其它"/>
    <s v="否"/>
    <n v="0"/>
    <n v="1"/>
    <s v="是"/>
    <m/>
    <x v="0"/>
    <s v="140.112.25.25"/>
    <x v="525"/>
    <n v="10"/>
    <s v="TIP"/>
    <s v="企業實習計劃說明會"/>
    <s v="0306_藍天百腦匯"/>
    <n v="2"/>
    <n v="107"/>
    <n v="1"/>
    <n v="1"/>
    <n v="10"/>
    <s v="否"/>
    <x v="553"/>
    <n v="0"/>
    <n v="1"/>
    <n v="10"/>
    <n v="0"/>
    <n v="0"/>
    <n v="0"/>
    <s v="系"/>
    <s v="其他"/>
    <x v="0"/>
    <s v="其他系所"/>
  </r>
  <r>
    <s v="02 18 2019  1:43PM            "/>
    <s v="黃瑞晶"/>
    <s v="F229638228"/>
    <s v="女"/>
    <s v="04/08/1999                    "/>
    <s v="學生"/>
    <s v="理學院                        "/>
    <s v="地質系"/>
    <s v="學士班"/>
    <n v="965395076"/>
    <s v="b06204007@gmail.com"/>
    <s v="其它"/>
    <s v="否"/>
    <n v="0"/>
    <n v="1"/>
    <s v="是"/>
    <m/>
    <x v="0"/>
    <s v="140.112.25.25"/>
    <x v="525"/>
    <n v="10"/>
    <s v="TIP"/>
    <s v="企業實習計劃說明會"/>
    <s v="0311_晟德集團"/>
    <n v="2"/>
    <n v="107"/>
    <n v="1"/>
    <n v="1"/>
    <n v="10"/>
    <s v="否"/>
    <x v="553"/>
    <n v="0"/>
    <n v="1"/>
    <n v="10"/>
    <n v="0"/>
    <n v="0"/>
    <n v="0"/>
    <s v="系"/>
    <s v="其他"/>
    <x v="0"/>
    <s v="其他系所"/>
  </r>
  <r>
    <s v="02 18 2019  3:28PM            "/>
    <s v="黃瑞晶"/>
    <s v="F229638228"/>
    <s v="女"/>
    <s v="04/08/1999                    "/>
    <s v="學生"/>
    <s v="理學院                        "/>
    <s v="地質系"/>
    <s v="學士班"/>
    <n v="965395076"/>
    <s v="b06204007@gmail.com"/>
    <s v="其它"/>
    <s v="否"/>
    <n v="1"/>
    <n v="0"/>
    <s v="否"/>
    <m/>
    <x v="0"/>
    <s v="140.112.25.25"/>
    <x v="525"/>
    <n v="10"/>
    <s v="TIP"/>
    <s v="企業實習計劃說明會"/>
    <s v="0315_聚陽實業"/>
    <n v="2"/>
    <n v="107"/>
    <n v="1"/>
    <n v="1"/>
    <n v="10"/>
    <s v="否"/>
    <x v="553"/>
    <n v="1"/>
    <n v="0"/>
    <n v="0"/>
    <n v="1"/>
    <n v="0"/>
    <n v="0"/>
    <s v="系"/>
    <s v="其他"/>
    <x v="0"/>
    <s v="其他系所"/>
  </r>
  <r>
    <s v="02 18 2019  3:29PM            "/>
    <s v="黃瑞晶"/>
    <s v="F229638228"/>
    <s v="女"/>
    <s v="04/08/1999                    "/>
    <s v="學生"/>
    <s v="理學院                        "/>
    <s v="地質系"/>
    <s v="學士班"/>
    <n v="965395076"/>
    <s v="b06204007@gmail.com"/>
    <s v="其它"/>
    <s v="否"/>
    <n v="0"/>
    <n v="1"/>
    <s v="是"/>
    <m/>
    <x v="0"/>
    <s v="140.112.25.25"/>
    <x v="525"/>
    <n v="10"/>
    <s v="TIP"/>
    <s v="企業實習計劃說明會"/>
    <s v="0319_玉山銀行"/>
    <n v="2"/>
    <n v="107"/>
    <n v="1"/>
    <n v="1"/>
    <n v="10"/>
    <s v="否"/>
    <x v="553"/>
    <n v="0"/>
    <n v="1"/>
    <n v="10"/>
    <n v="0"/>
    <n v="0"/>
    <n v="0"/>
    <s v="系"/>
    <s v="其他"/>
    <x v="0"/>
    <s v="其他系所"/>
  </r>
  <r>
    <s v="03 21 2019  3:44PM            "/>
    <s v="黃瑞晶"/>
    <s v="F229638228"/>
    <s v="女"/>
    <s v="04/08/1999                    "/>
    <s v="學生"/>
    <s v="理學院                        "/>
    <s v="地質系"/>
    <s v="學士班"/>
    <n v="965395076"/>
    <s v="b06204007@gmail.com"/>
    <s v="其它"/>
    <s v="否"/>
    <s v="                              "/>
    <m/>
    <s v="是"/>
    <m/>
    <x v="0"/>
    <s v="140.112.25.37"/>
    <x v="525"/>
    <n v="6"/>
    <s v="TIP"/>
    <s v="企業實習計劃說明會"/>
    <s v="0410_燦坤實業"/>
    <n v="2"/>
    <n v="107"/>
    <n v="1"/>
    <n v="1"/>
    <n v="10"/>
    <s v="否"/>
    <x v="553"/>
    <n v="0"/>
    <n v="1"/>
    <n v="10"/>
    <n v="0"/>
    <n v="0"/>
    <n v="0"/>
    <s v="系"/>
    <s v="其他"/>
    <x v="0"/>
    <s v="其他系所"/>
  </r>
  <r>
    <s v="03 21 2019 12:25PM            "/>
    <s v="黃瑞晶"/>
    <s v="F229638228"/>
    <s v="女"/>
    <s v="04/08/1999                    "/>
    <s v="學生"/>
    <s v="理學院                        "/>
    <s v="地質系"/>
    <s v="學士班"/>
    <n v="965395076"/>
    <s v="b06204007@gmail.com"/>
    <s v="其它"/>
    <s v="否"/>
    <s v="                              "/>
    <m/>
    <s v="是"/>
    <m/>
    <x v="0"/>
    <s v="140.112.25.106"/>
    <x v="525"/>
    <n v="6"/>
    <s v="TIP"/>
    <s v="企業實習說明會"/>
    <s v="0426_台灣通用磨坊"/>
    <n v="2"/>
    <n v="107"/>
    <n v="1"/>
    <n v="1"/>
    <n v="10"/>
    <s v="否"/>
    <x v="553"/>
    <n v="0"/>
    <n v="1"/>
    <n v="10"/>
    <n v="0"/>
    <n v="0"/>
    <n v="0"/>
    <s v="系"/>
    <s v="其他"/>
    <x v="0"/>
    <s v="其他系所"/>
  </r>
  <r>
    <s v="03 20 2019  7:51PM            "/>
    <s v="黃瑞晶"/>
    <s v="F229638228"/>
    <s v="女"/>
    <s v="04/08/1999                    "/>
    <s v="學生"/>
    <s v="理學院                        "/>
    <s v="地質系"/>
    <s v="學士班"/>
    <n v="965395076"/>
    <s v="b06204007@gmail.com"/>
    <s v="其它"/>
    <s v="否"/>
    <s v="                              "/>
    <m/>
    <s v="是"/>
    <m/>
    <x v="0"/>
    <s v="111.240.137.89"/>
    <x v="525"/>
    <n v="6"/>
    <s v="職涯講堂"/>
    <s v="實習經驗分享"/>
    <s v="0429_國企R06林威宇國企B04陳雨彤"/>
    <n v="2"/>
    <n v="107"/>
    <n v="1"/>
    <n v="1"/>
    <n v="10"/>
    <s v="如何找到職涯方向"/>
    <x v="553"/>
    <n v="0"/>
    <n v="1"/>
    <n v="10"/>
    <n v="0"/>
    <n v="0"/>
    <n v="0"/>
    <s v="系"/>
    <s v="其他"/>
    <x v="0"/>
    <s v="其他系所"/>
  </r>
  <r>
    <s v="05  6 2019  2:32PM            "/>
    <s v="黃瑞晶"/>
    <s v="F229638228"/>
    <s v="女"/>
    <s v="04/08/1999                    "/>
    <s v="學生"/>
    <s v="理學院                        "/>
    <s v="地質系"/>
    <s v="學士班"/>
    <n v="965395076"/>
    <s v="mm940129tw@yahoo.com.tw"/>
    <s v="其它"/>
    <s v="是"/>
    <s v="                              "/>
    <m/>
    <s v="是"/>
    <m/>
    <x v="1"/>
    <m/>
    <x v="525"/>
    <n v="6"/>
    <s v="TIP"/>
    <s v="企業實習說明會"/>
    <s v="0506_綠藤生機"/>
    <n v="2"/>
    <n v="107"/>
    <n v="1"/>
    <n v="1"/>
    <n v="10"/>
    <m/>
    <x v="553"/>
    <n v="0"/>
    <n v="0"/>
    <n v="0"/>
    <n v="0"/>
    <n v="1"/>
    <n v="0"/>
    <s v="系"/>
    <s v="其他"/>
    <x v="0"/>
    <s v="其他系所"/>
  </r>
  <r>
    <s v="05  6 2019 12:38PM            "/>
    <s v="黃瑞晶"/>
    <s v="F229638228"/>
    <s v="女"/>
    <s v="04/08/1999                    "/>
    <s v="學生"/>
    <s v="理學院                        "/>
    <s v="地質系"/>
    <s v="學士班"/>
    <n v="965395076"/>
    <s v="b06204007@ntu.edu.tw"/>
    <s v="其它"/>
    <s v="是"/>
    <s v="                              "/>
    <m/>
    <s v="是"/>
    <m/>
    <x v="0"/>
    <s v="140.112.25.16"/>
    <x v="525"/>
    <n v="6"/>
    <s v="TIP"/>
    <s v="企業實習說明會"/>
    <s v="0508_台大創創中心"/>
    <n v="2"/>
    <n v="10"/>
    <n v="1"/>
    <n v="107"/>
    <n v="10"/>
    <s v="否"/>
    <x v="553"/>
    <n v="0"/>
    <n v="1"/>
    <n v="10"/>
    <n v="0"/>
    <n v="0"/>
    <n v="0"/>
    <s v="系"/>
    <s v="其他"/>
    <x v="0"/>
    <s v="其他系所"/>
  </r>
  <r>
    <s v="04 26 2019  2:45PM            "/>
    <s v="黃筱瑄"/>
    <s v="J222900537"/>
    <s v="女"/>
    <s v="08/01/1999                    "/>
    <s v="學生"/>
    <s v="管理學院                      "/>
    <s v="會計系"/>
    <s v="學士班"/>
    <n v="988293614"/>
    <s v="st094181@gmail.com"/>
    <s v="其它"/>
    <s v="是"/>
    <s v="                              "/>
    <m/>
    <s v="是"/>
    <m/>
    <x v="3"/>
    <m/>
    <x v="526"/>
    <n v="6"/>
    <s v="TIP"/>
    <s v="企業實習說明會"/>
    <s v="0426_台灣通用磨坊"/>
    <n v="2"/>
    <n v="107"/>
    <n v="1"/>
    <n v="1"/>
    <n v="10"/>
    <m/>
    <x v="554"/>
    <n v="0"/>
    <n v="0"/>
    <n v="20"/>
    <n v="0"/>
    <n v="0"/>
    <n v="1"/>
    <s v="系"/>
    <s v="會計"/>
    <x v="4"/>
    <s v="會計系"/>
  </r>
  <r>
    <s v="03 27 2019  1:12PM            "/>
    <s v="黃絹婷"/>
    <s v="A226888534"/>
    <s v="女"/>
    <s v="05/24/1996                    "/>
    <s v="學生"/>
    <s v="法律學院                      "/>
    <s v="法律系財法組"/>
    <s v="學士班"/>
    <n v="223051488"/>
    <s v="b03a01344@ntu.edu.tw"/>
    <s v="其它"/>
    <s v="否"/>
    <s v="                              "/>
    <m/>
    <s v="是"/>
    <m/>
    <x v="0"/>
    <s v="140.112.4.190"/>
    <x v="527"/>
    <n v="6"/>
    <s v="職業工坊"/>
    <s v="面試實戰工作坊"/>
    <s v="0422_金融業"/>
    <n v="2"/>
    <n v="107"/>
    <n v="1"/>
    <n v="1"/>
    <n v="10"/>
    <s v="是"/>
    <x v="555"/>
    <n v="0"/>
    <n v="1"/>
    <n v="10"/>
    <n v="0"/>
    <n v="0"/>
    <n v="0"/>
    <s v="系"/>
    <s v="其他"/>
    <x v="0"/>
    <s v="其他系所"/>
  </r>
  <r>
    <s v="03 19 2019 11:19AM            "/>
    <s v="黃資翔"/>
    <s v="A129675420"/>
    <s v="女"/>
    <s v="10/19/1998                    "/>
    <s v="學生"/>
    <s v=" 電機資訊學院                 "/>
    <s v="資工系"/>
    <s v="學士班"/>
    <n v="932351951"/>
    <s v="jimmy42253786@yahoo.com"/>
    <s v="其它"/>
    <s v="是"/>
    <n v="0"/>
    <n v="0"/>
    <s v="是"/>
    <m/>
    <x v="1"/>
    <m/>
    <x v="528"/>
    <n v="0"/>
    <s v="TIP"/>
    <s v="企業實習計劃說明會"/>
    <s v="0318_大昌華嘉"/>
    <n v="2"/>
    <n v="107"/>
    <n v="1"/>
    <n v="1"/>
    <n v="10"/>
    <m/>
    <x v="556"/>
    <n v="0"/>
    <n v="0"/>
    <n v="0"/>
    <n v="0"/>
    <n v="1"/>
    <n v="0"/>
    <s v="系"/>
    <s v="其他"/>
    <x v="0"/>
    <s v="其他系所"/>
  </r>
  <r>
    <s v="03 18 2019  4:29PM            "/>
    <s v="黃寬宇"/>
    <s v="H124275963"/>
    <s v="男"/>
    <s v="08/07/1996                    "/>
    <s v="校外人士"/>
    <m/>
    <m/>
    <m/>
    <n v="972217312"/>
    <s v="kuankuan7290@gmail.com"/>
    <s v="其它"/>
    <s v="否"/>
    <n v="0"/>
    <n v="1"/>
    <s v="是"/>
    <m/>
    <x v="0"/>
    <s v="36.224.66.175"/>
    <x v="529"/>
    <n v="10"/>
    <s v="職涯講堂"/>
    <s v="校友職涯分享會"/>
    <s v="0320_國企B97陳迦樂"/>
    <n v="2"/>
    <n v="107"/>
    <n v="1"/>
    <n v="1"/>
    <n v="10"/>
    <s v="想請問學長是怎麼下定決心踏進航空業的？"/>
    <x v="557"/>
    <n v="0"/>
    <n v="1"/>
    <n v="10"/>
    <n v="0"/>
    <n v="0"/>
    <n v="0"/>
    <s v="其他"/>
    <s v="非在校生"/>
    <x v="1"/>
    <s v="其他"/>
  </r>
  <r>
    <s v="03 20 2019  4:49PM            "/>
    <s v="黃慧欣"/>
    <s v="H224514270"/>
    <s v="女"/>
    <s v="07/05/1994                    "/>
    <s v="職員"/>
    <m/>
    <s v="出納組"/>
    <s v="幹事"/>
    <n v="233662021"/>
    <s v="huihshin@ntu.edu.tw"/>
    <s v="其它"/>
    <s v="否"/>
    <s v="                              "/>
    <m/>
    <s v="是"/>
    <m/>
    <x v="0"/>
    <s v="140.112.160.17"/>
    <x v="530"/>
    <n v="6"/>
    <s v="TIP"/>
    <s v="企業實習計劃說明會"/>
    <s v="0411_SAS"/>
    <n v="2"/>
    <n v="107"/>
    <n v="1"/>
    <n v="1"/>
    <n v="10"/>
    <s v="是"/>
    <x v="558"/>
    <n v="0"/>
    <n v="1"/>
    <n v="10"/>
    <n v="0"/>
    <n v="0"/>
    <n v="0"/>
    <s v="其他"/>
    <s v="非在校生"/>
    <x v="1"/>
    <s v="其他"/>
  </r>
  <r>
    <s v="03  3 2019  5:51PM            "/>
    <s v="黃毅熙"/>
    <s v="A129540315"/>
    <s v="男"/>
    <s v="07/11/1995                    "/>
    <s v="學生"/>
    <s v="醫學院                        "/>
    <s v="國際聯學程"/>
    <s v="碩士班"/>
    <n v="930420967"/>
    <s v="benhuang711@gmail.com"/>
    <s v="其它"/>
    <s v="否"/>
    <n v="0"/>
    <n v="1"/>
    <s v="是"/>
    <m/>
    <x v="0"/>
    <s v="39.10.68.82"/>
    <x v="531"/>
    <n v="10"/>
    <s v="TIP"/>
    <s v="企業實習計劃說明會"/>
    <s v="0322_台灣拜耳"/>
    <n v="2"/>
    <n v="107"/>
    <n v="1"/>
    <n v="1"/>
    <n v="10"/>
    <s v="有"/>
    <x v="559"/>
    <n v="0"/>
    <n v="1"/>
    <n v="10"/>
    <n v="0"/>
    <n v="0"/>
    <n v="0"/>
    <s v="所"/>
    <s v="其他"/>
    <x v="0"/>
    <s v="其他系所"/>
  </r>
  <r>
    <s v="02 25 2019  2:47PM            "/>
    <s v="黃薇蓉"/>
    <s v="H224874146"/>
    <s v="女"/>
    <s v="05/16/1996                    "/>
    <s v="學生"/>
    <s v="管理學院                      "/>
    <s v="國企系"/>
    <s v="碩士班"/>
    <n v="910073302"/>
    <s v="qttau01@gmail.com"/>
    <s v="其它"/>
    <s v="否"/>
    <n v="1"/>
    <n v="0"/>
    <s v="否"/>
    <m/>
    <x v="0"/>
    <s v="140.112.25.103"/>
    <x v="532"/>
    <n v="10"/>
    <s v="TIP"/>
    <s v="企業實習計劃說明會"/>
    <s v="0314_精英公關集團"/>
    <n v="2"/>
    <n v="107"/>
    <n v="1"/>
    <n v="1"/>
    <n v="10"/>
    <s v="否"/>
    <x v="560"/>
    <n v="1"/>
    <n v="0"/>
    <n v="0"/>
    <n v="1"/>
    <n v="0"/>
    <n v="0"/>
    <s v="所"/>
    <s v="國企"/>
    <x v="11"/>
    <s v="國企所"/>
  </r>
  <r>
    <s v="03 22 2019  9:14AM            "/>
    <s v="黃寶瑩"/>
    <s v="F229350283"/>
    <s v="女"/>
    <s v="05/02/1998                    "/>
    <s v="學生"/>
    <s v="管理學院                      "/>
    <s v="財金系"/>
    <s v="學士班"/>
    <n v="916980502"/>
    <s v="ber524798@gmail.com"/>
    <s v="其它"/>
    <s v="否"/>
    <n v="0"/>
    <n v="1"/>
    <s v="是"/>
    <m/>
    <x v="0"/>
    <s v="27.246.66.161"/>
    <x v="533"/>
    <n v="10"/>
    <s v="TIP"/>
    <s v="企業實習計劃說明會"/>
    <s v="0325_富達投信"/>
    <n v="2"/>
    <n v="107"/>
    <n v="1"/>
    <n v="1"/>
    <n v="10"/>
    <s v="有"/>
    <x v="561"/>
    <n v="0"/>
    <n v="1"/>
    <n v="10"/>
    <n v="0"/>
    <n v="0"/>
    <n v="0"/>
    <s v="系"/>
    <s v="財金"/>
    <x v="3"/>
    <s v="財金系"/>
  </r>
  <r>
    <s v="03 21 2019  2:29PM            "/>
    <s v="楊  珣"/>
    <s v="H224111411"/>
    <s v="女"/>
    <s v="12/02/1995                    "/>
    <s v="學生"/>
    <s v="理學院                        "/>
    <s v="地理系"/>
    <s v="學士班"/>
    <n v="33888171"/>
    <s v="b03208034@ntu.edu.tw"/>
    <s v="其它"/>
    <s v="是"/>
    <s v="                              "/>
    <m/>
    <s v="是"/>
    <m/>
    <x v="0"/>
    <s v="140.112.4.192"/>
    <x v="534"/>
    <n v="6"/>
    <s v="TIP"/>
    <s v="企業實習計劃說明會"/>
    <s v="0412_華碩電腦"/>
    <n v="2"/>
    <n v="107"/>
    <n v="1"/>
    <n v="1"/>
    <n v="10"/>
    <s v="是"/>
    <x v="562"/>
    <n v="0"/>
    <n v="1"/>
    <n v="10"/>
    <n v="0"/>
    <n v="0"/>
    <n v="0"/>
    <s v="系"/>
    <s v="其他"/>
    <x v="0"/>
    <s v="其他系所"/>
  </r>
  <r>
    <s v="03  6 2019  5:47PM            "/>
    <s v="楊  軒"/>
    <s v="K122839890"/>
    <s v="男"/>
    <s v="11/30/1997                    "/>
    <s v="學生"/>
    <s v="管理學院                      "/>
    <s v="國企系"/>
    <s v="學士班"/>
    <n v="905500626"/>
    <s v="vincent1130@gmail.com"/>
    <s v="其它"/>
    <s v="是"/>
    <n v="0"/>
    <n v="0"/>
    <s v="是"/>
    <m/>
    <x v="1"/>
    <m/>
    <x v="535"/>
    <n v="0"/>
    <s v="TIP"/>
    <s v="企業實習計劃說明會"/>
    <s v="0306_藍天百腦匯"/>
    <n v="2"/>
    <n v="107"/>
    <n v="1"/>
    <n v="1"/>
    <n v="10"/>
    <m/>
    <x v="563"/>
    <n v="0"/>
    <n v="0"/>
    <n v="0"/>
    <n v="0"/>
    <n v="1"/>
    <n v="0"/>
    <s v="系"/>
    <s v="國企"/>
    <x v="2"/>
    <s v="國企系"/>
  </r>
  <r>
    <s v="03 15 2019  3:01PM            "/>
    <s v="楊  軒"/>
    <s v="K122839890"/>
    <s v="女"/>
    <s v="11/30/1997                    "/>
    <s v="學生"/>
    <s v="管理學院                      "/>
    <s v="國企系"/>
    <s v="學士班"/>
    <n v="905500626"/>
    <s v="vincent1130@gmail.com"/>
    <s v="其它"/>
    <s v="是"/>
    <n v="0"/>
    <n v="0"/>
    <s v="是"/>
    <m/>
    <x v="1"/>
    <m/>
    <x v="535"/>
    <n v="0"/>
    <s v="TIP"/>
    <s v="企業實習計劃說明會"/>
    <s v="0315_聚陽實業"/>
    <n v="2"/>
    <n v="107"/>
    <n v="1"/>
    <n v="1"/>
    <n v="10"/>
    <m/>
    <x v="563"/>
    <n v="0"/>
    <n v="0"/>
    <n v="0"/>
    <n v="0"/>
    <n v="1"/>
    <n v="0"/>
    <s v="系"/>
    <s v="國企"/>
    <x v="2"/>
    <s v="國企系"/>
  </r>
  <r>
    <s v="03 19 2019 11:18AM            "/>
    <s v="楊  軒"/>
    <s v="K122839890"/>
    <s v="女"/>
    <s v="11/30/1997                    "/>
    <s v="學生"/>
    <s v="管理學院                      "/>
    <s v="國企系"/>
    <s v="學士班"/>
    <n v="905500626"/>
    <s v="vincent1130@gmail.com"/>
    <s v="其它"/>
    <s v="是"/>
    <n v="0"/>
    <n v="0"/>
    <s v="是"/>
    <m/>
    <x v="1"/>
    <m/>
    <x v="535"/>
    <n v="0"/>
    <s v="TIP"/>
    <s v="企業實習計劃說明會"/>
    <s v="0318_大昌華嘉"/>
    <n v="2"/>
    <n v="107"/>
    <n v="1"/>
    <n v="1"/>
    <n v="10"/>
    <m/>
    <x v="563"/>
    <n v="0"/>
    <n v="0"/>
    <n v="0"/>
    <n v="0"/>
    <n v="1"/>
    <n v="0"/>
    <s v="系"/>
    <s v="國企"/>
    <x v="2"/>
    <s v="國企系"/>
  </r>
  <r>
    <s v="04 24 2019 10:34AM            "/>
    <s v="楊  軒"/>
    <s v="K122839890"/>
    <s v="男"/>
    <s v="11/30/1997                    "/>
    <s v="學生"/>
    <s v="管理學院                      "/>
    <s v="國企系"/>
    <s v="學士班"/>
    <n v="905500626"/>
    <s v="vincent1130@gmail.com"/>
    <s v="其它"/>
    <s v="是"/>
    <s v="                              "/>
    <m/>
    <s v="是"/>
    <m/>
    <x v="1"/>
    <m/>
    <x v="535"/>
    <n v="6"/>
    <s v="職涯講堂"/>
    <s v="校友職涯分享會"/>
    <s v="0423_EMBA108級鄭玉琪"/>
    <n v="2"/>
    <n v="107"/>
    <n v="1"/>
    <n v="1"/>
    <n v="10"/>
    <m/>
    <x v="563"/>
    <n v="0"/>
    <n v="0"/>
    <n v="0"/>
    <n v="0"/>
    <n v="1"/>
    <n v="0"/>
    <s v="系"/>
    <s v="國企"/>
    <x v="2"/>
    <s v="國企系"/>
  </r>
  <r>
    <s v="02 25 2019  9:15AM            "/>
    <s v="楊  鑫"/>
    <s v="F129120783"/>
    <s v="男"/>
    <s v="02/16/1995                    "/>
    <s v="學生"/>
    <s v="公共衛生學院                  "/>
    <s v="流預所"/>
    <s v="碩士班"/>
    <n v="987510222"/>
    <s v="s0240051@gm.csmu.edu.tw"/>
    <s v="其它"/>
    <s v="否"/>
    <n v="1"/>
    <n v="0"/>
    <s v="否"/>
    <m/>
    <x v="0"/>
    <s v="111.184.47.118"/>
    <x v="536"/>
    <n v="10"/>
    <s v="TIP"/>
    <s v="企業實習計劃說明會"/>
    <s v="0322_台灣拜耳"/>
    <n v="2"/>
    <n v="107"/>
    <n v="1"/>
    <n v="1"/>
    <n v="10"/>
    <s v="有"/>
    <x v="564"/>
    <n v="1"/>
    <n v="0"/>
    <n v="0"/>
    <n v="1"/>
    <n v="0"/>
    <n v="0"/>
    <s v="所"/>
    <s v="其他"/>
    <x v="0"/>
    <s v="其他系所"/>
  </r>
  <r>
    <s v="02 15 2019  4:06PM            "/>
    <s v="楊人羿"/>
    <s v="G122183505"/>
    <s v="男"/>
    <s v="11/19/1997                    "/>
    <s v="學生"/>
    <s v="社會科學院                    "/>
    <s v="經濟系"/>
    <s v="學士班"/>
    <n v="921942651"/>
    <s v="b05302352@ntu.edu.tw"/>
    <s v="其它"/>
    <s v="否"/>
    <n v="1"/>
    <n v="0"/>
    <s v="否"/>
    <m/>
    <x v="0"/>
    <s v="180.218.230.69"/>
    <x v="537"/>
    <n v="10"/>
    <s v="TIP"/>
    <s v="企業實習計劃說明會"/>
    <s v="0319_玉山銀行"/>
    <n v="2"/>
    <n v="107"/>
    <n v="1"/>
    <n v="1"/>
    <n v="10"/>
    <s v="否"/>
    <x v="565"/>
    <n v="1"/>
    <n v="0"/>
    <n v="0"/>
    <n v="1"/>
    <n v="0"/>
    <n v="0"/>
    <s v="系"/>
    <s v="其他"/>
    <x v="0"/>
    <s v="其他系所"/>
  </r>
  <r>
    <s v="02 15 2019  4:05PM            "/>
    <s v="楊人羿"/>
    <s v="G122183505"/>
    <s v="男"/>
    <s v="11/19/1997                    "/>
    <s v="學生"/>
    <s v="社會科學院                    "/>
    <s v="經濟系"/>
    <s v="學士班"/>
    <n v="921942651"/>
    <s v="b05302352@ntu.edu.tw"/>
    <s v="其它"/>
    <s v="否"/>
    <n v="1"/>
    <n v="0"/>
    <s v="否"/>
    <m/>
    <x v="0"/>
    <s v="180.218.230.69"/>
    <x v="537"/>
    <n v="10"/>
    <s v="TIP"/>
    <s v="企業實習計劃說明會"/>
    <s v="0320_國泰金控"/>
    <n v="2"/>
    <n v="107"/>
    <n v="1"/>
    <n v="1"/>
    <n v="10"/>
    <s v="尚無"/>
    <x v="565"/>
    <n v="1"/>
    <n v="0"/>
    <n v="0"/>
    <n v="1"/>
    <n v="0"/>
    <n v="0"/>
    <s v="系"/>
    <s v="其他"/>
    <x v="0"/>
    <s v="其他系所"/>
  </r>
  <r>
    <s v="03 12 2019 12:57AM            "/>
    <s v="楊人羿"/>
    <s v="G122183505"/>
    <s v="男"/>
    <s v="11/19/1997                    "/>
    <s v="學生"/>
    <s v="社會科學院                    "/>
    <s v="經濟系"/>
    <s v="學士班"/>
    <n v="921942651"/>
    <s v="b05302352@ntu.edu.tw"/>
    <s v="其它"/>
    <s v="否"/>
    <n v="1"/>
    <n v="0"/>
    <s v="否"/>
    <m/>
    <x v="0"/>
    <s v="180.177.98.19"/>
    <x v="537"/>
    <n v="10"/>
    <s v="TIP"/>
    <s v="企業實習計劃說明會"/>
    <s v="0325_富達投信"/>
    <n v="2"/>
    <n v="107"/>
    <n v="1"/>
    <n v="1"/>
    <n v="10"/>
    <s v="否"/>
    <x v="565"/>
    <n v="1"/>
    <n v="0"/>
    <n v="0"/>
    <n v="1"/>
    <n v="0"/>
    <n v="0"/>
    <s v="系"/>
    <s v="其他"/>
    <x v="0"/>
    <s v="其他系所"/>
  </r>
  <r>
    <n v="20190331"/>
    <s v="楊人羿"/>
    <s v="G122183505"/>
    <s v="男"/>
    <s v="11/19/1997                    "/>
    <s v="學生"/>
    <s v="社會科學院                    "/>
    <s v="經濟系"/>
    <s v="學士班"/>
    <n v="921942651"/>
    <s v="b05302352@ntu.edu.tw"/>
    <s v="其它"/>
    <s v="否"/>
    <m/>
    <m/>
    <m/>
    <m/>
    <x v="2"/>
    <m/>
    <x v="537"/>
    <m/>
    <s v="黑名單"/>
    <s v="19000100-黑名單"/>
    <m/>
    <n v="2"/>
    <n v="107"/>
    <m/>
    <m/>
    <m/>
    <m/>
    <x v="565"/>
    <m/>
    <n v="0"/>
    <n v="0"/>
    <n v="-3"/>
    <m/>
    <m/>
    <s v="系"/>
    <s v="其他"/>
    <x v="0"/>
    <s v="其他系所"/>
  </r>
  <r>
    <s v="03  4 2019  9:09AM            "/>
    <s v="楊于萱"/>
    <s v="H225147675"/>
    <s v="女"/>
    <s v="09/02/1998                    "/>
    <s v="學生"/>
    <s v="文學院                        "/>
    <s v="外文系"/>
    <s v="學士班"/>
    <n v="958386208"/>
    <s v="shani3838@gmail.com"/>
    <s v="其它"/>
    <s v="否"/>
    <n v="1"/>
    <n v="0"/>
    <s v="否"/>
    <m/>
    <x v="0"/>
    <s v="101.10.82.28"/>
    <x v="538"/>
    <n v="10"/>
    <s v="職涯講堂"/>
    <s v="校友職涯分享會"/>
    <s v="0320_國企B97陳迦樂"/>
    <n v="2"/>
    <n v="107"/>
    <n v="1"/>
    <n v="1"/>
    <n v="10"/>
    <m/>
    <x v="566"/>
    <n v="1"/>
    <n v="0"/>
    <n v="0"/>
    <n v="1"/>
    <n v="0"/>
    <n v="0"/>
    <s v="系"/>
    <s v="其他"/>
    <x v="0"/>
    <s v="其他系所"/>
  </r>
  <r>
    <s v="03 17 2019 11:54PM            "/>
    <s v="楊千漾"/>
    <s v="I200324822"/>
    <s v="女"/>
    <s v="11/20/1997                    "/>
    <s v="學生"/>
    <s v="生物資源暨農學院              "/>
    <s v="生傳系"/>
    <s v="學士班"/>
    <n v="960284339"/>
    <s v="b05106046@ntu.edu.tw"/>
    <s v="其它"/>
    <s v="否"/>
    <n v="0"/>
    <n v="1"/>
    <s v="是"/>
    <m/>
    <x v="0"/>
    <s v="101.13.8.206"/>
    <x v="539"/>
    <n v="10"/>
    <s v="TIP"/>
    <s v="企業實習計劃說明會"/>
    <s v="0319_玉山銀行"/>
    <n v="2"/>
    <n v="107"/>
    <n v="1"/>
    <n v="1"/>
    <n v="10"/>
    <s v="否"/>
    <x v="567"/>
    <n v="0"/>
    <n v="1"/>
    <n v="10"/>
    <n v="0"/>
    <n v="0"/>
    <n v="0"/>
    <s v="系"/>
    <s v="其他"/>
    <x v="0"/>
    <s v="其他系所"/>
  </r>
  <r>
    <s v="03 19 2019  4:16PM            "/>
    <s v="楊千漾"/>
    <s v="I200324822"/>
    <s v="女"/>
    <s v="11/20/1997                    "/>
    <s v="學生"/>
    <s v="生物資源暨農學院              "/>
    <s v="生傳系"/>
    <s v="學士班"/>
    <n v="960284339"/>
    <s v="b05106046@ntu.edu.tw"/>
    <s v="其它"/>
    <s v="否"/>
    <n v="0"/>
    <n v="1"/>
    <s v="是"/>
    <m/>
    <x v="0"/>
    <s v="180.204.164.156"/>
    <x v="539"/>
    <n v="10"/>
    <s v="TIP"/>
    <s v="企業實習計劃說明會"/>
    <s v="0320_國泰金控"/>
    <n v="2"/>
    <n v="107"/>
    <n v="1"/>
    <n v="1"/>
    <n v="10"/>
    <s v="No"/>
    <x v="567"/>
    <n v="0"/>
    <n v="1"/>
    <n v="10"/>
    <n v="0"/>
    <n v="0"/>
    <n v="0"/>
    <s v="系"/>
    <s v="其他"/>
    <x v="0"/>
    <s v="其他系所"/>
  </r>
  <r>
    <s v="03 21 2019 12:59PM            "/>
    <s v="楊千漾"/>
    <s v="I200324822"/>
    <s v="女"/>
    <s v="11/20/1997                    "/>
    <s v="學生"/>
    <s v="生物資源暨農學院              "/>
    <s v="生傳系"/>
    <s v="學士班"/>
    <n v="960284339"/>
    <s v="b05106046@ntu.edu.tw"/>
    <s v="其它"/>
    <s v="否"/>
    <n v="0"/>
    <n v="1"/>
    <s v="是"/>
    <m/>
    <x v="0"/>
    <s v="140.112.25.106"/>
    <x v="539"/>
    <n v="10"/>
    <s v="TIP"/>
    <s v="企業實習計劃說明會"/>
    <s v="0322_台灣拜耳"/>
    <n v="2"/>
    <n v="107"/>
    <n v="1"/>
    <n v="1"/>
    <n v="10"/>
    <s v="no"/>
    <x v="567"/>
    <n v="0"/>
    <n v="1"/>
    <n v="10"/>
    <n v="0"/>
    <n v="0"/>
    <n v="0"/>
    <s v="系"/>
    <s v="其他"/>
    <x v="0"/>
    <s v="其他系所"/>
  </r>
  <r>
    <s v="03 26 2019  3:35PM            "/>
    <s v="楊千漾"/>
    <s v="I200324822"/>
    <s v="女"/>
    <s v="11/20/1997                    "/>
    <s v="學生"/>
    <s v="生物資源暨農學院              "/>
    <s v="生傳系"/>
    <s v="學士班"/>
    <n v="960284339"/>
    <s v="b05106046@ntu.edu.tw"/>
    <s v="其它"/>
    <s v="否"/>
    <s v="                              "/>
    <m/>
    <s v="否"/>
    <m/>
    <x v="0"/>
    <s v="140.112.4.192"/>
    <x v="539"/>
    <n v="6"/>
    <s v="TIP"/>
    <s v="企業實習計劃說明會"/>
    <s v="0327_願麗醫美集團"/>
    <n v="2"/>
    <n v="107"/>
    <n v="1"/>
    <n v="1"/>
    <n v="10"/>
    <s v="否"/>
    <x v="567"/>
    <n v="1"/>
    <n v="0"/>
    <n v="0"/>
    <n v="1"/>
    <n v="0"/>
    <n v="0"/>
    <s v="系"/>
    <s v="其他"/>
    <x v="0"/>
    <s v="其他系所"/>
  </r>
  <r>
    <s v="03  6 2019 11:59AM            "/>
    <s v="楊子慶"/>
    <s v="F129646200"/>
    <s v="男"/>
    <s v="01/13/1996                    "/>
    <s v="校外人士"/>
    <m/>
    <s v="國立台北科技大學"/>
    <s v="學生"/>
    <n v="921869209"/>
    <s v="boygirl755079@gmail.com"/>
    <s v="其它"/>
    <s v="否"/>
    <n v="0"/>
    <n v="1"/>
    <s v="是"/>
    <m/>
    <x v="0"/>
    <s v="101.136.9.121"/>
    <x v="540"/>
    <n v="10"/>
    <s v="TIP"/>
    <s v="企業實習計劃說明會"/>
    <s v="0319_玉山銀行"/>
    <n v="2"/>
    <n v="107"/>
    <n v="1"/>
    <n v="1"/>
    <n v="10"/>
    <s v="否"/>
    <x v="568"/>
    <n v="0"/>
    <n v="1"/>
    <n v="10"/>
    <n v="0"/>
    <n v="0"/>
    <n v="0"/>
    <s v="其他"/>
    <s v="非在校生"/>
    <x v="1"/>
    <s v="其他"/>
  </r>
  <r>
    <s v="03  6 2019 12:09PM            "/>
    <s v="楊子慶"/>
    <s v="F129646200"/>
    <s v="男"/>
    <s v="01/13/1996                    "/>
    <s v="校外人士"/>
    <m/>
    <s v="國立台北科技大學"/>
    <s v="學生"/>
    <n v="921869209"/>
    <s v="boygirl755079@gmail.com"/>
    <s v="其它"/>
    <s v="否"/>
    <n v="0"/>
    <n v="1"/>
    <s v="是"/>
    <m/>
    <x v="0"/>
    <s v="101.136.9.121"/>
    <x v="540"/>
    <n v="10"/>
    <s v="TIP"/>
    <s v="企業實習計劃說明會"/>
    <s v="0320_國泰金控"/>
    <n v="2"/>
    <n v="107"/>
    <n v="1"/>
    <n v="1"/>
    <n v="10"/>
    <s v="否"/>
    <x v="568"/>
    <n v="0"/>
    <n v="1"/>
    <n v="10"/>
    <n v="0"/>
    <n v="0"/>
    <n v="0"/>
    <s v="其他"/>
    <s v="非在校生"/>
    <x v="1"/>
    <s v="其他"/>
  </r>
  <r>
    <s v="03 25 2019 12:44PM            "/>
    <s v="楊仙如"/>
    <s v="H225174118"/>
    <s v="女"/>
    <s v="02/12/1999                    "/>
    <s v="學生"/>
    <s v="管理學院                      "/>
    <s v="會計系"/>
    <s v="學士班"/>
    <n v="960589059"/>
    <s v="dear10133@gmail.com"/>
    <s v="其它"/>
    <s v="否"/>
    <s v="                              "/>
    <m/>
    <s v="是"/>
    <m/>
    <x v="0"/>
    <s v="180.217.89.202"/>
    <x v="541"/>
    <n v="6"/>
    <s v="職涯講堂"/>
    <s v="學長姐實習經驗分享會"/>
    <s v="0326_工管B05孫儷芯/國企B04童安弘"/>
    <n v="2"/>
    <n v="107"/>
    <n v="1"/>
    <n v="1"/>
    <n v="10"/>
    <s v="無"/>
    <x v="569"/>
    <n v="0"/>
    <n v="1"/>
    <n v="10"/>
    <n v="0"/>
    <n v="0"/>
    <n v="0"/>
    <s v="系"/>
    <s v="會計"/>
    <x v="4"/>
    <s v="會計系"/>
  </r>
  <r>
    <s v="03  8 2019  1:57PM            "/>
    <s v="楊彤心"/>
    <s v="A229588835"/>
    <s v="女"/>
    <s v="04/22/1998                    "/>
    <s v="學生"/>
    <s v="管理學院                      "/>
    <s v="財金系"/>
    <s v="學士班"/>
    <n v="960558858"/>
    <s v="b05703114@ntu.edu.tw"/>
    <s v="其它"/>
    <s v="否"/>
    <n v="0"/>
    <n v="1"/>
    <s v="是"/>
    <m/>
    <x v="0"/>
    <s v="140.112.25.106"/>
    <x v="542"/>
    <n v="10"/>
    <s v="TIP"/>
    <s v="企業實習計劃說明會"/>
    <s v="0325_富達投信"/>
    <n v="2"/>
    <n v="107"/>
    <n v="1"/>
    <n v="1"/>
    <n v="10"/>
    <s v="是"/>
    <x v="570"/>
    <n v="0"/>
    <n v="1"/>
    <n v="10"/>
    <n v="0"/>
    <n v="0"/>
    <n v="0"/>
    <s v="系"/>
    <s v="財金"/>
    <x v="3"/>
    <s v="財金系"/>
  </r>
  <r>
    <s v="04  8 2019 12:53PM            "/>
    <s v="楊彤心"/>
    <s v="A229588835"/>
    <s v="女"/>
    <s v="04/22/1998                    "/>
    <s v="學生"/>
    <s v="管理學院                      "/>
    <s v="財金系"/>
    <s v="學士班"/>
    <n v="960558858"/>
    <s v="b05703114@ntu.edu.tw"/>
    <s v="其它"/>
    <s v="否"/>
    <s v="                              "/>
    <m/>
    <s v="是"/>
    <m/>
    <x v="0"/>
    <s v="140.112.25.106"/>
    <x v="542"/>
    <n v="6"/>
    <s v="TIP"/>
    <s v="企業實習說明會"/>
    <s v="0425_Dapp Pocket"/>
    <n v="2"/>
    <n v="107"/>
    <n v="1"/>
    <n v="1"/>
    <n v="10"/>
    <s v="否"/>
    <x v="570"/>
    <n v="0"/>
    <n v="1"/>
    <n v="10"/>
    <n v="0"/>
    <n v="0"/>
    <n v="0"/>
    <s v="系"/>
    <s v="財金"/>
    <x v="3"/>
    <s v="財金系"/>
  </r>
  <r>
    <s v="02 22 2019 11:58PM            "/>
    <s v="楊沁恬"/>
    <s v="AD30312278"/>
    <s v="女"/>
    <s v="01/28/1997                    "/>
    <s v="學生"/>
    <s v="生物資源暨農學院              "/>
    <s v="農藝系"/>
    <s v="學士班"/>
    <n v="966622654"/>
    <s v="yunchintian1997@gmail.com"/>
    <s v="其它"/>
    <s v="否"/>
    <n v="1"/>
    <n v="0"/>
    <s v="否"/>
    <m/>
    <x v="0"/>
    <s v="140.112.217.166"/>
    <x v="543"/>
    <n v="10"/>
    <s v="TIP"/>
    <s v="企業實習計劃說明會"/>
    <s v="0322_台灣拜耳"/>
    <n v="2"/>
    <n v="107"/>
    <n v="1"/>
    <n v="1"/>
    <n v="10"/>
    <s v="?"/>
    <x v="571"/>
    <n v="1"/>
    <n v="0"/>
    <n v="0"/>
    <n v="1"/>
    <n v="0"/>
    <n v="0"/>
    <s v="系"/>
    <s v="其他"/>
    <x v="0"/>
    <s v="其他系所"/>
  </r>
  <r>
    <s v="03 14 2019 12:32AM            "/>
    <s v="楊佳宜"/>
    <s v="A230171926"/>
    <s v="女"/>
    <s v="09/01/1998                    "/>
    <s v="學生"/>
    <s v="管理學院                      "/>
    <s v="會計系"/>
    <s v="學士班"/>
    <n v="933525915"/>
    <s v="a0933525915@gmail.com"/>
    <s v="其它"/>
    <s v="是"/>
    <n v="1"/>
    <n v="0"/>
    <s v="否"/>
    <m/>
    <x v="0"/>
    <s v="1.167.132.85"/>
    <x v="544"/>
    <n v="10"/>
    <s v="TIP"/>
    <s v="企業實習計劃說明會"/>
    <s v="0315_聚陽實業"/>
    <n v="2"/>
    <n v="107"/>
    <n v="1"/>
    <n v="1"/>
    <n v="10"/>
    <s v="否"/>
    <x v="572"/>
    <n v="1"/>
    <n v="0"/>
    <n v="0"/>
    <n v="1"/>
    <n v="0"/>
    <n v="0"/>
    <s v="系"/>
    <s v="會計"/>
    <x v="4"/>
    <s v="會計系"/>
  </r>
  <r>
    <s v="03 14 2019 12:34AM            "/>
    <s v="楊佳宜"/>
    <s v="A230171926"/>
    <s v="女"/>
    <s v="09/01/1998                    "/>
    <s v="學生"/>
    <s v="管理學院                      "/>
    <s v="會計系"/>
    <s v="學士班"/>
    <n v="933525915"/>
    <s v="a0933525915@gmail.com"/>
    <s v="其它"/>
    <s v="是"/>
    <n v="1"/>
    <n v="0"/>
    <s v="否"/>
    <m/>
    <x v="0"/>
    <s v="1.167.132.85"/>
    <x v="544"/>
    <n v="10"/>
    <s v="TIP"/>
    <s v="企業實習計劃說明會"/>
    <s v="0319_玉山銀行"/>
    <n v="2"/>
    <n v="107"/>
    <n v="1"/>
    <n v="1"/>
    <n v="10"/>
    <s v="否"/>
    <x v="572"/>
    <n v="1"/>
    <n v="0"/>
    <n v="0"/>
    <n v="1"/>
    <n v="0"/>
    <n v="0"/>
    <s v="系"/>
    <s v="會計"/>
    <x v="4"/>
    <s v="會計系"/>
  </r>
  <r>
    <s v="03 14 2019 12:31AM            "/>
    <s v="楊佳宜"/>
    <s v="A230171926"/>
    <s v="女"/>
    <s v="09/01/1998                    "/>
    <s v="學生"/>
    <s v="管理學院                      "/>
    <s v="會計系"/>
    <s v="學士班"/>
    <n v="933525915"/>
    <s v="a0933525915@gmail.com"/>
    <s v="其它"/>
    <s v="是"/>
    <n v="1"/>
    <n v="0"/>
    <s v="否"/>
    <m/>
    <x v="0"/>
    <s v="1.167.132.85"/>
    <x v="544"/>
    <n v="10"/>
    <s v="TIP"/>
    <s v="企業實習計劃說明會"/>
    <s v="0320_國泰金控"/>
    <n v="2"/>
    <n v="107"/>
    <n v="1"/>
    <n v="1"/>
    <n v="10"/>
    <s v="no"/>
    <x v="572"/>
    <n v="1"/>
    <n v="0"/>
    <n v="0"/>
    <n v="1"/>
    <n v="0"/>
    <n v="0"/>
    <s v="系"/>
    <s v="會計"/>
    <x v="4"/>
    <s v="會計系"/>
  </r>
  <r>
    <s v="03 20 2019  3:33PM            "/>
    <s v="楊佳宜"/>
    <s v="A230171926"/>
    <s v="女"/>
    <s v="09/01/1998                    "/>
    <s v="學生"/>
    <s v="管理學院                      "/>
    <s v="會計系"/>
    <s v="學士班"/>
    <n v="933525915"/>
    <s v="a0933525915@gmail.com"/>
    <s v="其它"/>
    <s v="是"/>
    <n v="1"/>
    <n v="0"/>
    <s v="否"/>
    <m/>
    <x v="0"/>
    <s v="140.112.25.106"/>
    <x v="544"/>
    <n v="10"/>
    <s v="TIP"/>
    <s v="企業實習計劃說明會"/>
    <s v="0322_台灣拜耳"/>
    <n v="2"/>
    <n v="107"/>
    <n v="1"/>
    <n v="1"/>
    <n v="10"/>
    <s v="No"/>
    <x v="572"/>
    <n v="1"/>
    <n v="0"/>
    <n v="0"/>
    <n v="1"/>
    <n v="0"/>
    <n v="0"/>
    <s v="系"/>
    <s v="會計"/>
    <x v="4"/>
    <s v="會計系"/>
  </r>
  <r>
    <s v="20190331"/>
    <s v="楊佳宜"/>
    <s v="A230171926"/>
    <s v="女"/>
    <s v="09/01/1998                    "/>
    <s v="學生"/>
    <s v="管理學院                      "/>
    <s v="會計系"/>
    <s v="學士班"/>
    <n v="933525915"/>
    <s v="a0933525915@gmail.com"/>
    <s v="其它"/>
    <m/>
    <m/>
    <m/>
    <m/>
    <m/>
    <x v="2"/>
    <m/>
    <x v="544"/>
    <m/>
    <s v="黑名單"/>
    <s v="19000100-黑名單"/>
    <m/>
    <n v="2"/>
    <n v="107"/>
    <m/>
    <m/>
    <m/>
    <m/>
    <x v="572"/>
    <m/>
    <n v="0"/>
    <n v="0"/>
    <n v="-3"/>
    <m/>
    <m/>
    <s v="系"/>
    <s v="會計"/>
    <x v="4"/>
    <s v="會計系"/>
  </r>
  <r>
    <s v="03 10 2019 11:39PM            "/>
    <s v="楊念潔"/>
    <s v="G222211113"/>
    <s v="女"/>
    <s v="09/13/1997                    "/>
    <s v="學生"/>
    <s v="管理學院                      "/>
    <s v="會計系"/>
    <s v="學士班"/>
    <n v="928106715"/>
    <s v="b05702026@ntu.edu.tw"/>
    <s v="其它"/>
    <s v="否"/>
    <n v="0"/>
    <n v="1"/>
    <s v="是"/>
    <m/>
    <x v="0"/>
    <s v="140.112.220.113"/>
    <x v="545"/>
    <n v="10"/>
    <s v="TIP"/>
    <s v="企業實習計劃說明會"/>
    <s v="0320_國泰金控"/>
    <n v="2"/>
    <n v="107"/>
    <n v="1"/>
    <n v="1"/>
    <n v="10"/>
    <s v="否"/>
    <x v="573"/>
    <n v="0"/>
    <n v="1"/>
    <n v="10"/>
    <n v="0"/>
    <n v="0"/>
    <n v="0"/>
    <s v="系"/>
    <s v="會計"/>
    <x v="4"/>
    <s v="會計系"/>
  </r>
  <r>
    <s v="03 14 2019 12:26AM            "/>
    <s v="楊承賢"/>
    <s v="F129475514"/>
    <s v="男"/>
    <s v="09/07/1995                    "/>
    <s v="學生"/>
    <s v="生物資源暨農學院              "/>
    <s v="生傳系"/>
    <s v="碩士班"/>
    <n v="918968137"/>
    <s v="r07630001@ntu.edu.tw"/>
    <s v="其它"/>
    <s v="否"/>
    <n v="0"/>
    <n v="1"/>
    <s v="是"/>
    <m/>
    <x v="0"/>
    <s v="115.82.16.255"/>
    <x v="546"/>
    <n v="10"/>
    <s v="TIP"/>
    <s v="企業實習計劃說明會"/>
    <s v="0322_台灣拜耳"/>
    <n v="2"/>
    <n v="107"/>
    <n v="1"/>
    <n v="1"/>
    <n v="10"/>
    <s v="有"/>
    <x v="574"/>
    <n v="0"/>
    <n v="1"/>
    <n v="10"/>
    <n v="0"/>
    <n v="0"/>
    <n v="0"/>
    <s v="所"/>
    <s v="其他"/>
    <x v="0"/>
    <s v="其他系所"/>
  </r>
  <r>
    <s v="02 15 2019  2:12PM            "/>
    <s v="楊明憲"/>
    <s v="A128376428"/>
    <s v="男"/>
    <s v="05/17/1993                    "/>
    <s v="學生"/>
    <s v="生命科學院                    "/>
    <s v="生化科學所"/>
    <s v="碩士班"/>
    <n v="975303100"/>
    <s v="scott0517@hotmail.com"/>
    <s v="其它"/>
    <s v="否"/>
    <n v="0"/>
    <n v="1"/>
    <s v="是"/>
    <m/>
    <x v="0"/>
    <s v="140.109.66.108"/>
    <x v="547"/>
    <n v="10"/>
    <s v="TIP"/>
    <s v="企業實習計劃說明會"/>
    <s v="0311_晟德集團"/>
    <n v="2"/>
    <n v="107"/>
    <n v="1"/>
    <n v="1"/>
    <n v="10"/>
    <s v="否"/>
    <x v="575"/>
    <n v="0"/>
    <n v="1"/>
    <n v="10"/>
    <n v="0"/>
    <n v="0"/>
    <n v="0"/>
    <s v="所"/>
    <s v="其他"/>
    <x v="0"/>
    <s v="其他系所"/>
  </r>
  <r>
    <s v="02 25 2019 12:12PM            "/>
    <s v="楊明憲"/>
    <s v="A128376428"/>
    <s v="男"/>
    <s v="05/17/1993                    "/>
    <s v="學生"/>
    <s v="生命科學院                    "/>
    <s v="生化科學所"/>
    <s v="碩士班"/>
    <n v="975303100"/>
    <s v="scott0517@hotmail.com"/>
    <s v="其它"/>
    <s v="否"/>
    <n v="0"/>
    <n v="1"/>
    <s v="是"/>
    <m/>
    <x v="0"/>
    <s v="140.109.66.108"/>
    <x v="547"/>
    <n v="10"/>
    <s v="TIP"/>
    <s v="企業實習計劃說明會"/>
    <s v="0322_台灣拜耳"/>
    <n v="2"/>
    <n v="107"/>
    <n v="1"/>
    <n v="1"/>
    <n v="10"/>
    <s v="否"/>
    <x v="575"/>
    <n v="0"/>
    <n v="1"/>
    <n v="10"/>
    <n v="0"/>
    <n v="0"/>
    <n v="0"/>
    <s v="所"/>
    <s v="其他"/>
    <x v="0"/>
    <s v="其他系所"/>
  </r>
  <r>
    <s v="03 14 2019 12:03PM            "/>
    <s v="楊芳捷"/>
    <s v="L225048697"/>
    <s v="女"/>
    <s v="02/21/1997                    "/>
    <s v="學生"/>
    <s v="社會科學院                    "/>
    <s v="經濟系"/>
    <s v="學士班"/>
    <n v="970692017"/>
    <s v="jessicay221@gmail.com"/>
    <s v="其它"/>
    <s v="是"/>
    <n v="0"/>
    <n v="1"/>
    <s v="是"/>
    <m/>
    <x v="0"/>
    <s v="140.112.25.98"/>
    <x v="548"/>
    <n v="10"/>
    <s v="TIP"/>
    <s v="企業實習計劃說明會"/>
    <s v="0319_玉山銀行"/>
    <n v="2"/>
    <n v="107"/>
    <n v="1"/>
    <n v="1"/>
    <n v="10"/>
    <s v="是"/>
    <x v="576"/>
    <n v="0"/>
    <n v="1"/>
    <n v="10"/>
    <n v="0"/>
    <n v="0"/>
    <n v="0"/>
    <s v="系"/>
    <s v="其他"/>
    <x v="0"/>
    <s v="其他系所"/>
  </r>
  <r>
    <s v="04 13 2019 12:59PM            "/>
    <s v="楊柏睿"/>
    <s v="E125411559"/>
    <s v="男"/>
    <s v="11/05/1998                    "/>
    <s v="學生"/>
    <s v="社會科學院                    "/>
    <s v="政治系政論組"/>
    <s v="學士班"/>
    <n v="987033183"/>
    <s v="p1236987415@gmail.com"/>
    <s v="其它"/>
    <s v="是"/>
    <s v="                              "/>
    <m/>
    <s v="是"/>
    <m/>
    <x v="0"/>
    <m/>
    <x v="549"/>
    <m/>
    <s v="TCP"/>
    <s v="結業式"/>
    <s v="0329_結業式"/>
    <n v="2"/>
    <n v="107"/>
    <n v="1"/>
    <n v="0"/>
    <n v="0"/>
    <m/>
    <x v="577"/>
    <n v="0"/>
    <n v="1"/>
    <n v="0"/>
    <n v="0"/>
    <n v="0"/>
    <n v="0"/>
    <s v="系"/>
    <s v="其他"/>
    <x v="0"/>
    <s v="其他系所"/>
  </r>
  <r>
    <s v="03 21 2019  9:21AM            "/>
    <s v="楊晉安"/>
    <s v="E124721163"/>
    <s v="男"/>
    <s v="06/21/1995                    "/>
    <s v="學生"/>
    <s v="生命科學院                    "/>
    <s v="生化科技學系"/>
    <s v="碩士班"/>
    <n v="958032879"/>
    <s v="r06b22033@ntu.edu.tw"/>
    <s v="其它"/>
    <s v="否"/>
    <n v="0"/>
    <n v="1"/>
    <s v="是"/>
    <m/>
    <x v="0"/>
    <s v="1.161.114.173"/>
    <x v="550"/>
    <n v="10"/>
    <s v="TIP"/>
    <s v="企業實習計劃說明會"/>
    <s v="0322_台灣拜耳"/>
    <n v="2"/>
    <n v="107"/>
    <n v="1"/>
    <n v="1"/>
    <n v="10"/>
    <s v="否"/>
    <x v="578"/>
    <n v="0"/>
    <n v="1"/>
    <n v="10"/>
    <n v="0"/>
    <n v="0"/>
    <n v="0"/>
    <s v="所"/>
    <s v="其他"/>
    <x v="0"/>
    <s v="其他系所"/>
  </r>
  <r>
    <s v="04 10 2019  1:53AM            "/>
    <s v="楊淳涵"/>
    <s v="E224993250"/>
    <s v="女"/>
    <s v="02/14/1997                    "/>
    <s v="學生"/>
    <s v="管理學院                      "/>
    <s v="工管系企管組"/>
    <s v="學士班"/>
    <n v="909272931"/>
    <s v="b04701149@ntu.edu.tw"/>
    <s v="其它"/>
    <s v="否"/>
    <s v="                              "/>
    <m/>
    <s v="否"/>
    <m/>
    <x v="0"/>
    <s v="140.112.193.177"/>
    <x v="551"/>
    <n v="6"/>
    <s v="TIP"/>
    <s v="企業實習計劃說明會"/>
    <s v="0412_華碩電腦"/>
    <n v="2"/>
    <n v="107"/>
    <n v="1"/>
    <n v="1"/>
    <n v="10"/>
    <s v="是"/>
    <x v="579"/>
    <n v="1"/>
    <n v="0"/>
    <n v="0"/>
    <n v="1"/>
    <n v="0"/>
    <n v="0"/>
    <s v="系"/>
    <s v="工管"/>
    <x v="5"/>
    <s v="工管系"/>
  </r>
  <r>
    <s v="04 10 2019  1:49AM            "/>
    <s v="楊淳涵"/>
    <s v="E224993250"/>
    <s v="女"/>
    <s v="02/14/1997                    "/>
    <s v="學生"/>
    <s v="管理學院                      "/>
    <s v="工管系企管組"/>
    <s v="學士班"/>
    <n v="909272931"/>
    <s v="b04701149@ntu.edu.tw"/>
    <s v="其它"/>
    <s v="否"/>
    <s v="                              "/>
    <m/>
    <s v="否"/>
    <m/>
    <x v="0"/>
    <s v="140.112.193.177"/>
    <x v="551"/>
    <n v="6"/>
    <s v="TIP"/>
    <s v="企業實習說明會"/>
    <s v="0426_台灣通用磨坊"/>
    <n v="2"/>
    <n v="107"/>
    <n v="1"/>
    <n v="1"/>
    <n v="10"/>
    <s v="是"/>
    <x v="579"/>
    <n v="1"/>
    <n v="0"/>
    <n v="0"/>
    <n v="1"/>
    <n v="0"/>
    <n v="0"/>
    <s v="系"/>
    <s v="工管"/>
    <x v="5"/>
    <s v="工管系"/>
  </r>
  <r>
    <s v="03 18 2019  6:31PM            "/>
    <s v="楊雪平"/>
    <m/>
    <s v="女"/>
    <s v="06/14/1998                    "/>
    <s v="學生"/>
    <s v="生物資源暨農學院              "/>
    <s v="經濟系"/>
    <s v="學士班"/>
    <n v="973484203"/>
    <s v="vero_alwi@yahoo.co.id"/>
    <s v="其它"/>
    <s v="否"/>
    <n v="0"/>
    <n v="1"/>
    <s v="是"/>
    <m/>
    <x v="0"/>
    <s v="202.39.238.99"/>
    <x v="552"/>
    <n v="10"/>
    <s v="TIP"/>
    <s v="企業實習計劃說明會"/>
    <s v="0319_玉山銀行"/>
    <n v="2"/>
    <n v="107"/>
    <n v="1"/>
    <n v="1"/>
    <n v="10"/>
    <s v="否"/>
    <x v="580"/>
    <n v="0"/>
    <n v="1"/>
    <n v="10"/>
    <n v="0"/>
    <n v="0"/>
    <n v="0"/>
    <s v="系"/>
    <s v="其他"/>
    <x v="0"/>
    <s v="其他系所"/>
  </r>
  <r>
    <s v="03 13 2019  3:13PM            "/>
    <s v="楊凱鈞"/>
    <s v="E125159689"/>
    <s v="女"/>
    <s v="05/29/1997                    "/>
    <s v="學生"/>
    <s v="管理學院                      "/>
    <s v="財金系"/>
    <s v="學士班"/>
    <n v="73582298"/>
    <m/>
    <s v="其它"/>
    <s v="是"/>
    <n v="0"/>
    <n v="0"/>
    <s v="是"/>
    <m/>
    <x v="1"/>
    <m/>
    <x v="553"/>
    <n v="0"/>
    <s v="TIP"/>
    <s v="企業實習計劃說明會"/>
    <s v="0313_全球人壽"/>
    <n v="2"/>
    <n v="107"/>
    <n v="1"/>
    <n v="1"/>
    <n v="10"/>
    <m/>
    <x v="581"/>
    <n v="0"/>
    <n v="0"/>
    <n v="0"/>
    <n v="0"/>
    <n v="1"/>
    <n v="0"/>
    <s v="系"/>
    <s v="財金"/>
    <x v="3"/>
    <s v="財金系"/>
  </r>
  <r>
    <s v="03 12 2019 11:35PM            "/>
    <s v="楊凱鈞"/>
    <s v="E125159689"/>
    <s v="男"/>
    <s v="05/29/1997                    "/>
    <s v="學生"/>
    <s v="管理學院                      "/>
    <s v="財金系"/>
    <s v="學士班"/>
    <n v="928816529"/>
    <s v="b04703104@ntu.edu.tw"/>
    <s v="其它"/>
    <s v="否"/>
    <n v="0"/>
    <n v="1"/>
    <s v="是"/>
    <m/>
    <x v="0"/>
    <s v="140.112.243.39"/>
    <x v="553"/>
    <n v="10"/>
    <s v="TIP"/>
    <s v="企業實習計劃說明會"/>
    <s v="0320_國泰金控"/>
    <n v="2"/>
    <n v="107"/>
    <n v="1"/>
    <n v="1"/>
    <n v="10"/>
    <s v="否"/>
    <x v="581"/>
    <n v="0"/>
    <n v="1"/>
    <n v="10"/>
    <n v="0"/>
    <n v="0"/>
    <n v="0"/>
    <s v="系"/>
    <s v="財金"/>
    <x v="3"/>
    <s v="財金系"/>
  </r>
  <r>
    <s v="03 19 2019  4:46PM            "/>
    <s v="楊勝安"/>
    <s v="F130635660"/>
    <s v="女"/>
    <s v="01/03/1999                    "/>
    <s v="學生"/>
    <s v="管理學院                      "/>
    <s v="國企系"/>
    <s v="學士班"/>
    <n v="958263685"/>
    <s v="aa58699@gmail.com"/>
    <s v="其它"/>
    <s v="是"/>
    <n v="0"/>
    <n v="0"/>
    <s v="是"/>
    <m/>
    <x v="1"/>
    <m/>
    <x v="554"/>
    <n v="0"/>
    <s v="TIP"/>
    <s v="企業實習計劃說明會"/>
    <s v="0319_玉山銀行"/>
    <n v="2"/>
    <n v="107"/>
    <n v="1"/>
    <n v="1"/>
    <n v="10"/>
    <m/>
    <x v="582"/>
    <n v="0"/>
    <n v="0"/>
    <n v="0"/>
    <n v="0"/>
    <n v="1"/>
    <n v="0"/>
    <s v="系"/>
    <s v="國企"/>
    <x v="2"/>
    <s v="國企系"/>
  </r>
  <r>
    <m/>
    <s v="楊喬茹"/>
    <s v="L224756583"/>
    <s v="女"/>
    <s v="08/02/1996"/>
    <s v="學生"/>
    <s v="管理學院                      "/>
    <s v="會計系"/>
    <s v="碩士班"/>
    <s v="0934007443"/>
    <s v="doerjoyceyang@gmail.com"/>
    <s v="其他"/>
    <s v="是"/>
    <n v="0"/>
    <n v="0"/>
    <s v="是"/>
    <m/>
    <x v="1"/>
    <m/>
    <x v="1"/>
    <n v="0"/>
    <s v="TIP"/>
    <s v="企業實習計劃說明會"/>
    <s v="0318_大昌華嘉"/>
    <n v="2"/>
    <n v="107"/>
    <n v="1"/>
    <n v="1"/>
    <n v="10"/>
    <m/>
    <x v="583"/>
    <n v="0"/>
    <n v="0"/>
    <n v="0"/>
    <n v="0"/>
    <n v="1"/>
    <n v="0"/>
    <s v="所"/>
    <s v="會計"/>
    <x v="10"/>
    <s v="會研所"/>
  </r>
  <r>
    <s v="03 11 2019 12:59AM            "/>
    <s v="楊喬茹"/>
    <s v="L224756583"/>
    <s v="女"/>
    <s v="08/02/1996                    "/>
    <s v="學生"/>
    <s v="管理學院                      "/>
    <s v="會計系"/>
    <s v="碩士班"/>
    <n v="934007443"/>
    <s v="r07722046@ntu.edu.tw"/>
    <s v="其它"/>
    <s v="否"/>
    <n v="0"/>
    <n v="1"/>
    <s v="是"/>
    <m/>
    <x v="0"/>
    <s v="150.116.179.228"/>
    <x v="555"/>
    <n v="10"/>
    <s v="TIP"/>
    <s v="企業實習計劃說明會"/>
    <s v="0318_大昌華嘉"/>
    <n v="2"/>
    <n v="107"/>
    <n v="1"/>
    <n v="1"/>
    <n v="10"/>
    <m/>
    <x v="584"/>
    <n v="0"/>
    <n v="1"/>
    <n v="10"/>
    <n v="0"/>
    <n v="0"/>
    <n v="0"/>
    <s v="所"/>
    <s v="會計"/>
    <x v="10"/>
    <s v="會研所"/>
  </r>
  <r>
    <s v="03 11 2019 12:58AM            "/>
    <s v="楊喬茹"/>
    <s v="L224756583"/>
    <s v="女"/>
    <s v="08/02/1996                    "/>
    <s v="學生"/>
    <s v="管理學院                      "/>
    <s v="會計系"/>
    <s v="碩士班"/>
    <n v="934007443"/>
    <s v="r07722046@ntu.edu.tw"/>
    <s v="其它"/>
    <s v="否"/>
    <n v="1"/>
    <n v="0"/>
    <s v="否"/>
    <m/>
    <x v="0"/>
    <s v="150.116.179.228"/>
    <x v="555"/>
    <n v="10"/>
    <s v="TIP"/>
    <s v="企業實習計劃說明會"/>
    <s v="0322_台灣拜耳"/>
    <n v="2"/>
    <n v="107"/>
    <n v="1"/>
    <n v="1"/>
    <n v="10"/>
    <s v="是"/>
    <x v="584"/>
    <n v="1"/>
    <n v="0"/>
    <n v="0"/>
    <n v="1"/>
    <n v="0"/>
    <n v="0"/>
    <s v="所"/>
    <s v="會計"/>
    <x v="10"/>
    <s v="會研所"/>
  </r>
  <r>
    <s v="03  7 2019  6:12PM            "/>
    <s v="楊皓丞"/>
    <s v="A126853815"/>
    <s v="男"/>
    <s v="11/09/1996                    "/>
    <s v="學生"/>
    <s v="管理學院                      "/>
    <s v="財金系"/>
    <s v="學士班"/>
    <n v="972696658"/>
    <s v="b04106015@ntu.edu.tw"/>
    <s v="其它"/>
    <s v="否"/>
    <n v="0"/>
    <n v="1"/>
    <s v="是"/>
    <m/>
    <x v="0"/>
    <s v="114.136.95.60"/>
    <x v="556"/>
    <n v="10"/>
    <s v="TIP"/>
    <s v="企業實習計劃說明會"/>
    <s v="0325_富達投信"/>
    <n v="2"/>
    <n v="107"/>
    <n v="1"/>
    <n v="1"/>
    <n v="10"/>
    <s v="有 元大投顧"/>
    <x v="585"/>
    <n v="0"/>
    <n v="1"/>
    <n v="10"/>
    <n v="0"/>
    <n v="0"/>
    <n v="0"/>
    <s v="系"/>
    <s v="財金"/>
    <x v="3"/>
    <s v="財金系"/>
  </r>
  <r>
    <s v="03  7 2019  3:53PM            "/>
    <s v="楊筑媛"/>
    <s v="B223343413"/>
    <s v="女"/>
    <s v="07/14/1998                    "/>
    <s v="學生"/>
    <s v="管理學院                      "/>
    <s v="會計系"/>
    <s v="學士班"/>
    <n v="928382203"/>
    <s v="b06702103@ntu.edu.tw"/>
    <s v="其它"/>
    <s v="否"/>
    <n v="0"/>
    <n v="1"/>
    <s v="是"/>
    <m/>
    <x v="0"/>
    <s v="223.136.98.1"/>
    <x v="557"/>
    <n v="10"/>
    <s v="TIP"/>
    <s v="企業實習計劃說明會"/>
    <s v="0311_晟德集團"/>
    <n v="2"/>
    <n v="107"/>
    <n v="1"/>
    <n v="1"/>
    <n v="10"/>
    <s v="否"/>
    <x v="586"/>
    <n v="0"/>
    <n v="1"/>
    <n v="10"/>
    <n v="0"/>
    <n v="0"/>
    <n v="0"/>
    <s v="系"/>
    <s v="會計"/>
    <x v="4"/>
    <s v="會計系"/>
  </r>
  <r>
    <s v="03  7 2019  3:52PM            "/>
    <s v="楊筑媛"/>
    <s v="B223343413"/>
    <s v="女"/>
    <s v="07/14/1998                    "/>
    <s v="學生"/>
    <s v="管理學院                      "/>
    <s v="會計系"/>
    <s v="學士班"/>
    <n v="928382203"/>
    <s v="b06702103@ntu.edu.tw"/>
    <s v="其它"/>
    <s v="否"/>
    <n v="0"/>
    <n v="1"/>
    <s v="是"/>
    <m/>
    <x v="0"/>
    <s v="223.136.98.1"/>
    <x v="557"/>
    <n v="10"/>
    <s v="TIP"/>
    <s v="企業實習計劃說明會"/>
    <s v="0319_玉山銀行"/>
    <n v="2"/>
    <n v="107"/>
    <n v="1"/>
    <n v="1"/>
    <n v="10"/>
    <s v="否"/>
    <x v="586"/>
    <n v="0"/>
    <n v="1"/>
    <n v="10"/>
    <n v="0"/>
    <n v="0"/>
    <n v="0"/>
    <s v="系"/>
    <s v="會計"/>
    <x v="4"/>
    <s v="會計系"/>
  </r>
  <r>
    <s v="02 25 2019  4:32PM            "/>
    <s v="楊舒喻"/>
    <s v="H224514323"/>
    <s v="女"/>
    <s v="08/01/1994                    "/>
    <s v="學生"/>
    <s v="社會科學院                    "/>
    <s v="公事所"/>
    <s v="碩士班"/>
    <n v="937560801"/>
    <s v="liveye81@gmail.com"/>
    <s v="其它"/>
    <s v="否"/>
    <n v="0"/>
    <n v="1"/>
    <s v="是"/>
    <m/>
    <x v="0"/>
    <s v="140.112.25.98"/>
    <x v="558"/>
    <n v="10"/>
    <s v="TIP"/>
    <s v="企業實習計劃說明會"/>
    <s v="0311_晟德集團"/>
    <n v="2"/>
    <n v="107"/>
    <n v="1"/>
    <n v="1"/>
    <n v="10"/>
    <s v="是"/>
    <x v="587"/>
    <n v="0"/>
    <n v="1"/>
    <n v="10"/>
    <n v="0"/>
    <n v="0"/>
    <n v="0"/>
    <s v="所"/>
    <s v="其他"/>
    <x v="0"/>
    <s v="其他系所"/>
  </r>
  <r>
    <s v="03 23 2019  7:38PM            "/>
    <s v="楊詠婷"/>
    <s v="F229632682"/>
    <s v="女"/>
    <s v="04/03/1999                    "/>
    <s v="學生"/>
    <s v="法律學院                      "/>
    <s v="法律系財法組"/>
    <s v="學士班"/>
    <n v="900488309"/>
    <s v="B06A01360@ntu.edu.tw"/>
    <s v="其它"/>
    <s v="否"/>
    <s v="                              "/>
    <m/>
    <s v="是"/>
    <m/>
    <x v="0"/>
    <s v="1.161.166.69"/>
    <x v="559"/>
    <n v="6"/>
    <s v="職涯講堂"/>
    <s v="學長姐實習經驗分享會"/>
    <s v="0326_工管B05孫儷芯/國企B04童安弘"/>
    <n v="2"/>
    <n v="107"/>
    <n v="1"/>
    <n v="1"/>
    <n v="10"/>
    <s v="找實習的管道有哪些"/>
    <x v="588"/>
    <n v="0"/>
    <n v="1"/>
    <n v="10"/>
    <n v="0"/>
    <n v="0"/>
    <n v="0"/>
    <s v="系"/>
    <s v="其他"/>
    <x v="0"/>
    <s v="其他系所"/>
  </r>
  <r>
    <s v="03 17 2019 11:22PM            "/>
    <s v="楊憶婷"/>
    <s v="N225591006"/>
    <s v="女"/>
    <s v="12/24/1994                    "/>
    <s v="校外人士"/>
    <m/>
    <s v="台北大學"/>
    <m/>
    <n v="928075070"/>
    <s v="theevelynyang@gmail.com"/>
    <s v="其它"/>
    <s v="否"/>
    <n v="1"/>
    <n v="0"/>
    <s v="否"/>
    <m/>
    <x v="0"/>
    <s v="118.166.127.142"/>
    <x v="560"/>
    <n v="10"/>
    <s v="TIP"/>
    <s v="企業實習計劃說明會"/>
    <s v="0325_富達投信"/>
    <n v="2"/>
    <n v="107"/>
    <n v="1"/>
    <n v="1"/>
    <n v="10"/>
    <s v="有"/>
    <x v="589"/>
    <n v="1"/>
    <n v="0"/>
    <n v="0"/>
    <n v="1"/>
    <n v="0"/>
    <n v="0"/>
    <s v="其他"/>
    <s v="非在校生"/>
    <x v="1"/>
    <s v="其他"/>
  </r>
  <r>
    <s v="04 30 2019 11:32PM            "/>
    <s v="溫友容"/>
    <s v="V221429364"/>
    <s v="女"/>
    <s v="10/01/1996                    "/>
    <s v="學生"/>
    <s v="管理學院                      "/>
    <s v="財金系"/>
    <s v="學士班"/>
    <n v="981099369"/>
    <s v="yuki19961001@gmail.com"/>
    <s v="其它"/>
    <s v="否"/>
    <s v="                              "/>
    <m/>
    <s v="是"/>
    <m/>
    <x v="0"/>
    <s v="140.112.217.185"/>
    <x v="561"/>
    <n v="6"/>
    <s v="TIP"/>
    <s v="企業實習說明會"/>
    <s v="0501_磊山保險經紀人"/>
    <n v="2"/>
    <n v="107"/>
    <n v="1"/>
    <n v="1"/>
    <n v="10"/>
    <s v="否"/>
    <x v="590"/>
    <n v="0"/>
    <n v="1"/>
    <n v="10"/>
    <n v="0"/>
    <n v="0"/>
    <n v="0"/>
    <s v="系"/>
    <s v="財金"/>
    <x v="3"/>
    <s v="財金系"/>
  </r>
  <r>
    <s v="03 27 2019 12:01AM            "/>
    <s v="溫智儀"/>
    <s v="A226196460"/>
    <s v="女"/>
    <s v="07/30/1987                    "/>
    <s v="校外人士"/>
    <m/>
    <m/>
    <m/>
    <n v="972597532"/>
    <s v="wentrc55@hotmail.com"/>
    <s v="其它"/>
    <s v="否"/>
    <s v="                              "/>
    <m/>
    <s v="是"/>
    <m/>
    <x v="0"/>
    <s v="123.194.160.135"/>
    <x v="562"/>
    <n v="6"/>
    <s v="TIP"/>
    <s v="企業實習說明會"/>
    <s v="0426_台灣通用磨坊"/>
    <n v="2"/>
    <n v="107"/>
    <n v="1"/>
    <n v="1"/>
    <n v="10"/>
    <s v="否"/>
    <x v="591"/>
    <n v="0"/>
    <n v="1"/>
    <n v="10"/>
    <n v="0"/>
    <n v="0"/>
    <n v="0"/>
    <s v="其他"/>
    <s v="非在校生"/>
    <x v="1"/>
    <s v="其他"/>
  </r>
  <r>
    <s v="05  7 2019 10:11PM            "/>
    <s v="溫智儀"/>
    <s v="A226196460"/>
    <s v="女"/>
    <s v="07/30/1987                    "/>
    <s v="校外人士"/>
    <m/>
    <m/>
    <m/>
    <n v="972597532"/>
    <s v="wentrc55@hotmail.com"/>
    <s v="其它"/>
    <s v="是"/>
    <s v="                              "/>
    <m/>
    <s v="是"/>
    <m/>
    <x v="0"/>
    <s v="123.194.160.135"/>
    <x v="563"/>
    <n v="6"/>
    <s v="TIP"/>
    <s v="企業實習說明會"/>
    <s v="0508_台大創創中心"/>
    <n v="2"/>
    <n v="10"/>
    <n v="1"/>
    <n v="107"/>
    <n v="10"/>
    <s v="否"/>
    <x v="592"/>
    <n v="0"/>
    <n v="1"/>
    <n v="10"/>
    <n v="0"/>
    <n v="0"/>
    <n v="0"/>
    <s v="其他"/>
    <s v="非在校生"/>
    <x v="1"/>
    <s v="其他"/>
  </r>
  <r>
    <s v="03 26 2019  2:36PM            "/>
    <s v="溫貿丞"/>
    <s v="S123898639"/>
    <s v="男"/>
    <s v="05/30/1996                    "/>
    <s v="學生"/>
    <s v="管理學院                      "/>
    <s v="國企系"/>
    <s v="碩士班"/>
    <n v="979661522"/>
    <s v="103206051@nccu.edu.tw"/>
    <s v="其它"/>
    <s v="是"/>
    <n v="0"/>
    <n v="0"/>
    <s v="是"/>
    <m/>
    <x v="1"/>
    <m/>
    <x v="564"/>
    <n v="0"/>
    <s v="TIP"/>
    <s v="企業實習計劃說明會"/>
    <s v="0325_富達投信"/>
    <n v="2"/>
    <n v="107"/>
    <n v="1"/>
    <n v="1"/>
    <n v="10"/>
    <m/>
    <x v="593"/>
    <n v="0"/>
    <n v="0"/>
    <n v="0"/>
    <n v="0"/>
    <n v="1"/>
    <n v="0"/>
    <s v="所"/>
    <s v="國企"/>
    <x v="11"/>
    <s v="國企所"/>
  </r>
  <r>
    <s v="03  4 2019 11:06PM            "/>
    <s v="葉育瑄"/>
    <s v="D222062788"/>
    <s v="女"/>
    <s v="03/11/1996                    "/>
    <s v="學生"/>
    <s v="文學院                        "/>
    <s v="戲劇系"/>
    <s v="學士班"/>
    <n v="975721738"/>
    <s v="b03109008@ntu.edu.tw"/>
    <s v="其它"/>
    <s v="否"/>
    <n v="0"/>
    <n v="1"/>
    <s v="是"/>
    <m/>
    <x v="0"/>
    <s v="114.137.177.185"/>
    <x v="565"/>
    <n v="10"/>
    <s v="TIP"/>
    <s v="企業實習計劃說明會"/>
    <s v="0306_藍天百腦匯"/>
    <n v="2"/>
    <n v="107"/>
    <n v="1"/>
    <n v="1"/>
    <n v="10"/>
    <s v="是"/>
    <x v="594"/>
    <n v="0"/>
    <n v="1"/>
    <n v="10"/>
    <n v="0"/>
    <n v="0"/>
    <n v="0"/>
    <s v="系"/>
    <s v="其他"/>
    <x v="0"/>
    <s v="其他系所"/>
  </r>
  <r>
    <s v="03  4 2019 11:13PM            "/>
    <s v="葉育瑄"/>
    <s v="D222062788"/>
    <s v="女"/>
    <s v="03/11/1996                    "/>
    <s v="學生"/>
    <s v="文學院                        "/>
    <s v="戲劇系"/>
    <s v="學士班"/>
    <n v="975721738"/>
    <s v="b03109008@ntu.edu.tw"/>
    <s v="其它"/>
    <s v="否"/>
    <n v="0"/>
    <n v="1"/>
    <s v="是"/>
    <m/>
    <x v="0"/>
    <s v="114.137.177.185"/>
    <x v="565"/>
    <n v="10"/>
    <s v="職涯講堂"/>
    <s v="校友職涯分享會"/>
    <s v="0320_國企B97陳迦樂"/>
    <n v="2"/>
    <n v="107"/>
    <n v="1"/>
    <n v="1"/>
    <n v="10"/>
    <m/>
    <x v="594"/>
    <n v="0"/>
    <n v="1"/>
    <n v="10"/>
    <n v="0"/>
    <n v="0"/>
    <n v="0"/>
    <s v="系"/>
    <s v="其他"/>
    <x v="0"/>
    <s v="其他系所"/>
  </r>
  <r>
    <s v="04 17 2019 11:24AM            "/>
    <s v="葉佳昱"/>
    <s v="H124333442"/>
    <s v="男"/>
    <s v="08/25/1991                    "/>
    <s v="校友"/>
    <m/>
    <s v="財金系"/>
    <s v="碩士班校友"/>
    <n v="958808025"/>
    <s v="joybook11@hotmail.com"/>
    <s v="其它"/>
    <s v="否"/>
    <s v="                              "/>
    <m/>
    <s v="是"/>
    <m/>
    <x v="0"/>
    <s v="61.228.134.52"/>
    <x v="566"/>
    <n v="6"/>
    <s v="職業工坊"/>
    <s v="面試實戰工作坊"/>
    <s v="0422_金融業"/>
    <n v="2"/>
    <n v="107"/>
    <n v="1"/>
    <n v="1"/>
    <n v="10"/>
    <s v="是"/>
    <x v="595"/>
    <n v="0"/>
    <n v="1"/>
    <n v="10"/>
    <n v="0"/>
    <n v="0"/>
    <n v="0"/>
    <s v="其他"/>
    <s v="非在校生"/>
    <x v="1"/>
    <s v="其他"/>
  </r>
  <r>
    <s v="04 30 2019 10:52AM            "/>
    <s v="葉明茵"/>
    <s v="A230598605"/>
    <s v="女"/>
    <s v="08/30/2000                    "/>
    <s v="學生"/>
    <s v="管理學院                      "/>
    <s v="國企系"/>
    <s v="學士班"/>
    <n v="970954028"/>
    <s v="s410366@shsh.tw"/>
    <s v="其它"/>
    <s v="否"/>
    <s v="                              "/>
    <m/>
    <s v="是"/>
    <m/>
    <x v="0"/>
    <s v="140.112.25.98"/>
    <x v="567"/>
    <n v="6"/>
    <s v="TIP"/>
    <s v="企業實習說明會"/>
    <s v="0506_綠藤生機"/>
    <n v="2"/>
    <n v="107"/>
    <n v="1"/>
    <n v="1"/>
    <n v="10"/>
    <s v="否"/>
    <x v="596"/>
    <n v="0"/>
    <n v="1"/>
    <n v="10"/>
    <n v="0"/>
    <n v="0"/>
    <n v="0"/>
    <s v="系"/>
    <s v="國企"/>
    <x v="2"/>
    <s v="國企系"/>
  </r>
  <r>
    <s v="03 26 2019  3:45PM            "/>
    <s v="葉家譽"/>
    <s v="F125318741"/>
    <s v="男"/>
    <s v="11/22/1981                    "/>
    <s v="學生"/>
    <s v="管理學院                      "/>
    <s v="財金系"/>
    <s v="博士班"/>
    <n v="988953942"/>
    <s v="andyyehyayyay@yahoo.com"/>
    <s v="其它"/>
    <s v="是"/>
    <s v="                              "/>
    <m/>
    <s v="是"/>
    <m/>
    <x v="1"/>
    <m/>
    <x v="568"/>
    <n v="6"/>
    <s v="職涯講堂"/>
    <s v="學長姐實習經驗分享會"/>
    <s v="0326_工管B05孫儷芯/國企B04童安弘"/>
    <n v="2"/>
    <n v="107"/>
    <n v="1"/>
    <n v="1"/>
    <n v="10"/>
    <m/>
    <x v="597"/>
    <n v="0"/>
    <n v="0"/>
    <n v="0"/>
    <n v="0"/>
    <n v="1"/>
    <n v="0"/>
    <s v="所"/>
    <s v="財金"/>
    <x v="9"/>
    <s v="財金所"/>
  </r>
  <r>
    <s v="03  6 2019  5:44PM            "/>
    <s v="葉新果"/>
    <s v="F129949546"/>
    <s v="男"/>
    <s v="08/01/1998                    "/>
    <s v="學生"/>
    <s v="管理學院                      "/>
    <s v="會計系"/>
    <s v="學士班"/>
    <n v="970198890"/>
    <m/>
    <s v="其它"/>
    <s v="是"/>
    <n v="0"/>
    <n v="0"/>
    <s v="是"/>
    <m/>
    <x v="1"/>
    <m/>
    <x v="569"/>
    <n v="0"/>
    <s v="TIP"/>
    <s v="企業實習計劃說明會"/>
    <s v="0306_藍天百腦匯"/>
    <n v="2"/>
    <n v="107"/>
    <n v="1"/>
    <n v="1"/>
    <n v="10"/>
    <m/>
    <x v="598"/>
    <n v="0"/>
    <n v="0"/>
    <n v="0"/>
    <n v="0"/>
    <n v="1"/>
    <n v="0"/>
    <s v="系"/>
    <s v="會計"/>
    <x v="4"/>
    <s v="會計系"/>
  </r>
  <r>
    <s v="04 10 2019  5:29PM            "/>
    <s v="董蕙瑄"/>
    <s v="D222766996"/>
    <s v="女"/>
    <s v="12/03/1995                    "/>
    <s v="學生"/>
    <s v="管理學院                      "/>
    <s v="國企系"/>
    <s v="碩士班"/>
    <n v="972138509"/>
    <s v="lisa2285767@gmail.com"/>
    <s v="其它"/>
    <s v="否"/>
    <s v="                              "/>
    <m/>
    <s v="是"/>
    <m/>
    <x v="0"/>
    <s v="114.136.103.233"/>
    <x v="570"/>
    <n v="6"/>
    <s v="職涯講堂"/>
    <s v="校友職涯分享會"/>
    <s v="0423_EMBA108級鄭玉琪"/>
    <n v="2"/>
    <n v="107"/>
    <n v="1"/>
    <n v="1"/>
    <n v="10"/>
    <s v="行銷最核心的理念是什麼？如何成就一個好的行銷活動"/>
    <x v="599"/>
    <n v="0"/>
    <n v="1"/>
    <n v="10"/>
    <n v="0"/>
    <n v="0"/>
    <n v="0"/>
    <s v="所"/>
    <s v="國企"/>
    <x v="11"/>
    <s v="國企所"/>
  </r>
  <r>
    <s v="03  5 2019 10:44AM            "/>
    <s v="裘詠心"/>
    <s v="A229126773"/>
    <s v="女"/>
    <s v="01/06/1997                    "/>
    <s v="學生"/>
    <s v="文學院                        "/>
    <s v="日文系"/>
    <s v="學士班"/>
    <n v="905266810"/>
    <s v="b04107050@ntu.edu.tw"/>
    <s v="其它"/>
    <s v="否"/>
    <s v="                              "/>
    <m/>
    <s v="否"/>
    <m/>
    <x v="0"/>
    <s v="140.112.4.192"/>
    <x v="571"/>
    <n v="6"/>
    <s v="TIP"/>
    <s v="企業實習計劃說明會"/>
    <s v="0411_SAS"/>
    <n v="2"/>
    <n v="107"/>
    <n v="1"/>
    <n v="1"/>
    <n v="10"/>
    <m/>
    <x v="600"/>
    <n v="1"/>
    <n v="0"/>
    <n v="0"/>
    <n v="1"/>
    <n v="0"/>
    <n v="0"/>
    <s v="系"/>
    <s v="其他"/>
    <x v="0"/>
    <s v="其他系所"/>
  </r>
  <r>
    <s v="02 26 2019 12:25PM            "/>
    <s v="解宗祐"/>
    <s v="D122791915"/>
    <s v="男"/>
    <s v="02/25/1996                    "/>
    <s v="學生"/>
    <s v="管理學院                      "/>
    <s v="國企系"/>
    <s v="碩士班"/>
    <n v="979659715"/>
    <s v="thomasxie135@gmail.com"/>
    <s v="其它"/>
    <s v="否"/>
    <n v="0"/>
    <n v="1"/>
    <s v="是"/>
    <m/>
    <x v="0"/>
    <s v="140.112.215.143"/>
    <x v="572"/>
    <n v="10"/>
    <s v="TIP"/>
    <s v="企業實習計劃說明會"/>
    <s v="0306_藍天百腦匯"/>
    <n v="2"/>
    <n v="107"/>
    <n v="1"/>
    <n v="1"/>
    <n v="10"/>
    <s v="是"/>
    <x v="601"/>
    <n v="0"/>
    <n v="1"/>
    <n v="10"/>
    <n v="0"/>
    <n v="0"/>
    <n v="0"/>
    <s v="所"/>
    <s v="國企"/>
    <x v="11"/>
    <s v="國企所"/>
  </r>
  <r>
    <s v="02 28 2019  9:53PM            "/>
    <s v="解宗祐"/>
    <s v="D122791915"/>
    <s v="男"/>
    <s v="02/25/1996                    "/>
    <s v="學生"/>
    <s v="管理學院                      "/>
    <s v="國企系"/>
    <s v="碩士班"/>
    <n v="979659715"/>
    <s v="thomasxie135@gmail.com"/>
    <s v="其它"/>
    <s v="否"/>
    <n v="0"/>
    <n v="1"/>
    <s v="是"/>
    <m/>
    <x v="0"/>
    <s v="27.247.168.178"/>
    <x v="572"/>
    <n v="10"/>
    <s v="TIP"/>
    <s v="企業實習計劃說明會"/>
    <s v="0318_大昌華嘉"/>
    <n v="2"/>
    <n v="107"/>
    <n v="1"/>
    <n v="1"/>
    <n v="10"/>
    <m/>
    <x v="601"/>
    <n v="0"/>
    <n v="1"/>
    <n v="10"/>
    <n v="0"/>
    <n v="0"/>
    <n v="0"/>
    <s v="所"/>
    <s v="國企"/>
    <x v="11"/>
    <s v="國企所"/>
  </r>
  <r>
    <s v="03  9 2019 12:02AM            "/>
    <s v="解宗祐"/>
    <s v="D122791915"/>
    <s v="男"/>
    <s v="02/25/1996                    "/>
    <s v="學生"/>
    <s v="管理學院                      "/>
    <s v="國企系"/>
    <s v="碩士班"/>
    <n v="979659715"/>
    <s v="thomasxie135@gmail.com"/>
    <s v="其它"/>
    <s v="否"/>
    <n v="0"/>
    <n v="1"/>
    <s v="是"/>
    <m/>
    <x v="0"/>
    <s v="27.246.34.111"/>
    <x v="572"/>
    <n v="10"/>
    <s v="TIP"/>
    <s v="企業實習計劃說明會"/>
    <s v="0319_玉山銀行"/>
    <n v="2"/>
    <n v="107"/>
    <n v="1"/>
    <n v="1"/>
    <n v="10"/>
    <s v="是"/>
    <x v="601"/>
    <n v="0"/>
    <n v="1"/>
    <n v="10"/>
    <n v="0"/>
    <n v="0"/>
    <n v="0"/>
    <s v="所"/>
    <s v="國企"/>
    <x v="11"/>
    <s v="國企所"/>
  </r>
  <r>
    <s v="03 18 2019  4:46PM            "/>
    <s v="解宗祐"/>
    <s v="D122791915"/>
    <s v="男"/>
    <s v="02/25/1996                    "/>
    <s v="學生"/>
    <s v="管理學院                      "/>
    <s v="國企系"/>
    <s v="碩士班"/>
    <n v="979659715"/>
    <s v="thomasxie135@gmail.com"/>
    <s v="其它"/>
    <s v="否"/>
    <n v="0"/>
    <n v="1"/>
    <s v="是"/>
    <m/>
    <x v="0"/>
    <s v="140.112.25.106"/>
    <x v="572"/>
    <n v="10"/>
    <s v="TIP"/>
    <s v="企業實習計劃說明會"/>
    <s v="0322_台灣拜耳"/>
    <n v="2"/>
    <n v="107"/>
    <n v="1"/>
    <n v="1"/>
    <n v="10"/>
    <s v="是"/>
    <x v="601"/>
    <n v="0"/>
    <n v="1"/>
    <n v="10"/>
    <n v="0"/>
    <n v="0"/>
    <n v="0"/>
    <s v="所"/>
    <s v="國企"/>
    <x v="11"/>
    <s v="國企所"/>
  </r>
  <r>
    <s v="03  7 2019  8:32PM            "/>
    <s v="解宗祐"/>
    <s v="D122791915"/>
    <s v="男"/>
    <s v="02/25/1996                    "/>
    <s v="學生"/>
    <s v="管理學院                      "/>
    <s v="國企系"/>
    <s v="碩士班"/>
    <n v="979659715"/>
    <s v="thomasxie135@gmail.com"/>
    <s v="其它"/>
    <s v="否"/>
    <n v="0"/>
    <n v="1"/>
    <s v="是"/>
    <m/>
    <x v="0"/>
    <s v="140.112.215.143"/>
    <x v="572"/>
    <n v="10"/>
    <s v="TIP"/>
    <s v="企業實習計劃說明會"/>
    <s v="0325_富達投信"/>
    <n v="2"/>
    <n v="107"/>
    <n v="1"/>
    <n v="1"/>
    <n v="10"/>
    <s v="是"/>
    <x v="601"/>
    <n v="0"/>
    <n v="1"/>
    <n v="10"/>
    <n v="0"/>
    <n v="0"/>
    <n v="0"/>
    <s v="所"/>
    <s v="國企"/>
    <x v="11"/>
    <s v="國企所"/>
  </r>
  <r>
    <s v="03 18 2019  4:44PM            "/>
    <s v="解宗祐"/>
    <s v="D122791915"/>
    <s v="男"/>
    <s v="02/25/1996                    "/>
    <s v="學生"/>
    <s v="管理學院                      "/>
    <s v="國企系"/>
    <s v="碩士班"/>
    <n v="979659715"/>
    <s v="thomasxie135@gmail.com"/>
    <s v="其它"/>
    <s v="否"/>
    <s v="                              "/>
    <m/>
    <s v="是"/>
    <m/>
    <x v="0"/>
    <s v="140.112.25.106"/>
    <x v="572"/>
    <n v="6"/>
    <s v="TIP"/>
    <s v="企業實習計劃說明會"/>
    <s v="0410_燦坤實業"/>
    <n v="2"/>
    <n v="107"/>
    <n v="1"/>
    <n v="1"/>
    <n v="10"/>
    <s v="是"/>
    <x v="601"/>
    <n v="0"/>
    <n v="1"/>
    <n v="10"/>
    <n v="0"/>
    <n v="0"/>
    <n v="0"/>
    <s v="所"/>
    <s v="國企"/>
    <x v="11"/>
    <s v="國企所"/>
  </r>
  <r>
    <s v="04 22 2019 10:23PM            "/>
    <s v="解宗祐"/>
    <s v="D122791915"/>
    <s v="男"/>
    <s v="02/25/1996                    "/>
    <s v="學生"/>
    <s v="管理學院                      "/>
    <s v="國企系"/>
    <s v="碩士班"/>
    <n v="979659715"/>
    <s v="thomasxie135@gmail.com"/>
    <s v="其它"/>
    <s v="否"/>
    <s v="                              "/>
    <m/>
    <s v="是"/>
    <m/>
    <x v="0"/>
    <s v="140.112.215.143"/>
    <x v="572"/>
    <n v="6"/>
    <s v="TIP"/>
    <s v="企業實習說明會"/>
    <s v="0506_綠藤生機"/>
    <n v="2"/>
    <n v="107"/>
    <n v="1"/>
    <n v="1"/>
    <n v="10"/>
    <s v="是"/>
    <x v="601"/>
    <n v="0"/>
    <n v="1"/>
    <n v="10"/>
    <n v="0"/>
    <n v="0"/>
    <n v="0"/>
    <s v="所"/>
    <s v="國企"/>
    <x v="11"/>
    <s v="國企所"/>
  </r>
  <r>
    <s v="04 30 2019 11:32PM            "/>
    <s v="解宗祐"/>
    <s v="D122791915"/>
    <s v="男"/>
    <s v="02/25/1996                    "/>
    <s v="學生"/>
    <s v="管理學院                      "/>
    <s v="國企系"/>
    <s v="碩士班"/>
    <n v="979659715"/>
    <s v="thomasxie135@gmail.com"/>
    <s v="其它"/>
    <s v="是"/>
    <s v="                              "/>
    <m/>
    <s v="是"/>
    <m/>
    <x v="0"/>
    <s v="140.112.215.143"/>
    <x v="572"/>
    <n v="6"/>
    <s v="TIP"/>
    <s v="企業實習說明會"/>
    <s v="0508_台大創創中心"/>
    <n v="2"/>
    <n v="10"/>
    <n v="1"/>
    <n v="107"/>
    <n v="10"/>
    <s v="是"/>
    <x v="601"/>
    <n v="0"/>
    <n v="1"/>
    <n v="10"/>
    <n v="0"/>
    <n v="0"/>
    <n v="0"/>
    <s v="所"/>
    <s v="國企"/>
    <x v="11"/>
    <s v="國企所"/>
  </r>
  <r>
    <s v="04  2 2019 11:37PM            "/>
    <s v="詹苡晴"/>
    <s v="F228798289"/>
    <s v="女"/>
    <s v="10/13/1994                    "/>
    <s v="學生"/>
    <s v="社會科學院                    "/>
    <s v="經濟系"/>
    <s v="碩士班"/>
    <n v="983469300"/>
    <s v="r06323061@ntu.edu.tw"/>
    <s v="其它"/>
    <s v="否"/>
    <s v="                              "/>
    <m/>
    <s v="是"/>
    <m/>
    <x v="0"/>
    <s v="27.242.67.115"/>
    <x v="573"/>
    <n v="6"/>
    <s v="TIP"/>
    <s v="企業實習計劃說明會"/>
    <s v="0411_SAS"/>
    <n v="2"/>
    <n v="107"/>
    <n v="1"/>
    <n v="1"/>
    <n v="10"/>
    <s v="是"/>
    <x v="602"/>
    <n v="0"/>
    <n v="1"/>
    <n v="10"/>
    <n v="0"/>
    <n v="0"/>
    <n v="0"/>
    <s v="所"/>
    <s v="其他"/>
    <x v="0"/>
    <s v="其他系所"/>
  </r>
  <r>
    <s v="03 26 2019  2:36PM            "/>
    <s v="鄒峻安"/>
    <s v="A129287813"/>
    <s v="男"/>
    <s v="09/23/1993                    "/>
    <s v="學生"/>
    <s v="管理學院                      "/>
    <s v="財金系"/>
    <s v="碩士班"/>
    <n v="939888923"/>
    <s v="henry820923@gmail.com"/>
    <s v="其它"/>
    <s v="是"/>
    <n v="0"/>
    <n v="0"/>
    <s v="是"/>
    <m/>
    <x v="1"/>
    <m/>
    <x v="574"/>
    <n v="0"/>
    <s v="TIP"/>
    <s v="企業實習計劃說明會"/>
    <s v="0325_富達投信"/>
    <n v="2"/>
    <n v="107"/>
    <n v="1"/>
    <n v="1"/>
    <n v="10"/>
    <m/>
    <x v="603"/>
    <n v="0"/>
    <n v="0"/>
    <n v="0"/>
    <n v="0"/>
    <n v="1"/>
    <n v="0"/>
    <s v="所"/>
    <s v="財金"/>
    <x v="9"/>
    <s v="財金所"/>
  </r>
  <r>
    <s v="04 11 2019  2:49PM            "/>
    <s v="鄒峻安"/>
    <s v="A129287813"/>
    <s v="男"/>
    <s v="09/23/1993                    "/>
    <s v="學生"/>
    <s v="管理學院                      "/>
    <s v="財金系"/>
    <s v="碩士班"/>
    <n v="939888923"/>
    <s v="henry820923@gmail.com"/>
    <s v="其它"/>
    <s v="是"/>
    <s v="                              "/>
    <m/>
    <s v="是"/>
    <m/>
    <x v="1"/>
    <m/>
    <x v="574"/>
    <n v="6"/>
    <s v="TIP"/>
    <s v="企業實習計劃說明會"/>
    <s v="0411_SAS"/>
    <n v="2"/>
    <n v="107"/>
    <n v="1"/>
    <n v="1"/>
    <n v="10"/>
    <m/>
    <x v="603"/>
    <n v="0"/>
    <n v="0"/>
    <n v="0"/>
    <n v="0"/>
    <n v="1"/>
    <n v="0"/>
    <s v="所"/>
    <s v="財金"/>
    <x v="9"/>
    <s v="財金所"/>
  </r>
  <r>
    <m/>
    <s v="雍惟畬"/>
    <m/>
    <m/>
    <m/>
    <s v="企業夥伴"/>
    <s v="DELL"/>
    <m/>
    <s v="其他"/>
    <m/>
    <m/>
    <m/>
    <m/>
    <m/>
    <m/>
    <s v="是"/>
    <m/>
    <x v="0"/>
    <m/>
    <x v="1"/>
    <m/>
    <s v="TCP"/>
    <s v="結業式"/>
    <s v="0329_結業式"/>
    <n v="2"/>
    <n v="107"/>
    <n v="1"/>
    <n v="0"/>
    <n v="0"/>
    <m/>
    <x v="604"/>
    <n v="0"/>
    <n v="1"/>
    <n v="0"/>
    <n v="0"/>
    <n v="0"/>
    <n v="0"/>
    <s v="其他"/>
    <s v="非在校生"/>
    <x v="1"/>
    <s v="其他"/>
  </r>
  <r>
    <s v="03 12 2019 11:04AM            "/>
    <s v="廖文豪"/>
    <s v="F130019997"/>
    <s v="男"/>
    <s v="11/25/1996                    "/>
    <s v="學生"/>
    <s v="管理學院                      "/>
    <s v="會計系"/>
    <s v="學士班"/>
    <n v="973251929"/>
    <s v="b04702010@ntu.edu.tw"/>
    <s v="其它"/>
    <s v="是"/>
    <n v="1"/>
    <n v="0"/>
    <s v="否"/>
    <m/>
    <x v="0"/>
    <s v="218.35.185.34"/>
    <x v="575"/>
    <n v="10"/>
    <s v="TIP"/>
    <s v="企業實習計劃說明會"/>
    <s v="0320_國泰金控"/>
    <n v="2"/>
    <n v="107"/>
    <n v="1"/>
    <n v="1"/>
    <n v="10"/>
    <s v="是"/>
    <x v="605"/>
    <n v="1"/>
    <n v="0"/>
    <n v="0"/>
    <n v="1"/>
    <n v="0"/>
    <n v="0"/>
    <s v="系"/>
    <s v="會計"/>
    <x v="4"/>
    <s v="會計系"/>
  </r>
  <r>
    <s v="03 12 2019 11:05AM            "/>
    <s v="廖文豪"/>
    <s v="F130019997"/>
    <s v="男"/>
    <s v="11/25/1996                    "/>
    <s v="學生"/>
    <s v="管理學院                      "/>
    <s v="會計系"/>
    <s v="學士班"/>
    <n v="973251929"/>
    <s v="b04702010@ntu.edu.tw"/>
    <s v="其它"/>
    <s v="是"/>
    <s v="                              "/>
    <m/>
    <s v="否"/>
    <m/>
    <x v="0"/>
    <s v="218.35.185.34"/>
    <x v="575"/>
    <n v="6"/>
    <s v="TIP"/>
    <s v="企業實習計劃說明會"/>
    <s v="0411_SAS"/>
    <n v="2"/>
    <n v="107"/>
    <n v="1"/>
    <n v="1"/>
    <n v="10"/>
    <m/>
    <x v="605"/>
    <n v="1"/>
    <n v="0"/>
    <n v="0"/>
    <n v="1"/>
    <n v="0"/>
    <n v="0"/>
    <s v="系"/>
    <s v="會計"/>
    <x v="4"/>
    <s v="會計系"/>
  </r>
  <r>
    <s v="02 26 2019  8:59PM            "/>
    <s v="廖宇祥"/>
    <s v="L124590734"/>
    <s v="男"/>
    <s v="07/22/1995                    "/>
    <s v="學生"/>
    <s v="管理學院                      "/>
    <s v="國企系"/>
    <s v="碩士班"/>
    <n v="935559337"/>
    <s v="david910122@gmail.com"/>
    <s v="其它"/>
    <s v="否"/>
    <n v="1"/>
    <n v="0"/>
    <s v="否"/>
    <m/>
    <x v="0"/>
    <s v="115.82.160.136"/>
    <x v="576"/>
    <n v="10"/>
    <s v="TIP"/>
    <s v="企業實習計劃說明會"/>
    <s v="0318_大昌華嘉"/>
    <n v="2"/>
    <n v="107"/>
    <n v="1"/>
    <n v="1"/>
    <n v="10"/>
    <m/>
    <x v="606"/>
    <n v="1"/>
    <n v="0"/>
    <n v="0"/>
    <n v="1"/>
    <n v="0"/>
    <n v="0"/>
    <s v="所"/>
    <s v="國企"/>
    <x v="11"/>
    <s v="國企所"/>
  </r>
  <r>
    <s v="02 26 2019  9:01PM            "/>
    <s v="廖宇祥"/>
    <s v="L124590734"/>
    <s v="男"/>
    <s v="07/22/1995                    "/>
    <s v="學生"/>
    <s v="管理學院                      "/>
    <s v="國企系"/>
    <s v="碩士班"/>
    <n v="935559337"/>
    <s v="david910122@gmail.com"/>
    <s v="其它"/>
    <s v="否"/>
    <n v="1"/>
    <n v="0"/>
    <s v="否"/>
    <m/>
    <x v="0"/>
    <s v="115.82.160.136"/>
    <x v="576"/>
    <n v="10"/>
    <s v="TIP"/>
    <s v="企業實習計劃說明會"/>
    <s v="0319_玉山銀行"/>
    <n v="2"/>
    <n v="107"/>
    <n v="1"/>
    <n v="1"/>
    <n v="10"/>
    <s v="否"/>
    <x v="606"/>
    <n v="1"/>
    <n v="0"/>
    <n v="0"/>
    <n v="1"/>
    <n v="0"/>
    <n v="0"/>
    <s v="所"/>
    <s v="國企"/>
    <x v="11"/>
    <s v="國企所"/>
  </r>
  <r>
    <s v="02 26 2019  9:00PM            "/>
    <s v="廖宇祥"/>
    <s v="L124590734"/>
    <s v="男"/>
    <s v="07/22/1995                    "/>
    <s v="學生"/>
    <s v="管理學院                      "/>
    <s v="國企系"/>
    <s v="碩士班"/>
    <n v="935559337"/>
    <s v="david910122@gmail.com"/>
    <s v="其它"/>
    <s v="否"/>
    <n v="1"/>
    <n v="0"/>
    <s v="否"/>
    <m/>
    <x v="0"/>
    <s v="115.82.160.136"/>
    <x v="576"/>
    <n v="10"/>
    <s v="TIP"/>
    <s v="企業實習計劃說明會"/>
    <s v="0320_國泰金控"/>
    <n v="2"/>
    <n v="107"/>
    <n v="1"/>
    <n v="1"/>
    <n v="10"/>
    <s v="否"/>
    <x v="606"/>
    <n v="1"/>
    <n v="0"/>
    <n v="0"/>
    <n v="1"/>
    <n v="0"/>
    <n v="0"/>
    <s v="所"/>
    <s v="國企"/>
    <x v="11"/>
    <s v="國企所"/>
  </r>
  <r>
    <s v="20190331"/>
    <s v="廖宇祥"/>
    <s v="L124590734"/>
    <s v="男"/>
    <s v="07/22/1995                    "/>
    <s v="學生"/>
    <s v="管理學院                      "/>
    <s v="國企系"/>
    <s v="碩士班"/>
    <n v="935559337"/>
    <s v="david910122@gmail.com"/>
    <s v="其它"/>
    <s v="否"/>
    <m/>
    <m/>
    <m/>
    <m/>
    <x v="2"/>
    <m/>
    <x v="576"/>
    <m/>
    <s v="黑名單"/>
    <s v="20190321-20190505"/>
    <m/>
    <n v="2"/>
    <n v="107"/>
    <m/>
    <m/>
    <m/>
    <m/>
    <x v="606"/>
    <m/>
    <n v="0"/>
    <n v="0"/>
    <n v="-3"/>
    <m/>
    <m/>
    <s v="所"/>
    <s v="國企"/>
    <x v="11"/>
    <s v="國企所"/>
  </r>
  <r>
    <s v="03  8 2019  6:21PM            "/>
    <s v="廖守三"/>
    <s v="F130227373"/>
    <s v="男"/>
    <s v="08/22/1998                    "/>
    <s v="學生"/>
    <s v="管理學院                      "/>
    <s v="工管系企管組"/>
    <s v="學士班"/>
    <n v="976256822"/>
    <s v="b05701151@ntu.edu.tw"/>
    <s v="其它"/>
    <s v="否"/>
    <n v="0"/>
    <n v="1"/>
    <s v="是"/>
    <m/>
    <x v="0"/>
    <s v="140.112.25.98"/>
    <x v="577"/>
    <n v="10"/>
    <s v="TIP"/>
    <s v="企業實習計劃說明會"/>
    <s v="0314_精英公關集團"/>
    <n v="2"/>
    <n v="107"/>
    <n v="1"/>
    <n v="1"/>
    <n v="10"/>
    <s v="是"/>
    <x v="607"/>
    <n v="0"/>
    <n v="1"/>
    <n v="10"/>
    <n v="0"/>
    <n v="0"/>
    <n v="0"/>
    <s v="系"/>
    <s v="工管"/>
    <x v="5"/>
    <s v="工管系"/>
  </r>
  <r>
    <s v="02 23 2019  1:40PM            "/>
    <s v="廖宜萱"/>
    <s v="A230141660"/>
    <s v="女"/>
    <s v="04/11/1999                    "/>
    <s v="學生"/>
    <s v="生物資源暨農學院              "/>
    <s v="生傳系"/>
    <s v="學士班"/>
    <n v="932598932"/>
    <s v="cindyrabbit@gmail.com"/>
    <s v="其它"/>
    <s v="是"/>
    <n v="0"/>
    <n v="1"/>
    <s v="是"/>
    <m/>
    <x v="0"/>
    <s v="140.112.25.98"/>
    <x v="578"/>
    <n v="10"/>
    <s v="TIP"/>
    <s v="企業實習計劃說明會"/>
    <s v="0306_藍天百腦匯"/>
    <n v="2"/>
    <n v="107"/>
    <n v="1"/>
    <n v="1"/>
    <n v="10"/>
    <s v="否"/>
    <x v="608"/>
    <n v="0"/>
    <n v="1"/>
    <n v="10"/>
    <n v="0"/>
    <n v="0"/>
    <n v="0"/>
    <s v="系"/>
    <s v="其他"/>
    <x v="0"/>
    <s v="其他系所"/>
  </r>
  <r>
    <m/>
    <s v="廖宜萱"/>
    <s v="A230141660"/>
    <s v="女"/>
    <s v="04/11/1999"/>
    <s v="學生"/>
    <s v="生物資源暨農學院              "/>
    <s v="生傳系"/>
    <s v="學士班"/>
    <n v="932598932"/>
    <s v="cindyrabbit@gmail.com"/>
    <s v="其他"/>
    <s v="是"/>
    <n v="0"/>
    <n v="0"/>
    <s v="是"/>
    <m/>
    <x v="1"/>
    <m/>
    <x v="1"/>
    <n v="0"/>
    <s v="TIP"/>
    <s v="企業實習計劃說明會"/>
    <s v="0318_大昌華嘉"/>
    <n v="2"/>
    <n v="107"/>
    <n v="1"/>
    <n v="1"/>
    <n v="10"/>
    <m/>
    <x v="609"/>
    <n v="0"/>
    <n v="0"/>
    <n v="0"/>
    <n v="0"/>
    <n v="1"/>
    <n v="0"/>
    <s v="系"/>
    <s v="其他"/>
    <x v="0"/>
    <s v="其他系所"/>
  </r>
  <r>
    <s v="03 18 2019 10:09AM            "/>
    <s v="廖宜萱"/>
    <s v="A230141660"/>
    <s v="女"/>
    <s v="04/11/1999                    "/>
    <s v="學生"/>
    <s v="生物資源暨農學院              "/>
    <s v="生傳系"/>
    <s v="學士班"/>
    <n v="932598932"/>
    <s v="cindyrabbit@gmail.com"/>
    <s v="其它"/>
    <s v="是"/>
    <s v="                              "/>
    <m/>
    <s v="是"/>
    <m/>
    <x v="0"/>
    <s v="140.112.25.98"/>
    <x v="578"/>
    <n v="6"/>
    <s v="TIP"/>
    <s v="企業實習計劃說明會"/>
    <s v="0412_華碩電腦"/>
    <n v="2"/>
    <n v="107"/>
    <n v="1"/>
    <n v="1"/>
    <n v="10"/>
    <s v="否"/>
    <x v="608"/>
    <n v="0"/>
    <n v="1"/>
    <n v="10"/>
    <n v="0"/>
    <n v="0"/>
    <n v="0"/>
    <s v="系"/>
    <s v="其他"/>
    <x v="0"/>
    <s v="其他系所"/>
  </r>
  <r>
    <s v="04 30 2019  9:41PM            "/>
    <s v="廖宜萱"/>
    <s v="A230141660"/>
    <s v="女"/>
    <s v="04/11/1999                    "/>
    <s v="學生"/>
    <s v="生物資源暨農學院              "/>
    <s v="生傳系"/>
    <s v="學士班"/>
    <n v="932598932"/>
    <s v="cindyrabbit@gmail.com"/>
    <s v="其它"/>
    <s v="是"/>
    <s v="                              "/>
    <m/>
    <s v="是"/>
    <m/>
    <x v="0"/>
    <s v="114.42.68.239"/>
    <x v="578"/>
    <n v="6"/>
    <s v="TIP"/>
    <s v="企業實習說明會"/>
    <s v="0508_台大創創中心"/>
    <n v="2"/>
    <n v="10"/>
    <n v="1"/>
    <n v="107"/>
    <n v="10"/>
    <s v="否"/>
    <x v="608"/>
    <n v="0"/>
    <n v="1"/>
    <n v="10"/>
    <n v="0"/>
    <n v="0"/>
    <n v="0"/>
    <s v="系"/>
    <s v="其他"/>
    <x v="0"/>
    <s v="其他系所"/>
  </r>
  <r>
    <s v="03 20 2019  2:58PM            "/>
    <s v="廖柏鳴"/>
    <s v="K122880735"/>
    <s v="女"/>
    <s v="09/06/1995                    "/>
    <s v="學生"/>
    <s v="管理學院                      "/>
    <s v="國企系"/>
    <s v="碩士班"/>
    <n v="981370906"/>
    <s v="liaopomine@gmail.com"/>
    <s v="其它"/>
    <s v="是"/>
    <n v="0"/>
    <n v="0"/>
    <s v="是"/>
    <m/>
    <x v="1"/>
    <m/>
    <x v="579"/>
    <n v="0"/>
    <s v="TIP"/>
    <s v="企業實習計劃說明會"/>
    <s v="0320_國泰金控"/>
    <n v="2"/>
    <n v="107"/>
    <n v="1"/>
    <n v="1"/>
    <n v="10"/>
    <m/>
    <x v="610"/>
    <n v="0"/>
    <n v="0"/>
    <n v="0"/>
    <n v="0"/>
    <n v="1"/>
    <n v="0"/>
    <s v="所"/>
    <s v="國企"/>
    <x v="11"/>
    <s v="國企所"/>
  </r>
  <r>
    <s v="03 26 2019  2:50PM            "/>
    <s v="廖柏鳴"/>
    <s v="K122880735"/>
    <s v="男"/>
    <s v="09/06/1995                    "/>
    <s v="學生"/>
    <s v="管理學院                      "/>
    <s v="國企系"/>
    <s v="碩士班"/>
    <n v="981370906"/>
    <s v="liaopomine@gmail.com"/>
    <s v="其它"/>
    <s v="是"/>
    <n v="0"/>
    <n v="0"/>
    <s v="是"/>
    <m/>
    <x v="1"/>
    <m/>
    <x v="579"/>
    <n v="0"/>
    <s v="TIP"/>
    <s v="企業實習計劃說明會"/>
    <s v="0325_富達投信"/>
    <n v="2"/>
    <n v="107"/>
    <n v="1"/>
    <n v="1"/>
    <n v="10"/>
    <m/>
    <x v="610"/>
    <n v="0"/>
    <n v="0"/>
    <n v="0"/>
    <n v="0"/>
    <n v="1"/>
    <n v="0"/>
    <s v="所"/>
    <s v="國企"/>
    <x v="11"/>
    <s v="國企所"/>
  </r>
  <r>
    <s v="03  5 2019  9:51PM            "/>
    <s v="廖韋凱"/>
    <s v="S125322085"/>
    <s v="男"/>
    <s v="11/27/1999                    "/>
    <s v="學生"/>
    <s v="管理學院                      "/>
    <s v="工管系科管組"/>
    <s v="學士班"/>
    <n v="958116364"/>
    <s v="b07701244@ntu.edu.tw"/>
    <s v="其它"/>
    <s v="否"/>
    <s v="                              "/>
    <m/>
    <s v="是"/>
    <m/>
    <x v="0"/>
    <s v="27.246.71.131"/>
    <x v="580"/>
    <n v="6"/>
    <s v="TIP"/>
    <s v="企業實習計劃說明會"/>
    <s v="0411_SAS"/>
    <n v="2"/>
    <n v="107"/>
    <n v="1"/>
    <n v="1"/>
    <n v="10"/>
    <m/>
    <x v="611"/>
    <n v="0"/>
    <n v="1"/>
    <n v="10"/>
    <n v="0"/>
    <n v="0"/>
    <n v="0"/>
    <s v="系"/>
    <s v="工管"/>
    <x v="5"/>
    <s v="工管系"/>
  </r>
  <r>
    <s v="05  2 2019  3:02PM            "/>
    <s v="廖哲宏"/>
    <s v="A130844628"/>
    <s v="男"/>
    <s v="06/02/1998                    "/>
    <s v="學生"/>
    <s v="理學院                        "/>
    <s v="化學系"/>
    <s v="學士班"/>
    <n v="952704922"/>
    <s v="david20712wet@gmail.com"/>
    <s v="其它"/>
    <s v="是"/>
    <s v="                              "/>
    <m/>
    <s v="是"/>
    <m/>
    <x v="0"/>
    <s v="140.112.25.103"/>
    <x v="581"/>
    <n v="6"/>
    <s v="TIP"/>
    <s v="企業實習說明會"/>
    <s v="0508_台大創創中心"/>
    <n v="2"/>
    <n v="10"/>
    <n v="1"/>
    <n v="107"/>
    <n v="10"/>
    <s v="否"/>
    <x v="612"/>
    <n v="0"/>
    <n v="1"/>
    <n v="10"/>
    <n v="0"/>
    <n v="0"/>
    <n v="0"/>
    <s v="系"/>
    <s v="其他"/>
    <x v="0"/>
    <s v="其他系所"/>
  </r>
  <r>
    <s v="03 18 2019  3:01PM            "/>
    <s v="廖書荷"/>
    <s v="A228657868"/>
    <s v="女"/>
    <s v="08/08/1996                    "/>
    <s v="學生"/>
    <s v="公共衛生學院                  "/>
    <s v="健管所"/>
    <s v="碩士班"/>
    <n v="921509231"/>
    <s v="emily772@hotmail.com"/>
    <s v="其它"/>
    <s v="否"/>
    <n v="0"/>
    <n v="1"/>
    <s v="是"/>
    <m/>
    <x v="0"/>
    <s v="140.112.25.99"/>
    <x v="582"/>
    <n v="10"/>
    <s v="TIP"/>
    <s v="企業實習計劃說明會"/>
    <s v="0322_台灣拜耳"/>
    <n v="2"/>
    <n v="107"/>
    <n v="1"/>
    <n v="1"/>
    <n v="10"/>
    <s v="有"/>
    <x v="613"/>
    <n v="0"/>
    <n v="1"/>
    <n v="10"/>
    <n v="0"/>
    <n v="0"/>
    <n v="0"/>
    <s v="所"/>
    <s v="其他"/>
    <x v="0"/>
    <s v="其他系所"/>
  </r>
  <r>
    <s v="03 26 2019  2:36PM            "/>
    <s v="廖海蘋"/>
    <s v="A229487146"/>
    <s v="男"/>
    <s v="10/04/1997                    "/>
    <s v="學生"/>
    <s v="管理學院                      "/>
    <s v="工管系企管組"/>
    <s v="學士班"/>
    <n v="988710169"/>
    <m/>
    <s v="其它"/>
    <s v="是"/>
    <n v="0"/>
    <n v="0"/>
    <s v="是"/>
    <m/>
    <x v="1"/>
    <m/>
    <x v="583"/>
    <n v="0"/>
    <s v="TIP"/>
    <s v="企業實習計劃說明會"/>
    <s v="0325_富達投信"/>
    <n v="2"/>
    <n v="107"/>
    <n v="1"/>
    <n v="1"/>
    <n v="10"/>
    <m/>
    <x v="614"/>
    <n v="0"/>
    <n v="0"/>
    <n v="0"/>
    <n v="0"/>
    <n v="1"/>
    <n v="0"/>
    <s v="系"/>
    <s v="工管"/>
    <x v="5"/>
    <s v="工管系"/>
  </r>
  <r>
    <s v="03  6 2019 11:57AM            "/>
    <s v="廖偉淵"/>
    <s v="F129186718"/>
    <s v="男"/>
    <s v="10/11/1994                    "/>
    <s v="校外人士"/>
    <m/>
    <m/>
    <m/>
    <n v="937931456"/>
    <s v="willy41012@gmail.com"/>
    <s v="其它"/>
    <s v="否"/>
    <n v="0"/>
    <n v="1"/>
    <s v="是"/>
    <m/>
    <x v="0"/>
    <s v="140.124.249.5"/>
    <x v="584"/>
    <n v="10"/>
    <s v="TIP"/>
    <s v="企業實習計劃說明會"/>
    <s v="0319_玉山銀行"/>
    <n v="2"/>
    <n v="107"/>
    <n v="1"/>
    <n v="1"/>
    <n v="10"/>
    <s v="是"/>
    <x v="615"/>
    <n v="0"/>
    <n v="1"/>
    <n v="10"/>
    <n v="0"/>
    <n v="0"/>
    <n v="0"/>
    <s v="其他"/>
    <s v="非在校生"/>
    <x v="1"/>
    <s v="其他"/>
  </r>
  <r>
    <s v="03  6 2019 11:57AM            "/>
    <s v="廖偉淵"/>
    <s v="F129186718"/>
    <s v="男"/>
    <s v="10/11/1994                    "/>
    <s v="校外人士"/>
    <m/>
    <m/>
    <m/>
    <n v="937931456"/>
    <s v="willy41012@gmail.com"/>
    <s v="其它"/>
    <s v="否"/>
    <n v="0"/>
    <n v="1"/>
    <s v="是"/>
    <m/>
    <x v="0"/>
    <s v="140.124.249.5"/>
    <x v="584"/>
    <n v="10"/>
    <s v="TIP"/>
    <s v="企業實習計劃說明會"/>
    <s v="0320_國泰金控"/>
    <n v="2"/>
    <n v="107"/>
    <n v="1"/>
    <n v="1"/>
    <n v="10"/>
    <s v="有"/>
    <x v="615"/>
    <n v="0"/>
    <n v="1"/>
    <n v="10"/>
    <n v="0"/>
    <n v="0"/>
    <n v="0"/>
    <s v="其他"/>
    <s v="非在校生"/>
    <x v="1"/>
    <s v="其他"/>
  </r>
  <r>
    <s v="03 19 2019  4:46PM            "/>
    <s v="廖梓x"/>
    <s v="L225061967"/>
    <s v="女"/>
    <s v="06/26/1999                    "/>
    <s v="學生"/>
    <s v="管理學院                      "/>
    <s v="工管系企管組"/>
    <s v="學士班"/>
    <n v="918086850"/>
    <m/>
    <s v="其它"/>
    <s v="是"/>
    <n v="0"/>
    <n v="0"/>
    <s v="是"/>
    <m/>
    <x v="3"/>
    <m/>
    <x v="585"/>
    <n v="20"/>
    <s v="TIP"/>
    <s v="企業實習計劃說明會"/>
    <s v="0319_玉山銀行"/>
    <n v="2"/>
    <n v="107"/>
    <n v="1"/>
    <n v="1"/>
    <n v="10"/>
    <m/>
    <x v="616"/>
    <n v="0"/>
    <n v="0"/>
    <n v="20"/>
    <n v="0"/>
    <n v="0"/>
    <n v="1"/>
    <s v="系"/>
    <s v="工管"/>
    <x v="5"/>
    <s v="工管系"/>
  </r>
  <r>
    <s v="03 20 2019  2:56PM            "/>
    <s v="廖梓"/>
    <s v="L225061967"/>
    <s v="女"/>
    <s v="06/26/1999                    "/>
    <s v="學生"/>
    <s v="管理學院                      "/>
    <s v="工管系企管組"/>
    <s v="學士班"/>
    <n v="918086850"/>
    <m/>
    <s v="其它"/>
    <s v="是"/>
    <n v="0"/>
    <n v="0"/>
    <s v="是"/>
    <m/>
    <x v="3"/>
    <m/>
    <x v="585"/>
    <n v="20"/>
    <s v="TIP"/>
    <s v="企業實習計劃說明會"/>
    <s v="0320_國泰金控"/>
    <n v="2"/>
    <n v="107"/>
    <n v="1"/>
    <n v="1"/>
    <n v="10"/>
    <m/>
    <x v="617"/>
    <n v="0"/>
    <n v="0"/>
    <n v="20"/>
    <n v="0"/>
    <n v="0"/>
    <n v="1"/>
    <s v="系"/>
    <s v="工管"/>
    <x v="5"/>
    <s v="工管系"/>
  </r>
  <r>
    <s v="03 19 2019  1:26PM            "/>
    <s v="廖萱昀"/>
    <s v="A230423998"/>
    <s v="女"/>
    <s v="05/27/1999                    "/>
    <s v="學生"/>
    <s v="社會科學院                    "/>
    <s v="經濟系"/>
    <s v="學士班"/>
    <n v="919411672"/>
    <s v="va880527@gmail.com"/>
    <s v="其它"/>
    <s v="否"/>
    <n v="0"/>
    <n v="1"/>
    <s v="是"/>
    <m/>
    <x v="0"/>
    <s v="180.217.182.48"/>
    <x v="586"/>
    <n v="10"/>
    <s v="TIP"/>
    <s v="企業實習計劃說明會"/>
    <s v="0320_國泰金控"/>
    <n v="2"/>
    <n v="107"/>
    <n v="1"/>
    <n v="1"/>
    <n v="10"/>
    <s v="否"/>
    <x v="618"/>
    <n v="0"/>
    <n v="1"/>
    <n v="10"/>
    <n v="0"/>
    <n v="0"/>
    <n v="0"/>
    <s v="系"/>
    <s v="其他"/>
    <x v="0"/>
    <s v="其他系所"/>
  </r>
  <r>
    <s v="03 20 2019 10:27AM            "/>
    <s v="廖萱昀"/>
    <s v="A230423998"/>
    <s v="女"/>
    <s v="05/27/1999                    "/>
    <s v="學生"/>
    <s v="社會科學院                    "/>
    <s v="經濟系"/>
    <s v="學士班"/>
    <n v="919411672"/>
    <s v="va880527@gmail.com"/>
    <s v="其它"/>
    <s v="否"/>
    <s v="                              "/>
    <m/>
    <s v="是"/>
    <m/>
    <x v="0"/>
    <s v="140.112.25.99"/>
    <x v="586"/>
    <n v="6"/>
    <s v="TIP"/>
    <s v="企業實習計劃說明會"/>
    <s v="0412_華碩電腦"/>
    <n v="2"/>
    <n v="107"/>
    <n v="1"/>
    <n v="1"/>
    <n v="10"/>
    <s v="否"/>
    <x v="618"/>
    <n v="0"/>
    <n v="1"/>
    <n v="10"/>
    <n v="0"/>
    <n v="0"/>
    <n v="0"/>
    <s v="系"/>
    <s v="其他"/>
    <x v="0"/>
    <s v="其他系所"/>
  </r>
  <r>
    <s v="03 19 2019  1:41PM            "/>
    <s v="綦品婕"/>
    <s v="F229071107"/>
    <s v="女"/>
    <s v="05/10/1996                    "/>
    <s v="學生"/>
    <s v="醫學院                        "/>
    <s v="毒理所"/>
    <s v="碩士班"/>
    <n v="987377212"/>
    <s v="chieh85510@gmail.com"/>
    <s v="其它"/>
    <s v="是"/>
    <n v="0"/>
    <n v="1"/>
    <s v="是"/>
    <m/>
    <x v="0"/>
    <s v="101.15.128.186"/>
    <x v="587"/>
    <n v="10"/>
    <s v="TIP"/>
    <s v="企業實習計劃說明會"/>
    <s v="0322_台灣拜耳"/>
    <n v="2"/>
    <n v="107"/>
    <n v="1"/>
    <n v="1"/>
    <n v="10"/>
    <s v="否"/>
    <x v="619"/>
    <n v="0"/>
    <n v="1"/>
    <n v="10"/>
    <n v="0"/>
    <n v="0"/>
    <n v="0"/>
    <s v="所"/>
    <s v="其他"/>
    <x v="0"/>
    <s v="其他系所"/>
  </r>
  <r>
    <s v="04  9 2019 10:42AM            "/>
    <s v="蒙麗萍"/>
    <s v="UB00088726"/>
    <s v="女"/>
    <s v="07/01/1995                    "/>
    <s v="學生"/>
    <s v="管理學院                      "/>
    <s v="財金系"/>
    <s v="碩士班"/>
    <n v="966487072"/>
    <s v="r07723072@ntu.edu.tw"/>
    <s v="其它"/>
    <s v="否"/>
    <s v="                              "/>
    <m/>
    <s v="是"/>
    <m/>
    <x v="0"/>
    <s v="140.112.4.209"/>
    <x v="588"/>
    <n v="6"/>
    <s v="TIP"/>
    <s v="企業實習計劃說明會"/>
    <s v="0411_SAS"/>
    <n v="2"/>
    <n v="107"/>
    <n v="1"/>
    <n v="1"/>
    <n v="10"/>
    <s v="是"/>
    <x v="620"/>
    <n v="0"/>
    <n v="1"/>
    <n v="10"/>
    <n v="0"/>
    <n v="0"/>
    <n v="0"/>
    <s v="所"/>
    <s v="財金"/>
    <x v="9"/>
    <s v="財金所"/>
  </r>
  <r>
    <s v="04 12 2019  8:41AM            "/>
    <s v="蒙麗萍"/>
    <s v="UB00088726"/>
    <s v="女"/>
    <s v="07/01/1995                    "/>
    <s v="學生"/>
    <s v="管理學院                      "/>
    <s v="財金系"/>
    <s v="碩士班"/>
    <n v="966487072"/>
    <s v="r07723072@ntu.edu.tw"/>
    <s v="其它"/>
    <s v="否"/>
    <s v="                              "/>
    <m/>
    <s v="是"/>
    <m/>
    <x v="0"/>
    <s v="140.112.4.206"/>
    <x v="588"/>
    <n v="6"/>
    <s v="TIP"/>
    <s v="企業實習計劃說明會"/>
    <s v="0412_華碩電腦"/>
    <n v="2"/>
    <n v="107"/>
    <n v="1"/>
    <n v="1"/>
    <n v="10"/>
    <s v="是"/>
    <x v="620"/>
    <n v="0"/>
    <n v="1"/>
    <n v="10"/>
    <n v="0"/>
    <n v="0"/>
    <n v="0"/>
    <s v="所"/>
    <s v="財金"/>
    <x v="9"/>
    <s v="財金所"/>
  </r>
  <r>
    <s v="03 18 2019  4:51PM            "/>
    <s v="趙  容"/>
    <s v="B223007672"/>
    <s v="女"/>
    <s v="04/06/1997                    "/>
    <s v="學生"/>
    <s v="管理學院                      "/>
    <s v="財金系"/>
    <s v="學士班"/>
    <n v="912040406"/>
    <s v="b04703036@ntu.edu.tw"/>
    <s v="其它"/>
    <s v="是"/>
    <n v="1"/>
    <n v="0"/>
    <s v="否"/>
    <m/>
    <x v="0"/>
    <s v="140.112.25.43"/>
    <x v="589"/>
    <n v="10"/>
    <s v="TIP"/>
    <s v="企業實習計劃說明會"/>
    <s v="0319_玉山銀行"/>
    <n v="2"/>
    <n v="107"/>
    <n v="1"/>
    <n v="1"/>
    <n v="10"/>
    <s v="是"/>
    <x v="621"/>
    <n v="1"/>
    <n v="0"/>
    <n v="0"/>
    <n v="1"/>
    <n v="0"/>
    <n v="0"/>
    <s v="系"/>
    <s v="財金"/>
    <x v="3"/>
    <s v="財金系"/>
  </r>
  <r>
    <s v="03 24 2019  8:56PM            "/>
    <s v="趙  容"/>
    <s v="B223007672"/>
    <s v="女"/>
    <s v="04/06/1997                    "/>
    <s v="學生"/>
    <s v="管理學院                      "/>
    <s v="財金系"/>
    <s v="學士班"/>
    <n v="912040406"/>
    <s v="b04703036@ntu.edu.tw"/>
    <s v="其它"/>
    <s v="是"/>
    <n v="0"/>
    <n v="1"/>
    <s v="是"/>
    <m/>
    <x v="0"/>
    <s v="140.112.193.93"/>
    <x v="589"/>
    <n v="10"/>
    <s v="TIP"/>
    <s v="企業實習計劃說明會"/>
    <s v="0325_富達投信"/>
    <n v="2"/>
    <n v="107"/>
    <n v="1"/>
    <n v="1"/>
    <n v="10"/>
    <s v="是"/>
    <x v="621"/>
    <n v="0"/>
    <n v="1"/>
    <n v="10"/>
    <n v="0"/>
    <n v="0"/>
    <n v="0"/>
    <s v="系"/>
    <s v="財金"/>
    <x v="3"/>
    <s v="財金系"/>
  </r>
  <r>
    <s v="02 26 2019 11:37AM            "/>
    <s v="趙上涵"/>
    <s v="A129542524"/>
    <s v="男"/>
    <s v="09/03/1995                    "/>
    <s v="校友"/>
    <m/>
    <s v="國企系"/>
    <s v="學士班校友"/>
    <n v="973974179"/>
    <s v="richiechao95@gmail.com"/>
    <s v="其它"/>
    <s v="否"/>
    <n v="0"/>
    <n v="1"/>
    <s v="是"/>
    <m/>
    <x v="0"/>
    <s v="125.227.255.81"/>
    <x v="590"/>
    <n v="10"/>
    <s v="TIP"/>
    <s v="企業實習計劃說明會"/>
    <s v="0306_藍天百腦匯"/>
    <n v="2"/>
    <n v="107"/>
    <n v="1"/>
    <n v="1"/>
    <n v="10"/>
    <s v="是"/>
    <x v="622"/>
    <n v="0"/>
    <n v="1"/>
    <n v="10"/>
    <n v="0"/>
    <n v="0"/>
    <n v="0"/>
    <s v="其他"/>
    <s v="非在校生"/>
    <x v="1"/>
    <s v="其他"/>
  </r>
  <r>
    <s v="03  6 2019  4:43PM            "/>
    <s v="趙元玥"/>
    <s v="A129570546"/>
    <s v="男"/>
    <s v="11/18/1996                    "/>
    <s v="學生"/>
    <s v="社會科學院                    "/>
    <s v="經濟系"/>
    <s v="學士班"/>
    <n v="956962796"/>
    <s v="B04303028@ntu.edu.tw"/>
    <s v="其它"/>
    <s v="否"/>
    <n v="0"/>
    <n v="1"/>
    <s v="是"/>
    <m/>
    <x v="0"/>
    <s v="140.112.25.98"/>
    <x v="591"/>
    <n v="10"/>
    <s v="TIP"/>
    <s v="企業實習計劃說明會"/>
    <s v="0319_玉山銀行"/>
    <n v="2"/>
    <n v="107"/>
    <n v="1"/>
    <n v="1"/>
    <n v="10"/>
    <s v="否"/>
    <x v="623"/>
    <n v="0"/>
    <n v="1"/>
    <n v="10"/>
    <n v="0"/>
    <n v="0"/>
    <n v="0"/>
    <s v="系"/>
    <s v="其他"/>
    <x v="0"/>
    <s v="其他系所"/>
  </r>
  <r>
    <s v="03  6 2019  4:54PM            "/>
    <s v="趙元玥"/>
    <s v="A129570546"/>
    <s v="男"/>
    <s v="11/18/1996                    "/>
    <s v="學生"/>
    <s v="社會科學院                    "/>
    <s v="經濟系"/>
    <s v="學士班"/>
    <n v="956962796"/>
    <s v="B04303028@ntu.edu.tw"/>
    <s v="其它"/>
    <s v="否"/>
    <n v="0"/>
    <n v="1"/>
    <s v="是"/>
    <m/>
    <x v="0"/>
    <s v="140.112.25.98"/>
    <x v="591"/>
    <n v="10"/>
    <s v="TIP"/>
    <s v="企業實習計劃說明會"/>
    <s v="0320_國泰金控"/>
    <n v="2"/>
    <n v="107"/>
    <n v="1"/>
    <n v="1"/>
    <n v="10"/>
    <s v="否"/>
    <x v="623"/>
    <n v="0"/>
    <n v="1"/>
    <n v="10"/>
    <n v="0"/>
    <n v="0"/>
    <n v="0"/>
    <s v="系"/>
    <s v="其他"/>
    <x v="0"/>
    <s v="其他系所"/>
  </r>
  <r>
    <s v="03  6 2019  4:49PM            "/>
    <s v="趙元玥"/>
    <s v="A129570546"/>
    <s v="男"/>
    <s v="11/18/1996                    "/>
    <s v="學生"/>
    <s v="社會科學院                    "/>
    <s v="經濟系"/>
    <s v="學士班"/>
    <n v="956962796"/>
    <s v="B04303028@ntu.edu.tw"/>
    <s v="其它"/>
    <s v="否"/>
    <s v="                              "/>
    <m/>
    <s v="是"/>
    <m/>
    <x v="0"/>
    <s v="140.112.25.98"/>
    <x v="591"/>
    <n v="6"/>
    <s v="TIP"/>
    <s v="企業實習計劃說明會"/>
    <s v="0411_SAS"/>
    <n v="2"/>
    <n v="107"/>
    <n v="1"/>
    <n v="1"/>
    <n v="10"/>
    <m/>
    <x v="623"/>
    <n v="0"/>
    <n v="1"/>
    <n v="10"/>
    <n v="0"/>
    <n v="0"/>
    <n v="0"/>
    <s v="系"/>
    <s v="其他"/>
    <x v="0"/>
    <s v="其他系所"/>
  </r>
  <r>
    <s v="03  4 2019  3:56PM            "/>
    <s v="趙柏誠"/>
    <s v="A128466856"/>
    <s v="男"/>
    <s v="04/25/1997                    "/>
    <s v="學生"/>
    <s v="管理學院                      "/>
    <s v="國企系"/>
    <s v="學士班"/>
    <n v="937906758"/>
    <s v="B04704038@ntu.edu.tw"/>
    <s v="其它"/>
    <s v="是"/>
    <n v="0"/>
    <n v="1"/>
    <s v="是"/>
    <m/>
    <x v="0"/>
    <s v="140.112.25.106"/>
    <x v="592"/>
    <n v="10"/>
    <s v="TIP"/>
    <s v="企業實習計劃說明會"/>
    <s v="0318_大昌華嘉"/>
    <n v="2"/>
    <n v="107"/>
    <n v="1"/>
    <n v="1"/>
    <n v="10"/>
    <m/>
    <x v="624"/>
    <n v="0"/>
    <n v="1"/>
    <n v="10"/>
    <n v="0"/>
    <n v="0"/>
    <n v="0"/>
    <s v="系"/>
    <s v="國企"/>
    <x v="2"/>
    <s v="國企系"/>
  </r>
  <r>
    <s v="02 27 2019  5:08PM            "/>
    <s v="趙家翊"/>
    <s v="A227069122"/>
    <s v="女"/>
    <s v="11/17/1996                    "/>
    <s v="學生"/>
    <s v="文學院                        "/>
    <s v="外文系"/>
    <s v="學士班"/>
    <n v="981218288"/>
    <s v="b05102051@ntu.edu.tw"/>
    <s v="其它"/>
    <s v="否"/>
    <n v="1"/>
    <n v="0"/>
    <s v="否"/>
    <m/>
    <x v="0"/>
    <s v="140.112.228.53"/>
    <x v="593"/>
    <n v="10"/>
    <s v="TIP"/>
    <s v="企業實習計劃說明會"/>
    <s v="0314_精英公關集團"/>
    <n v="2"/>
    <n v="107"/>
    <n v="1"/>
    <n v="1"/>
    <n v="10"/>
    <s v="否"/>
    <x v="625"/>
    <n v="1"/>
    <n v="0"/>
    <n v="0"/>
    <n v="1"/>
    <n v="0"/>
    <n v="0"/>
    <s v="系"/>
    <s v="其他"/>
    <x v="0"/>
    <s v="其他系所"/>
  </r>
  <r>
    <s v="03 18 2019  5:46PM            "/>
    <s v="趙翊茹"/>
    <s v="F228237110"/>
    <s v="女"/>
    <s v="01/15/1995                    "/>
    <s v="學生"/>
    <s v="管理學院                      "/>
    <s v="財金系"/>
    <s v="碩士班"/>
    <n v="960542888"/>
    <s v="r07723018@ntu.edu.tw"/>
    <s v="其它"/>
    <s v="否"/>
    <n v="0"/>
    <n v="1"/>
    <s v="是"/>
    <m/>
    <x v="0"/>
    <s v="101.9.80.11"/>
    <x v="594"/>
    <n v="10"/>
    <s v="TIP"/>
    <s v="企業實習計劃說明會"/>
    <s v="0319_玉山銀行"/>
    <n v="2"/>
    <n v="107"/>
    <n v="1"/>
    <n v="1"/>
    <n v="10"/>
    <s v="否"/>
    <x v="626"/>
    <n v="0"/>
    <n v="1"/>
    <n v="10"/>
    <n v="0"/>
    <n v="0"/>
    <n v="0"/>
    <s v="所"/>
    <s v="財金"/>
    <x v="9"/>
    <s v="財金所"/>
  </r>
  <r>
    <s v="03 19 2019 12:50PM            "/>
    <s v="趙翊茹"/>
    <s v="F228237110"/>
    <s v="女"/>
    <s v="01/15/1995                    "/>
    <s v="學生"/>
    <s v="管理學院                      "/>
    <s v="財金系"/>
    <s v="碩士班"/>
    <n v="960542888"/>
    <s v="r07723018@ntu.edu.tw"/>
    <s v="其它"/>
    <s v="否"/>
    <n v="0"/>
    <n v="1"/>
    <s v="是"/>
    <m/>
    <x v="0"/>
    <s v="140.112.25.106"/>
    <x v="594"/>
    <n v="10"/>
    <s v="TIP"/>
    <s v="企業實習計劃說明會"/>
    <s v="0320_國泰金控"/>
    <n v="2"/>
    <n v="107"/>
    <n v="1"/>
    <n v="1"/>
    <n v="10"/>
    <s v="否"/>
    <x v="626"/>
    <n v="0"/>
    <n v="1"/>
    <n v="10"/>
    <n v="0"/>
    <n v="0"/>
    <n v="0"/>
    <s v="所"/>
    <s v="財金"/>
    <x v="9"/>
    <s v="財金所"/>
  </r>
  <r>
    <s v="03 13 2019  6:03PM            "/>
    <s v="劉  權"/>
    <s v="FC30242318"/>
    <s v="男"/>
    <s v="12/05/1997                    "/>
    <s v="學生"/>
    <s v="管理學院                      "/>
    <s v="會計系"/>
    <s v="學士班"/>
    <n v="966688685"/>
    <s v="aa971205@gmail.com"/>
    <s v="其它"/>
    <s v="否"/>
    <n v="0"/>
    <n v="1"/>
    <s v="是"/>
    <m/>
    <x v="0"/>
    <s v="140.112.25.106"/>
    <x v="595"/>
    <n v="10"/>
    <s v="TIP"/>
    <s v="企業實習計劃說明會"/>
    <s v="0319_玉山銀行"/>
    <n v="2"/>
    <n v="107"/>
    <n v="1"/>
    <n v="1"/>
    <n v="10"/>
    <s v="否"/>
    <x v="627"/>
    <n v="0"/>
    <n v="1"/>
    <n v="10"/>
    <n v="0"/>
    <n v="0"/>
    <n v="0"/>
    <s v="系"/>
    <s v="會計"/>
    <x v="4"/>
    <s v="會計系"/>
  </r>
  <r>
    <s v="03 12 2019  4:12PM            "/>
    <s v="劉千慈"/>
    <s v="A230323519"/>
    <s v="女"/>
    <s v="12/22/1998                    "/>
    <s v="學生"/>
    <s v="管理學院                      "/>
    <s v="財金系"/>
    <s v="學士班"/>
    <n v="928012118"/>
    <s v="miumiu19981222@gmail.com"/>
    <s v="其它"/>
    <s v="是"/>
    <n v="1"/>
    <n v="0"/>
    <s v="否"/>
    <m/>
    <x v="0"/>
    <s v="140.112.25.4"/>
    <x v="596"/>
    <n v="10"/>
    <s v="TIP"/>
    <s v="企業實習計劃說明會"/>
    <s v="0318_大昌華嘉"/>
    <n v="2"/>
    <n v="107"/>
    <n v="1"/>
    <n v="1"/>
    <n v="10"/>
    <m/>
    <x v="628"/>
    <n v="1"/>
    <n v="0"/>
    <n v="0"/>
    <n v="1"/>
    <n v="0"/>
    <n v="0"/>
    <s v="系"/>
    <s v="財金"/>
    <x v="3"/>
    <s v="財金系"/>
  </r>
  <r>
    <s v="03 23 2019  7:28AM            "/>
    <s v="劉千慈"/>
    <s v="A230323519"/>
    <s v="女"/>
    <s v="12/22/1998                    "/>
    <s v="學生"/>
    <s v="管理學院                      "/>
    <s v="財金系"/>
    <s v="學士班"/>
    <n v="928012118"/>
    <s v="miumiu19981222@gmail.com"/>
    <s v="其它"/>
    <s v="是"/>
    <n v="0"/>
    <n v="1"/>
    <s v="是"/>
    <m/>
    <x v="0"/>
    <s v="219.91.17.48"/>
    <x v="596"/>
    <n v="10"/>
    <s v="TIP"/>
    <s v="企業實習計劃說明會"/>
    <s v="0325_富達投信"/>
    <n v="2"/>
    <n v="107"/>
    <n v="1"/>
    <n v="1"/>
    <n v="10"/>
    <s v="無"/>
    <x v="628"/>
    <n v="0"/>
    <n v="1"/>
    <n v="10"/>
    <n v="0"/>
    <n v="0"/>
    <n v="0"/>
    <s v="系"/>
    <s v="財金"/>
    <x v="3"/>
    <s v="財金系"/>
  </r>
  <r>
    <s v="03  7 2019  4:46PM            "/>
    <s v="劉千瑜"/>
    <s v="L225158081"/>
    <s v="女"/>
    <s v="09/07/1997                    "/>
    <s v="學生"/>
    <s v="管理學院                      "/>
    <s v="財金系"/>
    <s v="學士班"/>
    <n v="976210907"/>
    <s v="b05703116@ntu.edu.tw"/>
    <s v="其它"/>
    <s v="是"/>
    <n v="0"/>
    <n v="1"/>
    <s v="是"/>
    <m/>
    <x v="0"/>
    <s v="140.112.25.106"/>
    <x v="597"/>
    <n v="10"/>
    <s v="TIP"/>
    <s v="企業實習計劃說明會"/>
    <s v="0312_工研院產科國際所"/>
    <n v="2"/>
    <n v="107"/>
    <n v="1"/>
    <n v="1"/>
    <n v="10"/>
    <m/>
    <x v="629"/>
    <n v="0"/>
    <n v="1"/>
    <n v="10"/>
    <n v="0"/>
    <n v="0"/>
    <n v="0"/>
    <s v="系"/>
    <s v="財金"/>
    <x v="3"/>
    <s v="財金系"/>
  </r>
  <r>
    <s v="03  7 2019 10:38PM            "/>
    <s v="劉千瑜"/>
    <s v="L225158081"/>
    <s v="女"/>
    <s v="09/07/1997                    "/>
    <s v="學生"/>
    <s v="管理學院                      "/>
    <s v="財金系"/>
    <s v="學士班"/>
    <n v="976210907"/>
    <s v="b05703116@ntu.edu.tw"/>
    <s v="其它"/>
    <s v="否"/>
    <n v="0"/>
    <n v="1"/>
    <s v="是"/>
    <m/>
    <x v="0"/>
    <s v="140.112.223.230"/>
    <x v="597"/>
    <n v="10"/>
    <s v="TIP"/>
    <s v="企業實習計劃說明會"/>
    <s v="0314_精英公關集團"/>
    <n v="2"/>
    <n v="107"/>
    <n v="1"/>
    <n v="1"/>
    <n v="10"/>
    <s v="否"/>
    <x v="629"/>
    <n v="0"/>
    <n v="1"/>
    <n v="10"/>
    <n v="0"/>
    <n v="0"/>
    <n v="0"/>
    <s v="系"/>
    <s v="財金"/>
    <x v="3"/>
    <s v="財金系"/>
  </r>
  <r>
    <s v="03  7 2019  4:48PM            "/>
    <s v="劉千瑜"/>
    <s v="L225158081"/>
    <s v="女"/>
    <s v="09/07/1997                    "/>
    <s v="學生"/>
    <s v="管理學院                      "/>
    <s v="財金系"/>
    <s v="學士班"/>
    <n v="976210907"/>
    <s v="b05703116@ntu.edu.tw"/>
    <s v="其它"/>
    <s v="否"/>
    <n v="0"/>
    <n v="1"/>
    <s v="是"/>
    <m/>
    <x v="0"/>
    <s v="140.112.25.106"/>
    <x v="597"/>
    <n v="10"/>
    <s v="TIP"/>
    <s v="企業實習計劃說明會"/>
    <s v="0319_玉山銀行"/>
    <n v="2"/>
    <n v="107"/>
    <n v="1"/>
    <n v="1"/>
    <n v="10"/>
    <s v="否"/>
    <x v="629"/>
    <n v="0"/>
    <n v="1"/>
    <n v="10"/>
    <n v="0"/>
    <n v="0"/>
    <n v="0"/>
    <s v="系"/>
    <s v="財金"/>
    <x v="3"/>
    <s v="財金系"/>
  </r>
  <r>
    <s v="03 15 2019  3:02PM            "/>
    <s v="劉子暘"/>
    <s v="A127072038"/>
    <s v="女"/>
    <s v="01/02/1999                    "/>
    <s v="學生"/>
    <s v="文學院                        "/>
    <s v="外文系"/>
    <s v="學士班"/>
    <n v="961590102"/>
    <s v="liu8801@gmail.com"/>
    <s v="其它"/>
    <s v="是"/>
    <n v="0"/>
    <n v="0"/>
    <s v="是"/>
    <m/>
    <x v="1"/>
    <m/>
    <x v="598"/>
    <n v="0"/>
    <s v="TIP"/>
    <s v="企業實習計劃說明會"/>
    <s v="0315_聚陽實業"/>
    <n v="2"/>
    <n v="107"/>
    <n v="1"/>
    <n v="1"/>
    <n v="10"/>
    <m/>
    <x v="630"/>
    <n v="0"/>
    <n v="0"/>
    <n v="0"/>
    <n v="0"/>
    <n v="1"/>
    <n v="0"/>
    <s v="系"/>
    <s v="其他"/>
    <x v="0"/>
    <s v="其他系所"/>
  </r>
  <r>
    <s v="02 18 2019  9:12AM            "/>
    <s v="劉巧儀"/>
    <s v="AD30246251"/>
    <s v="女"/>
    <s v="12/03/1990                    "/>
    <s v="學生"/>
    <s v="管理學院                      "/>
    <s v="財金系"/>
    <s v="碩士班"/>
    <n v="989090965"/>
    <s v="R06723073@ntu.edu.tw"/>
    <s v="其它"/>
    <s v="否"/>
    <n v="0"/>
    <n v="1"/>
    <s v="是"/>
    <m/>
    <x v="0"/>
    <s v="27.52.109.184"/>
    <x v="599"/>
    <n v="10"/>
    <s v="TIP"/>
    <s v="企業實習計劃說明會"/>
    <s v="0320_國泰金控"/>
    <n v="2"/>
    <n v="107"/>
    <n v="1"/>
    <n v="1"/>
    <n v="10"/>
    <s v="否"/>
    <x v="631"/>
    <n v="0"/>
    <n v="1"/>
    <n v="10"/>
    <n v="0"/>
    <n v="0"/>
    <n v="0"/>
    <s v="所"/>
    <s v="財金"/>
    <x v="9"/>
    <s v="財金所"/>
  </r>
  <r>
    <s v="03 11 2019 12:37AM            "/>
    <s v="劉永義"/>
    <s v="P124095479"/>
    <s v="男"/>
    <s v="12/05/1995                    "/>
    <s v="學生"/>
    <s v="管理學院                      "/>
    <s v="商研所"/>
    <s v="碩士班"/>
    <n v="905993108"/>
    <s v="litekevin1205@gmail.com"/>
    <s v="其它"/>
    <s v="否"/>
    <n v="1"/>
    <n v="0"/>
    <s v="否"/>
    <m/>
    <x v="0"/>
    <s v="223.137.160.110"/>
    <x v="600"/>
    <n v="10"/>
    <s v="TIP"/>
    <s v="企業實習計劃說明會"/>
    <s v="0318_大昌華嘉"/>
    <n v="2"/>
    <n v="107"/>
    <n v="1"/>
    <n v="1"/>
    <n v="10"/>
    <m/>
    <x v="632"/>
    <n v="1"/>
    <n v="0"/>
    <n v="0"/>
    <n v="1"/>
    <n v="0"/>
    <n v="0"/>
    <s v="所"/>
    <s v="商研"/>
    <x v="7"/>
    <s v="商研所"/>
  </r>
  <r>
    <s v="03 19 2019  4:48PM            "/>
    <s v="劉永義"/>
    <s v="P124095479"/>
    <s v="女"/>
    <s v="12/05/1995                    "/>
    <s v="學生"/>
    <s v="管理學院                      "/>
    <s v="商研所"/>
    <s v="碩士班"/>
    <n v="905993108"/>
    <s v="litekevin1205@gmail.com"/>
    <s v="其它"/>
    <s v="是"/>
    <n v="0"/>
    <n v="0"/>
    <s v="是"/>
    <m/>
    <x v="1"/>
    <m/>
    <x v="600"/>
    <n v="0"/>
    <s v="TIP"/>
    <s v="企業實習計劃說明會"/>
    <s v="0319_玉山銀行"/>
    <n v="2"/>
    <n v="107"/>
    <n v="1"/>
    <n v="1"/>
    <n v="10"/>
    <m/>
    <x v="632"/>
    <n v="0"/>
    <n v="0"/>
    <n v="0"/>
    <n v="0"/>
    <n v="1"/>
    <n v="0"/>
    <s v="所"/>
    <s v="商研"/>
    <x v="7"/>
    <s v="商研所"/>
  </r>
  <r>
    <s v="03  8 2019  1:58PM            "/>
    <s v="劉羽庭"/>
    <s v="A230419501"/>
    <s v="女"/>
    <s v="01/20/1999                    "/>
    <s v="學生"/>
    <s v="管理學院                      "/>
    <s v="財金系"/>
    <s v="學士班"/>
    <n v="978616803"/>
    <s v="al880120@gmail.com"/>
    <s v="其它"/>
    <s v="否"/>
    <n v="0"/>
    <n v="1"/>
    <s v="是"/>
    <m/>
    <x v="0"/>
    <s v="43.248.18.131"/>
    <x v="601"/>
    <n v="10"/>
    <s v="TIP"/>
    <s v="企業實習計劃說明會"/>
    <s v="0311_晟德集團"/>
    <n v="2"/>
    <n v="107"/>
    <n v="1"/>
    <n v="1"/>
    <n v="10"/>
    <s v="否"/>
    <x v="633"/>
    <n v="0"/>
    <n v="1"/>
    <n v="10"/>
    <n v="0"/>
    <n v="0"/>
    <n v="0"/>
    <s v="系"/>
    <s v="財金"/>
    <x v="3"/>
    <s v="財金系"/>
  </r>
  <r>
    <s v="03 11 2019  3:44PM            "/>
    <s v="劉宏毅"/>
    <s v="N125382407"/>
    <s v="男"/>
    <s v="03/02/1991                    "/>
    <s v="學生"/>
    <s v="工學院                        "/>
    <s v="工業工程所"/>
    <s v="碩士班"/>
    <n v="975500392"/>
    <s v="geraldliu98@gmail.com"/>
    <s v="其它"/>
    <s v="否"/>
    <n v="0"/>
    <n v="1"/>
    <s v="是"/>
    <m/>
    <x v="0"/>
    <s v="140.112.14.72"/>
    <x v="602"/>
    <n v="10"/>
    <s v="TIP"/>
    <s v="企業實習計劃說明會"/>
    <s v="0315_聚陽實業"/>
    <n v="2"/>
    <n v="107"/>
    <n v="1"/>
    <n v="1"/>
    <n v="10"/>
    <s v="是"/>
    <x v="634"/>
    <n v="0"/>
    <n v="1"/>
    <n v="10"/>
    <n v="0"/>
    <n v="0"/>
    <n v="0"/>
    <s v="所"/>
    <s v="其他"/>
    <x v="0"/>
    <s v="其他系所"/>
  </r>
  <r>
    <s v="03  8 2019  1:59PM            "/>
    <s v="劉宏毅"/>
    <s v="N125382407"/>
    <s v="男"/>
    <s v="03/02/1991                    "/>
    <s v="學生"/>
    <s v="工學院                        "/>
    <s v="工業工程所"/>
    <s v="碩士班"/>
    <n v="975500392"/>
    <s v="geraldliu98@gmail.com"/>
    <s v="其它"/>
    <s v="否"/>
    <n v="0"/>
    <n v="1"/>
    <s v="是"/>
    <m/>
    <x v="0"/>
    <s v="140.112.14.72"/>
    <x v="602"/>
    <n v="10"/>
    <s v="TIP"/>
    <s v="企業實習計劃說明會"/>
    <s v="0318_大昌華嘉"/>
    <n v="2"/>
    <n v="107"/>
    <n v="1"/>
    <n v="1"/>
    <n v="10"/>
    <m/>
    <x v="634"/>
    <n v="0"/>
    <n v="1"/>
    <n v="10"/>
    <n v="0"/>
    <n v="0"/>
    <n v="0"/>
    <s v="所"/>
    <s v="其他"/>
    <x v="0"/>
    <s v="其他系所"/>
  </r>
  <r>
    <s v="03  8 2019  2:00PM            "/>
    <s v="劉宏毅"/>
    <s v="N125382407"/>
    <s v="男"/>
    <s v="03/02/1991                    "/>
    <s v="學生"/>
    <s v="工學院                        "/>
    <s v="工業工程所"/>
    <s v="碩士班"/>
    <n v="975500392"/>
    <s v="geraldliu98@gmail.com"/>
    <s v="其它"/>
    <s v="否"/>
    <n v="1"/>
    <n v="0"/>
    <s v="否"/>
    <m/>
    <x v="0"/>
    <s v="140.112.14.72"/>
    <x v="602"/>
    <n v="10"/>
    <s v="TIP"/>
    <s v="企業實習計劃說明會"/>
    <s v="0322_台灣拜耳"/>
    <n v="2"/>
    <n v="107"/>
    <n v="1"/>
    <n v="1"/>
    <n v="10"/>
    <s v="是"/>
    <x v="634"/>
    <n v="1"/>
    <n v="0"/>
    <n v="0"/>
    <n v="1"/>
    <n v="0"/>
    <n v="0"/>
    <s v="所"/>
    <s v="其他"/>
    <x v="0"/>
    <s v="其他系所"/>
  </r>
  <r>
    <s v="04 11 2019  2:50PM            "/>
    <s v="劉育吟"/>
    <s v="H223958189"/>
    <s v="男"/>
    <s v="08/23/1990                    "/>
    <s v="學生"/>
    <s v="管理學院                      "/>
    <s v="企管碩士專班"/>
    <s v="碩士班"/>
    <n v="988205705"/>
    <s v="yhayicao@hotmail.com;yhayicao@icloud.com"/>
    <s v="其它"/>
    <s v="是"/>
    <s v="                              "/>
    <m/>
    <s v="是"/>
    <m/>
    <x v="1"/>
    <m/>
    <x v="603"/>
    <n v="6"/>
    <s v="TIP"/>
    <s v="企業實習計劃說明會"/>
    <s v="0411_SAS"/>
    <n v="2"/>
    <n v="107"/>
    <n v="1"/>
    <n v="1"/>
    <n v="10"/>
    <m/>
    <x v="635"/>
    <n v="0"/>
    <n v="0"/>
    <n v="0"/>
    <n v="0"/>
    <n v="1"/>
    <n v="0"/>
    <s v="所"/>
    <s v="GMBA"/>
    <x v="8"/>
    <s v="GMBA"/>
  </r>
  <r>
    <s v="03 15 2019  3:49PM            "/>
    <s v="劉佳欣"/>
    <s v="T223710893"/>
    <s v="女"/>
    <s v="09/12/1994                    "/>
    <s v="學生"/>
    <s v="管理學院                      "/>
    <s v="商研所"/>
    <s v="碩士班"/>
    <n v="929909912"/>
    <s v="r06741021@ntu.edu.tw"/>
    <s v="其它"/>
    <s v="否"/>
    <n v="1"/>
    <n v="0"/>
    <s v="否"/>
    <m/>
    <x v="0"/>
    <s v="49.214.151.178"/>
    <x v="604"/>
    <n v="10"/>
    <s v="TIP"/>
    <s v="企業實習計劃說明會"/>
    <s v="0318_大昌華嘉"/>
    <n v="2"/>
    <n v="107"/>
    <n v="1"/>
    <n v="1"/>
    <n v="10"/>
    <m/>
    <x v="636"/>
    <n v="1"/>
    <n v="0"/>
    <n v="0"/>
    <n v="1"/>
    <n v="0"/>
    <n v="0"/>
    <s v="所"/>
    <s v="商研"/>
    <x v="7"/>
    <s v="商研所"/>
  </r>
  <r>
    <s v="03  1 2019 12:01AM            "/>
    <s v="劉宜鑫"/>
    <s v="L125327477"/>
    <s v="男"/>
    <s v="01/07/1998                    "/>
    <s v="學生"/>
    <s v="理學院                        "/>
    <s v="心理系"/>
    <s v="學士班"/>
    <n v="909880728"/>
    <s v="b05207015@ntu.edu.tw"/>
    <s v="其它"/>
    <s v="否"/>
    <n v="0"/>
    <n v="1"/>
    <s v="是"/>
    <m/>
    <x v="0"/>
    <s v="114.41.135.119"/>
    <x v="605"/>
    <n v="10"/>
    <s v="TIP"/>
    <s v="企業實習計劃說明會"/>
    <s v="0311_晟德集團"/>
    <n v="2"/>
    <n v="107"/>
    <n v="1"/>
    <n v="1"/>
    <n v="10"/>
    <s v="否"/>
    <x v="637"/>
    <n v="0"/>
    <n v="1"/>
    <n v="10"/>
    <n v="0"/>
    <n v="0"/>
    <n v="0"/>
    <s v="系"/>
    <s v="其他"/>
    <x v="0"/>
    <s v="其他系所"/>
  </r>
  <r>
    <s v="02 18 2019 11:34AM            "/>
    <s v="劉宜鑫"/>
    <s v="L125327477"/>
    <s v="男"/>
    <s v="01/07/1998                    "/>
    <s v="學生"/>
    <s v="理學院                        "/>
    <s v="心理系"/>
    <s v="學士班"/>
    <n v="909880728"/>
    <s v="b05207015@ntu.edu.tw"/>
    <s v="其它"/>
    <s v="否"/>
    <n v="0"/>
    <n v="1"/>
    <s v="是"/>
    <m/>
    <x v="0"/>
    <s v="115.82.96.109"/>
    <x v="605"/>
    <n v="10"/>
    <s v="TIP"/>
    <s v="企業實習計劃說明會"/>
    <s v="0314_精英公關集團"/>
    <n v="2"/>
    <n v="107"/>
    <n v="1"/>
    <n v="1"/>
    <n v="10"/>
    <s v="否"/>
    <x v="637"/>
    <n v="0"/>
    <n v="1"/>
    <n v="10"/>
    <n v="0"/>
    <n v="0"/>
    <n v="0"/>
    <s v="系"/>
    <s v="其他"/>
    <x v="0"/>
    <s v="其他系所"/>
  </r>
  <r>
    <s v="03 10 2019  2:26PM            "/>
    <s v="劉宜鑫"/>
    <s v="L125327477"/>
    <s v="男"/>
    <s v="01/07/1998                    "/>
    <s v="學生"/>
    <s v="理學院                        "/>
    <s v="心理系"/>
    <s v="學士班"/>
    <n v="909880728"/>
    <s v="b05207015@ntu.edu.tw"/>
    <s v="其它"/>
    <s v="否"/>
    <n v="0"/>
    <n v="1"/>
    <s v="是"/>
    <m/>
    <x v="0"/>
    <s v="180.204.72.168"/>
    <x v="605"/>
    <n v="10"/>
    <s v="TIP"/>
    <s v="企業實習計劃說明會"/>
    <s v="0315_聚陽實業"/>
    <n v="2"/>
    <n v="107"/>
    <n v="1"/>
    <n v="1"/>
    <n v="10"/>
    <s v="否"/>
    <x v="637"/>
    <n v="0"/>
    <n v="1"/>
    <n v="10"/>
    <n v="0"/>
    <n v="0"/>
    <n v="0"/>
    <s v="系"/>
    <s v="其他"/>
    <x v="0"/>
    <s v="其他系所"/>
  </r>
  <r>
    <s v="03 10 2019  2:27PM            "/>
    <s v="劉宜鑫"/>
    <s v="L125327477"/>
    <s v="男"/>
    <s v="01/07/1998                    "/>
    <s v="學生"/>
    <s v="理學院                        "/>
    <s v="心理系"/>
    <s v="學士班"/>
    <n v="909880728"/>
    <s v="b05207015@ntu.edu.tw"/>
    <s v="其它"/>
    <s v="否"/>
    <n v="0"/>
    <n v="1"/>
    <s v="是"/>
    <m/>
    <x v="0"/>
    <s v="180.204.72.168"/>
    <x v="605"/>
    <n v="10"/>
    <s v="TIP"/>
    <s v="企業實習計劃說明會"/>
    <s v="0318_大昌華嘉"/>
    <n v="2"/>
    <n v="107"/>
    <n v="1"/>
    <n v="1"/>
    <n v="10"/>
    <m/>
    <x v="637"/>
    <n v="0"/>
    <n v="1"/>
    <n v="10"/>
    <n v="0"/>
    <n v="0"/>
    <n v="0"/>
    <s v="系"/>
    <s v="其他"/>
    <x v="0"/>
    <s v="其他系所"/>
  </r>
  <r>
    <s v="05  4 2019 10:50PM            "/>
    <s v="劉怡彤"/>
    <s v="B223311439"/>
    <s v="女"/>
    <s v="08/16/1999                    "/>
    <s v="學生"/>
    <s v="管理學院                      "/>
    <s v="財金系"/>
    <s v="學士班"/>
    <n v="970889365"/>
    <s v="b06703118@ntu.edu.tw"/>
    <s v="其它"/>
    <s v="否"/>
    <s v="                              "/>
    <m/>
    <s v="是"/>
    <m/>
    <x v="0"/>
    <s v="61.230.137.59"/>
    <x v="606"/>
    <n v="6"/>
    <s v="TIP"/>
    <s v="企業實習說明會"/>
    <s v="0506_綠藤生機"/>
    <n v="2"/>
    <n v="107"/>
    <n v="1"/>
    <n v="1"/>
    <n v="10"/>
    <s v="否"/>
    <x v="638"/>
    <n v="0"/>
    <n v="1"/>
    <n v="10"/>
    <n v="0"/>
    <n v="0"/>
    <n v="0"/>
    <s v="系"/>
    <s v="財金"/>
    <x v="3"/>
    <s v="財金系"/>
  </r>
  <r>
    <s v="03 21 2019  9:23AM            "/>
    <s v="劉昀妮"/>
    <s v="A230729851"/>
    <s v="女"/>
    <s v="12/05/1997                    "/>
    <s v="學生"/>
    <s v="管理學院                      "/>
    <s v="財金系"/>
    <s v="學士班"/>
    <n v="933601205"/>
    <m/>
    <s v="其它"/>
    <s v="是"/>
    <n v="0"/>
    <n v="0"/>
    <s v="是"/>
    <m/>
    <x v="1"/>
    <m/>
    <x v="607"/>
    <n v="0"/>
    <s v="職涯講堂"/>
    <s v="校友職涯分享會"/>
    <s v="0320_國企B97陳迦樂"/>
    <n v="2"/>
    <n v="107"/>
    <n v="1"/>
    <n v="1"/>
    <n v="10"/>
    <m/>
    <x v="639"/>
    <n v="0"/>
    <n v="0"/>
    <n v="0"/>
    <n v="0"/>
    <n v="1"/>
    <n v="0"/>
    <s v="系"/>
    <s v="財金"/>
    <x v="3"/>
    <s v="財金系"/>
  </r>
  <r>
    <s v="03  6 2019 11:51AM            "/>
    <s v="劉冠宏"/>
    <s v="S124870895"/>
    <s v="男"/>
    <s v="12/03/1995                    "/>
    <s v="校外人士"/>
    <m/>
    <m/>
    <m/>
    <n v="912906507"/>
    <s v="snoopy403540668@gmail.com"/>
    <s v="其它"/>
    <s v="否"/>
    <n v="0"/>
    <n v="1"/>
    <s v="是"/>
    <m/>
    <x v="0"/>
    <s v="223.140.37.27"/>
    <x v="608"/>
    <n v="10"/>
    <s v="TIP"/>
    <s v="企業實習計劃說明會"/>
    <s v="0319_玉山銀行"/>
    <n v="2"/>
    <n v="107"/>
    <n v="1"/>
    <n v="1"/>
    <n v="10"/>
    <s v="否"/>
    <x v="640"/>
    <n v="0"/>
    <n v="1"/>
    <n v="10"/>
    <n v="0"/>
    <n v="0"/>
    <n v="0"/>
    <s v="其他"/>
    <s v="非在校生"/>
    <x v="1"/>
    <s v="其他"/>
  </r>
  <r>
    <s v="03  6 2019 11:52AM            "/>
    <s v="劉冠宏"/>
    <s v="S124870895"/>
    <s v="男"/>
    <s v="12/03/1995                    "/>
    <s v="校外人士"/>
    <m/>
    <m/>
    <m/>
    <n v="912906507"/>
    <s v="snoopy403540668@gmail.com"/>
    <s v="其它"/>
    <s v="否"/>
    <n v="0"/>
    <n v="1"/>
    <s v="是"/>
    <m/>
    <x v="0"/>
    <s v="223.140.37.27"/>
    <x v="608"/>
    <n v="10"/>
    <s v="TIP"/>
    <s v="企業實習計劃說明會"/>
    <s v="0320_國泰金控"/>
    <n v="2"/>
    <n v="107"/>
    <n v="1"/>
    <n v="1"/>
    <n v="10"/>
    <s v="否"/>
    <x v="640"/>
    <n v="0"/>
    <n v="1"/>
    <n v="10"/>
    <n v="0"/>
    <n v="0"/>
    <n v="0"/>
    <s v="其他"/>
    <s v="非在校生"/>
    <x v="1"/>
    <s v="其他"/>
  </r>
  <r>
    <s v="03 19 2019  4:54PM            "/>
    <s v="劉奕岑"/>
    <s v="F230076145"/>
    <s v="女"/>
    <s v="08/19/1998                    "/>
    <s v="學生"/>
    <s v="管理學院                      "/>
    <s v="會計系"/>
    <s v="學士班"/>
    <n v="917923558"/>
    <m/>
    <s v="其它"/>
    <s v="是"/>
    <n v="0"/>
    <n v="0"/>
    <s v="是"/>
    <m/>
    <x v="1"/>
    <m/>
    <x v="609"/>
    <n v="0"/>
    <s v="TIP"/>
    <s v="企業實習計劃說明會"/>
    <s v="0319_玉山銀行"/>
    <n v="2"/>
    <n v="107"/>
    <n v="1"/>
    <n v="1"/>
    <n v="10"/>
    <m/>
    <x v="641"/>
    <n v="0"/>
    <n v="0"/>
    <n v="0"/>
    <n v="0"/>
    <n v="1"/>
    <n v="0"/>
    <s v="系"/>
    <s v="會計"/>
    <x v="4"/>
    <s v="會計系"/>
  </r>
  <r>
    <s v="03 19 2019  2:28PM            "/>
    <s v="劉奕岑"/>
    <s v="F230076145"/>
    <s v="女"/>
    <s v="08/19/1998                    "/>
    <s v="學生"/>
    <s v="管理學院                      "/>
    <s v="會計系"/>
    <s v="學士班"/>
    <n v="917923558"/>
    <s v="b05702102@ntu.edu.tw"/>
    <s v="其它"/>
    <s v="否"/>
    <n v="0"/>
    <n v="1"/>
    <s v="是"/>
    <m/>
    <x v="0"/>
    <s v="140.112.25.106"/>
    <x v="609"/>
    <n v="10"/>
    <s v="TIP"/>
    <s v="企業實習計劃說明會"/>
    <s v="0320_國泰金控"/>
    <n v="2"/>
    <n v="107"/>
    <n v="1"/>
    <n v="1"/>
    <n v="10"/>
    <s v="否"/>
    <x v="641"/>
    <n v="0"/>
    <n v="1"/>
    <n v="10"/>
    <n v="0"/>
    <n v="0"/>
    <n v="0"/>
    <s v="系"/>
    <s v="會計"/>
    <x v="4"/>
    <s v="會計系"/>
  </r>
  <r>
    <s v="03 11 2019 12:08AM            "/>
    <s v="劉映芃"/>
    <s v="A229584426"/>
    <s v="女"/>
    <s v="12/20/1997                    "/>
    <s v="學生"/>
    <s v="管理學院                      "/>
    <s v="財金系"/>
    <s v="學士班"/>
    <n v="921839965"/>
    <s v="b05703118@ntu.edu.tw"/>
    <s v="其它"/>
    <s v="否"/>
    <n v="0"/>
    <n v="1"/>
    <s v="是"/>
    <m/>
    <x v="0"/>
    <s v="118.169.240.24"/>
    <x v="610"/>
    <n v="10"/>
    <s v="TIP"/>
    <s v="企業實習計劃說明會"/>
    <s v="0311_晟德集團"/>
    <n v="2"/>
    <n v="107"/>
    <n v="1"/>
    <n v="1"/>
    <n v="10"/>
    <s v="否"/>
    <x v="642"/>
    <n v="0"/>
    <n v="1"/>
    <n v="10"/>
    <n v="0"/>
    <n v="0"/>
    <n v="0"/>
    <s v="系"/>
    <s v="財金"/>
    <x v="3"/>
    <s v="財金系"/>
  </r>
  <r>
    <s v="03 10 2019 11:56PM            "/>
    <s v="劉映芃"/>
    <s v="A229584426"/>
    <s v="女"/>
    <s v="12/20/1997                    "/>
    <s v="學生"/>
    <s v="管理學院                      "/>
    <s v="財金系"/>
    <s v="學士班"/>
    <n v="921839965"/>
    <s v="b05703118@ntu.edu.tw"/>
    <s v="其它"/>
    <s v="否"/>
    <n v="0"/>
    <n v="1"/>
    <s v="是"/>
    <m/>
    <x v="0"/>
    <s v="118.169.240.24"/>
    <x v="610"/>
    <n v="10"/>
    <s v="TIP"/>
    <s v="企業實習計劃說明會"/>
    <s v="0314_精英公關集團"/>
    <n v="2"/>
    <n v="107"/>
    <n v="1"/>
    <n v="1"/>
    <n v="10"/>
    <s v="否"/>
    <x v="642"/>
    <n v="0"/>
    <n v="1"/>
    <n v="10"/>
    <n v="0"/>
    <n v="0"/>
    <n v="0"/>
    <s v="系"/>
    <s v="財金"/>
    <x v="3"/>
    <s v="財金系"/>
  </r>
  <r>
    <s v="03 10 2019 11:52PM            "/>
    <s v="劉映芃"/>
    <s v="A229584426"/>
    <s v="女"/>
    <s v="12/20/1997                    "/>
    <s v="學生"/>
    <s v="管理學院                      "/>
    <s v="財金系"/>
    <s v="學士班"/>
    <n v="921839965"/>
    <s v="b05703118@ntu.edu.tw"/>
    <s v="其它"/>
    <s v="否"/>
    <n v="0"/>
    <n v="1"/>
    <s v="是"/>
    <m/>
    <x v="0"/>
    <s v="118.169.240.24"/>
    <x v="610"/>
    <n v="10"/>
    <s v="TIP"/>
    <s v="企業實習計劃說明會"/>
    <s v="0315_聚陽實業"/>
    <n v="2"/>
    <n v="107"/>
    <n v="1"/>
    <n v="1"/>
    <n v="10"/>
    <s v="否"/>
    <x v="642"/>
    <n v="0"/>
    <n v="1"/>
    <n v="10"/>
    <n v="0"/>
    <n v="0"/>
    <n v="0"/>
    <s v="系"/>
    <s v="財金"/>
    <x v="3"/>
    <s v="財金系"/>
  </r>
  <r>
    <s v="03 11 2019 12:01AM            "/>
    <s v="劉映芃"/>
    <s v="A229584426"/>
    <s v="女"/>
    <s v="12/20/1997                    "/>
    <s v="學生"/>
    <s v="管理學院                      "/>
    <s v="財金系"/>
    <s v="學士班"/>
    <n v="921839965"/>
    <s v="b05703118@ntu.edu.tw"/>
    <s v="其它"/>
    <s v="否"/>
    <n v="0"/>
    <n v="1"/>
    <s v="是"/>
    <m/>
    <x v="0"/>
    <s v="118.169.240.24"/>
    <x v="610"/>
    <n v="10"/>
    <s v="TIP"/>
    <s v="企業實習計劃說明會"/>
    <s v="0318_大昌華嘉"/>
    <n v="2"/>
    <n v="107"/>
    <n v="1"/>
    <n v="1"/>
    <n v="10"/>
    <m/>
    <x v="642"/>
    <n v="0"/>
    <n v="1"/>
    <n v="10"/>
    <n v="0"/>
    <n v="0"/>
    <n v="0"/>
    <s v="系"/>
    <s v="財金"/>
    <x v="3"/>
    <s v="財金系"/>
  </r>
  <r>
    <s v="03 15 2019  1:50PM            "/>
    <s v="劉映芃"/>
    <s v="A229584426"/>
    <s v="女"/>
    <s v="12/20/1997                    "/>
    <s v="學生"/>
    <s v="管理學院                      "/>
    <s v="財金系"/>
    <s v="學士班"/>
    <n v="921839965"/>
    <s v="b05703118@ntu.edu.tw"/>
    <s v="其它"/>
    <s v="否"/>
    <n v="0"/>
    <n v="1"/>
    <s v="是"/>
    <m/>
    <x v="0"/>
    <s v="140.112.25.3"/>
    <x v="610"/>
    <n v="10"/>
    <s v="TIP"/>
    <s v="企業實習計劃說明會"/>
    <s v="0319_玉山銀行"/>
    <n v="2"/>
    <n v="107"/>
    <n v="1"/>
    <n v="1"/>
    <n v="10"/>
    <s v="否"/>
    <x v="642"/>
    <n v="0"/>
    <n v="1"/>
    <n v="10"/>
    <n v="0"/>
    <n v="0"/>
    <n v="0"/>
    <s v="系"/>
    <s v="財金"/>
    <x v="3"/>
    <s v="財金系"/>
  </r>
  <r>
    <s v="03 10 2019 11:58PM            "/>
    <s v="劉映芃"/>
    <s v="A229584426"/>
    <s v="女"/>
    <s v="12/20/1997                    "/>
    <s v="學生"/>
    <s v="管理學院                      "/>
    <s v="財金系"/>
    <s v="學士班"/>
    <n v="921839965"/>
    <s v="b05703118@ntu.edu.tw"/>
    <s v="其它"/>
    <s v="否"/>
    <n v="0"/>
    <n v="1"/>
    <s v="是"/>
    <m/>
    <x v="0"/>
    <s v="118.169.240.24"/>
    <x v="610"/>
    <n v="10"/>
    <s v="TIP"/>
    <s v="企業實習計劃說明會"/>
    <s v="0322_台灣拜耳"/>
    <n v="2"/>
    <n v="107"/>
    <n v="1"/>
    <n v="1"/>
    <n v="10"/>
    <s v="否"/>
    <x v="642"/>
    <n v="0"/>
    <n v="1"/>
    <n v="10"/>
    <n v="0"/>
    <n v="0"/>
    <n v="0"/>
    <s v="系"/>
    <s v="財金"/>
    <x v="3"/>
    <s v="財金系"/>
  </r>
  <r>
    <s v="03 11 2019 12:06AM            "/>
    <s v="劉映芃"/>
    <s v="A229584426"/>
    <s v="女"/>
    <s v="12/20/1997                    "/>
    <s v="學生"/>
    <s v="管理學院                      "/>
    <s v="財金系"/>
    <s v="學士班"/>
    <n v="921839965"/>
    <s v="b05703118@ntu.edu.tw"/>
    <s v="其它"/>
    <s v="否"/>
    <n v="0"/>
    <n v="1"/>
    <s v="是"/>
    <m/>
    <x v="0"/>
    <s v="118.169.240.24"/>
    <x v="610"/>
    <n v="10"/>
    <s v="TIP"/>
    <s v="企業實習計劃說明會"/>
    <s v="0325_富達投信"/>
    <n v="2"/>
    <n v="107"/>
    <n v="1"/>
    <n v="1"/>
    <n v="10"/>
    <s v="否"/>
    <x v="642"/>
    <n v="0"/>
    <n v="1"/>
    <n v="10"/>
    <n v="0"/>
    <n v="0"/>
    <n v="0"/>
    <s v="系"/>
    <s v="財金"/>
    <x v="3"/>
    <s v="財金系"/>
  </r>
  <r>
    <s v="03 11 2019 12:04AM            "/>
    <s v="劉映芃"/>
    <s v="A229584426"/>
    <s v="女"/>
    <s v="12/20/1997                    "/>
    <s v="學生"/>
    <s v="管理學院                      "/>
    <s v="財金系"/>
    <s v="學士班"/>
    <n v="921839965"/>
    <s v="b05703118@ntu.edu.tw"/>
    <s v="其它"/>
    <s v="否"/>
    <s v="                              "/>
    <m/>
    <s v="是"/>
    <m/>
    <x v="0"/>
    <s v="118.169.240.24"/>
    <x v="610"/>
    <n v="6"/>
    <s v="TIP"/>
    <s v="企業實習計劃說明會"/>
    <s v="0411_SAS"/>
    <n v="2"/>
    <n v="107"/>
    <n v="1"/>
    <n v="1"/>
    <n v="10"/>
    <m/>
    <x v="642"/>
    <n v="0"/>
    <n v="1"/>
    <n v="10"/>
    <n v="0"/>
    <n v="0"/>
    <n v="0"/>
    <s v="系"/>
    <s v="財金"/>
    <x v="3"/>
    <s v="財金系"/>
  </r>
  <r>
    <s v="04 11 2019  1:26PM            "/>
    <s v="劉映芃"/>
    <s v="A229584426"/>
    <s v="女"/>
    <s v="12/20/1997                    "/>
    <s v="學生"/>
    <s v="管理學院                      "/>
    <s v="財金系"/>
    <s v="學士班"/>
    <n v="921839965"/>
    <s v="b05703118@ntu.edu.tw"/>
    <s v="其它"/>
    <s v="否"/>
    <s v="                              "/>
    <m/>
    <s v="是"/>
    <m/>
    <x v="0"/>
    <s v="140.112.25.17"/>
    <x v="610"/>
    <n v="6"/>
    <s v="職業工坊"/>
    <s v="面試實戰工作坊"/>
    <s v="0422_金融業"/>
    <n v="2"/>
    <n v="107"/>
    <n v="1"/>
    <n v="1"/>
    <n v="10"/>
    <s v="是"/>
    <x v="642"/>
    <n v="0"/>
    <n v="1"/>
    <n v="10"/>
    <n v="0"/>
    <n v="0"/>
    <n v="0"/>
    <s v="系"/>
    <s v="財金"/>
    <x v="3"/>
    <s v="財金系"/>
  </r>
  <r>
    <s v="03 22 2019 12:44PM            "/>
    <s v="劉映芃"/>
    <s v="A229584426"/>
    <s v="女"/>
    <s v="12/20/1997                    "/>
    <s v="學生"/>
    <s v="管理學院                      "/>
    <s v="財金系"/>
    <s v="學士班"/>
    <n v="921839965"/>
    <s v="b05703118@ntu.edu.tw"/>
    <s v="其它"/>
    <s v="否"/>
    <s v="                              "/>
    <m/>
    <s v="是"/>
    <m/>
    <x v="0"/>
    <s v="140.112.25.11"/>
    <x v="610"/>
    <n v="6"/>
    <s v="TIP"/>
    <s v="企業實習說明會"/>
    <s v="0425_Dapp Pocket"/>
    <n v="2"/>
    <n v="107"/>
    <n v="1"/>
    <n v="1"/>
    <n v="10"/>
    <s v="否"/>
    <x v="642"/>
    <n v="0"/>
    <n v="1"/>
    <n v="10"/>
    <n v="0"/>
    <n v="0"/>
    <n v="0"/>
    <s v="系"/>
    <s v="財金"/>
    <x v="3"/>
    <s v="財金系"/>
  </r>
  <r>
    <s v="04 26 2019  2:46PM            "/>
    <s v="劉映芃"/>
    <s v="A229584426"/>
    <s v="男"/>
    <s v="12/20/1997                    "/>
    <s v="學生"/>
    <s v="管理學院                      "/>
    <s v="財金系"/>
    <s v="學士班"/>
    <n v="921839965"/>
    <m/>
    <s v="其它"/>
    <s v="是"/>
    <s v="                              "/>
    <m/>
    <s v="是"/>
    <m/>
    <x v="1"/>
    <m/>
    <x v="610"/>
    <n v="6"/>
    <s v="TIP"/>
    <s v="企業實習說明會"/>
    <s v="0426_台灣通用磨坊"/>
    <n v="2"/>
    <n v="107"/>
    <n v="1"/>
    <n v="1"/>
    <n v="10"/>
    <m/>
    <x v="642"/>
    <n v="0"/>
    <n v="0"/>
    <n v="0"/>
    <n v="0"/>
    <n v="1"/>
    <n v="0"/>
    <s v="系"/>
    <s v="財金"/>
    <x v="3"/>
    <s v="財金系"/>
  </r>
  <r>
    <s v="02 23 2019  3:06PM            "/>
    <s v="劉映辰"/>
    <s v="C221609393"/>
    <s v="女"/>
    <s v="03/24/2000                    "/>
    <s v="學生"/>
    <s v="社會科學院                    "/>
    <s v="經濟系"/>
    <s v="學士班"/>
    <n v="966502695"/>
    <s v="b07303065@ntu.edu.tw"/>
    <s v="其它"/>
    <s v="否"/>
    <n v="1"/>
    <n v="0"/>
    <s v="否"/>
    <m/>
    <x v="0"/>
    <s v="140.112.25.121"/>
    <x v="611"/>
    <n v="10"/>
    <s v="TIP"/>
    <s v="企業實習計劃說明會"/>
    <s v="0320_國泰金控"/>
    <n v="2"/>
    <n v="107"/>
    <n v="1"/>
    <n v="1"/>
    <n v="10"/>
    <s v="有"/>
    <x v="643"/>
    <n v="1"/>
    <n v="0"/>
    <n v="0"/>
    <n v="1"/>
    <n v="0"/>
    <n v="0"/>
    <s v="系"/>
    <s v="其他"/>
    <x v="0"/>
    <s v="其他系所"/>
  </r>
  <r>
    <s v="03 19 2019  4:48PM            "/>
    <s v="劉昱謙"/>
    <s v="E125519863"/>
    <s v="女"/>
    <s v="06/11/1999                    "/>
    <s v="學生"/>
    <s v="管理學院                      "/>
    <s v="財金系"/>
    <s v="學士班"/>
    <n v="973260398"/>
    <s v="s777945@gmail.com"/>
    <s v="其它"/>
    <s v="是"/>
    <n v="0"/>
    <n v="0"/>
    <s v="是"/>
    <m/>
    <x v="1"/>
    <m/>
    <x v="612"/>
    <n v="0"/>
    <s v="TIP"/>
    <s v="企業實習計劃說明會"/>
    <s v="0319_玉山銀行"/>
    <n v="2"/>
    <n v="107"/>
    <n v="1"/>
    <n v="1"/>
    <n v="10"/>
    <m/>
    <x v="644"/>
    <n v="0"/>
    <n v="0"/>
    <n v="0"/>
    <n v="0"/>
    <n v="1"/>
    <n v="0"/>
    <s v="系"/>
    <s v="財金"/>
    <x v="3"/>
    <s v="財金系"/>
  </r>
  <r>
    <s v="03  5 2019 11:36PM            "/>
    <s v="劉盈妤"/>
    <s v="A230144545"/>
    <s v="女"/>
    <s v="07/18/1999                    "/>
    <s v="學生"/>
    <s v="社會科學院                    "/>
    <s v="經濟系"/>
    <s v="學士班"/>
    <n v="988029248"/>
    <s v="carol940091@gmail.com"/>
    <s v="其它"/>
    <s v="否"/>
    <n v="0"/>
    <n v="1"/>
    <s v="是"/>
    <m/>
    <x v="0"/>
    <s v="220.137.18.251"/>
    <x v="613"/>
    <n v="10"/>
    <s v="TIP"/>
    <s v="企業實習計劃說明會"/>
    <s v="0315_聚陽實業"/>
    <n v="2"/>
    <n v="107"/>
    <n v="1"/>
    <n v="1"/>
    <n v="10"/>
    <s v="否"/>
    <x v="645"/>
    <n v="0"/>
    <n v="1"/>
    <n v="10"/>
    <n v="0"/>
    <n v="0"/>
    <n v="0"/>
    <s v="系"/>
    <s v="其他"/>
    <x v="0"/>
    <s v="其他系所"/>
  </r>
  <r>
    <s v="03  5 2019 11:40PM            "/>
    <s v="劉盈妤"/>
    <s v="A230144545"/>
    <s v="女"/>
    <s v="07/18/1999                    "/>
    <s v="學生"/>
    <s v="社會科學院                    "/>
    <s v="經濟系"/>
    <s v="學士班"/>
    <n v="988029248"/>
    <s v="carol940091@gmail.com"/>
    <s v="其它"/>
    <s v="否"/>
    <n v="0"/>
    <n v="1"/>
    <s v="是"/>
    <m/>
    <x v="0"/>
    <s v="220.137.18.251"/>
    <x v="613"/>
    <n v="10"/>
    <s v="TIP"/>
    <s v="企業實習計劃說明會"/>
    <s v="0319_玉山銀行"/>
    <n v="2"/>
    <n v="107"/>
    <n v="1"/>
    <n v="1"/>
    <n v="10"/>
    <s v="否"/>
    <x v="645"/>
    <n v="0"/>
    <n v="1"/>
    <n v="10"/>
    <n v="0"/>
    <n v="0"/>
    <n v="0"/>
    <s v="系"/>
    <s v="其他"/>
    <x v="0"/>
    <s v="其他系所"/>
  </r>
  <r>
    <s v="03  5 2019 11:39PM            "/>
    <s v="劉盈妤"/>
    <s v="A230144545"/>
    <s v="女"/>
    <s v="07/18/1999                    "/>
    <s v="學生"/>
    <s v="社會科學院                    "/>
    <s v="經濟系"/>
    <s v="學士班"/>
    <n v="988029248"/>
    <s v="carol940091@gmail.com"/>
    <s v="其它"/>
    <s v="否"/>
    <n v="0"/>
    <n v="1"/>
    <s v="是"/>
    <m/>
    <x v="0"/>
    <s v="220.137.18.251"/>
    <x v="613"/>
    <n v="10"/>
    <s v="TIP"/>
    <s v="企業實習計劃說明會"/>
    <s v="0320_國泰金控"/>
    <n v="2"/>
    <n v="107"/>
    <n v="1"/>
    <n v="1"/>
    <n v="10"/>
    <s v="無"/>
    <x v="645"/>
    <n v="0"/>
    <n v="1"/>
    <n v="10"/>
    <n v="0"/>
    <n v="0"/>
    <n v="0"/>
    <s v="系"/>
    <s v="其他"/>
    <x v="0"/>
    <s v="其他系所"/>
  </r>
  <r>
    <s v="03  5 2019 11:35PM            "/>
    <s v="劉盈妤"/>
    <s v="A230144545"/>
    <s v="女"/>
    <s v="07/18/1999                    "/>
    <s v="學生"/>
    <s v="社會科學院                    "/>
    <s v="經濟系"/>
    <s v="學士班"/>
    <n v="988029248"/>
    <s v="carol940091@gmail.com"/>
    <s v="其它"/>
    <s v="否"/>
    <s v="                              "/>
    <m/>
    <s v="是"/>
    <m/>
    <x v="0"/>
    <s v="220.137.18.251"/>
    <x v="613"/>
    <n v="6"/>
    <s v="TIP"/>
    <s v="企業實習計劃說明會"/>
    <s v="0411_SAS"/>
    <n v="2"/>
    <n v="107"/>
    <n v="1"/>
    <n v="1"/>
    <n v="10"/>
    <m/>
    <x v="645"/>
    <n v="0"/>
    <n v="1"/>
    <n v="10"/>
    <n v="0"/>
    <n v="0"/>
    <n v="0"/>
    <s v="系"/>
    <s v="其他"/>
    <x v="0"/>
    <s v="其他系所"/>
  </r>
  <r>
    <m/>
    <s v="劉羿杏"/>
    <m/>
    <m/>
    <m/>
    <s v="企業夥伴"/>
    <s v="燦星旅遊"/>
    <m/>
    <s v="其他"/>
    <m/>
    <m/>
    <m/>
    <m/>
    <m/>
    <m/>
    <s v="是"/>
    <m/>
    <x v="0"/>
    <m/>
    <x v="1"/>
    <m/>
    <s v="TCP"/>
    <s v="結業式"/>
    <s v="0329_結業式"/>
    <n v="2"/>
    <n v="107"/>
    <n v="1"/>
    <n v="0"/>
    <n v="0"/>
    <m/>
    <x v="646"/>
    <n v="0"/>
    <n v="1"/>
    <n v="0"/>
    <n v="0"/>
    <n v="0"/>
    <n v="0"/>
    <s v="其他"/>
    <s v="非在校生"/>
    <x v="1"/>
    <s v="其他"/>
  </r>
  <r>
    <s v="03 12 2019  2:22PM            "/>
    <s v="劉家瑜"/>
    <s v="B223236771"/>
    <s v="女"/>
    <s v="04/09/1999                    "/>
    <s v="學生"/>
    <s v="管理學院                      "/>
    <s v="工管系企管組"/>
    <s v="學士班"/>
    <n v="905910996"/>
    <s v="liu190409@gmail.com"/>
    <s v="其它"/>
    <s v="否"/>
    <n v="0"/>
    <n v="1"/>
    <s v="是"/>
    <m/>
    <x v="0"/>
    <s v="223.139.219.78"/>
    <x v="614"/>
    <n v="10"/>
    <s v="TIP"/>
    <s v="企業實習計劃說明會"/>
    <s v="0313_全球人壽"/>
    <n v="2"/>
    <n v="107"/>
    <n v="1"/>
    <n v="1"/>
    <n v="10"/>
    <s v="否"/>
    <x v="647"/>
    <n v="0"/>
    <n v="1"/>
    <n v="10"/>
    <n v="0"/>
    <n v="0"/>
    <n v="0"/>
    <s v="系"/>
    <s v="工管"/>
    <x v="5"/>
    <s v="工管系"/>
  </r>
  <r>
    <s v="03 13 2019  1:34PM            "/>
    <s v="劉家瑜"/>
    <s v="B223236771"/>
    <s v="女"/>
    <s v="04/09/1999                    "/>
    <s v="學生"/>
    <s v="管理學院                      "/>
    <s v="工管系企管組"/>
    <s v="學士班"/>
    <n v="905910996"/>
    <s v="liu190409@gmail.com"/>
    <s v="其它"/>
    <s v="否"/>
    <n v="0"/>
    <n v="1"/>
    <s v="是"/>
    <m/>
    <x v="0"/>
    <s v="140.112.25.30"/>
    <x v="614"/>
    <n v="10"/>
    <s v="TIP"/>
    <s v="企業實習計劃說明會"/>
    <s v="0314_精英公關集團"/>
    <n v="2"/>
    <n v="107"/>
    <n v="1"/>
    <n v="1"/>
    <n v="10"/>
    <s v="否"/>
    <x v="647"/>
    <n v="0"/>
    <n v="1"/>
    <n v="10"/>
    <n v="0"/>
    <n v="0"/>
    <n v="0"/>
    <s v="系"/>
    <s v="工管"/>
    <x v="5"/>
    <s v="工管系"/>
  </r>
  <r>
    <s v="03 14 2019  1:49PM            "/>
    <s v="劉家瑜"/>
    <s v="B223236771"/>
    <s v="女"/>
    <s v="04/09/1999                    "/>
    <s v="學生"/>
    <s v="管理學院                      "/>
    <s v="工管系企管組"/>
    <s v="學士班"/>
    <n v="905910996"/>
    <s v="liu190409@gmail.com"/>
    <s v="其它"/>
    <s v="否"/>
    <n v="0"/>
    <n v="1"/>
    <s v="是"/>
    <m/>
    <x v="0"/>
    <s v="114.136.208.55"/>
    <x v="614"/>
    <n v="10"/>
    <s v="TIP"/>
    <s v="企業實習計劃說明會"/>
    <s v="0319_玉山銀行"/>
    <n v="2"/>
    <n v="107"/>
    <n v="1"/>
    <n v="1"/>
    <n v="10"/>
    <s v="否"/>
    <x v="647"/>
    <n v="0"/>
    <n v="1"/>
    <n v="10"/>
    <n v="0"/>
    <n v="0"/>
    <n v="0"/>
    <s v="系"/>
    <s v="工管"/>
    <x v="5"/>
    <s v="工管系"/>
  </r>
  <r>
    <s v="03 26 2019  5:10PM            "/>
    <s v="劉家瑜"/>
    <s v="B223236771"/>
    <s v="女"/>
    <s v="04/09/1999                    "/>
    <s v="學生"/>
    <s v="管理學院                      "/>
    <s v="工管系企管組"/>
    <s v="學士班"/>
    <n v="905910996"/>
    <s v="liu190409@gmail.com"/>
    <s v="其它"/>
    <s v="否"/>
    <s v="                              "/>
    <m/>
    <s v="是"/>
    <m/>
    <x v="0"/>
    <s v="223.136.208.178"/>
    <x v="614"/>
    <n v="6"/>
    <s v="TIP"/>
    <s v="企業實習計劃說明會"/>
    <s v="0327_願麗醫美集團"/>
    <n v="2"/>
    <n v="107"/>
    <n v="1"/>
    <n v="1"/>
    <n v="10"/>
    <s v="否"/>
    <x v="647"/>
    <n v="0"/>
    <n v="1"/>
    <n v="10"/>
    <n v="0"/>
    <n v="0"/>
    <n v="0"/>
    <s v="系"/>
    <s v="工管"/>
    <x v="5"/>
    <s v="工管系"/>
  </r>
  <r>
    <s v="02 25 2019 11:59PM            "/>
    <s v="劉容豔"/>
    <s v="H225192867"/>
    <s v="女"/>
    <s v="03/17/1999                    "/>
    <s v="學生"/>
    <s v="生物資源暨農學院              "/>
    <s v="園藝系"/>
    <s v="學士班"/>
    <n v="978014921"/>
    <s v="ruby880317@gmail.com"/>
    <s v="其它"/>
    <s v="否"/>
    <n v="1"/>
    <n v="0"/>
    <s v="否"/>
    <m/>
    <x v="0"/>
    <s v="140.112.223.161"/>
    <x v="615"/>
    <n v="10"/>
    <s v="TIP"/>
    <s v="企業實習計劃說明會"/>
    <s v="0322_台灣拜耳"/>
    <n v="2"/>
    <n v="107"/>
    <n v="1"/>
    <n v="1"/>
    <n v="10"/>
    <s v="否"/>
    <x v="648"/>
    <n v="1"/>
    <n v="0"/>
    <n v="0"/>
    <n v="1"/>
    <n v="0"/>
    <n v="0"/>
    <s v="系"/>
    <s v="其他"/>
    <x v="0"/>
    <s v="其他系所"/>
  </r>
  <r>
    <s v="03 12 2019  5:12PM            "/>
    <s v="劉書睿"/>
    <s v="C121506322"/>
    <s v="男"/>
    <s v="09/05/1996                    "/>
    <s v="學生"/>
    <s v="管理學院                      "/>
    <s v="會計系"/>
    <s v="學士班"/>
    <n v="930388786"/>
    <s v="b04702100@ntu.edu.tw"/>
    <s v="其它"/>
    <s v="否"/>
    <n v="0"/>
    <n v="1"/>
    <s v="是"/>
    <m/>
    <x v="0"/>
    <s v="49.216.29.72"/>
    <x v="616"/>
    <n v="10"/>
    <s v="TIP"/>
    <s v="企業實習計劃說明會"/>
    <s v="0314_精英公關集團"/>
    <n v="2"/>
    <n v="107"/>
    <n v="1"/>
    <n v="1"/>
    <n v="10"/>
    <s v="是"/>
    <x v="649"/>
    <n v="0"/>
    <n v="1"/>
    <n v="10"/>
    <n v="0"/>
    <n v="0"/>
    <n v="0"/>
    <s v="系"/>
    <s v="會計"/>
    <x v="4"/>
    <s v="會計系"/>
  </r>
  <r>
    <s v="02 25 2019 11:45AM            "/>
    <s v="劉敏婕"/>
    <s v="H224496722"/>
    <s v="女"/>
    <s v="05/01/1996                    "/>
    <s v="學生"/>
    <s v="社會科學院                    "/>
    <s v="經濟系"/>
    <s v="學士班"/>
    <n v="983268732"/>
    <s v="b03303018@ntu.edu.tw"/>
    <s v="其它"/>
    <s v="否"/>
    <n v="0"/>
    <n v="1"/>
    <s v="是"/>
    <m/>
    <x v="0"/>
    <s v="140.112.223.110"/>
    <x v="617"/>
    <n v="10"/>
    <s v="TIP"/>
    <s v="企業實習計劃說明會"/>
    <s v="0306_藍天百腦匯"/>
    <n v="2"/>
    <n v="107"/>
    <n v="1"/>
    <n v="1"/>
    <n v="10"/>
    <s v="是"/>
    <x v="650"/>
    <n v="0"/>
    <n v="1"/>
    <n v="10"/>
    <n v="0"/>
    <n v="0"/>
    <n v="0"/>
    <s v="系"/>
    <s v="其他"/>
    <x v="0"/>
    <s v="其他系所"/>
  </r>
  <r>
    <s v="03 12 2019  1:53PM            "/>
    <s v="劉敏婕"/>
    <s v="H224496722"/>
    <s v="女"/>
    <s v="05/01/1996                    "/>
    <s v="學生"/>
    <s v="社會科學院                    "/>
    <s v="經濟系"/>
    <s v="學士班"/>
    <n v="983268732"/>
    <s v="b03303018@ntu.edu.tw"/>
    <s v="其它"/>
    <s v="否"/>
    <n v="0"/>
    <n v="1"/>
    <s v="是"/>
    <m/>
    <x v="0"/>
    <s v="140.112.25.1"/>
    <x v="617"/>
    <n v="10"/>
    <s v="TIP"/>
    <s v="企業實習計劃說明會"/>
    <s v="0315_聚陽實業"/>
    <n v="2"/>
    <n v="107"/>
    <n v="1"/>
    <n v="1"/>
    <n v="10"/>
    <s v="是"/>
    <x v="650"/>
    <n v="0"/>
    <n v="1"/>
    <n v="10"/>
    <n v="0"/>
    <n v="0"/>
    <n v="0"/>
    <s v="系"/>
    <s v="其他"/>
    <x v="0"/>
    <s v="其他系所"/>
  </r>
  <r>
    <s v="03  6 2019 12:29PM            "/>
    <s v="劉敏婕"/>
    <s v="H224496722"/>
    <s v="女"/>
    <s v="05/01/1996                    "/>
    <s v="學生"/>
    <s v="社會科學院                    "/>
    <s v="經濟系"/>
    <s v="學士班"/>
    <n v="983268732"/>
    <s v="b03303018@ntu.edu.tw"/>
    <s v="其它"/>
    <s v="否"/>
    <n v="0"/>
    <n v="1"/>
    <s v="是"/>
    <m/>
    <x v="0"/>
    <s v="223.137.165.200"/>
    <x v="617"/>
    <n v="10"/>
    <s v="TIP"/>
    <s v="企業實習計劃說明會"/>
    <s v="0319_玉山銀行"/>
    <n v="2"/>
    <n v="107"/>
    <n v="1"/>
    <n v="1"/>
    <n v="10"/>
    <s v="是"/>
    <x v="650"/>
    <n v="0"/>
    <n v="1"/>
    <n v="10"/>
    <n v="0"/>
    <n v="0"/>
    <n v="0"/>
    <s v="系"/>
    <s v="其他"/>
    <x v="0"/>
    <s v="其他系所"/>
  </r>
  <r>
    <s v="02 25 2019 11:44AM            "/>
    <s v="劉敏婕"/>
    <s v="H224496722"/>
    <s v="女"/>
    <s v="05/01/1996                    "/>
    <s v="學生"/>
    <s v="社會科學院                    "/>
    <s v="經濟系"/>
    <s v="學士班"/>
    <n v="983268732"/>
    <s v="b03303018@ntu.edu.tw"/>
    <s v="其它"/>
    <s v="否"/>
    <n v="0"/>
    <n v="1"/>
    <s v="是"/>
    <m/>
    <x v="0"/>
    <s v="140.112.223.110"/>
    <x v="617"/>
    <n v="10"/>
    <s v="TIP"/>
    <s v="企業實習計劃說明會"/>
    <s v="0320_國泰金控"/>
    <n v="2"/>
    <n v="107"/>
    <n v="1"/>
    <n v="1"/>
    <n v="10"/>
    <s v="是"/>
    <x v="650"/>
    <n v="0"/>
    <n v="1"/>
    <n v="10"/>
    <n v="0"/>
    <n v="0"/>
    <n v="0"/>
    <s v="系"/>
    <s v="其他"/>
    <x v="0"/>
    <s v="其他系所"/>
  </r>
  <r>
    <s v="03 22 2019  7:26PM            "/>
    <s v="劉敏婕"/>
    <s v="H224496722"/>
    <s v="女"/>
    <s v="05/01/1996                    "/>
    <s v="學生"/>
    <s v="社會科學院                    "/>
    <s v="經濟系"/>
    <s v="學士班"/>
    <n v="983268732"/>
    <s v="b03303018@ntu.edu.tw"/>
    <s v="其它"/>
    <s v="否"/>
    <n v="0"/>
    <n v="1"/>
    <s v="是"/>
    <m/>
    <x v="0"/>
    <s v="140.112.223.110"/>
    <x v="617"/>
    <n v="10"/>
    <s v="TIP"/>
    <s v="企業實習計劃說明會"/>
    <s v="0325_富達投信"/>
    <n v="2"/>
    <n v="107"/>
    <n v="1"/>
    <n v="1"/>
    <n v="10"/>
    <s v="是"/>
    <x v="650"/>
    <n v="0"/>
    <n v="1"/>
    <n v="10"/>
    <n v="0"/>
    <n v="0"/>
    <n v="0"/>
    <s v="系"/>
    <s v="其他"/>
    <x v="0"/>
    <s v="其他系所"/>
  </r>
  <r>
    <s v="03 18 2019  6:02PM            "/>
    <s v="劉敏婕"/>
    <s v="H224496722"/>
    <s v="女"/>
    <s v="05/01/1996                    "/>
    <s v="學生"/>
    <s v="社會科學院                    "/>
    <s v="經濟系"/>
    <s v="學士班"/>
    <n v="983268732"/>
    <s v="b03303018@ntu.edu.tw"/>
    <s v="其它"/>
    <s v="否"/>
    <s v="                              "/>
    <m/>
    <s v="是"/>
    <m/>
    <x v="0"/>
    <s v="114.137.30.190"/>
    <x v="617"/>
    <n v="6"/>
    <s v="TIP"/>
    <s v="企業實習計劃說明會"/>
    <s v="0410_燦坤實業"/>
    <n v="2"/>
    <n v="107"/>
    <n v="1"/>
    <n v="1"/>
    <n v="10"/>
    <s v="是"/>
    <x v="650"/>
    <n v="0"/>
    <n v="1"/>
    <n v="10"/>
    <n v="0"/>
    <n v="0"/>
    <n v="0"/>
    <s v="系"/>
    <s v="其他"/>
    <x v="0"/>
    <s v="其他系所"/>
  </r>
  <r>
    <s v="04 11 2019  3:43PM            "/>
    <s v="劉敏婕"/>
    <s v="H224496722"/>
    <s v="女"/>
    <s v="05/01/1996                    "/>
    <s v="學生"/>
    <s v="社會科學院                    "/>
    <s v="經濟系"/>
    <s v="學士班"/>
    <n v="983268732"/>
    <s v="b03303018@ntu.edu.tw"/>
    <s v="其它"/>
    <s v="否"/>
    <s v="                              "/>
    <m/>
    <s v="是"/>
    <m/>
    <x v="0"/>
    <s v="42.73.77.83"/>
    <x v="617"/>
    <n v="6"/>
    <s v="TIP"/>
    <s v="企業實習計劃說明會"/>
    <s v="0412_華碩電腦"/>
    <n v="2"/>
    <n v="107"/>
    <n v="1"/>
    <n v="1"/>
    <n v="10"/>
    <s v="是"/>
    <x v="650"/>
    <n v="0"/>
    <n v="1"/>
    <n v="10"/>
    <n v="0"/>
    <n v="0"/>
    <n v="0"/>
    <s v="系"/>
    <s v="其他"/>
    <x v="0"/>
    <s v="其他系所"/>
  </r>
  <r>
    <s v="03 20 2019  3:00PM            "/>
    <s v="劉智玄"/>
    <s v="O100449378"/>
    <s v="女"/>
    <s v="08/19/1996                    "/>
    <s v="學生"/>
    <s v="管理學院                      "/>
    <s v="會計系"/>
    <s v="碩士班"/>
    <n v="927030735"/>
    <s v="coolstanley0819@gmail.com"/>
    <s v="其它"/>
    <s v="是"/>
    <n v="0"/>
    <n v="0"/>
    <s v="是"/>
    <m/>
    <x v="1"/>
    <m/>
    <x v="618"/>
    <n v="0"/>
    <s v="TIP"/>
    <s v="企業實習計劃說明會"/>
    <s v="0320_國泰金控"/>
    <n v="2"/>
    <n v="107"/>
    <n v="1"/>
    <n v="1"/>
    <n v="10"/>
    <m/>
    <x v="651"/>
    <n v="0"/>
    <n v="0"/>
    <n v="0"/>
    <n v="0"/>
    <n v="1"/>
    <n v="0"/>
    <s v="所"/>
    <s v="會計"/>
    <x v="10"/>
    <s v="會研所"/>
  </r>
  <r>
    <s v="03  4 2019 10:57PM            "/>
    <s v="劉睿澄"/>
    <s v="E125113610"/>
    <s v="男"/>
    <s v="07/31/1996                    "/>
    <s v="學生"/>
    <s v="管理學院                      "/>
    <s v="國企系"/>
    <s v="碩士班"/>
    <n v="932352153"/>
    <s v="allen60212@gmail.com"/>
    <s v="其它"/>
    <s v="否"/>
    <n v="0"/>
    <n v="1"/>
    <s v="是"/>
    <m/>
    <x v="0"/>
    <s v="1.161.234.251"/>
    <x v="619"/>
    <n v="10"/>
    <s v="TIP"/>
    <s v="企業實習計劃說明會"/>
    <s v="0319_玉山銀行"/>
    <n v="2"/>
    <n v="107"/>
    <n v="1"/>
    <n v="1"/>
    <n v="10"/>
    <s v="是"/>
    <x v="652"/>
    <n v="0"/>
    <n v="1"/>
    <n v="10"/>
    <n v="0"/>
    <n v="0"/>
    <n v="0"/>
    <s v="所"/>
    <s v="國企"/>
    <x v="11"/>
    <s v="國企所"/>
  </r>
  <r>
    <s v="03  4 2019 10:56PM            "/>
    <s v="劉睿澄"/>
    <s v="E125113610"/>
    <s v="男"/>
    <s v="07/31/1996                    "/>
    <s v="學生"/>
    <s v="管理學院                      "/>
    <s v="國企系"/>
    <s v="碩士班"/>
    <n v="932352153"/>
    <s v="allen60212@gmail.com"/>
    <s v="其它"/>
    <s v="否"/>
    <n v="0"/>
    <n v="1"/>
    <s v="是"/>
    <m/>
    <x v="0"/>
    <s v="1.161.234.251"/>
    <x v="619"/>
    <n v="10"/>
    <s v="TIP"/>
    <s v="企業實習計劃說明會"/>
    <s v="0320_國泰金控"/>
    <n v="2"/>
    <n v="107"/>
    <n v="1"/>
    <n v="1"/>
    <n v="10"/>
    <s v="有"/>
    <x v="652"/>
    <n v="0"/>
    <n v="1"/>
    <n v="10"/>
    <n v="0"/>
    <n v="0"/>
    <n v="0"/>
    <s v="所"/>
    <s v="國企"/>
    <x v="11"/>
    <s v="國企所"/>
  </r>
  <r>
    <m/>
    <s v="劉勳宏"/>
    <m/>
    <m/>
    <m/>
    <s v="校外人士"/>
    <m/>
    <m/>
    <m/>
    <m/>
    <m/>
    <s v="其他"/>
    <s v="是"/>
    <n v="0"/>
    <n v="0"/>
    <s v="是"/>
    <m/>
    <x v="1"/>
    <m/>
    <x v="1"/>
    <n v="0"/>
    <s v="TIP"/>
    <s v="企業實習計劃說明會"/>
    <s v="0318_大昌華嘉"/>
    <n v="2"/>
    <n v="107"/>
    <n v="1"/>
    <n v="1"/>
    <n v="10"/>
    <m/>
    <x v="653"/>
    <n v="0"/>
    <n v="0"/>
    <n v="0"/>
    <n v="0"/>
    <n v="1"/>
    <n v="0"/>
    <s v="其他"/>
    <s v="非在校生"/>
    <x v="1"/>
    <s v="其他"/>
  </r>
  <r>
    <s v="02 23 2019 10:10PM            "/>
    <s v="劉曉潔"/>
    <s v="K222986645"/>
    <s v="女"/>
    <s v="07/20/1999                    "/>
    <s v="學生"/>
    <s v="管理學院                      "/>
    <s v="國企系"/>
    <s v="學士班"/>
    <n v="916346526"/>
    <s v="claire88720@gmail.com"/>
    <s v="其它"/>
    <s v="是"/>
    <n v="0"/>
    <n v="1"/>
    <s v="是"/>
    <m/>
    <x v="0"/>
    <s v="140.112.228.87"/>
    <x v="620"/>
    <n v="10"/>
    <s v="TIP"/>
    <s v="企業實習計劃說明會"/>
    <s v="0314_精英公關集團"/>
    <n v="2"/>
    <n v="107"/>
    <n v="1"/>
    <n v="1"/>
    <n v="10"/>
    <s v="否"/>
    <x v="654"/>
    <n v="0"/>
    <n v="1"/>
    <n v="10"/>
    <n v="0"/>
    <n v="0"/>
    <n v="0"/>
    <s v="系"/>
    <s v="國企"/>
    <x v="2"/>
    <s v="國企系"/>
  </r>
  <r>
    <s v="04 13 2019 12:55PM            "/>
    <s v="劉曉潔"/>
    <s v="K222986645"/>
    <s v="男"/>
    <s v="07/20/1999                    "/>
    <s v="學生"/>
    <s v="管理學院                      "/>
    <s v="國企系"/>
    <s v="學士班"/>
    <n v="916346526"/>
    <s v="claire88720@gmail.com"/>
    <s v="其它"/>
    <s v="是"/>
    <s v="                              "/>
    <m/>
    <s v="是"/>
    <m/>
    <x v="0"/>
    <m/>
    <x v="620"/>
    <m/>
    <s v="TCP"/>
    <s v="結業式"/>
    <s v="0329_結業式"/>
    <n v="2"/>
    <n v="107"/>
    <n v="1"/>
    <n v="0"/>
    <n v="0"/>
    <m/>
    <x v="654"/>
    <n v="0"/>
    <n v="1"/>
    <n v="0"/>
    <n v="0"/>
    <n v="0"/>
    <n v="0"/>
    <s v="系"/>
    <s v="國企"/>
    <x v="2"/>
    <s v="國企系"/>
  </r>
  <r>
    <s v="04 18 2019  3:10PM            "/>
    <s v="劉曉潔"/>
    <s v="K222986645"/>
    <s v="女"/>
    <s v="07/20/1999                    "/>
    <s v="學生"/>
    <s v="管理學院                      "/>
    <s v="國企系"/>
    <s v="學士班"/>
    <n v="916346526"/>
    <s v="claire88720@gmail.com"/>
    <s v="其它"/>
    <s v="否"/>
    <s v="                              "/>
    <m/>
    <s v="否"/>
    <m/>
    <x v="0"/>
    <s v="140.112.228.87"/>
    <x v="620"/>
    <n v="6"/>
    <s v="TIP"/>
    <s v="企業實習說明會"/>
    <s v="0426_台灣通用磨坊"/>
    <n v="2"/>
    <n v="107"/>
    <n v="1"/>
    <n v="1"/>
    <n v="10"/>
    <s v="否"/>
    <x v="654"/>
    <n v="1"/>
    <n v="0"/>
    <n v="0"/>
    <n v="1"/>
    <n v="0"/>
    <n v="0"/>
    <s v="系"/>
    <s v="國企"/>
    <x v="2"/>
    <s v="國企系"/>
  </r>
  <r>
    <s v="03 12 2019  1:29PM            "/>
    <s v="歐子立"/>
    <s v="X120599589"/>
    <s v="男"/>
    <s v="01/09/1998                    "/>
    <s v="學生"/>
    <s v="管理學院                      "/>
    <s v="資管系"/>
    <s v="學士班"/>
    <n v="928400117"/>
    <s v="b05705013@ntu.im"/>
    <s v="其它"/>
    <s v="否"/>
    <n v="1"/>
    <n v="0"/>
    <s v="否"/>
    <m/>
    <x v="0"/>
    <s v="140.112.247.92"/>
    <x v="621"/>
    <n v="10"/>
    <s v="TIP"/>
    <s v="企業實習計劃說明會"/>
    <s v="0319_玉山銀行"/>
    <n v="2"/>
    <n v="107"/>
    <n v="1"/>
    <n v="1"/>
    <n v="10"/>
    <s v="否"/>
    <x v="655"/>
    <n v="1"/>
    <n v="0"/>
    <n v="0"/>
    <n v="1"/>
    <n v="0"/>
    <n v="0"/>
    <s v="系"/>
    <s v="資管"/>
    <x v="12"/>
    <s v="資管系"/>
  </r>
  <r>
    <s v="03 12 2019  1:28PM            "/>
    <s v="歐子立"/>
    <s v="X120599589"/>
    <s v="男"/>
    <s v="01/09/1998                    "/>
    <s v="學生"/>
    <s v="管理學院                      "/>
    <s v="資管系"/>
    <s v="學士班"/>
    <n v="928400117"/>
    <s v="b05705013@ntu.im"/>
    <s v="其它"/>
    <s v="否"/>
    <n v="1"/>
    <n v="0"/>
    <s v="否"/>
    <m/>
    <x v="0"/>
    <s v="140.112.247.92"/>
    <x v="621"/>
    <n v="10"/>
    <s v="TIP"/>
    <s v="企業實習計劃說明會"/>
    <s v="0320_國泰金控"/>
    <n v="2"/>
    <n v="107"/>
    <n v="1"/>
    <n v="1"/>
    <n v="10"/>
    <s v="否"/>
    <x v="655"/>
    <n v="1"/>
    <n v="0"/>
    <n v="0"/>
    <n v="1"/>
    <n v="0"/>
    <n v="0"/>
    <s v="系"/>
    <s v="資管"/>
    <x v="12"/>
    <s v="資管系"/>
  </r>
  <r>
    <s v="03 12 2019  1:29PM            "/>
    <s v="歐子立"/>
    <s v="X120599589"/>
    <s v="男"/>
    <s v="01/09/1998                    "/>
    <s v="學生"/>
    <s v="管理學院                      "/>
    <s v="資管系"/>
    <s v="學士班"/>
    <n v="928400117"/>
    <s v="b05705013@ntu.im"/>
    <s v="其它"/>
    <s v="否"/>
    <n v="1"/>
    <n v="0"/>
    <s v="否"/>
    <m/>
    <x v="0"/>
    <s v="140.112.247.92"/>
    <x v="621"/>
    <n v="10"/>
    <s v="TIP"/>
    <s v="企業實習計劃說明會"/>
    <s v="0325_富達投信"/>
    <n v="2"/>
    <n v="107"/>
    <n v="1"/>
    <n v="1"/>
    <n v="10"/>
    <s v="否"/>
    <x v="655"/>
    <n v="1"/>
    <n v="0"/>
    <n v="0"/>
    <n v="1"/>
    <n v="0"/>
    <n v="0"/>
    <s v="系"/>
    <s v="資管"/>
    <x v="12"/>
    <s v="資管系"/>
  </r>
  <r>
    <n v="20190331"/>
    <s v="歐子立"/>
    <s v="X120599589"/>
    <s v="男"/>
    <s v="01/09/1998                    "/>
    <s v="學生"/>
    <s v="管理學院                      "/>
    <s v="資管系"/>
    <s v="學士班"/>
    <n v="928400117"/>
    <s v="b05705013@ntu.im"/>
    <m/>
    <m/>
    <m/>
    <m/>
    <m/>
    <m/>
    <x v="2"/>
    <m/>
    <x v="621"/>
    <m/>
    <s v="黑名單"/>
    <s v="20190326-20190510"/>
    <m/>
    <n v="2"/>
    <n v="107"/>
    <m/>
    <m/>
    <m/>
    <m/>
    <x v="655"/>
    <m/>
    <n v="0"/>
    <m/>
    <n v="-3"/>
    <m/>
    <m/>
    <s v="系"/>
    <s v="資管"/>
    <x v="12"/>
    <s v="資管系"/>
  </r>
  <r>
    <s v="04 28 2019 11:10PM            "/>
    <s v="歐陽睿"/>
    <s v="A129655651"/>
    <s v="男"/>
    <s v="11/25/1997                    "/>
    <s v="學生"/>
    <s v="管理學院                      "/>
    <s v="財金系"/>
    <s v="學士班"/>
    <n v="916445927"/>
    <s v="ericouyang11@gmail.com"/>
    <s v="其它"/>
    <s v="否"/>
    <s v="                              "/>
    <m/>
    <s v="是"/>
    <m/>
    <x v="0"/>
    <s v="140.118.225.72"/>
    <x v="622"/>
    <n v="6"/>
    <s v="TIP"/>
    <s v="企業實習說明會"/>
    <s v="0506_綠藤生機"/>
    <n v="2"/>
    <n v="107"/>
    <n v="1"/>
    <n v="1"/>
    <n v="10"/>
    <s v="否"/>
    <x v="656"/>
    <n v="0"/>
    <n v="1"/>
    <n v="10"/>
    <n v="0"/>
    <n v="0"/>
    <n v="0"/>
    <s v="系"/>
    <s v="財金"/>
    <x v="3"/>
    <s v="財金系"/>
  </r>
  <r>
    <s v="03  8 2019  3:55PM            "/>
    <s v="潘君亭"/>
    <s v="F228459232"/>
    <s v="女"/>
    <s v="03/24/1993                    "/>
    <s v="學生"/>
    <s v="管理學院                      "/>
    <s v="國企系"/>
    <s v="碩士班"/>
    <n v="910194409"/>
    <s v="capller589@gmail.com"/>
    <s v="其它"/>
    <s v="否"/>
    <n v="0"/>
    <n v="1"/>
    <s v="是"/>
    <m/>
    <x v="0"/>
    <s v="140.112.25.106"/>
    <x v="623"/>
    <n v="10"/>
    <s v="TIP"/>
    <s v="企業實習計劃說明會"/>
    <s v="0318_大昌華嘉"/>
    <n v="2"/>
    <n v="107"/>
    <n v="1"/>
    <n v="1"/>
    <n v="10"/>
    <m/>
    <x v="657"/>
    <n v="0"/>
    <n v="1"/>
    <n v="10"/>
    <n v="0"/>
    <n v="0"/>
    <n v="0"/>
    <s v="所"/>
    <s v="國企"/>
    <x v="11"/>
    <s v="國企所"/>
  </r>
  <r>
    <s v="03 14 2019  9:10PM            "/>
    <s v="潘君亭"/>
    <s v="F228459232"/>
    <s v="女"/>
    <s v="03/24/1993                    "/>
    <s v="學生"/>
    <s v="管理學院                      "/>
    <s v="國企系"/>
    <s v="碩士班"/>
    <n v="910194409"/>
    <s v="capller589@gmail.com"/>
    <s v="其它"/>
    <s v="否"/>
    <n v="0"/>
    <n v="1"/>
    <s v="是"/>
    <m/>
    <x v="0"/>
    <s v="1.200.204.29"/>
    <x v="623"/>
    <n v="10"/>
    <s v="TIP"/>
    <s v="企業實習計劃說明會"/>
    <s v="0325_富達投信"/>
    <n v="2"/>
    <n v="107"/>
    <n v="1"/>
    <n v="1"/>
    <n v="10"/>
    <s v="是"/>
    <x v="657"/>
    <n v="0"/>
    <n v="1"/>
    <n v="10"/>
    <n v="0"/>
    <n v="0"/>
    <n v="0"/>
    <s v="所"/>
    <s v="國企"/>
    <x v="11"/>
    <s v="國企所"/>
  </r>
  <r>
    <s v="03 19 2019  7:12PM            "/>
    <s v="潘君亭"/>
    <s v="F228459232"/>
    <s v="女"/>
    <s v="03/24/1993                    "/>
    <s v="學生"/>
    <s v="管理學院                      "/>
    <s v="國企系"/>
    <s v="碩士班"/>
    <n v="910194409"/>
    <s v="capller589@gmail.com"/>
    <s v="其它"/>
    <s v="否"/>
    <s v="                              "/>
    <m/>
    <s v="是"/>
    <m/>
    <x v="0"/>
    <s v="180.217.92.132"/>
    <x v="623"/>
    <n v="6"/>
    <s v="TIP"/>
    <s v="企業實習計劃說明會"/>
    <s v="0412_華碩電腦"/>
    <n v="2"/>
    <n v="107"/>
    <n v="1"/>
    <n v="1"/>
    <n v="10"/>
    <s v="是"/>
    <x v="657"/>
    <n v="0"/>
    <n v="1"/>
    <n v="10"/>
    <n v="0"/>
    <n v="0"/>
    <n v="0"/>
    <s v="所"/>
    <s v="國企"/>
    <x v="11"/>
    <s v="國企所"/>
  </r>
  <r>
    <s v="04 27 2019  1:39PM            "/>
    <s v="潘君亭"/>
    <s v="F228459232"/>
    <s v="女"/>
    <s v="03/24/1993                    "/>
    <s v="學生"/>
    <s v="管理學院                      "/>
    <s v="國企系"/>
    <s v="碩士班"/>
    <n v="910194409"/>
    <s v="capller589@gmail.com"/>
    <s v="其它"/>
    <s v="否"/>
    <s v="                              "/>
    <m/>
    <s v="是"/>
    <m/>
    <x v="0"/>
    <s v="180.217.101.53"/>
    <x v="623"/>
    <n v="6"/>
    <s v="TIP"/>
    <s v="企業實習說明會"/>
    <s v="0506_綠藤生機"/>
    <n v="2"/>
    <n v="107"/>
    <n v="1"/>
    <n v="1"/>
    <n v="10"/>
    <s v="否"/>
    <x v="657"/>
    <n v="0"/>
    <n v="1"/>
    <n v="10"/>
    <n v="0"/>
    <n v="0"/>
    <n v="0"/>
    <s v="所"/>
    <s v="國企"/>
    <x v="11"/>
    <s v="國企所"/>
  </r>
  <r>
    <s v="04 25 2019  9:53PM            "/>
    <s v="潘佳琳"/>
    <s v="F229971657"/>
    <s v="女"/>
    <s v="07/20/1998                    "/>
    <s v="學生"/>
    <s v="文學院                        "/>
    <s v="歷史系"/>
    <s v="學士班"/>
    <n v="920459811"/>
    <s v="linda991239@gmail.com"/>
    <s v="其它"/>
    <s v="否"/>
    <s v="                              "/>
    <m/>
    <s v="是"/>
    <m/>
    <x v="0"/>
    <s v="223.140.237.236"/>
    <x v="624"/>
    <n v="6"/>
    <s v="TIP"/>
    <s v="企業實習說明會"/>
    <s v="0426_台灣通用磨坊"/>
    <n v="2"/>
    <n v="107"/>
    <n v="1"/>
    <n v="1"/>
    <n v="10"/>
    <s v="否"/>
    <x v="658"/>
    <n v="0"/>
    <n v="1"/>
    <n v="10"/>
    <n v="0"/>
    <n v="0"/>
    <n v="0"/>
    <s v="系"/>
    <s v="其他"/>
    <x v="0"/>
    <s v="其他系所"/>
  </r>
  <r>
    <s v="04 25 2019  9:59PM            "/>
    <s v="潘佳琳"/>
    <s v="F229971657"/>
    <s v="女"/>
    <s v="07/20/1998                    "/>
    <s v="學生"/>
    <s v="文學院                        "/>
    <s v="歷史系"/>
    <s v="學士班"/>
    <n v="920459811"/>
    <s v="linda991239@gmail.com"/>
    <s v="其它"/>
    <s v="否"/>
    <s v="                              "/>
    <m/>
    <s v="是"/>
    <m/>
    <x v="0"/>
    <s v="223.140.237.236"/>
    <x v="624"/>
    <n v="6"/>
    <s v="TIP"/>
    <s v="企業實習說明會"/>
    <s v="0506_綠藤生機"/>
    <n v="2"/>
    <n v="107"/>
    <n v="1"/>
    <n v="1"/>
    <n v="10"/>
    <s v="否"/>
    <x v="658"/>
    <n v="0"/>
    <n v="1"/>
    <n v="10"/>
    <n v="0"/>
    <n v="0"/>
    <n v="0"/>
    <s v="系"/>
    <s v="其他"/>
    <x v="0"/>
    <s v="其他系所"/>
  </r>
  <r>
    <s v="03  6 2019 12:06PM            "/>
    <s v="潘芷寧"/>
    <s v="F228823401"/>
    <s v="女"/>
    <s v="01/08/1995                    "/>
    <s v="校外人士"/>
    <m/>
    <m/>
    <m/>
    <n v="937818261"/>
    <s v="penamy5080@gmail.com"/>
    <s v="其它"/>
    <s v="否"/>
    <n v="0"/>
    <n v="1"/>
    <s v="是"/>
    <m/>
    <x v="0"/>
    <s v="140.124.249.8"/>
    <x v="625"/>
    <n v="10"/>
    <s v="TIP"/>
    <s v="企業實習計劃說明會"/>
    <s v="0319_玉山銀行"/>
    <n v="2"/>
    <n v="107"/>
    <n v="1"/>
    <n v="1"/>
    <n v="10"/>
    <s v="否"/>
    <x v="659"/>
    <n v="0"/>
    <n v="1"/>
    <n v="10"/>
    <n v="0"/>
    <n v="0"/>
    <n v="0"/>
    <s v="其他"/>
    <s v="非在校生"/>
    <x v="1"/>
    <s v="其他"/>
  </r>
  <r>
    <s v="03  6 2019 12:08PM            "/>
    <s v="潘芷寧"/>
    <s v="F228823401"/>
    <s v="女"/>
    <s v="01/08/1995                    "/>
    <s v="校外人士"/>
    <m/>
    <m/>
    <m/>
    <n v="937818261"/>
    <s v="penamy5080@gmail.com"/>
    <s v="其它"/>
    <s v="否"/>
    <n v="0"/>
    <n v="1"/>
    <s v="是"/>
    <m/>
    <x v="0"/>
    <s v="140.124.249.8"/>
    <x v="625"/>
    <n v="10"/>
    <s v="TIP"/>
    <s v="企業實習計劃說明會"/>
    <s v="0320_國泰金控"/>
    <n v="2"/>
    <n v="107"/>
    <n v="1"/>
    <n v="1"/>
    <n v="10"/>
    <s v="否"/>
    <x v="659"/>
    <n v="0"/>
    <n v="1"/>
    <n v="10"/>
    <n v="0"/>
    <n v="0"/>
    <n v="0"/>
    <s v="其他"/>
    <s v="非在校生"/>
    <x v="1"/>
    <s v="其他"/>
  </r>
  <r>
    <s v="03 11 2019 11:30AM            "/>
    <s v="潘冠臻"/>
    <s v="C221454601"/>
    <s v="女"/>
    <s v="02/09/1995                    "/>
    <s v="學生"/>
    <s v="管理學院                      "/>
    <s v="商研所"/>
    <s v="碩士班"/>
    <n v="988768062"/>
    <s v="c301181@gmail.com"/>
    <s v="其它"/>
    <s v="否"/>
    <n v="0"/>
    <n v="1"/>
    <s v="是"/>
    <m/>
    <x v="0"/>
    <s v="140.112.25.7"/>
    <x v="626"/>
    <n v="10"/>
    <s v="TIP"/>
    <s v="企業實習計劃說明會"/>
    <s v="0318_大昌華嘉"/>
    <n v="2"/>
    <n v="107"/>
    <n v="1"/>
    <n v="1"/>
    <n v="10"/>
    <m/>
    <x v="660"/>
    <n v="0"/>
    <n v="1"/>
    <n v="10"/>
    <n v="0"/>
    <n v="0"/>
    <n v="0"/>
    <s v="所"/>
    <s v="商研"/>
    <x v="7"/>
    <s v="商研所"/>
  </r>
  <r>
    <s v="04 14 2019  1:11PM            "/>
    <s v="潘冠融"/>
    <s v="A129768224"/>
    <s v="男"/>
    <s v="10/17/1997                    "/>
    <s v="學生"/>
    <s v="管理學院                      "/>
    <s v="國企系"/>
    <s v="學士班"/>
    <n v="975810386"/>
    <s v="pedro05704029@gmail.com"/>
    <s v="其它"/>
    <s v="否"/>
    <s v="                              "/>
    <m/>
    <s v="否"/>
    <m/>
    <x v="0"/>
    <s v="111.240.168.238"/>
    <x v="627"/>
    <n v="6"/>
    <s v="TIP"/>
    <s v="企業實習說明會"/>
    <s v="0426_台灣通用磨坊"/>
    <n v="2"/>
    <n v="107"/>
    <n v="1"/>
    <n v="1"/>
    <n v="10"/>
    <s v="是"/>
    <x v="661"/>
    <n v="1"/>
    <n v="0"/>
    <n v="0"/>
    <n v="1"/>
    <n v="0"/>
    <n v="0"/>
    <s v="系"/>
    <s v="國企"/>
    <x v="2"/>
    <s v="國企系"/>
  </r>
  <r>
    <s v="02 19 2019 10:08AM            "/>
    <s v="潘政傑"/>
    <s v="F129443905"/>
    <s v="男"/>
    <s v="05/21/1995                    "/>
    <s v="學生"/>
    <s v="管理學院                      "/>
    <s v="國企系"/>
    <s v="碩士班"/>
    <n v="921060797"/>
    <s v="jeffpan2003@gmail.com"/>
    <s v="其它"/>
    <s v="否"/>
    <n v="0"/>
    <n v="1"/>
    <s v="是"/>
    <m/>
    <x v="0"/>
    <s v="45.64.228.86"/>
    <x v="628"/>
    <n v="10"/>
    <s v="TIP"/>
    <s v="企業實習計劃說明會"/>
    <s v="0306_藍天百腦匯"/>
    <n v="2"/>
    <n v="107"/>
    <n v="1"/>
    <n v="1"/>
    <n v="10"/>
    <s v="是"/>
    <x v="662"/>
    <n v="0"/>
    <n v="1"/>
    <n v="10"/>
    <n v="0"/>
    <n v="0"/>
    <n v="0"/>
    <s v="所"/>
    <s v="國企"/>
    <x v="11"/>
    <s v="國企所"/>
  </r>
  <r>
    <s v="02 19 2019 10:00AM            "/>
    <s v="潘政傑"/>
    <s v="F129443905"/>
    <s v="男"/>
    <s v="05/21/1995                    "/>
    <s v="學生"/>
    <s v="管理學院                      "/>
    <s v="國企系"/>
    <s v="碩士班"/>
    <n v="921060797"/>
    <s v="jeffpan2003@gmail.com"/>
    <s v="其它"/>
    <s v="否"/>
    <n v="0"/>
    <n v="1"/>
    <s v="是"/>
    <m/>
    <x v="0"/>
    <s v="45.64.228.86"/>
    <x v="628"/>
    <n v="10"/>
    <s v="TIP"/>
    <s v="企業實習計劃說明會"/>
    <s v="0311_晟德集團"/>
    <n v="2"/>
    <n v="107"/>
    <n v="1"/>
    <n v="1"/>
    <n v="10"/>
    <s v="是"/>
    <x v="662"/>
    <n v="0"/>
    <n v="1"/>
    <n v="10"/>
    <n v="0"/>
    <n v="0"/>
    <n v="0"/>
    <s v="所"/>
    <s v="國企"/>
    <x v="11"/>
    <s v="國企所"/>
  </r>
  <r>
    <s v="03 11 2019  8:41PM            "/>
    <s v="潘政傑"/>
    <s v="F129443905"/>
    <s v="男"/>
    <s v="05/21/1995                    "/>
    <s v="學生"/>
    <s v="管理學院                      "/>
    <s v="國企系"/>
    <s v="碩士班"/>
    <n v="921060797"/>
    <s v="jeffpan2003@gmail.com"/>
    <s v="其它"/>
    <s v="否"/>
    <n v="0"/>
    <n v="1"/>
    <s v="是"/>
    <m/>
    <x v="0"/>
    <s v="150.117.202.122"/>
    <x v="628"/>
    <n v="10"/>
    <s v="TIP"/>
    <s v="企業實習計劃說明會"/>
    <s v="0312_工研院產科國際所"/>
    <n v="2"/>
    <n v="107"/>
    <n v="1"/>
    <n v="1"/>
    <n v="10"/>
    <m/>
    <x v="662"/>
    <n v="0"/>
    <n v="1"/>
    <n v="10"/>
    <n v="0"/>
    <n v="0"/>
    <n v="0"/>
    <s v="所"/>
    <s v="國企"/>
    <x v="11"/>
    <s v="國企所"/>
  </r>
  <r>
    <s v="03 12 2019 10:27PM            "/>
    <s v="潘政傑"/>
    <s v="F129443905"/>
    <s v="男"/>
    <s v="05/21/1995                    "/>
    <s v="學生"/>
    <s v="管理學院                      "/>
    <s v="國企系"/>
    <s v="碩士班"/>
    <n v="921060797"/>
    <s v="jeffpan2003@gmail.com"/>
    <s v="其它"/>
    <s v="否"/>
    <n v="0"/>
    <n v="1"/>
    <s v="是"/>
    <m/>
    <x v="0"/>
    <s v="150.117.202.122"/>
    <x v="628"/>
    <n v="10"/>
    <s v="TIP"/>
    <s v="企業實習計劃說明會"/>
    <s v="0313_全球人壽"/>
    <n v="2"/>
    <n v="107"/>
    <n v="1"/>
    <n v="1"/>
    <n v="10"/>
    <s v="是"/>
    <x v="662"/>
    <n v="0"/>
    <n v="1"/>
    <n v="10"/>
    <n v="0"/>
    <n v="0"/>
    <n v="0"/>
    <s v="所"/>
    <s v="國企"/>
    <x v="11"/>
    <s v="國企所"/>
  </r>
  <r>
    <s v="02 19 2019 10:12AM            "/>
    <s v="潘政傑"/>
    <s v="F129443905"/>
    <s v="男"/>
    <s v="05/21/1995                    "/>
    <s v="學生"/>
    <s v="管理學院                      "/>
    <s v="國企系"/>
    <s v="碩士班"/>
    <n v="921060797"/>
    <s v="jeffpan2003@gmail.com"/>
    <s v="其它"/>
    <s v="否"/>
    <n v="0"/>
    <n v="1"/>
    <s v="是"/>
    <m/>
    <x v="0"/>
    <s v="45.64.228.86"/>
    <x v="628"/>
    <n v="10"/>
    <s v="TIP"/>
    <s v="企業實習計劃說明會"/>
    <s v="0315_聚陽實業"/>
    <n v="2"/>
    <n v="107"/>
    <n v="1"/>
    <n v="1"/>
    <n v="10"/>
    <s v="是"/>
    <x v="662"/>
    <n v="0"/>
    <n v="1"/>
    <n v="10"/>
    <n v="0"/>
    <n v="0"/>
    <n v="0"/>
    <s v="所"/>
    <s v="國企"/>
    <x v="11"/>
    <s v="國企所"/>
  </r>
  <r>
    <s v="03 10 2019 12:12PM            "/>
    <s v="潘政傑"/>
    <s v="F129443905"/>
    <s v="男"/>
    <s v="05/21/1995                    "/>
    <s v="學生"/>
    <s v="管理學院                      "/>
    <s v="國企系"/>
    <s v="碩士班"/>
    <n v="921060797"/>
    <s v="jeffpan2003@gmail.com"/>
    <s v="其它"/>
    <s v="否"/>
    <n v="0"/>
    <n v="1"/>
    <s v="是"/>
    <m/>
    <x v="0"/>
    <s v="218.161.17.190"/>
    <x v="628"/>
    <n v="10"/>
    <s v="TIP"/>
    <s v="企業實習計劃說明會"/>
    <s v="0318_大昌華嘉"/>
    <n v="2"/>
    <n v="107"/>
    <n v="1"/>
    <n v="1"/>
    <n v="10"/>
    <m/>
    <x v="662"/>
    <n v="0"/>
    <n v="1"/>
    <n v="10"/>
    <n v="0"/>
    <n v="0"/>
    <n v="0"/>
    <s v="所"/>
    <s v="國企"/>
    <x v="11"/>
    <s v="國企所"/>
  </r>
  <r>
    <s v="02 19 2019 10:09AM            "/>
    <s v="潘政傑"/>
    <s v="F129443905"/>
    <s v="男"/>
    <s v="05/21/1995                    "/>
    <s v="學生"/>
    <s v="管理學院                      "/>
    <s v="國企系"/>
    <s v="碩士班"/>
    <n v="921060797"/>
    <s v="jeffpan2003@gmail.com"/>
    <s v="其它"/>
    <s v="否"/>
    <n v="0"/>
    <n v="1"/>
    <s v="是"/>
    <m/>
    <x v="0"/>
    <s v="45.64.228.86"/>
    <x v="628"/>
    <n v="10"/>
    <s v="TIP"/>
    <s v="企業實習計劃說明會"/>
    <s v="0319_玉山銀行"/>
    <n v="2"/>
    <n v="107"/>
    <n v="1"/>
    <n v="1"/>
    <n v="10"/>
    <s v="是"/>
    <x v="662"/>
    <n v="0"/>
    <n v="1"/>
    <n v="10"/>
    <n v="0"/>
    <n v="0"/>
    <n v="0"/>
    <s v="所"/>
    <s v="國企"/>
    <x v="11"/>
    <s v="國企所"/>
  </r>
  <r>
    <s v="02 19 2019 10:04AM            "/>
    <s v="潘政傑"/>
    <s v="F129443905"/>
    <s v="男"/>
    <s v="05/21/1995                    "/>
    <s v="學生"/>
    <s v="管理學院                      "/>
    <s v="國企系"/>
    <s v="碩士班"/>
    <n v="921060797"/>
    <s v="jeffpan2003@gmail.com"/>
    <s v="其它"/>
    <s v="否"/>
    <n v="0"/>
    <n v="1"/>
    <s v="是"/>
    <m/>
    <x v="0"/>
    <s v="45.64.228.86"/>
    <x v="628"/>
    <n v="10"/>
    <s v="TIP"/>
    <s v="企業實習計劃說明會"/>
    <s v="0320_國泰金控"/>
    <n v="2"/>
    <n v="107"/>
    <n v="1"/>
    <n v="1"/>
    <n v="10"/>
    <s v="是"/>
    <x v="662"/>
    <n v="0"/>
    <n v="1"/>
    <n v="10"/>
    <n v="0"/>
    <n v="0"/>
    <n v="0"/>
    <s v="所"/>
    <s v="國企"/>
    <x v="11"/>
    <s v="國企所"/>
  </r>
  <r>
    <s v="03 13 2019 11:52PM            "/>
    <s v="潘政傑"/>
    <s v="F129443905"/>
    <s v="男"/>
    <s v="05/21/1995                    "/>
    <s v="學生"/>
    <s v="管理學院                      "/>
    <s v="國企系"/>
    <s v="碩士班"/>
    <n v="921060797"/>
    <s v="jeffpan2003@gmail.com"/>
    <s v="其它"/>
    <s v="否"/>
    <n v="0"/>
    <n v="1"/>
    <s v="是"/>
    <m/>
    <x v="0"/>
    <s v="150.117.202.122"/>
    <x v="628"/>
    <n v="10"/>
    <s v="TIP"/>
    <s v="企業實習計劃說明會"/>
    <s v="0325_富達投信"/>
    <n v="2"/>
    <n v="107"/>
    <n v="1"/>
    <n v="1"/>
    <n v="10"/>
    <s v="是"/>
    <x v="662"/>
    <n v="0"/>
    <n v="1"/>
    <n v="10"/>
    <n v="0"/>
    <n v="0"/>
    <n v="0"/>
    <s v="所"/>
    <s v="國企"/>
    <x v="11"/>
    <s v="國企所"/>
  </r>
  <r>
    <s v="03 18 2019  9:45AM            "/>
    <s v="潘政傑"/>
    <s v="F129443905"/>
    <s v="男"/>
    <s v="05/21/1995                    "/>
    <s v="學生"/>
    <s v="管理學院                      "/>
    <s v="國企系"/>
    <s v="碩士班"/>
    <n v="921060797"/>
    <s v="jeffpan2003@gmail.com"/>
    <s v="其它"/>
    <s v="否"/>
    <s v="                              "/>
    <m/>
    <s v="是"/>
    <m/>
    <x v="0"/>
    <s v="140.112.25.32"/>
    <x v="628"/>
    <n v="6"/>
    <s v="TIP"/>
    <s v="企業實習計劃說明會"/>
    <s v="0327_願麗醫美集團"/>
    <n v="2"/>
    <n v="107"/>
    <n v="1"/>
    <n v="1"/>
    <n v="10"/>
    <s v="是"/>
    <x v="662"/>
    <n v="0"/>
    <n v="1"/>
    <n v="10"/>
    <n v="0"/>
    <n v="0"/>
    <n v="0"/>
    <s v="所"/>
    <s v="國企"/>
    <x v="11"/>
    <s v="國企所"/>
  </r>
  <r>
    <s v="03 18 2019  9:48AM            "/>
    <s v="潘政傑"/>
    <s v="F129443905"/>
    <s v="男"/>
    <s v="05/21/1995                    "/>
    <s v="學生"/>
    <s v="管理學院                      "/>
    <s v="國企系"/>
    <s v="碩士班"/>
    <n v="921060797"/>
    <s v="jeffpan2003@gmail.com"/>
    <s v="其它"/>
    <s v="否"/>
    <s v="                              "/>
    <m/>
    <s v="是"/>
    <m/>
    <x v="0"/>
    <s v="140.112.25.32"/>
    <x v="628"/>
    <n v="6"/>
    <s v="TIP"/>
    <s v="企業實習計劃說明會"/>
    <s v="0410_燦坤實業"/>
    <n v="2"/>
    <n v="107"/>
    <n v="1"/>
    <n v="1"/>
    <n v="10"/>
    <s v="是"/>
    <x v="662"/>
    <n v="0"/>
    <n v="1"/>
    <n v="10"/>
    <n v="0"/>
    <n v="0"/>
    <n v="0"/>
    <s v="所"/>
    <s v="國企"/>
    <x v="11"/>
    <s v="國企所"/>
  </r>
  <r>
    <s v="03 18 2019  9:50AM            "/>
    <s v="潘政傑"/>
    <s v="F129443905"/>
    <s v="男"/>
    <s v="05/21/1995                    "/>
    <s v="學生"/>
    <s v="管理學院                      "/>
    <s v="國企系"/>
    <s v="碩士班"/>
    <n v="921060797"/>
    <s v="jeffpan2003@gmail.com"/>
    <s v="其它"/>
    <s v="否"/>
    <s v="                              "/>
    <m/>
    <s v="是"/>
    <m/>
    <x v="0"/>
    <s v="140.112.25.32"/>
    <x v="628"/>
    <n v="6"/>
    <s v="TIP"/>
    <s v="企業實習計劃說明會"/>
    <s v="0412_華碩電腦"/>
    <n v="2"/>
    <n v="107"/>
    <n v="1"/>
    <n v="1"/>
    <n v="10"/>
    <s v="是"/>
    <x v="662"/>
    <n v="0"/>
    <n v="1"/>
    <n v="10"/>
    <n v="0"/>
    <n v="0"/>
    <n v="0"/>
    <s v="所"/>
    <s v="國企"/>
    <x v="11"/>
    <s v="國企所"/>
  </r>
  <r>
    <s v="04  6 2019  9:17PM            "/>
    <s v="潘政傑"/>
    <s v="F129443905"/>
    <s v="男"/>
    <s v="05/21/1995                    "/>
    <s v="學生"/>
    <s v="管理學院                      "/>
    <s v="國企系"/>
    <s v="碩士班"/>
    <n v="921060797"/>
    <s v="jeffpan2003@gmail.com"/>
    <s v="其它"/>
    <s v="否"/>
    <s v="                              "/>
    <m/>
    <s v="是"/>
    <m/>
    <x v="0"/>
    <s v="45.64.228.86"/>
    <x v="628"/>
    <n v="6"/>
    <s v="TIP"/>
    <s v="企業實習說明會"/>
    <s v="0501_磊山保險經紀人"/>
    <n v="2"/>
    <n v="107"/>
    <n v="1"/>
    <n v="1"/>
    <n v="10"/>
    <s v="是"/>
    <x v="662"/>
    <n v="0"/>
    <n v="1"/>
    <n v="10"/>
    <n v="0"/>
    <n v="0"/>
    <n v="0"/>
    <s v="所"/>
    <s v="國企"/>
    <x v="11"/>
    <s v="國企所"/>
  </r>
  <r>
    <s v="04 27 2019 10:05PM            "/>
    <s v="潘政傑"/>
    <s v="F129443905"/>
    <s v="男"/>
    <s v="05/21/1995                    "/>
    <s v="學生"/>
    <s v="管理學院                      "/>
    <s v="國企系"/>
    <s v="碩士班"/>
    <n v="921060797"/>
    <s v="jeffpan2003@gmail.com"/>
    <s v="其它"/>
    <s v="否"/>
    <s v="                              "/>
    <m/>
    <s v="是"/>
    <m/>
    <x v="0"/>
    <s v="218.161.17.190"/>
    <x v="628"/>
    <n v="6"/>
    <s v="TIP"/>
    <s v="企業實習說明會"/>
    <s v="0506_綠藤生機"/>
    <n v="2"/>
    <n v="107"/>
    <n v="1"/>
    <n v="1"/>
    <n v="10"/>
    <s v="是"/>
    <x v="662"/>
    <n v="0"/>
    <n v="1"/>
    <n v="10"/>
    <n v="0"/>
    <n v="0"/>
    <n v="0"/>
    <s v="所"/>
    <s v="國企"/>
    <x v="11"/>
    <s v="國企所"/>
  </r>
  <r>
    <s v="04 30 2019 10:13PM            "/>
    <s v="潘政傑"/>
    <s v="F129443905"/>
    <s v="男"/>
    <s v="05/21/1995                    "/>
    <s v="學生"/>
    <s v="管理學院                      "/>
    <s v="國企系"/>
    <s v="碩士班"/>
    <n v="921060797"/>
    <s v="jeffpan2003@gmail.com"/>
    <s v="其它"/>
    <s v="是"/>
    <s v="                              "/>
    <m/>
    <s v="是"/>
    <m/>
    <x v="0"/>
    <s v="218.161.17.190"/>
    <x v="628"/>
    <n v="6"/>
    <s v="TIP"/>
    <s v="企業實習說明會"/>
    <s v="0508_台大創創中心"/>
    <n v="2"/>
    <n v="10"/>
    <n v="1"/>
    <n v="107"/>
    <n v="10"/>
    <s v="是"/>
    <x v="662"/>
    <n v="0"/>
    <n v="1"/>
    <n v="10"/>
    <n v="0"/>
    <n v="0"/>
    <n v="0"/>
    <s v="所"/>
    <s v="國企"/>
    <x v="11"/>
    <s v="國企所"/>
  </r>
  <r>
    <s v="03 15 2019 12:01PM            "/>
    <s v="潘瑀涵"/>
    <s v="F228317293"/>
    <s v="女"/>
    <s v="09/25/1992                    "/>
    <s v="計畫人員"/>
    <m/>
    <s v="土木工程學系"/>
    <s v="專任研究助理"/>
    <n v="988148925"/>
    <s v="hannahpan@caece.net"/>
    <s v="其它"/>
    <s v="否"/>
    <n v="1"/>
    <n v="0"/>
    <s v="否"/>
    <m/>
    <x v="0"/>
    <s v="140.112.13.118"/>
    <x v="629"/>
    <n v="10"/>
    <s v="職涯講堂"/>
    <s v="校友職涯分享會"/>
    <s v="0320_國企B97陳迦樂"/>
    <n v="2"/>
    <n v="107"/>
    <n v="1"/>
    <n v="1"/>
    <n v="10"/>
    <s v="暫無"/>
    <x v="663"/>
    <n v="1"/>
    <n v="0"/>
    <n v="0"/>
    <n v="1"/>
    <n v="0"/>
    <n v="0"/>
    <s v="其他"/>
    <s v="非在校生"/>
    <x v="1"/>
    <s v="其他"/>
  </r>
  <r>
    <m/>
    <s v="潘詩天"/>
    <m/>
    <m/>
    <m/>
    <s v="企業夥伴"/>
    <s v="中國信託商業銀行"/>
    <m/>
    <s v="其他"/>
    <m/>
    <m/>
    <m/>
    <m/>
    <m/>
    <m/>
    <s v="是"/>
    <m/>
    <x v="0"/>
    <m/>
    <x v="1"/>
    <m/>
    <s v="TCP"/>
    <s v="結業式"/>
    <s v="0329_結業式"/>
    <n v="2"/>
    <n v="107"/>
    <n v="1"/>
    <n v="0"/>
    <n v="0"/>
    <m/>
    <x v="664"/>
    <n v="0"/>
    <n v="1"/>
    <n v="0"/>
    <n v="0"/>
    <n v="0"/>
    <n v="0"/>
    <s v="其他"/>
    <s v="非在校生"/>
    <x v="1"/>
    <s v="其他"/>
  </r>
  <r>
    <s v="03 12 2019  3:36PM            "/>
    <s v="蔡元鈞"/>
    <s v="S124491321"/>
    <s v="男"/>
    <s v="04/07/1995                    "/>
    <s v="學生"/>
    <s v="管理學院                      "/>
    <s v="商研所"/>
    <s v="碩士班"/>
    <n v="905510690"/>
    <s v="gormp047@gmail.com"/>
    <s v="其它"/>
    <s v="否"/>
    <n v="0"/>
    <n v="1"/>
    <s v="是"/>
    <m/>
    <x v="0"/>
    <s v="182.235.162.18"/>
    <x v="630"/>
    <n v="10"/>
    <s v="TIP"/>
    <s v="企業實習計劃說明會"/>
    <s v="0315_聚陽實業"/>
    <n v="2"/>
    <n v="107"/>
    <n v="1"/>
    <n v="1"/>
    <n v="10"/>
    <s v="是"/>
    <x v="665"/>
    <n v="0"/>
    <n v="1"/>
    <n v="10"/>
    <n v="0"/>
    <n v="0"/>
    <n v="0"/>
    <s v="所"/>
    <s v="商研"/>
    <x v="7"/>
    <s v="商研所"/>
  </r>
  <r>
    <s v="03 12 2019  3:38PM            "/>
    <s v="蔡元鈞"/>
    <s v="S124491321"/>
    <s v="男"/>
    <s v="04/07/1995                    "/>
    <s v="學生"/>
    <s v="管理學院                      "/>
    <s v="商研所"/>
    <s v="碩士班"/>
    <n v="905510690"/>
    <s v="gormp047@gmail.com"/>
    <s v="其它"/>
    <s v="否"/>
    <n v="1"/>
    <n v="0"/>
    <s v="否"/>
    <m/>
    <x v="0"/>
    <s v="182.235.162.18"/>
    <x v="630"/>
    <n v="10"/>
    <s v="TIP"/>
    <s v="企業實習計劃說明會"/>
    <s v="0319_玉山銀行"/>
    <n v="2"/>
    <n v="107"/>
    <n v="1"/>
    <n v="1"/>
    <n v="10"/>
    <s v="是"/>
    <x v="665"/>
    <n v="1"/>
    <n v="0"/>
    <n v="0"/>
    <n v="1"/>
    <n v="0"/>
    <n v="0"/>
    <s v="所"/>
    <s v="商研"/>
    <x v="7"/>
    <s v="商研所"/>
  </r>
  <r>
    <s v="03 19 2019  4:51PM            "/>
    <s v="蔡沐安"/>
    <s v="A129544519"/>
    <s v="女"/>
    <s v="10/03/1995                    "/>
    <s v="學生"/>
    <s v="管理學院                      "/>
    <s v="國企系"/>
    <s v="碩士班"/>
    <n v="966776170"/>
    <s v="car12345w@gmail.com"/>
    <s v="其它"/>
    <s v="是"/>
    <n v="0"/>
    <n v="0"/>
    <s v="是"/>
    <m/>
    <x v="1"/>
    <m/>
    <x v="631"/>
    <n v="0"/>
    <s v="TIP"/>
    <s v="企業實習計劃說明會"/>
    <s v="0319_玉山銀行"/>
    <n v="2"/>
    <n v="107"/>
    <n v="1"/>
    <n v="1"/>
    <n v="10"/>
    <m/>
    <x v="666"/>
    <n v="0"/>
    <n v="0"/>
    <n v="0"/>
    <n v="0"/>
    <n v="1"/>
    <n v="0"/>
    <s v="所"/>
    <s v="國企"/>
    <x v="11"/>
    <s v="國企所"/>
  </r>
  <r>
    <s v="03 19 2019 12:43PM            "/>
    <s v="蔡沐安"/>
    <s v="A129544519"/>
    <s v="男"/>
    <s v="10/03/1995                    "/>
    <s v="學生"/>
    <s v="管理學院                      "/>
    <s v="國企系"/>
    <s v="碩士班"/>
    <n v="966776170"/>
    <s v="r07724006@ntu.edu.tw"/>
    <s v="其它"/>
    <s v="否"/>
    <n v="0"/>
    <n v="1"/>
    <s v="是"/>
    <m/>
    <x v="0"/>
    <s v="42.72.73.169"/>
    <x v="631"/>
    <n v="10"/>
    <s v="TIP"/>
    <s v="企業實習計劃說明會"/>
    <s v="0320_國泰金控"/>
    <n v="2"/>
    <n v="107"/>
    <n v="1"/>
    <n v="1"/>
    <n v="10"/>
    <s v="無"/>
    <x v="666"/>
    <n v="0"/>
    <n v="1"/>
    <n v="10"/>
    <n v="0"/>
    <n v="0"/>
    <n v="0"/>
    <s v="所"/>
    <s v="國企"/>
    <x v="11"/>
    <s v="國企所"/>
  </r>
  <r>
    <s v="03 18 2019  5:02PM            "/>
    <s v="蔡佳芯"/>
    <m/>
    <s v="女"/>
    <s v="09/09/1998                    "/>
    <s v="學生"/>
    <m/>
    <s v="財金系"/>
    <s v="學士班"/>
    <n v="966473556"/>
    <s v="agnes.venanziaa@gmail.com"/>
    <s v="其它"/>
    <s v="否"/>
    <n v="0"/>
    <n v="1"/>
    <s v="是"/>
    <m/>
    <x v="0"/>
    <s v="140.112.4.192"/>
    <x v="632"/>
    <n v="10"/>
    <s v="TIP"/>
    <s v="企業實習計劃說明會"/>
    <s v="0319_玉山銀行"/>
    <n v="2"/>
    <n v="107"/>
    <n v="1"/>
    <n v="1"/>
    <n v="10"/>
    <s v="否"/>
    <x v="667"/>
    <n v="0"/>
    <n v="1"/>
    <n v="10"/>
    <n v="0"/>
    <n v="0"/>
    <n v="0"/>
    <s v="系"/>
    <s v="財金"/>
    <x v="3"/>
    <s v="財金系"/>
  </r>
  <r>
    <m/>
    <s v="蔡佳恩"/>
    <m/>
    <m/>
    <m/>
    <s v="其他"/>
    <m/>
    <m/>
    <m/>
    <m/>
    <m/>
    <s v="其他"/>
    <s v="是"/>
    <n v="0"/>
    <n v="0"/>
    <s v="是"/>
    <m/>
    <x v="1"/>
    <m/>
    <x v="1"/>
    <n v="0"/>
    <s v="TIP"/>
    <s v="企業實習計劃說明會"/>
    <s v="0318_大昌華嘉"/>
    <n v="2"/>
    <n v="107"/>
    <n v="1"/>
    <n v="1"/>
    <n v="10"/>
    <m/>
    <x v="668"/>
    <n v="0"/>
    <n v="0"/>
    <n v="0"/>
    <n v="0"/>
    <n v="1"/>
    <n v="0"/>
    <s v="其他"/>
    <s v="非在校生"/>
    <x v="1"/>
    <s v="其他"/>
  </r>
  <r>
    <s v="03  8 2019 10:30PM            "/>
    <s v="蔡佳琪"/>
    <s v="E224872827"/>
    <s v="女"/>
    <s v="04/21/1999                    "/>
    <s v="學生"/>
    <s v="管理學院                      "/>
    <s v="財金系"/>
    <s v="學士班"/>
    <n v="963555101"/>
    <s v="b06703126@ntu.edu.tw"/>
    <s v="其它"/>
    <s v="是"/>
    <n v="0"/>
    <n v="1"/>
    <s v="是"/>
    <m/>
    <x v="0"/>
    <s v="223.136.235.50"/>
    <x v="633"/>
    <n v="10"/>
    <s v="TIP"/>
    <s v="企業實習計劃說明會"/>
    <s v="0319_玉山銀行"/>
    <n v="2"/>
    <n v="107"/>
    <n v="1"/>
    <n v="1"/>
    <n v="10"/>
    <s v="否"/>
    <x v="669"/>
    <n v="0"/>
    <n v="1"/>
    <n v="10"/>
    <n v="0"/>
    <n v="0"/>
    <n v="0"/>
    <s v="系"/>
    <s v="財金"/>
    <x v="3"/>
    <s v="財金系"/>
  </r>
  <r>
    <s v="03 21 2019 12:38PM            "/>
    <s v="蔡依庭"/>
    <s v="A229358800"/>
    <s v="女"/>
    <s v="12/07/1996                    "/>
    <s v="學生"/>
    <s v="生命科學院                    "/>
    <s v="生科系"/>
    <s v="學士班"/>
    <n v="975211587"/>
    <s v="b04b01054@ntu.edu.tw"/>
    <s v="其它"/>
    <s v="否"/>
    <n v="0"/>
    <n v="1"/>
    <s v="是"/>
    <m/>
    <x v="0"/>
    <s v="123.193.248.159"/>
    <x v="634"/>
    <n v="10"/>
    <s v="TIP"/>
    <s v="企業實習計劃說明會"/>
    <s v="0322_台灣拜耳"/>
    <n v="2"/>
    <n v="107"/>
    <n v="1"/>
    <n v="1"/>
    <n v="10"/>
    <s v="有"/>
    <x v="670"/>
    <n v="0"/>
    <n v="1"/>
    <n v="10"/>
    <n v="0"/>
    <n v="0"/>
    <n v="0"/>
    <s v="系"/>
    <s v="其他"/>
    <x v="0"/>
    <s v="其他系所"/>
  </r>
  <r>
    <s v="05  6 2019  2:14PM            "/>
    <s v="蔡孟芬"/>
    <s v="S224793340"/>
    <s v="女"/>
    <s v="09/12/1997                    "/>
    <s v="學生"/>
    <s v="醫學院                        "/>
    <s v="牙醫系"/>
    <s v="學士班"/>
    <n v="979281925"/>
    <s v="may21101123@gmail.com"/>
    <s v="其它"/>
    <s v="是"/>
    <s v="                              "/>
    <m/>
    <s v="是"/>
    <m/>
    <x v="0"/>
    <s v="140.112.4.192"/>
    <x v="635"/>
    <n v="6"/>
    <s v="TIP"/>
    <s v="企業實習說明會"/>
    <s v="0508_台大創創中心"/>
    <n v="2"/>
    <n v="10"/>
    <n v="1"/>
    <n v="107"/>
    <n v="10"/>
    <s v="是"/>
    <x v="671"/>
    <n v="0"/>
    <n v="1"/>
    <n v="10"/>
    <n v="0"/>
    <n v="0"/>
    <n v="0"/>
    <s v="系"/>
    <s v="其他"/>
    <x v="0"/>
    <s v="其他系所"/>
  </r>
  <r>
    <s v="03 12 2019  2:38PM            "/>
    <s v="蔡宛如"/>
    <s v="A227913161"/>
    <s v="女"/>
    <s v="03/02/1996                    "/>
    <s v="學生"/>
    <s v="管理學院                      "/>
    <s v="會計系"/>
    <s v="學士班"/>
    <n v="952423106"/>
    <s v="B04702004@ntu.edu.tw"/>
    <s v="其它"/>
    <s v="否"/>
    <n v="0"/>
    <n v="1"/>
    <s v="是"/>
    <m/>
    <x v="0"/>
    <s v="140.112.4.192"/>
    <x v="636"/>
    <n v="10"/>
    <s v="TIP"/>
    <s v="企業實習計劃說明會"/>
    <s v="0314_精英公關集團"/>
    <n v="2"/>
    <n v="107"/>
    <n v="1"/>
    <n v="1"/>
    <n v="10"/>
    <s v="否"/>
    <x v="672"/>
    <n v="0"/>
    <n v="1"/>
    <n v="10"/>
    <n v="0"/>
    <n v="0"/>
    <n v="0"/>
    <s v="系"/>
    <s v="會計"/>
    <x v="4"/>
    <s v="會計系"/>
  </r>
  <r>
    <s v="03  6 2019  2:04PM            "/>
    <s v="蔡宜庭"/>
    <s v="A225414754"/>
    <s v="女"/>
    <s v="07/26/1997                    "/>
    <s v="學生"/>
    <s v="管理學院                      "/>
    <s v="財金系"/>
    <s v="學士班"/>
    <n v="922658568"/>
    <s v="b04703045@ntu.edu.tw"/>
    <s v="其它"/>
    <s v="是"/>
    <n v="0"/>
    <n v="1"/>
    <s v="是"/>
    <m/>
    <x v="0"/>
    <s v="140.112.25.121"/>
    <x v="637"/>
    <n v="10"/>
    <s v="TIP"/>
    <s v="企業實習計劃說明會"/>
    <s v="0313_全球人壽"/>
    <n v="2"/>
    <n v="107"/>
    <n v="1"/>
    <n v="1"/>
    <n v="10"/>
    <s v="是"/>
    <x v="673"/>
    <n v="0"/>
    <n v="1"/>
    <n v="10"/>
    <n v="0"/>
    <n v="0"/>
    <n v="0"/>
    <s v="系"/>
    <s v="財金"/>
    <x v="3"/>
    <s v="財金系"/>
  </r>
  <r>
    <s v="03  6 2019  2:06PM            "/>
    <s v="蔡宜庭"/>
    <s v="A225414754"/>
    <s v="女"/>
    <s v="07/26/1997                    "/>
    <s v="學生"/>
    <s v="管理學院                      "/>
    <s v="財金系"/>
    <s v="學士班"/>
    <n v="922658568"/>
    <s v="b04703045@ntu.edu.tw"/>
    <s v="其它"/>
    <s v="是"/>
    <n v="0"/>
    <n v="1"/>
    <s v="是"/>
    <m/>
    <x v="0"/>
    <s v="140.112.25.121"/>
    <x v="637"/>
    <n v="10"/>
    <s v="TIP"/>
    <s v="企業實習計劃說明會"/>
    <s v="0320_國泰金控"/>
    <n v="2"/>
    <n v="107"/>
    <n v="1"/>
    <n v="1"/>
    <n v="10"/>
    <s v="是"/>
    <x v="673"/>
    <n v="0"/>
    <n v="1"/>
    <n v="10"/>
    <n v="0"/>
    <n v="0"/>
    <n v="0"/>
    <s v="系"/>
    <s v="財金"/>
    <x v="3"/>
    <s v="財金系"/>
  </r>
  <r>
    <s v="03 26 2019  2:33PM            "/>
    <s v="蔡宜庭"/>
    <s v="A225414754"/>
    <s v="男"/>
    <s v="07/26/1997                    "/>
    <s v="學生"/>
    <s v="管理學院                      "/>
    <s v="財金系"/>
    <s v="學士班"/>
    <n v="922658568"/>
    <m/>
    <s v="其它"/>
    <s v="是"/>
    <n v="0"/>
    <n v="0"/>
    <s v="是"/>
    <m/>
    <x v="1"/>
    <m/>
    <x v="637"/>
    <n v="0"/>
    <s v="TIP"/>
    <s v="企業實習計劃說明會"/>
    <s v="0325_富達投信"/>
    <n v="2"/>
    <n v="107"/>
    <n v="1"/>
    <n v="1"/>
    <n v="10"/>
    <m/>
    <x v="673"/>
    <n v="0"/>
    <n v="0"/>
    <n v="0"/>
    <n v="0"/>
    <n v="1"/>
    <n v="0"/>
    <s v="系"/>
    <s v="財金"/>
    <x v="3"/>
    <s v="財金系"/>
  </r>
  <r>
    <s v="04 23 2019  1:03AM            "/>
    <s v="蔡岳哲"/>
    <s v="F128749168"/>
    <s v="男"/>
    <s v="12/05/1993                    "/>
    <s v="校友"/>
    <m/>
    <s v="經濟系"/>
    <s v="學士班校友"/>
    <n v="920931205"/>
    <s v="tommy821205@gmail.com"/>
    <s v="其它"/>
    <s v="否"/>
    <s v="                              "/>
    <m/>
    <s v="否"/>
    <m/>
    <x v="0"/>
    <s v="123.194.180.45"/>
    <x v="638"/>
    <n v="6"/>
    <s v="TIP"/>
    <s v="企業實習說明會"/>
    <s v="0426_台灣通用磨坊"/>
    <n v="2"/>
    <n v="107"/>
    <n v="1"/>
    <n v="1"/>
    <n v="10"/>
    <s v="是"/>
    <x v="674"/>
    <n v="1"/>
    <n v="0"/>
    <n v="0"/>
    <n v="1"/>
    <n v="0"/>
    <n v="0"/>
    <s v="其他"/>
    <s v="非在校生"/>
    <x v="1"/>
    <s v="其他"/>
  </r>
  <r>
    <s v="03 19 2019  4:46PM            "/>
    <s v="蔡旻頤"/>
    <s v="A226604029"/>
    <s v="女"/>
    <s v="07/03/1998                    "/>
    <s v="學生"/>
    <s v="社會科學院                    "/>
    <s v="經濟系"/>
    <s v="學士班"/>
    <n v="921535690"/>
    <s v="jg931530@yahoo.com.tw"/>
    <s v="其它"/>
    <s v="是"/>
    <n v="0"/>
    <n v="0"/>
    <s v="是"/>
    <m/>
    <x v="1"/>
    <m/>
    <x v="639"/>
    <n v="0"/>
    <s v="TIP"/>
    <s v="企業實習計劃說明會"/>
    <s v="0319_玉山銀行"/>
    <n v="2"/>
    <n v="107"/>
    <n v="1"/>
    <n v="1"/>
    <n v="10"/>
    <m/>
    <x v="675"/>
    <n v="0"/>
    <n v="0"/>
    <n v="0"/>
    <n v="0"/>
    <n v="1"/>
    <n v="0"/>
    <s v="系"/>
    <s v="其他"/>
    <x v="0"/>
    <s v="其他系所"/>
  </r>
  <r>
    <s v="03 12 2019  2:36PM            "/>
    <s v="蔡柏旻"/>
    <s v="L123927353"/>
    <s v="男"/>
    <s v="09/25/1996                    "/>
    <s v="學生"/>
    <s v="管理學院                      "/>
    <s v="會計系"/>
    <s v="學士班"/>
    <n v="223361763"/>
    <m/>
    <s v="其它"/>
    <s v="是"/>
    <n v="0"/>
    <n v="0"/>
    <s v="是"/>
    <m/>
    <x v="1"/>
    <m/>
    <x v="640"/>
    <n v="0"/>
    <s v="TIP"/>
    <s v="企業實習計劃說明會"/>
    <s v="0312_工研院產科國際所"/>
    <n v="2"/>
    <n v="107"/>
    <n v="1"/>
    <n v="1"/>
    <n v="10"/>
    <m/>
    <x v="676"/>
    <n v="0"/>
    <n v="0"/>
    <n v="0"/>
    <n v="0"/>
    <n v="1"/>
    <n v="0"/>
    <s v="系"/>
    <s v="會計"/>
    <x v="4"/>
    <s v="會計系"/>
  </r>
  <r>
    <s v="03 13 2019 10:04PM            "/>
    <s v="蔡柏旻"/>
    <s v="L123927353"/>
    <s v="男"/>
    <s v="09/25/1996                    "/>
    <s v="學生"/>
    <s v="管理學院                      "/>
    <s v="會計系"/>
    <s v="學士班"/>
    <n v="914020925"/>
    <s v="b04702104@ntu.edu.tw"/>
    <s v="其它"/>
    <s v="是"/>
    <n v="0"/>
    <n v="1"/>
    <s v="是"/>
    <m/>
    <x v="0"/>
    <s v="140.112.4.192"/>
    <x v="640"/>
    <n v="10"/>
    <s v="TIP"/>
    <s v="企業實習計劃說明會"/>
    <s v="0314_精英公關集團"/>
    <n v="2"/>
    <n v="107"/>
    <n v="1"/>
    <n v="1"/>
    <n v="10"/>
    <s v="是"/>
    <x v="676"/>
    <n v="0"/>
    <n v="1"/>
    <n v="10"/>
    <n v="0"/>
    <n v="0"/>
    <n v="0"/>
    <s v="系"/>
    <s v="會計"/>
    <x v="4"/>
    <s v="會計系"/>
  </r>
  <r>
    <s v="03 11 2019  2:08PM            "/>
    <s v="蔡柏旻"/>
    <s v="L123927353"/>
    <s v="男"/>
    <s v="09/25/1996                    "/>
    <s v="學生"/>
    <s v="管理學院                      "/>
    <s v="會計系"/>
    <s v="學士班"/>
    <n v="223361763"/>
    <s v="b04702104@ntu.edu.tw"/>
    <s v="其它"/>
    <s v="是"/>
    <n v="0"/>
    <n v="1"/>
    <s v="是"/>
    <m/>
    <x v="0"/>
    <s v="27.246.197.27"/>
    <x v="640"/>
    <n v="10"/>
    <s v="職涯講堂"/>
    <s v="校友職涯分享會"/>
    <s v="0320_國企B97陳迦樂"/>
    <n v="2"/>
    <n v="107"/>
    <n v="1"/>
    <n v="1"/>
    <n v="10"/>
    <m/>
    <x v="676"/>
    <n v="0"/>
    <n v="1"/>
    <n v="10"/>
    <n v="0"/>
    <n v="0"/>
    <n v="0"/>
    <s v="系"/>
    <s v="會計"/>
    <x v="4"/>
    <s v="會計系"/>
  </r>
  <r>
    <s v="04 13 2019 12:55PM            "/>
    <s v="蔡柏旻"/>
    <s v="L123927353"/>
    <s v="男"/>
    <s v="09/25/1996                    "/>
    <s v="學生"/>
    <s v="管理學院                      "/>
    <s v="會計系"/>
    <s v="學士班"/>
    <n v="223361763"/>
    <m/>
    <s v="其它"/>
    <s v="是"/>
    <s v="                              "/>
    <m/>
    <s v="是"/>
    <m/>
    <x v="0"/>
    <m/>
    <x v="640"/>
    <m/>
    <s v="TCP"/>
    <s v="結業式"/>
    <s v="0329_結業式"/>
    <n v="2"/>
    <n v="107"/>
    <n v="1"/>
    <n v="0"/>
    <n v="0"/>
    <m/>
    <x v="676"/>
    <n v="0"/>
    <n v="1"/>
    <n v="0"/>
    <n v="0"/>
    <n v="0"/>
    <n v="0"/>
    <s v="系"/>
    <s v="會計"/>
    <x v="4"/>
    <s v="會計系"/>
  </r>
  <r>
    <s v="04 16 2019  9:47AM            "/>
    <s v="蔡培姿"/>
    <s v="A227907618"/>
    <s v="女"/>
    <s v="12/23/1995                    "/>
    <s v="計畫人員"/>
    <m/>
    <s v="文學院"/>
    <s v="專任研究助理"/>
    <n v="33663215"/>
    <s v="jessicatsai@ntu.edu.tw"/>
    <s v="其它"/>
    <s v="否"/>
    <s v="                              "/>
    <m/>
    <s v="是"/>
    <m/>
    <x v="0"/>
    <s v="140.112.141.239"/>
    <x v="641"/>
    <n v="6"/>
    <s v="職涯講堂"/>
    <s v="校友職涯分享會"/>
    <s v="0423_EMBA108級鄭玉琪"/>
    <n v="2"/>
    <n v="107"/>
    <n v="1"/>
    <n v="1"/>
    <n v="10"/>
    <s v="暫無"/>
    <x v="677"/>
    <n v="0"/>
    <n v="1"/>
    <n v="10"/>
    <n v="0"/>
    <n v="0"/>
    <n v="0"/>
    <s v="其他"/>
    <s v="非在校生"/>
    <x v="1"/>
    <s v="其他"/>
  </r>
  <r>
    <s v="03 19 2019  4:52PM            "/>
    <s v="蔡淳如"/>
    <s v="F230011162"/>
    <s v="女"/>
    <s v="07/12/1999                    "/>
    <s v="學生"/>
    <s v="社會科學院                    "/>
    <s v="經濟系"/>
    <s v="學士班"/>
    <n v="972169822"/>
    <s v="angela244@gmail.com"/>
    <s v="其它"/>
    <s v="是"/>
    <n v="0"/>
    <n v="0"/>
    <s v="是"/>
    <m/>
    <x v="1"/>
    <m/>
    <x v="642"/>
    <n v="0"/>
    <s v="TIP"/>
    <s v="企業實習計劃說明會"/>
    <s v="0319_玉山銀行"/>
    <n v="2"/>
    <n v="107"/>
    <n v="1"/>
    <n v="1"/>
    <n v="10"/>
    <m/>
    <x v="678"/>
    <n v="0"/>
    <n v="0"/>
    <n v="0"/>
    <n v="0"/>
    <n v="1"/>
    <n v="0"/>
    <s v="系"/>
    <s v="其他"/>
    <x v="0"/>
    <s v="其他系所"/>
  </r>
  <r>
    <s v="05  3 2019  5:33PM            "/>
    <s v="蔡嘉芸"/>
    <s v="X220582175"/>
    <s v="女"/>
    <s v="02/20/1999                    "/>
    <s v="學生"/>
    <s v="管理學院                      "/>
    <s v="財金系"/>
    <s v="學士班"/>
    <n v="975006408"/>
    <s v="B06703041@ntu.edu.tw"/>
    <s v="其它"/>
    <s v="否"/>
    <s v="                              "/>
    <m/>
    <s v="是"/>
    <m/>
    <x v="0"/>
    <s v="223.136.174.48"/>
    <x v="643"/>
    <n v="6"/>
    <s v="TIP"/>
    <s v="企業實習說明會"/>
    <s v="0506_綠藤生機"/>
    <n v="2"/>
    <n v="107"/>
    <n v="1"/>
    <n v="1"/>
    <n v="10"/>
    <s v="是"/>
    <x v="679"/>
    <n v="0"/>
    <n v="1"/>
    <n v="10"/>
    <n v="0"/>
    <n v="0"/>
    <n v="0"/>
    <s v="系"/>
    <s v="財金"/>
    <x v="3"/>
    <s v="財金系"/>
  </r>
  <r>
    <s v="03 18 2019  9:03AM            "/>
    <s v="蔣美平"/>
    <s v="AD30413752"/>
    <s v="女"/>
    <s v="03/11/1999                    "/>
    <s v="學生"/>
    <s v="管理學院                      "/>
    <s v="財金系"/>
    <s v="學士班"/>
    <n v="903568265"/>
    <s v="debora.sentosa@gmail.com"/>
    <s v="其它"/>
    <s v="否"/>
    <n v="0"/>
    <n v="1"/>
    <s v="是"/>
    <m/>
    <x v="0"/>
    <s v="27.242.231.147"/>
    <x v="644"/>
    <n v="10"/>
    <s v="TIP"/>
    <s v="企業實習計劃說明會"/>
    <s v="0319_玉山銀行"/>
    <n v="2"/>
    <n v="107"/>
    <n v="1"/>
    <n v="1"/>
    <n v="10"/>
    <s v="否"/>
    <x v="680"/>
    <n v="0"/>
    <n v="1"/>
    <n v="10"/>
    <n v="0"/>
    <n v="0"/>
    <n v="0"/>
    <s v="系"/>
    <s v="財金"/>
    <x v="3"/>
    <s v="財金系"/>
  </r>
  <r>
    <s v="03 20 2019 12:08PM            "/>
    <s v="鄧宜萱"/>
    <s v="F228621372"/>
    <s v="女"/>
    <s v="01/31/1995                    "/>
    <s v="校外人士"/>
    <m/>
    <m/>
    <m/>
    <n v="981038246"/>
    <s v="sandy9898@gmail.com"/>
    <s v="其它"/>
    <s v="否"/>
    <n v="0"/>
    <n v="1"/>
    <s v="是"/>
    <m/>
    <x v="0"/>
    <s v="220.133.8.143"/>
    <x v="645"/>
    <n v="10"/>
    <s v="TIP"/>
    <s v="企業實習計劃說明會"/>
    <s v="0322_台灣拜耳"/>
    <n v="2"/>
    <n v="107"/>
    <n v="1"/>
    <n v="1"/>
    <n v="10"/>
    <s v="否"/>
    <x v="681"/>
    <n v="0"/>
    <n v="1"/>
    <n v="10"/>
    <n v="0"/>
    <n v="0"/>
    <n v="0"/>
    <s v="其他"/>
    <s v="非在校生"/>
    <x v="1"/>
    <s v="其他"/>
  </r>
  <r>
    <s v="03 22 2019  5:26PM            "/>
    <s v="鄧宜萱"/>
    <s v="F228621372"/>
    <s v="女"/>
    <s v="01/31/1995                    "/>
    <s v="校外人士"/>
    <m/>
    <m/>
    <m/>
    <n v="981038246"/>
    <s v="sandy9898@gmail.com"/>
    <s v="其它"/>
    <s v="否"/>
    <n v="0"/>
    <n v="1"/>
    <s v="是"/>
    <m/>
    <x v="0"/>
    <s v="220.133.8.143"/>
    <x v="645"/>
    <n v="10"/>
    <s v="TIP"/>
    <s v="企業實習計劃說明會"/>
    <s v="0325_富達投信"/>
    <n v="2"/>
    <n v="107"/>
    <n v="1"/>
    <n v="1"/>
    <n v="10"/>
    <s v="否"/>
    <x v="681"/>
    <n v="0"/>
    <n v="1"/>
    <n v="10"/>
    <n v="0"/>
    <n v="0"/>
    <n v="0"/>
    <s v="其他"/>
    <s v="非在校生"/>
    <x v="1"/>
    <s v="其他"/>
  </r>
  <r>
    <s v="03 18 2019  4:27PM            "/>
    <s v="鄧致遠"/>
    <s v="A127553207"/>
    <s v="男"/>
    <s v="05/04/1999                    "/>
    <s v="學生"/>
    <s v="管理學院                      "/>
    <s v="財金系"/>
    <s v="學士班"/>
    <n v="918503090"/>
    <s v="michael88050493@yahoo.com.tw"/>
    <s v="其它"/>
    <s v="否"/>
    <n v="0"/>
    <n v="1"/>
    <s v="是"/>
    <m/>
    <x v="0"/>
    <s v="101.15.197.22"/>
    <x v="646"/>
    <n v="10"/>
    <s v="TIP"/>
    <s v="企業實習計劃說明會"/>
    <s v="0319_玉山銀行"/>
    <n v="2"/>
    <n v="107"/>
    <n v="1"/>
    <n v="1"/>
    <n v="10"/>
    <s v="否"/>
    <x v="682"/>
    <n v="0"/>
    <n v="1"/>
    <n v="10"/>
    <n v="0"/>
    <n v="0"/>
    <n v="0"/>
    <s v="系"/>
    <s v="財金"/>
    <x v="3"/>
    <s v="財金系"/>
  </r>
  <r>
    <s v="04  9 2019 12:11PM            "/>
    <s v="鄧致遠"/>
    <s v="A127553207"/>
    <s v="男"/>
    <s v="05/04/1999                    "/>
    <s v="學生"/>
    <s v="管理學院                      "/>
    <s v="財金系"/>
    <s v="學士班"/>
    <n v="918503090"/>
    <s v="michael88050493@yahoo.com.tw"/>
    <s v="其它"/>
    <s v="否"/>
    <s v="                              "/>
    <m/>
    <s v="是"/>
    <m/>
    <x v="0"/>
    <s v="140.112.25.37"/>
    <x v="646"/>
    <n v="6"/>
    <s v="TIP"/>
    <s v="企業實習計劃說明會"/>
    <s v="0412_華碩電腦"/>
    <n v="2"/>
    <n v="107"/>
    <n v="1"/>
    <n v="1"/>
    <n v="10"/>
    <s v="否"/>
    <x v="682"/>
    <n v="0"/>
    <n v="1"/>
    <n v="10"/>
    <n v="0"/>
    <n v="0"/>
    <n v="0"/>
    <s v="系"/>
    <s v="財金"/>
    <x v="3"/>
    <s v="財金系"/>
  </r>
  <r>
    <s v="03  6 2019  5:47PM            "/>
    <s v="鄧楷齡"/>
    <s v="A229565350"/>
    <s v="女"/>
    <s v="11/05/1996                    "/>
    <s v="學生"/>
    <s v="管理學院                      "/>
    <s v="會計系"/>
    <s v="學士班"/>
    <n v="983518915"/>
    <m/>
    <s v="其它"/>
    <s v="是"/>
    <n v="0"/>
    <n v="0"/>
    <s v="是"/>
    <m/>
    <x v="1"/>
    <m/>
    <x v="647"/>
    <n v="0"/>
    <s v="TIP"/>
    <s v="企業實習計劃說明會"/>
    <s v="0306_藍天百腦匯"/>
    <n v="2"/>
    <n v="107"/>
    <n v="1"/>
    <n v="1"/>
    <n v="10"/>
    <m/>
    <x v="683"/>
    <n v="0"/>
    <n v="0"/>
    <n v="0"/>
    <n v="0"/>
    <n v="1"/>
    <n v="0"/>
    <s v="系"/>
    <s v="會計"/>
    <x v="4"/>
    <s v="會計系"/>
  </r>
  <r>
    <s v="04 13 2019 12:57PM            "/>
    <s v="鄭乃慈"/>
    <s v="O200348289"/>
    <s v="男"/>
    <s v="09/12/1994                    "/>
    <s v="學生"/>
    <s v="管理學院                      "/>
    <s v="商研所"/>
    <s v="碩士班"/>
    <n v="978376915"/>
    <s v="wl910912@gmail.com"/>
    <s v="其它"/>
    <s v="是"/>
    <s v="                              "/>
    <m/>
    <s v="是"/>
    <m/>
    <x v="0"/>
    <m/>
    <x v="648"/>
    <m/>
    <s v="TCP"/>
    <s v="結業式"/>
    <s v="0329_結業式"/>
    <n v="2"/>
    <n v="107"/>
    <n v="1"/>
    <n v="0"/>
    <n v="0"/>
    <m/>
    <x v="684"/>
    <n v="0"/>
    <n v="1"/>
    <n v="0"/>
    <n v="0"/>
    <n v="0"/>
    <n v="0"/>
    <s v="所"/>
    <s v="商研"/>
    <x v="7"/>
    <s v="商研所"/>
  </r>
  <r>
    <s v="02 25 2019 12:11AM            "/>
    <s v="鄭力瑋"/>
    <s v="F130070070"/>
    <s v="男"/>
    <s v="07/29/1997                    "/>
    <s v="學生"/>
    <s v="管理學院                      "/>
    <s v="財金系"/>
    <s v="學士班"/>
    <n v="981280374"/>
    <s v="b04703113@ntu.edu.tw"/>
    <s v="其它"/>
    <s v="否"/>
    <n v="0"/>
    <n v="1"/>
    <s v="是"/>
    <m/>
    <x v="0"/>
    <s v="140.112.215.21"/>
    <x v="649"/>
    <n v="10"/>
    <s v="TIP"/>
    <s v="企業實習計劃說明會"/>
    <s v="0320_國泰金控"/>
    <n v="2"/>
    <n v="107"/>
    <n v="1"/>
    <n v="1"/>
    <n v="10"/>
    <s v="是"/>
    <x v="685"/>
    <n v="0"/>
    <n v="1"/>
    <n v="10"/>
    <n v="0"/>
    <n v="0"/>
    <n v="0"/>
    <s v="系"/>
    <s v="財金"/>
    <x v="3"/>
    <s v="財金系"/>
  </r>
  <r>
    <m/>
    <s v="鄭名傑"/>
    <m/>
    <m/>
    <m/>
    <s v="企業夥伴"/>
    <s v="麟數據"/>
    <m/>
    <s v="其他"/>
    <m/>
    <m/>
    <m/>
    <m/>
    <m/>
    <m/>
    <s v="是"/>
    <m/>
    <x v="0"/>
    <m/>
    <x v="1"/>
    <m/>
    <s v="TCP"/>
    <s v="結業式"/>
    <s v="0329_結業式"/>
    <n v="2"/>
    <n v="107"/>
    <n v="1"/>
    <n v="0"/>
    <n v="0"/>
    <m/>
    <x v="686"/>
    <n v="0"/>
    <n v="1"/>
    <n v="0"/>
    <n v="0"/>
    <n v="0"/>
    <n v="0"/>
    <s v="其他"/>
    <s v="非在校生"/>
    <x v="1"/>
    <s v="其他"/>
  </r>
  <r>
    <s v="03 19 2019 11:22AM            "/>
    <s v="鄭安淇"/>
    <s v="S224644539"/>
    <s v="女"/>
    <s v="05/23/1995                    "/>
    <s v="學生"/>
    <s v="管理學院                      "/>
    <s v="商研所"/>
    <s v="碩士班"/>
    <n v="975578825"/>
    <s v="b10233024@mail.ntust.edu.tw"/>
    <s v="其它"/>
    <s v="是"/>
    <n v="0"/>
    <n v="0"/>
    <s v="是"/>
    <m/>
    <x v="1"/>
    <m/>
    <x v="650"/>
    <n v="0"/>
    <s v="TIP"/>
    <s v="企業實習計劃說明會"/>
    <s v="0318_大昌華嘉"/>
    <n v="2"/>
    <n v="107"/>
    <n v="1"/>
    <n v="1"/>
    <n v="10"/>
    <m/>
    <x v="687"/>
    <n v="0"/>
    <n v="0"/>
    <n v="0"/>
    <n v="0"/>
    <n v="1"/>
    <n v="0"/>
    <s v="所"/>
    <s v="商研"/>
    <x v="7"/>
    <s v="商研所"/>
  </r>
  <r>
    <s v="03 15 2019  3:15PM            "/>
    <s v="鄭育驊"/>
    <s v="C221359530"/>
    <s v="女"/>
    <s v="10/26/1998                    "/>
    <s v="學生"/>
    <s v="生物資源暨農學院              "/>
    <s v="生傳系"/>
    <s v="學士班"/>
    <n v="978279295"/>
    <s v="b06610057@ntu.edu.tw"/>
    <s v="其它"/>
    <s v="否"/>
    <n v="0"/>
    <n v="1"/>
    <s v="是"/>
    <m/>
    <x v="0"/>
    <s v="140.112.25.106"/>
    <x v="651"/>
    <n v="10"/>
    <s v="TIP"/>
    <s v="企業實習計劃說明會"/>
    <s v="0318_大昌華嘉"/>
    <n v="2"/>
    <n v="107"/>
    <n v="1"/>
    <n v="1"/>
    <n v="10"/>
    <m/>
    <x v="688"/>
    <n v="0"/>
    <n v="1"/>
    <n v="10"/>
    <n v="0"/>
    <n v="0"/>
    <n v="0"/>
    <s v="系"/>
    <s v="其他"/>
    <x v="0"/>
    <s v="其他系所"/>
  </r>
  <r>
    <s v="02 22 2019  4:50PM            "/>
    <s v="鄭育驊"/>
    <s v="C221359530"/>
    <s v="女"/>
    <s v="10/26/1998                    "/>
    <s v="學生"/>
    <s v="生物資源暨農學院              "/>
    <s v="生傳系"/>
    <s v="學士班"/>
    <n v="978279295"/>
    <s v="b06610057@ntu.edu.tw"/>
    <s v="其它"/>
    <s v="否"/>
    <n v="0"/>
    <n v="1"/>
    <s v="是"/>
    <m/>
    <x v="0"/>
    <s v="122.116.90.166"/>
    <x v="651"/>
    <n v="10"/>
    <s v="TIP"/>
    <s v="企業實習計劃說明會"/>
    <s v="0319_玉山銀行"/>
    <n v="2"/>
    <n v="107"/>
    <n v="1"/>
    <n v="1"/>
    <n v="10"/>
    <s v="是"/>
    <x v="688"/>
    <n v="0"/>
    <n v="1"/>
    <n v="10"/>
    <n v="0"/>
    <n v="0"/>
    <n v="0"/>
    <s v="系"/>
    <s v="其他"/>
    <x v="0"/>
    <s v="其他系所"/>
  </r>
  <r>
    <s v="02 22 2019  4:41PM            "/>
    <s v="鄭育驊"/>
    <s v="C221359530"/>
    <s v="女"/>
    <s v="10/26/1998                    "/>
    <s v="學生"/>
    <s v="生物資源暨農學院              "/>
    <s v="生傳系"/>
    <s v="學士班"/>
    <n v="978279295"/>
    <s v="b06610057@ntu.edu.tw"/>
    <s v="其它"/>
    <s v="否"/>
    <n v="0"/>
    <n v="1"/>
    <s v="是"/>
    <m/>
    <x v="0"/>
    <s v="122.116.90.166"/>
    <x v="651"/>
    <n v="10"/>
    <s v="TIP"/>
    <s v="企業實習計劃說明會"/>
    <s v="0320_國泰金控"/>
    <n v="2"/>
    <n v="107"/>
    <n v="1"/>
    <n v="1"/>
    <n v="10"/>
    <s v="是"/>
    <x v="688"/>
    <n v="0"/>
    <n v="1"/>
    <n v="10"/>
    <n v="0"/>
    <n v="0"/>
    <n v="0"/>
    <s v="系"/>
    <s v="其他"/>
    <x v="0"/>
    <s v="其他系所"/>
  </r>
  <r>
    <s v="04  9 2019 12:21AM            "/>
    <s v="鄭育驊"/>
    <s v="C221359530"/>
    <s v="女"/>
    <s v="10/26/1998                    "/>
    <s v="學生"/>
    <s v="生物資源暨農學院              "/>
    <s v="生傳系"/>
    <s v="學士班"/>
    <n v="978279295"/>
    <s v="b06610057@ntu.edu.tw"/>
    <s v="其它"/>
    <s v="否"/>
    <s v="                              "/>
    <m/>
    <s v="是"/>
    <m/>
    <x v="0"/>
    <s v="140.112.217.210"/>
    <x v="651"/>
    <n v="6"/>
    <s v="TIP"/>
    <s v="企業實習計劃說明會"/>
    <s v="0410_燦坤實業"/>
    <n v="2"/>
    <n v="107"/>
    <n v="1"/>
    <n v="1"/>
    <n v="10"/>
    <s v="是"/>
    <x v="688"/>
    <n v="0"/>
    <n v="1"/>
    <n v="10"/>
    <n v="0"/>
    <n v="0"/>
    <n v="0"/>
    <s v="系"/>
    <s v="其他"/>
    <x v="0"/>
    <s v="其他系所"/>
  </r>
  <r>
    <s v="03 20 2019 10:03AM            "/>
    <s v="鄭育驊"/>
    <s v="C221359530"/>
    <s v="女"/>
    <s v="10/26/1998                    "/>
    <s v="學生"/>
    <s v="生物資源暨農學院              "/>
    <s v="生傳系"/>
    <s v="學士班"/>
    <n v="978279295"/>
    <s v="b06610057@ntu.edu.tw"/>
    <s v="其它"/>
    <s v="否"/>
    <s v="                              "/>
    <m/>
    <s v="是"/>
    <m/>
    <x v="0"/>
    <s v="140.112.217.210"/>
    <x v="651"/>
    <n v="6"/>
    <s v="TIP"/>
    <s v="企業實習計劃說明會"/>
    <s v="0412_華碩電腦"/>
    <n v="2"/>
    <n v="107"/>
    <n v="1"/>
    <n v="1"/>
    <n v="10"/>
    <s v="是"/>
    <x v="688"/>
    <n v="0"/>
    <n v="1"/>
    <n v="10"/>
    <n v="0"/>
    <n v="0"/>
    <n v="0"/>
    <s v="系"/>
    <s v="其他"/>
    <x v="0"/>
    <s v="其他系所"/>
  </r>
  <r>
    <s v="03  8 2019  7:30PM            "/>
    <s v="鄭芷昕"/>
    <s v="A228694487"/>
    <s v="女"/>
    <s v="09/07/1998                    "/>
    <s v="學生"/>
    <s v="管理學院                      "/>
    <s v="財金系"/>
    <s v="學士班"/>
    <n v="975859699"/>
    <s v="chopper870907@gmail.com"/>
    <s v="其它"/>
    <s v="否"/>
    <n v="1"/>
    <n v="0"/>
    <s v="否"/>
    <m/>
    <x v="0"/>
    <s v="223.140.113.226"/>
    <x v="652"/>
    <n v="10"/>
    <s v="TIP"/>
    <s v="企業實習計劃說明會"/>
    <s v="0319_玉山銀行"/>
    <n v="2"/>
    <n v="107"/>
    <n v="1"/>
    <n v="1"/>
    <n v="10"/>
    <s v="否"/>
    <x v="689"/>
    <n v="1"/>
    <n v="0"/>
    <n v="0"/>
    <n v="1"/>
    <n v="0"/>
    <n v="0"/>
    <s v="系"/>
    <s v="財金"/>
    <x v="3"/>
    <s v="財金系"/>
  </r>
  <r>
    <s v="03 15 2019  8:18PM            "/>
    <s v="鄭宣誼"/>
    <s v="L225197373"/>
    <s v="女"/>
    <s v="06/22/2000                    "/>
    <s v="學生"/>
    <s v="管理學院                      "/>
    <s v="會計系"/>
    <s v="學士班"/>
    <n v="928606713"/>
    <s v="b07702115@ntu.edu.tw"/>
    <s v="其它"/>
    <s v="否"/>
    <n v="0"/>
    <n v="1"/>
    <s v="是"/>
    <m/>
    <x v="0"/>
    <s v="114.44.121.15"/>
    <x v="653"/>
    <n v="10"/>
    <s v="TIP"/>
    <s v="企業實習計劃說明會"/>
    <s v="0318_大昌華嘉"/>
    <n v="2"/>
    <n v="107"/>
    <n v="1"/>
    <n v="1"/>
    <n v="10"/>
    <s v="否"/>
    <x v="690"/>
    <n v="0"/>
    <n v="1"/>
    <n v="10"/>
    <n v="0"/>
    <n v="0"/>
    <n v="0"/>
    <s v="系"/>
    <s v="會計"/>
    <x v="4"/>
    <s v="會計系"/>
  </r>
  <r>
    <s v="03 13 2019  1:11PM            "/>
    <s v="鄭惟馨"/>
    <s v="A229726040"/>
    <s v="女"/>
    <s v="09/06/1997                    "/>
    <s v="學生"/>
    <s v="管理學院                      "/>
    <s v="工管系企管組"/>
    <s v="學士班"/>
    <n v="928281941"/>
    <s v="b05701157@ntu.edu.tw"/>
    <s v="其它"/>
    <s v="否"/>
    <n v="0"/>
    <n v="1"/>
    <s v="是"/>
    <m/>
    <x v="0"/>
    <s v="39.8.231.48"/>
    <x v="654"/>
    <n v="10"/>
    <s v="TIP"/>
    <s v="企業實習計劃說明會"/>
    <s v="0320_國泰金控"/>
    <n v="2"/>
    <n v="107"/>
    <n v="1"/>
    <n v="1"/>
    <n v="10"/>
    <s v="是"/>
    <x v="691"/>
    <n v="0"/>
    <n v="1"/>
    <n v="10"/>
    <n v="0"/>
    <n v="0"/>
    <n v="0"/>
    <s v="系"/>
    <s v="工管"/>
    <x v="5"/>
    <s v="工管系"/>
  </r>
  <r>
    <s v="03 12 2019 12:03PM            "/>
    <s v="鄭捷尹"/>
    <s v="F229488808"/>
    <s v="女"/>
    <s v="08/14/1998                    "/>
    <s v="學生"/>
    <s v="管理學院                      "/>
    <s v="財金系"/>
    <s v="學士班"/>
    <n v="935632182"/>
    <s v="b05703121@ntu.edu.tw"/>
    <s v="其它"/>
    <s v="是"/>
    <n v="1"/>
    <n v="0"/>
    <s v="否"/>
    <m/>
    <x v="0"/>
    <s v="140.112.235.180"/>
    <x v="655"/>
    <n v="10"/>
    <s v="TIP"/>
    <s v="企業實習計劃說明會"/>
    <s v="0320_國泰金控"/>
    <n v="2"/>
    <n v="107"/>
    <n v="1"/>
    <n v="1"/>
    <n v="10"/>
    <s v="有"/>
    <x v="692"/>
    <n v="1"/>
    <n v="0"/>
    <n v="0"/>
    <n v="1"/>
    <n v="0"/>
    <n v="0"/>
    <s v="系"/>
    <s v="財金"/>
    <x v="3"/>
    <s v="財金系"/>
  </r>
  <r>
    <s v="03 12 2019 12:06PM            "/>
    <s v="鄭捷尹"/>
    <s v="F229488808"/>
    <s v="女"/>
    <s v="08/14/1998                    "/>
    <s v="學生"/>
    <s v="管理學院                      "/>
    <s v="財金系"/>
    <s v="學士班"/>
    <n v="935632182"/>
    <s v="b05703121@ntu.edu.tw"/>
    <s v="其它"/>
    <s v="是"/>
    <n v="1"/>
    <n v="0"/>
    <s v="否"/>
    <m/>
    <x v="0"/>
    <s v="140.112.235.180"/>
    <x v="655"/>
    <n v="10"/>
    <s v="TIP"/>
    <s v="企業實習計劃說明會"/>
    <s v="0325_富達投信"/>
    <n v="2"/>
    <n v="107"/>
    <n v="1"/>
    <n v="1"/>
    <n v="10"/>
    <s v="有"/>
    <x v="692"/>
    <n v="1"/>
    <n v="0"/>
    <n v="0"/>
    <n v="1"/>
    <n v="0"/>
    <n v="0"/>
    <s v="系"/>
    <s v="財金"/>
    <x v="3"/>
    <s v="財金系"/>
  </r>
  <r>
    <s v="03 11 2019 11:40AM            "/>
    <s v="鄭淨雯"/>
    <s v="A228694049"/>
    <s v="女"/>
    <s v="08/23/1998                    "/>
    <s v="學生"/>
    <s v="生物資源暨農學院              "/>
    <s v="農化系"/>
    <s v="學士班"/>
    <n v="935054882"/>
    <s v="wendy328078@gmail.com"/>
    <s v="其它"/>
    <s v="否"/>
    <n v="0"/>
    <n v="1"/>
    <s v="是"/>
    <m/>
    <x v="0"/>
    <s v="49.217.102.16"/>
    <x v="656"/>
    <n v="10"/>
    <s v="TIP"/>
    <s v="企業實習計劃說明會"/>
    <s v="0322_台灣拜耳"/>
    <n v="2"/>
    <n v="107"/>
    <n v="1"/>
    <n v="1"/>
    <n v="10"/>
    <s v="無"/>
    <x v="693"/>
    <n v="0"/>
    <n v="1"/>
    <n v="10"/>
    <n v="0"/>
    <n v="0"/>
    <n v="0"/>
    <s v="系"/>
    <s v="其他"/>
    <x v="0"/>
    <s v="其他系所"/>
  </r>
  <r>
    <s v="03 15 2019 11:40PM            "/>
    <s v="鄭喬安"/>
    <s v="D222683429"/>
    <s v="女"/>
    <s v="02/28/1998                    "/>
    <s v="學生"/>
    <s v="管理學院                      "/>
    <s v="財金系"/>
    <s v="學士班"/>
    <n v="929561331"/>
    <s v="b05703122@ntu.edu.tw"/>
    <s v="其它"/>
    <s v="否"/>
    <n v="0"/>
    <n v="1"/>
    <s v="是"/>
    <m/>
    <x v="0"/>
    <s v="140.112.220.107"/>
    <x v="657"/>
    <n v="10"/>
    <s v="TIP"/>
    <s v="企業實習計劃說明會"/>
    <s v="0318_大昌華嘉"/>
    <n v="2"/>
    <n v="107"/>
    <n v="1"/>
    <n v="1"/>
    <n v="10"/>
    <s v="否"/>
    <x v="694"/>
    <n v="0"/>
    <n v="1"/>
    <n v="10"/>
    <n v="0"/>
    <n v="0"/>
    <n v="0"/>
    <s v="系"/>
    <s v="財金"/>
    <x v="3"/>
    <s v="財金系"/>
  </r>
  <r>
    <s v="03 15 2019 11:57PM            "/>
    <s v="鄭喬安"/>
    <s v="D222683429"/>
    <s v="女"/>
    <s v="02/28/1998                    "/>
    <s v="學生"/>
    <s v="管理學院                      "/>
    <s v="財金系"/>
    <s v="學士班"/>
    <n v="929561331"/>
    <s v="b05703122@ntu.edu.tw"/>
    <s v="其它"/>
    <s v="否"/>
    <n v="0"/>
    <n v="1"/>
    <s v="是"/>
    <m/>
    <x v="0"/>
    <s v="140.112.220.107"/>
    <x v="657"/>
    <n v="10"/>
    <s v="TIP"/>
    <s v="企業實習計劃說明會"/>
    <s v="0319_玉山銀行"/>
    <n v="2"/>
    <n v="107"/>
    <n v="1"/>
    <n v="1"/>
    <n v="10"/>
    <s v="否"/>
    <x v="694"/>
    <n v="0"/>
    <n v="1"/>
    <n v="10"/>
    <n v="0"/>
    <n v="0"/>
    <n v="0"/>
    <s v="系"/>
    <s v="財金"/>
    <x v="3"/>
    <s v="財金系"/>
  </r>
  <r>
    <s v="03  6 2019  4:17PM            "/>
    <s v="鄭喬安"/>
    <s v="D222683429"/>
    <s v="女"/>
    <s v="02/28/1998                    "/>
    <s v="學生"/>
    <s v="管理學院                      "/>
    <s v="財金系"/>
    <s v="學士班"/>
    <n v="929561331"/>
    <s v="b05703122@ntu.edu.tw"/>
    <s v="其它"/>
    <s v="否"/>
    <n v="0"/>
    <n v="1"/>
    <s v="是"/>
    <m/>
    <x v="0"/>
    <s v="140.112.4.192"/>
    <x v="657"/>
    <n v="10"/>
    <s v="TIP"/>
    <s v="企業實習計劃說明會"/>
    <s v="0320_國泰金控"/>
    <n v="2"/>
    <n v="107"/>
    <n v="1"/>
    <n v="1"/>
    <n v="10"/>
    <s v="否"/>
    <x v="694"/>
    <n v="0"/>
    <n v="1"/>
    <n v="10"/>
    <n v="0"/>
    <n v="0"/>
    <n v="0"/>
    <s v="系"/>
    <s v="財金"/>
    <x v="3"/>
    <s v="財金系"/>
  </r>
  <r>
    <s v="03 21 2019 12:36AM            "/>
    <s v="鄭喬安"/>
    <s v="D222683429"/>
    <s v="女"/>
    <s v="02/28/1998                    "/>
    <s v="學生"/>
    <s v="管理學院                      "/>
    <s v="財金系"/>
    <s v="學士班"/>
    <n v="929561331"/>
    <s v="b05703122@ntu.edu.tw"/>
    <s v="其它"/>
    <s v="否"/>
    <n v="1"/>
    <n v="0"/>
    <s v="否"/>
    <m/>
    <x v="0"/>
    <s v="140.112.220.107"/>
    <x v="657"/>
    <n v="10"/>
    <s v="TIP"/>
    <s v="企業實習計劃說明會"/>
    <s v="0322_台灣拜耳"/>
    <n v="2"/>
    <n v="107"/>
    <n v="1"/>
    <n v="1"/>
    <n v="10"/>
    <s v="否"/>
    <x v="694"/>
    <n v="1"/>
    <n v="0"/>
    <n v="0"/>
    <n v="1"/>
    <n v="0"/>
    <n v="0"/>
    <s v="系"/>
    <s v="財金"/>
    <x v="3"/>
    <s v="財金系"/>
  </r>
  <r>
    <s v="03 15 2019 11:49PM            "/>
    <s v="鄭喬安"/>
    <s v="D222683429"/>
    <s v="女"/>
    <s v="02/28/1998                    "/>
    <s v="學生"/>
    <s v="管理學院                      "/>
    <s v="財金系"/>
    <s v="學士班"/>
    <n v="929561331"/>
    <s v="b05703122@ntu.edu.tw"/>
    <s v="其它"/>
    <s v="否"/>
    <n v="0"/>
    <n v="1"/>
    <s v="是"/>
    <m/>
    <x v="0"/>
    <s v="140.112.220.107"/>
    <x v="657"/>
    <n v="10"/>
    <s v="TIP"/>
    <s v="企業實習計劃說明會"/>
    <s v="0325_富達投信"/>
    <n v="2"/>
    <n v="107"/>
    <n v="1"/>
    <n v="1"/>
    <n v="10"/>
    <s v="否"/>
    <x v="694"/>
    <n v="0"/>
    <n v="1"/>
    <n v="10"/>
    <n v="0"/>
    <n v="0"/>
    <n v="0"/>
    <s v="系"/>
    <s v="財金"/>
    <x v="3"/>
    <s v="財金系"/>
  </r>
  <r>
    <s v="04  8 2019  9:44AM            "/>
    <s v="鄭喬安"/>
    <s v="D222683429"/>
    <s v="女"/>
    <s v="02/28/1998                    "/>
    <s v="學生"/>
    <s v="管理學院                      "/>
    <s v="財金系"/>
    <s v="學士班"/>
    <n v="929561331"/>
    <s v="b05703122@ntu.edu.tw"/>
    <s v="其它"/>
    <s v="否"/>
    <s v="                              "/>
    <m/>
    <s v="是"/>
    <m/>
    <x v="0"/>
    <s v="140.112.25.12"/>
    <x v="657"/>
    <n v="6"/>
    <s v="TIP"/>
    <s v="企業實習計劃說明會"/>
    <s v="0410_燦坤實業"/>
    <n v="2"/>
    <n v="107"/>
    <n v="1"/>
    <n v="1"/>
    <n v="10"/>
    <s v="否"/>
    <x v="694"/>
    <n v="0"/>
    <n v="1"/>
    <n v="10"/>
    <n v="0"/>
    <n v="0"/>
    <n v="0"/>
    <s v="系"/>
    <s v="財金"/>
    <x v="3"/>
    <s v="財金系"/>
  </r>
  <r>
    <s v="04  8 2019  9:46AM            "/>
    <s v="鄭喬安"/>
    <s v="D222683429"/>
    <s v="女"/>
    <s v="02/28/1998                    "/>
    <s v="學生"/>
    <s v="管理學院                      "/>
    <s v="財金系"/>
    <s v="學士班"/>
    <n v="929561331"/>
    <s v="b05703122@ntu.edu.tw"/>
    <s v="其它"/>
    <s v="否"/>
    <s v="                              "/>
    <m/>
    <s v="是"/>
    <m/>
    <x v="0"/>
    <s v="140.112.25.12"/>
    <x v="657"/>
    <n v="6"/>
    <s v="TIP"/>
    <s v="企業實習計劃說明會"/>
    <s v="0412_華碩電腦"/>
    <n v="2"/>
    <n v="107"/>
    <n v="1"/>
    <n v="1"/>
    <n v="10"/>
    <s v="否"/>
    <x v="694"/>
    <n v="0"/>
    <n v="1"/>
    <n v="10"/>
    <n v="0"/>
    <n v="0"/>
    <n v="0"/>
    <s v="系"/>
    <s v="財金"/>
    <x v="3"/>
    <s v="財金系"/>
  </r>
  <r>
    <s v="04 18 2019  3:23PM            "/>
    <s v="鄭喬安"/>
    <s v="D222683429"/>
    <s v="女"/>
    <s v="02/28/1998                    "/>
    <s v="學生"/>
    <s v="管理學院                      "/>
    <s v="財金系"/>
    <s v="學士班"/>
    <n v="929561331"/>
    <s v="b05703122@ntu.edu.tw"/>
    <s v="其它"/>
    <s v="否"/>
    <s v="                              "/>
    <m/>
    <s v="是"/>
    <m/>
    <x v="0"/>
    <s v="140.112.4.209"/>
    <x v="657"/>
    <n v="6"/>
    <s v="TIP"/>
    <s v="企業實習說明會"/>
    <s v="0506_綠藤生機"/>
    <n v="2"/>
    <n v="107"/>
    <n v="1"/>
    <n v="1"/>
    <n v="10"/>
    <s v="否"/>
    <x v="694"/>
    <n v="0"/>
    <n v="1"/>
    <n v="10"/>
    <n v="0"/>
    <n v="0"/>
    <n v="0"/>
    <s v="系"/>
    <s v="財金"/>
    <x v="3"/>
    <s v="財金系"/>
  </r>
  <r>
    <s v="04 11 2019  2:49PM            "/>
    <s v="鄭婷心"/>
    <s v="L224586518"/>
    <s v="男"/>
    <s v="03/29/1998                    "/>
    <s v="學生"/>
    <s v="管理學院                      "/>
    <s v="國企系"/>
    <s v="學士班"/>
    <n v="914299329"/>
    <s v="jennifer03299@gmail.com"/>
    <s v="其它"/>
    <s v="是"/>
    <s v="                              "/>
    <m/>
    <s v="是"/>
    <m/>
    <x v="1"/>
    <m/>
    <x v="658"/>
    <n v="6"/>
    <s v="TIP"/>
    <s v="企業實習計劃說明會"/>
    <s v="0411_SAS"/>
    <n v="2"/>
    <n v="107"/>
    <n v="1"/>
    <n v="1"/>
    <n v="10"/>
    <m/>
    <x v="695"/>
    <n v="0"/>
    <n v="0"/>
    <n v="0"/>
    <n v="0"/>
    <n v="1"/>
    <n v="0"/>
    <s v="系"/>
    <s v="國企"/>
    <x v="2"/>
    <s v="國企系"/>
  </r>
  <r>
    <s v="02 22 2019  4:21PM            "/>
    <s v="鄭鈞擁"/>
    <s v="A227912011"/>
    <s v="女"/>
    <s v="03/07/1996                    "/>
    <s v="計畫人員"/>
    <m/>
    <s v="工商管理學系"/>
    <s v="專任研究助理"/>
    <n v="916502975"/>
    <s v="chunyung0307@ntu.edu.tw"/>
    <s v="其它"/>
    <s v="否"/>
    <n v="0"/>
    <n v="1"/>
    <s v="是"/>
    <m/>
    <x v="0"/>
    <s v="39.9.103.26"/>
    <x v="659"/>
    <n v="10"/>
    <s v="TIP"/>
    <s v="企業實習計劃說明會"/>
    <s v="0320_國泰金控"/>
    <n v="2"/>
    <n v="107"/>
    <n v="1"/>
    <n v="1"/>
    <n v="10"/>
    <s v="無"/>
    <x v="696"/>
    <n v="0"/>
    <n v="1"/>
    <n v="10"/>
    <n v="0"/>
    <n v="0"/>
    <n v="0"/>
    <s v="其他"/>
    <s v="非在校生"/>
    <x v="1"/>
    <s v="其他"/>
  </r>
  <r>
    <s v="03  8 2019  2:48PM            "/>
    <s v="鄭鈞擁"/>
    <s v="A227912011"/>
    <s v="女"/>
    <s v="03/07/1996                    "/>
    <s v="計畫人員"/>
    <m/>
    <s v="工商管理學系"/>
    <s v="專任研究助理"/>
    <n v="916502975"/>
    <s v="chunyung0307@ntu.edu.tw"/>
    <s v="其它"/>
    <s v="否"/>
    <n v="0"/>
    <n v="1"/>
    <s v="是"/>
    <m/>
    <x v="0"/>
    <s v="140.112.25.19"/>
    <x v="659"/>
    <n v="10"/>
    <s v="TIP"/>
    <s v="企業實習計劃說明會"/>
    <s v="0322_台灣拜耳"/>
    <n v="2"/>
    <n v="107"/>
    <n v="1"/>
    <n v="1"/>
    <n v="10"/>
    <s v="否"/>
    <x v="696"/>
    <n v="0"/>
    <n v="1"/>
    <n v="10"/>
    <n v="0"/>
    <n v="0"/>
    <n v="0"/>
    <s v="其他"/>
    <s v="非在校生"/>
    <x v="1"/>
    <s v="其他"/>
  </r>
  <r>
    <s v="02 25 2019  1:32PM            "/>
    <s v="鄭傾卉"/>
    <s v="J222906520"/>
    <s v="女"/>
    <s v="05/12/1999                    "/>
    <s v="學生"/>
    <s v="管理學院                      "/>
    <s v="工管系企管組"/>
    <s v="學士班"/>
    <n v="905655682"/>
    <s v="b06701163@ntu.edu.tw"/>
    <s v="其它"/>
    <s v="否"/>
    <n v="0"/>
    <n v="1"/>
    <s v="是"/>
    <m/>
    <x v="0"/>
    <s v="114.136.252.1"/>
    <x v="660"/>
    <n v="10"/>
    <s v="TIP"/>
    <s v="企業實習計劃說明會"/>
    <s v="0311_晟德集團"/>
    <n v="2"/>
    <n v="107"/>
    <n v="1"/>
    <n v="1"/>
    <n v="10"/>
    <s v="否"/>
    <x v="697"/>
    <n v="0"/>
    <n v="1"/>
    <n v="10"/>
    <n v="0"/>
    <n v="0"/>
    <n v="0"/>
    <s v="系"/>
    <s v="工管"/>
    <x v="5"/>
    <s v="工管系"/>
  </r>
  <r>
    <s v="02 25 2019  1:33PM            "/>
    <s v="鄭傾卉"/>
    <s v="J222906520"/>
    <s v="女"/>
    <s v="05/12/1999                    "/>
    <s v="學生"/>
    <s v="管理學院                      "/>
    <s v="工管系企管組"/>
    <s v="學士班"/>
    <n v="905655682"/>
    <s v="b06701163@ntu.edu.tw"/>
    <s v="其它"/>
    <s v="否"/>
    <n v="0"/>
    <n v="1"/>
    <s v="是"/>
    <m/>
    <x v="0"/>
    <s v="114.136.252.1"/>
    <x v="660"/>
    <n v="10"/>
    <s v="TIP"/>
    <s v="企業實習計劃說明會"/>
    <s v="0314_精英公關集團"/>
    <n v="2"/>
    <n v="107"/>
    <n v="1"/>
    <n v="1"/>
    <n v="10"/>
    <s v="否"/>
    <x v="697"/>
    <n v="0"/>
    <n v="1"/>
    <n v="10"/>
    <n v="0"/>
    <n v="0"/>
    <n v="0"/>
    <s v="系"/>
    <s v="工管"/>
    <x v="5"/>
    <s v="工管系"/>
  </r>
  <r>
    <s v="02 25 2019  1:34PM            "/>
    <s v="鄭傾卉"/>
    <s v="J222906520"/>
    <s v="女"/>
    <s v="05/12/1999                    "/>
    <s v="學生"/>
    <s v="管理學院                      "/>
    <s v="工管系企管組"/>
    <s v="學士班"/>
    <n v="905655682"/>
    <s v="b06701163@ntu.edu.tw"/>
    <s v="其它"/>
    <s v="否"/>
    <n v="0"/>
    <n v="1"/>
    <s v="是"/>
    <m/>
    <x v="0"/>
    <s v="114.136.252.1"/>
    <x v="660"/>
    <n v="10"/>
    <s v="TIP"/>
    <s v="企業實習計劃說明會"/>
    <s v="0320_國泰金控"/>
    <n v="2"/>
    <n v="107"/>
    <n v="1"/>
    <n v="1"/>
    <n v="10"/>
    <s v="否"/>
    <x v="697"/>
    <n v="0"/>
    <n v="1"/>
    <n v="10"/>
    <n v="0"/>
    <n v="0"/>
    <n v="0"/>
    <s v="系"/>
    <s v="工管"/>
    <x v="5"/>
    <s v="工管系"/>
  </r>
  <r>
    <s v="04  8 2019 11:32AM            "/>
    <s v="鄭傾卉"/>
    <s v="J222906520"/>
    <s v="女"/>
    <s v="05/12/1999                    "/>
    <s v="學生"/>
    <s v="管理學院                      "/>
    <s v="工管系企管組"/>
    <s v="學士班"/>
    <n v="905655682"/>
    <s v="b06701163@ntu.edu.tw"/>
    <s v="其它"/>
    <s v="否"/>
    <s v="                              "/>
    <m/>
    <s v="是"/>
    <m/>
    <x v="0"/>
    <s v="223.136.181.87"/>
    <x v="660"/>
    <n v="6"/>
    <s v="TIP"/>
    <s v="企業實習計劃說明會"/>
    <s v="0410_燦坤實業"/>
    <n v="2"/>
    <n v="107"/>
    <n v="1"/>
    <n v="1"/>
    <n v="10"/>
    <s v="否"/>
    <x v="697"/>
    <n v="0"/>
    <n v="1"/>
    <n v="10"/>
    <n v="0"/>
    <n v="0"/>
    <n v="0"/>
    <s v="系"/>
    <s v="工管"/>
    <x v="5"/>
    <s v="工管系"/>
  </r>
  <r>
    <s v="04  8 2019 11:34AM            "/>
    <s v="鄭傾卉"/>
    <s v="J222906520"/>
    <s v="女"/>
    <s v="05/12/1999                    "/>
    <s v="學生"/>
    <s v="管理學院                      "/>
    <s v="工管系企管組"/>
    <s v="學士班"/>
    <n v="905655682"/>
    <s v="b06701163@ntu.edu.tw"/>
    <s v="其它"/>
    <s v="否"/>
    <s v="                              "/>
    <m/>
    <s v="否"/>
    <m/>
    <x v="0"/>
    <s v="223.136.181.87"/>
    <x v="660"/>
    <n v="6"/>
    <s v="TIP"/>
    <s v="企業實習計劃說明會"/>
    <s v="0412_華碩電腦"/>
    <n v="2"/>
    <n v="107"/>
    <n v="1"/>
    <n v="1"/>
    <n v="10"/>
    <s v="否"/>
    <x v="697"/>
    <n v="1"/>
    <n v="0"/>
    <n v="0"/>
    <n v="1"/>
    <n v="0"/>
    <n v="0"/>
    <s v="系"/>
    <s v="工管"/>
    <x v="5"/>
    <s v="工管系"/>
  </r>
  <r>
    <s v="04  8 2019 11:37AM            "/>
    <s v="鄭傾卉"/>
    <s v="J222906520"/>
    <s v="女"/>
    <s v="05/12/1999                    "/>
    <s v="學生"/>
    <s v="管理學院                      "/>
    <s v="工管系企管組"/>
    <s v="學士班"/>
    <n v="905655682"/>
    <s v="b06701163@ntu.edu.tw"/>
    <s v="其它"/>
    <s v="否"/>
    <s v="                              "/>
    <m/>
    <s v="是"/>
    <m/>
    <x v="0"/>
    <s v="223.136.181.87"/>
    <x v="660"/>
    <n v="6"/>
    <s v="TIP"/>
    <s v="企業實習說明會"/>
    <s v="0501_磊山保險經紀人"/>
    <n v="2"/>
    <n v="107"/>
    <n v="1"/>
    <n v="1"/>
    <n v="10"/>
    <s v="否"/>
    <x v="697"/>
    <n v="0"/>
    <n v="1"/>
    <n v="10"/>
    <n v="0"/>
    <n v="0"/>
    <n v="0"/>
    <s v="系"/>
    <s v="工管"/>
    <x v="5"/>
    <s v="工管系"/>
  </r>
  <r>
    <s v="03 25 2019  7:31PM            "/>
    <s v="鄭顗娟"/>
    <s v="F229495072"/>
    <s v="女"/>
    <s v="02/03/1999                    "/>
    <s v="學生"/>
    <s v="管理學院                      "/>
    <s v="會計系"/>
    <s v="學士班"/>
    <n v="922963766"/>
    <s v="Fearless0203@gmail.com"/>
    <s v="其它"/>
    <s v="否"/>
    <s v="                              "/>
    <m/>
    <s v="是"/>
    <m/>
    <x v="0"/>
    <s v="223.140.88.129"/>
    <x v="661"/>
    <n v="6"/>
    <s v="職涯講堂"/>
    <s v="學長姐實習經驗分享會"/>
    <s v="0326_工管B05孫儷芯/國企B04童安弘"/>
    <n v="2"/>
    <n v="107"/>
    <n v="1"/>
    <n v="1"/>
    <n v="10"/>
    <s v="本系是會計系，除了會計專業之外還想要有第二項專長，可能會考慮往資料分析的方向走，學長姐覺得未來出社會有會計結合資料分析的技能會很加分嗎？（因為不太清楚資料分析可以怎麼運用在會計xdd）還想問學長姐有什麼推薦的大學規劃嗎？（可以多修什麼樣的課？要不要申請管院的商業數據分析微學程？...）謝謝學長姐xdd"/>
    <x v="698"/>
    <n v="0"/>
    <n v="1"/>
    <n v="10"/>
    <n v="0"/>
    <n v="0"/>
    <n v="0"/>
    <s v="系"/>
    <s v="會計"/>
    <x v="4"/>
    <s v="會計系"/>
  </r>
  <r>
    <s v="03 26 2019  2:33PM            "/>
    <s v="黎孟帆"/>
    <s v="K222814288"/>
    <s v="女"/>
    <s v="10/21/1995                    "/>
    <s v="學生"/>
    <s v="管理學院                      "/>
    <s v="財金系"/>
    <s v="碩士班"/>
    <n v="916221170"/>
    <s v="imjanet1995@gmail.com"/>
    <s v="其它"/>
    <s v="是"/>
    <n v="0"/>
    <n v="0"/>
    <s v="是"/>
    <m/>
    <x v="1"/>
    <m/>
    <x v="662"/>
    <n v="0"/>
    <s v="TIP"/>
    <s v="企業實習計劃說明會"/>
    <s v="0325_富達投信"/>
    <n v="2"/>
    <n v="107"/>
    <n v="1"/>
    <n v="1"/>
    <n v="10"/>
    <m/>
    <x v="699"/>
    <n v="0"/>
    <n v="0"/>
    <n v="0"/>
    <n v="0"/>
    <n v="1"/>
    <n v="0"/>
    <s v="所"/>
    <s v="財金"/>
    <x v="9"/>
    <s v="財金所"/>
  </r>
  <r>
    <s v="03 24 2019 10:33AM            "/>
    <s v="黎哲瑋"/>
    <s v="H125200246"/>
    <s v="男"/>
    <s v="10/19/1997                    "/>
    <s v="學生"/>
    <s v="社會科學院                    "/>
    <s v="政治系國關組"/>
    <s v="學士班"/>
    <n v="972505266"/>
    <s v="andrew41003@gmail.com"/>
    <s v="其它"/>
    <s v="否"/>
    <s v="                              "/>
    <m/>
    <s v="否"/>
    <m/>
    <x v="0"/>
    <s v="220.138.180.153"/>
    <x v="663"/>
    <n v="6"/>
    <s v="職涯講堂"/>
    <s v="學長姐實習經驗分享會"/>
    <s v="0326_工管B05孫儷芯/國企B04童安弘"/>
    <n v="2"/>
    <n v="107"/>
    <n v="1"/>
    <n v="1"/>
    <n v="10"/>
    <s v="想請問學長姐在進入實習公司後與原先對該公司/ 職位的期待/ 期許的不同之處?"/>
    <x v="700"/>
    <n v="1"/>
    <n v="0"/>
    <n v="0"/>
    <n v="1"/>
    <n v="0"/>
    <n v="0"/>
    <s v="系"/>
    <s v="其他"/>
    <x v="0"/>
    <s v="其他系所"/>
  </r>
  <r>
    <s v="02 20 2019 12:48PM            "/>
    <s v="盧廷瑞"/>
    <s v="L124952412"/>
    <s v="男"/>
    <s v="02/12/1996                    "/>
    <s v="學生"/>
    <s v="生物資源暨農學院              "/>
    <s v="農經系"/>
    <s v="碩士班"/>
    <n v="983306985"/>
    <s v="sd63408@gmail.com"/>
    <s v="其它"/>
    <s v="否"/>
    <n v="0"/>
    <n v="1"/>
    <s v="是"/>
    <m/>
    <x v="0"/>
    <s v="140.112.86.230"/>
    <x v="664"/>
    <n v="10"/>
    <s v="TIP"/>
    <s v="企業實習計劃說明會"/>
    <s v="0319_玉山銀行"/>
    <n v="2"/>
    <n v="107"/>
    <n v="1"/>
    <n v="1"/>
    <n v="10"/>
    <s v="否"/>
    <x v="701"/>
    <n v="0"/>
    <n v="1"/>
    <n v="10"/>
    <n v="0"/>
    <n v="0"/>
    <n v="0"/>
    <s v="所"/>
    <s v="其他"/>
    <x v="0"/>
    <s v="其他系所"/>
  </r>
  <r>
    <s v="02 20 2019 12:50PM            "/>
    <s v="盧廷瑞"/>
    <s v="L124952412"/>
    <s v="男"/>
    <s v="02/12/1996                    "/>
    <s v="學生"/>
    <s v="生物資源暨農學院              "/>
    <s v="農經系"/>
    <s v="碩士班"/>
    <n v="983306985"/>
    <s v="sd63408@gmail.com"/>
    <s v="其它"/>
    <s v="否"/>
    <n v="0"/>
    <n v="1"/>
    <s v="是"/>
    <m/>
    <x v="0"/>
    <s v="140.112.86.230"/>
    <x v="664"/>
    <n v="10"/>
    <s v="TIP"/>
    <s v="企業實習計劃說明會"/>
    <s v="0320_國泰金控"/>
    <n v="2"/>
    <n v="107"/>
    <n v="1"/>
    <n v="1"/>
    <n v="10"/>
    <s v="否"/>
    <x v="701"/>
    <n v="0"/>
    <n v="1"/>
    <n v="10"/>
    <n v="0"/>
    <n v="0"/>
    <n v="0"/>
    <s v="所"/>
    <s v="其他"/>
    <x v="0"/>
    <s v="其他系所"/>
  </r>
  <r>
    <s v="03 12 2019 11:11PM            "/>
    <s v="盧冠言"/>
    <s v="E124974995"/>
    <s v="男"/>
    <s v="08/13/1996                    "/>
    <s v="學生"/>
    <s v="管理學院                      "/>
    <s v="財金系"/>
    <s v="碩士班"/>
    <n v="939860059"/>
    <s v="103306032@nccu.edu.tw"/>
    <s v="其它"/>
    <s v="否"/>
    <n v="0"/>
    <n v="1"/>
    <s v="是"/>
    <m/>
    <x v="0"/>
    <s v="106.104.134.179"/>
    <x v="665"/>
    <n v="10"/>
    <s v="TIP"/>
    <s v="企業實習計劃說明會"/>
    <s v="0325_富達投信"/>
    <n v="2"/>
    <n v="107"/>
    <n v="1"/>
    <n v="1"/>
    <n v="10"/>
    <s v="是"/>
    <x v="702"/>
    <n v="0"/>
    <n v="1"/>
    <n v="10"/>
    <n v="0"/>
    <n v="0"/>
    <n v="0"/>
    <s v="所"/>
    <s v="財金"/>
    <x v="9"/>
    <s v="財金所"/>
  </r>
  <r>
    <s v="03  5 2019 12:50AM            "/>
    <s v="盧姳儒"/>
    <s v="A226905067"/>
    <s v="女"/>
    <s v="09/12/1997                    "/>
    <s v="學生"/>
    <s v="生物資源暨農學院              "/>
    <s v="農藝系"/>
    <s v="學士班"/>
    <n v="953038212"/>
    <s v="a56165615@gmail.com"/>
    <s v="其它"/>
    <s v="否"/>
    <n v="0"/>
    <n v="1"/>
    <s v="是"/>
    <m/>
    <x v="0"/>
    <s v="111.241.148.221"/>
    <x v="666"/>
    <n v="10"/>
    <s v="TIP"/>
    <s v="企業實習計劃說明會"/>
    <s v="0311_晟德集團"/>
    <n v="2"/>
    <n v="107"/>
    <n v="1"/>
    <n v="1"/>
    <n v="10"/>
    <s v="否"/>
    <x v="703"/>
    <n v="0"/>
    <n v="1"/>
    <n v="10"/>
    <n v="0"/>
    <n v="0"/>
    <n v="0"/>
    <s v="系"/>
    <s v="其他"/>
    <x v="0"/>
    <s v="其他系所"/>
  </r>
  <r>
    <s v="03  5 2019 12:58AM            "/>
    <s v="盧姳儒"/>
    <s v="A226905067"/>
    <s v="女"/>
    <s v="09/12/1997                    "/>
    <s v="學生"/>
    <s v="生物資源暨農學院              "/>
    <s v="農藝系"/>
    <s v="學士班"/>
    <n v="953038212"/>
    <s v="a56165615@gmail.com"/>
    <s v="其它"/>
    <s v="否"/>
    <n v="0"/>
    <n v="1"/>
    <s v="是"/>
    <m/>
    <x v="0"/>
    <s v="111.241.148.221"/>
    <x v="666"/>
    <n v="10"/>
    <s v="TIP"/>
    <s v="企業實習計劃說明會"/>
    <s v="0312_工研院產科國際所"/>
    <n v="2"/>
    <n v="107"/>
    <n v="1"/>
    <n v="1"/>
    <n v="10"/>
    <m/>
    <x v="703"/>
    <n v="0"/>
    <n v="1"/>
    <n v="10"/>
    <n v="0"/>
    <n v="0"/>
    <n v="0"/>
    <s v="系"/>
    <s v="其他"/>
    <x v="0"/>
    <s v="其他系所"/>
  </r>
  <r>
    <s v="03  5 2019 12:52AM            "/>
    <s v="盧姳儒"/>
    <s v="A226905067"/>
    <s v="女"/>
    <s v="09/12/1997                    "/>
    <s v="學生"/>
    <s v="生物資源暨農學院              "/>
    <s v="農藝系"/>
    <s v="學士班"/>
    <n v="953038212"/>
    <s v="a56165615@gmail.com"/>
    <s v="其它"/>
    <s v="否"/>
    <n v="0"/>
    <n v="1"/>
    <s v="是"/>
    <m/>
    <x v="0"/>
    <s v="111.241.148.221"/>
    <x v="666"/>
    <n v="10"/>
    <s v="TIP"/>
    <s v="企業實習計劃說明會"/>
    <s v="0315_聚陽實業"/>
    <n v="2"/>
    <n v="107"/>
    <n v="1"/>
    <n v="1"/>
    <n v="10"/>
    <s v="否"/>
    <x v="703"/>
    <n v="0"/>
    <n v="1"/>
    <n v="10"/>
    <n v="0"/>
    <n v="0"/>
    <n v="0"/>
    <s v="系"/>
    <s v="其他"/>
    <x v="0"/>
    <s v="其他系所"/>
  </r>
  <r>
    <s v="03  5 2019 12:57AM            "/>
    <s v="盧姳儒"/>
    <s v="A226905067"/>
    <s v="女"/>
    <s v="09/12/1997                    "/>
    <s v="學生"/>
    <s v="生物資源暨農學院              "/>
    <s v="農藝系"/>
    <s v="學士班"/>
    <n v="953038212"/>
    <s v="a56165615@gmail.com"/>
    <s v="其它"/>
    <s v="否"/>
    <n v="0"/>
    <n v="1"/>
    <s v="是"/>
    <m/>
    <x v="0"/>
    <s v="111.241.148.221"/>
    <x v="666"/>
    <n v="10"/>
    <s v="TIP"/>
    <s v="企業實習計劃說明會"/>
    <s v="0318_大昌華嘉"/>
    <n v="2"/>
    <n v="107"/>
    <n v="1"/>
    <n v="1"/>
    <n v="10"/>
    <m/>
    <x v="703"/>
    <n v="0"/>
    <n v="1"/>
    <n v="10"/>
    <n v="0"/>
    <n v="0"/>
    <n v="0"/>
    <s v="系"/>
    <s v="其他"/>
    <x v="0"/>
    <s v="其他系所"/>
  </r>
  <r>
    <s v="03  5 2019 12:55AM            "/>
    <s v="盧姳儒"/>
    <s v="A226905067"/>
    <s v="女"/>
    <s v="09/12/1997                    "/>
    <s v="學生"/>
    <s v="生物資源暨農學院              "/>
    <s v="農藝系"/>
    <s v="學士班"/>
    <n v="953038212"/>
    <s v="a56165615@gmail.com"/>
    <s v="其它"/>
    <s v="否"/>
    <n v="0"/>
    <n v="1"/>
    <s v="是"/>
    <m/>
    <x v="0"/>
    <s v="111.241.148.221"/>
    <x v="666"/>
    <n v="10"/>
    <s v="TIP"/>
    <s v="企業實習計劃說明會"/>
    <s v="0319_玉山銀行"/>
    <n v="2"/>
    <n v="107"/>
    <n v="1"/>
    <n v="1"/>
    <n v="10"/>
    <s v="否"/>
    <x v="703"/>
    <n v="0"/>
    <n v="1"/>
    <n v="10"/>
    <n v="0"/>
    <n v="0"/>
    <n v="0"/>
    <s v="系"/>
    <s v="其他"/>
    <x v="0"/>
    <s v="其他系所"/>
  </r>
  <r>
    <s v="03  5 2019 12:56AM            "/>
    <s v="盧姳儒"/>
    <s v="A226905067"/>
    <s v="女"/>
    <s v="09/12/1997                    "/>
    <s v="學生"/>
    <s v="生物資源暨農學院              "/>
    <s v="農藝系"/>
    <s v="學士班"/>
    <n v="953038212"/>
    <s v="a56165615@gmail.com"/>
    <s v="其它"/>
    <s v="否"/>
    <n v="0"/>
    <n v="1"/>
    <s v="是"/>
    <m/>
    <x v="0"/>
    <s v="111.241.148.221"/>
    <x v="666"/>
    <n v="10"/>
    <s v="TIP"/>
    <s v="企業實習計劃說明會"/>
    <s v="0322_台灣拜耳"/>
    <n v="2"/>
    <n v="107"/>
    <n v="1"/>
    <n v="1"/>
    <n v="10"/>
    <s v="否"/>
    <x v="703"/>
    <n v="0"/>
    <n v="1"/>
    <n v="10"/>
    <n v="0"/>
    <n v="0"/>
    <n v="0"/>
    <s v="系"/>
    <s v="其他"/>
    <x v="0"/>
    <s v="其他系所"/>
  </r>
  <r>
    <s v="03 18 2019  5:48PM            "/>
    <s v="盧姳儒"/>
    <s v="A226905067"/>
    <s v="女"/>
    <s v="09/12/1997                    "/>
    <s v="學生"/>
    <s v="生物資源暨農學院              "/>
    <s v="農藝系"/>
    <s v="學士班"/>
    <n v="953038212"/>
    <s v="a56165615@gmail.com"/>
    <s v="其它"/>
    <s v="否"/>
    <s v="                              "/>
    <m/>
    <s v="是"/>
    <m/>
    <x v="0"/>
    <s v="140.109.125.137"/>
    <x v="666"/>
    <n v="6"/>
    <s v="TIP"/>
    <s v="企業實習計劃說明會"/>
    <s v="0411_SAS"/>
    <n v="2"/>
    <n v="107"/>
    <n v="1"/>
    <n v="1"/>
    <n v="10"/>
    <s v="否"/>
    <x v="703"/>
    <n v="0"/>
    <n v="1"/>
    <n v="10"/>
    <n v="0"/>
    <n v="0"/>
    <n v="0"/>
    <s v="系"/>
    <s v="其他"/>
    <x v="0"/>
    <s v="其他系所"/>
  </r>
  <r>
    <s v="03 18 2019  5:52PM            "/>
    <s v="盧姳儒"/>
    <s v="A226905067"/>
    <s v="女"/>
    <s v="09/12/1997                    "/>
    <s v="學生"/>
    <s v="生物資源暨農學院              "/>
    <s v="農藝系"/>
    <s v="學士班"/>
    <n v="953038212"/>
    <s v="a56165615@gmail.com"/>
    <s v="其它"/>
    <s v="否"/>
    <s v="                              "/>
    <m/>
    <s v="否"/>
    <m/>
    <x v="0"/>
    <s v="140.109.125.137"/>
    <x v="666"/>
    <n v="6"/>
    <s v="TIP"/>
    <s v="企業實習計劃說明會"/>
    <s v="0412_華碩電腦"/>
    <n v="2"/>
    <n v="107"/>
    <n v="1"/>
    <n v="1"/>
    <n v="10"/>
    <s v="否"/>
    <x v="703"/>
    <n v="1"/>
    <n v="0"/>
    <n v="0"/>
    <n v="1"/>
    <n v="0"/>
    <n v="0"/>
    <s v="系"/>
    <s v="其他"/>
    <x v="0"/>
    <s v="其他系所"/>
  </r>
  <r>
    <s v="03 18 2019  5:49PM            "/>
    <s v="盧姳儒"/>
    <s v="A226905067"/>
    <s v="女"/>
    <s v="09/12/1997                    "/>
    <s v="學生"/>
    <s v="生物資源暨農學院              "/>
    <s v="農藝系"/>
    <s v="學士班"/>
    <n v="953038212"/>
    <s v="a56165615@gmail.com"/>
    <s v="其它"/>
    <s v="否"/>
    <s v="                              "/>
    <m/>
    <s v="是"/>
    <m/>
    <x v="0"/>
    <s v="140.109.125.137"/>
    <x v="666"/>
    <n v="6"/>
    <s v="TIP"/>
    <s v="企業實習說明會"/>
    <s v="0426_台灣通用磨坊"/>
    <n v="2"/>
    <n v="107"/>
    <n v="1"/>
    <n v="1"/>
    <n v="10"/>
    <s v="否"/>
    <x v="703"/>
    <n v="0"/>
    <n v="1"/>
    <n v="10"/>
    <n v="0"/>
    <n v="0"/>
    <n v="0"/>
    <s v="系"/>
    <s v="其他"/>
    <x v="0"/>
    <s v="其他系所"/>
  </r>
  <r>
    <s v="04 20 2019 11:09PM            "/>
    <s v="盧姳儒"/>
    <s v="A226905067"/>
    <s v="女"/>
    <s v="09/12/1997                    "/>
    <s v="學生"/>
    <s v="生物資源暨農學院              "/>
    <s v="農藝系"/>
    <s v="學士班"/>
    <n v="953038212"/>
    <s v="a56165615@gmail.com"/>
    <s v="其它"/>
    <s v="否"/>
    <s v="                              "/>
    <m/>
    <s v="否"/>
    <m/>
    <x v="0"/>
    <s v="1.160.120.227"/>
    <x v="666"/>
    <n v="6"/>
    <s v="TIP"/>
    <s v="企業實習說明會"/>
    <s v="0506_綠藤生機"/>
    <n v="2"/>
    <n v="107"/>
    <n v="1"/>
    <n v="1"/>
    <n v="10"/>
    <s v="否"/>
    <x v="703"/>
    <n v="1"/>
    <n v="0"/>
    <n v="0"/>
    <n v="1"/>
    <n v="0"/>
    <n v="0"/>
    <s v="系"/>
    <s v="其他"/>
    <x v="0"/>
    <s v="其他系所"/>
  </r>
  <r>
    <s v="03 13 2019  2:45PM            "/>
    <s v="盧紀臻"/>
    <s v="A230137755"/>
    <s v="女"/>
    <s v="11/28/1998                    "/>
    <s v="學生"/>
    <s v="管理學院                      "/>
    <s v="會計系"/>
    <s v="學士班"/>
    <n v="907344881"/>
    <s v="b06702112@ntu.edu.tw"/>
    <s v="其它"/>
    <s v="否"/>
    <n v="0"/>
    <n v="1"/>
    <s v="是"/>
    <m/>
    <x v="0"/>
    <s v="140.112.25.121"/>
    <x v="667"/>
    <n v="10"/>
    <s v="TIP"/>
    <s v="企業實習計劃說明會"/>
    <s v="0314_精英公關集團"/>
    <n v="2"/>
    <n v="107"/>
    <n v="1"/>
    <n v="1"/>
    <n v="10"/>
    <s v="否"/>
    <x v="704"/>
    <n v="0"/>
    <n v="1"/>
    <n v="10"/>
    <n v="0"/>
    <n v="0"/>
    <n v="0"/>
    <s v="系"/>
    <s v="會計"/>
    <x v="4"/>
    <s v="會計系"/>
  </r>
  <r>
    <s v="02 27 2019 10:29PM            "/>
    <s v="盧庭宇"/>
    <s v="V121269615"/>
    <s v="男"/>
    <s v="10/29/1990                    "/>
    <s v="校外人士"/>
    <m/>
    <m/>
    <m/>
    <n v="927065509"/>
    <s v="lutingyu29@gmail.com"/>
    <s v="其它"/>
    <s v="否"/>
    <n v="0"/>
    <n v="1"/>
    <s v="是"/>
    <m/>
    <x v="0"/>
    <s v="42.76.100.77"/>
    <x v="668"/>
    <n v="10"/>
    <s v="職涯講堂"/>
    <s v="校友職涯分享會"/>
    <s v="0320_國企B97陳迦樂"/>
    <n v="2"/>
    <n v="107"/>
    <n v="1"/>
    <n v="1"/>
    <n v="10"/>
    <m/>
    <x v="705"/>
    <n v="0"/>
    <n v="1"/>
    <n v="10"/>
    <n v="0"/>
    <n v="0"/>
    <n v="0"/>
    <s v="其他"/>
    <s v="非在校生"/>
    <x v="1"/>
    <s v="其他"/>
  </r>
  <r>
    <s v="03  8 2019  5:09PM            "/>
    <s v="盧繹安"/>
    <s v="B123195362"/>
    <s v="男"/>
    <s v="10/04/1997                    "/>
    <s v="學生"/>
    <s v="管理學院                      "/>
    <s v="會計系"/>
    <s v="學士班"/>
    <n v="974336958"/>
    <s v="b05702031@ntu.edu.tw"/>
    <s v="其它"/>
    <s v="否"/>
    <n v="0"/>
    <n v="1"/>
    <s v="是"/>
    <m/>
    <x v="0"/>
    <s v="140.112.244.27"/>
    <x v="669"/>
    <n v="10"/>
    <s v="TIP"/>
    <s v="企業實習計劃說明會"/>
    <s v="0312_工研院產科國際所"/>
    <n v="2"/>
    <n v="107"/>
    <n v="1"/>
    <n v="1"/>
    <n v="10"/>
    <m/>
    <x v="706"/>
    <n v="0"/>
    <n v="1"/>
    <n v="10"/>
    <n v="0"/>
    <n v="0"/>
    <n v="0"/>
    <s v="系"/>
    <s v="會計"/>
    <x v="4"/>
    <s v="會計系"/>
  </r>
  <r>
    <s v="03 13 2019 12:17PM            "/>
    <s v="蕭宇晴"/>
    <s v="B222747453"/>
    <s v="女"/>
    <s v="08/07/1990                    "/>
    <s v="學生"/>
    <s v="醫學院                        "/>
    <s v="毒理所"/>
    <s v="碩士班"/>
    <n v="968897596"/>
    <s v="r07447006@ntu.edu.tw"/>
    <s v="其它"/>
    <s v="否"/>
    <n v="1"/>
    <n v="0"/>
    <s v="否"/>
    <m/>
    <x v="0"/>
    <s v="140.112.25.39"/>
    <x v="670"/>
    <n v="10"/>
    <s v="TIP"/>
    <s v="企業實習計劃說明會"/>
    <s v="0322_台灣拜耳"/>
    <n v="2"/>
    <n v="107"/>
    <n v="1"/>
    <n v="1"/>
    <n v="10"/>
    <s v="否"/>
    <x v="707"/>
    <n v="1"/>
    <n v="0"/>
    <n v="0"/>
    <n v="1"/>
    <n v="0"/>
    <n v="0"/>
    <s v="所"/>
    <s v="其他"/>
    <x v="0"/>
    <s v="其他系所"/>
  </r>
  <r>
    <s v="05  2 2019 11:45PM            "/>
    <s v="蕭羽平"/>
    <s v="H224206424"/>
    <s v="女"/>
    <s v="05/18/1998                    "/>
    <s v="學生"/>
    <s v="社會科學院                    "/>
    <s v="政治系國關組"/>
    <s v="學士班"/>
    <n v="970882014"/>
    <s v="b05302265@ntu.edu.tw"/>
    <s v="其它"/>
    <s v="否"/>
    <s v="                              "/>
    <m/>
    <s v="是"/>
    <m/>
    <x v="0"/>
    <s v="140.112.217.135"/>
    <x v="671"/>
    <n v="6"/>
    <s v="TIP"/>
    <s v="企業實習說明會"/>
    <s v="0506_綠藤生機"/>
    <n v="2"/>
    <n v="107"/>
    <n v="1"/>
    <n v="1"/>
    <n v="10"/>
    <s v="否"/>
    <x v="708"/>
    <n v="0"/>
    <n v="1"/>
    <n v="10"/>
    <n v="0"/>
    <n v="0"/>
    <n v="0"/>
    <s v="系"/>
    <s v="其他"/>
    <x v="0"/>
    <s v="其他系所"/>
  </r>
  <r>
    <s v="03 19 2019  4:45PM            "/>
    <s v="蕭昀豪"/>
    <s v="M122982093"/>
    <s v="男"/>
    <s v="03/06/1999                    "/>
    <s v="學生"/>
    <s v="管理學院                      "/>
    <s v="資管系"/>
    <s v="學士班"/>
    <n v="963098836"/>
    <s v="yunhao1999@gmail.com"/>
    <s v="其它"/>
    <s v="是"/>
    <n v="0"/>
    <n v="0"/>
    <s v="是"/>
    <m/>
    <x v="1"/>
    <m/>
    <x v="672"/>
    <n v="0"/>
    <s v="TIP"/>
    <s v="企業實習計劃說明會"/>
    <s v="0319_玉山銀行"/>
    <n v="2"/>
    <n v="107"/>
    <n v="1"/>
    <n v="1"/>
    <n v="10"/>
    <m/>
    <x v="709"/>
    <n v="0"/>
    <n v="0"/>
    <n v="0"/>
    <n v="0"/>
    <n v="1"/>
    <n v="0"/>
    <s v="系"/>
    <s v="資管"/>
    <x v="12"/>
    <s v="資管系"/>
  </r>
  <r>
    <s v="03 23 2019  6:25PM            "/>
    <s v="蕭品盈"/>
    <s v="A229654487"/>
    <s v="女"/>
    <s v="07/14/1999                    "/>
    <s v="學生"/>
    <s v="管理學院                      "/>
    <s v="會計系"/>
    <s v="學士班"/>
    <n v="975163176"/>
    <s v="IRENE009012@GMAIL.COM"/>
    <s v="其它"/>
    <s v="否"/>
    <s v="                              "/>
    <m/>
    <s v="是"/>
    <m/>
    <x v="0"/>
    <s v="101.136.22.108"/>
    <x v="673"/>
    <n v="6"/>
    <s v="職涯講堂"/>
    <s v="學長姐實習經驗分享會"/>
    <s v="0326_工管B05孫儷芯/國企B04童安弘"/>
    <n v="2"/>
    <n v="107"/>
    <n v="1"/>
    <n v="1"/>
    <n v="10"/>
    <s v="無"/>
    <x v="710"/>
    <n v="0"/>
    <n v="1"/>
    <n v="10"/>
    <n v="0"/>
    <n v="0"/>
    <n v="0"/>
    <s v="系"/>
    <s v="會計"/>
    <x v="4"/>
    <s v="會計系"/>
  </r>
  <r>
    <s v="02 21 2019 11:37AM            "/>
    <s v="蕭婉如"/>
    <s v="A227473439"/>
    <s v="女"/>
    <s v="11/03/1996                    "/>
    <s v="學生"/>
    <s v="管理學院                      "/>
    <s v="會計系"/>
    <s v="學士班"/>
    <n v="227853784"/>
    <s v="B04702108@ntu.edu.tw"/>
    <s v="其它"/>
    <s v="否"/>
    <n v="0"/>
    <n v="1"/>
    <s v="是"/>
    <m/>
    <x v="0"/>
    <s v="140.112.4.192"/>
    <x v="674"/>
    <n v="10"/>
    <s v="TIP"/>
    <s v="企業實習計劃說明會"/>
    <s v="0320_國泰金控"/>
    <n v="2"/>
    <n v="107"/>
    <n v="1"/>
    <n v="1"/>
    <n v="10"/>
    <s v="是"/>
    <x v="711"/>
    <n v="0"/>
    <n v="1"/>
    <n v="10"/>
    <n v="0"/>
    <n v="0"/>
    <n v="0"/>
    <s v="系"/>
    <s v="會計"/>
    <x v="4"/>
    <s v="會計系"/>
  </r>
  <r>
    <s v="05  6 2019  2:33PM            "/>
    <s v="蕭婉如"/>
    <s v="A227473439"/>
    <s v="男"/>
    <s v="11/03/1996                    "/>
    <s v="學生"/>
    <s v="管理學院                      "/>
    <s v="會計系"/>
    <s v="學士班"/>
    <n v="227853784"/>
    <m/>
    <s v="其它"/>
    <s v="是"/>
    <s v="                              "/>
    <m/>
    <s v="是"/>
    <m/>
    <x v="1"/>
    <m/>
    <x v="674"/>
    <n v="6"/>
    <s v="TIP"/>
    <s v="企業實習說明會"/>
    <s v="0506_綠藤生機"/>
    <n v="2"/>
    <n v="107"/>
    <n v="1"/>
    <n v="1"/>
    <n v="10"/>
    <m/>
    <x v="711"/>
    <n v="0"/>
    <n v="0"/>
    <n v="0"/>
    <n v="0"/>
    <n v="1"/>
    <n v="0"/>
    <s v="系"/>
    <s v="會計"/>
    <x v="4"/>
    <s v="會計系"/>
  </r>
  <r>
    <s v="03 16 2019  9:37PM            "/>
    <s v="蕭琳齡"/>
    <s v="A229146686"/>
    <s v="女"/>
    <s v="12/23/1997                    "/>
    <s v="學生"/>
    <s v="文學院                        "/>
    <s v="外文系"/>
    <s v="學士班"/>
    <n v="975042631"/>
    <s v="halliesiao@gmail.com"/>
    <s v="其它"/>
    <s v="否"/>
    <n v="0"/>
    <n v="1"/>
    <s v="是"/>
    <m/>
    <x v="0"/>
    <s v="1.169.18.102"/>
    <x v="675"/>
    <n v="10"/>
    <s v="TIP"/>
    <s v="企業實習計劃說明會"/>
    <s v="0318_大昌華嘉"/>
    <n v="2"/>
    <n v="107"/>
    <n v="1"/>
    <n v="1"/>
    <n v="10"/>
    <s v="否"/>
    <x v="712"/>
    <n v="0"/>
    <n v="1"/>
    <n v="10"/>
    <n v="0"/>
    <n v="0"/>
    <n v="0"/>
    <s v="系"/>
    <s v="其他"/>
    <x v="0"/>
    <s v="其他系所"/>
  </r>
  <r>
    <s v="03 19 2019  4:46PM            "/>
    <s v="蕭琳齡"/>
    <s v="A229146686"/>
    <s v="女"/>
    <s v="12/23/1997                    "/>
    <s v="學生"/>
    <s v="文學院                        "/>
    <s v="外文系"/>
    <s v="學士班"/>
    <n v="975042631"/>
    <s v="halliesiao@gmail.com"/>
    <s v="其它"/>
    <s v="是"/>
    <n v="0"/>
    <n v="0"/>
    <s v="是"/>
    <m/>
    <x v="1"/>
    <m/>
    <x v="675"/>
    <n v="0"/>
    <s v="TIP"/>
    <s v="企業實習計劃說明會"/>
    <s v="0319_玉山銀行"/>
    <n v="2"/>
    <n v="107"/>
    <n v="1"/>
    <n v="1"/>
    <n v="10"/>
    <m/>
    <x v="712"/>
    <n v="0"/>
    <n v="0"/>
    <n v="0"/>
    <n v="0"/>
    <n v="1"/>
    <n v="0"/>
    <s v="系"/>
    <s v="其他"/>
    <x v="0"/>
    <s v="其他系所"/>
  </r>
  <r>
    <s v="05  2 2019 11:46AM            "/>
    <s v="蕭琳齡"/>
    <s v="A229146686"/>
    <s v="女"/>
    <s v="12/23/1997                    "/>
    <s v="學生"/>
    <s v="文學院                        "/>
    <s v="外文系"/>
    <s v="學士班"/>
    <n v="975042631"/>
    <s v="halliesiao@gmail.com"/>
    <s v="其它"/>
    <s v="是"/>
    <s v="                              "/>
    <m/>
    <s v="是"/>
    <m/>
    <x v="0"/>
    <s v="1.171.47.235"/>
    <x v="675"/>
    <n v="6"/>
    <s v="TIP"/>
    <s v="企業實習說明會"/>
    <s v="0506_綠藤生機"/>
    <n v="2"/>
    <n v="107"/>
    <n v="1"/>
    <n v="1"/>
    <n v="10"/>
    <s v="否"/>
    <x v="712"/>
    <n v="0"/>
    <n v="1"/>
    <n v="10"/>
    <n v="0"/>
    <n v="0"/>
    <n v="0"/>
    <s v="系"/>
    <s v="其他"/>
    <x v="0"/>
    <s v="其他系所"/>
  </r>
  <r>
    <s v="03 11 2019  2:07AM            "/>
    <s v="賴  達"/>
    <s v="A127931238"/>
    <s v="男"/>
    <s v="07/02/1997                    "/>
    <s v="學生"/>
    <s v=" 電機資訊學院                 "/>
    <s v="資工系"/>
    <s v="學士班"/>
    <n v="986600645"/>
    <s v="dalai8963@gmail.com"/>
    <s v="其它"/>
    <s v="否"/>
    <n v="0"/>
    <n v="1"/>
    <s v="是"/>
    <m/>
    <x v="0"/>
    <s v="140.112.215.176"/>
    <x v="676"/>
    <n v="10"/>
    <s v="TIP"/>
    <s v="企業實習計劃說明會"/>
    <s v="0311_晟德集團"/>
    <n v="2"/>
    <n v="107"/>
    <n v="1"/>
    <n v="1"/>
    <n v="10"/>
    <s v="是"/>
    <x v="713"/>
    <n v="0"/>
    <n v="1"/>
    <n v="10"/>
    <n v="0"/>
    <n v="0"/>
    <n v="0"/>
    <s v="系"/>
    <s v="其他"/>
    <x v="0"/>
    <s v="其他系所"/>
  </r>
  <r>
    <s v="03 11 2019 12:23PM            "/>
    <s v="賴  達"/>
    <s v="A127931238"/>
    <s v="男"/>
    <s v="07/02/1997                    "/>
    <s v="學生"/>
    <s v=" 電機資訊學院                 "/>
    <s v="資工系"/>
    <s v="學士班"/>
    <n v="986600645"/>
    <s v="dalai8963@gmail.com"/>
    <s v="其它"/>
    <s v="否"/>
    <n v="1"/>
    <n v="0"/>
    <s v="否"/>
    <m/>
    <x v="0"/>
    <s v="223.140.66.255"/>
    <x v="676"/>
    <n v="10"/>
    <s v="TIP"/>
    <s v="企業實習計劃說明會"/>
    <s v="0320_國泰金控"/>
    <n v="2"/>
    <n v="107"/>
    <n v="1"/>
    <n v="1"/>
    <n v="10"/>
    <s v="是"/>
    <x v="713"/>
    <n v="1"/>
    <n v="0"/>
    <n v="0"/>
    <n v="1"/>
    <n v="0"/>
    <n v="0"/>
    <s v="系"/>
    <s v="其他"/>
    <x v="0"/>
    <s v="其他系所"/>
  </r>
  <r>
    <s v="03  7 2019  1:07PM            "/>
    <s v="賴欣妤"/>
    <s v="A227902604"/>
    <s v="女"/>
    <s v="09/06/1995                    "/>
    <s v="學生"/>
    <s v="管理學院                      "/>
    <s v="財金系"/>
    <s v="碩士班"/>
    <n v="960127180"/>
    <s v="r07723005@ntu.edu.tw"/>
    <s v="其它"/>
    <s v="是"/>
    <n v="0"/>
    <n v="1"/>
    <s v="是"/>
    <m/>
    <x v="0"/>
    <s v="211.20.189.211"/>
    <x v="677"/>
    <n v="10"/>
    <s v="TIP"/>
    <s v="企業實習計劃說明會"/>
    <s v="0319_玉山銀行"/>
    <n v="2"/>
    <n v="107"/>
    <n v="1"/>
    <n v="1"/>
    <n v="10"/>
    <s v="是"/>
    <x v="714"/>
    <n v="0"/>
    <n v="1"/>
    <n v="10"/>
    <n v="0"/>
    <n v="0"/>
    <n v="0"/>
    <s v="所"/>
    <s v="財金"/>
    <x v="9"/>
    <s v="財金所"/>
  </r>
  <r>
    <s v="03  7 2019  1:06PM            "/>
    <s v="賴欣妤"/>
    <s v="A227902604"/>
    <s v="女"/>
    <s v="09/06/1995                    "/>
    <s v="學生"/>
    <s v="管理學院                      "/>
    <s v="財金系"/>
    <s v="碩士班"/>
    <n v="960127180"/>
    <s v="r07723005@ntu.edu.tw"/>
    <s v="其它"/>
    <s v="是"/>
    <n v="0"/>
    <n v="1"/>
    <s v="是"/>
    <m/>
    <x v="0"/>
    <s v="211.20.189.211"/>
    <x v="677"/>
    <n v="10"/>
    <s v="TIP"/>
    <s v="企業實習計劃說明會"/>
    <s v="0320_國泰金控"/>
    <n v="2"/>
    <n v="107"/>
    <n v="1"/>
    <n v="1"/>
    <n v="10"/>
    <s v="yes"/>
    <x v="714"/>
    <n v="0"/>
    <n v="1"/>
    <n v="10"/>
    <n v="0"/>
    <n v="0"/>
    <n v="0"/>
    <s v="所"/>
    <s v="財金"/>
    <x v="9"/>
    <s v="財金所"/>
  </r>
  <r>
    <s v="03  7 2019  1:07PM            "/>
    <s v="賴欣妤"/>
    <s v="A227902604"/>
    <s v="女"/>
    <s v="09/06/1995                    "/>
    <s v="學生"/>
    <s v="管理學院                      "/>
    <s v="財金系"/>
    <s v="碩士班"/>
    <n v="960127180"/>
    <s v="r07723005@ntu.edu.tw"/>
    <s v="其它"/>
    <s v="是"/>
    <n v="0"/>
    <n v="1"/>
    <s v="是"/>
    <m/>
    <x v="0"/>
    <s v="211.20.189.211"/>
    <x v="677"/>
    <n v="10"/>
    <s v="TIP"/>
    <s v="企業實習計劃說明會"/>
    <s v="0325_富達投信"/>
    <n v="2"/>
    <n v="107"/>
    <n v="1"/>
    <n v="1"/>
    <n v="10"/>
    <s v="yes"/>
    <x v="714"/>
    <n v="0"/>
    <n v="1"/>
    <n v="10"/>
    <n v="0"/>
    <n v="0"/>
    <n v="0"/>
    <s v="所"/>
    <s v="財金"/>
    <x v="9"/>
    <s v="財金所"/>
  </r>
  <r>
    <s v="03 10 2019  7:25PM            "/>
    <s v="賴品璇"/>
    <s v="N225791793"/>
    <s v="女"/>
    <s v="11/03/1998                    "/>
    <s v="學生"/>
    <s v="管理學院                      "/>
    <s v="資管系"/>
    <s v="學士班"/>
    <n v="923368903"/>
    <s v="alpipilai@gmail.com"/>
    <s v="其它"/>
    <s v="否"/>
    <n v="0"/>
    <n v="1"/>
    <s v="是"/>
    <m/>
    <x v="0"/>
    <s v="140.112.228.64"/>
    <x v="678"/>
    <n v="10"/>
    <s v="TIP"/>
    <s v="企業實習計劃說明會"/>
    <s v="0312_工研院產科國際所"/>
    <n v="2"/>
    <n v="107"/>
    <n v="1"/>
    <n v="1"/>
    <n v="10"/>
    <m/>
    <x v="715"/>
    <n v="0"/>
    <n v="1"/>
    <n v="10"/>
    <n v="0"/>
    <n v="0"/>
    <n v="0"/>
    <s v="系"/>
    <s v="資管"/>
    <x v="12"/>
    <s v="資管系"/>
  </r>
  <r>
    <s v="02 20 2019 12:50PM            "/>
    <s v="賴奕辰"/>
    <s v="I100339643"/>
    <s v="男"/>
    <s v="11/02/1993                    "/>
    <s v="學生"/>
    <s v="生物資源暨農學院              "/>
    <s v="農經系"/>
    <s v="碩士班"/>
    <n v="937775800"/>
    <s v="jeff20628m@gmail.com"/>
    <s v="其它"/>
    <s v="否"/>
    <n v="0"/>
    <n v="1"/>
    <s v="是"/>
    <m/>
    <x v="0"/>
    <s v="140.112.86.230"/>
    <x v="679"/>
    <n v="10"/>
    <s v="TIP"/>
    <s v="企業實習計劃說明會"/>
    <s v="0306_藍天百腦匯"/>
    <n v="2"/>
    <n v="107"/>
    <n v="1"/>
    <n v="1"/>
    <n v="10"/>
    <s v="是"/>
    <x v="716"/>
    <n v="0"/>
    <n v="1"/>
    <n v="10"/>
    <n v="0"/>
    <n v="0"/>
    <n v="0"/>
    <s v="所"/>
    <s v="其他"/>
    <x v="0"/>
    <s v="其他系所"/>
  </r>
  <r>
    <s v="02 20 2019 12:48PM            "/>
    <s v="賴奕辰"/>
    <s v="I100339643"/>
    <s v="男"/>
    <s v="11/02/1993                    "/>
    <s v="學生"/>
    <s v="生物資源暨農學院              "/>
    <s v="農經系"/>
    <s v="碩士班"/>
    <n v="937775800"/>
    <s v="jeff20628m@gmail.com"/>
    <s v="其它"/>
    <s v="否"/>
    <n v="0"/>
    <n v="1"/>
    <s v="是"/>
    <m/>
    <x v="0"/>
    <s v="140.112.86.230"/>
    <x v="679"/>
    <n v="10"/>
    <s v="TIP"/>
    <s v="企業實習計劃說明會"/>
    <s v="0319_玉山銀行"/>
    <n v="2"/>
    <n v="107"/>
    <n v="1"/>
    <n v="1"/>
    <n v="10"/>
    <s v="是"/>
    <x v="716"/>
    <n v="0"/>
    <n v="1"/>
    <n v="10"/>
    <n v="0"/>
    <n v="0"/>
    <n v="0"/>
    <s v="所"/>
    <s v="其他"/>
    <x v="0"/>
    <s v="其他系所"/>
  </r>
  <r>
    <s v="02 20 2019 12:49PM            "/>
    <s v="賴奕辰"/>
    <s v="I100339643"/>
    <s v="男"/>
    <s v="11/02/1993                    "/>
    <s v="學生"/>
    <s v="生物資源暨農學院              "/>
    <s v="農經系"/>
    <s v="碩士班"/>
    <n v="937775800"/>
    <s v="jeff20628m@gmail.com"/>
    <s v="其它"/>
    <s v="否"/>
    <n v="0"/>
    <n v="1"/>
    <s v="是"/>
    <m/>
    <x v="0"/>
    <s v="140.112.86.230"/>
    <x v="679"/>
    <n v="10"/>
    <s v="TIP"/>
    <s v="企業實習計劃說明會"/>
    <s v="0320_國泰金控"/>
    <n v="2"/>
    <n v="107"/>
    <n v="1"/>
    <n v="1"/>
    <n v="10"/>
    <s v="有"/>
    <x v="716"/>
    <n v="0"/>
    <n v="1"/>
    <n v="10"/>
    <n v="0"/>
    <n v="0"/>
    <n v="0"/>
    <s v="所"/>
    <s v="其他"/>
    <x v="0"/>
    <s v="其他系所"/>
  </r>
  <r>
    <s v="03 11 2019 11:53PM            "/>
    <s v="賴柏宇"/>
    <s v="A130356856"/>
    <s v="男"/>
    <s v="05/26/1996                    "/>
    <s v="學生"/>
    <s v="管理學院                      "/>
    <s v="會計系"/>
    <s v="碩士班"/>
    <n v="936181646"/>
    <s v="lai21141@gmail.com"/>
    <s v="其它"/>
    <s v="是"/>
    <n v="0"/>
    <n v="1"/>
    <s v="是"/>
    <m/>
    <x v="0"/>
    <s v="114.25.29.193"/>
    <x v="680"/>
    <n v="10"/>
    <s v="TIP"/>
    <s v="企業實習計劃說明會"/>
    <s v="0315_聚陽實業"/>
    <n v="2"/>
    <n v="107"/>
    <n v="1"/>
    <n v="1"/>
    <n v="10"/>
    <s v="是"/>
    <x v="717"/>
    <n v="0"/>
    <n v="1"/>
    <n v="10"/>
    <n v="0"/>
    <n v="0"/>
    <n v="0"/>
    <s v="所"/>
    <s v="會計"/>
    <x v="10"/>
    <s v="會研所"/>
  </r>
  <r>
    <s v="03 15 2019 12:42PM            "/>
    <s v="賴柏宇"/>
    <s v="A130356856"/>
    <s v="男"/>
    <s v="05/26/1996                    "/>
    <s v="學生"/>
    <s v="管理學院                      "/>
    <s v="會研所"/>
    <s v="碩士班"/>
    <n v="936181646"/>
    <s v="lai21141@gmail.com"/>
    <s v="其它"/>
    <s v="是"/>
    <n v="0"/>
    <n v="1"/>
    <s v="是"/>
    <m/>
    <x v="0"/>
    <s v="39.10.224.141"/>
    <x v="680"/>
    <n v="10"/>
    <s v="TIP"/>
    <s v="企業實習計劃說明會"/>
    <s v="0319_玉山銀行"/>
    <n v="2"/>
    <n v="107"/>
    <n v="1"/>
    <n v="1"/>
    <n v="10"/>
    <s v="是"/>
    <x v="717"/>
    <n v="0"/>
    <n v="1"/>
    <n v="10"/>
    <n v="0"/>
    <n v="0"/>
    <n v="0"/>
    <s v="所"/>
    <s v="會研"/>
    <x v="14"/>
    <s v="會研所"/>
  </r>
  <r>
    <s v="03 15 2019 12:40PM            "/>
    <s v="賴柏宇"/>
    <s v="A130356856"/>
    <s v="男"/>
    <s v="05/26/1996                    "/>
    <s v="學生"/>
    <s v="管理學院                      "/>
    <s v="會研所"/>
    <s v="碩士班"/>
    <n v="936181646"/>
    <s v="lai21141@gmail.com"/>
    <s v="其它"/>
    <s v="是"/>
    <n v="0"/>
    <n v="1"/>
    <s v="是"/>
    <m/>
    <x v="0"/>
    <s v="39.10.224.141"/>
    <x v="680"/>
    <n v="10"/>
    <s v="TIP"/>
    <s v="企業實習計劃說明會"/>
    <s v="0320_國泰金控"/>
    <n v="2"/>
    <n v="107"/>
    <n v="1"/>
    <n v="1"/>
    <n v="10"/>
    <s v="有"/>
    <x v="717"/>
    <n v="0"/>
    <n v="1"/>
    <n v="10"/>
    <n v="0"/>
    <n v="0"/>
    <n v="0"/>
    <s v="所"/>
    <s v="會研"/>
    <x v="14"/>
    <s v="會研所"/>
  </r>
  <r>
    <s v="03 18 2019 10:46AM            "/>
    <s v="賴柏宇"/>
    <s v="A130356856"/>
    <s v="男"/>
    <s v="05/26/1996                    "/>
    <s v="學生"/>
    <s v="管理學院                      "/>
    <s v="會計系"/>
    <s v="碩士班"/>
    <n v="936181646"/>
    <s v="lai21141@gmail.com"/>
    <s v="其它"/>
    <s v="是"/>
    <n v="0"/>
    <n v="1"/>
    <s v="是"/>
    <m/>
    <x v="0"/>
    <s v="140.112.25.106"/>
    <x v="680"/>
    <n v="10"/>
    <s v="TIP"/>
    <s v="企業實習計劃說明會"/>
    <s v="0325_富達投信"/>
    <n v="2"/>
    <n v="107"/>
    <n v="1"/>
    <n v="1"/>
    <n v="10"/>
    <s v="有"/>
    <x v="717"/>
    <n v="0"/>
    <n v="1"/>
    <n v="10"/>
    <n v="0"/>
    <n v="0"/>
    <n v="0"/>
    <s v="所"/>
    <s v="會計"/>
    <x v="10"/>
    <s v="會研所"/>
  </r>
  <r>
    <s v="03 20 2019 10:27AM            "/>
    <s v="賴泉潣"/>
    <s v="E225155227"/>
    <s v="女"/>
    <s v="07/05/1999                    "/>
    <s v="學生"/>
    <s v="社會科學院                    "/>
    <s v="經濟系"/>
    <s v="學士班"/>
    <n v="905203866"/>
    <s v="B06303122@NTU.EDU.TW"/>
    <s v="其它"/>
    <s v="否"/>
    <s v="                              "/>
    <m/>
    <s v="是"/>
    <m/>
    <x v="0"/>
    <s v="223.140.244.8"/>
    <x v="681"/>
    <n v="6"/>
    <s v="TIP"/>
    <s v="企業實習計劃說明會"/>
    <s v="0412_華碩電腦"/>
    <n v="2"/>
    <n v="107"/>
    <n v="1"/>
    <n v="1"/>
    <n v="10"/>
    <s v="否"/>
    <x v="718"/>
    <n v="0"/>
    <n v="1"/>
    <n v="10"/>
    <n v="0"/>
    <n v="0"/>
    <n v="0"/>
    <s v="系"/>
    <s v="其他"/>
    <x v="0"/>
    <s v="其他系所"/>
  </r>
  <r>
    <s v="04 30 2019  3:51PM            "/>
    <s v="賴群龍"/>
    <s v="E125180175"/>
    <s v="男"/>
    <s v="04/09/1998                    "/>
    <s v="學生"/>
    <s v="管理學院                      "/>
    <s v="會計系"/>
    <s v="學士班"/>
    <n v="983630195"/>
    <s v="vul3bjo4g4082k7@gmail.com"/>
    <s v="其它"/>
    <s v="是"/>
    <s v="                              "/>
    <m/>
    <s v="是"/>
    <m/>
    <x v="0"/>
    <s v="140.112.25.97"/>
    <x v="682"/>
    <n v="6"/>
    <s v="TIP"/>
    <s v="企業實習說明會"/>
    <s v="0501_磊山保險經紀人"/>
    <n v="2"/>
    <n v="107"/>
    <n v="1"/>
    <n v="1"/>
    <n v="10"/>
    <s v="否"/>
    <x v="719"/>
    <n v="0"/>
    <n v="1"/>
    <n v="10"/>
    <n v="0"/>
    <n v="0"/>
    <n v="0"/>
    <s v="系"/>
    <s v="會計"/>
    <x v="4"/>
    <s v="會計系"/>
  </r>
  <r>
    <s v="03 12 2019 10:33AM            "/>
    <s v="錢雅婷"/>
    <s v="UB00078248"/>
    <s v="女"/>
    <s v="08/16/1995                    "/>
    <s v="學生"/>
    <s v="醫學院                        "/>
    <s v="毒理所"/>
    <s v="碩士班"/>
    <n v="966442843"/>
    <s v="849989370@qq.com"/>
    <s v="其它"/>
    <s v="是"/>
    <n v="0"/>
    <n v="0"/>
    <s v="是"/>
    <m/>
    <x v="1"/>
    <m/>
    <x v="683"/>
    <n v="0"/>
    <s v="TIP"/>
    <s v="企業實習計劃說明會"/>
    <s v="0311_晟德集團"/>
    <n v="2"/>
    <n v="107"/>
    <n v="1"/>
    <n v="1"/>
    <n v="10"/>
    <m/>
    <x v="720"/>
    <n v="0"/>
    <n v="0"/>
    <n v="0"/>
    <n v="0"/>
    <n v="1"/>
    <n v="0"/>
    <s v="所"/>
    <s v="其他"/>
    <x v="0"/>
    <s v="其他系所"/>
  </r>
  <r>
    <s v="03 11 2019 12:31PM            "/>
    <s v="錢雅婷"/>
    <s v="UB00078248"/>
    <s v="女"/>
    <s v="08/16/1995                    "/>
    <s v="學生"/>
    <s v="醫學院                        "/>
    <s v="毒理所"/>
    <s v="碩士班"/>
    <n v="966442843"/>
    <s v="r07447012@ntu.edu.tw"/>
    <s v="其它"/>
    <s v="否"/>
    <n v="0"/>
    <n v="1"/>
    <s v="是"/>
    <m/>
    <x v="0"/>
    <s v="140.112.25.46"/>
    <x v="683"/>
    <n v="10"/>
    <s v="TIP"/>
    <s v="企業實習計劃說明會"/>
    <s v="0322_台灣拜耳"/>
    <n v="2"/>
    <n v="107"/>
    <n v="1"/>
    <n v="1"/>
    <n v="10"/>
    <s v="無"/>
    <x v="720"/>
    <n v="0"/>
    <n v="1"/>
    <n v="10"/>
    <n v="0"/>
    <n v="0"/>
    <n v="0"/>
    <s v="所"/>
    <s v="其他"/>
    <x v="0"/>
    <s v="其他系所"/>
  </r>
  <r>
    <m/>
    <s v="閻治中"/>
    <m/>
    <m/>
    <m/>
    <s v="企業夥伴"/>
    <s v="WTW韋萊韜悅"/>
    <m/>
    <s v="其他"/>
    <m/>
    <m/>
    <m/>
    <m/>
    <m/>
    <m/>
    <s v="是"/>
    <m/>
    <x v="0"/>
    <m/>
    <x v="1"/>
    <m/>
    <s v="TCP"/>
    <s v="結業式"/>
    <s v="0329_結業式"/>
    <n v="2"/>
    <n v="107"/>
    <n v="1"/>
    <n v="0"/>
    <n v="0"/>
    <m/>
    <x v="721"/>
    <n v="0"/>
    <n v="1"/>
    <n v="0"/>
    <n v="0"/>
    <n v="0"/>
    <n v="0"/>
    <s v="其他"/>
    <s v="非在校生"/>
    <x v="1"/>
    <s v="其他"/>
  </r>
  <r>
    <s v="04 13 2019  4:16PM            "/>
    <s v="應卓廷"/>
    <s v="B223045207"/>
    <s v="女"/>
    <s v="09/22/1996                    "/>
    <s v="學生"/>
    <s v="管理學院                      "/>
    <s v="資管系"/>
    <s v="學士班"/>
    <n v="975160922"/>
    <s v="b04705030@ntu.edu.tw"/>
    <s v="其它"/>
    <s v="否"/>
    <s v="                              "/>
    <m/>
    <s v="是"/>
    <m/>
    <x v="0"/>
    <s v="1.171.153.91"/>
    <x v="684"/>
    <n v="6"/>
    <s v="TIP"/>
    <s v="企業實習說明會"/>
    <s v="0426_台灣通用磨坊"/>
    <n v="2"/>
    <n v="107"/>
    <n v="1"/>
    <n v="1"/>
    <n v="10"/>
    <s v="否"/>
    <x v="722"/>
    <n v="0"/>
    <n v="1"/>
    <n v="10"/>
    <n v="0"/>
    <n v="0"/>
    <n v="0"/>
    <s v="系"/>
    <s v="資管"/>
    <x v="12"/>
    <s v="資管系"/>
  </r>
  <r>
    <s v="03 26 2019  3:06PM            "/>
    <s v="戴如宜"/>
    <s v="D222649874"/>
    <s v="男"/>
    <s v="04/05/1995                    "/>
    <s v="學生"/>
    <s v="管理學院                      "/>
    <s v="財金系"/>
    <s v="碩士班"/>
    <n v="922902877"/>
    <s v="r19t95@gmail.com"/>
    <s v="其它"/>
    <s v="是"/>
    <n v="0"/>
    <n v="0"/>
    <s v="是"/>
    <m/>
    <x v="1"/>
    <m/>
    <x v="685"/>
    <n v="0"/>
    <s v="TIP"/>
    <s v="企業實習計劃說明會"/>
    <s v="0325_富達投信"/>
    <n v="2"/>
    <n v="107"/>
    <n v="1"/>
    <n v="1"/>
    <n v="10"/>
    <m/>
    <x v="723"/>
    <n v="0"/>
    <n v="0"/>
    <n v="0"/>
    <n v="0"/>
    <n v="1"/>
    <n v="0"/>
    <s v="所"/>
    <s v="財金"/>
    <x v="9"/>
    <s v="財金所"/>
  </r>
  <r>
    <s v="03 19 2019 11:19AM            "/>
    <s v="戴瑀萱"/>
    <s v="A230022580"/>
    <s v="女"/>
    <s v="05/24/1998                    "/>
    <s v="學生"/>
    <s v="管理學院                      "/>
    <s v="國企系"/>
    <s v="學士班"/>
    <n v="910499855"/>
    <m/>
    <s v="其它"/>
    <s v="是"/>
    <n v="0"/>
    <n v="0"/>
    <s v="是"/>
    <m/>
    <x v="1"/>
    <m/>
    <x v="686"/>
    <n v="0"/>
    <s v="TIP"/>
    <s v="企業實習計劃說明會"/>
    <s v="0318_大昌華嘉"/>
    <n v="2"/>
    <n v="107"/>
    <n v="1"/>
    <n v="1"/>
    <n v="10"/>
    <m/>
    <x v="724"/>
    <n v="0"/>
    <n v="0"/>
    <n v="0"/>
    <n v="0"/>
    <n v="1"/>
    <n v="0"/>
    <s v="系"/>
    <s v="國企"/>
    <x v="2"/>
    <s v="國企系"/>
  </r>
  <r>
    <s v="04 11 2019  2:48PM            "/>
    <s v="戴瑀萱"/>
    <s v="A230022580"/>
    <s v="男"/>
    <s v="05/24/1998                    "/>
    <s v="學生"/>
    <s v="管理學院                      "/>
    <s v="國企系"/>
    <s v="學士班"/>
    <n v="910499855"/>
    <m/>
    <s v="其它"/>
    <s v="是"/>
    <s v="                              "/>
    <m/>
    <s v="是"/>
    <m/>
    <x v="1"/>
    <m/>
    <x v="686"/>
    <n v="6"/>
    <s v="TIP"/>
    <s v="企業實習計劃說明會"/>
    <s v="0411_SAS"/>
    <n v="2"/>
    <n v="107"/>
    <n v="1"/>
    <n v="1"/>
    <n v="10"/>
    <m/>
    <x v="724"/>
    <n v="0"/>
    <n v="0"/>
    <n v="0"/>
    <n v="0"/>
    <n v="1"/>
    <n v="0"/>
    <s v="系"/>
    <s v="國企"/>
    <x v="2"/>
    <s v="國企系"/>
  </r>
  <r>
    <s v="03 14 2019  3:55PM            "/>
    <s v="謝子然"/>
    <s v="A130793331"/>
    <s v="男"/>
    <s v="06/14/1996                    "/>
    <s v="學生"/>
    <s v=" 電機資訊學院                 "/>
    <s v="資工系"/>
    <s v="碩士班"/>
    <n v="912907358"/>
    <s v="cow5566bad@gmail.com"/>
    <s v="其它"/>
    <s v="否"/>
    <s v="                              "/>
    <m/>
    <s v="否"/>
    <m/>
    <x v="0"/>
    <s v="106.1.69.153"/>
    <x v="687"/>
    <n v="6"/>
    <s v="TIP"/>
    <s v="企業實習計劃說明會"/>
    <s v="0411_SAS"/>
    <n v="2"/>
    <n v="107"/>
    <n v="1"/>
    <n v="1"/>
    <n v="10"/>
    <m/>
    <x v="725"/>
    <n v="1"/>
    <n v="0"/>
    <n v="0"/>
    <n v="1"/>
    <n v="0"/>
    <n v="0"/>
    <s v="所"/>
    <s v="其他"/>
    <x v="0"/>
    <s v="其他系所"/>
  </r>
  <r>
    <s v="03 14 2019  9:37PM            "/>
    <s v="謝中綸"/>
    <s v="S224839887"/>
    <s v="女"/>
    <s v="04/30/1997                    "/>
    <s v="學生"/>
    <s v="社會科學院                    "/>
    <s v="經濟系"/>
    <s v="學士班"/>
    <n v="978173639"/>
    <s v="b05303125@ntu.edu.tw"/>
    <s v="其它"/>
    <s v="否"/>
    <n v="0"/>
    <n v="1"/>
    <s v="是"/>
    <m/>
    <x v="0"/>
    <s v="114.137.135.36"/>
    <x v="688"/>
    <n v="10"/>
    <s v="TIP"/>
    <s v="企業實習計劃說明會"/>
    <s v="0318_大昌華嘉"/>
    <n v="2"/>
    <n v="107"/>
    <n v="1"/>
    <n v="1"/>
    <n v="10"/>
    <m/>
    <x v="726"/>
    <n v="0"/>
    <n v="1"/>
    <n v="10"/>
    <n v="0"/>
    <n v="0"/>
    <n v="0"/>
    <s v="系"/>
    <s v="其他"/>
    <x v="0"/>
    <s v="其他系所"/>
  </r>
  <r>
    <s v="05  3 2019  2:56PM            "/>
    <s v="謝中綸"/>
    <s v="S224839887"/>
    <s v="女"/>
    <s v="04/30/1997                    "/>
    <s v="學生"/>
    <s v="社會科學院                    "/>
    <s v="經濟系"/>
    <s v="學士班"/>
    <n v="978173639"/>
    <s v="b05303125@ntu.edu.tw"/>
    <s v="其它"/>
    <s v="否"/>
    <s v="                              "/>
    <m/>
    <s v="是"/>
    <m/>
    <x v="0"/>
    <s v="111.71.122.135"/>
    <x v="688"/>
    <n v="6"/>
    <s v="TIP"/>
    <s v="企業實習說明會"/>
    <s v="0506_綠藤生機"/>
    <n v="2"/>
    <n v="107"/>
    <n v="1"/>
    <n v="1"/>
    <n v="10"/>
    <s v="是"/>
    <x v="726"/>
    <n v="0"/>
    <n v="1"/>
    <n v="10"/>
    <n v="0"/>
    <n v="0"/>
    <n v="0"/>
    <s v="系"/>
    <s v="其他"/>
    <x v="0"/>
    <s v="其他系所"/>
  </r>
  <r>
    <s v="01 30 2019 12:54AM            "/>
    <s v="謝沛潔"/>
    <s v="F228858824"/>
    <s v="女"/>
    <s v="06/06/1996                    "/>
    <s v="學生"/>
    <s v="管理學院                      "/>
    <s v="會計系"/>
    <s v="學士班"/>
    <n v="966016464"/>
    <s v="b03302116@ntu.edu.tw"/>
    <s v="其它"/>
    <s v="是"/>
    <n v="0"/>
    <n v="1"/>
    <s v="是"/>
    <m/>
    <x v="0"/>
    <s v="114.34.92.60"/>
    <x v="689"/>
    <n v="10"/>
    <s v="TIP"/>
    <s v="企業實習計劃說明會"/>
    <s v="0320_國泰金控"/>
    <n v="2"/>
    <n v="107"/>
    <n v="1"/>
    <n v="1"/>
    <n v="10"/>
    <s v="是，勤業眾信會計師事務所。"/>
    <x v="727"/>
    <n v="0"/>
    <n v="1"/>
    <n v="10"/>
    <n v="0"/>
    <n v="0"/>
    <n v="0"/>
    <s v="系"/>
    <s v="會計"/>
    <x v="4"/>
    <s v="會計系"/>
  </r>
  <r>
    <m/>
    <s v="謝佩芳"/>
    <m/>
    <m/>
    <m/>
    <s v="企業夥伴"/>
    <s v="麟數據"/>
    <m/>
    <s v="其他"/>
    <m/>
    <m/>
    <m/>
    <m/>
    <m/>
    <m/>
    <s v="是"/>
    <m/>
    <x v="0"/>
    <m/>
    <x v="1"/>
    <m/>
    <s v="TCP"/>
    <s v="結業式"/>
    <s v="0329_結業式"/>
    <n v="2"/>
    <n v="107"/>
    <n v="1"/>
    <n v="0"/>
    <n v="0"/>
    <m/>
    <x v="728"/>
    <n v="0"/>
    <n v="1"/>
    <n v="0"/>
    <n v="0"/>
    <n v="0"/>
    <n v="0"/>
    <s v="其他"/>
    <s v="非在校生"/>
    <x v="1"/>
    <s v="其他"/>
  </r>
  <r>
    <s v="03 11 2019  9:57PM            "/>
    <s v="謝佳芸"/>
    <s v="B223293669"/>
    <s v="女"/>
    <s v="08/18/1998                    "/>
    <s v="學生"/>
    <s v="文學院                        "/>
    <s v="外文系"/>
    <s v="學士班"/>
    <n v="928956414"/>
    <s v="b05102130@ntu.edu.tw"/>
    <s v="其它"/>
    <s v="否"/>
    <n v="0"/>
    <n v="1"/>
    <s v="是"/>
    <m/>
    <x v="0"/>
    <s v="140.112.228.108"/>
    <x v="690"/>
    <n v="10"/>
    <s v="TIP"/>
    <s v="企業實習計劃說明會"/>
    <s v="0315_聚陽實業"/>
    <n v="2"/>
    <n v="107"/>
    <n v="1"/>
    <n v="1"/>
    <n v="10"/>
    <s v="否"/>
    <x v="729"/>
    <n v="0"/>
    <n v="1"/>
    <n v="10"/>
    <n v="0"/>
    <n v="0"/>
    <n v="0"/>
    <s v="系"/>
    <s v="其他"/>
    <x v="0"/>
    <s v="其他系所"/>
  </r>
  <r>
    <s v="03 18 2019  1:48PM            "/>
    <s v="謝佳芸"/>
    <s v="B223293669"/>
    <s v="女"/>
    <s v="08/18/1998                    "/>
    <s v="學生"/>
    <s v="文學院                        "/>
    <s v="外文系"/>
    <s v="學士班"/>
    <n v="928956414"/>
    <s v="b05102130@ntu.edu.tw"/>
    <s v="其它"/>
    <s v="否"/>
    <s v="                              "/>
    <m/>
    <s v="是"/>
    <m/>
    <x v="0"/>
    <s v="140.112.25.44"/>
    <x v="690"/>
    <n v="6"/>
    <s v="TIP"/>
    <s v="企業實習計劃說明會"/>
    <s v="0327_願麗醫美集團"/>
    <n v="2"/>
    <n v="107"/>
    <n v="1"/>
    <n v="1"/>
    <n v="10"/>
    <s v="否"/>
    <x v="729"/>
    <n v="0"/>
    <n v="1"/>
    <n v="10"/>
    <n v="0"/>
    <n v="0"/>
    <n v="0"/>
    <s v="系"/>
    <s v="其他"/>
    <x v="0"/>
    <s v="其他系所"/>
  </r>
  <r>
    <s v="03 16 2019 10:46AM            "/>
    <s v="謝佳芸"/>
    <s v="B223293669"/>
    <s v="女"/>
    <s v="08/18/1998                    "/>
    <s v="學生"/>
    <s v="文學院                        "/>
    <s v="外文系"/>
    <s v="學士班"/>
    <n v="928956414"/>
    <s v="b05102130@ntu.edu.tw"/>
    <s v="其它"/>
    <s v="否"/>
    <s v="                              "/>
    <m/>
    <s v="是"/>
    <m/>
    <x v="0"/>
    <s v="140.112.228.108"/>
    <x v="690"/>
    <n v="6"/>
    <s v="TIP"/>
    <s v="企業實習說明會"/>
    <s v="0426_台灣通用磨坊"/>
    <n v="2"/>
    <n v="107"/>
    <n v="1"/>
    <n v="1"/>
    <n v="10"/>
    <s v="否"/>
    <x v="729"/>
    <n v="0"/>
    <n v="1"/>
    <n v="10"/>
    <n v="0"/>
    <n v="0"/>
    <n v="0"/>
    <s v="系"/>
    <s v="其他"/>
    <x v="0"/>
    <s v="其他系所"/>
  </r>
  <r>
    <s v="03 23 2019  7:19AM            "/>
    <s v="謝佳穎"/>
    <s v="N225472926"/>
    <s v="女"/>
    <s v="02/12/1996                    "/>
    <s v="學生"/>
    <s v="管理學院                      "/>
    <s v="工管系企管組"/>
    <s v="學士班"/>
    <n v="970159898"/>
    <s v="b03701153@ntu.edu.tw"/>
    <s v="其它"/>
    <s v="否"/>
    <s v="                              "/>
    <m/>
    <s v="是"/>
    <m/>
    <x v="0"/>
    <s v="39.8.225.79"/>
    <x v="691"/>
    <n v="6"/>
    <s v="TIP"/>
    <s v="企業實習計劃說明會"/>
    <s v="0411_SAS"/>
    <n v="2"/>
    <n v="107"/>
    <n v="1"/>
    <n v="1"/>
    <n v="10"/>
    <s v="是"/>
    <x v="730"/>
    <n v="0"/>
    <n v="1"/>
    <n v="10"/>
    <n v="0"/>
    <n v="0"/>
    <n v="0"/>
    <s v="系"/>
    <s v="工管"/>
    <x v="5"/>
    <s v="工管系"/>
  </r>
  <r>
    <m/>
    <s v="謝孟哲"/>
    <m/>
    <m/>
    <m/>
    <s v="企業夥伴"/>
    <s v="KPMG"/>
    <m/>
    <s v="其他"/>
    <m/>
    <m/>
    <m/>
    <m/>
    <m/>
    <m/>
    <s v="是"/>
    <m/>
    <x v="0"/>
    <m/>
    <x v="1"/>
    <m/>
    <s v="TCP"/>
    <s v="結業式"/>
    <s v="0329_結業式"/>
    <n v="2"/>
    <n v="107"/>
    <n v="1"/>
    <n v="0"/>
    <n v="0"/>
    <m/>
    <x v="731"/>
    <n v="0"/>
    <n v="1"/>
    <n v="0"/>
    <n v="0"/>
    <n v="0"/>
    <n v="0"/>
    <s v="其他"/>
    <s v="非在校生"/>
    <x v="1"/>
    <s v="其他"/>
  </r>
  <r>
    <m/>
    <s v="謝宗翰"/>
    <m/>
    <m/>
    <m/>
    <s v="企業夥伴"/>
    <s v="SAS"/>
    <m/>
    <s v="其他"/>
    <m/>
    <m/>
    <m/>
    <m/>
    <m/>
    <m/>
    <s v="是"/>
    <m/>
    <x v="0"/>
    <m/>
    <x v="1"/>
    <m/>
    <s v="TCP"/>
    <s v="結業式"/>
    <s v="0329_結業式"/>
    <n v="2"/>
    <n v="107"/>
    <n v="1"/>
    <n v="0"/>
    <n v="0"/>
    <m/>
    <x v="732"/>
    <n v="0"/>
    <n v="1"/>
    <n v="0"/>
    <n v="0"/>
    <n v="0"/>
    <n v="0"/>
    <s v="其他"/>
    <s v="非在校生"/>
    <x v="1"/>
    <s v="其他"/>
  </r>
  <r>
    <s v="03 11 2019  8:20AM            "/>
    <s v="謝旻君"/>
    <s v="A229535978"/>
    <s v="女"/>
    <s v="07/30/1997                    "/>
    <s v="學生"/>
    <s v="管理學院                      "/>
    <s v="國企系"/>
    <s v="學士班"/>
    <n v="936751908"/>
    <s v="B04704009@ntu.edu.tw"/>
    <s v="其它"/>
    <s v="否"/>
    <n v="0"/>
    <n v="1"/>
    <s v="是"/>
    <m/>
    <x v="0"/>
    <s v="39.10.32.39"/>
    <x v="692"/>
    <n v="10"/>
    <s v="TIP"/>
    <s v="企業實習計劃說明會"/>
    <s v="0311_晟德集團"/>
    <n v="2"/>
    <n v="107"/>
    <n v="1"/>
    <n v="1"/>
    <n v="10"/>
    <s v="是"/>
    <x v="733"/>
    <n v="0"/>
    <n v="1"/>
    <n v="10"/>
    <n v="0"/>
    <n v="0"/>
    <n v="0"/>
    <s v="系"/>
    <s v="國企"/>
    <x v="2"/>
    <s v="國企系"/>
  </r>
  <r>
    <s v="03 18 2019  8:52AM            "/>
    <s v="謝旻君"/>
    <s v="A229535978"/>
    <s v="女"/>
    <s v="07/30/1997                    "/>
    <s v="學生"/>
    <s v="管理學院                      "/>
    <s v="國企系"/>
    <s v="學士班"/>
    <n v="936751908"/>
    <s v="B04704009@ntu.edu.tw"/>
    <s v="其它"/>
    <s v="否"/>
    <n v="0"/>
    <n v="1"/>
    <s v="是"/>
    <m/>
    <x v="0"/>
    <s v="39.10.7.198"/>
    <x v="692"/>
    <n v="10"/>
    <s v="TIP"/>
    <s v="企業實習計劃說明會"/>
    <s v="0322_台灣拜耳"/>
    <n v="2"/>
    <n v="107"/>
    <n v="1"/>
    <n v="1"/>
    <n v="10"/>
    <s v="是"/>
    <x v="733"/>
    <n v="0"/>
    <n v="1"/>
    <n v="10"/>
    <n v="0"/>
    <n v="0"/>
    <n v="0"/>
    <s v="系"/>
    <s v="國企"/>
    <x v="2"/>
    <s v="國企系"/>
  </r>
  <r>
    <s v="03 18 2019  8:53AM            "/>
    <s v="謝旻君"/>
    <s v="A229535978"/>
    <s v="女"/>
    <s v="07/30/1997                    "/>
    <s v="學生"/>
    <s v="管理學院                      "/>
    <s v="國企系"/>
    <s v="學士班"/>
    <n v="936751908"/>
    <s v="B04704009@ntu.edu.tw"/>
    <s v="其它"/>
    <s v="否"/>
    <s v="                              "/>
    <m/>
    <s v="是"/>
    <m/>
    <x v="0"/>
    <s v="39.10.7.198"/>
    <x v="692"/>
    <n v="6"/>
    <s v="TIP"/>
    <s v="企業實習說明會"/>
    <s v="0426_台灣通用磨坊"/>
    <n v="2"/>
    <n v="107"/>
    <n v="1"/>
    <n v="1"/>
    <n v="10"/>
    <s v="是"/>
    <x v="733"/>
    <n v="0"/>
    <n v="1"/>
    <n v="10"/>
    <n v="0"/>
    <n v="0"/>
    <n v="0"/>
    <s v="系"/>
    <s v="國企"/>
    <x v="2"/>
    <s v="國企系"/>
  </r>
  <r>
    <s v="05  1 2019  4:47PM            "/>
    <s v="謝旻君"/>
    <s v="A229535978"/>
    <s v="女"/>
    <s v="07/30/1997                    "/>
    <s v="學生"/>
    <s v="管理學院                      "/>
    <s v="國企系"/>
    <s v="學士班"/>
    <n v="936751908"/>
    <s v="B04704009@ntu.edu.tw"/>
    <s v="其它"/>
    <s v="是"/>
    <s v="                              "/>
    <m/>
    <s v="是"/>
    <m/>
    <x v="0"/>
    <s v="39.8.141.244"/>
    <x v="692"/>
    <n v="6"/>
    <s v="TIP"/>
    <s v="企業實習說明會"/>
    <s v="0508_台大創創中心"/>
    <n v="2"/>
    <n v="10"/>
    <n v="1"/>
    <n v="107"/>
    <n v="10"/>
    <s v="是"/>
    <x v="733"/>
    <n v="0"/>
    <n v="1"/>
    <n v="10"/>
    <n v="0"/>
    <n v="0"/>
    <n v="0"/>
    <s v="系"/>
    <s v="國企"/>
    <x v="2"/>
    <s v="國企系"/>
  </r>
  <r>
    <s v="03 22 2019  1:37AM            "/>
    <s v="謝東辰"/>
    <s v="O100464606"/>
    <s v="男"/>
    <s v="07/28/1997                    "/>
    <s v="學生"/>
    <s v="生物資源暨農學院              "/>
    <s v="生傳系"/>
    <s v="學士班"/>
    <n v="930019588"/>
    <s v="abc0930019588@gmail.com"/>
    <s v="其它"/>
    <s v="否"/>
    <n v="0"/>
    <n v="1"/>
    <s v="是"/>
    <m/>
    <x v="0"/>
    <s v="114.43.161.160"/>
    <x v="693"/>
    <n v="10"/>
    <s v="TIP"/>
    <s v="企業實習計劃說明會"/>
    <s v="0322_台灣拜耳"/>
    <n v="2"/>
    <n v="107"/>
    <n v="1"/>
    <n v="1"/>
    <n v="10"/>
    <s v="有"/>
    <x v="734"/>
    <n v="0"/>
    <n v="1"/>
    <n v="10"/>
    <n v="0"/>
    <n v="0"/>
    <n v="0"/>
    <s v="系"/>
    <s v="其他"/>
    <x v="0"/>
    <s v="其他系所"/>
  </r>
  <r>
    <s v="03 26 2019 12:17PM            "/>
    <s v="謝東辰"/>
    <s v="O100464606"/>
    <s v="男"/>
    <s v="07/28/1997                    "/>
    <s v="學生"/>
    <s v="生物資源暨農學院              "/>
    <s v="生傳系"/>
    <s v="學士班"/>
    <n v="930019588"/>
    <s v="abc0930019588@gmail.com"/>
    <s v="其它"/>
    <s v="否"/>
    <s v="                              "/>
    <m/>
    <s v="否"/>
    <m/>
    <x v="0"/>
    <s v="101.9.37.69"/>
    <x v="693"/>
    <n v="6"/>
    <s v="TIP"/>
    <s v="企業實習計劃說明會"/>
    <s v="0411_SAS"/>
    <n v="2"/>
    <n v="107"/>
    <n v="1"/>
    <n v="1"/>
    <n v="10"/>
    <s v="是"/>
    <x v="734"/>
    <n v="1"/>
    <n v="0"/>
    <n v="0"/>
    <n v="1"/>
    <n v="0"/>
    <n v="0"/>
    <s v="系"/>
    <s v="其他"/>
    <x v="0"/>
    <s v="其他系所"/>
  </r>
  <r>
    <s v="04 16 2019  6:41PM            "/>
    <s v="謝東辰"/>
    <s v="O100464606"/>
    <s v="男"/>
    <s v="07/28/1997                    "/>
    <s v="學生"/>
    <s v="生物資源暨農學院              "/>
    <s v="生傳系"/>
    <s v="學士班"/>
    <n v="930019588"/>
    <s v="abc0930019588@gmail.com"/>
    <s v="其它"/>
    <s v="否"/>
    <s v="                              "/>
    <m/>
    <s v="否"/>
    <m/>
    <x v="0"/>
    <s v="36.228.210.39"/>
    <x v="693"/>
    <n v="6"/>
    <s v="職涯講堂"/>
    <s v="校友職涯分享會"/>
    <s v="0423_EMBA108級鄭玉琪"/>
    <n v="2"/>
    <n v="107"/>
    <n v="1"/>
    <n v="1"/>
    <n v="10"/>
    <s v="請問大學生如何更順利進入職場，學校所學的東西在企業界真的會有很多落差嗎？"/>
    <x v="734"/>
    <n v="1"/>
    <n v="0"/>
    <n v="0"/>
    <n v="1"/>
    <n v="0"/>
    <n v="0"/>
    <s v="系"/>
    <s v="其他"/>
    <x v="0"/>
    <s v="其他系所"/>
  </r>
  <r>
    <s v="04 16 2019  6:33PM            "/>
    <s v="謝東辰"/>
    <s v="O100464606"/>
    <s v="男"/>
    <s v="07/28/1997                    "/>
    <s v="學生"/>
    <s v="生物資源暨農學院              "/>
    <s v="生傳系"/>
    <s v="學士班"/>
    <n v="930019588"/>
    <s v="abc0930019588@gmail.com"/>
    <s v="其它"/>
    <s v="否"/>
    <s v="                              "/>
    <m/>
    <s v="是"/>
    <m/>
    <x v="0"/>
    <s v="36.228.210.39"/>
    <x v="693"/>
    <n v="6"/>
    <s v="TIP"/>
    <s v="企業實習說明會"/>
    <s v="0426_台灣通用磨坊"/>
    <n v="2"/>
    <n v="107"/>
    <n v="1"/>
    <n v="1"/>
    <n v="10"/>
    <s v="是"/>
    <x v="734"/>
    <n v="0"/>
    <n v="1"/>
    <n v="10"/>
    <n v="0"/>
    <n v="0"/>
    <n v="0"/>
    <s v="系"/>
    <s v="其他"/>
    <x v="0"/>
    <s v="其他系所"/>
  </r>
  <r>
    <s v="04 26 2019  6:24PM            "/>
    <s v="謝東辰"/>
    <s v="O100464606"/>
    <s v="男"/>
    <s v="07/28/1997                    "/>
    <s v="學生"/>
    <m/>
    <s v="生傳系"/>
    <s v="學士班"/>
    <n v="930019588"/>
    <s v="abc0930019588@gmail.com"/>
    <s v="其它"/>
    <s v="否"/>
    <s v="                              "/>
    <m/>
    <s v="否"/>
    <m/>
    <x v="0"/>
    <s v="111.184.28.134"/>
    <x v="693"/>
    <n v="6"/>
    <s v="TIP"/>
    <s v="企業實習說明會"/>
    <s v="0501_磊山保險經紀人"/>
    <n v="2"/>
    <n v="107"/>
    <n v="1"/>
    <n v="1"/>
    <n v="10"/>
    <s v="是"/>
    <x v="734"/>
    <n v="1"/>
    <n v="0"/>
    <n v="0"/>
    <n v="1"/>
    <n v="0"/>
    <n v="0"/>
    <s v="系"/>
    <s v="其他"/>
    <x v="0"/>
    <s v="其他系所"/>
  </r>
  <r>
    <s v="04 26 2019  6:24PM            "/>
    <s v="謝東辰"/>
    <s v="O100464606"/>
    <s v="男"/>
    <s v="07/28/1997                    "/>
    <s v="學生"/>
    <m/>
    <s v="生傳系"/>
    <s v="學士班"/>
    <n v="930019588"/>
    <s v="abc0930019588@gmail.com"/>
    <s v="其它"/>
    <s v="否"/>
    <s v="                              "/>
    <m/>
    <m/>
    <m/>
    <x v="2"/>
    <m/>
    <x v="693"/>
    <n v="6"/>
    <s v="黑名單"/>
    <s v="20190502-20190616"/>
    <m/>
    <n v="2"/>
    <n v="107"/>
    <n v="1"/>
    <n v="1"/>
    <n v="10"/>
    <m/>
    <x v="734"/>
    <n v="0"/>
    <n v="0"/>
    <n v="-20"/>
    <n v="-3"/>
    <n v="0"/>
    <n v="0"/>
    <s v="系"/>
    <s v="其他"/>
    <x v="0"/>
    <s v="其他系所"/>
  </r>
  <r>
    <s v="03 12 2019  2:37PM            "/>
    <s v="謝東景"/>
    <s v="F129505115"/>
    <s v="男"/>
    <s v="02/10/1995                    "/>
    <s v="學生"/>
    <s v="工學院                        "/>
    <s v="工科海洋系"/>
    <s v="碩士班"/>
    <n v="989236138"/>
    <s v="b02203017@ntu.edu.tw"/>
    <s v="其它"/>
    <s v="是"/>
    <n v="0"/>
    <n v="0"/>
    <s v="是"/>
    <m/>
    <x v="1"/>
    <m/>
    <x v="694"/>
    <n v="0"/>
    <s v="TIP"/>
    <s v="企業實習計劃說明會"/>
    <s v="0312_工研院產科國際所"/>
    <n v="2"/>
    <n v="107"/>
    <n v="1"/>
    <n v="1"/>
    <n v="10"/>
    <m/>
    <x v="735"/>
    <n v="0"/>
    <n v="0"/>
    <n v="0"/>
    <n v="0"/>
    <n v="1"/>
    <n v="0"/>
    <s v="所"/>
    <s v="其他"/>
    <x v="0"/>
    <s v="其他系所"/>
  </r>
  <r>
    <s v="03 13 2019  6:01PM            "/>
    <s v="謝東景"/>
    <s v="F129505115"/>
    <s v="男"/>
    <s v="02/10/1995                    "/>
    <s v="學生"/>
    <s v="工學院                        "/>
    <s v="工科海洋系"/>
    <s v="碩士班"/>
    <n v="989236138"/>
    <s v="r07525035@ntu.edu.tw"/>
    <s v="其它"/>
    <s v="否"/>
    <n v="0"/>
    <n v="1"/>
    <s v="是"/>
    <m/>
    <x v="0"/>
    <s v="140.112.27.111"/>
    <x v="694"/>
    <n v="10"/>
    <s v="TIP"/>
    <s v="企業實習計劃說明會"/>
    <s v="0315_聚陽實業"/>
    <n v="2"/>
    <n v="107"/>
    <n v="1"/>
    <n v="1"/>
    <n v="10"/>
    <s v="否"/>
    <x v="735"/>
    <n v="0"/>
    <n v="1"/>
    <n v="10"/>
    <n v="0"/>
    <n v="0"/>
    <n v="0"/>
    <s v="所"/>
    <s v="其他"/>
    <x v="0"/>
    <s v="其他系所"/>
  </r>
  <r>
    <s v="03 13 2019  6:00PM            "/>
    <s v="謝東景"/>
    <s v="F129505115"/>
    <s v="男"/>
    <s v="02/10/1995                    "/>
    <s v="學生"/>
    <s v="工學院                        "/>
    <s v="工科海洋系"/>
    <s v="碩士班"/>
    <n v="989236138"/>
    <s v="r07525035@ntu.edu.tw"/>
    <s v="其它"/>
    <s v="否"/>
    <n v="0"/>
    <n v="1"/>
    <s v="是"/>
    <m/>
    <x v="0"/>
    <s v="140.112.27.111"/>
    <x v="694"/>
    <n v="10"/>
    <s v="TIP"/>
    <s v="企業實習計劃說明會"/>
    <s v="0318_大昌華嘉"/>
    <n v="2"/>
    <n v="107"/>
    <n v="1"/>
    <n v="1"/>
    <n v="10"/>
    <m/>
    <x v="735"/>
    <n v="0"/>
    <n v="1"/>
    <n v="10"/>
    <n v="0"/>
    <n v="0"/>
    <n v="0"/>
    <s v="所"/>
    <s v="其他"/>
    <x v="0"/>
    <s v="其他系所"/>
  </r>
  <r>
    <s v="03 13 2019  5:59PM            "/>
    <s v="謝東景"/>
    <s v="F129505115"/>
    <s v="男"/>
    <s v="02/10/1995                    "/>
    <s v="學生"/>
    <s v="工學院                        "/>
    <s v="工科海洋系"/>
    <s v="碩士班"/>
    <n v="989236138"/>
    <s v="r07525035@ntu.edu.tw"/>
    <s v="其它"/>
    <s v="是"/>
    <n v="0"/>
    <n v="1"/>
    <s v="是"/>
    <m/>
    <x v="0"/>
    <s v="140.112.27.111"/>
    <x v="694"/>
    <n v="10"/>
    <s v="TIP"/>
    <s v="企業實習計劃說明會"/>
    <s v="0322_台灣拜耳"/>
    <n v="2"/>
    <n v="107"/>
    <n v="1"/>
    <n v="1"/>
    <n v="10"/>
    <s v="no"/>
    <x v="735"/>
    <n v="0"/>
    <n v="1"/>
    <n v="10"/>
    <n v="0"/>
    <n v="0"/>
    <n v="0"/>
    <s v="所"/>
    <s v="其他"/>
    <x v="0"/>
    <s v="其他系所"/>
  </r>
  <r>
    <s v="03  5 2019  2:23PM            "/>
    <s v="謝威廷"/>
    <s v="D122851916"/>
    <s v="男"/>
    <s v="11/11/1995                    "/>
    <s v="學生"/>
    <s v="管理學院                      "/>
    <s v="資管系"/>
    <s v="碩士班"/>
    <n v="986127492"/>
    <s v="kenny037286@gmail.com"/>
    <s v="其它"/>
    <s v="否"/>
    <n v="1"/>
    <n v="0"/>
    <s v="否"/>
    <m/>
    <x v="0"/>
    <s v="140.112.25.106"/>
    <x v="695"/>
    <n v="10"/>
    <s v="TIP"/>
    <s v="企業實習計劃說明會"/>
    <s v="0318_大昌華嘉"/>
    <n v="2"/>
    <n v="107"/>
    <n v="1"/>
    <n v="1"/>
    <n v="10"/>
    <m/>
    <x v="736"/>
    <n v="1"/>
    <n v="0"/>
    <n v="0"/>
    <n v="1"/>
    <n v="0"/>
    <n v="0"/>
    <s v="所"/>
    <s v="資管"/>
    <x v="6"/>
    <s v="資管所"/>
  </r>
  <r>
    <s v="03 18 2019  5:10PM            "/>
    <s v="謝涵如"/>
    <s v="A229572159"/>
    <s v="女"/>
    <s v="04/09/1997                    "/>
    <s v="學生"/>
    <s v="管理學院                      "/>
    <s v="資管系"/>
    <s v="學士班"/>
    <n v="925628666"/>
    <s v="b04705038@ntu.edu.tw"/>
    <s v="其它"/>
    <s v="是"/>
    <s v="                              "/>
    <m/>
    <s v="是"/>
    <m/>
    <x v="0"/>
    <s v="140.112.25.106"/>
    <x v="696"/>
    <n v="6"/>
    <s v="TIP"/>
    <s v="企業實習計劃說明會"/>
    <s v="0411_SAS"/>
    <n v="2"/>
    <n v="107"/>
    <n v="1"/>
    <n v="1"/>
    <n v="10"/>
    <s v="是"/>
    <x v="737"/>
    <n v="0"/>
    <n v="1"/>
    <n v="10"/>
    <n v="0"/>
    <n v="0"/>
    <n v="0"/>
    <s v="系"/>
    <s v="資管"/>
    <x v="12"/>
    <s v="資管系"/>
  </r>
  <r>
    <s v="03 11 2019  9:21PM            "/>
    <s v="謝維容"/>
    <s v="A227074187"/>
    <s v="女"/>
    <s v="04/30/1997                    "/>
    <s v="學生"/>
    <s v="社會科學院                    "/>
    <s v="社會系"/>
    <s v="學士班"/>
    <n v="978265223"/>
    <s v="b04305045@ntu.edu.tw"/>
    <s v="其它"/>
    <s v="否"/>
    <n v="0"/>
    <n v="1"/>
    <s v="是"/>
    <m/>
    <x v="0"/>
    <s v="118.160.171.63"/>
    <x v="697"/>
    <n v="10"/>
    <s v="TIP"/>
    <s v="企業實習計劃說明會"/>
    <s v="0313_全球人壽"/>
    <n v="2"/>
    <n v="107"/>
    <n v="1"/>
    <n v="1"/>
    <n v="10"/>
    <s v="是"/>
    <x v="738"/>
    <n v="0"/>
    <n v="1"/>
    <n v="10"/>
    <n v="0"/>
    <n v="0"/>
    <n v="0"/>
    <s v="系"/>
    <s v="其他"/>
    <x v="0"/>
    <s v="其他系所"/>
  </r>
  <r>
    <s v="03 20 2019  3:00PM            "/>
    <s v="謝維容"/>
    <s v="A227074187"/>
    <s v="女"/>
    <s v="04/30/1997                    "/>
    <s v="學生"/>
    <s v="社會科學院                    "/>
    <s v="社會系"/>
    <s v="學士班"/>
    <n v="229356827"/>
    <m/>
    <s v="其它"/>
    <s v="是"/>
    <n v="0"/>
    <n v="0"/>
    <s v="是"/>
    <m/>
    <x v="1"/>
    <m/>
    <x v="697"/>
    <n v="0"/>
    <s v="TIP"/>
    <s v="企業實習計劃說明會"/>
    <s v="0320_國泰金控"/>
    <n v="2"/>
    <n v="107"/>
    <n v="1"/>
    <n v="1"/>
    <n v="10"/>
    <m/>
    <x v="738"/>
    <n v="0"/>
    <n v="0"/>
    <n v="0"/>
    <n v="0"/>
    <n v="1"/>
    <n v="0"/>
    <s v="系"/>
    <s v="其他"/>
    <x v="0"/>
    <s v="其他系所"/>
  </r>
  <r>
    <s v="05  1 2019  1:35PM            "/>
    <s v="謝綺"/>
    <s v="V221545149"/>
    <s v="女"/>
    <s v="01/08/1997                    "/>
    <s v="校外人士"/>
    <m/>
    <m/>
    <s v="學生"/>
    <n v="955165183"/>
    <s v="gglove0108@gmail.com"/>
    <s v="其它"/>
    <s v="否"/>
    <s v="                              "/>
    <m/>
    <s v="是"/>
    <m/>
    <x v="0"/>
    <s v="36.224.80.244"/>
    <x v="698"/>
    <n v="6"/>
    <s v="TIP"/>
    <s v="企業實習說明會"/>
    <s v="0506_綠藤生機"/>
    <n v="2"/>
    <n v="107"/>
    <n v="1"/>
    <n v="1"/>
    <n v="10"/>
    <s v="否"/>
    <x v="739"/>
    <n v="0"/>
    <n v="1"/>
    <n v="10"/>
    <n v="0"/>
    <n v="0"/>
    <n v="0"/>
    <s v="其他"/>
    <s v="非在校生"/>
    <x v="1"/>
    <s v="其他"/>
  </r>
  <r>
    <s v="03 19 2019 11:22AM            "/>
    <s v="鍾  晴"/>
    <s v="V221509250"/>
    <s v="女"/>
    <s v="05/24/1996                    "/>
    <s v="學生"/>
    <s v="工學院                        "/>
    <s v="工業工程所"/>
    <s v="碩士班"/>
    <n v="937850524"/>
    <s v="lily850524@gmail.com"/>
    <s v="其它"/>
    <s v="是"/>
    <n v="0"/>
    <n v="0"/>
    <s v="是"/>
    <m/>
    <x v="1"/>
    <m/>
    <x v="699"/>
    <n v="0"/>
    <s v="TIP"/>
    <s v="企業實習計劃說明會"/>
    <s v="0318_大昌華嘉"/>
    <n v="2"/>
    <n v="107"/>
    <n v="1"/>
    <n v="1"/>
    <n v="10"/>
    <m/>
    <x v="740"/>
    <n v="0"/>
    <n v="0"/>
    <n v="0"/>
    <n v="0"/>
    <n v="1"/>
    <n v="0"/>
    <s v="所"/>
    <s v="其他"/>
    <x v="0"/>
    <s v="其他系所"/>
  </r>
  <r>
    <s v="03  8 2019  8:46PM            "/>
    <s v="鍾侑芸"/>
    <s v="B223413330"/>
    <s v="女"/>
    <s v="02/29/2000                    "/>
    <s v="學生"/>
    <s v="管理學院                      "/>
    <s v="國企系"/>
    <s v="學士班"/>
    <n v="936725561"/>
    <s v="b07704097@ntu.edu.tw"/>
    <s v="其它"/>
    <s v="否"/>
    <n v="1"/>
    <n v="0"/>
    <s v="否"/>
    <m/>
    <x v="0"/>
    <s v="39.12.0.90"/>
    <x v="700"/>
    <n v="10"/>
    <s v="TIP"/>
    <s v="企業實習計劃說明會"/>
    <s v="0319_玉山銀行"/>
    <n v="2"/>
    <n v="107"/>
    <n v="1"/>
    <n v="1"/>
    <n v="10"/>
    <s v="否"/>
    <x v="741"/>
    <n v="1"/>
    <n v="0"/>
    <n v="0"/>
    <n v="1"/>
    <n v="0"/>
    <n v="0"/>
    <s v="系"/>
    <s v="國企"/>
    <x v="2"/>
    <s v="國企系"/>
  </r>
  <r>
    <s v="03 29 2019  2:26PM            "/>
    <s v="鍾侑芸"/>
    <s v="B223413330"/>
    <s v="女"/>
    <s v="02/29/2000                    "/>
    <s v="學生"/>
    <s v="管理學院                      "/>
    <s v="國企系"/>
    <s v="學士班"/>
    <n v="936725561"/>
    <s v="b07704097@ntu.edu.tw"/>
    <s v="其它"/>
    <s v="否"/>
    <s v="                              "/>
    <m/>
    <s v="是"/>
    <m/>
    <x v="0"/>
    <s v="140.112.25.33"/>
    <x v="700"/>
    <n v="6"/>
    <s v="TIP"/>
    <s v="企業實習計劃說明會"/>
    <s v="0412_華碩電腦"/>
    <n v="2"/>
    <n v="107"/>
    <n v="1"/>
    <n v="1"/>
    <n v="10"/>
    <s v="否"/>
    <x v="741"/>
    <n v="0"/>
    <n v="1"/>
    <n v="10"/>
    <n v="0"/>
    <n v="0"/>
    <n v="0"/>
    <s v="系"/>
    <s v="國企"/>
    <x v="2"/>
    <s v="國企系"/>
  </r>
  <r>
    <s v="03 29 2019  2:24PM            "/>
    <s v="鍾侑芸"/>
    <s v="B223413330"/>
    <s v="女"/>
    <s v="02/29/2000                    "/>
    <s v="學生"/>
    <s v="管理學院                      "/>
    <s v="國企系"/>
    <s v="學士班"/>
    <n v="936725561"/>
    <s v="b07704097@ntu.edu.tw"/>
    <s v="其它"/>
    <s v="否"/>
    <s v="                              "/>
    <m/>
    <s v="否"/>
    <m/>
    <x v="0"/>
    <s v="140.112.25.33"/>
    <x v="700"/>
    <n v="6"/>
    <s v="TIP"/>
    <s v="企業實習說明會"/>
    <s v="0425_Dapp Pocket"/>
    <n v="2"/>
    <n v="107"/>
    <n v="1"/>
    <n v="1"/>
    <n v="10"/>
    <s v="否"/>
    <x v="741"/>
    <n v="1"/>
    <n v="0"/>
    <n v="0"/>
    <n v="1"/>
    <n v="0"/>
    <n v="0"/>
    <s v="系"/>
    <s v="國企"/>
    <x v="2"/>
    <s v="國企系"/>
  </r>
  <r>
    <s v="04 26 2019  2:47PM            "/>
    <s v="鍾侑芸"/>
    <s v="B223413330"/>
    <s v="男"/>
    <s v="02/29/2000                    "/>
    <s v="學生"/>
    <s v="管理學院                      "/>
    <s v="國企系"/>
    <s v="學士班"/>
    <n v="936725561"/>
    <s v="winnie20000229@gmail.com"/>
    <s v="其它"/>
    <s v="是"/>
    <s v="                              "/>
    <m/>
    <s v="是"/>
    <m/>
    <x v="1"/>
    <m/>
    <x v="700"/>
    <n v="6"/>
    <s v="TIP"/>
    <s v="企業實習說明會"/>
    <s v="0426_台灣通用磨坊"/>
    <n v="2"/>
    <n v="107"/>
    <n v="1"/>
    <n v="1"/>
    <n v="10"/>
    <m/>
    <x v="741"/>
    <n v="0"/>
    <n v="0"/>
    <n v="0"/>
    <n v="0"/>
    <n v="1"/>
    <n v="0"/>
    <s v="系"/>
    <s v="國企"/>
    <x v="2"/>
    <s v="國企系"/>
  </r>
  <r>
    <s v="03  6 2019 10:32PM            "/>
    <s v="鍾采昀"/>
    <s v="H224948347"/>
    <s v="女"/>
    <s v="01/24/1998                    "/>
    <s v="學生"/>
    <s v="管理學院                      "/>
    <s v="工管系企管組"/>
    <s v="學士班"/>
    <n v="937474272"/>
    <s v="b05303033@ntu.edu.tw"/>
    <s v="其它"/>
    <s v="否"/>
    <n v="0"/>
    <n v="1"/>
    <s v="是"/>
    <m/>
    <x v="0"/>
    <s v="140.112.192.184"/>
    <x v="701"/>
    <n v="10"/>
    <s v="TIP"/>
    <s v="企業實習計劃說明會"/>
    <s v="0311_晟德集團"/>
    <n v="2"/>
    <n v="107"/>
    <n v="1"/>
    <n v="1"/>
    <n v="10"/>
    <s v="是"/>
    <x v="742"/>
    <n v="0"/>
    <n v="1"/>
    <n v="10"/>
    <n v="0"/>
    <n v="0"/>
    <n v="0"/>
    <s v="系"/>
    <s v="工管"/>
    <x v="5"/>
    <s v="工管系"/>
  </r>
  <r>
    <s v="03 10 2019  3:48PM            "/>
    <s v="鍾采昀"/>
    <s v="H224948347"/>
    <s v="女"/>
    <s v="01/24/1998                    "/>
    <s v="學生"/>
    <s v="管理學院                      "/>
    <s v="工管系企管組"/>
    <s v="學士班"/>
    <n v="937474272"/>
    <s v="b05303033@ntu.edu.tw"/>
    <s v="其它"/>
    <s v="否"/>
    <n v="0"/>
    <n v="1"/>
    <s v="是"/>
    <m/>
    <x v="0"/>
    <s v="140.112.192.184"/>
    <x v="701"/>
    <n v="10"/>
    <s v="TIP"/>
    <s v="企業實習計劃說明會"/>
    <s v="0313_全球人壽"/>
    <n v="2"/>
    <n v="107"/>
    <n v="1"/>
    <n v="1"/>
    <n v="10"/>
    <s v="是"/>
    <x v="742"/>
    <n v="0"/>
    <n v="1"/>
    <n v="10"/>
    <n v="0"/>
    <n v="0"/>
    <n v="0"/>
    <s v="系"/>
    <s v="工管"/>
    <x v="5"/>
    <s v="工管系"/>
  </r>
  <r>
    <s v="03  8 2019  1:51PM            "/>
    <s v="鍾采昀"/>
    <s v="H224948347"/>
    <s v="女"/>
    <s v="01/24/1998                    "/>
    <s v="學生"/>
    <s v="管理學院                      "/>
    <s v="工管系企管組"/>
    <s v="學士班"/>
    <n v="937474272"/>
    <s v="b05303033@ntu.edu.tw"/>
    <s v="其它"/>
    <s v="否"/>
    <n v="0"/>
    <n v="1"/>
    <s v="是"/>
    <m/>
    <x v="0"/>
    <s v="140.112.192.184"/>
    <x v="701"/>
    <n v="10"/>
    <s v="TIP"/>
    <s v="企業實習計劃說明會"/>
    <s v="0318_大昌華嘉"/>
    <n v="2"/>
    <n v="107"/>
    <n v="1"/>
    <n v="1"/>
    <n v="10"/>
    <m/>
    <x v="742"/>
    <n v="0"/>
    <n v="1"/>
    <n v="10"/>
    <n v="0"/>
    <n v="0"/>
    <n v="0"/>
    <s v="系"/>
    <s v="工管"/>
    <x v="5"/>
    <s v="工管系"/>
  </r>
  <r>
    <s v="03  6 2019 10:42PM            "/>
    <s v="鍾采昀"/>
    <s v="H224948347"/>
    <s v="女"/>
    <s v="01/24/1998                    "/>
    <s v="學生"/>
    <s v="管理學院                      "/>
    <s v="工管系企管組"/>
    <s v="學士班"/>
    <n v="937474272"/>
    <s v="b05303033@ntu.edu.tw"/>
    <s v="其它"/>
    <s v="否"/>
    <n v="0"/>
    <n v="1"/>
    <s v="是"/>
    <m/>
    <x v="0"/>
    <s v="140.112.192.184"/>
    <x v="701"/>
    <n v="10"/>
    <s v="TIP"/>
    <s v="企業實習計劃說明會"/>
    <s v="0320_國泰金控"/>
    <n v="2"/>
    <n v="107"/>
    <n v="1"/>
    <n v="1"/>
    <n v="10"/>
    <s v="有，UNIQLO"/>
    <x v="742"/>
    <n v="0"/>
    <n v="1"/>
    <n v="10"/>
    <n v="0"/>
    <n v="0"/>
    <n v="0"/>
    <s v="系"/>
    <s v="工管"/>
    <x v="5"/>
    <s v="工管系"/>
  </r>
  <r>
    <s v="03  8 2019  1:58PM            "/>
    <s v="鍾采昀"/>
    <s v="H224948347"/>
    <s v="女"/>
    <s v="01/24/1998                    "/>
    <s v="學生"/>
    <s v="管理學院                      "/>
    <s v="工管系企管組"/>
    <s v="學士班"/>
    <n v="937474272"/>
    <s v="b05303033@ntu.edu.tw"/>
    <s v="其它"/>
    <s v="否"/>
    <n v="0"/>
    <n v="1"/>
    <s v="是"/>
    <m/>
    <x v="0"/>
    <s v="140.112.192.184"/>
    <x v="701"/>
    <n v="10"/>
    <s v="TIP"/>
    <s v="企業實習計劃說明會"/>
    <s v="0325_富達投信"/>
    <n v="2"/>
    <n v="107"/>
    <n v="1"/>
    <n v="1"/>
    <n v="10"/>
    <s v="是"/>
    <x v="742"/>
    <n v="0"/>
    <n v="1"/>
    <n v="10"/>
    <n v="0"/>
    <n v="0"/>
    <n v="0"/>
    <s v="系"/>
    <s v="工管"/>
    <x v="5"/>
    <s v="工管系"/>
  </r>
  <r>
    <m/>
    <s v="鍾采昀"/>
    <m/>
    <m/>
    <m/>
    <m/>
    <m/>
    <m/>
    <m/>
    <m/>
    <m/>
    <m/>
    <m/>
    <m/>
    <m/>
    <m/>
    <m/>
    <x v="2"/>
    <m/>
    <x v="701"/>
    <m/>
    <s v="出席問題"/>
    <m/>
    <s v="0327 只領便當就離開了"/>
    <m/>
    <m/>
    <m/>
    <m/>
    <m/>
    <m/>
    <x v="742"/>
    <m/>
    <n v="0"/>
    <n v="-50"/>
    <m/>
    <m/>
    <m/>
    <m/>
    <s v="非在校生"/>
    <x v="13"/>
    <m/>
  </r>
  <r>
    <s v="03 18 2019  2:39PM            "/>
    <s v="鍾采昀"/>
    <s v="H224948347"/>
    <s v="女"/>
    <s v="01/24/1998                    "/>
    <s v="學生"/>
    <s v="管理學院                      "/>
    <s v="工管系企管組"/>
    <s v="學士班"/>
    <n v="937474272"/>
    <s v="b05303033@ntu.edu.tw"/>
    <s v="其它"/>
    <s v="否"/>
    <s v="                              "/>
    <m/>
    <s v="否"/>
    <m/>
    <x v="0"/>
    <s v="140.112.25.106"/>
    <x v="701"/>
    <n v="6"/>
    <s v="TIP"/>
    <s v="企業實習計劃說明會"/>
    <s v="0327_願麗醫美集團"/>
    <n v="2"/>
    <n v="107"/>
    <n v="1"/>
    <n v="1"/>
    <n v="10"/>
    <s v="是"/>
    <x v="742"/>
    <n v="1"/>
    <n v="0"/>
    <n v="0"/>
    <n v="1"/>
    <n v="0"/>
    <n v="0"/>
    <s v="系"/>
    <s v="工管"/>
    <x v="5"/>
    <s v="工管系"/>
  </r>
  <r>
    <s v="03 18 2019  2:41PM            "/>
    <s v="鍾采昀"/>
    <s v="H224948347"/>
    <s v="女"/>
    <s v="01/24/1998                    "/>
    <s v="學生"/>
    <s v="管理學院                      "/>
    <s v="工管系企管組"/>
    <s v="學士班"/>
    <n v="937474272"/>
    <s v="b05303033@ntu.edu.tw"/>
    <s v="其它"/>
    <s v="是"/>
    <s v="                              "/>
    <m/>
    <s v="是"/>
    <m/>
    <x v="0"/>
    <s v="140.112.25.106"/>
    <x v="701"/>
    <n v="6"/>
    <s v="TIP"/>
    <s v="企業實習計劃說明會"/>
    <s v="0410_燦坤實業"/>
    <n v="2"/>
    <n v="107"/>
    <n v="1"/>
    <n v="1"/>
    <n v="10"/>
    <s v="是"/>
    <x v="742"/>
    <n v="0"/>
    <n v="1"/>
    <n v="10"/>
    <n v="0"/>
    <n v="0"/>
    <n v="0"/>
    <s v="系"/>
    <s v="工管"/>
    <x v="5"/>
    <s v="工管系"/>
  </r>
  <r>
    <s v="03 18 2019  2:41PM            "/>
    <s v="鍾采昀"/>
    <s v="H224948347"/>
    <s v="女"/>
    <s v="01/24/1998                    "/>
    <s v="學生"/>
    <s v="管理學院                      "/>
    <s v="工管系企管組"/>
    <s v="學士班"/>
    <n v="937474272"/>
    <s v="b05303033@ntu.edu.tw"/>
    <s v="其它"/>
    <s v="否"/>
    <s v="                              "/>
    <m/>
    <s v="是"/>
    <m/>
    <x v="0"/>
    <s v="140.112.25.106"/>
    <x v="701"/>
    <n v="6"/>
    <s v="TIP"/>
    <s v="企業實習計劃說明會"/>
    <s v="0412_華碩電腦"/>
    <n v="2"/>
    <n v="107"/>
    <n v="1"/>
    <n v="1"/>
    <n v="10"/>
    <s v="是"/>
    <x v="742"/>
    <n v="0"/>
    <n v="1"/>
    <n v="10"/>
    <n v="0"/>
    <n v="0"/>
    <n v="0"/>
    <s v="系"/>
    <s v="工管"/>
    <x v="5"/>
    <s v="工管系"/>
  </r>
  <r>
    <s v="03 18 2019  2:43PM            "/>
    <s v="鍾采昀"/>
    <s v="H224948347"/>
    <s v="女"/>
    <s v="01/24/1998                    "/>
    <s v="學生"/>
    <s v="管理學院                      "/>
    <s v="工管系企管組"/>
    <s v="學士班"/>
    <n v="937474272"/>
    <s v="b05303033@ntu.edu.tw"/>
    <s v="其它"/>
    <s v="否"/>
    <s v="                              "/>
    <m/>
    <s v="是"/>
    <m/>
    <x v="0"/>
    <s v="140.112.25.106"/>
    <x v="701"/>
    <n v="6"/>
    <s v="TIP"/>
    <s v="企業實習說明會"/>
    <s v="0426_台灣通用磨坊"/>
    <n v="2"/>
    <n v="107"/>
    <n v="1"/>
    <n v="1"/>
    <n v="10"/>
    <s v="是"/>
    <x v="742"/>
    <n v="0"/>
    <n v="1"/>
    <n v="10"/>
    <n v="0"/>
    <n v="0"/>
    <n v="0"/>
    <s v="系"/>
    <s v="工管"/>
    <x v="5"/>
    <s v="工管系"/>
  </r>
  <r>
    <s v="04 28 2019 11:52PM            "/>
    <s v="鍾采昀"/>
    <s v="H224948347"/>
    <s v="女"/>
    <s v="01/24/1998                    "/>
    <s v="學生"/>
    <s v="管理學院                      "/>
    <s v="工管系企管組"/>
    <s v="學士班"/>
    <n v="937474272"/>
    <s v="b05303033@ntu.edu.tw"/>
    <s v="其它"/>
    <s v="否"/>
    <s v="                              "/>
    <m/>
    <s v="是"/>
    <m/>
    <x v="0"/>
    <s v="180.217.230.128"/>
    <x v="701"/>
    <n v="6"/>
    <s v="TIP"/>
    <s v="企業實習說明會"/>
    <s v="0501_磊山保險經紀人"/>
    <n v="2"/>
    <n v="107"/>
    <n v="1"/>
    <n v="1"/>
    <n v="10"/>
    <s v="是"/>
    <x v="742"/>
    <n v="0"/>
    <n v="1"/>
    <n v="10"/>
    <n v="0"/>
    <n v="0"/>
    <n v="0"/>
    <s v="系"/>
    <s v="工管"/>
    <x v="5"/>
    <s v="工管系"/>
  </r>
  <r>
    <s v="04 28 2019 11:53PM            "/>
    <s v="鍾采昀"/>
    <s v="H224948347"/>
    <s v="女"/>
    <s v="01/24/1998                    "/>
    <s v="學生"/>
    <s v="管理學院                      "/>
    <s v="工管系企管組"/>
    <s v="學士班"/>
    <n v="937474272"/>
    <s v="b05303033@ntu.edu.tw"/>
    <s v="其它"/>
    <s v="否"/>
    <s v="                              "/>
    <m/>
    <s v="是"/>
    <m/>
    <x v="0"/>
    <s v="180.217.230.128"/>
    <x v="701"/>
    <n v="6"/>
    <s v="TIP"/>
    <s v="企業實習說明會"/>
    <s v="0506_綠藤生機"/>
    <n v="2"/>
    <n v="107"/>
    <n v="1"/>
    <n v="1"/>
    <n v="10"/>
    <s v="是"/>
    <x v="742"/>
    <n v="0"/>
    <n v="1"/>
    <n v="10"/>
    <n v="0"/>
    <n v="0"/>
    <n v="0"/>
    <s v="系"/>
    <s v="工管"/>
    <x v="5"/>
    <s v="工管系"/>
  </r>
  <r>
    <m/>
    <s v="黏祐誠"/>
    <s v="B123366549"/>
    <s v="男"/>
    <s v="09/20/1998"/>
    <s v="學生"/>
    <s v="管理學院                      "/>
    <s v="財金系"/>
    <s v="學士班"/>
    <n v="956808539"/>
    <s v="cpes9740701@gmail.com"/>
    <s v="其它"/>
    <s v="是"/>
    <n v="0"/>
    <n v="0"/>
    <s v="是"/>
    <m/>
    <x v="3"/>
    <m/>
    <x v="357"/>
    <n v="20"/>
    <s v="TIP"/>
    <s v="企業實習計劃說明會"/>
    <s v="0325_富達投信"/>
    <n v="2"/>
    <n v="107"/>
    <n v="1"/>
    <n v="1"/>
    <n v="10"/>
    <m/>
    <x v="743"/>
    <n v="0"/>
    <n v="0"/>
    <n v="20"/>
    <n v="0"/>
    <n v="0"/>
    <n v="1"/>
    <s v="系"/>
    <s v="財金"/>
    <x v="3"/>
    <s v="財金系"/>
  </r>
  <r>
    <s v="02 22 2019 11:17PM            "/>
    <s v="簡君霖"/>
    <s v="G122209433"/>
    <s v="男"/>
    <s v="01/31/1995                    "/>
    <s v="校外人士"/>
    <m/>
    <s v="國立交通大學經營管理學研究所"/>
    <s v="碩士生"/>
    <n v="910506903"/>
    <s v="ttookk1386@gmail.com"/>
    <s v="其它"/>
    <s v="否"/>
    <n v="0"/>
    <n v="1"/>
    <s v="是"/>
    <m/>
    <x v="0"/>
    <s v="36.226.3.166"/>
    <x v="702"/>
    <n v="10"/>
    <s v="TIP"/>
    <s v="企業實習計劃說明會"/>
    <s v="0320_國泰金控"/>
    <n v="2"/>
    <n v="107"/>
    <n v="1"/>
    <n v="1"/>
    <n v="10"/>
    <s v="無實習經驗，僅有打工、家教經驗"/>
    <x v="744"/>
    <n v="0"/>
    <n v="1"/>
    <n v="10"/>
    <n v="0"/>
    <n v="0"/>
    <n v="0"/>
    <s v="其他"/>
    <s v="非在校生"/>
    <x v="1"/>
    <s v="其他"/>
  </r>
  <r>
    <s v="04 21 2019 12:48PM            "/>
    <s v="簡辰芳"/>
    <s v="H225155266"/>
    <s v="女"/>
    <s v="06/29/1999                    "/>
    <s v="學生"/>
    <s v="管理學院                      "/>
    <s v="財金系"/>
    <s v="學士班"/>
    <n v="983801260"/>
    <s v="b06703131@ntu.edu.tw"/>
    <s v="其它"/>
    <s v="否"/>
    <s v="                              "/>
    <m/>
    <s v="是"/>
    <m/>
    <x v="0"/>
    <s v="123.192.158.41"/>
    <x v="703"/>
    <n v="6"/>
    <s v="TIP"/>
    <s v="企業實習說明會"/>
    <s v="0425_Dapp Pocket"/>
    <n v="2"/>
    <n v="107"/>
    <n v="1"/>
    <n v="1"/>
    <n v="10"/>
    <s v="是"/>
    <x v="745"/>
    <n v="0"/>
    <n v="1"/>
    <n v="10"/>
    <n v="0"/>
    <n v="0"/>
    <n v="0"/>
    <s v="系"/>
    <s v="財金"/>
    <x v="3"/>
    <s v="財金系"/>
  </r>
  <r>
    <s v="05  9 2019  9:06AM            "/>
    <s v="簡翊如"/>
    <s v="C221361914"/>
    <s v="女"/>
    <s v="04/02/1998                    "/>
    <s v="學生"/>
    <s v="管理學院                      "/>
    <s v="資管系"/>
    <s v="學士班"/>
    <n v="989265165"/>
    <s v="jiandao168@gmail.com"/>
    <s v="其它"/>
    <s v="是"/>
    <s v="                              "/>
    <m/>
    <s v="是"/>
    <m/>
    <x v="1"/>
    <m/>
    <x v="704"/>
    <n v="6"/>
    <s v="TIP"/>
    <s v="企業實習說明會"/>
    <s v="0508_台大創創中心"/>
    <n v="2"/>
    <n v="10"/>
    <n v="1"/>
    <n v="107"/>
    <n v="10"/>
    <m/>
    <x v="746"/>
    <n v="0"/>
    <n v="0"/>
    <n v="0"/>
    <n v="0"/>
    <n v="1"/>
    <n v="0"/>
    <s v="系"/>
    <s v="資管"/>
    <x v="12"/>
    <s v="資管系"/>
  </r>
  <r>
    <s v="03 12 2019 10:34AM            "/>
    <s v="簡博涵"/>
    <s v="A230130961"/>
    <s v="女"/>
    <s v="10/15/1998                    "/>
    <s v="學生"/>
    <s v="管理學院                      "/>
    <s v="工管系企管組"/>
    <s v="學士班"/>
    <n v="975782434"/>
    <s v="amyjian@gmali.com"/>
    <s v="其它"/>
    <s v="是"/>
    <n v="0"/>
    <n v="0"/>
    <s v="是"/>
    <m/>
    <x v="1"/>
    <m/>
    <x v="705"/>
    <n v="0"/>
    <s v="TIP"/>
    <s v="企業實習計劃說明會"/>
    <s v="0311_晟德集團"/>
    <n v="2"/>
    <n v="107"/>
    <n v="1"/>
    <n v="1"/>
    <n v="10"/>
    <m/>
    <x v="747"/>
    <n v="0"/>
    <n v="0"/>
    <n v="0"/>
    <n v="0"/>
    <n v="1"/>
    <n v="0"/>
    <s v="系"/>
    <s v="工管"/>
    <x v="5"/>
    <s v="工管系"/>
  </r>
  <r>
    <s v="03 12 2019  2:38PM            "/>
    <s v="簡博涵"/>
    <s v="A230130961"/>
    <s v="男"/>
    <s v="10/15/1998                    "/>
    <s v="學生"/>
    <s v="管理學院                      "/>
    <s v="工管系企管組"/>
    <s v="學士班"/>
    <n v="975782434"/>
    <s v="amyjian@gmali.com"/>
    <s v="其它"/>
    <s v="是"/>
    <n v="0"/>
    <n v="0"/>
    <s v="是"/>
    <m/>
    <x v="1"/>
    <m/>
    <x v="705"/>
    <n v="0"/>
    <s v="TIP"/>
    <s v="企業實習計劃說明會"/>
    <s v="0312_工研院產科國際所"/>
    <n v="2"/>
    <n v="107"/>
    <n v="1"/>
    <n v="1"/>
    <n v="10"/>
    <m/>
    <x v="747"/>
    <n v="0"/>
    <n v="0"/>
    <n v="0"/>
    <n v="0"/>
    <n v="1"/>
    <n v="0"/>
    <s v="系"/>
    <s v="工管"/>
    <x v="5"/>
    <s v="工管系"/>
  </r>
  <r>
    <s v="03 12 2019  1:50PM            "/>
    <s v="簡博涵"/>
    <s v="A230130961"/>
    <s v="女"/>
    <s v="10/15/1998                    "/>
    <s v="學生"/>
    <s v="管理學院                      "/>
    <s v="工管系企管組"/>
    <s v="學士班"/>
    <n v="975782438"/>
    <s v="amyjian@gmali.com"/>
    <s v="其它"/>
    <s v="是"/>
    <n v="0"/>
    <n v="1"/>
    <s v="是"/>
    <m/>
    <x v="0"/>
    <s v="140.112.25.17"/>
    <x v="705"/>
    <n v="10"/>
    <s v="TIP"/>
    <s v="企業實習計劃說明會"/>
    <s v="0313_全球人壽"/>
    <n v="2"/>
    <n v="107"/>
    <n v="1"/>
    <n v="1"/>
    <n v="10"/>
    <s v="否"/>
    <x v="747"/>
    <n v="0"/>
    <n v="1"/>
    <n v="10"/>
    <n v="0"/>
    <n v="0"/>
    <n v="0"/>
    <s v="系"/>
    <s v="工管"/>
    <x v="5"/>
    <s v="工管系"/>
  </r>
  <r>
    <s v="03 15 2019  9:03AM            "/>
    <s v="簡博涵"/>
    <s v="A230130961"/>
    <s v="女"/>
    <s v="10/15/1998                    "/>
    <s v="學生"/>
    <s v="管理學院                      "/>
    <s v="工管系企管組"/>
    <s v="學士班"/>
    <n v="975782434"/>
    <s v="amyjian@gmali.com"/>
    <s v="其它"/>
    <s v="是"/>
    <n v="0"/>
    <n v="0"/>
    <s v="是"/>
    <m/>
    <x v="1"/>
    <m/>
    <x v="705"/>
    <n v="0"/>
    <s v="TIP"/>
    <s v="企業實習計劃說明會"/>
    <s v="0314_精英公關集團"/>
    <n v="2"/>
    <n v="107"/>
    <n v="1"/>
    <n v="1"/>
    <n v="10"/>
    <m/>
    <x v="747"/>
    <n v="0"/>
    <n v="0"/>
    <n v="0"/>
    <n v="0"/>
    <n v="1"/>
    <n v="0"/>
    <s v="系"/>
    <s v="工管"/>
    <x v="5"/>
    <s v="工管系"/>
  </r>
  <r>
    <s v="03 12 2019  1:48PM            "/>
    <s v="簡博涵"/>
    <s v="A230130961"/>
    <s v="女"/>
    <s v="10/15/1998                    "/>
    <s v="學生"/>
    <s v="管理學院                      "/>
    <s v="工管系企管組"/>
    <s v="學士班"/>
    <n v="975782438"/>
    <s v="amyjian@gmali.com"/>
    <s v="其它"/>
    <s v="是"/>
    <n v="0"/>
    <n v="1"/>
    <s v="是"/>
    <m/>
    <x v="0"/>
    <s v="140.112.25.17"/>
    <x v="705"/>
    <n v="10"/>
    <s v="TIP"/>
    <s v="企業實習計劃說明會"/>
    <s v="0319_玉山銀行"/>
    <n v="2"/>
    <n v="107"/>
    <n v="1"/>
    <n v="1"/>
    <n v="10"/>
    <s v="否"/>
    <x v="747"/>
    <n v="0"/>
    <n v="1"/>
    <n v="10"/>
    <n v="0"/>
    <n v="0"/>
    <n v="0"/>
    <s v="系"/>
    <s v="工管"/>
    <x v="5"/>
    <s v="工管系"/>
  </r>
  <r>
    <s v="03 12 2019  1:49PM            "/>
    <s v="簡博涵"/>
    <s v="A230130961"/>
    <s v="女"/>
    <s v="10/15/1998                    "/>
    <s v="學生"/>
    <s v="管理學院                      "/>
    <s v="工管系企管組"/>
    <s v="學士班"/>
    <n v="975782438"/>
    <s v="amyjian@gmali.com"/>
    <s v="其它"/>
    <s v="是"/>
    <n v="0"/>
    <n v="1"/>
    <s v="是"/>
    <m/>
    <x v="0"/>
    <s v="140.112.25.17"/>
    <x v="705"/>
    <n v="10"/>
    <s v="TIP"/>
    <s v="企業實習計劃說明會"/>
    <s v="0320_國泰金控"/>
    <n v="2"/>
    <n v="107"/>
    <n v="1"/>
    <n v="1"/>
    <n v="10"/>
    <s v="否"/>
    <x v="747"/>
    <n v="0"/>
    <n v="1"/>
    <n v="10"/>
    <n v="0"/>
    <n v="0"/>
    <n v="0"/>
    <s v="系"/>
    <s v="工管"/>
    <x v="5"/>
    <s v="工管系"/>
  </r>
  <r>
    <s v="03 20 2019  2:19PM            "/>
    <s v="簡博涵"/>
    <s v="A230130961"/>
    <s v="女"/>
    <s v="10/15/1998                    "/>
    <s v="學生"/>
    <s v="管理學院                      "/>
    <s v="工管系企管組"/>
    <s v="學士班"/>
    <n v="975782434"/>
    <s v="amyjian@gmali.com"/>
    <s v="其它"/>
    <s v="是"/>
    <n v="0"/>
    <n v="1"/>
    <s v="是"/>
    <m/>
    <x v="0"/>
    <s v="114.136.11.13"/>
    <x v="705"/>
    <n v="10"/>
    <s v="TIP"/>
    <s v="企業實習計劃說明會"/>
    <s v="0325_富達投信"/>
    <n v="2"/>
    <n v="107"/>
    <n v="1"/>
    <n v="1"/>
    <n v="10"/>
    <s v="否"/>
    <x v="747"/>
    <n v="0"/>
    <n v="1"/>
    <n v="10"/>
    <n v="0"/>
    <n v="0"/>
    <n v="0"/>
    <s v="系"/>
    <s v="工管"/>
    <x v="5"/>
    <s v="工管系"/>
  </r>
  <r>
    <s v="03 25 2019  7:39PM            "/>
    <s v="簡博涵"/>
    <s v="A230130961"/>
    <s v="女"/>
    <s v="10/15/1998                    "/>
    <s v="學生"/>
    <s v="管理學院                      "/>
    <s v="工管系企管組"/>
    <s v="學士班"/>
    <n v="975782434"/>
    <s v="amyjian@gmali.com"/>
    <s v="其它"/>
    <s v="是"/>
    <s v="                              "/>
    <m/>
    <s v="是"/>
    <m/>
    <x v="0"/>
    <s v="122.116.83.245"/>
    <x v="705"/>
    <n v="6"/>
    <s v="TIP"/>
    <s v="企業實習計劃說明會"/>
    <s v="0327_願麗醫美集團"/>
    <n v="2"/>
    <n v="107"/>
    <n v="1"/>
    <n v="1"/>
    <n v="10"/>
    <s v="否"/>
    <x v="747"/>
    <n v="0"/>
    <n v="1"/>
    <n v="10"/>
    <n v="0"/>
    <n v="0"/>
    <n v="0"/>
    <s v="系"/>
    <s v="工管"/>
    <x v="5"/>
    <s v="工管系"/>
  </r>
  <r>
    <m/>
    <s v="簡媜"/>
    <m/>
    <m/>
    <m/>
    <m/>
    <m/>
    <m/>
    <m/>
    <m/>
    <m/>
    <m/>
    <m/>
    <m/>
    <m/>
    <s v="是"/>
    <m/>
    <x v="1"/>
    <m/>
    <x v="1"/>
    <m/>
    <s v="職涯講堂"/>
    <s v="校友職涯分享會"/>
    <s v="0423_EMBA108級鄭玉琪"/>
    <n v="2"/>
    <n v="107"/>
    <n v="1"/>
    <n v="1"/>
    <n v="10"/>
    <m/>
    <x v="748"/>
    <n v="0"/>
    <n v="0"/>
    <n v="0"/>
    <n v="0"/>
    <n v="1"/>
    <n v="0"/>
    <s v="其他"/>
    <s v="非在校生"/>
    <x v="1"/>
    <s v="其他"/>
  </r>
  <r>
    <s v="02 22 2019 10:05PM            "/>
    <s v="簡敬恩"/>
    <s v="F229481694"/>
    <s v="女"/>
    <s v="10/25/1997                    "/>
    <s v="學生"/>
    <s v="生物資源暨農學院              "/>
    <s v="農藝系"/>
    <s v="學士班"/>
    <n v="911422668"/>
    <s v="b05601050@ntu.edu.tw"/>
    <s v="其它"/>
    <s v="否"/>
    <n v="1"/>
    <n v="0"/>
    <s v="否"/>
    <m/>
    <x v="0"/>
    <s v="49.159.168.242"/>
    <x v="706"/>
    <n v="10"/>
    <s v="TIP"/>
    <s v="企業實習計劃說明會"/>
    <s v="0322_台灣拜耳"/>
    <n v="2"/>
    <n v="107"/>
    <n v="1"/>
    <n v="1"/>
    <n v="10"/>
    <s v="否"/>
    <x v="749"/>
    <n v="1"/>
    <n v="0"/>
    <n v="0"/>
    <n v="1"/>
    <n v="0"/>
    <n v="0"/>
    <s v="系"/>
    <s v="其他"/>
    <x v="0"/>
    <s v="其他系所"/>
  </r>
  <r>
    <s v="03  6 2019  4:19PM            "/>
    <s v="顏家祥"/>
    <s v="E125423424"/>
    <s v="男"/>
    <s v="09/05/1999                    "/>
    <s v="學生"/>
    <s v="管理學院                      "/>
    <s v="工管系企管組"/>
    <s v="學士班"/>
    <n v="963915033"/>
    <s v="50218.18@gmail.com"/>
    <s v="其它"/>
    <s v="否"/>
    <n v="0"/>
    <n v="1"/>
    <s v="是"/>
    <m/>
    <x v="0"/>
    <s v="223.137.8.69"/>
    <x v="707"/>
    <n v="10"/>
    <s v="職涯講堂"/>
    <s v="校友職涯分享會"/>
    <s v="0320_國企B97陳迦樂"/>
    <n v="2"/>
    <n v="107"/>
    <n v="1"/>
    <n v="1"/>
    <n v="10"/>
    <m/>
    <x v="750"/>
    <n v="0"/>
    <n v="1"/>
    <n v="10"/>
    <n v="0"/>
    <n v="0"/>
    <n v="0"/>
    <s v="系"/>
    <s v="工管"/>
    <x v="5"/>
    <s v="工管系"/>
  </r>
  <r>
    <s v="03  6 2019  4:24PM            "/>
    <s v="顏家祥"/>
    <s v="E125423424"/>
    <s v="男"/>
    <s v="09/05/1999                    "/>
    <s v="學生"/>
    <s v="管理學院                      "/>
    <s v="工管系企管組"/>
    <s v="學士班"/>
    <n v="963915033"/>
    <s v="50218.18@gmail.com"/>
    <s v="其它"/>
    <s v="否"/>
    <n v="0"/>
    <n v="1"/>
    <s v="是"/>
    <m/>
    <x v="0"/>
    <s v="223.137.8.69"/>
    <x v="707"/>
    <n v="10"/>
    <s v="TIP"/>
    <s v="企業實習計劃說明會"/>
    <s v="0320_國泰金控"/>
    <n v="2"/>
    <n v="107"/>
    <n v="1"/>
    <n v="1"/>
    <n v="10"/>
    <s v="否"/>
    <x v="750"/>
    <n v="0"/>
    <n v="1"/>
    <n v="10"/>
    <n v="0"/>
    <n v="0"/>
    <n v="0"/>
    <s v="系"/>
    <s v="工管"/>
    <x v="5"/>
    <s v="工管系"/>
  </r>
  <r>
    <s v="04 24 2019  2:17PM            "/>
    <s v="顏家祥"/>
    <s v="E125423424"/>
    <s v="男"/>
    <s v="09/05/1999                    "/>
    <s v="學生"/>
    <s v="管理學院                      "/>
    <s v="工管系企管組"/>
    <s v="學士班"/>
    <n v="963915033"/>
    <s v="50218.18@gmail.com"/>
    <s v="其它"/>
    <s v="否"/>
    <s v="                              "/>
    <m/>
    <s v="是"/>
    <m/>
    <x v="0"/>
    <s v="140.112.25.17"/>
    <x v="707"/>
    <n v="6"/>
    <s v="TIP"/>
    <s v="企業實習說明會"/>
    <s v="0425_Dapp Pocket"/>
    <n v="2"/>
    <n v="107"/>
    <n v="1"/>
    <n v="1"/>
    <n v="10"/>
    <s v="否"/>
    <x v="750"/>
    <n v="0"/>
    <n v="1"/>
    <n v="10"/>
    <n v="0"/>
    <n v="0"/>
    <n v="0"/>
    <s v="系"/>
    <s v="工管"/>
    <x v="5"/>
    <s v="工管系"/>
  </r>
  <r>
    <s v="03 15 2019  9:59AM            "/>
    <s v="顏維君"/>
    <s v="F230123756"/>
    <s v="女"/>
    <s v="05/31/1999                    "/>
    <s v="學生"/>
    <s v="管理學院                      "/>
    <s v="財金系"/>
    <s v="學士班"/>
    <n v="923582616"/>
    <s v="0531gillian.yen@gmail.com"/>
    <s v="其它"/>
    <s v="否"/>
    <n v="0"/>
    <n v="1"/>
    <s v="是"/>
    <m/>
    <x v="0"/>
    <s v="140.112.25.106"/>
    <x v="708"/>
    <n v="10"/>
    <s v="TIP"/>
    <s v="企業實習計劃說明會"/>
    <s v="0319_玉山銀行"/>
    <n v="2"/>
    <n v="107"/>
    <n v="1"/>
    <n v="1"/>
    <n v="10"/>
    <s v="否"/>
    <x v="751"/>
    <n v="0"/>
    <n v="1"/>
    <n v="10"/>
    <n v="0"/>
    <n v="0"/>
    <n v="0"/>
    <s v="系"/>
    <s v="財金"/>
    <x v="3"/>
    <s v="財金系"/>
  </r>
  <r>
    <s v="03 19 2019 12:49PM            "/>
    <s v="顏維君"/>
    <s v="F230123756"/>
    <s v="女"/>
    <s v="05/31/1999                    "/>
    <s v="學生"/>
    <s v="管理學院                      "/>
    <s v="財金系"/>
    <s v="學士班"/>
    <n v="923582616"/>
    <s v="0531gillian.yen@gmail.com"/>
    <s v="其它"/>
    <s v="否"/>
    <s v="                              "/>
    <m/>
    <s v="是"/>
    <m/>
    <x v="0"/>
    <s v="140.112.25.7"/>
    <x v="708"/>
    <n v="6"/>
    <s v="職涯講堂"/>
    <s v="學長姐實習經驗分享會"/>
    <s v="0326_工管B05孫儷芯/國企B04童安弘"/>
    <n v="2"/>
    <n v="107"/>
    <n v="1"/>
    <n v="1"/>
    <n v="10"/>
    <s v="無"/>
    <x v="751"/>
    <n v="0"/>
    <n v="1"/>
    <n v="10"/>
    <n v="0"/>
    <n v="0"/>
    <n v="0"/>
    <s v="系"/>
    <s v="財金"/>
    <x v="3"/>
    <s v="財金系"/>
  </r>
  <r>
    <m/>
    <s v="魏佑容"/>
    <m/>
    <m/>
    <m/>
    <s v="其他"/>
    <m/>
    <m/>
    <m/>
    <m/>
    <m/>
    <s v="其他"/>
    <s v="是"/>
    <n v="0"/>
    <n v="0"/>
    <s v="是"/>
    <m/>
    <x v="1"/>
    <m/>
    <x v="1"/>
    <n v="0"/>
    <s v="TIP"/>
    <s v="企業實習計劃說明會"/>
    <s v="0318_大昌華嘉"/>
    <n v="2"/>
    <n v="107"/>
    <n v="1"/>
    <n v="1"/>
    <n v="10"/>
    <m/>
    <x v="752"/>
    <n v="0"/>
    <n v="0"/>
    <n v="0"/>
    <n v="0"/>
    <n v="1"/>
    <n v="0"/>
    <s v="其他"/>
    <s v="非在校生"/>
    <x v="1"/>
    <s v="其他"/>
  </r>
  <r>
    <s v="02 24 2019  4:28PM            "/>
    <s v="魏雅立"/>
    <s v="A229125767"/>
    <s v="女"/>
    <s v="01/21/1997                    "/>
    <s v="學生"/>
    <s v="管理學院                      "/>
    <s v="工管系企管組"/>
    <s v="學士班"/>
    <n v="988191022"/>
    <s v="b04701156@ntu.edu.tw"/>
    <s v="其它"/>
    <s v="否"/>
    <n v="0"/>
    <n v="1"/>
    <s v="是"/>
    <m/>
    <x v="0"/>
    <s v="1.171.62.124"/>
    <x v="709"/>
    <n v="10"/>
    <s v="TIP"/>
    <s v="企業實習計劃說明會"/>
    <s v="0314_精英公關集團"/>
    <n v="2"/>
    <n v="107"/>
    <n v="1"/>
    <n v="1"/>
    <n v="10"/>
    <s v="否"/>
    <x v="753"/>
    <n v="0"/>
    <n v="1"/>
    <n v="10"/>
    <n v="0"/>
    <n v="0"/>
    <n v="0"/>
    <s v="系"/>
    <s v="工管"/>
    <x v="5"/>
    <s v="工管系"/>
  </r>
  <r>
    <s v="03 12 2019  1:25PM            "/>
    <s v="羅友良"/>
    <s v="F129589095"/>
    <s v="男"/>
    <s v="11/20/1995                    "/>
    <s v="學生"/>
    <s v="管理學院                      "/>
    <s v="工管系企管組"/>
    <s v="學士班"/>
    <n v="963909307"/>
    <s v="b03701155@ntu.edu.tw"/>
    <s v="其它"/>
    <s v="是"/>
    <n v="1"/>
    <n v="0"/>
    <s v="否"/>
    <m/>
    <x v="0"/>
    <s v="223.141.150.3"/>
    <x v="710"/>
    <n v="10"/>
    <s v="TIP"/>
    <s v="企業實習計劃說明會"/>
    <s v="0325_富達投信"/>
    <n v="2"/>
    <n v="107"/>
    <n v="1"/>
    <n v="1"/>
    <n v="10"/>
    <s v="有"/>
    <x v="754"/>
    <n v="1"/>
    <n v="0"/>
    <n v="0"/>
    <n v="1"/>
    <n v="0"/>
    <n v="0"/>
    <s v="系"/>
    <s v="工管"/>
    <x v="5"/>
    <s v="工管系"/>
  </r>
  <r>
    <s v="03 12 2019  2:38PM            "/>
    <s v="羅宛庭"/>
    <s v="J222828950"/>
    <s v="男"/>
    <s v="11/26/1997                    "/>
    <s v="學生"/>
    <s v="社會科學院                    "/>
    <s v="政治系國關組"/>
    <s v="學士班"/>
    <n v="933115298"/>
    <m/>
    <s v="其它"/>
    <s v="是"/>
    <n v="0"/>
    <n v="0"/>
    <s v="是"/>
    <m/>
    <x v="1"/>
    <m/>
    <x v="711"/>
    <n v="0"/>
    <s v="TIP"/>
    <s v="企業實習計劃說明會"/>
    <s v="0312_工研院產科國際所"/>
    <n v="2"/>
    <n v="107"/>
    <n v="1"/>
    <n v="1"/>
    <n v="10"/>
    <m/>
    <x v="755"/>
    <n v="0"/>
    <n v="0"/>
    <n v="0"/>
    <n v="0"/>
    <n v="1"/>
    <n v="0"/>
    <s v="系"/>
    <s v="其他"/>
    <x v="0"/>
    <s v="其他系所"/>
  </r>
  <r>
    <s v="03  8 2019 10:34PM            "/>
    <s v="羅亭寓"/>
    <s v="A230589811"/>
    <s v="女"/>
    <s v="03/28/2000                    "/>
    <s v="學生"/>
    <s v="管理學院                      "/>
    <s v="工管系科管組"/>
    <s v="學士班"/>
    <n v="972105300"/>
    <s v="b07701246@ntu.edu.tw"/>
    <s v="其它"/>
    <s v="否"/>
    <n v="0"/>
    <n v="1"/>
    <s v="是"/>
    <m/>
    <x v="0"/>
    <s v="1.162.127.58"/>
    <x v="712"/>
    <n v="10"/>
    <s v="TIP"/>
    <s v="企業實習計劃說明會"/>
    <s v="0320_國泰金控"/>
    <n v="2"/>
    <n v="107"/>
    <n v="1"/>
    <n v="1"/>
    <n v="10"/>
    <s v="否"/>
    <x v="756"/>
    <n v="0"/>
    <n v="1"/>
    <n v="10"/>
    <n v="0"/>
    <n v="0"/>
    <n v="0"/>
    <s v="系"/>
    <s v="工管"/>
    <x v="5"/>
    <s v="工管系"/>
  </r>
  <r>
    <m/>
    <s v="羅涵郁"/>
    <m/>
    <m/>
    <m/>
    <s v="企業夥伴"/>
    <s v="國泰世華銀行"/>
    <m/>
    <s v="其他"/>
    <m/>
    <m/>
    <m/>
    <m/>
    <m/>
    <m/>
    <s v="是"/>
    <m/>
    <x v="0"/>
    <m/>
    <x v="1"/>
    <m/>
    <s v="TCP"/>
    <s v="結業式"/>
    <s v="0329_結業式"/>
    <n v="2"/>
    <n v="107"/>
    <n v="1"/>
    <n v="0"/>
    <n v="0"/>
    <m/>
    <x v="757"/>
    <n v="0"/>
    <n v="1"/>
    <n v="0"/>
    <n v="0"/>
    <n v="0"/>
    <n v="0"/>
    <s v="其他"/>
    <s v="非在校生"/>
    <x v="1"/>
    <s v="其他"/>
  </r>
  <r>
    <s v="02 20 2019  3:07PM            "/>
    <s v="羅淮億"/>
    <s v="J122746424"/>
    <s v="男"/>
    <s v="11/12/1994                    "/>
    <s v="學生"/>
    <s v="生物資源暨農學院              "/>
    <s v="農經系"/>
    <s v="碩士班"/>
    <n v="956111243"/>
    <s v="tank0291@gmail.com"/>
    <s v="其它"/>
    <s v="否"/>
    <n v="0"/>
    <n v="1"/>
    <s v="是"/>
    <m/>
    <x v="0"/>
    <s v="140.112.86.230"/>
    <x v="713"/>
    <n v="10"/>
    <s v="TIP"/>
    <s v="企業實習計劃說明會"/>
    <s v="0319_玉山銀行"/>
    <n v="2"/>
    <n v="107"/>
    <n v="1"/>
    <n v="1"/>
    <n v="10"/>
    <s v="是"/>
    <x v="758"/>
    <n v="0"/>
    <n v="1"/>
    <n v="10"/>
    <n v="0"/>
    <n v="0"/>
    <n v="0"/>
    <s v="所"/>
    <s v="其他"/>
    <x v="0"/>
    <s v="其他系所"/>
  </r>
  <r>
    <s v="02 20 2019  3:07PM            "/>
    <s v="羅淮億"/>
    <s v="J122746424"/>
    <s v="男"/>
    <s v="11/12/1994                    "/>
    <s v="學生"/>
    <s v="生物資源暨農學院              "/>
    <s v="農經系"/>
    <s v="碩士班"/>
    <n v="956111243"/>
    <s v="tank0291@gmail.com"/>
    <s v="其它"/>
    <s v="否"/>
    <n v="0"/>
    <n v="1"/>
    <s v="是"/>
    <m/>
    <x v="0"/>
    <s v="140.112.86.230"/>
    <x v="713"/>
    <n v="10"/>
    <s v="TIP"/>
    <s v="企業實習計劃說明會"/>
    <s v="0320_國泰金控"/>
    <n v="2"/>
    <n v="107"/>
    <n v="1"/>
    <n v="1"/>
    <n v="10"/>
    <s v="是"/>
    <x v="758"/>
    <n v="0"/>
    <n v="1"/>
    <n v="10"/>
    <n v="0"/>
    <n v="0"/>
    <n v="0"/>
    <s v="所"/>
    <s v="其他"/>
    <x v="0"/>
    <s v="其他系所"/>
  </r>
  <r>
    <s v="03 12 2019 12:40PM            "/>
    <s v="羅淮億"/>
    <s v="J122746424"/>
    <s v="男"/>
    <s v="11/12/1994                    "/>
    <s v="學生"/>
    <s v="生物資源暨農學院              "/>
    <s v="農經系"/>
    <s v="碩士班"/>
    <n v="956111243"/>
    <s v="tank0291@gmail.com"/>
    <s v="其它"/>
    <s v="否"/>
    <n v="1"/>
    <n v="0"/>
    <s v="否"/>
    <m/>
    <x v="0"/>
    <s v="140.112.86.230"/>
    <x v="713"/>
    <n v="10"/>
    <s v="TIP"/>
    <s v="企業實習計劃說明會"/>
    <s v="0325_富達投信"/>
    <n v="2"/>
    <n v="107"/>
    <n v="1"/>
    <n v="1"/>
    <n v="10"/>
    <s v="是"/>
    <x v="758"/>
    <n v="1"/>
    <n v="0"/>
    <n v="0"/>
    <n v="1"/>
    <n v="0"/>
    <n v="0"/>
    <s v="所"/>
    <s v="其他"/>
    <x v="0"/>
    <s v="其他系所"/>
  </r>
  <r>
    <s v="03 10 2019  4:24PM            "/>
    <s v="羅紹博"/>
    <s v="H124837534"/>
    <s v="男"/>
    <s v="04/20/1998                    "/>
    <s v="學生"/>
    <s v="社會科學院                    "/>
    <s v="經濟系"/>
    <s v="學士班"/>
    <n v="926554339"/>
    <s v="baga295189@gmail.com"/>
    <s v="其它"/>
    <s v="否"/>
    <n v="1"/>
    <n v="0"/>
    <s v="否"/>
    <m/>
    <x v="0"/>
    <s v="140.112.239.251"/>
    <x v="714"/>
    <n v="10"/>
    <s v="TIP"/>
    <s v="企業實習計劃說明會"/>
    <s v="0325_富達投信"/>
    <n v="2"/>
    <n v="107"/>
    <n v="1"/>
    <n v="1"/>
    <n v="10"/>
    <s v="否"/>
    <x v="759"/>
    <n v="1"/>
    <n v="0"/>
    <n v="0"/>
    <n v="1"/>
    <n v="0"/>
    <n v="0"/>
    <s v="系"/>
    <s v="其他"/>
    <x v="0"/>
    <s v="其他系所"/>
  </r>
  <r>
    <s v="03 12 2019  3:43PM            "/>
    <s v="羅詠同"/>
    <s v="H124599164"/>
    <s v="男"/>
    <s v="08/10/1995                    "/>
    <s v="學生"/>
    <s v="生物資源暨農學院              "/>
    <s v="農經系"/>
    <s v="碩士班"/>
    <n v="963637203"/>
    <s v="biglo0810@gmail.com"/>
    <s v="其它"/>
    <s v="否"/>
    <n v="1"/>
    <n v="0"/>
    <s v="否"/>
    <m/>
    <x v="0"/>
    <s v="140.112.4.192"/>
    <x v="715"/>
    <n v="10"/>
    <s v="TIP"/>
    <s v="企業實習計劃說明會"/>
    <s v="0315_聚陽實業"/>
    <n v="2"/>
    <n v="107"/>
    <n v="1"/>
    <n v="1"/>
    <n v="10"/>
    <s v="是"/>
    <x v="760"/>
    <n v="1"/>
    <n v="0"/>
    <n v="0"/>
    <n v="1"/>
    <n v="0"/>
    <n v="0"/>
    <s v="所"/>
    <s v="其他"/>
    <x v="0"/>
    <s v="其他系所"/>
  </r>
  <r>
    <s v="03  9 2019  1:16PM            "/>
    <s v="羅詠同"/>
    <s v="H124599164"/>
    <s v="男"/>
    <s v="08/10/1995                    "/>
    <s v="學生"/>
    <s v="生物資源暨農學院              "/>
    <s v="農經系"/>
    <s v="碩士班"/>
    <n v="963637203"/>
    <s v="biglo0810@gmail.com"/>
    <s v="其它"/>
    <s v="否"/>
    <n v="0"/>
    <n v="1"/>
    <s v="是"/>
    <m/>
    <x v="0"/>
    <s v="140.112.4.192"/>
    <x v="715"/>
    <n v="10"/>
    <s v="TIP"/>
    <s v="企業實習計劃說明會"/>
    <s v="0319_玉山銀行"/>
    <n v="2"/>
    <n v="107"/>
    <n v="1"/>
    <n v="1"/>
    <n v="10"/>
    <s v="是"/>
    <x v="760"/>
    <n v="0"/>
    <n v="1"/>
    <n v="10"/>
    <n v="0"/>
    <n v="0"/>
    <n v="0"/>
    <s v="所"/>
    <s v="其他"/>
    <x v="0"/>
    <s v="其他系所"/>
  </r>
  <r>
    <s v="03  9 2019  1:12PM            "/>
    <s v="羅詠同"/>
    <s v="H124599164"/>
    <s v="男"/>
    <s v="08/10/1995                    "/>
    <s v="學生"/>
    <s v="生物資源暨農學院              "/>
    <s v="農經系"/>
    <s v="碩士班"/>
    <n v="963637203"/>
    <s v="biglo0810@gmail.com"/>
    <s v="其它"/>
    <s v="否"/>
    <n v="0"/>
    <n v="1"/>
    <s v="是"/>
    <m/>
    <x v="0"/>
    <s v="140.112.4.192"/>
    <x v="715"/>
    <n v="10"/>
    <s v="TIP"/>
    <s v="企業實習計劃說明會"/>
    <s v="0320_國泰金控"/>
    <n v="2"/>
    <n v="107"/>
    <n v="1"/>
    <n v="1"/>
    <n v="10"/>
    <s v="有"/>
    <x v="760"/>
    <n v="0"/>
    <n v="1"/>
    <n v="10"/>
    <n v="0"/>
    <n v="0"/>
    <n v="0"/>
    <s v="所"/>
    <s v="其他"/>
    <x v="0"/>
    <s v="其他系所"/>
  </r>
  <r>
    <s v="03 18 2019  1:39AM            "/>
    <s v="譚友恬"/>
    <s v="A227061055"/>
    <s v="女"/>
    <s v="01/08/1996                    "/>
    <s v="學生"/>
    <s v="理學院                        "/>
    <s v="心理系"/>
    <s v="學士班"/>
    <n v="970077480"/>
    <s v="B04610050@ntu.edu.tw"/>
    <s v="其它"/>
    <s v="否"/>
    <s v="                              "/>
    <m/>
    <s v="是"/>
    <m/>
    <x v="0"/>
    <s v="112.104.129.240"/>
    <x v="716"/>
    <n v="6"/>
    <s v="TIP"/>
    <s v="企業實習說明會"/>
    <s v="0426_台灣通用磨坊"/>
    <n v="2"/>
    <n v="107"/>
    <n v="1"/>
    <n v="1"/>
    <n v="10"/>
    <s v="否"/>
    <x v="761"/>
    <n v="0"/>
    <n v="1"/>
    <n v="10"/>
    <n v="0"/>
    <n v="0"/>
    <n v="0"/>
    <s v="系"/>
    <s v="其他"/>
    <x v="0"/>
    <s v="其他系所"/>
  </r>
  <r>
    <s v="02 25 2019  7:02PM            "/>
    <s v="蘇力偉"/>
    <s v="L124946718"/>
    <s v="男"/>
    <s v="06/22/1995                    "/>
    <s v="學生"/>
    <s v="管理學院                      "/>
    <s v="國企系"/>
    <s v="碩士班"/>
    <n v="963012037"/>
    <s v="y24780638@gmail.com"/>
    <s v="其它"/>
    <s v="否"/>
    <n v="0"/>
    <n v="1"/>
    <s v="是"/>
    <m/>
    <x v="0"/>
    <s v="140.112.218.23"/>
    <x v="717"/>
    <n v="10"/>
    <s v="TIP"/>
    <s v="企業實習計劃說明會"/>
    <s v="0319_玉山銀行"/>
    <n v="2"/>
    <n v="107"/>
    <n v="1"/>
    <n v="1"/>
    <n v="10"/>
    <s v="是"/>
    <x v="762"/>
    <n v="0"/>
    <n v="1"/>
    <n v="10"/>
    <n v="0"/>
    <n v="0"/>
    <n v="0"/>
    <s v="所"/>
    <s v="國企"/>
    <x v="11"/>
    <s v="國企所"/>
  </r>
  <r>
    <s v="02 26 2019 11:19AM            "/>
    <s v="蘇介安"/>
    <s v="F128712358"/>
    <s v="男"/>
    <s v="07/07/1993                    "/>
    <s v="學生"/>
    <s v="管理學院                      "/>
    <s v="商研所"/>
    <s v="碩士班"/>
    <n v="919297563"/>
    <s v="newandy1993@gmail.com"/>
    <s v="其它"/>
    <s v="否"/>
    <n v="0"/>
    <n v="1"/>
    <s v="是"/>
    <m/>
    <x v="0"/>
    <s v="118.150.168.179"/>
    <x v="718"/>
    <n v="10"/>
    <s v="TIP"/>
    <s v="企業實習計劃說明會"/>
    <s v="0306_藍天百腦匯"/>
    <n v="2"/>
    <n v="107"/>
    <n v="1"/>
    <n v="1"/>
    <n v="10"/>
    <s v="否"/>
    <x v="763"/>
    <n v="0"/>
    <n v="1"/>
    <n v="10"/>
    <n v="0"/>
    <n v="0"/>
    <n v="0"/>
    <s v="所"/>
    <s v="商研"/>
    <x v="7"/>
    <s v="商研所"/>
  </r>
  <r>
    <s v="02 26 2019 11:17AM            "/>
    <s v="蘇介安"/>
    <s v="F128712358"/>
    <s v="男"/>
    <s v="07/07/1993                    "/>
    <s v="學生"/>
    <s v="管理學院                      "/>
    <s v="商研所"/>
    <s v="碩士班"/>
    <n v="919297563"/>
    <s v="newandy1993@gmail.com"/>
    <s v="其它"/>
    <s v="否"/>
    <n v="0"/>
    <n v="1"/>
    <s v="是"/>
    <m/>
    <x v="0"/>
    <s v="118.150.168.179"/>
    <x v="718"/>
    <n v="10"/>
    <s v="TIP"/>
    <s v="企業實習計劃說明會"/>
    <s v="0320_國泰金控"/>
    <n v="2"/>
    <n v="107"/>
    <n v="1"/>
    <n v="1"/>
    <n v="10"/>
    <s v="無"/>
    <x v="763"/>
    <n v="0"/>
    <n v="1"/>
    <n v="10"/>
    <n v="0"/>
    <n v="0"/>
    <n v="0"/>
    <s v="所"/>
    <s v="商研"/>
    <x v="7"/>
    <s v="商研所"/>
  </r>
  <r>
    <s v="02 18 2019  5:25PM            "/>
    <s v="蘇芃安"/>
    <s v="A230587513"/>
    <s v="女"/>
    <s v="02/26/2000                    "/>
    <s v="學生"/>
    <s v="管理學院                      "/>
    <s v="國企系"/>
    <s v="學士班"/>
    <n v="972716412"/>
    <s v="b07704049@ntu.edu.tw"/>
    <s v="其它"/>
    <s v="否"/>
    <n v="1"/>
    <n v="0"/>
    <s v="否"/>
    <m/>
    <x v="0"/>
    <s v="106.105.15.203"/>
    <x v="719"/>
    <n v="10"/>
    <s v="TIP"/>
    <s v="企業實習計劃說明會"/>
    <s v="0319_玉山銀行"/>
    <n v="2"/>
    <n v="107"/>
    <n v="1"/>
    <n v="1"/>
    <n v="10"/>
    <s v="否"/>
    <x v="764"/>
    <n v="1"/>
    <n v="0"/>
    <n v="0"/>
    <n v="1"/>
    <n v="0"/>
    <n v="0"/>
    <s v="系"/>
    <s v="國企"/>
    <x v="2"/>
    <s v="國企系"/>
  </r>
  <r>
    <s v="03 12 2019  1:19PM            "/>
    <s v="蘇映瑄"/>
    <s v="N225804571"/>
    <s v="女"/>
    <s v="09/18/1997                    "/>
    <s v="學生"/>
    <s v="管理學院                      "/>
    <s v="國企系"/>
    <s v="學士班"/>
    <n v="970435036"/>
    <s v="ying3480@gmail.com"/>
    <s v="其它"/>
    <s v="否"/>
    <n v="0"/>
    <n v="1"/>
    <s v="是"/>
    <m/>
    <x v="0"/>
    <s v="140.112.25.103"/>
    <x v="720"/>
    <n v="10"/>
    <s v="TIP"/>
    <s v="企業實習計劃說明會"/>
    <s v="0318_大昌華嘉"/>
    <n v="2"/>
    <n v="107"/>
    <n v="1"/>
    <n v="1"/>
    <n v="10"/>
    <m/>
    <x v="765"/>
    <n v="0"/>
    <n v="1"/>
    <n v="10"/>
    <n v="0"/>
    <n v="0"/>
    <n v="0"/>
    <s v="系"/>
    <s v="國企"/>
    <x v="2"/>
    <s v="國企系"/>
  </r>
  <r>
    <s v="03  7 2019  8:22PM            "/>
    <s v="蘇恩培"/>
    <s v="XA00046174"/>
    <s v="男"/>
    <s v="11/10/1992                    "/>
    <s v="學生"/>
    <s v="醫學院                        "/>
    <s v="分醫所"/>
    <s v="碩士班"/>
    <n v="981169751"/>
    <s v="nixonbiochem@gmail.com"/>
    <s v="其它"/>
    <s v="否"/>
    <n v="1"/>
    <n v="0"/>
    <s v="否"/>
    <m/>
    <x v="0"/>
    <s v="140.112.25.121"/>
    <x v="721"/>
    <n v="10"/>
    <s v="TIP"/>
    <s v="企業實習計劃說明會"/>
    <s v="0318_大昌華嘉"/>
    <n v="2"/>
    <n v="107"/>
    <n v="1"/>
    <n v="1"/>
    <n v="10"/>
    <m/>
    <x v="766"/>
    <n v="1"/>
    <n v="0"/>
    <n v="0"/>
    <n v="1"/>
    <n v="0"/>
    <n v="0"/>
    <s v="所"/>
    <s v="其他"/>
    <x v="0"/>
    <s v="其他系所"/>
  </r>
  <r>
    <s v="03 12 2019 10:33AM            "/>
    <s v="蘇恩祺"/>
    <s v="A128377443"/>
    <s v="女"/>
    <s v="05/20/1993                    "/>
    <s v="學生"/>
    <s v="管理學院                      "/>
    <s v="商研所"/>
    <s v="碩士班"/>
    <n v="973610520"/>
    <s v="steve820520@gmail.com"/>
    <s v="其它"/>
    <s v="是"/>
    <n v="0"/>
    <n v="0"/>
    <s v="是"/>
    <m/>
    <x v="1"/>
    <m/>
    <x v="722"/>
    <n v="0"/>
    <s v="TIP"/>
    <s v="企業實習計劃說明會"/>
    <s v="0311_晟德集團"/>
    <n v="2"/>
    <n v="107"/>
    <n v="1"/>
    <n v="1"/>
    <n v="10"/>
    <m/>
    <x v="767"/>
    <n v="0"/>
    <n v="0"/>
    <n v="0"/>
    <n v="0"/>
    <n v="1"/>
    <n v="0"/>
    <s v="所"/>
    <s v="商研"/>
    <x v="7"/>
    <s v="商研所"/>
  </r>
  <r>
    <s v="03 12 2019  2:39PM            "/>
    <s v="蘇恩祺"/>
    <s v="A128377443"/>
    <s v="男"/>
    <s v="05/20/1993                    "/>
    <s v="學生"/>
    <s v="管理學院                      "/>
    <s v="商研所"/>
    <s v="碩士班"/>
    <n v="973610520"/>
    <s v="steve820520@gmail.com"/>
    <s v="其它"/>
    <s v="是"/>
    <n v="0"/>
    <n v="0"/>
    <s v="是"/>
    <m/>
    <x v="1"/>
    <m/>
    <x v="722"/>
    <n v="0"/>
    <s v="TIP"/>
    <s v="企業實習計劃說明會"/>
    <s v="0312_工研院產科國際所"/>
    <n v="2"/>
    <n v="107"/>
    <n v="1"/>
    <n v="1"/>
    <n v="10"/>
    <m/>
    <x v="767"/>
    <n v="0"/>
    <n v="0"/>
    <n v="0"/>
    <n v="0"/>
    <n v="1"/>
    <n v="0"/>
    <s v="所"/>
    <s v="商研"/>
    <x v="7"/>
    <s v="商研所"/>
  </r>
  <r>
    <s v="03 15 2019  3:07PM            "/>
    <s v="蘇恩祺"/>
    <s v="A128377443"/>
    <s v="女"/>
    <s v="05/20/1993                    "/>
    <s v="學生"/>
    <s v="管理學院                      "/>
    <s v="商研所"/>
    <s v="碩士班"/>
    <n v="973610520"/>
    <s v="steve820520@gmail.com"/>
    <s v="其它"/>
    <s v="是"/>
    <n v="0"/>
    <n v="0"/>
    <s v="是"/>
    <m/>
    <x v="1"/>
    <m/>
    <x v="722"/>
    <n v="0"/>
    <s v="TIP"/>
    <s v="企業實習計劃說明會"/>
    <s v="0315_聚陽實業"/>
    <n v="2"/>
    <n v="107"/>
    <n v="1"/>
    <n v="1"/>
    <n v="10"/>
    <m/>
    <x v="767"/>
    <n v="0"/>
    <n v="0"/>
    <n v="0"/>
    <n v="0"/>
    <n v="1"/>
    <n v="0"/>
    <s v="所"/>
    <s v="商研"/>
    <x v="7"/>
    <s v="商研所"/>
  </r>
  <r>
    <s v="03 19 2019  4:47PM            "/>
    <s v="蘇恩祺"/>
    <s v="A128377443"/>
    <s v="女"/>
    <s v="05/20/1993                    "/>
    <s v="學生"/>
    <s v="管理學院                      "/>
    <s v="商研所"/>
    <s v="碩士班"/>
    <n v="973610520"/>
    <s v="steve820520@gmail.com"/>
    <s v="其它"/>
    <s v="是"/>
    <n v="0"/>
    <n v="0"/>
    <s v="是"/>
    <m/>
    <x v="1"/>
    <m/>
    <x v="722"/>
    <n v="0"/>
    <s v="TIP"/>
    <s v="企業實習計劃說明會"/>
    <s v="0319_玉山銀行"/>
    <n v="2"/>
    <n v="107"/>
    <n v="1"/>
    <n v="1"/>
    <n v="10"/>
    <m/>
    <x v="767"/>
    <n v="0"/>
    <n v="0"/>
    <n v="0"/>
    <n v="0"/>
    <n v="1"/>
    <n v="0"/>
    <s v="所"/>
    <s v="商研"/>
    <x v="7"/>
    <s v="商研所"/>
  </r>
  <r>
    <s v="03 22 2019  3:34PM            "/>
    <s v="蘇恩祺"/>
    <s v="A128377443"/>
    <s v="男"/>
    <s v="05/20/1993                    "/>
    <s v="學生"/>
    <s v="管理學院                      "/>
    <s v="商研所"/>
    <s v="碩士班"/>
    <n v="973610520"/>
    <s v="steve820520@gmail.com"/>
    <s v="其它"/>
    <s v="是"/>
    <n v="0"/>
    <n v="0"/>
    <s v="是"/>
    <m/>
    <x v="1"/>
    <m/>
    <x v="722"/>
    <n v="0"/>
    <s v="TIP"/>
    <s v="企業實習計劃說明會"/>
    <s v="0322_台灣拜耳"/>
    <n v="2"/>
    <n v="107"/>
    <n v="1"/>
    <n v="1"/>
    <n v="10"/>
    <m/>
    <x v="767"/>
    <n v="0"/>
    <n v="0"/>
    <n v="0"/>
    <n v="0"/>
    <n v="1"/>
    <n v="0"/>
    <s v="所"/>
    <s v="商研"/>
    <x v="7"/>
    <s v="商研所"/>
  </r>
  <r>
    <s v="03 26 2019  2:34PM            "/>
    <s v="蘇恩祺"/>
    <s v="A128377443"/>
    <s v="男"/>
    <s v="05/20/1993                    "/>
    <s v="學生"/>
    <s v="管理學院                      "/>
    <s v="商研所"/>
    <s v="碩士班"/>
    <n v="973610520"/>
    <s v="steve820520@gmail.com"/>
    <s v="其它"/>
    <s v="是"/>
    <n v="0"/>
    <n v="0"/>
    <s v="是"/>
    <m/>
    <x v="1"/>
    <m/>
    <x v="722"/>
    <n v="0"/>
    <s v="TIP"/>
    <s v="企業實習計劃說明會"/>
    <s v="0325_富達投信"/>
    <n v="2"/>
    <n v="107"/>
    <n v="1"/>
    <n v="1"/>
    <n v="10"/>
    <m/>
    <x v="767"/>
    <n v="0"/>
    <n v="0"/>
    <n v="0"/>
    <n v="0"/>
    <n v="1"/>
    <n v="0"/>
    <s v="所"/>
    <s v="商研"/>
    <x v="7"/>
    <s v="商研所"/>
  </r>
  <r>
    <m/>
    <s v="蘇國華"/>
    <m/>
    <m/>
    <m/>
    <s v="企業夥伴"/>
    <s v="台北富邦銀行"/>
    <m/>
    <s v="其他"/>
    <m/>
    <m/>
    <m/>
    <m/>
    <m/>
    <m/>
    <s v="是"/>
    <m/>
    <x v="0"/>
    <m/>
    <x v="1"/>
    <m/>
    <s v="TCP"/>
    <s v="結業式"/>
    <s v="0329_結業式"/>
    <n v="2"/>
    <n v="107"/>
    <n v="1"/>
    <n v="0"/>
    <n v="0"/>
    <m/>
    <x v="768"/>
    <n v="0"/>
    <n v="1"/>
    <n v="0"/>
    <n v="0"/>
    <n v="0"/>
    <n v="0"/>
    <s v="其他"/>
    <s v="非在校生"/>
    <x v="1"/>
    <s v="其他"/>
  </r>
  <r>
    <s v="03 15 2019  3:30PM            "/>
    <s v="蘇儀真"/>
    <s v="F228593435"/>
    <s v="女"/>
    <s v="05/17/1994                    "/>
    <s v="學生"/>
    <s v="理學院                        "/>
    <s v="心理系臨床組"/>
    <s v="碩士班"/>
    <n v="910169416"/>
    <s v="r05227202@ntu.edu.tw"/>
    <s v="其它"/>
    <s v="否"/>
    <n v="0"/>
    <n v="1"/>
    <s v="是"/>
    <m/>
    <x v="0"/>
    <s v="140.112.25.32"/>
    <x v="723"/>
    <n v="10"/>
    <s v="TIP"/>
    <s v="企業實習計劃說明會"/>
    <s v="0318_大昌華嘉"/>
    <n v="2"/>
    <n v="107"/>
    <n v="1"/>
    <n v="1"/>
    <n v="10"/>
    <m/>
    <x v="769"/>
    <n v="0"/>
    <n v="1"/>
    <n v="10"/>
    <n v="0"/>
    <n v="0"/>
    <n v="0"/>
    <s v="所"/>
    <s v="其他"/>
    <x v="0"/>
    <s v="其他系所"/>
  </r>
  <r>
    <s v="02 17 2019  9:34PM            "/>
    <s v="龔律銘"/>
    <s v="A129681053"/>
    <s v="男"/>
    <s v="04/11/1999                    "/>
    <s v="學生"/>
    <s v="管理學院                      "/>
    <s v="國企系"/>
    <s v="學士班"/>
    <n v="988165217"/>
    <s v="b07704098@ntu.edu.tw"/>
    <s v="其它"/>
    <s v="否"/>
    <n v="0"/>
    <n v="1"/>
    <s v="是"/>
    <m/>
    <x v="0"/>
    <s v="111.243.41.36"/>
    <x v="724"/>
    <n v="10"/>
    <s v="TIP"/>
    <s v="企業實習計劃說明會"/>
    <s v="0306_藍天百腦匯"/>
    <n v="2"/>
    <n v="107"/>
    <n v="1"/>
    <n v="1"/>
    <n v="10"/>
    <s v="否"/>
    <x v="770"/>
    <n v="0"/>
    <n v="1"/>
    <n v="10"/>
    <n v="0"/>
    <n v="0"/>
    <n v="0"/>
    <s v="系"/>
    <s v="國企"/>
    <x v="2"/>
    <s v="國企系"/>
  </r>
  <r>
    <s v="02 17 2019  9:32PM            "/>
    <s v="龔律銘"/>
    <s v="A129681053"/>
    <s v="男"/>
    <s v="04/11/1999                    "/>
    <s v="學生"/>
    <s v="管理學院                      "/>
    <s v="國企系"/>
    <s v="學士班"/>
    <n v="988165217"/>
    <s v="b07704098@ntu.edu.tw"/>
    <s v="其它"/>
    <s v="否"/>
    <n v="0"/>
    <n v="1"/>
    <s v="是"/>
    <m/>
    <x v="0"/>
    <s v="111.243.41.36"/>
    <x v="724"/>
    <n v="10"/>
    <s v="TIP"/>
    <s v="企業實習計劃說明會"/>
    <s v="0319_玉山銀行"/>
    <n v="2"/>
    <n v="107"/>
    <n v="1"/>
    <n v="1"/>
    <n v="10"/>
    <s v="否"/>
    <x v="770"/>
    <n v="0"/>
    <n v="1"/>
    <n v="10"/>
    <n v="0"/>
    <n v="0"/>
    <n v="0"/>
    <s v="系"/>
    <s v="國企"/>
    <x v="2"/>
    <s v="國企系"/>
  </r>
  <r>
    <s v="03 19 2019  6:35PM            "/>
    <s v="龔律銘"/>
    <s v="A129681053"/>
    <s v="男"/>
    <s v="04/11/1999                    "/>
    <s v="學生"/>
    <s v="管理學院                      "/>
    <s v="國企系"/>
    <s v="學士班"/>
    <n v="988165217"/>
    <s v="b07704098@ntu.edu.tw"/>
    <s v="其它"/>
    <s v="否"/>
    <n v="0"/>
    <n v="1"/>
    <s v="是"/>
    <m/>
    <x v="0"/>
    <s v="114.137.4.42"/>
    <x v="724"/>
    <n v="10"/>
    <s v="職涯講堂"/>
    <s v="校友職涯分享會"/>
    <s v="0320_國企B97陳迦樂"/>
    <n v="2"/>
    <n v="107"/>
    <n v="1"/>
    <n v="1"/>
    <n v="10"/>
    <s v="會不會覺得轉換跑道過程中，需要面對暫時性失業或是適應新環境很有壓力，該如何處理壓力呢？"/>
    <x v="770"/>
    <n v="0"/>
    <n v="1"/>
    <n v="10"/>
    <n v="0"/>
    <n v="0"/>
    <n v="0"/>
    <s v="系"/>
    <s v="國企"/>
    <x v="2"/>
    <s v="國企系"/>
  </r>
  <r>
    <s v="02 17 2019  9:33PM            "/>
    <s v="龔律銘"/>
    <s v="A129681053"/>
    <s v="男"/>
    <s v="04/11/1999                    "/>
    <s v="學生"/>
    <s v="管理學院                      "/>
    <s v="國企系"/>
    <s v="學士班"/>
    <n v="988165217"/>
    <s v="b07704098@ntu.edu.tw"/>
    <s v="其它"/>
    <s v="否"/>
    <n v="1"/>
    <n v="0"/>
    <s v="否"/>
    <m/>
    <x v="0"/>
    <s v="111.243.41.36"/>
    <x v="724"/>
    <n v="10"/>
    <s v="TIP"/>
    <s v="企業實習計劃說明會"/>
    <s v="0320_國泰金控"/>
    <n v="2"/>
    <n v="107"/>
    <n v="1"/>
    <n v="1"/>
    <n v="10"/>
    <s v="無"/>
    <x v="770"/>
    <n v="1"/>
    <n v="0"/>
    <n v="0"/>
    <n v="1"/>
    <n v="0"/>
    <n v="0"/>
    <s v="系"/>
    <s v="國企"/>
    <x v="2"/>
    <s v="國企系"/>
  </r>
  <r>
    <s v="03 19 2019  6:31PM            "/>
    <s v="龔律銘"/>
    <s v="A129681053"/>
    <s v="男"/>
    <s v="04/11/1999                    "/>
    <s v="學生"/>
    <s v="管理學院                      "/>
    <s v="國企系"/>
    <s v="學士班"/>
    <n v="988165217"/>
    <s v="b07704098@ntu.edu.tw"/>
    <s v="其它"/>
    <s v="否"/>
    <n v="0"/>
    <n v="1"/>
    <s v="是"/>
    <m/>
    <x v="0"/>
    <s v="114.137.4.42"/>
    <x v="724"/>
    <n v="6"/>
    <s v="職涯講堂"/>
    <s v="學長姐實習經驗分享會"/>
    <s v="0326_工管B05孫儷芯/國企B04童安弘"/>
    <n v="2"/>
    <n v="107"/>
    <n v="1"/>
    <n v="1"/>
    <n v="10"/>
    <s v="實習期間最重視的態度是？"/>
    <x v="770"/>
    <n v="0"/>
    <n v="1"/>
    <n v="10"/>
    <n v="0"/>
    <n v="0"/>
    <n v="0"/>
    <s v="系"/>
    <s v="國企"/>
    <x v="2"/>
    <s v="國企系"/>
  </r>
  <r>
    <s v="04  6 2019  1:56PM            "/>
    <s v="龔律銘"/>
    <s v="A129681053"/>
    <s v="男"/>
    <s v="04/11/1999                    "/>
    <s v="學生"/>
    <s v="管理學院                      "/>
    <s v="國企系"/>
    <s v="學士班"/>
    <n v="988165217"/>
    <s v="b07704098@ntu.edu.tw"/>
    <s v="其它"/>
    <s v="否"/>
    <n v="1"/>
    <n v="0"/>
    <s v="否"/>
    <m/>
    <x v="0"/>
    <s v="140.112.4.192"/>
    <x v="724"/>
    <n v="6"/>
    <s v="職涯講堂"/>
    <s v="校友職涯分享會"/>
    <s v="0423_EMBA108級鄭玉琪"/>
    <n v="2"/>
    <n v="107"/>
    <n v="1"/>
    <n v="1"/>
    <n v="10"/>
    <s v="您如何以管理者的思維 去理解理工背景的人才思維模式 ，並讓理工人願意為團隊做事"/>
    <x v="770"/>
    <n v="1"/>
    <n v="0"/>
    <n v="0"/>
    <n v="1"/>
    <n v="0"/>
    <n v="0"/>
    <s v="系"/>
    <s v="國企"/>
    <x v="2"/>
    <s v="國企系"/>
  </r>
  <r>
    <s v="03 19 2019  6:33PM            "/>
    <s v="龔律銘"/>
    <s v="A129681053"/>
    <s v="男"/>
    <s v="04/11/1999                    "/>
    <s v="學生"/>
    <s v="管理學院                      "/>
    <s v="國企系"/>
    <s v="學士班"/>
    <n v="988165217"/>
    <s v="b07704098@ntu.edu.tw"/>
    <s v="其它"/>
    <s v="否"/>
    <n v="1"/>
    <n v="0"/>
    <s v="否"/>
    <m/>
    <x v="0"/>
    <s v="114.137.4.42"/>
    <x v="724"/>
    <n v="6"/>
    <s v="職涯講堂"/>
    <s v="實習經驗分享"/>
    <s v="0429_國企R06林威宇國企B04陳雨彤"/>
    <n v="2"/>
    <n v="107"/>
    <n v="1"/>
    <n v="1"/>
    <n v="10"/>
    <s v="如果不喜歡與人接觸，該如何透過實習找到與人相處的自信"/>
    <x v="770"/>
    <n v="1"/>
    <n v="0"/>
    <n v="0"/>
    <n v="1"/>
    <n v="0"/>
    <n v="0"/>
    <s v="系"/>
    <s v="國企"/>
    <x v="2"/>
    <s v="國企系"/>
  </r>
  <r>
    <s v="05  9 2019  9:08AM            "/>
    <s v="龔律銘"/>
    <s v="A129681053"/>
    <s v="男"/>
    <s v="04/11/1999                    "/>
    <s v="學生"/>
    <s v="管理學院                      "/>
    <s v="國企系"/>
    <s v="學士班"/>
    <n v="928010192"/>
    <s v="masterisrulai@gmail.com"/>
    <s v="其它"/>
    <s v="是"/>
    <n v="0"/>
    <n v="0"/>
    <s v="是"/>
    <m/>
    <x v="1"/>
    <m/>
    <x v="724"/>
    <n v="6"/>
    <s v="TIP"/>
    <s v="企業實習說明會"/>
    <s v="0508_台大創創中心"/>
    <n v="2"/>
    <n v="107"/>
    <n v="1"/>
    <n v="1"/>
    <n v="10"/>
    <m/>
    <x v="770"/>
    <n v="0"/>
    <n v="0"/>
    <n v="0"/>
    <n v="0"/>
    <n v="1"/>
    <n v="0"/>
    <s v="系"/>
    <s v="國企"/>
    <x v="2"/>
    <s v="國企系"/>
  </r>
  <r>
    <s v="05  9 2019  9:08AM            "/>
    <s v="龔律銘"/>
    <s v="A129681053"/>
    <s v="男"/>
    <s v="04/11/1999                    "/>
    <s v="學生"/>
    <s v="管理學院                      "/>
    <s v="國企系"/>
    <s v="學士班"/>
    <n v="928010192"/>
    <s v="masterisrulai@gmail.com"/>
    <s v="其它"/>
    <s v="是"/>
    <n v="0"/>
    <n v="0"/>
    <m/>
    <m/>
    <x v="2"/>
    <m/>
    <x v="724"/>
    <n v="6"/>
    <s v="黑名單"/>
    <s v="20190509-20190623"/>
    <m/>
    <n v="2"/>
    <n v="107"/>
    <n v="1"/>
    <n v="1"/>
    <n v="10"/>
    <m/>
    <x v="770"/>
    <n v="0"/>
    <n v="0"/>
    <n v="-40"/>
    <n v="-3"/>
    <n v="0"/>
    <n v="0"/>
    <s v="系"/>
    <s v="國企"/>
    <x v="2"/>
    <s v="國企系"/>
  </r>
  <r>
    <s v="05 15 2019  3:06PM            "/>
    <s v="劉家瑜"/>
    <s v="B223236771"/>
    <s v="女"/>
    <s v="04/09/1999                    "/>
    <s v="學生"/>
    <s v="管理學院                      "/>
    <s v="工管系企管組"/>
    <s v="學士班"/>
    <n v="905910996"/>
    <s v="liu190409@gmail.com"/>
    <s v="其它"/>
    <s v="是"/>
    <n v="0"/>
    <n v="0"/>
    <s v="是"/>
    <m/>
    <x v="4"/>
    <m/>
    <x v="614"/>
    <n v="6"/>
    <s v="菁粹會客室"/>
    <s v="與C level有約"/>
    <s v="0514_WTW王伯松總經理"/>
    <n v="2"/>
    <n v="107"/>
    <n v="1"/>
    <n v="1"/>
    <n v="-30"/>
    <m/>
    <x v="647"/>
    <n v="0"/>
    <n v="1"/>
    <n v="-30"/>
    <n v="0"/>
    <n v="0"/>
    <n v="0"/>
    <s v="系"/>
    <s v="工管"/>
    <x v="5"/>
    <s v="工管系"/>
  </r>
  <r>
    <s v="05 15 2019  3:06PM            "/>
    <s v="蔡柏旻"/>
    <s v="L123927353"/>
    <s v="男"/>
    <s v="09/25/1996                    "/>
    <s v="學生"/>
    <s v="管理學院                      "/>
    <s v="會計系"/>
    <s v="學士班"/>
    <n v="223361763"/>
    <m/>
    <s v="其它"/>
    <s v="是"/>
    <n v="0"/>
    <n v="0"/>
    <s v="是"/>
    <m/>
    <x v="4"/>
    <m/>
    <x v="640"/>
    <n v="6"/>
    <s v="菁粹會客室"/>
    <s v="與C level有約"/>
    <s v="0514_WTW王伯松總經理"/>
    <n v="2"/>
    <n v="107"/>
    <n v="1"/>
    <n v="1"/>
    <n v="-30"/>
    <m/>
    <x v="676"/>
    <n v="0"/>
    <n v="1"/>
    <n v="-30"/>
    <n v="0"/>
    <n v="0"/>
    <n v="0"/>
    <s v="系"/>
    <s v="會計"/>
    <x v="4"/>
    <s v="會計系"/>
  </r>
  <r>
    <s v="05 15 2019  3:06PM            "/>
    <s v="黃冠綸"/>
    <s v="A129648674"/>
    <s v="男"/>
    <s v="09/13/1997                    "/>
    <s v="學生"/>
    <s v="管理學院                      "/>
    <s v="會計系"/>
    <s v="學士班"/>
    <n v="911569969"/>
    <m/>
    <s v="其它"/>
    <s v="是"/>
    <n v="0"/>
    <n v="0"/>
    <s v="是"/>
    <m/>
    <x v="4"/>
    <m/>
    <x v="508"/>
    <n v="6"/>
    <s v="菁粹會客室"/>
    <s v="與C level有約"/>
    <s v="0514_WTW王伯松總經理"/>
    <n v="2"/>
    <n v="107"/>
    <n v="1"/>
    <n v="1"/>
    <n v="-30"/>
    <m/>
    <x v="535"/>
    <n v="0"/>
    <n v="1"/>
    <n v="-30"/>
    <n v="0"/>
    <n v="0"/>
    <n v="0"/>
    <s v="系"/>
    <s v="會計"/>
    <x v="4"/>
    <s v="會計系"/>
  </r>
  <r>
    <s v="05 15 2019  3:07PM            "/>
    <s v="陳思吟"/>
    <s v="E225108004"/>
    <s v="男"/>
    <s v="04/13/1996                    "/>
    <s v="學生"/>
    <s v="管理學院                      "/>
    <s v="國企系"/>
    <s v="碩士班"/>
    <n v="923260512"/>
    <s v="shihyin96@gmail.com"/>
    <s v="其它"/>
    <s v="是"/>
    <n v="0"/>
    <n v="0"/>
    <s v="是"/>
    <m/>
    <x v="4"/>
    <m/>
    <x v="434"/>
    <n v="6"/>
    <s v="菁粹會客室"/>
    <s v="與C level有約"/>
    <s v="0514_WTW王伯松總經理"/>
    <n v="2"/>
    <n v="107"/>
    <n v="1"/>
    <n v="1"/>
    <n v="-30"/>
    <m/>
    <x v="457"/>
    <n v="0"/>
    <n v="1"/>
    <n v="-30"/>
    <n v="0"/>
    <n v="0"/>
    <n v="0"/>
    <s v="所"/>
    <s v="國企"/>
    <x v="11"/>
    <s v="國企所"/>
  </r>
  <r>
    <s v="05 15 2019  3:07PM            "/>
    <s v="林柏均"/>
    <s v="V221422703"/>
    <s v="男"/>
    <s v="10/13/1996                    "/>
    <s v="學生"/>
    <s v="社會科學院                    "/>
    <s v="政治系國關組"/>
    <s v="學士班"/>
    <n v="955520707"/>
    <m/>
    <s v="其它"/>
    <s v="是"/>
    <n v="0"/>
    <n v="0"/>
    <s v="是"/>
    <m/>
    <x v="4"/>
    <m/>
    <x v="210"/>
    <n v="6"/>
    <s v="菁粹會客室"/>
    <s v="與C level有約"/>
    <s v="0514_WTW王伯松總經理"/>
    <n v="2"/>
    <n v="107"/>
    <n v="1"/>
    <n v="1"/>
    <n v="-30"/>
    <m/>
    <x v="219"/>
    <n v="0"/>
    <n v="1"/>
    <n v="-30"/>
    <n v="0"/>
    <n v="0"/>
    <n v="0"/>
    <s v="系"/>
    <s v="其他"/>
    <x v="0"/>
    <s v="其他系所"/>
  </r>
  <r>
    <s v="05 15 2019  3:07PM            "/>
    <s v="葉明茵"/>
    <s v="A230598605"/>
    <s v="男"/>
    <s v="08/30/2000                    "/>
    <s v="學生"/>
    <s v="管理學院                      "/>
    <s v="國企系"/>
    <s v="學士班"/>
    <n v="970954028"/>
    <s v="s410366@shsh.tw"/>
    <s v="其它"/>
    <s v="是"/>
    <n v="0"/>
    <n v="0"/>
    <s v="是"/>
    <m/>
    <x v="4"/>
    <m/>
    <x v="567"/>
    <n v="6"/>
    <s v="菁粹會客室"/>
    <s v="與C level有約"/>
    <s v="0514_WTW王伯松總經理"/>
    <n v="2"/>
    <n v="107"/>
    <n v="1"/>
    <n v="1"/>
    <n v="-30"/>
    <m/>
    <x v="596"/>
    <n v="0"/>
    <n v="1"/>
    <n v="-30"/>
    <n v="0"/>
    <n v="0"/>
    <n v="0"/>
    <s v="系"/>
    <s v="國企"/>
    <x v="2"/>
    <s v="國企系"/>
  </r>
  <r>
    <s v="04 23 2019  5:21PM            "/>
    <s v="周承宏"/>
    <s v="F130105032"/>
    <s v="男"/>
    <s v="10/24/1997                    "/>
    <s v="學生"/>
    <s v="理學院                        "/>
    <s v="心理系"/>
    <s v="學士班"/>
    <n v="983803555"/>
    <s v="b05207038@ntu.edu.tw"/>
    <s v="其它"/>
    <s v="否"/>
    <n v="0"/>
    <n v="1"/>
    <s v="是"/>
    <m/>
    <x v="0"/>
    <s v="140.112.4.192"/>
    <x v="166"/>
    <n v="6"/>
    <s v="TIP"/>
    <s v="企業實習說明會 "/>
    <s v="0522_統一企業&amp;統一數網"/>
    <n v="2"/>
    <n v="107"/>
    <n v="1"/>
    <n v="1"/>
    <n v="10"/>
    <s v="否"/>
    <x v="175"/>
    <n v="0"/>
    <n v="1"/>
    <n v="10"/>
    <n v="0"/>
    <n v="0"/>
    <n v="0"/>
    <s v="系"/>
    <s v="其他"/>
    <x v="0"/>
    <s v="其他系所"/>
  </r>
  <r>
    <s v="04 23 2019  6:50PM            "/>
    <s v="張仕霖"/>
    <s v="D122723506"/>
    <s v="男"/>
    <s v="04/10/1997                    "/>
    <s v="學生"/>
    <s v="管理學院                      "/>
    <s v="會計系"/>
    <s v="學士班"/>
    <n v="916661040"/>
    <s v="b04702081@ntu.edu.tw"/>
    <s v="其它"/>
    <s v="否"/>
    <n v="0"/>
    <n v="1"/>
    <s v="是"/>
    <m/>
    <x v="0"/>
    <s v="140.112.7.185"/>
    <x v="327"/>
    <n v="6"/>
    <s v="TIP"/>
    <s v="企業實習說明會 "/>
    <s v="0522_統一企業&amp;統一數網"/>
    <n v="2"/>
    <n v="107"/>
    <n v="1"/>
    <n v="1"/>
    <n v="10"/>
    <s v="有，玉山銀行財金處、海鷗國際貿易會計部門"/>
    <x v="340"/>
    <n v="0"/>
    <n v="1"/>
    <n v="10"/>
    <n v="0"/>
    <n v="0"/>
    <n v="0"/>
    <s v="系"/>
    <s v="會計"/>
    <x v="4"/>
    <s v="會計系"/>
  </r>
  <r>
    <s v="04 24 2019 12:29AM            "/>
    <s v="李佳蓁"/>
    <s v="C221432865"/>
    <s v="女"/>
    <s v="07/14/1994                    "/>
    <s v="學生"/>
    <s v="管理學院                      "/>
    <s v="商研所"/>
    <s v="碩士班"/>
    <n v="910860568"/>
    <s v="candice.lee101@gmail.com"/>
    <s v="其它"/>
    <s v="否"/>
    <n v="1"/>
    <n v="0"/>
    <s v="否"/>
    <m/>
    <x v="0"/>
    <s v="140.112.235.210"/>
    <x v="116"/>
    <n v="6"/>
    <s v="TIP"/>
    <s v="企業實習說明會 "/>
    <s v="0522_統一企業&amp;統一數網"/>
    <n v="2"/>
    <n v="107"/>
    <n v="1"/>
    <n v="1"/>
    <n v="10"/>
    <s v="是"/>
    <x v="120"/>
    <n v="1"/>
    <n v="0"/>
    <n v="0"/>
    <n v="1"/>
    <n v="0"/>
    <n v="0"/>
    <s v="所"/>
    <s v="商研"/>
    <x v="7"/>
    <s v="商研所"/>
  </r>
  <r>
    <s v="04 24 2019  4:19PM            "/>
    <s v="鄭雅倩"/>
    <s v="F229134127"/>
    <s v="女"/>
    <s v="12/16/1996                    "/>
    <s v="學生"/>
    <s v="社會科學院                    "/>
    <s v="政治系政論組"/>
    <s v="學士班"/>
    <n v="222135881"/>
    <s v="b04302147@ntu.edu.tw"/>
    <s v="其它"/>
    <s v="否"/>
    <n v="1"/>
    <n v="0"/>
    <s v="否"/>
    <m/>
    <x v="0"/>
    <s v="211.23.141.98"/>
    <x v="725"/>
    <n v="6"/>
    <s v="TIP"/>
    <s v="企業實習說明會 "/>
    <s v="0522_統一企業&amp;統一數網"/>
    <n v="2"/>
    <n v="107"/>
    <n v="1"/>
    <n v="1"/>
    <n v="10"/>
    <s v="有"/>
    <x v="771"/>
    <n v="1"/>
    <n v="0"/>
    <n v="0"/>
    <n v="1"/>
    <n v="0"/>
    <n v="0"/>
    <s v="系"/>
    <s v="其他"/>
    <x v="0"/>
    <s v="其他系所"/>
  </r>
  <r>
    <s v="04 24 2019  4:45PM            "/>
    <s v="李嘉軒"/>
    <s v="T224092821"/>
    <s v="女"/>
    <s v="12/29/1995                    "/>
    <s v="學生"/>
    <s v="管理學院                      "/>
    <s v="財金系"/>
    <s v="碩士班"/>
    <n v="986582685"/>
    <s v="r07723081@ntu.edu.tw"/>
    <s v="其它"/>
    <s v="是"/>
    <n v="0"/>
    <n v="1"/>
    <s v="是"/>
    <m/>
    <x v="0"/>
    <s v="140.112.25.106"/>
    <x v="150"/>
    <n v="6"/>
    <s v="TIP"/>
    <s v="企業實習說明會 "/>
    <s v="0522_統一企業&amp;統一數網"/>
    <n v="2"/>
    <n v="107"/>
    <n v="1"/>
    <n v="1"/>
    <n v="10"/>
    <s v="Y"/>
    <x v="157"/>
    <n v="0"/>
    <n v="1"/>
    <n v="10"/>
    <n v="0"/>
    <n v="0"/>
    <n v="0"/>
    <s v="所"/>
    <s v="財金"/>
    <x v="9"/>
    <s v="財金所"/>
  </r>
  <r>
    <s v="04 25 2019  7:13PM            "/>
    <s v="方婕薰"/>
    <s v="A230325086"/>
    <s v="女"/>
    <s v="02/06/1999                    "/>
    <s v="學生"/>
    <s v="管理學院                      "/>
    <s v="財金系"/>
    <s v="學士班"/>
    <n v="975686915"/>
    <s v="b06703007@ntu.edu.tw"/>
    <s v="其它"/>
    <s v="否"/>
    <n v="0"/>
    <n v="1"/>
    <s v="是"/>
    <m/>
    <x v="0"/>
    <s v="140.112.25.26"/>
    <x v="10"/>
    <n v="6"/>
    <s v="TIP"/>
    <s v="企業實習說明會 "/>
    <s v="0522_統一企業&amp;統一數網"/>
    <n v="2"/>
    <n v="107"/>
    <n v="1"/>
    <n v="1"/>
    <n v="10"/>
    <s v="否"/>
    <x v="10"/>
    <n v="0"/>
    <n v="1"/>
    <n v="10"/>
    <n v="0"/>
    <n v="0"/>
    <n v="0"/>
    <s v="系"/>
    <s v="財金"/>
    <x v="3"/>
    <s v="財金系"/>
  </r>
  <r>
    <s v="04 25 2019  7:13PM            "/>
    <s v="梁品萱"/>
    <s v="F229449847"/>
    <s v="女"/>
    <s v="05/10/1999                    "/>
    <s v="學生"/>
    <s v="管理學院                      "/>
    <s v="財金系"/>
    <s v="學士班"/>
    <n v="987252310"/>
    <s v="rachel051026@gmail.com"/>
    <s v="其它"/>
    <s v="否"/>
    <n v="0"/>
    <n v="1"/>
    <s v="是"/>
    <m/>
    <x v="0"/>
    <s v="140.112.25.40"/>
    <x v="355"/>
    <n v="6"/>
    <s v="TIP"/>
    <s v="企業實習說明會 "/>
    <s v="0522_統一企業&amp;統一數網"/>
    <n v="2"/>
    <n v="107"/>
    <n v="1"/>
    <n v="1"/>
    <n v="10"/>
    <s v="否"/>
    <x v="370"/>
    <n v="0"/>
    <n v="1"/>
    <n v="10"/>
    <n v="0"/>
    <n v="0"/>
    <n v="0"/>
    <s v="系"/>
    <s v="財金"/>
    <x v="3"/>
    <s v="財金系"/>
  </r>
  <r>
    <s v="04 27 2019  1:41PM            "/>
    <s v="潘君亭"/>
    <s v="F228459232"/>
    <s v="女"/>
    <s v="03/24/1993                    "/>
    <s v="學生"/>
    <s v="管理學院                      "/>
    <s v="國企系"/>
    <s v="碩士班"/>
    <n v="910194409"/>
    <s v="capller589@gmail.com"/>
    <s v="其它"/>
    <s v="否"/>
    <n v="0"/>
    <n v="1"/>
    <s v="是"/>
    <m/>
    <x v="0"/>
    <s v="180.217.101.53"/>
    <x v="623"/>
    <n v="6"/>
    <s v="TIP"/>
    <s v="企業實習說明會 "/>
    <s v="0522_統一企業&amp;統一數網"/>
    <n v="2"/>
    <n v="107"/>
    <n v="1"/>
    <n v="1"/>
    <n v="10"/>
    <s v="是"/>
    <x v="657"/>
    <n v="0"/>
    <n v="1"/>
    <n v="10"/>
    <n v="0"/>
    <n v="0"/>
    <n v="0"/>
    <s v="所"/>
    <s v="國企"/>
    <x v="11"/>
    <s v="國企所"/>
  </r>
  <r>
    <s v="04 27 2019 11:06PM            "/>
    <s v="曾?涵"/>
    <s v="D222877896"/>
    <s v="女"/>
    <s v="10/18/1996                    "/>
    <s v="學生"/>
    <s v="生物資源暨農學院              "/>
    <s v="森林環資系"/>
    <s v="學士班"/>
    <n v="963939840"/>
    <s v="B04605041@ntu.edu.tw"/>
    <s v="其它"/>
    <s v="否"/>
    <n v="1"/>
    <n v="0"/>
    <s v="否"/>
    <m/>
    <x v="0"/>
    <s v="140.112.4.209"/>
    <x v="476"/>
    <n v="6"/>
    <s v="TIP"/>
    <s v="企業實習說明會 "/>
    <s v="0522_統一企業&amp;統一數網"/>
    <n v="2"/>
    <n v="107"/>
    <n v="1"/>
    <n v="1"/>
    <n v="10"/>
    <s v="否"/>
    <x v="500"/>
    <n v="1"/>
    <n v="0"/>
    <n v="0"/>
    <n v="1"/>
    <n v="0"/>
    <n v="0"/>
    <s v="系"/>
    <s v="其他"/>
    <x v="0"/>
    <s v="其他系所"/>
  </r>
  <r>
    <s v="04 28 2019 10:52AM            "/>
    <s v="盧繹安"/>
    <s v="B123195362"/>
    <s v="男"/>
    <s v="10/04/1997                    "/>
    <s v="學生"/>
    <s v="管理學院                      "/>
    <s v="會計系"/>
    <s v="學士班"/>
    <n v="974336958"/>
    <s v="b05702031@ntu.edu.tw"/>
    <s v="其它"/>
    <s v="否"/>
    <n v="0"/>
    <n v="1"/>
    <s v="是"/>
    <m/>
    <x v="0"/>
    <s v="140.112.244.27"/>
    <x v="669"/>
    <n v="6"/>
    <s v="TIP"/>
    <s v="企業實習說明會 "/>
    <s v="0522_統一企業&amp;統一數網"/>
    <n v="2"/>
    <n v="107"/>
    <n v="1"/>
    <n v="1"/>
    <n v="10"/>
    <s v="是"/>
    <x v="706"/>
    <n v="0"/>
    <n v="1"/>
    <n v="10"/>
    <n v="0"/>
    <n v="0"/>
    <n v="0"/>
    <s v="系"/>
    <s v="會計"/>
    <x v="4"/>
    <s v="會計系"/>
  </r>
  <r>
    <s v="04 28 2019 10:48PM            "/>
    <s v="朱嘉賢"/>
    <s v="XB00057393"/>
    <s v="女"/>
    <s v="10/31/1995                    "/>
    <s v="學生"/>
    <s v="生物資源暨農學院              "/>
    <s v="森林環資系"/>
    <s v="學士班"/>
    <n v="983477641"/>
    <s v="B04605084@ntu.edu.tw"/>
    <s v="其它"/>
    <s v="否"/>
    <n v="0"/>
    <n v="1"/>
    <s v="是"/>
    <m/>
    <x v="0"/>
    <s v="140.112.215.27"/>
    <x v="54"/>
    <n v="6"/>
    <s v="TIP"/>
    <s v="企業實習說明會 "/>
    <s v="0522_統一企業&amp;統一數網"/>
    <n v="2"/>
    <n v="107"/>
    <n v="1"/>
    <n v="1"/>
    <n v="10"/>
    <s v="NO"/>
    <x v="57"/>
    <n v="0"/>
    <n v="1"/>
    <n v="10"/>
    <n v="0"/>
    <n v="0"/>
    <n v="0"/>
    <s v="系"/>
    <s v="其他"/>
    <x v="0"/>
    <s v="其他系所"/>
  </r>
  <r>
    <s v="04 28 2019 11:53PM            "/>
    <s v="鍾采昀"/>
    <s v="H224948347"/>
    <s v="女"/>
    <s v="01/24/1998                    "/>
    <s v="學生"/>
    <s v="管理學院                      "/>
    <s v="工管系企管組"/>
    <s v="學士班"/>
    <n v="937474272"/>
    <s v="b05303033@ntu.edu.tw"/>
    <s v="其它"/>
    <s v="否"/>
    <n v="0"/>
    <n v="1"/>
    <s v="是"/>
    <m/>
    <x v="0"/>
    <s v="180.217.230.128"/>
    <x v="701"/>
    <n v="6"/>
    <s v="TIP"/>
    <s v="企業實習說明會 "/>
    <s v="0522_統一企業&amp;統一數網"/>
    <n v="2"/>
    <n v="107"/>
    <n v="1"/>
    <n v="1"/>
    <n v="10"/>
    <s v="是"/>
    <x v="742"/>
    <n v="0"/>
    <n v="1"/>
    <n v="10"/>
    <n v="0"/>
    <n v="0"/>
    <n v="0"/>
    <s v="系"/>
    <s v="工管"/>
    <x v="5"/>
    <s v="工管系"/>
  </r>
  <r>
    <s v="04 30 2019  4:28PM            "/>
    <s v="游馥嘉"/>
    <s v="H223984938"/>
    <s v="女"/>
    <s v="09/24/1992                    "/>
    <s v="學生"/>
    <s v="管理學院                      "/>
    <s v="國企系"/>
    <s v="碩士班"/>
    <n v="912662856"/>
    <s v="cms4218@yahoo.com.tw"/>
    <s v="其它"/>
    <s v="否"/>
    <n v="0"/>
    <n v="1"/>
    <s v="是"/>
    <m/>
    <x v="0"/>
    <s v="223.136.72.144"/>
    <x v="486"/>
    <n v="6"/>
    <s v="TIP"/>
    <s v="企業實習說明會 "/>
    <s v="0522_統一企業&amp;統一數網"/>
    <n v="2"/>
    <n v="107"/>
    <n v="1"/>
    <n v="1"/>
    <n v="10"/>
    <s v="否"/>
    <x v="510"/>
    <n v="0"/>
    <n v="1"/>
    <n v="10"/>
    <n v="0"/>
    <n v="0"/>
    <n v="0"/>
    <s v="所"/>
    <s v="國企"/>
    <x v="11"/>
    <s v="國企所"/>
  </r>
  <r>
    <s v="04 30 2019 11:35PM            "/>
    <s v="王翊淇"/>
    <s v="A230133462"/>
    <s v="女"/>
    <s v="10/26/1998                    "/>
    <s v="學生"/>
    <s v="法律學院                      "/>
    <s v="法律系法學組"/>
    <s v="學士班"/>
    <n v="908005132"/>
    <s v="elva19981026@gmail.com"/>
    <s v="其它"/>
    <s v="否"/>
    <n v="0"/>
    <n v="1"/>
    <s v="是"/>
    <m/>
    <x v="0"/>
    <s v="150.116.31.82"/>
    <x v="29"/>
    <n v="6"/>
    <s v="TIP"/>
    <s v="企業實習說明會 "/>
    <s v="0522_統一企業&amp;統一數網"/>
    <n v="2"/>
    <n v="107"/>
    <n v="1"/>
    <n v="1"/>
    <n v="10"/>
    <s v="否"/>
    <x v="29"/>
    <n v="0"/>
    <n v="1"/>
    <n v="10"/>
    <n v="0"/>
    <n v="0"/>
    <n v="0"/>
    <s v="系"/>
    <s v="其他"/>
    <x v="0"/>
    <s v="其他系所"/>
  </r>
  <r>
    <s v="05  1 2019  1:53AM            "/>
    <s v="朱梓安"/>
    <s v="AC30060946"/>
    <s v="男"/>
    <s v="06/22/1994                    "/>
    <s v="學生"/>
    <s v="管理學院                      "/>
    <s v="財金系"/>
    <s v="碩士班"/>
    <n v="975500197"/>
    <s v="r07723042@ntu.edu.tw"/>
    <s v="其它"/>
    <s v="否"/>
    <n v="0"/>
    <n v="1"/>
    <s v="是"/>
    <m/>
    <x v="0"/>
    <s v="111.71.22.158"/>
    <x v="53"/>
    <n v="6"/>
    <s v="TIP"/>
    <s v="企業實習說明會 "/>
    <s v="0522_統一企業&amp;統一數網"/>
    <n v="2"/>
    <n v="107"/>
    <n v="1"/>
    <n v="1"/>
    <n v="10"/>
    <s v="有"/>
    <x v="56"/>
    <n v="0"/>
    <n v="1"/>
    <n v="10"/>
    <n v="0"/>
    <n v="0"/>
    <n v="0"/>
    <s v="所"/>
    <s v="財金"/>
    <x v="9"/>
    <s v="財金所"/>
  </r>
  <r>
    <s v="05  1 2019 11:36AM            "/>
    <s v="劉嘉茜"/>
    <s v="A230913353"/>
    <s v="女"/>
    <s v="01/22/2000                    "/>
    <s v="學生"/>
    <s v="管理學院                      "/>
    <s v="財金系"/>
    <s v="學士班"/>
    <n v="956160576"/>
    <s v="jenny1371@gmail.com"/>
    <s v="其它"/>
    <s v="否"/>
    <n v="1"/>
    <n v="0"/>
    <s v="否"/>
    <m/>
    <x v="0"/>
    <s v="114.136.141.226"/>
    <x v="726"/>
    <n v="6"/>
    <s v="TIP"/>
    <s v="企業實習說明會 "/>
    <s v="0522_統一企業&amp;統一數網"/>
    <n v="2"/>
    <n v="107"/>
    <n v="1"/>
    <n v="1"/>
    <n v="10"/>
    <s v="否"/>
    <x v="772"/>
    <n v="1"/>
    <n v="0"/>
    <n v="0"/>
    <n v="1"/>
    <n v="0"/>
    <n v="0"/>
    <s v="系"/>
    <s v="財金"/>
    <x v="3"/>
    <s v="財金系"/>
  </r>
  <r>
    <s v="05  2 2019  1:58PM            "/>
    <s v="林宸逸"/>
    <s v="G122200430"/>
    <s v="男"/>
    <s v="03/25/1995                    "/>
    <s v="學生"/>
    <s v="生物資源暨農學院              "/>
    <s v="農經系"/>
    <s v="碩士班"/>
    <n v="935502252"/>
    <s v="R07627019@ntu.edu.tw"/>
    <s v="其它"/>
    <s v="否"/>
    <n v="0"/>
    <n v="1"/>
    <s v="是"/>
    <m/>
    <x v="0"/>
    <s v="140.112.4.192"/>
    <x v="217"/>
    <n v="6"/>
    <s v="TIP"/>
    <s v="企業實習說明會 "/>
    <s v="0522_統一企業&amp;統一數網"/>
    <n v="2"/>
    <n v="107"/>
    <n v="1"/>
    <n v="1"/>
    <n v="10"/>
    <s v="否"/>
    <x v="226"/>
    <n v="0"/>
    <n v="1"/>
    <n v="10"/>
    <n v="0"/>
    <n v="0"/>
    <n v="0"/>
    <s v="所"/>
    <s v="其他"/>
    <x v="0"/>
    <s v="其他系所"/>
  </r>
  <r>
    <s v="05  2 2019  4:47PM            "/>
    <s v="簡博涵"/>
    <s v="A230130961"/>
    <s v="女"/>
    <s v="10/15/1998                    "/>
    <s v="學生"/>
    <s v="管理學院                      "/>
    <s v="工管系企管組"/>
    <s v="學士班"/>
    <n v="975782434"/>
    <s v="amyjian@gmali.com"/>
    <s v="其它"/>
    <s v="是"/>
    <n v="0"/>
    <n v="1"/>
    <s v="是"/>
    <m/>
    <x v="0"/>
    <s v="122.116.83.245"/>
    <x v="705"/>
    <n v="6"/>
    <s v="TIP"/>
    <s v="企業實習說明會 "/>
    <s v="0522_統一企業&amp;統一數網"/>
    <n v="2"/>
    <n v="107"/>
    <n v="1"/>
    <n v="1"/>
    <n v="10"/>
    <s v="否"/>
    <x v="747"/>
    <n v="0"/>
    <n v="1"/>
    <n v="10"/>
    <n v="0"/>
    <n v="0"/>
    <n v="0"/>
    <s v="系"/>
    <s v="工管"/>
    <x v="5"/>
    <s v="工管系"/>
  </r>
  <r>
    <s v="05  2 2019  5:28PM            "/>
    <s v="盛怡慈"/>
    <s v="A226885042"/>
    <s v="女"/>
    <s v="10/27/1995                    "/>
    <s v="學生"/>
    <s v="管理學院                      "/>
    <s v="商研所"/>
    <s v="碩士班"/>
    <n v="938849706"/>
    <s v="r07741008@ntu.edu.tw"/>
    <s v="其它"/>
    <s v="是"/>
    <n v="1"/>
    <n v="0"/>
    <s v="否"/>
    <m/>
    <x v="0"/>
    <s v="61.231.165.193"/>
    <x v="727"/>
    <n v="6"/>
    <s v="TIP"/>
    <s v="企業實習說明會 "/>
    <s v="0522_統一企業&amp;統一數網"/>
    <n v="2"/>
    <n v="107"/>
    <n v="1"/>
    <n v="1"/>
    <n v="10"/>
    <s v="yes"/>
    <x v="773"/>
    <n v="1"/>
    <n v="0"/>
    <n v="0"/>
    <n v="1"/>
    <n v="0"/>
    <n v="0"/>
    <s v="所"/>
    <s v="商研"/>
    <x v="7"/>
    <s v="商研所"/>
  </r>
  <r>
    <s v="05  6 2019  9:59AM            "/>
    <s v="張  創"/>
    <s v="A130850251"/>
    <s v="男"/>
    <s v="03/01/1998                    "/>
    <s v="學生"/>
    <s v="管理學院                      "/>
    <s v="財金系"/>
    <s v="學士班"/>
    <n v="918392950"/>
    <s v="paul30930239@gmail.com"/>
    <s v="其它"/>
    <s v="是"/>
    <n v="0"/>
    <n v="1"/>
    <s v="是"/>
    <m/>
    <x v="0"/>
    <s v="223.136.170.142"/>
    <x v="323"/>
    <n v="6"/>
    <s v="TIP"/>
    <s v="企業實習說明會 "/>
    <s v="0522_統一企業&amp;統一數網"/>
    <n v="2"/>
    <n v="107"/>
    <n v="1"/>
    <n v="1"/>
    <n v="10"/>
    <s v="有，於2018年台新投信暑期實習"/>
    <x v="336"/>
    <n v="0"/>
    <n v="1"/>
    <n v="10"/>
    <n v="0"/>
    <n v="0"/>
    <n v="0"/>
    <s v="系"/>
    <s v="財金"/>
    <x v="3"/>
    <s v="財金系"/>
  </r>
  <r>
    <s v="05  6 2019 12:39PM            "/>
    <s v="黃瑞晶"/>
    <s v="F229638228"/>
    <s v="女"/>
    <s v="04/08/1999                    "/>
    <s v="學生"/>
    <s v="理學院                        "/>
    <s v="地質系"/>
    <s v="學士班"/>
    <n v="965395076"/>
    <s v="b06204007@ntu.edu.tw"/>
    <s v="其它"/>
    <s v="否"/>
    <n v="0"/>
    <n v="1"/>
    <s v="是"/>
    <m/>
    <x v="0"/>
    <s v="140.112.25.16"/>
    <x v="525"/>
    <n v="6"/>
    <s v="TIP"/>
    <s v="企業實習說明會 "/>
    <s v="0522_統一企業&amp;統一數網"/>
    <n v="2"/>
    <n v="107"/>
    <n v="1"/>
    <n v="1"/>
    <n v="10"/>
    <s v="No"/>
    <x v="553"/>
    <n v="0"/>
    <n v="1"/>
    <n v="10"/>
    <n v="0"/>
    <n v="0"/>
    <n v="0"/>
    <s v="系"/>
    <s v="其他"/>
    <x v="0"/>
    <s v="其他系所"/>
  </r>
  <r>
    <s v="05  6 2019  3:04PM            "/>
    <s v="許偉亮"/>
    <s v="F129534723"/>
    <s v="男"/>
    <s v="03/25/1998                    "/>
    <s v="學生"/>
    <s v="管理學院                      "/>
    <s v="財金系"/>
    <s v="學士班"/>
    <n v="933806983"/>
    <s v="b05703011@ntu.edu.tw"/>
    <s v="其它"/>
    <s v="否"/>
    <n v="0"/>
    <n v="1"/>
    <s v="是"/>
    <m/>
    <x v="0"/>
    <s v="101.9.209.81"/>
    <x v="370"/>
    <n v="6"/>
    <s v="TIP"/>
    <s v="企業實習說明會 "/>
    <s v="0522_統一企業&amp;統一數網"/>
    <n v="2"/>
    <n v="107"/>
    <n v="1"/>
    <n v="1"/>
    <n v="10"/>
    <s v="否"/>
    <x v="385"/>
    <n v="0"/>
    <n v="1"/>
    <n v="10"/>
    <n v="0"/>
    <n v="0"/>
    <n v="0"/>
    <s v="系"/>
    <s v="財金"/>
    <x v="3"/>
    <s v="財金系"/>
  </r>
  <r>
    <s v="05  7 2019  9:57PM            "/>
    <s v="劉睿澄"/>
    <s v="E125113610"/>
    <s v="男"/>
    <s v="07/31/1996                    "/>
    <s v="學生"/>
    <s v="管理學院                      "/>
    <s v="國企系"/>
    <s v="碩士班"/>
    <n v="932352153"/>
    <s v="allen60212@gmail.com"/>
    <s v="其它"/>
    <s v="否"/>
    <n v="0"/>
    <n v="1"/>
    <s v="是"/>
    <m/>
    <x v="0"/>
    <s v="1.163.176.120"/>
    <x v="619"/>
    <n v="6"/>
    <s v="TIP"/>
    <s v="企業實習說明會 "/>
    <s v="0522_統一企業&amp;統一數網"/>
    <n v="2"/>
    <n v="107"/>
    <n v="1"/>
    <n v="1"/>
    <n v="10"/>
    <s v="是"/>
    <x v="652"/>
    <n v="0"/>
    <n v="1"/>
    <n v="10"/>
    <n v="0"/>
    <n v="0"/>
    <n v="0"/>
    <s v="所"/>
    <s v="國企"/>
    <x v="11"/>
    <s v="國企所"/>
  </r>
  <r>
    <s v="05  8 2019  8:02PM            "/>
    <s v="張芳瑜"/>
    <s v="H224564092"/>
    <s v="女"/>
    <s v="05/15/1994                    "/>
    <s v="學生"/>
    <s v="管理學院                      "/>
    <s v="商研所"/>
    <s v="碩士班"/>
    <n v="926121081"/>
    <s v="vvbbnn5678@gmail.com"/>
    <s v="其它"/>
    <s v="否"/>
    <n v="1"/>
    <n v="0"/>
    <s v="否"/>
    <m/>
    <x v="0"/>
    <s v="163.14.39.189"/>
    <x v="330"/>
    <n v="6"/>
    <s v="TIP"/>
    <s v="企業實習說明會 "/>
    <s v="0522_統一企業&amp;統一數網"/>
    <n v="2"/>
    <n v="107"/>
    <n v="1"/>
    <n v="1"/>
    <n v="10"/>
    <s v="有"/>
    <x v="344"/>
    <n v="1"/>
    <n v="0"/>
    <n v="0"/>
    <n v="1"/>
    <n v="0"/>
    <n v="0"/>
    <s v="所"/>
    <s v="商研"/>
    <x v="7"/>
    <s v="商研所"/>
  </r>
  <r>
    <s v="05  9 2019  2:08PM            "/>
    <s v="吳豐光"/>
    <s v="AC30131477"/>
    <s v="男"/>
    <s v="09/13/1996                    "/>
    <s v="學生"/>
    <s v="管理學院                      "/>
    <s v="財金系"/>
    <s v="學士班"/>
    <n v="974049080"/>
    <s v="b04703124@ntu.edu.tw"/>
    <s v="其它"/>
    <s v="是"/>
    <n v="0"/>
    <n v="1"/>
    <s v="是"/>
    <m/>
    <x v="0"/>
    <s v="140.112.243.65"/>
    <x v="95"/>
    <n v="6"/>
    <s v="TIP"/>
    <s v="企業實習說明會 "/>
    <s v="0522_統一企業&amp;統一數網"/>
    <n v="2"/>
    <n v="107"/>
    <n v="1"/>
    <n v="1"/>
    <n v="10"/>
    <s v="無"/>
    <x v="99"/>
    <n v="0"/>
    <n v="1"/>
    <n v="10"/>
    <n v="0"/>
    <n v="0"/>
    <n v="0"/>
    <s v="系"/>
    <s v="財金"/>
    <x v="3"/>
    <s v="財金系"/>
  </r>
  <r>
    <s v="05 10 2019  3:38PM            "/>
    <s v="劉家瑜"/>
    <s v="B223236771"/>
    <s v="女"/>
    <s v="04/09/1999                    "/>
    <s v="學生"/>
    <s v="管理學院                      "/>
    <s v="工管系企管組"/>
    <s v="學士班"/>
    <n v="905910996"/>
    <s v="liu190409@gmail.com"/>
    <s v="其它"/>
    <s v="否"/>
    <n v="0"/>
    <n v="1"/>
    <s v="是"/>
    <m/>
    <x v="0"/>
    <s v="223.136.150.5"/>
    <x v="614"/>
    <n v="6"/>
    <s v="TIP"/>
    <s v="企業實習說明會 "/>
    <s v="0522_統一企業&amp;統一數網"/>
    <n v="2"/>
    <n v="107"/>
    <n v="1"/>
    <n v="1"/>
    <n v="10"/>
    <s v="否"/>
    <x v="647"/>
    <n v="0"/>
    <n v="1"/>
    <n v="10"/>
    <n v="0"/>
    <n v="0"/>
    <n v="0"/>
    <s v="系"/>
    <s v="工管"/>
    <x v="5"/>
    <s v="工管系"/>
  </r>
  <r>
    <s v="05 11 2019 12:40PM            "/>
    <s v="郭力銨"/>
    <s v="G122673531"/>
    <s v="男"/>
    <s v="02/19/1998                    "/>
    <s v="學生"/>
    <s v="管理學院                      "/>
    <s v="會計系"/>
    <s v="學士班"/>
    <n v="911456798"/>
    <s v="eric0219c@gmail.com"/>
    <s v="其它"/>
    <s v="否"/>
    <n v="0"/>
    <n v="1"/>
    <s v="是"/>
    <m/>
    <x v="0"/>
    <s v="140.112.25.98"/>
    <x v="376"/>
    <n v="6"/>
    <s v="TIP"/>
    <s v="企業實習說明會 "/>
    <s v="0522_統一企業&amp;統一數網"/>
    <n v="2"/>
    <n v="107"/>
    <n v="1"/>
    <n v="1"/>
    <n v="10"/>
    <s v="是"/>
    <x v="392"/>
    <n v="0"/>
    <n v="1"/>
    <n v="10"/>
    <n v="0"/>
    <n v="0"/>
    <n v="0"/>
    <s v="系"/>
    <s v="會計"/>
    <x v="4"/>
    <s v="會計系"/>
  </r>
  <r>
    <s v="05 12 2019 11:49AM            "/>
    <s v="潘思蒨"/>
    <s v="C221551025"/>
    <s v="女"/>
    <s v="11/29/1997                    "/>
    <s v="校外人士"/>
    <m/>
    <m/>
    <m/>
    <n v="955809344"/>
    <s v="v861129@gmail.com"/>
    <s v="其它"/>
    <s v="否"/>
    <n v="0"/>
    <n v="1"/>
    <s v="是"/>
    <m/>
    <x v="0"/>
    <s v="39.12.108.140"/>
    <x v="728"/>
    <n v="6"/>
    <s v="TIP"/>
    <s v="企業實習說明會 "/>
    <s v="0522_統一企業&amp;統一數網"/>
    <n v="2"/>
    <n v="107"/>
    <n v="1"/>
    <n v="1"/>
    <n v="10"/>
    <s v="是"/>
    <x v="774"/>
    <n v="0"/>
    <n v="1"/>
    <n v="10"/>
    <n v="0"/>
    <n v="0"/>
    <n v="0"/>
    <s v="其他"/>
    <s v="非在校生"/>
    <x v="1"/>
    <s v="其他"/>
  </r>
  <r>
    <s v="05 12 2019  1:05PM            "/>
    <s v="鍾秉瀚"/>
    <s v="F130285535"/>
    <s v="男"/>
    <s v="09/21/1999                    "/>
    <s v="學生"/>
    <s v="管理學院                      "/>
    <s v="財金系"/>
    <s v="學士班"/>
    <n v="932826607"/>
    <s v="henry41003@gmail.com"/>
    <s v="其它"/>
    <s v="否"/>
    <n v="0"/>
    <n v="1"/>
    <s v="是"/>
    <m/>
    <x v="0"/>
    <s v="118.167.128.232"/>
    <x v="729"/>
    <n v="6"/>
    <s v="TIP"/>
    <s v="企業實習說明會 "/>
    <s v="0522_統一企業&amp;統一數網"/>
    <n v="2"/>
    <n v="107"/>
    <n v="1"/>
    <n v="1"/>
    <n v="10"/>
    <s v="否"/>
    <x v="775"/>
    <n v="0"/>
    <n v="1"/>
    <n v="10"/>
    <n v="0"/>
    <n v="0"/>
    <n v="0"/>
    <s v="系"/>
    <s v="財金"/>
    <x v="3"/>
    <s v="財金系"/>
  </r>
  <r>
    <s v="05 12 2019  4:15PM            "/>
    <s v="周詩坪"/>
    <s v="F230040869"/>
    <s v="女"/>
    <s v="11/22/1998                    "/>
    <s v="學生"/>
    <s v="文學院                        "/>
    <s v="外文系"/>
    <s v="學士班"/>
    <n v="975759122"/>
    <s v="cindy871122@gmail.com"/>
    <s v="其它"/>
    <s v="否"/>
    <n v="0"/>
    <n v="1"/>
    <s v="是"/>
    <m/>
    <x v="0"/>
    <s v="1.163.65.211"/>
    <x v="730"/>
    <n v="6"/>
    <s v="TIP"/>
    <s v="企業實習說明會 "/>
    <s v="0522_統一企業&amp;統一數網"/>
    <n v="2"/>
    <n v="107"/>
    <n v="1"/>
    <n v="1"/>
    <n v="10"/>
    <s v="否"/>
    <x v="776"/>
    <n v="0"/>
    <n v="1"/>
    <n v="10"/>
    <n v="0"/>
    <n v="0"/>
    <n v="0"/>
    <s v="系"/>
    <s v="其他"/>
    <x v="0"/>
    <s v="其他系所"/>
  </r>
  <r>
    <s v="05 12 2019 11:22PM            "/>
    <s v="李依穎"/>
    <s v="L224850451"/>
    <s v="女"/>
    <s v="09/08/1994                    "/>
    <s v="學生"/>
    <s v="共教中心                      "/>
    <s v="運動管理學程"/>
    <s v="碩士班"/>
    <n v="952253112"/>
    <s v="r06h42011@ntu.edu.tw"/>
    <s v="其它"/>
    <s v="是"/>
    <n v="0"/>
    <n v="1"/>
    <s v="是"/>
    <m/>
    <x v="0"/>
    <s v="220.129.3.201"/>
    <x v="731"/>
    <n v="6"/>
    <s v="TIP"/>
    <s v="企業實習說明會 "/>
    <s v="0522_統一企業&amp;統一數網"/>
    <n v="2"/>
    <n v="107"/>
    <n v="1"/>
    <n v="1"/>
    <n v="10"/>
    <s v="有"/>
    <x v="777"/>
    <n v="0"/>
    <n v="1"/>
    <n v="10"/>
    <n v="0"/>
    <n v="0"/>
    <n v="0"/>
    <s v="所"/>
    <s v="其他"/>
    <x v="0"/>
    <s v="其他系所"/>
  </r>
  <r>
    <s v="05 13 2019  1:02AM            "/>
    <s v="黃紹華"/>
    <s v="A128417835"/>
    <s v="男"/>
    <s v="01/28/1995                    "/>
    <s v="校友"/>
    <m/>
    <s v="資管系"/>
    <s v="學士班校友"/>
    <n v="285096370"/>
    <s v="b02613014@ntu.edu.tw"/>
    <s v="其它"/>
    <s v="否"/>
    <n v="0"/>
    <n v="1"/>
    <s v="是"/>
    <m/>
    <x v="0"/>
    <s v="49.217.49.97"/>
    <x v="732"/>
    <n v="6"/>
    <s v="TIP"/>
    <s v="企業實習說明會 "/>
    <s v="0522_統一企業&amp;統一數網"/>
    <n v="2"/>
    <n v="107"/>
    <n v="1"/>
    <n v="1"/>
    <n v="10"/>
    <s v="否"/>
    <x v="778"/>
    <n v="0"/>
    <n v="1"/>
    <n v="10"/>
    <n v="0"/>
    <n v="0"/>
    <n v="0"/>
    <s v="其他"/>
    <s v="非在校生"/>
    <x v="1"/>
    <s v="其他"/>
  </r>
  <r>
    <s v="05 14 2019 11:07AM            "/>
    <s v="李善樂"/>
    <s v="H124644726"/>
    <s v="男"/>
    <s v="01/11/1996                    "/>
    <s v="學生"/>
    <s v="管理學院                      "/>
    <s v="國企系"/>
    <s v="碩士班"/>
    <n v="906796080"/>
    <s v="huk468975@gmail.com"/>
    <s v="其它"/>
    <s v="是"/>
    <n v="1"/>
    <n v="0"/>
    <s v="否"/>
    <m/>
    <x v="0"/>
    <s v="140.112.4.209"/>
    <x v="144"/>
    <n v="6"/>
    <s v="TIP"/>
    <s v="企業實習說明會 "/>
    <s v="0522_統一企業&amp;統一數網"/>
    <n v="2"/>
    <n v="107"/>
    <n v="1"/>
    <n v="1"/>
    <n v="10"/>
    <s v="有"/>
    <x v="151"/>
    <n v="1"/>
    <n v="0"/>
    <n v="0"/>
    <n v="1"/>
    <n v="0"/>
    <n v="0"/>
    <s v="所"/>
    <s v="國企"/>
    <x v="11"/>
    <s v="國企所"/>
  </r>
  <r>
    <s v="05 15 2019  1:15AM            "/>
    <s v="林彧玄"/>
    <s v="L125177173"/>
    <s v="男"/>
    <s v="01/29/1998                    "/>
    <s v="學生"/>
    <s v="管理學院                      "/>
    <s v="國企系"/>
    <s v="學士班"/>
    <n v="926425272"/>
    <s v="b05704053@ntu.edu.tw"/>
    <s v="其它"/>
    <s v="是"/>
    <n v="1"/>
    <n v="0"/>
    <s v="否"/>
    <m/>
    <x v="0"/>
    <s v="140.112.212.45"/>
    <x v="220"/>
    <n v="6"/>
    <s v="TIP"/>
    <s v="企業實習說明會 "/>
    <s v="0522_統一企業&amp;統一數網"/>
    <n v="2"/>
    <n v="107"/>
    <n v="1"/>
    <n v="1"/>
    <n v="10"/>
    <s v="否"/>
    <x v="229"/>
    <n v="1"/>
    <n v="0"/>
    <n v="0"/>
    <n v="1"/>
    <n v="0"/>
    <n v="0"/>
    <s v="系"/>
    <s v="國企"/>
    <x v="2"/>
    <s v="國企系"/>
  </r>
  <r>
    <s v="05 15 2019 12:27PM            "/>
    <s v="呂欣瑗"/>
    <s v="B223259676"/>
    <s v="女"/>
    <s v="12/11/1997                    "/>
    <s v="學生"/>
    <s v="醫學院                        "/>
    <s v="職治系"/>
    <s v="學士班"/>
    <n v="972521589"/>
    <s v="b05409028@ntu.edu.tw"/>
    <s v="其它"/>
    <s v="否"/>
    <n v="0"/>
    <n v="1"/>
    <s v="是"/>
    <m/>
    <x v="0"/>
    <s v="140.112.25.99"/>
    <x v="733"/>
    <n v="6"/>
    <s v="TIP"/>
    <s v="企業實習說明會 "/>
    <s v="0522_統一企業&amp;統一數網"/>
    <n v="2"/>
    <n v="107"/>
    <n v="1"/>
    <n v="1"/>
    <n v="10"/>
    <s v="是"/>
    <x v="779"/>
    <n v="0"/>
    <n v="1"/>
    <n v="10"/>
    <n v="0"/>
    <n v="0"/>
    <n v="0"/>
    <s v="系"/>
    <s v="其他"/>
    <x v="0"/>
    <s v="其他系所"/>
  </r>
  <r>
    <s v="05 15 2019 11:00PM            "/>
    <s v="張慧琳"/>
    <s v="AD30413690"/>
    <s v="女"/>
    <s v="08/08/1999                    "/>
    <s v="學生"/>
    <s v="管理學院                      "/>
    <s v="財金系"/>
    <s v="學士班"/>
    <n v="901334818"/>
    <s v="b06703053@ntu.edu.tw"/>
    <s v="其它"/>
    <s v="否"/>
    <n v="0"/>
    <n v="1"/>
    <s v="是"/>
    <m/>
    <x v="0"/>
    <s v="140.112.193.63"/>
    <x v="351"/>
    <n v="6"/>
    <s v="TIP"/>
    <s v="企業實習說明會 "/>
    <s v="0522_統一企業&amp;統一數網"/>
    <n v="2"/>
    <n v="107"/>
    <n v="1"/>
    <n v="1"/>
    <n v="10"/>
    <s v="否"/>
    <x v="366"/>
    <n v="0"/>
    <n v="1"/>
    <n v="10"/>
    <n v="0"/>
    <n v="0"/>
    <n v="0"/>
    <s v="系"/>
    <s v="財金"/>
    <x v="3"/>
    <s v="財金系"/>
  </r>
  <r>
    <s v="05 16 2019  5:51PM            "/>
    <s v="王暄雯"/>
    <s v="U221734636"/>
    <s v="女"/>
    <s v="12/23/1995                    "/>
    <s v="學生"/>
    <s v="管理學院                      "/>
    <s v="會計系"/>
    <s v="碩士班"/>
    <n v="922729496"/>
    <s v="r07722003@ntu.edu.tw"/>
    <s v="其它"/>
    <s v="否"/>
    <n v="0"/>
    <n v="1"/>
    <s v="是"/>
    <m/>
    <x v="0"/>
    <s v="111.71.75.21"/>
    <x v="37"/>
    <n v="6"/>
    <s v="TIP"/>
    <s v="企業實習說明會 "/>
    <s v="0522_統一企業&amp;統一數網"/>
    <n v="2"/>
    <n v="107"/>
    <n v="1"/>
    <n v="1"/>
    <n v="10"/>
    <s v="是"/>
    <x v="37"/>
    <n v="0"/>
    <n v="1"/>
    <n v="10"/>
    <n v="0"/>
    <n v="0"/>
    <n v="0"/>
    <s v="所"/>
    <s v="會計"/>
    <x v="10"/>
    <s v="會研所"/>
  </r>
  <r>
    <s v="05 16 2019 11:29PM            "/>
    <s v="施旻宏"/>
    <s v="E125251160"/>
    <s v="男"/>
    <s v="08/21/1997                    "/>
    <s v="學生"/>
    <s v="理學院                        "/>
    <s v="物理系"/>
    <s v="學士班"/>
    <n v="975211559"/>
    <s v="sm04081721@hotmail.com"/>
    <s v="其它"/>
    <s v="否"/>
    <n v="1"/>
    <n v="0"/>
    <s v="否"/>
    <m/>
    <x v="0"/>
    <s v="59.115.141.41"/>
    <x v="734"/>
    <n v="6"/>
    <s v="TIP"/>
    <s v="企業實習說明會 "/>
    <s v="0522_統一企業&amp;統一數網"/>
    <n v="2"/>
    <n v="107"/>
    <n v="1"/>
    <n v="1"/>
    <n v="10"/>
    <s v="否"/>
    <x v="780"/>
    <n v="1"/>
    <n v="0"/>
    <n v="0"/>
    <n v="1"/>
    <n v="0"/>
    <n v="0"/>
    <s v="系"/>
    <s v="其他"/>
    <x v="0"/>
    <s v="其他系所"/>
  </r>
  <r>
    <s v="05 17 2019  6:00PM            "/>
    <s v="洪肇偉"/>
    <s v="E125077897"/>
    <s v="男"/>
    <s v="08/22/1995                    "/>
    <s v="學生"/>
    <s v="管理學院                      "/>
    <s v="會計系"/>
    <s v="碩士班"/>
    <n v="939731061"/>
    <s v="iamhon0822@gmail.com"/>
    <s v="其它"/>
    <s v="是"/>
    <n v="0"/>
    <n v="1"/>
    <s v="是"/>
    <m/>
    <x v="0"/>
    <s v="49.217.167.110"/>
    <x v="284"/>
    <n v="6"/>
    <s v="TIP"/>
    <s v="企業實習說明會 "/>
    <s v="0522_統一企業&amp;統一數網"/>
    <n v="2"/>
    <n v="107"/>
    <n v="1"/>
    <n v="1"/>
    <n v="10"/>
    <s v="是"/>
    <x v="294"/>
    <n v="0"/>
    <n v="1"/>
    <n v="10"/>
    <n v="0"/>
    <n v="0"/>
    <n v="0"/>
    <s v="所"/>
    <s v="會計"/>
    <x v="10"/>
    <s v="會研所"/>
  </r>
  <r>
    <s v="05 18 2019  8:15PM            "/>
    <s v="蔡佩芸"/>
    <s v="Q224228079"/>
    <s v="女"/>
    <s v="04/19/1999                    "/>
    <s v="學生"/>
    <s v="社會科學院                    "/>
    <s v="經濟系"/>
    <s v="學士班"/>
    <n v="976372707"/>
    <s v="b06303115@ntu.edu.tw"/>
    <s v="其它"/>
    <s v="否"/>
    <n v="1"/>
    <n v="0"/>
    <s v="否"/>
    <m/>
    <x v="0"/>
    <s v="122.117.12.67"/>
    <x v="735"/>
    <n v="6"/>
    <s v="TIP"/>
    <s v="企業實習說明會 "/>
    <s v="0522_統一企業&amp;統一數網"/>
    <n v="2"/>
    <n v="107"/>
    <n v="1"/>
    <n v="1"/>
    <n v="10"/>
    <s v="無"/>
    <x v="781"/>
    <n v="1"/>
    <n v="0"/>
    <n v="0"/>
    <n v="1"/>
    <n v="0"/>
    <n v="0"/>
    <s v="系"/>
    <s v="其他"/>
    <x v="0"/>
    <s v="其他系所"/>
  </r>
  <r>
    <s v="05 19 2019  9:37AM            "/>
    <s v="楊芳捷"/>
    <s v="L225048697"/>
    <s v="女"/>
    <s v="02/21/1997                    "/>
    <s v="學生"/>
    <s v="社會科學院                    "/>
    <s v="經濟系"/>
    <s v="學士班"/>
    <n v="970692017"/>
    <s v="jessicay221@gmail.com"/>
    <s v="其它"/>
    <s v="是"/>
    <n v="1"/>
    <n v="0"/>
    <s v="否"/>
    <m/>
    <x v="0"/>
    <s v="114.46.172.147"/>
    <x v="548"/>
    <n v="6"/>
    <s v="TIP"/>
    <s v="企業實習說明會 "/>
    <s v="0522_統一企業&amp;統一數網"/>
    <n v="2"/>
    <n v="107"/>
    <n v="1"/>
    <n v="1"/>
    <n v="10"/>
    <s v="是"/>
    <x v="576"/>
    <n v="1"/>
    <n v="0"/>
    <n v="0"/>
    <n v="1"/>
    <n v="0"/>
    <n v="0"/>
    <s v="系"/>
    <s v="其他"/>
    <x v="0"/>
    <s v="其他系所"/>
  </r>
  <r>
    <s v="05 19 2019  3:48PM            "/>
    <s v="林明偉"/>
    <s v="a127719849"/>
    <s v="男"/>
    <s v="10/22/1981                    "/>
    <s v="校外人士"/>
    <m/>
    <m/>
    <m/>
    <n v="919177091"/>
    <s v="dreamway127@gmail.com"/>
    <s v="其它"/>
    <s v="否"/>
    <n v="1"/>
    <n v="0"/>
    <s v="否"/>
    <m/>
    <x v="0"/>
    <s v="27.247.41.161"/>
    <x v="736"/>
    <n v="6"/>
    <s v="TIP"/>
    <s v="企業實習說明會 "/>
    <s v="0522_統一企業&amp;統一數網"/>
    <n v="2"/>
    <n v="107"/>
    <n v="1"/>
    <n v="1"/>
    <n v="10"/>
    <s v="無"/>
    <x v="782"/>
    <n v="1"/>
    <n v="0"/>
    <n v="0"/>
    <n v="1"/>
    <n v="0"/>
    <n v="0"/>
    <s v="其他"/>
    <s v="非在校生"/>
    <x v="1"/>
    <s v="其他"/>
  </r>
  <r>
    <s v="05 20 2019  2:14PM            "/>
    <s v="蔡柏旻"/>
    <s v="L123927353"/>
    <s v="男"/>
    <s v="09/25/1996                    "/>
    <s v="學生"/>
    <s v="管理學院                      "/>
    <s v="會計系"/>
    <s v="學士班"/>
    <n v="223361763"/>
    <s v="b04702104@ntu.edu.tw"/>
    <s v="其它"/>
    <s v="是"/>
    <n v="0"/>
    <n v="1"/>
    <s v="是"/>
    <m/>
    <x v="0"/>
    <s v="27.246.45.198"/>
    <x v="640"/>
    <n v="6"/>
    <s v="TIP"/>
    <s v="企業實習說明會 "/>
    <s v="0522_統一企業&amp;統一數網"/>
    <n v="2"/>
    <n v="107"/>
    <n v="1"/>
    <n v="1"/>
    <n v="10"/>
    <s v="Yes"/>
    <x v="676"/>
    <n v="0"/>
    <n v="1"/>
    <n v="10"/>
    <n v="0"/>
    <n v="0"/>
    <n v="0"/>
    <s v="系"/>
    <s v="會計"/>
    <x v="4"/>
    <s v="會計系"/>
  </r>
  <r>
    <s v="05 20 2019  2:57PM            "/>
    <s v="李岱縈"/>
    <s v="F229091083"/>
    <s v="女"/>
    <s v="01/05/1997                    "/>
    <s v="學生"/>
    <s v="管理學院                      "/>
    <s v="工管系企管組"/>
    <s v="學士班"/>
    <n v="988906003"/>
    <m/>
    <s v="其它"/>
    <s v="是"/>
    <n v="0"/>
    <n v="1"/>
    <s v="是"/>
    <m/>
    <x v="0"/>
    <m/>
    <x v="737"/>
    <n v="6"/>
    <s v="TIP"/>
    <s v="企業實習說明會 "/>
    <s v="0522_統一企業&amp;統一數網"/>
    <n v="2"/>
    <n v="107"/>
    <n v="1"/>
    <n v="1"/>
    <n v="10"/>
    <m/>
    <x v="783"/>
    <n v="0"/>
    <n v="1"/>
    <n v="10"/>
    <n v="0"/>
    <n v="0"/>
    <n v="0"/>
    <s v="系"/>
    <s v="工管"/>
    <x v="5"/>
    <s v="工管系"/>
  </r>
  <r>
    <s v="05 20 2019  3:57PM            "/>
    <s v="邱心褕"/>
    <s v="L224758087"/>
    <s v="女"/>
    <s v="11/11/1996                    "/>
    <s v="學生"/>
    <s v="文學院                        "/>
    <s v="外文系"/>
    <s v="學士班"/>
    <n v="958633397"/>
    <s v="b04102077@ntu.edu.tw"/>
    <s v="其它"/>
    <s v="否"/>
    <n v="0"/>
    <n v="1"/>
    <s v="是"/>
    <m/>
    <x v="0"/>
    <s v="140.112.25.106"/>
    <x v="239"/>
    <n v="6"/>
    <s v="TIP"/>
    <s v="企業實習說明會 "/>
    <s v="0522_統一企業&amp;統一數網"/>
    <n v="2"/>
    <n v="107"/>
    <n v="1"/>
    <n v="1"/>
    <n v="10"/>
    <s v="是"/>
    <x v="248"/>
    <n v="0"/>
    <n v="1"/>
    <n v="10"/>
    <n v="0"/>
    <n v="0"/>
    <n v="0"/>
    <s v="系"/>
    <s v="其他"/>
    <x v="0"/>
    <s v="其他系所"/>
  </r>
  <r>
    <s v="05 21 2019 11:38AM            "/>
    <s v="李欣倫"/>
    <s v="C221575123"/>
    <s v="女"/>
    <s v="01/17/1999                    "/>
    <s v="學生"/>
    <s v="管理學院                      "/>
    <s v="財金系"/>
    <s v="學士班"/>
    <n v="930880117"/>
    <s v="b06703079@ntu.edu.tw"/>
    <s v="其它"/>
    <s v="否"/>
    <n v="0"/>
    <n v="1"/>
    <s v="是"/>
    <m/>
    <x v="0"/>
    <s v="39.10.165.67"/>
    <x v="127"/>
    <n v="6"/>
    <s v="TIP"/>
    <s v="企業實習說明會 "/>
    <s v="0522_統一企業&amp;統一數網"/>
    <n v="2"/>
    <n v="107"/>
    <n v="1"/>
    <n v="1"/>
    <n v="10"/>
    <s v="否"/>
    <x v="133"/>
    <n v="0"/>
    <n v="1"/>
    <n v="10"/>
    <n v="0"/>
    <n v="0"/>
    <n v="0"/>
    <s v="系"/>
    <s v="財金"/>
    <x v="3"/>
    <s v="財金系"/>
  </r>
  <r>
    <s v="05 21 2019  2:53PM            "/>
    <s v="羅淮億"/>
    <s v="J122746424"/>
    <s v="男"/>
    <s v="11/12/1994                    "/>
    <s v="學生"/>
    <s v="生物資源暨農學院              "/>
    <s v="農經系"/>
    <s v="碩士班"/>
    <n v="956111243"/>
    <s v="tank0291@gmail.com"/>
    <s v="其它"/>
    <s v="否"/>
    <n v="1"/>
    <n v="0"/>
    <s v="否"/>
    <m/>
    <x v="0"/>
    <s v="140.112.4.192"/>
    <x v="713"/>
    <n v="6"/>
    <s v="TIP"/>
    <s v="企業實習說明會 "/>
    <s v="0522_統一企業&amp;統一數網"/>
    <n v="2"/>
    <n v="107"/>
    <n v="1"/>
    <n v="1"/>
    <n v="10"/>
    <s v="是"/>
    <x v="758"/>
    <n v="1"/>
    <n v="0"/>
    <n v="0"/>
    <n v="1"/>
    <n v="0"/>
    <n v="0"/>
    <s v="所"/>
    <s v="其他"/>
    <x v="0"/>
    <s v="其他系所"/>
  </r>
  <r>
    <s v="05 21 2019  3:05PM            "/>
    <s v="盧廷瑞"/>
    <s v="L124952412"/>
    <s v="男"/>
    <s v="02/12/1996                    "/>
    <s v="學生"/>
    <s v="生物資源暨農學院              "/>
    <s v="農經系"/>
    <s v="碩士班"/>
    <n v="983306985"/>
    <s v="sd63408@gmail.com"/>
    <s v="其它"/>
    <s v="否"/>
    <n v="0"/>
    <n v="1"/>
    <s v="是"/>
    <m/>
    <x v="0"/>
    <s v="140.112.86.230"/>
    <x v="664"/>
    <n v="6"/>
    <s v="TIP"/>
    <s v="企業實習說明會 "/>
    <s v="0522_統一企業&amp;統一數網"/>
    <n v="2"/>
    <n v="107"/>
    <n v="1"/>
    <n v="1"/>
    <n v="10"/>
    <s v="有參加過cardo辦的國泰世華銀行亞洲銀行家活動"/>
    <x v="701"/>
    <n v="0"/>
    <n v="1"/>
    <n v="10"/>
    <n v="0"/>
    <n v="0"/>
    <n v="0"/>
    <s v="所"/>
    <s v="其他"/>
    <x v="0"/>
    <s v="其他系所"/>
  </r>
  <r>
    <s v="05 21 2019  9:12PM            "/>
    <s v="陳昭政"/>
    <s v="A130527417"/>
    <s v="男"/>
    <s v="01/19/1999                    "/>
    <s v="學生"/>
    <s v="管理學院                      "/>
    <s v="國企系"/>
    <s v="學士班"/>
    <n v="970800580"/>
    <s v="a0970800580@gmail.com"/>
    <s v="其它"/>
    <s v="否"/>
    <n v="1"/>
    <n v="0"/>
    <s v="否"/>
    <m/>
    <x v="0"/>
    <s v="140.112.25.98"/>
    <x v="437"/>
    <n v="6"/>
    <s v="TIP"/>
    <s v="企業實習說明會 "/>
    <s v="0522_統一企業&amp;統一數網"/>
    <n v="2"/>
    <n v="107"/>
    <n v="1"/>
    <n v="1"/>
    <n v="10"/>
    <s v="否"/>
    <x v="460"/>
    <n v="1"/>
    <n v="0"/>
    <n v="0"/>
    <n v="1"/>
    <n v="0"/>
    <n v="0"/>
    <s v="系"/>
    <s v="國企"/>
    <x v="2"/>
    <s v="國企系"/>
  </r>
  <r>
    <s v="05 21 2019  9:25PM            "/>
    <s v="陳信?"/>
    <s v="F230078587"/>
    <s v="女"/>
    <s v="10/25/1998                    "/>
    <s v="學生"/>
    <s v="管理學院                      "/>
    <s v="財金系"/>
    <s v="學士班"/>
    <n v="905573625"/>
    <s v="ac871025@gmail.com"/>
    <s v="其它"/>
    <s v="否"/>
    <n v="0"/>
    <n v="1"/>
    <s v="是"/>
    <m/>
    <x v="0"/>
    <s v="223.137.69.102"/>
    <x v="416"/>
    <n v="6"/>
    <s v="TIP"/>
    <s v="企業實習說明會 "/>
    <s v="0522_統一企業&amp;統一數網"/>
    <n v="2"/>
    <n v="107"/>
    <n v="1"/>
    <n v="1"/>
    <n v="10"/>
    <s v="有"/>
    <x v="438"/>
    <n v="0"/>
    <n v="1"/>
    <n v="10"/>
    <n v="0"/>
    <n v="0"/>
    <n v="0"/>
    <s v="系"/>
    <s v="財金"/>
    <x v="3"/>
    <s v="財金系"/>
  </r>
  <r>
    <s v="05 22 2019  3:34PM            "/>
    <s v="伍羽佳"/>
    <s v="UB00088771"/>
    <s v="女"/>
    <s v="09/12/1991                    "/>
    <s v="學生"/>
    <s v="管理學院                      "/>
    <s v="國企系"/>
    <s v="碩士班"/>
    <n v="905259704"/>
    <s v="wuyujia2013@gmail.com"/>
    <s v="其它"/>
    <s v="是"/>
    <n v="0"/>
    <n v="0"/>
    <s v="是"/>
    <m/>
    <x v="1"/>
    <m/>
    <x v="50"/>
    <n v="6"/>
    <s v="TIP"/>
    <s v="企業實習說明會 "/>
    <s v="0522_統一企業&amp;統一數網"/>
    <n v="2"/>
    <n v="107"/>
    <n v="1"/>
    <n v="1"/>
    <n v="10"/>
    <m/>
    <x v="53"/>
    <n v="0"/>
    <n v="0"/>
    <n v="0"/>
    <n v="0"/>
    <n v="1"/>
    <n v="0"/>
    <s v="所"/>
    <s v="國企"/>
    <x v="11"/>
    <s v="國企所"/>
  </r>
  <r>
    <s v="05 22 2019  3:35PM            "/>
    <s v="葉昱辰"/>
    <s v="O100395660"/>
    <s v="男"/>
    <s v="06/30/1995                    "/>
    <s v="學生"/>
    <s v="管理學院                      "/>
    <s v="財金系"/>
    <s v="碩士班"/>
    <n v="975301625"/>
    <s v="michael840630@gmail.com"/>
    <s v="其它"/>
    <s v="是"/>
    <n v="0"/>
    <n v="0"/>
    <s v="是"/>
    <m/>
    <x v="1"/>
    <m/>
    <x v="738"/>
    <n v="6"/>
    <s v="TIP"/>
    <s v="企業實習說明會 "/>
    <s v="0522_統一企業&amp;統一數網"/>
    <n v="2"/>
    <n v="107"/>
    <n v="1"/>
    <n v="1"/>
    <n v="10"/>
    <m/>
    <x v="784"/>
    <n v="0"/>
    <n v="0"/>
    <n v="0"/>
    <n v="0"/>
    <n v="1"/>
    <n v="0"/>
    <s v="所"/>
    <s v="財金"/>
    <x v="9"/>
    <s v="財金所"/>
  </r>
  <r>
    <s v="05 22 2019  3:35PM            "/>
    <s v="白宇翔"/>
    <s v="B122857694"/>
    <s v="男"/>
    <s v="06/15/1995                    "/>
    <s v="學生"/>
    <s v="管理學院                      "/>
    <s v="會計系"/>
    <s v="碩士班"/>
    <n v="925167707"/>
    <s v="jasonbai0615@gmail.com"/>
    <s v="其它"/>
    <s v="是"/>
    <n v="0"/>
    <n v="0"/>
    <s v="是"/>
    <m/>
    <x v="1"/>
    <m/>
    <x v="48"/>
    <n v="6"/>
    <s v="TIP"/>
    <s v="企業實習說明會 "/>
    <s v="0522_統一企業&amp;統一數網"/>
    <n v="2"/>
    <n v="107"/>
    <n v="1"/>
    <n v="1"/>
    <n v="10"/>
    <m/>
    <x v="50"/>
    <n v="0"/>
    <n v="0"/>
    <n v="0"/>
    <n v="0"/>
    <n v="1"/>
    <n v="0"/>
    <s v="所"/>
    <s v="會計"/>
    <x v="10"/>
    <s v="會研所"/>
  </r>
  <r>
    <s v="05 22 2019  3:35PM            "/>
    <s v="王俊凱"/>
    <s v="A129556724"/>
    <s v="男"/>
    <s v="04/19/1996                    "/>
    <s v="學生"/>
    <s v="管理學院                      "/>
    <s v="會計系"/>
    <s v="碩士班"/>
    <n v="981296996"/>
    <s v="lawrence70726@gmail.com"/>
    <s v="其它"/>
    <s v="是"/>
    <n v="0"/>
    <n v="0"/>
    <s v="是"/>
    <m/>
    <x v="1"/>
    <m/>
    <x v="739"/>
    <n v="6"/>
    <s v="TIP"/>
    <s v="企業實習說明會 "/>
    <s v="0522_統一企業&amp;統一數網"/>
    <n v="2"/>
    <n v="107"/>
    <n v="1"/>
    <n v="1"/>
    <n v="10"/>
    <m/>
    <x v="785"/>
    <n v="0"/>
    <n v="0"/>
    <n v="0"/>
    <n v="0"/>
    <n v="1"/>
    <n v="0"/>
    <s v="所"/>
    <s v="會計"/>
    <x v="10"/>
    <s v="會研所"/>
  </r>
  <r>
    <s v="05 22 2019  3:35PM            "/>
    <s v="賴柏宇"/>
    <s v="A130356856"/>
    <s v="男"/>
    <s v="05/26/1996                    "/>
    <s v="學生"/>
    <s v="管理學院                      "/>
    <s v="會計系"/>
    <s v="碩士班"/>
    <n v="936181646"/>
    <s v="lai21141@gmail.com"/>
    <s v="其它"/>
    <s v="是"/>
    <n v="0"/>
    <n v="0"/>
    <s v="是"/>
    <m/>
    <x v="1"/>
    <m/>
    <x v="680"/>
    <n v="6"/>
    <s v="TIP"/>
    <s v="企業實習說明會 "/>
    <s v="0522_統一企業&amp;統一數網"/>
    <n v="2"/>
    <n v="107"/>
    <n v="1"/>
    <n v="1"/>
    <n v="10"/>
    <m/>
    <x v="717"/>
    <n v="0"/>
    <n v="0"/>
    <n v="0"/>
    <n v="0"/>
    <n v="1"/>
    <n v="0"/>
    <s v="所"/>
    <s v="會計"/>
    <x v="10"/>
    <s v="會研所"/>
  </r>
  <r>
    <s v="05 22 2019  3:37PM            "/>
    <s v="王迎曦"/>
    <s v="A130320972"/>
    <s v="男"/>
    <s v="11/07/1994                    "/>
    <s v="學生"/>
    <s v="管理學院                      "/>
    <s v="會計系"/>
    <s v="碩士班"/>
    <n v="932911514"/>
    <s v="ingowangcc@gmail.com"/>
    <s v="其它"/>
    <s v="是"/>
    <n v="0"/>
    <n v="0"/>
    <s v="是"/>
    <m/>
    <x v="1"/>
    <m/>
    <x v="740"/>
    <n v="6"/>
    <s v="TIP"/>
    <s v="企業實習說明會 "/>
    <s v="0522_統一企業&amp;統一數網"/>
    <n v="2"/>
    <n v="107"/>
    <n v="1"/>
    <n v="1"/>
    <n v="10"/>
    <m/>
    <x v="786"/>
    <n v="0"/>
    <n v="0"/>
    <n v="0"/>
    <n v="0"/>
    <n v="1"/>
    <n v="0"/>
    <s v="所"/>
    <s v="會計"/>
    <x v="10"/>
    <s v="會研所"/>
  </r>
  <r>
    <s v="05 22 2019  3:37PM            "/>
    <s v="曾騰毅"/>
    <s v="N126133015"/>
    <s v="男"/>
    <s v="07/03/1998                    "/>
    <s v="學生"/>
    <s v="管理學院                      "/>
    <s v="國企系"/>
    <s v="學士班"/>
    <n v="952285851"/>
    <m/>
    <s v="其它"/>
    <s v="是"/>
    <n v="0"/>
    <n v="0"/>
    <s v="是"/>
    <m/>
    <x v="1"/>
    <m/>
    <x v="483"/>
    <n v="6"/>
    <s v="TIP"/>
    <s v="企業實習說明會 "/>
    <s v="0522_統一企業&amp;統一數網"/>
    <n v="2"/>
    <n v="107"/>
    <n v="1"/>
    <n v="1"/>
    <n v="10"/>
    <m/>
    <x v="507"/>
    <n v="0"/>
    <n v="0"/>
    <n v="0"/>
    <n v="0"/>
    <n v="1"/>
    <n v="0"/>
    <s v="系"/>
    <s v="國企"/>
    <x v="2"/>
    <s v="國企系"/>
  </r>
  <r>
    <m/>
    <m/>
    <m/>
    <m/>
    <m/>
    <m/>
    <m/>
    <m/>
    <m/>
    <m/>
    <m/>
    <m/>
    <m/>
    <n v="0"/>
    <n v="0"/>
    <s v="是"/>
    <m/>
    <x v="1"/>
    <m/>
    <x v="1"/>
    <n v="6"/>
    <s v="TIP"/>
    <s v="企業實習說明會 "/>
    <s v="0522_統一企業&amp;統一數網"/>
    <n v="2"/>
    <n v="107"/>
    <n v="1"/>
    <n v="1"/>
    <n v="10"/>
    <m/>
    <x v="167"/>
    <n v="0"/>
    <n v="0"/>
    <n v="0"/>
    <n v="0"/>
    <n v="1"/>
    <n v="0"/>
    <s v="其他"/>
    <s v="非在校生"/>
    <x v="1"/>
    <s v="其他"/>
  </r>
  <r>
    <m/>
    <m/>
    <m/>
    <m/>
    <m/>
    <m/>
    <m/>
    <m/>
    <m/>
    <m/>
    <m/>
    <m/>
    <m/>
    <n v="0"/>
    <n v="0"/>
    <s v="是"/>
    <m/>
    <x v="1"/>
    <m/>
    <x v="1"/>
    <n v="6"/>
    <s v="TIP"/>
    <s v="企業實習說明會 "/>
    <s v="0522_統一企業&amp;統一數網"/>
    <n v="2"/>
    <n v="107"/>
    <n v="1"/>
    <n v="1"/>
    <n v="10"/>
    <m/>
    <x v="167"/>
    <n v="0"/>
    <n v="0"/>
    <n v="0"/>
    <n v="0"/>
    <n v="1"/>
    <n v="0"/>
    <s v="其他"/>
    <s v="非在校生"/>
    <x v="1"/>
    <s v="其他"/>
  </r>
  <r>
    <m/>
    <m/>
    <m/>
    <m/>
    <m/>
    <m/>
    <m/>
    <m/>
    <m/>
    <m/>
    <m/>
    <m/>
    <m/>
    <n v="0"/>
    <n v="0"/>
    <s v="是"/>
    <m/>
    <x v="1"/>
    <m/>
    <x v="1"/>
    <n v="6"/>
    <s v="TIP"/>
    <s v="企業實習說明會 "/>
    <s v="0522_統一企業&amp;統一數網"/>
    <n v="2"/>
    <n v="107"/>
    <n v="1"/>
    <n v="1"/>
    <n v="10"/>
    <m/>
    <x v="167"/>
    <n v="0"/>
    <n v="0"/>
    <n v="0"/>
    <n v="0"/>
    <n v="1"/>
    <n v="0"/>
    <s v="其他"/>
    <s v="非在校生"/>
    <x v="1"/>
    <s v="其他"/>
  </r>
  <r>
    <m/>
    <s v="毛美能"/>
    <m/>
    <m/>
    <m/>
    <s v="學生"/>
    <s v="工學院                        "/>
    <s v="土木系"/>
    <s v="碩士班"/>
    <m/>
    <m/>
    <m/>
    <m/>
    <n v="0"/>
    <n v="0"/>
    <s v="是"/>
    <m/>
    <x v="1"/>
    <m/>
    <x v="741"/>
    <n v="6"/>
    <s v="TIP"/>
    <s v="企業實習說明會 "/>
    <s v="0522_統一企業&amp;統一數網"/>
    <n v="2"/>
    <n v="107"/>
    <n v="1"/>
    <n v="1"/>
    <n v="10"/>
    <m/>
    <x v="787"/>
    <n v="0"/>
    <n v="0"/>
    <n v="0"/>
    <n v="0"/>
    <n v="1"/>
    <n v="0"/>
    <s v="所"/>
    <s v="其他"/>
    <x v="0"/>
    <s v="其他系所"/>
  </r>
  <r>
    <s v="05 22 2019  3:39PM            "/>
    <s v="吳晨瑋"/>
    <s v="G122298869"/>
    <s v="男"/>
    <s v="04/23/1997                    "/>
    <s v="學生"/>
    <s v="管理學院                      "/>
    <s v="工管系企管組"/>
    <s v="學士班"/>
    <n v="970424949"/>
    <s v="cwwu97@gmail.com"/>
    <s v="其它"/>
    <s v="是"/>
    <n v="0"/>
    <n v="0"/>
    <s v="是"/>
    <m/>
    <x v="3"/>
    <m/>
    <x v="92"/>
    <n v="6"/>
    <s v="TIP"/>
    <s v="企業實習說明會 "/>
    <s v="0522_統一企業&amp;統一數網"/>
    <n v="2"/>
    <n v="107"/>
    <n v="1"/>
    <n v="1"/>
    <n v="10"/>
    <m/>
    <x v="96"/>
    <n v="0"/>
    <n v="0"/>
    <n v="20"/>
    <n v="0"/>
    <n v="0"/>
    <n v="1"/>
    <s v="系"/>
    <s v="工管"/>
    <x v="5"/>
    <s v="工管系"/>
  </r>
  <r>
    <s v="05  2 2019  2:56PM            "/>
    <s v="劉鎮霆"/>
    <s v="A130926698"/>
    <s v="男"/>
    <s v="01/29/2000                    "/>
    <s v="學生"/>
    <s v="管理學院                      "/>
    <s v="資管系"/>
    <s v="學士班"/>
    <n v="961300580"/>
    <s v="jackyliu0129@gmail.com"/>
    <s v="其它"/>
    <s v="否"/>
    <n v="0"/>
    <n v="1"/>
    <s v="是"/>
    <m/>
    <x v="0"/>
    <s v="111.184.34.55"/>
    <x v="742"/>
    <n v="6"/>
    <s v="職涯講堂"/>
    <s v="校友職涯分享會"/>
    <s v="0523_從玩家變身創業家-EMBA107許書綺"/>
    <n v="2"/>
    <n v="107"/>
    <n v="1"/>
    <n v="1"/>
    <n v="10"/>
    <s v="認為遊戲營運曾碰到最大的困難是什麼?"/>
    <x v="788"/>
    <n v="0"/>
    <n v="1"/>
    <n v="10"/>
    <n v="0"/>
    <n v="0"/>
    <n v="0"/>
    <s v="系"/>
    <s v="資管"/>
    <x v="12"/>
    <s v="資管系"/>
  </r>
  <r>
    <s v="05  3 2019  2:05PM            "/>
    <s v="沈智暐"/>
    <s v="N124547628"/>
    <s v="男"/>
    <s v="09/15/1993                    "/>
    <s v="校外人士"/>
    <m/>
    <m/>
    <m/>
    <n v="975006101"/>
    <s v="cloudwithdust@gmail.com"/>
    <s v="其它"/>
    <s v="否"/>
    <n v="0"/>
    <n v="1"/>
    <s v="是"/>
    <m/>
    <x v="0"/>
    <s v="1.171.166.200"/>
    <x v="743"/>
    <n v="6"/>
    <s v="職涯講堂"/>
    <s v="校友職涯分享會"/>
    <s v="0523_從玩家變身創業家-EMBA107許書綺"/>
    <n v="2"/>
    <n v="107"/>
    <n v="1"/>
    <n v="1"/>
    <n v="10"/>
    <s v="許多遊戲在公布即將結束營運時，皆有眾多玩家表示「是好遊戲、不明白為何不繼續營運」，由此可知該遊戲確實仍存在其客群。想請問小米「一款遊戲啟動結束營運的程序時，會評估哪些項目以及其標準為何？」"/>
    <x v="789"/>
    <n v="0"/>
    <n v="1"/>
    <n v="10"/>
    <n v="0"/>
    <n v="0"/>
    <n v="0"/>
    <s v="其他"/>
    <s v="非在校生"/>
    <x v="1"/>
    <s v="其他"/>
  </r>
  <r>
    <s v="05  4 2019 12:12AM            "/>
    <s v="黃麒峰"/>
    <s v="F129631950"/>
    <s v="男"/>
    <s v="09/25/1996                    "/>
    <s v="學生"/>
    <s v="管理學院                      "/>
    <s v="國企系"/>
    <s v="學士班"/>
    <n v="975364821"/>
    <s v="b04704072@ntu.edu.tw"/>
    <s v="其它"/>
    <s v="否"/>
    <n v="0"/>
    <n v="1"/>
    <s v="是"/>
    <m/>
    <x v="0"/>
    <s v="140.112.217.154"/>
    <x v="744"/>
    <n v="6"/>
    <s v="職涯講堂"/>
    <s v="校友職涯分享會"/>
    <s v="0523_從玩家變身創業家-EMBA107許書綺"/>
    <n v="2"/>
    <n v="107"/>
    <n v="1"/>
    <n v="1"/>
    <n v="10"/>
    <s v="如何平衡玩家與企業家兩種角色呢？"/>
    <x v="790"/>
    <n v="0"/>
    <n v="1"/>
    <n v="10"/>
    <n v="0"/>
    <n v="0"/>
    <n v="0"/>
    <s v="系"/>
    <s v="國企"/>
    <x v="2"/>
    <s v="國企系"/>
  </r>
  <r>
    <s v="05  9 2019  2:11PM            "/>
    <s v="吳豐光"/>
    <s v="AC30131477"/>
    <s v="男"/>
    <s v="09/13/1996                    "/>
    <s v="學生"/>
    <s v="管理學院                      "/>
    <s v="財金系"/>
    <s v="學士班"/>
    <n v="974049080"/>
    <s v="b04703124@ntu.edu.tw"/>
    <s v="其它"/>
    <s v="是"/>
    <n v="0"/>
    <n v="1"/>
    <s v="是"/>
    <m/>
    <x v="0"/>
    <s v="140.112.243.65"/>
    <x v="95"/>
    <n v="6"/>
    <s v="職涯講堂"/>
    <s v="校友職涯分享會"/>
    <s v="0523_從玩家變身創業家-EMBA107許書綺"/>
    <n v="2"/>
    <n v="107"/>
    <n v="1"/>
    <n v="1"/>
    <n v="10"/>
    <s v="無"/>
    <x v="99"/>
    <n v="0"/>
    <n v="1"/>
    <n v="10"/>
    <n v="0"/>
    <n v="0"/>
    <n v="0"/>
    <s v="系"/>
    <s v="財金"/>
    <x v="3"/>
    <s v="財金系"/>
  </r>
  <r>
    <s v="05  9 2019  4:06PM            "/>
    <s v="高士淵"/>
    <s v="A128511669"/>
    <s v="男"/>
    <s v="06/10/1999                    "/>
    <s v="學生"/>
    <s v="管理學院                      "/>
    <s v="工管系企管組"/>
    <s v="學士班"/>
    <n v="935968632"/>
    <s v="b06701108@ntu.edu.tw"/>
    <s v="其它"/>
    <s v="否"/>
    <n v="0"/>
    <n v="1"/>
    <s v="是"/>
    <m/>
    <x v="0"/>
    <s v="123.193.42.161"/>
    <x v="745"/>
    <n v="6"/>
    <s v="職涯講堂"/>
    <s v="校友職涯分享會"/>
    <s v="0523_從玩家變身創業家-EMBA107許書綺"/>
    <n v="2"/>
    <n v="107"/>
    <n v="1"/>
    <n v="1"/>
    <n v="10"/>
    <s v="無"/>
    <x v="791"/>
    <n v="0"/>
    <n v="1"/>
    <n v="10"/>
    <n v="0"/>
    <n v="0"/>
    <n v="0"/>
    <s v="系"/>
    <s v="工管"/>
    <x v="5"/>
    <s v="工管系"/>
  </r>
  <r>
    <s v="05 14 2019  3:17PM            "/>
    <s v="廖淯晴"/>
    <s v="E225058956"/>
    <s v="女"/>
    <s v="12/13/1999                    "/>
    <s v="學生"/>
    <s v="管理學院                      "/>
    <s v="國企系"/>
    <s v="學士班"/>
    <n v="901237631"/>
    <s v="b07704045@ntu.edu.tw"/>
    <s v="其它"/>
    <s v="否"/>
    <n v="0"/>
    <n v="1"/>
    <s v="是"/>
    <m/>
    <x v="0"/>
    <s v="49.216.1.43"/>
    <x v="746"/>
    <n v="6"/>
    <s v="職涯講堂"/>
    <s v="校友職涯分享會"/>
    <s v="0523_從玩家變身創業家-EMBA107許書綺"/>
    <n v="2"/>
    <n v="107"/>
    <n v="1"/>
    <n v="1"/>
    <n v="10"/>
    <s v="是否建議大學生創業？如果大學生想要創業應作足什麼樣的準備？"/>
    <x v="792"/>
    <n v="0"/>
    <n v="1"/>
    <n v="10"/>
    <n v="0"/>
    <n v="0"/>
    <n v="0"/>
    <s v="系"/>
    <s v="國企"/>
    <x v="2"/>
    <s v="國企系"/>
  </r>
  <r>
    <s v="05 14 2019  3:39PM            "/>
    <s v="施權峰"/>
    <s v="A122078601"/>
    <s v="男"/>
    <s v="07/23/1975                    "/>
    <s v="學生"/>
    <s v="管理學院                      "/>
    <s v="國企系"/>
    <s v="博士班"/>
    <n v="939282371"/>
    <s v="d04724002@ntu.edu.tw"/>
    <s v="其它"/>
    <s v="否"/>
    <n v="0"/>
    <n v="1"/>
    <s v="是"/>
    <m/>
    <x v="0"/>
    <s v="220.133.208.18"/>
    <x v="747"/>
    <n v="6"/>
    <s v="職涯講堂"/>
    <s v="校友職涯分享會"/>
    <s v="0523_從玩家變身創業家-EMBA107許書綺"/>
    <n v="2"/>
    <n v="107"/>
    <n v="1"/>
    <n v="1"/>
    <n v="10"/>
    <s v="無"/>
    <x v="793"/>
    <n v="0"/>
    <n v="1"/>
    <n v="10"/>
    <n v="0"/>
    <n v="0"/>
    <n v="0"/>
    <s v="所"/>
    <s v="國企"/>
    <x v="11"/>
    <s v="國企所"/>
  </r>
  <r>
    <s v="05 14 2019  7:46PM            "/>
    <s v="林智源"/>
    <s v="A126023326"/>
    <s v="男"/>
    <s v="09/06/1988                    "/>
    <s v="校外人士"/>
    <s v="電機資訊學院                  "/>
    <m/>
    <m/>
    <n v="916353607"/>
    <s v="henry81313@gmail.com"/>
    <s v="其它"/>
    <s v="否"/>
    <n v="1"/>
    <n v="0"/>
    <s v="否"/>
    <m/>
    <x v="0"/>
    <s v="140.112.25.106"/>
    <x v="748"/>
    <n v="6"/>
    <s v="職涯講堂"/>
    <s v="校友職涯分享會"/>
    <s v="0523_從玩家變身創業家-EMBA107許書綺"/>
    <n v="2"/>
    <n v="107"/>
    <n v="1"/>
    <n v="1"/>
    <n v="10"/>
    <s v="無"/>
    <x v="794"/>
    <n v="1"/>
    <n v="0"/>
    <n v="0"/>
    <n v="1"/>
    <n v="0"/>
    <n v="0"/>
    <s v="其他"/>
    <s v="非在校生"/>
    <x v="1"/>
    <s v="其他"/>
  </r>
  <r>
    <s v="05 14 2019 11:03PM            "/>
    <s v="溫友容"/>
    <s v="V221429364"/>
    <s v="女"/>
    <s v="10/01/1996                    "/>
    <s v="學生"/>
    <s v="管理學院                      "/>
    <s v="財金系"/>
    <s v="學士班"/>
    <n v="981099369"/>
    <s v="yuki19961001@gmail.com"/>
    <s v="其它"/>
    <s v="否"/>
    <n v="0"/>
    <n v="1"/>
    <s v="是"/>
    <m/>
    <x v="0"/>
    <s v="140.112.217.185"/>
    <x v="561"/>
    <n v="6"/>
    <s v="職涯講堂"/>
    <s v="校友職涯分享會"/>
    <s v="0523_從玩家變身創業家-EMBA107許書綺"/>
    <n v="2"/>
    <n v="107"/>
    <n v="1"/>
    <n v="1"/>
    <n v="10"/>
    <s v="如何在大學就確立未來規劃？"/>
    <x v="590"/>
    <n v="0"/>
    <n v="1"/>
    <n v="10"/>
    <n v="0"/>
    <n v="0"/>
    <n v="0"/>
    <s v="系"/>
    <s v="財金"/>
    <x v="3"/>
    <s v="財金系"/>
  </r>
  <r>
    <s v="05 15 2019 12:11PM            "/>
    <s v="吳姿君"/>
    <s v="D222830035"/>
    <s v="女"/>
    <s v="01/11/1996                    "/>
    <s v="學生"/>
    <s v="管理學院                      "/>
    <s v="資管系"/>
    <s v="碩士班"/>
    <n v="973141266"/>
    <s v="nicole2092455@gmail.com"/>
    <s v="其它"/>
    <s v="否"/>
    <n v="0"/>
    <n v="1"/>
    <s v="是"/>
    <m/>
    <x v="0"/>
    <s v="223.136.159.41"/>
    <x v="749"/>
    <n v="6"/>
    <s v="職涯講堂"/>
    <s v="校友職涯分享會"/>
    <s v="0523_從玩家變身創業家-EMBA107許書綺"/>
    <n v="2"/>
    <n v="107"/>
    <n v="1"/>
    <n v="1"/>
    <n v="10"/>
    <s v="請問想要加入唯晶的遊戲工程師須要具備哪些技術能力?"/>
    <x v="795"/>
    <n v="0"/>
    <n v="1"/>
    <n v="10"/>
    <n v="0"/>
    <n v="0"/>
    <n v="0"/>
    <s v="所"/>
    <s v="資管"/>
    <x v="6"/>
    <s v="資管所"/>
  </r>
  <r>
    <s v="05 15 2019 12:20PM            "/>
    <s v="洪靖雯"/>
    <s v="E225109654"/>
    <s v="女"/>
    <s v="06/28/1996                    "/>
    <s v="學生"/>
    <s v="管理學院                      "/>
    <s v="資管系"/>
    <s v="碩士班"/>
    <n v="975016313"/>
    <s v="amie12349@gmail.com"/>
    <s v="其它"/>
    <s v="否"/>
    <n v="0"/>
    <n v="1"/>
    <s v="是"/>
    <m/>
    <x v="0"/>
    <s v="140.112.107.62"/>
    <x v="750"/>
    <n v="6"/>
    <s v="職涯講堂"/>
    <s v="校友職涯分享會"/>
    <s v="0523_從玩家變身創業家-EMBA107許書綺"/>
    <n v="2"/>
    <n v="107"/>
    <n v="1"/>
    <n v="1"/>
    <n v="10"/>
    <s v="因為最近貴公司有在暑期實習新增VR實習生職位，想問講者貴公司是否有開始想網VR遊戲做發展？"/>
    <x v="796"/>
    <n v="0"/>
    <n v="1"/>
    <n v="10"/>
    <n v="0"/>
    <n v="0"/>
    <n v="0"/>
    <s v="所"/>
    <s v="資管"/>
    <x v="6"/>
    <s v="資管所"/>
  </r>
  <r>
    <s v="05 17 2019 12:16AM            "/>
    <s v="潘政傑"/>
    <s v="F129443905"/>
    <s v="男"/>
    <s v="05/21/1995                    "/>
    <s v="學生"/>
    <s v="管理學院                      "/>
    <s v="國企系"/>
    <s v="碩士班"/>
    <n v="921060797"/>
    <s v="jeffpan2003@gmail.com"/>
    <s v="其它"/>
    <s v="是"/>
    <n v="0"/>
    <n v="1"/>
    <s v="是"/>
    <m/>
    <x v="0"/>
    <s v="218.161.17.190"/>
    <x v="628"/>
    <n v="6"/>
    <s v="職涯講堂"/>
    <s v="校友職涯分享會"/>
    <s v="0523_從玩家變身創業家-EMBA107許書綺"/>
    <n v="2"/>
    <n v="107"/>
    <n v="1"/>
    <n v="1"/>
    <n v="10"/>
    <s v="想知道學姊創業過程選擇就讀EMBA的理由（轉戾點）"/>
    <x v="662"/>
    <n v="0"/>
    <n v="1"/>
    <n v="10"/>
    <n v="0"/>
    <n v="0"/>
    <n v="0"/>
    <s v="所"/>
    <s v="國企"/>
    <x v="11"/>
    <s v="國企所"/>
  </r>
  <r>
    <s v="05 17 2019  7:17AM            "/>
    <s v="林傳奇"/>
    <s v="A129672223"/>
    <s v="男"/>
    <s v="09/04/1998                    "/>
    <s v="學生"/>
    <s v="管理學院                      "/>
    <s v="會計系"/>
    <s v="學士班"/>
    <n v="983350691"/>
    <s v="b05702008@ntu.edu.tw"/>
    <s v="其它"/>
    <s v="否"/>
    <n v="0"/>
    <n v="1"/>
    <s v="是"/>
    <m/>
    <x v="0"/>
    <s v="111.71.40.119"/>
    <x v="751"/>
    <n v="6"/>
    <s v="職涯講堂"/>
    <s v="校友職涯分享會"/>
    <s v="0523_從玩家變身創業家-EMBA107許書綺"/>
    <n v="2"/>
    <n v="107"/>
    <n v="1"/>
    <n v="1"/>
    <n v="10"/>
    <s v="從職員到創業的心路歷程"/>
    <x v="797"/>
    <n v="0"/>
    <n v="1"/>
    <n v="10"/>
    <n v="0"/>
    <n v="0"/>
    <n v="0"/>
    <s v="系"/>
    <s v="會計"/>
    <x v="4"/>
    <s v="會計系"/>
  </r>
  <r>
    <s v="05 18 2019  2:07PM            "/>
    <s v="曾斯平"/>
    <s v="O100512590"/>
    <s v="男"/>
    <s v="05/09/1998                    "/>
    <s v="學生"/>
    <s v="管理學院                      "/>
    <s v="工管系科管組"/>
    <s v="學士班"/>
    <n v="976747990"/>
    <s v="b05701213@ntu.edu.tw"/>
    <s v="其它"/>
    <s v="否"/>
    <n v="0"/>
    <n v="1"/>
    <s v="是"/>
    <m/>
    <x v="0"/>
    <s v="110.25.160.236"/>
    <x v="752"/>
    <n v="6"/>
    <s v="職涯講堂"/>
    <s v="校友職涯分享會"/>
    <s v="0523_從玩家變身創業家-EMBA107許書綺"/>
    <n v="2"/>
    <n v="107"/>
    <n v="1"/>
    <n v="1"/>
    <n v="10"/>
    <s v="想請問您，如果以後要進入遊戲產業，除了要具備對遊戲的熱情外，您認為還有哪些必備或是加分的技能呢?(By美術不在行但以後想進入遊戲或是電競產業的在學生)"/>
    <x v="798"/>
    <n v="0"/>
    <n v="1"/>
    <n v="10"/>
    <n v="0"/>
    <n v="0"/>
    <n v="0"/>
    <s v="系"/>
    <s v="工管"/>
    <x v="5"/>
    <s v="工管系"/>
  </r>
  <r>
    <s v="05 23 2019  2:59PM            "/>
    <s v="李季陽"/>
    <s v="T124353318"/>
    <s v="男"/>
    <s v="07/21/1997                    "/>
    <s v="學生"/>
    <s v="生物資源暨農學院              "/>
    <s v="生工系"/>
    <s v="學士班"/>
    <n v="287120672"/>
    <m/>
    <s v="其它"/>
    <s v="是"/>
    <n v="0"/>
    <n v="0"/>
    <s v="是"/>
    <m/>
    <x v="1"/>
    <m/>
    <x v="753"/>
    <n v="6"/>
    <s v="職涯講堂"/>
    <s v="校友職涯分享會"/>
    <s v="0523_從玩家變身創業家-EMBA107許書綺"/>
    <n v="2"/>
    <n v="107"/>
    <n v="1"/>
    <n v="1"/>
    <n v="10"/>
    <m/>
    <x v="799"/>
    <n v="0"/>
    <n v="0"/>
    <n v="0"/>
    <n v="0"/>
    <n v="1"/>
    <n v="0"/>
    <s v="系"/>
    <s v="其他"/>
    <x v="0"/>
    <s v="其他系所"/>
  </r>
  <r>
    <s v="05 23 2019  2:59PM            "/>
    <s v="郭  昕"/>
    <s v="A130639930"/>
    <s v="男"/>
    <s v="12/07/1996                    "/>
    <s v="學生"/>
    <s v="管理學院                      "/>
    <s v="財金系"/>
    <s v="學士班"/>
    <n v="227932925"/>
    <m/>
    <s v="其它"/>
    <s v="是"/>
    <n v="0"/>
    <n v="0"/>
    <s v="是"/>
    <m/>
    <x v="1"/>
    <m/>
    <x v="754"/>
    <n v="6"/>
    <s v="職涯講堂"/>
    <s v="校友職涯分享會"/>
    <s v="0523_從玩家變身創業家-EMBA107許書綺"/>
    <n v="2"/>
    <n v="107"/>
    <n v="1"/>
    <n v="1"/>
    <n v="10"/>
    <m/>
    <x v="800"/>
    <n v="0"/>
    <n v="0"/>
    <n v="0"/>
    <n v="0"/>
    <n v="1"/>
    <n v="0"/>
    <s v="系"/>
    <s v="財金"/>
    <x v="3"/>
    <s v="財金系"/>
  </r>
  <r>
    <s v="05 23 2019  3:00PM            "/>
    <s v="張致瑋"/>
    <s v="N125737037"/>
    <s v="男"/>
    <s v="11/08/1998                    "/>
    <s v="學生"/>
    <s v="管理學院                      "/>
    <s v="工管系科管組"/>
    <s v="學士班"/>
    <n v="974023584"/>
    <s v="stupidwillyasd@gmail.com"/>
    <s v="其它"/>
    <s v="是"/>
    <n v="0"/>
    <n v="0"/>
    <s v="是"/>
    <m/>
    <x v="1"/>
    <m/>
    <x v="755"/>
    <n v="6"/>
    <s v="職涯講堂"/>
    <s v="校友職涯分享會"/>
    <s v="0523_從玩家變身創業家-EMBA107許書綺"/>
    <n v="2"/>
    <n v="107"/>
    <n v="1"/>
    <n v="1"/>
    <n v="10"/>
    <m/>
    <x v="801"/>
    <n v="0"/>
    <n v="0"/>
    <n v="0"/>
    <n v="0"/>
    <n v="1"/>
    <n v="0"/>
    <s v="系"/>
    <s v="工管"/>
    <x v="5"/>
    <s v="工管系"/>
  </r>
  <r>
    <s v="05 23 2019  3:00PM            "/>
    <s v="吳東翰"/>
    <s v="F130906299"/>
    <s v="男"/>
    <s v="02/12/2000                    "/>
    <s v="學生"/>
    <s v="管理學院                      "/>
    <s v="國企系"/>
    <s v="學士班"/>
    <n v="933878672"/>
    <s v="safin120212@gmail.com"/>
    <s v="其它"/>
    <s v="是"/>
    <n v="0"/>
    <n v="0"/>
    <s v="是"/>
    <m/>
    <x v="1"/>
    <m/>
    <x v="756"/>
    <n v="6"/>
    <s v="職涯講堂"/>
    <s v="校友職涯分享會"/>
    <s v="0523_從玩家變身創業家-EMBA107許書綺"/>
    <n v="2"/>
    <n v="107"/>
    <n v="1"/>
    <n v="1"/>
    <n v="10"/>
    <m/>
    <x v="802"/>
    <n v="0"/>
    <n v="0"/>
    <n v="0"/>
    <n v="0"/>
    <n v="1"/>
    <n v="0"/>
    <s v="系"/>
    <s v="國企"/>
    <x v="2"/>
    <s v="國企系"/>
  </r>
  <r>
    <s v="05 23 2019  3:00PM            "/>
    <s v="黃子倢"/>
    <s v="R224551903"/>
    <s v="女"/>
    <s v="01/25/1999                    "/>
    <s v="學生"/>
    <s v="管理學院                      "/>
    <s v="工管系企管組"/>
    <s v="學士班"/>
    <n v="963909005"/>
    <s v="26bushiyc@gmail.com"/>
    <s v="其它"/>
    <s v="是"/>
    <n v="0"/>
    <n v="0"/>
    <s v="是"/>
    <m/>
    <x v="1"/>
    <m/>
    <x v="757"/>
    <n v="6"/>
    <s v="職涯講堂"/>
    <s v="校友職涯分享會"/>
    <s v="0523_從玩家變身創業家-EMBA107許書綺"/>
    <n v="2"/>
    <n v="107"/>
    <n v="1"/>
    <n v="1"/>
    <n v="10"/>
    <m/>
    <x v="803"/>
    <n v="0"/>
    <n v="0"/>
    <n v="0"/>
    <n v="0"/>
    <n v="1"/>
    <n v="0"/>
    <s v="系"/>
    <s v="工管"/>
    <x v="5"/>
    <s v="工管系"/>
  </r>
  <r>
    <s v="05 23 2019  3:00PM            "/>
    <s v="謝宗儒"/>
    <s v="A129945696"/>
    <s v="女"/>
    <s v="11/27/1999                    "/>
    <s v="學生"/>
    <s v=" 電機資訊學院                 "/>
    <s v="資工系"/>
    <s v="學士班"/>
    <m/>
    <m/>
    <s v="其它"/>
    <s v="是"/>
    <n v="0"/>
    <n v="0"/>
    <s v="是"/>
    <m/>
    <x v="1"/>
    <m/>
    <x v="758"/>
    <n v="6"/>
    <s v="職涯講堂"/>
    <s v="校友職涯分享會"/>
    <s v="0523_從玩家變身創業家-EMBA107許書綺"/>
    <n v="2"/>
    <n v="107"/>
    <n v="1"/>
    <n v="1"/>
    <n v="10"/>
    <m/>
    <x v="804"/>
    <n v="0"/>
    <n v="0"/>
    <n v="0"/>
    <n v="0"/>
    <n v="1"/>
    <n v="0"/>
    <s v="系"/>
    <s v="其他"/>
    <x v="0"/>
    <s v="其他系所"/>
  </r>
  <r>
    <s v="05 23 2019  3:01PM            "/>
    <s v="念恩廷"/>
    <s v="F129738329"/>
    <s v="女"/>
    <s v="03/10/1998                    "/>
    <s v="學生"/>
    <s v="管理學院                      "/>
    <s v="財金系"/>
    <s v="學士班"/>
    <n v="983127285"/>
    <s v="bestandy.ab@gmail.com"/>
    <s v="其它"/>
    <s v="是"/>
    <n v="0"/>
    <n v="0"/>
    <s v="是"/>
    <m/>
    <x v="1"/>
    <m/>
    <x v="180"/>
    <n v="6"/>
    <s v="職涯講堂"/>
    <s v="校友職涯分享會"/>
    <s v="0523_從玩家變身創業家-EMBA107許書綺"/>
    <n v="2"/>
    <n v="107"/>
    <n v="1"/>
    <n v="1"/>
    <n v="10"/>
    <m/>
    <x v="189"/>
    <n v="0"/>
    <n v="0"/>
    <n v="0"/>
    <n v="0"/>
    <n v="1"/>
    <n v="0"/>
    <s v="系"/>
    <s v="財金"/>
    <x v="3"/>
    <s v="財金系"/>
  </r>
  <r>
    <m/>
    <m/>
    <m/>
    <m/>
    <m/>
    <m/>
    <m/>
    <m/>
    <m/>
    <m/>
    <m/>
    <m/>
    <m/>
    <n v="0"/>
    <n v="0"/>
    <s v="是"/>
    <m/>
    <x v="1"/>
    <m/>
    <x v="1"/>
    <n v="6"/>
    <s v="職涯講堂"/>
    <s v="校友職涯分享會"/>
    <s v="0523_從玩家變身創業家-EMBA107許書綺"/>
    <n v="2"/>
    <n v="107"/>
    <n v="1"/>
    <n v="1"/>
    <n v="10"/>
    <m/>
    <x v="167"/>
    <n v="0"/>
    <n v="0"/>
    <n v="0"/>
    <n v="0"/>
    <n v="1"/>
    <n v="0"/>
    <s v="其他"/>
    <s v="非在校生"/>
    <x v="1"/>
    <s v="其他"/>
  </r>
  <r>
    <m/>
    <m/>
    <m/>
    <m/>
    <m/>
    <m/>
    <m/>
    <m/>
    <m/>
    <m/>
    <m/>
    <m/>
    <m/>
    <n v="0"/>
    <n v="0"/>
    <s v="是"/>
    <m/>
    <x v="1"/>
    <m/>
    <x v="1"/>
    <n v="6"/>
    <s v="職涯講堂"/>
    <s v="校友職涯分享會"/>
    <s v="0523_從玩家變身創業家-EMBA107許書綺"/>
    <n v="2"/>
    <n v="107"/>
    <n v="1"/>
    <n v="1"/>
    <n v="10"/>
    <m/>
    <x v="167"/>
    <n v="0"/>
    <n v="0"/>
    <n v="0"/>
    <n v="0"/>
    <n v="1"/>
    <n v="0"/>
    <s v="其他"/>
    <s v="非在校生"/>
    <x v="1"/>
    <s v="其他"/>
  </r>
  <r>
    <s v="05 23 2019  3:02PM            "/>
    <s v="呂  俐"/>
    <s v="A230426980"/>
    <s v="女"/>
    <s v="07/29/1999                    "/>
    <s v="學生"/>
    <s v="管理學院                      "/>
    <s v="會計系"/>
    <s v="學士班"/>
    <n v="920460729"/>
    <s v="whu940086@gmail.com"/>
    <s v="其它"/>
    <s v="是"/>
    <n v="0"/>
    <n v="0"/>
    <s v="是"/>
    <m/>
    <x v="3"/>
    <m/>
    <x v="759"/>
    <n v="6"/>
    <s v="職涯講堂"/>
    <s v="校友職涯分享會"/>
    <s v="0523_從玩家變身創業家-EMBA107許書綺"/>
    <n v="2"/>
    <n v="107"/>
    <n v="1"/>
    <n v="1"/>
    <n v="10"/>
    <m/>
    <x v="805"/>
    <n v="0"/>
    <n v="0"/>
    <n v="20"/>
    <n v="0"/>
    <n v="0"/>
    <n v="1"/>
    <s v="系"/>
    <s v="會計"/>
    <x v="4"/>
    <s v="會計系"/>
  </r>
  <r>
    <s v="05 27 2019 11:14AM            "/>
    <s v="簡博涵"/>
    <s v="A230130961"/>
    <s v="女"/>
    <s v="10/15/1998                    "/>
    <s v="學生"/>
    <s v="管理學院                      "/>
    <s v="工管系企管組"/>
    <s v="學士班"/>
    <n v="975782434"/>
    <s v="amyjian@gmali.com"/>
    <s v="其它"/>
    <s v="是"/>
    <n v="0"/>
    <n v="0"/>
    <s v="是"/>
    <m/>
    <x v="4"/>
    <m/>
    <x v="705"/>
    <n v="6"/>
    <s v="菁粹會客室"/>
    <s v="一對一諮商"/>
    <s v="0527_一對一職涯諮商-金融業"/>
    <n v="2"/>
    <n v="107"/>
    <n v="1"/>
    <n v="1"/>
    <n v="-10"/>
    <m/>
    <x v="747"/>
    <n v="0"/>
    <n v="1"/>
    <n v="-10"/>
    <n v="0"/>
    <n v="0"/>
    <n v="0"/>
    <s v="系"/>
    <s v="工管"/>
    <x v="5"/>
    <s v="工管系"/>
  </r>
  <r>
    <s v="05 27 2019 11:14AM            "/>
    <s v="柯妤璇"/>
    <s v="A229157625"/>
    <s v="女"/>
    <s v="05/26/1998                    "/>
    <s v="學生"/>
    <s v="社會科學院                    "/>
    <s v="經濟系"/>
    <s v="學士班"/>
    <n v="920021514"/>
    <m/>
    <s v="其它"/>
    <s v="是"/>
    <n v="0"/>
    <n v="0"/>
    <s v="是"/>
    <m/>
    <x v="4"/>
    <m/>
    <x v="264"/>
    <n v="6"/>
    <s v="菁粹會客室"/>
    <s v="一對一諮商"/>
    <s v="0527_一對一職涯諮商-金融業"/>
    <n v="2"/>
    <n v="107"/>
    <n v="1"/>
    <n v="1"/>
    <n v="-10"/>
    <m/>
    <x v="273"/>
    <n v="0"/>
    <n v="1"/>
    <n v="-10"/>
    <n v="0"/>
    <n v="0"/>
    <n v="0"/>
    <s v="系"/>
    <s v="其他"/>
    <x v="0"/>
    <s v="其他系所"/>
  </r>
  <r>
    <s v="05 27 2019 11:14AM            "/>
    <s v="黃筱瑄"/>
    <s v="J222900537"/>
    <s v="女"/>
    <s v="08/01/1999                    "/>
    <s v="學生"/>
    <s v="管理學院                      "/>
    <s v="會計系"/>
    <s v="學士班"/>
    <n v="988293614"/>
    <s v="st094181@gmail.com"/>
    <s v="其它"/>
    <s v="是"/>
    <n v="0"/>
    <n v="0"/>
    <s v="是"/>
    <m/>
    <x v="4"/>
    <m/>
    <x v="526"/>
    <n v="6"/>
    <s v="菁粹會客室"/>
    <s v="一對一諮商"/>
    <s v="0527_一對一職涯諮商-金融業"/>
    <n v="2"/>
    <n v="107"/>
    <n v="1"/>
    <n v="1"/>
    <n v="-10"/>
    <m/>
    <x v="554"/>
    <n v="0"/>
    <n v="1"/>
    <n v="-10"/>
    <n v="0"/>
    <n v="0"/>
    <n v="0"/>
    <s v="系"/>
    <s v="會計"/>
    <x v="4"/>
    <s v="會計系"/>
  </r>
  <r>
    <s v="06  6 2019 10:56AM            "/>
    <s v="曾靖皓"/>
    <s v="A130643596"/>
    <s v="男"/>
    <s v="01/24/1997                    "/>
    <s v="學生"/>
    <s v="管理學院                      "/>
    <s v="財金系"/>
    <s v="學士班"/>
    <n v="932033634"/>
    <s v="lion860124@gmail.com"/>
    <s v="其它"/>
    <s v="是"/>
    <n v="0"/>
    <n v="0"/>
    <s v="是"/>
    <m/>
    <x v="4"/>
    <m/>
    <x v="760"/>
    <n v="6"/>
    <s v="菁粹會客室"/>
    <s v="一對一諮商"/>
    <s v="0604_一對一職涯諮商-其他"/>
    <n v="2"/>
    <n v="10"/>
    <n v="1"/>
    <n v="1"/>
    <n v="-10"/>
    <m/>
    <x v="806"/>
    <n v="0"/>
    <n v="1"/>
    <n v="-10"/>
    <n v="0"/>
    <n v="0"/>
    <n v="0"/>
    <s v="系"/>
    <s v="財金"/>
    <x v="3"/>
    <s v="財金系"/>
  </r>
  <r>
    <s v="06  6 2019 10:57AM            "/>
    <s v="廖佳慧"/>
    <s v="H224627772"/>
    <s v="女"/>
    <s v="12/11/1997                    "/>
    <s v="學生"/>
    <s v="管理學院                      "/>
    <s v="國企系"/>
    <s v="學士班"/>
    <n v="975631511"/>
    <m/>
    <s v="其它"/>
    <s v="是"/>
    <n v="0"/>
    <n v="0"/>
    <s v="是"/>
    <m/>
    <x v="4"/>
    <m/>
    <x v="761"/>
    <n v="6"/>
    <s v="菁粹會客室"/>
    <s v="一對一諮商"/>
    <s v="0604_一對一職涯諮商-其他"/>
    <n v="2"/>
    <n v="10"/>
    <n v="1"/>
    <n v="1"/>
    <n v="-10"/>
    <m/>
    <x v="807"/>
    <n v="0"/>
    <n v="1"/>
    <n v="-10"/>
    <n v="0"/>
    <n v="0"/>
    <n v="0"/>
    <s v="系"/>
    <s v="國企"/>
    <x v="2"/>
    <s v="國企系"/>
  </r>
  <r>
    <s v="06  6 2019 10:58AM            "/>
    <s v="潘政傑"/>
    <s v="F129443905"/>
    <s v="女"/>
    <s v="05/21/1995                    "/>
    <s v="學生"/>
    <s v="管理學院                      "/>
    <s v="國企系"/>
    <s v="碩士班"/>
    <n v="921060797"/>
    <s v="jeffpan2003@gmail.com"/>
    <s v="其它"/>
    <s v="是"/>
    <n v="0"/>
    <n v="0"/>
    <s v="是"/>
    <m/>
    <x v="4"/>
    <m/>
    <x v="628"/>
    <n v="6"/>
    <s v="菁粹會客室"/>
    <s v="一對一諮商"/>
    <s v="0604_一對一職涯諮商-其他"/>
    <n v="2"/>
    <n v="10"/>
    <n v="1"/>
    <n v="1"/>
    <n v="-10"/>
    <m/>
    <x v="662"/>
    <n v="0"/>
    <n v="1"/>
    <n v="-10"/>
    <n v="0"/>
    <n v="0"/>
    <n v="0"/>
    <s v="所"/>
    <s v="國企"/>
    <x v="11"/>
    <s v="國企所"/>
  </r>
  <r>
    <s v="05 27 2019  7:01PM            "/>
    <s v="黃筱瑄"/>
    <s v="J222900537"/>
    <s v="女"/>
    <s v="08/01/1999                    "/>
    <s v="學生"/>
    <s v="管理學院                      "/>
    <s v="會計系"/>
    <s v="學士班"/>
    <n v="988293614"/>
    <s v="st094181@gmail.com"/>
    <s v="其它"/>
    <s v="是"/>
    <n v="0"/>
    <n v="1"/>
    <s v="是"/>
    <m/>
    <x v="0"/>
    <s v="140.112.4.192"/>
    <x v="526"/>
    <n v="6"/>
    <s v="職涯講堂"/>
    <s v="校友職涯分享會"/>
    <s v="0605_國企系黃亮舒"/>
    <n v="2"/>
    <n v="107"/>
    <n v="1"/>
    <n v="1"/>
    <n v="10"/>
    <s v="想要加入顧問業需要甚麼的經歷或特質?"/>
    <x v="554"/>
    <n v="0"/>
    <n v="1"/>
    <n v="10"/>
    <n v="0"/>
    <n v="0"/>
    <n v="0"/>
    <s v="系"/>
    <s v="會計"/>
    <x v="4"/>
    <s v="會計系"/>
  </r>
  <r>
    <s v="05 28 2019  8:44AM            "/>
    <s v="鄭育驊"/>
    <s v="C221359530"/>
    <s v="女"/>
    <s v="10/26/1998                    "/>
    <s v="學生"/>
    <s v="生物資源暨農學院              "/>
    <s v="生傳系"/>
    <s v="學士班"/>
    <n v="978279295"/>
    <s v="b06610057@ntu.edu.tw"/>
    <s v="其它"/>
    <s v="否"/>
    <n v="0"/>
    <n v="1"/>
    <s v="是"/>
    <m/>
    <x v="0"/>
    <s v="140.112.217.210"/>
    <x v="651"/>
    <n v="6"/>
    <s v="職涯講堂"/>
    <s v="校友職涯分享會"/>
    <s v="0605_國企系黃亮舒"/>
    <n v="2"/>
    <n v="107"/>
    <n v="1"/>
    <n v="1"/>
    <n v="10"/>
    <s v="選擇輔心理系的原因，以及對未來工作實際的幫助？"/>
    <x v="688"/>
    <n v="0"/>
    <n v="1"/>
    <n v="10"/>
    <n v="0"/>
    <n v="0"/>
    <n v="0"/>
    <s v="系"/>
    <s v="其他"/>
    <x v="0"/>
    <s v="其他系所"/>
  </r>
  <r>
    <s v="05 28 2019  3:30PM            "/>
    <s v="洪肇偉"/>
    <s v="E125077897"/>
    <s v="男"/>
    <s v="08/22/1995                    "/>
    <s v="學生"/>
    <s v="管理學院                      "/>
    <s v="會計系"/>
    <s v="碩士班"/>
    <n v="939731061"/>
    <s v="iamhon0822@gmail.com"/>
    <s v="其它"/>
    <s v="是"/>
    <n v="0"/>
    <n v="1"/>
    <s v="是"/>
    <m/>
    <x v="0"/>
    <s v="180.204.18.76"/>
    <x v="284"/>
    <n v="6"/>
    <s v="職涯講堂"/>
    <s v="校友職涯分享會"/>
    <s v="0605_國企系黃亮舒"/>
    <n v="2"/>
    <n v="107"/>
    <n v="1"/>
    <n v="1"/>
    <n v="10"/>
    <s v="請問四大事務所的管理顧問部門和三大管顧(Mckinsey, BCG)等顧問公司有什麼差異的? 經手案件性質的不同? 亦或是擅長領域的不同?"/>
    <x v="294"/>
    <n v="0"/>
    <n v="1"/>
    <n v="10"/>
    <n v="0"/>
    <n v="0"/>
    <n v="0"/>
    <s v="所"/>
    <s v="會計"/>
    <x v="10"/>
    <s v="會研所"/>
  </r>
  <r>
    <s v="05 28 2019 10:55PM            "/>
    <s v="劉千瑜"/>
    <s v="A227839188"/>
    <s v="女"/>
    <s v="12/15/1990                    "/>
    <s v="學生"/>
    <s v="管理學院                      "/>
    <s v="企管碩士專班"/>
    <s v="碩士班"/>
    <n v="937071886"/>
    <s v="naomi.c.liu@gmail.com"/>
    <s v="其它"/>
    <s v="否"/>
    <n v="1"/>
    <n v="0"/>
    <s v="否"/>
    <m/>
    <x v="0"/>
    <s v="36.224.221.187"/>
    <x v="762"/>
    <n v="6"/>
    <s v="職涯講堂"/>
    <s v="校友職涯分享會"/>
    <s v="0605_國企系黃亮舒"/>
    <n v="2"/>
    <n v="107"/>
    <n v="1"/>
    <n v="1"/>
    <n v="10"/>
    <s v="N/A"/>
    <x v="808"/>
    <n v="1"/>
    <n v="0"/>
    <n v="0"/>
    <n v="1"/>
    <n v="0"/>
    <n v="0"/>
    <s v="所"/>
    <s v="GMBA"/>
    <x v="8"/>
    <s v="GMBA"/>
  </r>
  <r>
    <s v="05 29 2019  1:45PM            "/>
    <s v="呂明諺"/>
    <s v="D122883427"/>
    <s v="男"/>
    <s v="05/21/1996                    "/>
    <s v="學生"/>
    <s v="管理學院                      "/>
    <s v="會計系"/>
    <s v="碩士班"/>
    <n v="978028521"/>
    <s v="johnny8505215297@gmail.com"/>
    <s v="其它"/>
    <s v="是"/>
    <n v="0"/>
    <n v="1"/>
    <s v="是"/>
    <m/>
    <x v="0"/>
    <s v="223.140.182.81"/>
    <x v="763"/>
    <n v="6"/>
    <s v="職涯講堂"/>
    <s v="校友職涯分享會"/>
    <s v="0605_國企系黃亮舒"/>
    <n v="2"/>
    <n v="107"/>
    <n v="1"/>
    <n v="1"/>
    <n v="10"/>
    <s v="想要進入顧問產業，要怎麼準備自己"/>
    <x v="809"/>
    <n v="0"/>
    <n v="1"/>
    <n v="10"/>
    <n v="0"/>
    <n v="0"/>
    <n v="0"/>
    <s v="所"/>
    <s v="會計"/>
    <x v="10"/>
    <s v="會研所"/>
  </r>
  <r>
    <s v="06  4 2019 11:53AM            "/>
    <s v="趙先平"/>
    <s v="A129648058"/>
    <s v="男"/>
    <s v="07/23/1997                    "/>
    <s v="學生"/>
    <s v="管理學院                      "/>
    <s v="國企系"/>
    <s v="學士班"/>
    <n v="965589369"/>
    <s v="b04704077@ntu.edu.tw"/>
    <s v="其它"/>
    <s v="否"/>
    <n v="0"/>
    <n v="1"/>
    <s v="是"/>
    <m/>
    <x v="0"/>
    <s v="140.112.25.103"/>
    <x v="764"/>
    <n v="6"/>
    <s v="職涯講堂"/>
    <s v="校友職涯分享會"/>
    <s v="0605_國企系黃亮舒"/>
    <n v="2"/>
    <n v="107"/>
    <n v="1"/>
    <n v="1"/>
    <n v="10"/>
    <s v="想了解學長選第一份工作時的考量，謝謝!"/>
    <x v="810"/>
    <n v="0"/>
    <n v="1"/>
    <n v="10"/>
    <n v="0"/>
    <n v="0"/>
    <n v="0"/>
    <s v="系"/>
    <s v="國企"/>
    <x v="2"/>
    <s v="國企系"/>
  </r>
  <r>
    <s v="06  4 2019  1:36PM            "/>
    <s v="何子斌"/>
    <s v="N126155931"/>
    <s v="男"/>
    <s v="09/29/1998                    "/>
    <s v="學生"/>
    <s v="管理學院                      "/>
    <s v="國企系"/>
    <s v="學士班"/>
    <n v="905767109"/>
    <s v="k333hoisi@gmail.com"/>
    <s v="其它"/>
    <s v="否"/>
    <n v="1"/>
    <n v="0"/>
    <s v="否"/>
    <m/>
    <x v="0"/>
    <s v="114.136.169.42"/>
    <x v="765"/>
    <n v="6"/>
    <s v="職涯講堂"/>
    <s v="校友職涯分享會"/>
    <s v="0605_國企系黃亮舒"/>
    <n v="2"/>
    <n v="107"/>
    <n v="1"/>
    <n v="1"/>
    <n v="10"/>
    <s v="無"/>
    <x v="811"/>
    <n v="1"/>
    <n v="0"/>
    <n v="0"/>
    <n v="1"/>
    <n v="0"/>
    <n v="0"/>
    <s v="系"/>
    <s v="國企"/>
    <x v="2"/>
    <s v="國企系"/>
  </r>
  <r>
    <s v="06  4 2019  5:44PM            "/>
    <s v="徐若華"/>
    <s v="D222776232"/>
    <s v="女"/>
    <s v="09/30/1996                    "/>
    <s v="學生"/>
    <s v="生物資源暨農學院              "/>
    <s v="生傳系"/>
    <s v="學士班"/>
    <n v="903509930"/>
    <s v="B04106025@ntu.edu.tw"/>
    <s v="其它"/>
    <s v="否"/>
    <n v="1"/>
    <n v="0"/>
    <s v="否"/>
    <m/>
    <x v="0"/>
    <s v="140.112.150.245"/>
    <x v="766"/>
    <n v="6"/>
    <s v="職涯講堂"/>
    <s v="校友職涯分享會"/>
    <s v="0605_國企系黃亮舒"/>
    <n v="2"/>
    <n v="107"/>
    <n v="1"/>
    <n v="1"/>
    <n v="10"/>
    <s v="在IBM科技公司的顧問部門工作與會計事務所的顧問部門有什麼相同與不同之處、需要的skill set是否相同？每次職涯轉換時會考量哪些因素呢？"/>
    <x v="812"/>
    <n v="1"/>
    <n v="0"/>
    <n v="0"/>
    <n v="1"/>
    <n v="0"/>
    <n v="0"/>
    <s v="系"/>
    <s v="其他"/>
    <x v="0"/>
    <s v="其他系所"/>
  </r>
  <r>
    <s v="06  4 2019 10:09PM            "/>
    <s v="簡毓萱"/>
    <s v="A225412125"/>
    <s v="女"/>
    <s v="05/03/1997                    "/>
    <s v="學生"/>
    <s v="管理學院                      "/>
    <s v="國企系"/>
    <s v="學士班"/>
    <n v="956251719"/>
    <s v="b04704087@ntu.edu.tw"/>
    <s v="其它"/>
    <s v="否"/>
    <n v="0"/>
    <n v="1"/>
    <s v="是"/>
    <m/>
    <x v="0"/>
    <s v="180.217.174.130"/>
    <x v="767"/>
    <n v="6"/>
    <s v="職涯講堂"/>
    <s v="校友職涯分享會"/>
    <s v="0605_國企系黃亮舒"/>
    <n v="2"/>
    <n v="107"/>
    <n v="1"/>
    <n v="1"/>
    <n v="10"/>
    <s v="想聽學長如何將設計思考的mindset運用到顧問業上！"/>
    <x v="813"/>
    <n v="0"/>
    <n v="1"/>
    <n v="10"/>
    <n v="0"/>
    <n v="0"/>
    <n v="0"/>
    <s v="系"/>
    <s v="國企"/>
    <x v="2"/>
    <s v="國企系"/>
  </r>
  <r>
    <s v="06  6 2019 10:36AM            "/>
    <s v="李  維"/>
    <s v="A129572139"/>
    <s v="男"/>
    <s v="12/19/1996                    "/>
    <s v="學生"/>
    <s v="管理學院                      "/>
    <s v="財金系"/>
    <s v="學士班"/>
    <n v="911584022"/>
    <m/>
    <s v="其它"/>
    <s v="是"/>
    <n v="0"/>
    <n v="0"/>
    <s v="是"/>
    <m/>
    <x v="1"/>
    <m/>
    <x v="108"/>
    <n v="6"/>
    <s v="職涯講堂"/>
    <s v="校友職涯分享會"/>
    <s v="0605_國企系黃亮舒"/>
    <n v="2"/>
    <n v="107"/>
    <n v="1"/>
    <n v="1"/>
    <n v="10"/>
    <m/>
    <x v="112"/>
    <n v="0"/>
    <n v="0"/>
    <n v="0"/>
    <n v="0"/>
    <n v="1"/>
    <n v="0"/>
    <s v="系"/>
    <s v="財金"/>
    <x v="3"/>
    <s v="財金系"/>
  </r>
  <r>
    <s v="06  6 2019 10:36AM            "/>
    <s v="白宇翔"/>
    <s v="B122857694"/>
    <s v="男"/>
    <s v="06/15/1995                    "/>
    <s v="學生"/>
    <s v="管理學院                      "/>
    <s v="會計系"/>
    <s v="碩士班"/>
    <n v="925167707"/>
    <s v="jasonbai0615@gmail.com"/>
    <s v="其它"/>
    <s v="是"/>
    <n v="0"/>
    <n v="0"/>
    <s v="是"/>
    <m/>
    <x v="1"/>
    <m/>
    <x v="48"/>
    <n v="6"/>
    <s v="職涯講堂"/>
    <s v="校友職涯分享會"/>
    <s v="0605_國企系黃亮舒"/>
    <n v="2"/>
    <n v="107"/>
    <n v="1"/>
    <n v="1"/>
    <n v="10"/>
    <m/>
    <x v="50"/>
    <n v="0"/>
    <n v="0"/>
    <n v="0"/>
    <n v="0"/>
    <n v="1"/>
    <n v="0"/>
    <s v="所"/>
    <s v="會計"/>
    <x v="10"/>
    <s v="會研所"/>
  </r>
  <r>
    <s v="06  6 2019 10:36AM            "/>
    <s v="胡保翔"/>
    <s v="A127317854"/>
    <s v="男"/>
    <s v="03/30/1997                    "/>
    <s v="學生"/>
    <s v="管理學院                      "/>
    <s v="會計系"/>
    <s v="學士班"/>
    <n v="965649803"/>
    <m/>
    <s v="其它"/>
    <s v="是"/>
    <n v="0"/>
    <n v="0"/>
    <s v="是"/>
    <m/>
    <x v="1"/>
    <m/>
    <x v="288"/>
    <n v="6"/>
    <s v="職涯講堂"/>
    <s v="校友職涯分享會"/>
    <s v="0605_國企系黃亮舒"/>
    <n v="2"/>
    <n v="107"/>
    <n v="1"/>
    <n v="1"/>
    <n v="10"/>
    <m/>
    <x v="298"/>
    <n v="0"/>
    <n v="0"/>
    <n v="0"/>
    <n v="0"/>
    <n v="1"/>
    <n v="0"/>
    <s v="系"/>
    <s v="會計"/>
    <x v="4"/>
    <s v="會計系"/>
  </r>
  <r>
    <s v="06  6 2019 10:37AM            "/>
    <s v="呂  俐"/>
    <s v="A230426980"/>
    <s v="女"/>
    <s v="07/29/1999                    "/>
    <s v="學生"/>
    <s v="管理學院                      "/>
    <s v="會計系"/>
    <s v="學士班"/>
    <n v="920460729"/>
    <s v="whu940086@gmail.com"/>
    <s v="其它"/>
    <s v="是"/>
    <n v="0"/>
    <n v="0"/>
    <s v="是"/>
    <m/>
    <x v="1"/>
    <m/>
    <x v="759"/>
    <n v="6"/>
    <s v="職涯講堂"/>
    <s v="校友職涯分享會"/>
    <s v="0605_國企系黃亮舒"/>
    <n v="2"/>
    <n v="107"/>
    <n v="1"/>
    <n v="1"/>
    <n v="10"/>
    <m/>
    <x v="805"/>
    <n v="0"/>
    <n v="0"/>
    <n v="0"/>
    <n v="0"/>
    <n v="1"/>
    <n v="0"/>
    <s v="系"/>
    <s v="會計"/>
    <x v="4"/>
    <s v="會計系"/>
  </r>
  <r>
    <m/>
    <m/>
    <m/>
    <m/>
    <m/>
    <m/>
    <m/>
    <m/>
    <m/>
    <m/>
    <m/>
    <m/>
    <m/>
    <m/>
    <m/>
    <s v="是"/>
    <m/>
    <x v="1"/>
    <m/>
    <x v="1"/>
    <n v="6"/>
    <s v="職涯講堂"/>
    <s v="校友職涯分享會"/>
    <s v="0605_國企系黃亮舒"/>
    <n v="2"/>
    <n v="107"/>
    <n v="1"/>
    <n v="1"/>
    <n v="10"/>
    <m/>
    <x v="167"/>
    <n v="0"/>
    <n v="0"/>
    <n v="0"/>
    <n v="0"/>
    <n v="1"/>
    <n v="0"/>
    <s v="其他"/>
    <s v="非在校生"/>
    <x v="1"/>
    <s v="其他"/>
  </r>
  <r>
    <m/>
    <m/>
    <m/>
    <m/>
    <m/>
    <m/>
    <m/>
    <m/>
    <m/>
    <m/>
    <m/>
    <m/>
    <m/>
    <m/>
    <m/>
    <s v="是"/>
    <m/>
    <x v="1"/>
    <m/>
    <x v="1"/>
    <n v="6"/>
    <s v="職涯講堂"/>
    <s v="校友職涯分享會"/>
    <s v="0605_國企系黃亮舒"/>
    <n v="2"/>
    <n v="107"/>
    <n v="1"/>
    <n v="1"/>
    <n v="10"/>
    <m/>
    <x v="167"/>
    <n v="0"/>
    <n v="0"/>
    <n v="0"/>
    <n v="0"/>
    <n v="1"/>
    <n v="0"/>
    <s v="其他"/>
    <s v="非在校生"/>
    <x v="1"/>
    <s v="其他"/>
  </r>
  <r>
    <m/>
    <m/>
    <m/>
    <m/>
    <m/>
    <m/>
    <m/>
    <m/>
    <m/>
    <m/>
    <m/>
    <m/>
    <m/>
    <m/>
    <m/>
    <s v="是"/>
    <m/>
    <x v="1"/>
    <m/>
    <x v="1"/>
    <n v="6"/>
    <s v="職涯講堂"/>
    <s v="校友職涯分享會"/>
    <s v="0605_國企系黃亮舒"/>
    <n v="2"/>
    <n v="107"/>
    <n v="1"/>
    <n v="1"/>
    <n v="10"/>
    <m/>
    <x v="167"/>
    <n v="0"/>
    <n v="0"/>
    <n v="0"/>
    <n v="0"/>
    <n v="1"/>
    <n v="0"/>
    <s v="其他"/>
    <s v="非在校生"/>
    <x v="1"/>
    <s v="其他"/>
  </r>
  <r>
    <m/>
    <m/>
    <m/>
    <m/>
    <m/>
    <m/>
    <m/>
    <m/>
    <m/>
    <m/>
    <m/>
    <m/>
    <m/>
    <m/>
    <m/>
    <m/>
    <m/>
    <x v="2"/>
    <m/>
    <x v="158"/>
    <n v="6"/>
    <s v="TIP"/>
    <s v="企業實習說明會"/>
    <s v="0508_3 Drens"/>
    <n v="2"/>
    <n v="10"/>
    <n v="1"/>
    <n v="107"/>
    <n v="10"/>
    <s v="否"/>
    <x v="814"/>
    <n v="0"/>
    <n v="0"/>
    <n v="0"/>
    <n v="0"/>
    <n v="0"/>
    <n v="0"/>
    <s v="其他"/>
    <s v="非在校生"/>
    <x v="1"/>
    <s v="其他"/>
  </r>
  <r>
    <m/>
    <m/>
    <m/>
    <m/>
    <m/>
    <m/>
    <m/>
    <m/>
    <m/>
    <m/>
    <m/>
    <m/>
    <m/>
    <m/>
    <m/>
    <m/>
    <m/>
    <x v="2"/>
    <m/>
    <x v="158"/>
    <n v="6"/>
    <s v="TIP"/>
    <s v="企業實習說明會"/>
    <s v="0508_頭皮醫生"/>
    <n v="2"/>
    <n v="10"/>
    <n v="1"/>
    <n v="107"/>
    <n v="10"/>
    <s v="否"/>
    <x v="814"/>
    <n v="0"/>
    <n v="0"/>
    <n v="0"/>
    <n v="0"/>
    <n v="0"/>
    <n v="0"/>
    <s v="其他"/>
    <s v="非在校生"/>
    <x v="1"/>
    <s v="其他"/>
  </r>
  <r>
    <m/>
    <m/>
    <m/>
    <m/>
    <m/>
    <m/>
    <m/>
    <m/>
    <m/>
    <m/>
    <m/>
    <m/>
    <m/>
    <m/>
    <m/>
    <m/>
    <m/>
    <x v="2"/>
    <m/>
    <x v="158"/>
    <n v="6"/>
    <s v="TIP"/>
    <s v="企業實習說明會"/>
    <s v="0508_Muro Box"/>
    <n v="2"/>
    <n v="10"/>
    <n v="1"/>
    <n v="107"/>
    <n v="10"/>
    <s v="否"/>
    <x v="814"/>
    <n v="0"/>
    <n v="0"/>
    <n v="0"/>
    <n v="0"/>
    <n v="0"/>
    <n v="0"/>
    <s v="其他"/>
    <s v="非在校生"/>
    <x v="1"/>
    <s v="其他"/>
  </r>
  <r>
    <m/>
    <m/>
    <m/>
    <m/>
    <m/>
    <m/>
    <m/>
    <m/>
    <m/>
    <m/>
    <m/>
    <m/>
    <m/>
    <m/>
    <m/>
    <m/>
    <m/>
    <x v="2"/>
    <m/>
    <x v="158"/>
    <n v="6"/>
    <s v="TIP"/>
    <s v="企業實習說明會"/>
    <s v="0508_Rosetta"/>
    <n v="2"/>
    <n v="10"/>
    <n v="1"/>
    <n v="107"/>
    <n v="10"/>
    <s v="否"/>
    <x v="814"/>
    <n v="0"/>
    <n v="0"/>
    <n v="0"/>
    <n v="0"/>
    <n v="0"/>
    <n v="0"/>
    <s v="其他"/>
    <s v="非在校生"/>
    <x v="1"/>
    <s v="其他"/>
  </r>
  <r>
    <m/>
    <m/>
    <m/>
    <m/>
    <m/>
    <m/>
    <m/>
    <m/>
    <m/>
    <m/>
    <m/>
    <m/>
    <m/>
    <m/>
    <m/>
    <m/>
    <m/>
    <x v="2"/>
    <m/>
    <x v="158"/>
    <m/>
    <m/>
    <m/>
    <m/>
    <m/>
    <m/>
    <m/>
    <m/>
    <m/>
    <m/>
    <x v="815"/>
    <m/>
    <m/>
    <m/>
    <m/>
    <m/>
    <m/>
    <m/>
    <m/>
    <x v="13"/>
    <m/>
  </r>
</pivotCacheRecords>
</file>

<file path=xl/pivotCache/pivotCacheRecords2.xml><?xml version="1.0" encoding="utf-8"?>
<pivotCacheRecords xmlns="http://schemas.openxmlformats.org/spreadsheetml/2006/main" xmlns:r="http://schemas.openxmlformats.org/officeDocument/2006/relationships" count="1639">
  <r>
    <s v="03  7 2019  9:04AM            "/>
    <s v="?佾宏"/>
    <s v="R124727736"/>
    <s v="男"/>
    <s v="04/02/1999                    "/>
    <s v="學生"/>
    <s v="生命科學院                    "/>
    <s v="生技系"/>
    <s v="學士班"/>
    <n v="989626583"/>
    <s v="b06b02017@ntu.edu.tw"/>
    <s v="其它"/>
    <s v="否"/>
    <n v="0"/>
    <n v="1"/>
    <s v="是"/>
    <m/>
    <s v="網路報名"/>
    <s v="180.214.180.147"/>
    <x v="0"/>
    <n v="10"/>
    <s v="TIP"/>
    <s v="企業實習計劃說明會"/>
    <x v="0"/>
    <n v="2"/>
    <n v="107"/>
    <n v="1"/>
    <n v="1"/>
    <n v="10"/>
    <s v="否"/>
    <s v="b06b02017?佾宏"/>
    <n v="0"/>
    <n v="1"/>
    <n v="10"/>
    <n v="0"/>
    <n v="0"/>
    <n v="0"/>
    <s v="系"/>
    <s v="其他"/>
    <s v="其他系所"/>
    <s v="其他系所"/>
  </r>
  <r>
    <s v="03  7 2019  9:07AM            "/>
    <s v="?佾宏"/>
    <s v="R124727736"/>
    <s v="男"/>
    <s v="04/02/1999                    "/>
    <s v="學生"/>
    <s v="生命科學院                    "/>
    <s v="生技系"/>
    <s v="學士班"/>
    <n v="989626583"/>
    <s v="b06b02017@ntu.edu.tw"/>
    <s v="其它"/>
    <s v="否"/>
    <n v="0"/>
    <n v="1"/>
    <s v="是"/>
    <m/>
    <s v="網路報名"/>
    <s v="180.214.180.147"/>
    <x v="0"/>
    <n v="10"/>
    <s v="TIP"/>
    <s v="企業實習計劃說明會"/>
    <x v="1"/>
    <n v="2"/>
    <n v="107"/>
    <n v="1"/>
    <n v="1"/>
    <n v="10"/>
    <s v="否"/>
    <s v="b06b02017?佾宏"/>
    <n v="0"/>
    <n v="1"/>
    <n v="10"/>
    <n v="0"/>
    <n v="0"/>
    <n v="0"/>
    <s v="系"/>
    <s v="其他"/>
    <s v="其他系所"/>
    <s v="其他系所"/>
  </r>
  <r>
    <m/>
    <s v="Eva"/>
    <m/>
    <m/>
    <m/>
    <s v="企業夥伴"/>
    <s v="WTW韋萊韜悅"/>
    <m/>
    <s v="其他"/>
    <m/>
    <m/>
    <m/>
    <m/>
    <m/>
    <m/>
    <s v="是"/>
    <m/>
    <s v="網路報名"/>
    <m/>
    <x v="1"/>
    <m/>
    <s v="TCP"/>
    <s v="結業式"/>
    <x v="2"/>
    <n v="2"/>
    <n v="107"/>
    <n v="1"/>
    <n v="0"/>
    <n v="0"/>
    <m/>
    <s v="其他Eva"/>
    <n v="0"/>
    <n v="1"/>
    <n v="0"/>
    <n v="0"/>
    <n v="0"/>
    <n v="0"/>
    <s v="其他"/>
    <s v="非在校生"/>
    <s v="其他"/>
    <s v="其他"/>
  </r>
  <r>
    <s v="03  6 2019  8:27PM            "/>
    <s v="judylin"/>
    <s v="G222178177"/>
    <s v="女"/>
    <s v="05/12/1996                    "/>
    <s v="校外人士"/>
    <m/>
    <m/>
    <m/>
    <n v="933782821"/>
    <s v="judylin8505@gmail.com"/>
    <s v="其它"/>
    <s v="否"/>
    <n v="0"/>
    <n v="1"/>
    <s v="是"/>
    <m/>
    <s v="網路報名"/>
    <s v="39.9.229.6"/>
    <x v="2"/>
    <n v="10"/>
    <s v="TIP"/>
    <s v="企業實習計劃說明會"/>
    <x v="3"/>
    <n v="2"/>
    <n v="107"/>
    <n v="1"/>
    <n v="1"/>
    <n v="10"/>
    <s v="是"/>
    <s v="judylinjudylin"/>
    <n v="0"/>
    <n v="1"/>
    <n v="10"/>
    <n v="0"/>
    <n v="0"/>
    <n v="0"/>
    <s v="其他"/>
    <s v="非在校生"/>
    <s v="其他"/>
    <s v="其他"/>
  </r>
  <r>
    <s v="04 11 2019 10:57AM            "/>
    <s v="丁佳恩"/>
    <s v="F229379046"/>
    <s v="女"/>
    <s v="09/06/1997                    "/>
    <s v="學生"/>
    <s v="管理學院                      "/>
    <s v="國企系"/>
    <s v="學士班"/>
    <n v="919675933"/>
    <s v="b05704038@ntu.edu.tw"/>
    <s v="其它"/>
    <s v="否"/>
    <s v="                              "/>
    <m/>
    <s v="是"/>
    <m/>
    <s v="網路報名"/>
    <s v="101.8.131.201"/>
    <x v="3"/>
    <n v="6"/>
    <s v="職涯講堂"/>
    <s v="校友職涯分享會"/>
    <x v="4"/>
    <n v="2"/>
    <n v="107"/>
    <n v="1"/>
    <n v="1"/>
    <n v="10"/>
    <s v="請問您是否有大學沒教，但剛進公司就被要求的工作內容？"/>
    <s v="b05704038丁佳恩"/>
    <n v="0"/>
    <n v="1"/>
    <n v="10"/>
    <n v="0"/>
    <n v="0"/>
    <n v="0"/>
    <s v="系"/>
    <s v="國企"/>
    <s v="國企系"/>
    <s v="國企系"/>
  </r>
  <r>
    <s v="03 18 2019  4:41PM            "/>
    <s v="丁冠中"/>
    <s v="E125349870"/>
    <s v="男"/>
    <s v="06/16/1999                    "/>
    <s v="學生"/>
    <s v="管理學院                      "/>
    <s v="財金系"/>
    <s v="學士班"/>
    <n v="910708760"/>
    <s v="b06703038@ntu.edu.tw"/>
    <s v="其它"/>
    <s v="否"/>
    <n v="0"/>
    <n v="1"/>
    <s v="是"/>
    <m/>
    <s v="網路報名"/>
    <s v="140.112.4.209"/>
    <x v="4"/>
    <n v="10"/>
    <s v="TIP"/>
    <s v="企業實習計劃說明會"/>
    <x v="3"/>
    <n v="2"/>
    <n v="107"/>
    <n v="1"/>
    <n v="1"/>
    <n v="10"/>
    <s v="否"/>
    <s v="b06703038丁冠中"/>
    <n v="0"/>
    <n v="1"/>
    <n v="10"/>
    <n v="0"/>
    <n v="0"/>
    <n v="0"/>
    <s v="系"/>
    <s v="財金"/>
    <s v="財金系"/>
    <s v="財金系"/>
  </r>
  <r>
    <s v="03 18 2019  4:40PM            "/>
    <s v="丁冠中"/>
    <s v="E125349870"/>
    <s v="男"/>
    <s v="06/16/1999                    "/>
    <s v="學生"/>
    <s v="管理學院                      "/>
    <s v="財金系"/>
    <s v="學士班"/>
    <n v="910708760"/>
    <s v="b06703038@ntu.edu.tw"/>
    <s v="其它"/>
    <s v="否"/>
    <n v="0"/>
    <n v="1"/>
    <s v="是"/>
    <m/>
    <s v="網路報名"/>
    <s v="140.112.4.209"/>
    <x v="4"/>
    <n v="10"/>
    <s v="TIP"/>
    <s v="企業實習計劃說明會"/>
    <x v="5"/>
    <n v="2"/>
    <n v="107"/>
    <n v="1"/>
    <n v="1"/>
    <n v="10"/>
    <s v="無"/>
    <s v="b06703038丁冠中"/>
    <n v="0"/>
    <n v="1"/>
    <n v="10"/>
    <n v="0"/>
    <n v="0"/>
    <n v="0"/>
    <s v="系"/>
    <s v="財金"/>
    <s v="財金系"/>
    <s v="財金系"/>
  </r>
  <r>
    <s v="03 18 2019  4:30PM            "/>
    <s v="丁冠中"/>
    <s v="E125349870"/>
    <s v="男"/>
    <s v="06/16/1999                    "/>
    <s v="學生"/>
    <s v="管理學院                      "/>
    <s v="財金系"/>
    <s v="學士班"/>
    <n v="910708760"/>
    <s v="b06703038@ntu.edu.tw"/>
    <s v="其它"/>
    <s v="否"/>
    <s v="                              "/>
    <m/>
    <s v="是"/>
    <m/>
    <s v="網路報名"/>
    <s v="140.112.4.209"/>
    <x v="4"/>
    <n v="6"/>
    <s v="職涯講堂"/>
    <s v="學長姐實習經驗分享會"/>
    <x v="6"/>
    <n v="2"/>
    <n v="107"/>
    <n v="1"/>
    <n v="1"/>
    <n v="10"/>
    <s v="想知道實習給學長姐帶來的影響"/>
    <s v="b06703038丁冠中"/>
    <n v="0"/>
    <n v="1"/>
    <n v="10"/>
    <n v="0"/>
    <n v="0"/>
    <n v="0"/>
    <s v="系"/>
    <s v="財金"/>
    <s v="財金系"/>
    <s v="財金系"/>
  </r>
  <r>
    <s v="05  1 2019 12:51PM            "/>
    <s v="丁冠中"/>
    <s v="E125349870"/>
    <s v="男"/>
    <s v="06/16/1999                    "/>
    <s v="學生"/>
    <s v="管理學院                      "/>
    <s v="財金系"/>
    <s v="學士班"/>
    <n v="910708760"/>
    <s v="b06703038@ntu.edu.tw"/>
    <s v="其它"/>
    <s v="否"/>
    <s v="                              "/>
    <m/>
    <s v="是"/>
    <m/>
    <s v="網路報名"/>
    <s v="140.112.4.209"/>
    <x v="4"/>
    <n v="6"/>
    <s v="TIP"/>
    <s v="企業實習說明會"/>
    <x v="7"/>
    <n v="2"/>
    <n v="107"/>
    <n v="1"/>
    <n v="1"/>
    <n v="10"/>
    <s v="否"/>
    <s v="b06703038丁冠中"/>
    <n v="0"/>
    <n v="1"/>
    <n v="10"/>
    <n v="0"/>
    <n v="0"/>
    <n v="0"/>
    <s v="系"/>
    <s v="財金"/>
    <s v="財金系"/>
    <s v="財金系"/>
  </r>
  <r>
    <s v="03 11 2019  3:26PM            "/>
    <s v="于孟萱"/>
    <s v="H225077132"/>
    <s v="女"/>
    <s v="11/07/1997                    "/>
    <s v="學生"/>
    <s v="社會科學院                    "/>
    <s v="經濟系"/>
    <s v="學士班"/>
    <n v="987640063"/>
    <s v="B05103007@ntu.edu.tw"/>
    <s v="其它"/>
    <s v="否"/>
    <n v="0"/>
    <n v="1"/>
    <s v="是"/>
    <m/>
    <s v="網路報名"/>
    <s v="140.112.25.99"/>
    <x v="5"/>
    <n v="10"/>
    <s v="TIP"/>
    <s v="企業實習計劃說明會"/>
    <x v="3"/>
    <n v="2"/>
    <n v="107"/>
    <n v="1"/>
    <n v="1"/>
    <n v="10"/>
    <s v="否"/>
    <s v="b05103007于孟萱"/>
    <n v="0"/>
    <n v="1"/>
    <n v="10"/>
    <n v="0"/>
    <n v="0"/>
    <n v="0"/>
    <s v="系"/>
    <s v="其他"/>
    <s v="其他系所"/>
    <s v="其他系所"/>
  </r>
  <r>
    <s v="03 19 2019  2:59PM            "/>
    <s v="于孟萱"/>
    <s v="H225077132"/>
    <s v="女"/>
    <s v="11/07/1997                    "/>
    <s v="學生"/>
    <s v="社會科學院                    "/>
    <s v="經濟系"/>
    <s v="學士班"/>
    <n v="987640063"/>
    <s v="B05103007@ntu.edu.tw"/>
    <s v="其它"/>
    <s v="否"/>
    <n v="0"/>
    <n v="1"/>
    <s v="是"/>
    <m/>
    <s v="網路報名"/>
    <s v="101.9.12.229"/>
    <x v="5"/>
    <n v="10"/>
    <s v="TIP"/>
    <s v="企業實習計劃說明會"/>
    <x v="8"/>
    <n v="2"/>
    <n v="107"/>
    <n v="1"/>
    <n v="1"/>
    <n v="10"/>
    <s v="否"/>
    <s v="b05103007于孟萱"/>
    <n v="0"/>
    <n v="1"/>
    <n v="10"/>
    <n v="0"/>
    <n v="0"/>
    <n v="0"/>
    <s v="系"/>
    <s v="其他"/>
    <s v="其他系所"/>
    <s v="其他系所"/>
  </r>
  <r>
    <s v="03 11 2019  4:00PM            "/>
    <s v="尤敬婷"/>
    <s v="B222915013"/>
    <s v="女"/>
    <s v="12/19/1996                    "/>
    <s v="學生"/>
    <s v="管理學院                      "/>
    <s v="會計系"/>
    <s v="學士班"/>
    <n v="986282520"/>
    <s v="b04702043@ntu.edu.tw"/>
    <s v="其它"/>
    <s v="否"/>
    <n v="0"/>
    <n v="1"/>
    <s v="是"/>
    <m/>
    <s v="網路報名"/>
    <s v="140.112.25.5"/>
    <x v="6"/>
    <n v="10"/>
    <s v="TIP"/>
    <s v="企業實習計劃說明會"/>
    <x v="9"/>
    <n v="2"/>
    <n v="107"/>
    <n v="1"/>
    <n v="1"/>
    <n v="10"/>
    <s v="是"/>
    <s v="b04702043尤敬婷"/>
    <n v="0"/>
    <n v="1"/>
    <n v="10"/>
    <n v="0"/>
    <n v="0"/>
    <n v="0"/>
    <s v="系"/>
    <s v="會計"/>
    <s v="會計系"/>
    <s v="會計系"/>
  </r>
  <r>
    <s v="03 15 2019  5:24PM            "/>
    <s v="方  淵"/>
    <s v="G122369229"/>
    <s v="男"/>
    <s v="07/05/1997                    "/>
    <s v="學生"/>
    <s v="管理學院                      "/>
    <s v="工管系企管組"/>
    <s v="學士班"/>
    <n v="908817679"/>
    <m/>
    <s v="其它"/>
    <s v="否"/>
    <n v="0"/>
    <n v="1"/>
    <s v="是"/>
    <m/>
    <s v="網路報名"/>
    <s v="140.112.25.101"/>
    <x v="7"/>
    <n v="10"/>
    <s v="TIP"/>
    <s v="企業實習計劃說明會"/>
    <x v="10"/>
    <n v="2"/>
    <n v="107"/>
    <n v="1"/>
    <n v="1"/>
    <n v="10"/>
    <s v="是"/>
    <s v="b04701102方  淵"/>
    <n v="0"/>
    <n v="1"/>
    <n v="10"/>
    <n v="0"/>
    <n v="0"/>
    <n v="0"/>
    <s v="系"/>
    <s v="工管"/>
    <s v="工管系"/>
    <s v="工管系"/>
  </r>
  <r>
    <s v="03  6 2019  3:38PM            "/>
    <s v="方心成"/>
    <s v="A127649146"/>
    <s v="男"/>
    <s v="11/06/1994                    "/>
    <s v="學生"/>
    <s v="管理學院                      "/>
    <s v="資管系"/>
    <s v="碩士班"/>
    <n v="963365545"/>
    <s v="allen831106@gmail.com"/>
    <s v="其它"/>
    <s v="否"/>
    <n v="1"/>
    <n v="0"/>
    <s v="否"/>
    <m/>
    <s v="網路報名"/>
    <s v="140.112.25.106"/>
    <x v="8"/>
    <n v="10"/>
    <s v="TIP"/>
    <s v="企業實習計劃說明會"/>
    <x v="3"/>
    <n v="2"/>
    <n v="107"/>
    <n v="1"/>
    <n v="1"/>
    <n v="10"/>
    <s v="是"/>
    <s v="r06725045方心成"/>
    <n v="1"/>
    <n v="0"/>
    <n v="0"/>
    <n v="1"/>
    <n v="0"/>
    <n v="0"/>
    <s v="所"/>
    <s v="資管"/>
    <s v="資管所"/>
    <s v="資管所"/>
  </r>
  <r>
    <s v="03  6 2019  3:39PM            "/>
    <s v="方心成"/>
    <s v="A127649146"/>
    <s v="男"/>
    <s v="11/06/1994                    "/>
    <s v="學生"/>
    <s v="管理學院                      "/>
    <s v="資管系"/>
    <s v="碩士班"/>
    <n v="963365545"/>
    <s v="allen831106@gmail.com"/>
    <s v="其它"/>
    <s v="否"/>
    <s v="                              "/>
    <m/>
    <s v="否"/>
    <m/>
    <s v="網路報名"/>
    <s v="140.112.25.106"/>
    <x v="8"/>
    <n v="6"/>
    <s v="TIP"/>
    <s v="企業實習計劃說明會"/>
    <x v="11"/>
    <n v="2"/>
    <n v="107"/>
    <n v="1"/>
    <n v="1"/>
    <n v="10"/>
    <m/>
    <s v="r06725045方心成"/>
    <n v="1"/>
    <n v="0"/>
    <n v="0"/>
    <n v="1"/>
    <n v="0"/>
    <n v="0"/>
    <s v="所"/>
    <s v="資管"/>
    <s v="資管所"/>
    <s v="資管所"/>
  </r>
  <r>
    <s v="03 13 2019  3:33PM            "/>
    <s v="方家昕"/>
    <s v="A229315716"/>
    <s v="女"/>
    <s v="10/18/1996                    "/>
    <s v="學生"/>
    <s v="社會科學院                    "/>
    <s v="經濟系"/>
    <s v="學士班"/>
    <n v="952311018"/>
    <s v="jackie20120408@gmail.com"/>
    <s v="其它"/>
    <s v="否"/>
    <n v="1"/>
    <n v="0"/>
    <s v="否"/>
    <m/>
    <s v="網路報名"/>
    <s v="42.73.117.243"/>
    <x v="9"/>
    <n v="10"/>
    <s v="TIP"/>
    <s v="企業實習計劃說明會"/>
    <x v="9"/>
    <n v="2"/>
    <n v="107"/>
    <n v="1"/>
    <n v="1"/>
    <n v="10"/>
    <s v="否"/>
    <s v="b04303063方家昕"/>
    <n v="1"/>
    <n v="0"/>
    <n v="0"/>
    <n v="1"/>
    <n v="0"/>
    <n v="0"/>
    <s v="系"/>
    <s v="其他"/>
    <s v="其他系所"/>
    <s v="其他系所"/>
  </r>
  <r>
    <s v="03 12 2019 12:22PM            "/>
    <s v="方婕薰"/>
    <s v="A230325086"/>
    <s v="女"/>
    <s v="02/06/1999                    "/>
    <s v="學生"/>
    <s v="管理學院                      "/>
    <s v="財金系"/>
    <s v="學士班"/>
    <n v="975686915"/>
    <s v="b06703007@ntu.edu.tw"/>
    <s v="其它"/>
    <s v="否"/>
    <n v="0"/>
    <n v="1"/>
    <s v="是"/>
    <m/>
    <s v="網路報名"/>
    <s v="42.76.128.161"/>
    <x v="10"/>
    <n v="10"/>
    <s v="TIP"/>
    <s v="企業實習計劃說明會"/>
    <x v="3"/>
    <n v="2"/>
    <n v="107"/>
    <n v="1"/>
    <n v="1"/>
    <n v="10"/>
    <s v="否"/>
    <s v="b06703007方婕薰"/>
    <n v="0"/>
    <n v="1"/>
    <n v="10"/>
    <n v="0"/>
    <n v="0"/>
    <n v="0"/>
    <s v="系"/>
    <s v="財金"/>
    <s v="財金系"/>
    <s v="財金系"/>
  </r>
  <r>
    <s v="04 21 2019 10:41PM            "/>
    <s v="方婕薰"/>
    <s v="A230325086"/>
    <s v="女"/>
    <s v="02/06/1999                    "/>
    <s v="學生"/>
    <s v="管理學院                      "/>
    <s v="財金系"/>
    <s v="學士班"/>
    <n v="975686915"/>
    <s v="b06703007@ntu.edu.tw"/>
    <s v="其它"/>
    <s v="否"/>
    <s v="                              "/>
    <m/>
    <s v="是"/>
    <m/>
    <s v="網路報名"/>
    <s v="114.25.66.143"/>
    <x v="10"/>
    <n v="6"/>
    <s v="TIP"/>
    <s v="企業實習說明會"/>
    <x v="12"/>
    <n v="2"/>
    <n v="107"/>
    <n v="1"/>
    <n v="1"/>
    <n v="10"/>
    <s v="否"/>
    <s v="b06703007方婕薰"/>
    <n v="0"/>
    <n v="1"/>
    <n v="10"/>
    <n v="0"/>
    <n v="0"/>
    <n v="0"/>
    <s v="系"/>
    <s v="財金"/>
    <s v="財金系"/>
    <s v="財金系"/>
  </r>
  <r>
    <s v="04 25 2019  7:06PM            "/>
    <s v="方婕薰"/>
    <s v="A230325086"/>
    <s v="女"/>
    <s v="02/06/1999                    "/>
    <s v="學生"/>
    <s v="管理學院                      "/>
    <s v="財金系"/>
    <s v="學士班"/>
    <n v="975686915"/>
    <s v="b06703007@ntu.edu.tw"/>
    <s v="其它"/>
    <s v="否"/>
    <s v="                              "/>
    <m/>
    <s v="是"/>
    <m/>
    <s v="網路報名"/>
    <s v="140.112.25.26"/>
    <x v="10"/>
    <n v="6"/>
    <s v="TIP"/>
    <s v="企業實習說明會"/>
    <x v="7"/>
    <n v="2"/>
    <n v="107"/>
    <n v="1"/>
    <n v="1"/>
    <n v="10"/>
    <s v="否"/>
    <s v="b06703007方婕薰"/>
    <n v="0"/>
    <n v="1"/>
    <n v="10"/>
    <n v="0"/>
    <n v="0"/>
    <n v="0"/>
    <s v="系"/>
    <s v="財金"/>
    <s v="財金系"/>
    <s v="財金系"/>
  </r>
  <r>
    <s v="03 19 2019  4:51PM            "/>
    <s v="方稚芸"/>
    <s v="B223393299"/>
    <s v="女"/>
    <s v="08/18/1999                    "/>
    <s v="學生"/>
    <s v="社會科學院                    "/>
    <s v="經濟系"/>
    <s v="學士班"/>
    <n v="920421358"/>
    <s v="katy87008700@gmail.com"/>
    <s v="其它"/>
    <s v="是"/>
    <n v="0"/>
    <n v="0"/>
    <s v="是"/>
    <m/>
    <s v="現場報名"/>
    <m/>
    <x v="11"/>
    <n v="0"/>
    <s v="TIP"/>
    <s v="企業實習計劃說明會"/>
    <x v="3"/>
    <n v="2"/>
    <n v="107"/>
    <n v="1"/>
    <n v="1"/>
    <n v="10"/>
    <m/>
    <s v="b06303072方稚芸"/>
    <n v="0"/>
    <n v="0"/>
    <n v="0"/>
    <n v="0"/>
    <n v="1"/>
    <n v="0"/>
    <s v="系"/>
    <s v="其他"/>
    <s v="其他系所"/>
    <s v="其他系所"/>
  </r>
  <r>
    <s v="03  5 2019 11:23PM            "/>
    <s v="方稚芸"/>
    <s v="B223393299"/>
    <s v="女"/>
    <s v="08/18/1999                    "/>
    <s v="學生"/>
    <s v="社會科學院                    "/>
    <s v="經濟系"/>
    <s v="學士班"/>
    <n v="920421358"/>
    <s v="b06303072@ntu.edu.tw"/>
    <s v="其它"/>
    <s v="否"/>
    <n v="1"/>
    <n v="0"/>
    <s v="否"/>
    <m/>
    <s v="網路報名"/>
    <s v="1.200.193.146"/>
    <x v="11"/>
    <n v="10"/>
    <s v="TIP"/>
    <s v="企業實習計劃說明會"/>
    <x v="8"/>
    <n v="2"/>
    <n v="107"/>
    <n v="1"/>
    <n v="1"/>
    <n v="10"/>
    <s v="否"/>
    <s v="b06303072方稚芸"/>
    <n v="1"/>
    <n v="0"/>
    <n v="0"/>
    <n v="1"/>
    <n v="0"/>
    <n v="0"/>
    <s v="系"/>
    <s v="其他"/>
    <s v="其他系所"/>
    <s v="其他系所"/>
  </r>
  <r>
    <s v="03 19 2019 12:32PM            "/>
    <s v="方稚芸"/>
    <s v="B223393299"/>
    <s v="女"/>
    <s v="08/18/1999                    "/>
    <s v="學生"/>
    <s v="社會科學院                    "/>
    <s v="經濟系"/>
    <s v="學士班"/>
    <n v="920421358"/>
    <s v="b06303072@ntu.edu.tw"/>
    <s v="其它"/>
    <s v="否"/>
    <n v="0"/>
    <n v="1"/>
    <s v="是"/>
    <m/>
    <s v="網路報名"/>
    <s v="180.217.84.228"/>
    <x v="11"/>
    <n v="10"/>
    <s v="TIP"/>
    <s v="企業實習計劃說明會"/>
    <x v="1"/>
    <n v="2"/>
    <n v="107"/>
    <n v="1"/>
    <n v="1"/>
    <n v="10"/>
    <s v="否"/>
    <s v="b06303072方稚芸"/>
    <n v="0"/>
    <n v="1"/>
    <n v="10"/>
    <n v="0"/>
    <n v="0"/>
    <n v="0"/>
    <s v="系"/>
    <s v="其他"/>
    <s v="其他系所"/>
    <s v="其他系所"/>
  </r>
  <r>
    <s v="03  5 2019 11:36PM            "/>
    <s v="方稚芸"/>
    <s v="B223393299"/>
    <s v="女"/>
    <s v="08/18/1999                    "/>
    <s v="學生"/>
    <s v="社會科學院                    "/>
    <s v="經濟系"/>
    <s v="學士班"/>
    <n v="920421358"/>
    <s v="b06303072@ntu.edu.tw"/>
    <s v="其它"/>
    <s v="否"/>
    <s v="                              "/>
    <m/>
    <s v="否"/>
    <m/>
    <s v="網路報名"/>
    <s v="1.200.193.146"/>
    <x v="11"/>
    <n v="6"/>
    <s v="TIP"/>
    <s v="企業實習計劃說明會"/>
    <x v="11"/>
    <n v="2"/>
    <n v="107"/>
    <n v="1"/>
    <n v="1"/>
    <n v="10"/>
    <m/>
    <s v="b06303072方稚芸"/>
    <n v="1"/>
    <n v="0"/>
    <n v="0"/>
    <n v="1"/>
    <n v="0"/>
    <n v="0"/>
    <s v="系"/>
    <s v="其他"/>
    <s v="其他系所"/>
    <s v="其他系所"/>
  </r>
  <r>
    <s v="04 13 2019 12:54PM            "/>
    <s v="方薇雅"/>
    <s v="A228674556"/>
    <s v="男"/>
    <s v="07/29/1997                    "/>
    <s v="學生"/>
    <s v="管理學院                      "/>
    <s v="工管系企管組"/>
    <s v="學士班"/>
    <n v="228226373"/>
    <m/>
    <s v="其它"/>
    <s v="是"/>
    <s v="                              "/>
    <m/>
    <s v="是"/>
    <m/>
    <s v="網路報名"/>
    <m/>
    <x v="12"/>
    <m/>
    <s v="TCP"/>
    <s v="結業式"/>
    <x v="2"/>
    <n v="2"/>
    <n v="107"/>
    <n v="1"/>
    <n v="0"/>
    <n v="0"/>
    <m/>
    <s v="B04701113方薇雅"/>
    <n v="0"/>
    <n v="1"/>
    <n v="0"/>
    <n v="0"/>
    <n v="0"/>
    <n v="0"/>
    <s v="系"/>
    <s v="工管"/>
    <s v="工管系"/>
    <s v="工管系"/>
  </r>
  <r>
    <s v="03 19 2019 11:16AM            "/>
    <s v="毛意璇"/>
    <s v="R224523632"/>
    <s v="女"/>
    <s v="09/09/1998                    "/>
    <s v="學生"/>
    <s v="管理學院                      "/>
    <s v="會計系"/>
    <s v="學士班"/>
    <m/>
    <s v="arielma9090@gmail.com"/>
    <s v="其它"/>
    <s v="是"/>
    <n v="0"/>
    <n v="0"/>
    <s v="是"/>
    <m/>
    <s v="現場報名"/>
    <m/>
    <x v="13"/>
    <n v="0"/>
    <s v="TIP"/>
    <s v="企業實習計劃說明會"/>
    <x v="10"/>
    <n v="2"/>
    <n v="107"/>
    <n v="1"/>
    <n v="1"/>
    <n v="10"/>
    <m/>
    <s v="b06702019毛意璇"/>
    <n v="0"/>
    <n v="0"/>
    <n v="0"/>
    <n v="0"/>
    <n v="1"/>
    <n v="0"/>
    <s v="系"/>
    <s v="會計"/>
    <s v="會計系"/>
    <s v="會計系"/>
  </r>
  <r>
    <s v="03  6 2019  5:49PM            "/>
    <s v="王?明"/>
    <s v="A130959713"/>
    <s v="女"/>
    <s v="01/10/1999                    "/>
    <s v="學生"/>
    <s v="管理學院                      "/>
    <s v="財金系"/>
    <s v="學士班"/>
    <n v="988654950"/>
    <m/>
    <s v="其它"/>
    <s v="是"/>
    <n v="0"/>
    <n v="0"/>
    <s v="是"/>
    <m/>
    <s v="現場報名"/>
    <m/>
    <x v="14"/>
    <n v="0"/>
    <s v="TIP"/>
    <s v="企業實習計劃說明會"/>
    <x v="13"/>
    <n v="2"/>
    <n v="107"/>
    <n v="1"/>
    <n v="1"/>
    <n v="10"/>
    <m/>
    <s v="b06703072王?明"/>
    <n v="0"/>
    <n v="0"/>
    <n v="0"/>
    <n v="0"/>
    <n v="1"/>
    <n v="0"/>
    <s v="系"/>
    <s v="財金"/>
    <s v="財金系"/>
    <s v="財金系"/>
  </r>
  <r>
    <s v="04  4 2019 10:11AM            "/>
    <s v="王文宗"/>
    <s v="L123334358"/>
    <s v="男"/>
    <s v="05/15/1988                    "/>
    <s v="校外人士"/>
    <m/>
    <s v="美商美世顧問"/>
    <s v="協理"/>
    <n v="932940515"/>
    <s v="vince.wt.wang@gmail.com"/>
    <s v="其它"/>
    <s v="否"/>
    <s v="                              "/>
    <m/>
    <s v="是"/>
    <m/>
    <s v="網路報名"/>
    <s v="223.136.11.176"/>
    <x v="15"/>
    <n v="6"/>
    <s v="職涯講堂"/>
    <s v="校友職涯分享會"/>
    <x v="4"/>
    <n v="2"/>
    <n v="107"/>
    <n v="1"/>
    <n v="1"/>
    <n v="10"/>
    <s v="在您的職涯中，數度橫跨了IT Services 與IT Products的行銷工作，同時也有B2C與B2B的切換，還想請教您在這些經驗中個人的學習契機與工作上的心得。"/>
    <s v="bubucosmos王文宗"/>
    <n v="0"/>
    <n v="1"/>
    <n v="10"/>
    <n v="0"/>
    <n v="0"/>
    <n v="0"/>
    <s v="其他"/>
    <s v="非在校生"/>
    <s v="其他"/>
    <s v="其他"/>
  </r>
  <r>
    <s v="03 12 2019  2:53PM            "/>
    <s v="王立宇"/>
    <s v="L125029163"/>
    <s v="男"/>
    <s v="08/21/1997                    "/>
    <s v="學生"/>
    <s v="管理學院                      "/>
    <s v="會計系"/>
    <s v="學士班"/>
    <n v="937612548"/>
    <s v="b05702046@ntu.edu.tw"/>
    <s v="其它"/>
    <s v="否"/>
    <n v="1"/>
    <n v="0"/>
    <s v="否"/>
    <m/>
    <s v="網路報名"/>
    <s v="42.73.72.180"/>
    <x v="16"/>
    <n v="10"/>
    <s v="TIP"/>
    <s v="企業實習計劃說明會"/>
    <x v="14"/>
    <n v="2"/>
    <n v="107"/>
    <n v="1"/>
    <n v="1"/>
    <n v="10"/>
    <s v="否"/>
    <s v="b05702046王立宇"/>
    <n v="1"/>
    <n v="0"/>
    <n v="0"/>
    <n v="1"/>
    <n v="0"/>
    <n v="0"/>
    <s v="系"/>
    <s v="會計"/>
    <s v="會計系"/>
    <s v="會計系"/>
  </r>
  <r>
    <s v="03 18 2019  4:23PM            "/>
    <s v="王立宇"/>
    <s v="L125029163"/>
    <s v="男"/>
    <s v="08/21/1997                    "/>
    <s v="學生"/>
    <s v="管理學院                      "/>
    <s v="會計系"/>
    <s v="學士班"/>
    <n v="937612548"/>
    <s v="b05702046@ntu.edu.tw"/>
    <s v="其它"/>
    <s v="否"/>
    <n v="0"/>
    <n v="1"/>
    <s v="是"/>
    <m/>
    <s v="網路報名"/>
    <s v="140.112.25.47"/>
    <x v="16"/>
    <n v="10"/>
    <s v="TIP"/>
    <s v="企業實習計劃說明會"/>
    <x v="3"/>
    <n v="2"/>
    <n v="107"/>
    <n v="1"/>
    <n v="1"/>
    <n v="10"/>
    <s v="否"/>
    <s v="b05702046王立宇"/>
    <n v="0"/>
    <n v="1"/>
    <n v="10"/>
    <n v="0"/>
    <n v="0"/>
    <n v="0"/>
    <s v="系"/>
    <s v="會計"/>
    <s v="會計系"/>
    <s v="會計系"/>
  </r>
  <r>
    <s v="03 12 2019  2:53PM            "/>
    <s v="王立宇"/>
    <s v="L125029163"/>
    <s v="男"/>
    <s v="08/21/1997                    "/>
    <s v="學生"/>
    <s v="管理學院                      "/>
    <s v="會計系"/>
    <s v="學士班"/>
    <n v="937612548"/>
    <s v="b05702046@ntu.edu.tw"/>
    <s v="其它"/>
    <s v="否"/>
    <n v="1"/>
    <n v="0"/>
    <s v="否"/>
    <m/>
    <s v="網路報名"/>
    <s v="42.73.72.180"/>
    <x v="16"/>
    <n v="10"/>
    <s v="TIP"/>
    <s v="企業實習計劃說明會"/>
    <x v="8"/>
    <n v="2"/>
    <n v="107"/>
    <n v="1"/>
    <n v="1"/>
    <n v="10"/>
    <s v="否"/>
    <s v="b05702046王立宇"/>
    <n v="1"/>
    <n v="0"/>
    <n v="0"/>
    <n v="1"/>
    <n v="0"/>
    <n v="0"/>
    <s v="系"/>
    <s v="會計"/>
    <s v="會計系"/>
    <s v="會計系"/>
  </r>
  <r>
    <s v="03 22 2019  5:45PM            "/>
    <s v="王立宇"/>
    <s v="L125029163"/>
    <s v="男"/>
    <s v="08/21/1997                    "/>
    <s v="學生"/>
    <s v="管理學院                      "/>
    <s v="會計系"/>
    <s v="學士班"/>
    <n v="937612548"/>
    <s v="b05702046@ntu.edu.tw"/>
    <s v="其它"/>
    <s v="否"/>
    <n v="1"/>
    <n v="0"/>
    <s v="否"/>
    <m/>
    <s v="網路報名"/>
    <s v="223.137.1.153"/>
    <x v="16"/>
    <n v="10"/>
    <s v="TIP"/>
    <s v="企業實習計劃說明會"/>
    <x v="5"/>
    <n v="2"/>
    <n v="107"/>
    <n v="1"/>
    <n v="1"/>
    <n v="10"/>
    <s v="否"/>
    <s v="b05702046王立宇"/>
    <n v="1"/>
    <n v="0"/>
    <n v="0"/>
    <n v="1"/>
    <n v="0"/>
    <n v="0"/>
    <s v="系"/>
    <s v="會計"/>
    <s v="會計系"/>
    <s v="會計系"/>
  </r>
  <r>
    <s v="20190331"/>
    <s v="王立宇"/>
    <s v="L125029163"/>
    <s v="男"/>
    <s v="08/21/1997                    "/>
    <s v="學生"/>
    <s v="管理學院                      "/>
    <s v="會計系"/>
    <s v="學士班"/>
    <n v="937612548"/>
    <s v="b05702046@ntu.edu.tw"/>
    <s v="其它"/>
    <m/>
    <m/>
    <m/>
    <m/>
    <m/>
    <m/>
    <m/>
    <x v="16"/>
    <m/>
    <s v="黑名單"/>
    <s v="20190326-20190510"/>
    <x v="15"/>
    <n v="2"/>
    <n v="107"/>
    <m/>
    <m/>
    <m/>
    <m/>
    <s v="b05702046王立宇"/>
    <m/>
    <n v="0"/>
    <n v="-10"/>
    <n v="-3"/>
    <m/>
    <m/>
    <s v="系"/>
    <s v="會計"/>
    <s v="會計系"/>
    <s v="會計系"/>
  </r>
  <r>
    <s v="03 20 2019  2:57PM            "/>
    <s v="王宇均"/>
    <s v="K122996872"/>
    <s v="女"/>
    <s v="01/07/1998                    "/>
    <s v="學生"/>
    <s v="管理學院                      "/>
    <s v="國企系"/>
    <s v="學士班"/>
    <m/>
    <m/>
    <s v="其它"/>
    <s v="是"/>
    <n v="0"/>
    <n v="0"/>
    <s v="是"/>
    <m/>
    <s v="現場報名"/>
    <m/>
    <x v="17"/>
    <n v="0"/>
    <s v="TIP"/>
    <s v="企業實習計劃說明會"/>
    <x v="8"/>
    <n v="2"/>
    <n v="107"/>
    <n v="1"/>
    <n v="1"/>
    <n v="10"/>
    <m/>
    <s v="b05704034王宇均"/>
    <n v="0"/>
    <n v="0"/>
    <n v="0"/>
    <n v="0"/>
    <n v="1"/>
    <n v="0"/>
    <s v="系"/>
    <s v="國企"/>
    <s v="國企系"/>
    <s v="國企系"/>
  </r>
  <r>
    <s v="03 12 2019  7:47PM            "/>
    <s v="王秀婉"/>
    <s v="F229936121"/>
    <s v="女"/>
    <s v="01/05/1998                    "/>
    <s v="學生"/>
    <s v="社會科學院                    "/>
    <s v="社會系"/>
    <s v="學士班"/>
    <n v="975357920"/>
    <s v="b05305022@ntu.edu.tw"/>
    <s v="其它"/>
    <s v="否"/>
    <n v="0"/>
    <n v="1"/>
    <s v="是"/>
    <m/>
    <s v="網路報名"/>
    <s v="110.50.142.231"/>
    <x v="18"/>
    <n v="10"/>
    <s v="TIP"/>
    <s v="企業實習計劃說明會"/>
    <x v="10"/>
    <n v="2"/>
    <n v="107"/>
    <n v="1"/>
    <n v="1"/>
    <n v="10"/>
    <m/>
    <s v="b05305022王秀婉"/>
    <n v="0"/>
    <n v="1"/>
    <n v="10"/>
    <n v="0"/>
    <n v="0"/>
    <n v="0"/>
    <s v="系"/>
    <s v="其他"/>
    <s v="其他系所"/>
    <s v="其他系所"/>
  </r>
  <r>
    <s v="03 15 2019  1:10AM            "/>
    <s v="王俐云"/>
    <s v="L225088146"/>
    <s v="女"/>
    <s v="01/01/1996                    "/>
    <s v="學生"/>
    <s v="管理學院                      "/>
    <s v="會計系"/>
    <s v="學士班"/>
    <n v="912908430"/>
    <s v="b04702046@ntu.edu.tw"/>
    <s v="其它"/>
    <s v="否"/>
    <n v="1"/>
    <n v="0"/>
    <s v="否"/>
    <m/>
    <s v="網路報名"/>
    <s v="140.112.25.100"/>
    <x v="19"/>
    <n v="10"/>
    <s v="TIP"/>
    <s v="企業實習計劃說明會"/>
    <x v="9"/>
    <n v="2"/>
    <n v="107"/>
    <n v="1"/>
    <n v="1"/>
    <n v="10"/>
    <s v="是"/>
    <s v="b04702046王俐云"/>
    <n v="1"/>
    <n v="0"/>
    <n v="0"/>
    <n v="1"/>
    <n v="0"/>
    <n v="0"/>
    <s v="系"/>
    <s v="會計"/>
    <s v="會計系"/>
    <s v="會計系"/>
  </r>
  <r>
    <s v="03 25 2019 11:44AM            "/>
    <s v="王信之"/>
    <s v="A129547207"/>
    <s v="男"/>
    <s v="11/24/1995                    "/>
    <s v="學生"/>
    <s v="工學院                        "/>
    <s v="工科海洋系"/>
    <s v="學士班"/>
    <n v="986952178"/>
    <s v="b03208020@ntu.edu.tw"/>
    <s v="其它"/>
    <s v="否"/>
    <s v="                              "/>
    <m/>
    <s v="否"/>
    <m/>
    <s v="網路報名"/>
    <s v="123.193.39.3"/>
    <x v="20"/>
    <n v="6"/>
    <s v="職涯講堂"/>
    <s v="學長姐實習經驗分享會"/>
    <x v="6"/>
    <n v="2"/>
    <n v="107"/>
    <n v="1"/>
    <n v="1"/>
    <n v="10"/>
    <s v="實習是不是多數是打雜，並沒辦法實際學到東西"/>
    <s v="b03208020王信之"/>
    <n v="1"/>
    <n v="0"/>
    <n v="0"/>
    <n v="1"/>
    <n v="0"/>
    <n v="0"/>
    <s v="系"/>
    <s v="其他"/>
    <s v="其他系所"/>
    <s v="其他系所"/>
  </r>
  <r>
    <s v="03 25 2019 11:46AM            "/>
    <s v="王信之"/>
    <s v="A129547207"/>
    <s v="男"/>
    <s v="11/24/1995                    "/>
    <s v="學生"/>
    <s v="工學院                        "/>
    <s v="工科海洋系"/>
    <s v="學士班"/>
    <n v="986952178"/>
    <s v="b03208020@ntu.edu.tw"/>
    <s v="其它"/>
    <s v="否"/>
    <s v="                              "/>
    <m/>
    <s v="否"/>
    <m/>
    <s v="網路報名"/>
    <s v="123.193.39.3"/>
    <x v="20"/>
    <n v="6"/>
    <s v="TIP"/>
    <s v="企業實習計劃說明會"/>
    <x v="16"/>
    <n v="2"/>
    <n v="107"/>
    <n v="1"/>
    <n v="1"/>
    <n v="10"/>
    <s v="否"/>
    <s v="b03208020王信之"/>
    <n v="1"/>
    <n v="0"/>
    <n v="0"/>
    <n v="1"/>
    <n v="0"/>
    <n v="0"/>
    <s v="系"/>
    <s v="其他"/>
    <s v="其他系所"/>
    <s v="其他系所"/>
  </r>
  <r>
    <s v="03  8 2019  3:12PM            "/>
    <s v="王映筑"/>
    <s v="P224094429"/>
    <s v="女"/>
    <s v="11/14/1996                    "/>
    <s v="學生"/>
    <s v="社會科學院                    "/>
    <s v="經濟系"/>
    <s v="學士班"/>
    <n v="927851114"/>
    <s v="b05303131@ntu.edu.tw"/>
    <s v="其它"/>
    <s v="是"/>
    <n v="0"/>
    <n v="1"/>
    <s v="是"/>
    <m/>
    <s v="網路報名"/>
    <s v="140.112.25.106"/>
    <x v="21"/>
    <n v="10"/>
    <s v="TIP"/>
    <s v="企業實習計劃說明會"/>
    <x v="5"/>
    <n v="2"/>
    <n v="107"/>
    <n v="1"/>
    <n v="1"/>
    <n v="10"/>
    <s v="是"/>
    <s v="b05303131王映筑"/>
    <n v="0"/>
    <n v="1"/>
    <n v="10"/>
    <n v="0"/>
    <n v="0"/>
    <n v="0"/>
    <s v="系"/>
    <s v="其他"/>
    <s v="其他系所"/>
    <s v="其他系所"/>
  </r>
  <r>
    <s v="04 13 2019 12:55PM            "/>
    <s v="王昱勛"/>
    <s v="L124750150"/>
    <s v="男"/>
    <s v="11/18/1993                    "/>
    <s v="學生"/>
    <s v="管理學院                      "/>
    <s v="商研所"/>
    <s v="碩士班"/>
    <n v="912611977"/>
    <s v="b01208015@ntu.edu.tw"/>
    <s v="其它"/>
    <s v="是"/>
    <s v="                              "/>
    <m/>
    <s v="是"/>
    <m/>
    <s v="網路報名"/>
    <m/>
    <x v="22"/>
    <m/>
    <s v="TCP"/>
    <s v="結業式"/>
    <x v="2"/>
    <n v="2"/>
    <n v="107"/>
    <n v="1"/>
    <n v="0"/>
    <n v="0"/>
    <m/>
    <s v="R06741004王昱勛"/>
    <n v="0"/>
    <n v="1"/>
    <n v="0"/>
    <n v="0"/>
    <n v="0"/>
    <n v="0"/>
    <s v="所"/>
    <s v="商研"/>
    <s v="商研所"/>
    <s v="商研所"/>
  </r>
  <r>
    <s v="03 26 2019  2:49PM            "/>
    <s v="王郁涵"/>
    <s v="A226277424"/>
    <s v="男"/>
    <s v="11/12/1989                    "/>
    <s v="學生"/>
    <s v="管理學院                      "/>
    <s v="企管碩士專班"/>
    <s v="碩士班"/>
    <n v="935342823"/>
    <s v="arielwang8899@gmail.com;arielwang8899@ho"/>
    <s v="其它"/>
    <s v="是"/>
    <n v="0"/>
    <n v="0"/>
    <s v="是"/>
    <m/>
    <s v="現場報名"/>
    <m/>
    <x v="23"/>
    <n v="0"/>
    <s v="TIP"/>
    <s v="企業實習計劃說明會"/>
    <x v="5"/>
    <n v="2"/>
    <n v="107"/>
    <n v="1"/>
    <n v="1"/>
    <n v="10"/>
    <m/>
    <s v="r06749007王郁涵"/>
    <n v="0"/>
    <n v="0"/>
    <n v="0"/>
    <n v="0"/>
    <n v="1"/>
    <n v="0"/>
    <s v="所"/>
    <s v="GMBA"/>
    <s v="GMBA"/>
    <s v="GMBA"/>
  </r>
  <r>
    <s v="03 11 2019  7:50PM            "/>
    <s v="王宸如"/>
    <s v="A229357474"/>
    <s v="女"/>
    <s v="01/13/1997                    "/>
    <s v="學生"/>
    <s v="社會科學院                    "/>
    <s v="政治系公行組"/>
    <s v="學士班"/>
    <n v="963526874"/>
    <s v="maggiexdxdxd@gmail.com"/>
    <s v="其它"/>
    <s v="否"/>
    <n v="1"/>
    <n v="0"/>
    <s v="否"/>
    <m/>
    <s v="網路報名"/>
    <s v="118.169.247.40"/>
    <x v="24"/>
    <n v="10"/>
    <s v="TIP"/>
    <s v="企業實習計劃說明會"/>
    <x v="10"/>
    <n v="2"/>
    <n v="107"/>
    <n v="1"/>
    <n v="1"/>
    <n v="10"/>
    <m/>
    <s v="b04310033王宸如"/>
    <n v="1"/>
    <n v="0"/>
    <n v="0"/>
    <n v="1"/>
    <n v="0"/>
    <n v="0"/>
    <s v="系"/>
    <s v="其他"/>
    <s v="其他系所"/>
    <s v="其他系所"/>
  </r>
  <r>
    <s v="03 21 2019  6:18PM            "/>
    <s v="王振全"/>
    <s v="L125368183"/>
    <s v="男"/>
    <s v="04/22/1998                    "/>
    <s v="學生"/>
    <s v="管理學院                      "/>
    <s v="國企系"/>
    <s v="學士班"/>
    <n v="926839846"/>
    <s v="westbamboo1998@gmail.com"/>
    <s v="其它"/>
    <s v="否"/>
    <n v="0"/>
    <n v="1"/>
    <s v="是"/>
    <m/>
    <s v="網路報名"/>
    <s v="223.137.208.100"/>
    <x v="25"/>
    <n v="10"/>
    <s v="TIP"/>
    <s v="企業實習計劃說明會"/>
    <x v="1"/>
    <n v="2"/>
    <n v="107"/>
    <n v="1"/>
    <n v="1"/>
    <n v="10"/>
    <s v="無"/>
    <s v="b05704031王振全"/>
    <n v="0"/>
    <n v="1"/>
    <n v="10"/>
    <n v="0"/>
    <n v="0"/>
    <n v="0"/>
    <s v="系"/>
    <s v="國企"/>
    <s v="國企系"/>
    <s v="國企系"/>
  </r>
  <r>
    <s v="04 26 2019  2:47PM            "/>
    <s v="王振全"/>
    <s v="L125368183"/>
    <s v="男"/>
    <s v="04/22/1998                    "/>
    <s v="學生"/>
    <s v="管理學院                      "/>
    <s v="國企系"/>
    <s v="學士班"/>
    <n v="926839846"/>
    <s v="westbamboo1998@gmail.com"/>
    <s v="其它"/>
    <s v="是"/>
    <s v="                              "/>
    <m/>
    <s v="是"/>
    <m/>
    <s v="現場報名"/>
    <m/>
    <x v="25"/>
    <n v="6"/>
    <s v="TIP"/>
    <s v="企業實習說明會"/>
    <x v="12"/>
    <n v="2"/>
    <n v="107"/>
    <n v="1"/>
    <n v="1"/>
    <n v="10"/>
    <m/>
    <s v="b05704031王振全"/>
    <n v="0"/>
    <n v="0"/>
    <n v="0"/>
    <n v="0"/>
    <n v="1"/>
    <n v="0"/>
    <s v="系"/>
    <s v="國企"/>
    <s v="國企系"/>
    <s v="國企系"/>
  </r>
  <r>
    <s v="04 13 2019 12:57PM            "/>
    <s v="王培旂"/>
    <s v="A230081963"/>
    <s v="男"/>
    <s v="08/07/1999                    "/>
    <s v="學生"/>
    <s v="管理學院                      "/>
    <s v="國企系"/>
    <s v="學士班"/>
    <n v="911843834"/>
    <s v="tina666888000@gmail.com"/>
    <s v="其它"/>
    <s v="是"/>
    <s v="                              "/>
    <m/>
    <s v="是"/>
    <m/>
    <s v="網路報名"/>
    <m/>
    <x v="26"/>
    <m/>
    <s v="TCP"/>
    <s v="結業式"/>
    <x v="2"/>
    <n v="2"/>
    <n v="107"/>
    <n v="1"/>
    <n v="0"/>
    <n v="0"/>
    <m/>
    <s v="B06704017王培旂"/>
    <n v="0"/>
    <n v="1"/>
    <n v="0"/>
    <n v="0"/>
    <n v="0"/>
    <n v="0"/>
    <s v="系"/>
    <s v="國企"/>
    <s v="國企系"/>
    <s v="國企系"/>
  </r>
  <r>
    <s v="03 26 2019  3:05PM            "/>
    <s v="王得真"/>
    <s v="B222915817"/>
    <s v="男"/>
    <s v="03/15/1997                    "/>
    <s v="學生"/>
    <s v="管理學院                      "/>
    <s v="財金系"/>
    <s v="學士班"/>
    <n v="978187433"/>
    <m/>
    <s v="其它"/>
    <s v="是"/>
    <n v="0"/>
    <n v="0"/>
    <s v="是"/>
    <m/>
    <s v="現場報名"/>
    <m/>
    <x v="27"/>
    <n v="0"/>
    <s v="TIP"/>
    <s v="企業實習計劃說明會"/>
    <x v="5"/>
    <n v="2"/>
    <n v="107"/>
    <n v="1"/>
    <n v="1"/>
    <n v="10"/>
    <m/>
    <s v="b04703051王得真"/>
    <n v="0"/>
    <n v="0"/>
    <n v="0"/>
    <n v="0"/>
    <n v="1"/>
    <n v="0"/>
    <s v="系"/>
    <s v="財金"/>
    <s v="財金系"/>
    <s v="財金系"/>
  </r>
  <r>
    <s v="05  6 2019  9:06AM            "/>
    <s v="王曼因"/>
    <s v="A230075723"/>
    <s v="女"/>
    <s v="01/23/1999                    "/>
    <s v="學生"/>
    <s v="社會科學院                    "/>
    <s v="社工系"/>
    <s v="學士班"/>
    <n v="928235622"/>
    <s v="manvamimj@gmail.com"/>
    <s v="其它"/>
    <s v="否"/>
    <s v="                              "/>
    <m/>
    <s v="否"/>
    <m/>
    <s v="網路報名"/>
    <s v="111.71.118.74"/>
    <x v="28"/>
    <n v="6"/>
    <s v="TIP"/>
    <s v="企業實習說明會"/>
    <x v="17"/>
    <n v="2"/>
    <n v="10"/>
    <n v="1"/>
    <n v="107"/>
    <n v="10"/>
    <s v="否"/>
    <s v="b06310033王曼因"/>
    <n v="1"/>
    <n v="0"/>
    <n v="0"/>
    <n v="0"/>
    <n v="0"/>
    <n v="0"/>
    <s v="系"/>
    <s v="其他"/>
    <s v="其他系所"/>
    <s v="其他系所"/>
  </r>
  <r>
    <s v="04 30 2019 11:38PM            "/>
    <s v="王翊淇"/>
    <s v="A230133462"/>
    <s v="女"/>
    <s v="10/26/1998                    "/>
    <s v="學生"/>
    <s v="法律學院                      "/>
    <s v="法律系法學組"/>
    <s v="學士班"/>
    <n v="908005132"/>
    <s v="elva19981026@gmail.com"/>
    <s v="其它"/>
    <s v="是"/>
    <s v="                              "/>
    <m/>
    <s v="是"/>
    <m/>
    <s v="網路報名"/>
    <s v="150.116.31.82"/>
    <x v="29"/>
    <n v="6"/>
    <s v="TIP"/>
    <s v="企業實習說明會"/>
    <x v="17"/>
    <n v="2"/>
    <n v="10"/>
    <n v="1"/>
    <n v="107"/>
    <n v="10"/>
    <s v="否"/>
    <s v="b06a01122王翊淇"/>
    <n v="0"/>
    <n v="1"/>
    <n v="10"/>
    <n v="0"/>
    <n v="0"/>
    <n v="0"/>
    <s v="系"/>
    <s v="其他"/>
    <s v="其他系所"/>
    <s v="其他系所"/>
  </r>
  <r>
    <s v="03  9 2019  3:42AM            "/>
    <s v="王荷今"/>
    <s v="H224617123"/>
    <s v="女"/>
    <s v="05/23/1997                    "/>
    <s v="學生"/>
    <s v="管理學院                      "/>
    <s v="財金系"/>
    <s v="學士班"/>
    <n v="975695026"/>
    <s v="b04703059@ntu.edu.tw"/>
    <s v="其它"/>
    <s v="否"/>
    <n v="0"/>
    <n v="1"/>
    <s v="是"/>
    <m/>
    <s v="網路報名"/>
    <s v="223.140.3.230"/>
    <x v="30"/>
    <n v="10"/>
    <s v="TIP"/>
    <s v="企業實習計劃說明會"/>
    <x v="9"/>
    <n v="2"/>
    <n v="107"/>
    <n v="1"/>
    <n v="1"/>
    <n v="10"/>
    <s v="是"/>
    <s v="b04703059王荷今"/>
    <n v="0"/>
    <n v="1"/>
    <n v="10"/>
    <n v="0"/>
    <n v="0"/>
    <n v="0"/>
    <s v="系"/>
    <s v="財金"/>
    <s v="財金系"/>
    <s v="財金系"/>
  </r>
  <r>
    <s v="04 11 2019 10:44PM            "/>
    <s v="王婷誼"/>
    <s v="H225209492"/>
    <s v="女"/>
    <s v="07/20/2000                    "/>
    <s v="學生"/>
    <s v="管理學院                      "/>
    <s v="國企系"/>
    <s v="學士班"/>
    <n v="908023563"/>
    <s v="angel8907202323@gmail.com"/>
    <s v="其它"/>
    <s v="否"/>
    <s v="                              "/>
    <m/>
    <s v="是"/>
    <m/>
    <s v="網路報名"/>
    <s v="180.217.104.79"/>
    <x v="31"/>
    <n v="6"/>
    <s v="職涯講堂"/>
    <s v="校友職涯分享會"/>
    <x v="4"/>
    <n v="2"/>
    <n v="107"/>
    <n v="1"/>
    <n v="1"/>
    <n v="10"/>
    <s v="無"/>
    <s v="b07704022王婷誼"/>
    <n v="0"/>
    <n v="1"/>
    <n v="10"/>
    <n v="0"/>
    <n v="0"/>
    <n v="0"/>
    <s v="系"/>
    <s v="國企"/>
    <s v="國企系"/>
    <s v="國企系"/>
  </r>
  <r>
    <s v="03 19 2019  4:45PM            "/>
    <s v="王湘羚"/>
    <s v="B222857472"/>
    <s v="女"/>
    <s v="10/02/1995                    "/>
    <s v="學生"/>
    <s v="管理學院                      "/>
    <s v="財金系"/>
    <s v="碩士班"/>
    <n v="939021002"/>
    <s v="b03703039@ntu.edu.tw"/>
    <s v="其它"/>
    <s v="是"/>
    <n v="0"/>
    <n v="0"/>
    <s v="是"/>
    <m/>
    <s v="現場報名"/>
    <m/>
    <x v="32"/>
    <n v="0"/>
    <s v="TIP"/>
    <s v="企業實習計劃說明會"/>
    <x v="3"/>
    <n v="2"/>
    <n v="107"/>
    <n v="1"/>
    <n v="1"/>
    <n v="10"/>
    <m/>
    <s v="r07723012王湘羚"/>
    <n v="0"/>
    <n v="0"/>
    <n v="0"/>
    <n v="0"/>
    <n v="1"/>
    <n v="0"/>
    <s v="所"/>
    <s v="財金"/>
    <s v="財金所"/>
    <s v="財金所"/>
  </r>
  <r>
    <s v="03  6 2019  3:48PM            "/>
    <s v="王湘羚"/>
    <s v="B222857472"/>
    <s v="女"/>
    <s v="10/02/1995                    "/>
    <s v="學生"/>
    <s v="管理學院                      "/>
    <s v="財金系"/>
    <s v="碩士班"/>
    <n v="939021002"/>
    <s v="r07723012@ntu.edu.tw"/>
    <s v="其它"/>
    <s v="否"/>
    <n v="0"/>
    <n v="1"/>
    <s v="是"/>
    <m/>
    <s v="網路報名"/>
    <s v="140.112.25.106"/>
    <x v="32"/>
    <n v="10"/>
    <s v="TIP"/>
    <s v="企業實習計劃說明會"/>
    <x v="8"/>
    <n v="2"/>
    <n v="107"/>
    <n v="1"/>
    <n v="1"/>
    <n v="10"/>
    <s v="是"/>
    <s v="r07723012王湘羚"/>
    <n v="0"/>
    <n v="1"/>
    <n v="10"/>
    <n v="0"/>
    <n v="0"/>
    <n v="0"/>
    <s v="所"/>
    <s v="財金"/>
    <s v="財金所"/>
    <s v="財金所"/>
  </r>
  <r>
    <s v="03  9 2019  9:26PM            "/>
    <s v="王琳毓"/>
    <s v="F229967699"/>
    <s v="女"/>
    <s v="04/04/1998                    "/>
    <s v="學生"/>
    <s v="生物資源暨農學院              "/>
    <s v="農經系"/>
    <s v="學士班"/>
    <n v="909176070"/>
    <s v="wnag.teresa@gmail.com"/>
    <s v="其它"/>
    <s v="否"/>
    <n v="1"/>
    <n v="0"/>
    <s v="否"/>
    <m/>
    <s v="網路報名"/>
    <s v="1.34.238.90"/>
    <x v="33"/>
    <n v="10"/>
    <s v="TIP"/>
    <s v="企業實習計劃說明會"/>
    <x v="1"/>
    <n v="2"/>
    <n v="107"/>
    <n v="1"/>
    <n v="1"/>
    <n v="10"/>
    <s v="無"/>
    <s v="b06607060王琳毓"/>
    <n v="1"/>
    <n v="0"/>
    <n v="0"/>
    <n v="1"/>
    <n v="0"/>
    <n v="0"/>
    <s v="系"/>
    <s v="其他"/>
    <s v="其他系所"/>
    <s v="其他系所"/>
  </r>
  <r>
    <s v="03  5 2019  3:35PM            "/>
    <s v="王逸庭"/>
    <s v="F229162747"/>
    <s v="女"/>
    <s v="03/17/1996                    "/>
    <s v="學生"/>
    <s v="管理學院                      "/>
    <s v="工管系科管組"/>
    <s v="學士班"/>
    <n v="229964418"/>
    <s v="708kelly@gmail.com"/>
    <s v="其它"/>
    <s v="是"/>
    <s v="                              "/>
    <m/>
    <s v="否"/>
    <m/>
    <s v="網路報名"/>
    <s v="140.112.25.99"/>
    <x v="34"/>
    <n v="6"/>
    <s v="TIP"/>
    <s v="企業實習計劃說明會"/>
    <x v="11"/>
    <n v="2"/>
    <n v="107"/>
    <n v="1"/>
    <n v="1"/>
    <n v="10"/>
    <m/>
    <s v="b03701221王逸庭"/>
    <n v="1"/>
    <n v="0"/>
    <n v="0"/>
    <n v="1"/>
    <n v="0"/>
    <n v="0"/>
    <s v="系"/>
    <s v="工管"/>
    <s v="工管系"/>
    <s v="工管系"/>
  </r>
  <r>
    <s v="03  1 2019 10:06PM            "/>
    <s v="王雅萱"/>
    <s v="F229250644"/>
    <s v="女"/>
    <s v="08/15/1996                    "/>
    <s v="學生"/>
    <s v="公共衛生學院                  "/>
    <s v="健管所"/>
    <s v="碩士班"/>
    <n v="958119530"/>
    <s v="hsuanyaa@gmail.com"/>
    <s v="其它"/>
    <s v="否"/>
    <n v="0"/>
    <n v="1"/>
    <s v="是"/>
    <m/>
    <s v="網路報名"/>
    <s v="118.168.173.123"/>
    <x v="35"/>
    <n v="10"/>
    <s v="TIP"/>
    <s v="企業實習計劃說明會"/>
    <x v="1"/>
    <n v="2"/>
    <n v="107"/>
    <n v="1"/>
    <n v="1"/>
    <n v="10"/>
    <s v="是"/>
    <s v="r07848016王雅萱"/>
    <n v="0"/>
    <n v="1"/>
    <n v="10"/>
    <n v="0"/>
    <n v="0"/>
    <n v="0"/>
    <s v="所"/>
    <s v="其他"/>
    <s v="其他系所"/>
    <s v="其他系所"/>
  </r>
  <r>
    <s v="03 15 2019  9:09AM            "/>
    <s v="王愛絜"/>
    <s v="A230328658"/>
    <s v="男"/>
    <s v="04/11/1999                    "/>
    <s v="學生"/>
    <s v="管理學院                      "/>
    <s v="國企系"/>
    <s v="學士班"/>
    <n v="978185628"/>
    <s v="jessicawangtwn@gmail.com"/>
    <s v="其它"/>
    <s v="是"/>
    <n v="0"/>
    <n v="0"/>
    <s v="是"/>
    <m/>
    <s v="志工"/>
    <m/>
    <x v="36"/>
    <n v="20"/>
    <s v="TIP"/>
    <s v="企業實習計劃說明會"/>
    <x v="18"/>
    <n v="2"/>
    <n v="107"/>
    <n v="1"/>
    <n v="1"/>
    <n v="10"/>
    <m/>
    <s v="b06704054王愛絜"/>
    <n v="0"/>
    <n v="0"/>
    <n v="20"/>
    <n v="0"/>
    <n v="0"/>
    <n v="1"/>
    <s v="系"/>
    <s v="國企"/>
    <s v="國企系"/>
    <s v="國企系"/>
  </r>
  <r>
    <s v="02 17 2019  4:39PM            "/>
    <s v="王暄雯"/>
    <s v="U221734636"/>
    <s v="女"/>
    <s v="12/23/1995                    "/>
    <s v="學生"/>
    <s v="管理學院                      "/>
    <s v="會計系"/>
    <s v="碩士班"/>
    <n v="922729496"/>
    <s v="r07722003@ntu.edu.tw"/>
    <s v="其它"/>
    <s v="否"/>
    <n v="0"/>
    <n v="1"/>
    <s v="是"/>
    <m/>
    <s v="網路報名"/>
    <s v="223.136.143.55"/>
    <x v="37"/>
    <n v="10"/>
    <s v="TIP"/>
    <s v="企業實習計劃說明會"/>
    <x v="13"/>
    <n v="2"/>
    <n v="107"/>
    <n v="1"/>
    <n v="1"/>
    <n v="10"/>
    <s v="是"/>
    <s v="r07722003王暄雯"/>
    <n v="0"/>
    <n v="1"/>
    <n v="10"/>
    <n v="0"/>
    <n v="0"/>
    <n v="0"/>
    <s v="所"/>
    <s v="會計"/>
    <s v="會計所"/>
    <s v="會研所"/>
  </r>
  <r>
    <m/>
    <s v="王煜榕"/>
    <m/>
    <m/>
    <m/>
    <s v="企業夥伴"/>
    <s v="SAS"/>
    <m/>
    <s v="其他"/>
    <m/>
    <m/>
    <m/>
    <m/>
    <m/>
    <m/>
    <s v="是"/>
    <m/>
    <s v="網路報名"/>
    <m/>
    <x v="1"/>
    <m/>
    <s v="TCP"/>
    <s v="結業式"/>
    <x v="2"/>
    <n v="2"/>
    <n v="107"/>
    <n v="1"/>
    <n v="0"/>
    <n v="0"/>
    <m/>
    <s v="其他王煜榕"/>
    <n v="0"/>
    <n v="1"/>
    <n v="0"/>
    <n v="0"/>
    <n v="0"/>
    <n v="0"/>
    <s v="其他"/>
    <s v="非在校生"/>
    <s v="其他"/>
    <s v="其他"/>
  </r>
  <r>
    <s v="03  7 2019  3:22PM            "/>
    <s v="王詩蘋"/>
    <s v="C221568048"/>
    <s v="女"/>
    <s v="05/06/1999                    "/>
    <s v="學生"/>
    <s v="社會科學院                    "/>
    <s v="經濟系"/>
    <s v="學士班"/>
    <n v="952227851"/>
    <s v="b06302127@ntu.edu.tw"/>
    <s v="其它"/>
    <s v="否"/>
    <n v="0"/>
    <n v="1"/>
    <s v="是"/>
    <m/>
    <s v="網路報名"/>
    <s v="180.204.197.253"/>
    <x v="38"/>
    <n v="10"/>
    <s v="TIP"/>
    <s v="企業實習計劃說明會"/>
    <x v="5"/>
    <n v="2"/>
    <n v="107"/>
    <n v="1"/>
    <n v="1"/>
    <n v="10"/>
    <s v="是"/>
    <s v="b06302127王詩蘋"/>
    <n v="0"/>
    <n v="1"/>
    <n v="10"/>
    <n v="0"/>
    <n v="0"/>
    <n v="0"/>
    <s v="系"/>
    <s v="其他"/>
    <s v="其他系所"/>
    <s v="其他系所"/>
  </r>
  <r>
    <s v="03 24 2019 10:13PM            "/>
    <s v="王薇媄"/>
    <s v="L224938343"/>
    <s v="女"/>
    <s v="12/22/1996                    "/>
    <s v="學生"/>
    <s v="管理學院                      "/>
    <s v="財金系"/>
    <s v="學士班"/>
    <n v="938893110"/>
    <s v="b04703055@ntu.edu.tw"/>
    <s v="其它"/>
    <s v="否"/>
    <n v="0"/>
    <n v="1"/>
    <s v="是"/>
    <m/>
    <s v="網路報名"/>
    <s v="61.230.205.163"/>
    <x v="39"/>
    <n v="10"/>
    <s v="TIP"/>
    <s v="企業實習計劃說明會"/>
    <x v="5"/>
    <n v="2"/>
    <n v="107"/>
    <n v="1"/>
    <n v="1"/>
    <n v="10"/>
    <s v="有"/>
    <s v="b04703055王薇媄"/>
    <n v="0"/>
    <n v="1"/>
    <n v="10"/>
    <n v="0"/>
    <n v="0"/>
    <n v="0"/>
    <s v="系"/>
    <s v="財金"/>
    <s v="財金系"/>
    <s v="財金系"/>
  </r>
  <r>
    <s v="02 27 2019  3:24PM            "/>
    <s v="王薇潔"/>
    <s v="C221407291"/>
    <s v="女"/>
    <s v="09/23/1993                    "/>
    <s v="學生"/>
    <s v="管理學院                      "/>
    <s v="商研所"/>
    <s v="碩士班"/>
    <n v="988119593"/>
    <s v="weichieh.w@gmail.com"/>
    <s v="其它"/>
    <s v="否"/>
    <n v="0"/>
    <n v="1"/>
    <s v="是"/>
    <m/>
    <s v="網路報名"/>
    <s v="140.112.25.106"/>
    <x v="40"/>
    <n v="10"/>
    <s v="TIP"/>
    <s v="企業實習計劃說明會"/>
    <x v="8"/>
    <n v="2"/>
    <n v="107"/>
    <n v="1"/>
    <n v="1"/>
    <n v="10"/>
    <s v="是"/>
    <s v="r07741041王薇潔"/>
    <n v="0"/>
    <n v="1"/>
    <n v="10"/>
    <n v="0"/>
    <n v="0"/>
    <n v="0"/>
    <s v="所"/>
    <s v="商研"/>
    <s v="商研所"/>
    <s v="商研所"/>
  </r>
  <r>
    <s v="03 13 2019 11:31PM            "/>
    <s v="王謙文"/>
    <s v="F129726963"/>
    <s v="男"/>
    <s v="08/02/1996                    "/>
    <s v="學生"/>
    <s v="生物資源暨農學院              "/>
    <s v="農經系"/>
    <s v="碩士班"/>
    <n v="981165595"/>
    <s v="j02200491@gmail.com"/>
    <s v="其它"/>
    <s v="否"/>
    <n v="0"/>
    <n v="1"/>
    <s v="是"/>
    <m/>
    <s v="網路報名"/>
    <s v="180.177.112.188"/>
    <x v="41"/>
    <n v="10"/>
    <s v="TIP"/>
    <s v="企業實習計劃說明會"/>
    <x v="9"/>
    <n v="2"/>
    <n v="107"/>
    <n v="1"/>
    <n v="1"/>
    <n v="10"/>
    <s v="是"/>
    <s v="r07627015王謙文"/>
    <n v="0"/>
    <n v="1"/>
    <n v="10"/>
    <n v="0"/>
    <n v="0"/>
    <n v="0"/>
    <s v="所"/>
    <s v="其他"/>
    <s v="其他系所"/>
    <s v="其他系所"/>
  </r>
  <r>
    <s v="02 24 2019  9:16PM            "/>
    <s v="王謙文"/>
    <s v="F129726963"/>
    <s v="男"/>
    <s v="08/02/1996                    "/>
    <s v="學生"/>
    <s v="生物資源暨農學院              "/>
    <s v="農經系"/>
    <s v="碩士班"/>
    <n v="981165595"/>
    <s v="j02200491@gmail.com"/>
    <s v="其它"/>
    <s v="否"/>
    <n v="0"/>
    <n v="1"/>
    <s v="是"/>
    <m/>
    <s v="網路報名"/>
    <s v="180.177.112.188"/>
    <x v="41"/>
    <n v="10"/>
    <s v="TIP"/>
    <s v="企業實習計劃說明會"/>
    <x v="3"/>
    <n v="2"/>
    <n v="107"/>
    <n v="1"/>
    <n v="1"/>
    <n v="10"/>
    <s v="是"/>
    <s v="r07627015王謙文"/>
    <n v="0"/>
    <n v="1"/>
    <n v="10"/>
    <n v="0"/>
    <n v="0"/>
    <n v="0"/>
    <s v="所"/>
    <s v="其他"/>
    <s v="其他系所"/>
    <s v="其他系所"/>
  </r>
  <r>
    <s v="02 24 2019  9:15PM            "/>
    <s v="王謙文"/>
    <s v="F129726963"/>
    <s v="男"/>
    <s v="08/02/1996                    "/>
    <s v="學生"/>
    <s v="生物資源暨農學院              "/>
    <s v="農經系"/>
    <s v="碩士班"/>
    <n v="981165595"/>
    <s v="j02200491@gmail.com"/>
    <s v="其它"/>
    <s v="否"/>
    <n v="0"/>
    <n v="1"/>
    <s v="是"/>
    <m/>
    <s v="網路報名"/>
    <s v="180.177.112.188"/>
    <x v="41"/>
    <n v="10"/>
    <s v="TIP"/>
    <s v="企業實習計劃說明會"/>
    <x v="8"/>
    <n v="2"/>
    <n v="107"/>
    <n v="1"/>
    <n v="1"/>
    <n v="10"/>
    <s v="有"/>
    <s v="r07627015王謙文"/>
    <n v="0"/>
    <n v="1"/>
    <n v="10"/>
    <n v="0"/>
    <n v="0"/>
    <n v="0"/>
    <s v="所"/>
    <s v="其他"/>
    <s v="其他系所"/>
    <s v="其他系所"/>
  </r>
  <r>
    <s v="03  9 2019  1:18PM            "/>
    <s v="王謙文"/>
    <s v="F129726963"/>
    <s v="男"/>
    <s v="08/02/1996                    "/>
    <s v="學生"/>
    <s v="生物資源暨農學院              "/>
    <s v="農經系"/>
    <s v="碩士班"/>
    <n v="981165595"/>
    <s v="j02200491@gmail.com"/>
    <s v="其它"/>
    <s v="否"/>
    <n v="1"/>
    <n v="0"/>
    <s v="否"/>
    <m/>
    <s v="網路報名"/>
    <s v="140.112.86.230"/>
    <x v="41"/>
    <n v="10"/>
    <s v="TIP"/>
    <s v="企業實習計劃說明會"/>
    <x v="5"/>
    <n v="2"/>
    <n v="107"/>
    <n v="1"/>
    <n v="1"/>
    <n v="10"/>
    <s v="有"/>
    <s v="r07627015王謙文"/>
    <n v="1"/>
    <n v="0"/>
    <n v="0"/>
    <n v="1"/>
    <n v="0"/>
    <n v="0"/>
    <s v="所"/>
    <s v="其他"/>
    <s v="其他系所"/>
    <s v="其他系所"/>
  </r>
  <r>
    <s v="03  6 2019  5:48PM            "/>
    <s v="王駿鈜"/>
    <s v="T124361767"/>
    <s v="女"/>
    <s v="11/05/1998                    "/>
    <s v="學生"/>
    <s v="管理學院                      "/>
    <s v="工管系科管組"/>
    <s v="學士班"/>
    <n v="979639616"/>
    <s v="n1105ben@gmail.com"/>
    <s v="其它"/>
    <s v="是"/>
    <n v="0"/>
    <n v="0"/>
    <s v="是"/>
    <m/>
    <s v="現場報名"/>
    <m/>
    <x v="42"/>
    <n v="0"/>
    <s v="TIP"/>
    <s v="企業實習計劃說明會"/>
    <x v="13"/>
    <n v="2"/>
    <n v="107"/>
    <n v="1"/>
    <n v="1"/>
    <n v="10"/>
    <m/>
    <s v="b06701209王駿鈜"/>
    <n v="0"/>
    <n v="0"/>
    <n v="0"/>
    <n v="0"/>
    <n v="1"/>
    <n v="0"/>
    <s v="系"/>
    <s v="工管"/>
    <s v="工管系"/>
    <s v="工管系"/>
  </r>
  <r>
    <s v="02 26 2019 10:53AM            "/>
    <s v="王駿鈜"/>
    <s v="T124361767"/>
    <s v="男"/>
    <s v="11/05/1998                    "/>
    <s v="學生"/>
    <s v="管理學院                      "/>
    <s v="工管系科管組"/>
    <s v="學士班"/>
    <n v="979639616"/>
    <s v="n1105ben@gmail.com"/>
    <s v="其它"/>
    <s v="是"/>
    <n v="1"/>
    <n v="0"/>
    <s v="否"/>
    <m/>
    <s v="網路報名"/>
    <s v="140.112.181.202"/>
    <x v="42"/>
    <n v="10"/>
    <s v="TIP"/>
    <s v="企業實習計劃說明會"/>
    <x v="1"/>
    <n v="2"/>
    <n v="107"/>
    <n v="1"/>
    <n v="1"/>
    <n v="10"/>
    <s v="否"/>
    <s v="b06701209王駿鈜"/>
    <n v="1"/>
    <n v="0"/>
    <n v="0"/>
    <n v="1"/>
    <n v="0"/>
    <n v="0"/>
    <s v="系"/>
    <s v="工管"/>
    <s v="工管系"/>
    <s v="工管系"/>
  </r>
  <r>
    <s v="04 28 2019 11:03PM            "/>
    <s v="古沁瑜"/>
    <s v="A226609122"/>
    <s v="女"/>
    <s v="12/08/1998                    "/>
    <s v="學生"/>
    <s v="管理學院                      "/>
    <s v="財金系"/>
    <s v="學士班"/>
    <n v="905502236"/>
    <s v="guchinyou@gmail.com"/>
    <s v="其它"/>
    <s v="否"/>
    <s v="                              "/>
    <m/>
    <s v="是"/>
    <m/>
    <s v="網路報名"/>
    <s v="111.241.36.128"/>
    <x v="43"/>
    <n v="6"/>
    <s v="TIP"/>
    <s v="企業實習說明會"/>
    <x v="7"/>
    <n v="2"/>
    <n v="107"/>
    <n v="1"/>
    <n v="1"/>
    <n v="10"/>
    <s v="是"/>
    <s v="b06703073古沁瑜"/>
    <n v="0"/>
    <n v="1"/>
    <n v="10"/>
    <n v="0"/>
    <n v="0"/>
    <n v="0"/>
    <s v="系"/>
    <s v="財金"/>
    <s v="財金系"/>
    <s v="財金系"/>
  </r>
  <r>
    <s v="03  3 2019  6:56PM            "/>
    <s v="古育丞"/>
    <s v="S124638306"/>
    <s v="男"/>
    <s v="07/30/1993                    "/>
    <s v="校外人士"/>
    <m/>
    <m/>
    <m/>
    <n v="925990656"/>
    <s v="kuyucheng820730@gmail.com"/>
    <s v="其它"/>
    <s v="否"/>
    <n v="1"/>
    <n v="0"/>
    <s v="否"/>
    <m/>
    <s v="網路報名"/>
    <s v="27.105.242.39"/>
    <x v="44"/>
    <n v="10"/>
    <s v="TIP"/>
    <s v="企業實習計劃說明會"/>
    <x v="0"/>
    <n v="2"/>
    <n v="107"/>
    <n v="1"/>
    <n v="1"/>
    <n v="10"/>
    <s v="是"/>
    <s v="kuyucheng820730古育丞"/>
    <n v="1"/>
    <n v="0"/>
    <n v="0"/>
    <n v="1"/>
    <n v="0"/>
    <n v="0"/>
    <s v="其他"/>
    <s v="非在校生"/>
    <s v="其他"/>
    <s v="其他"/>
  </r>
  <r>
    <s v="03 15 2019  3:27PM            "/>
    <s v="史潔穎"/>
    <s v="F227867762"/>
    <s v="女"/>
    <s v="01/28/1994                    "/>
    <s v="校外人士"/>
    <m/>
    <s v="待業"/>
    <s v="待業"/>
    <n v="928019808"/>
    <s v="minning28@gmail.com"/>
    <s v="其它"/>
    <s v="否"/>
    <n v="1"/>
    <n v="0"/>
    <s v="否"/>
    <m/>
    <s v="網路報名"/>
    <s v="123.194.201.201"/>
    <x v="45"/>
    <n v="10"/>
    <s v="TIP"/>
    <s v="企業實習計劃說明會"/>
    <x v="1"/>
    <n v="2"/>
    <n v="107"/>
    <n v="1"/>
    <n v="1"/>
    <n v="10"/>
    <s v="否"/>
    <s v="2019career史潔穎"/>
    <n v="1"/>
    <n v="0"/>
    <n v="0"/>
    <n v="1"/>
    <n v="0"/>
    <n v="0"/>
    <s v="其他"/>
    <s v="非在校生"/>
    <s v="其他"/>
    <s v="其他"/>
  </r>
  <r>
    <s v="03  6 2019  5:49PM            "/>
    <s v="司惟之"/>
    <s v="A127339396"/>
    <s v="女"/>
    <s v="04/16/1999                    "/>
    <s v="學生"/>
    <s v="管理學院                      "/>
    <s v="財金系"/>
    <s v="學士班"/>
    <n v="972092242"/>
    <s v="ryanszu99@gmail com"/>
    <s v="其它"/>
    <s v="是"/>
    <n v="0"/>
    <n v="0"/>
    <s v="是"/>
    <m/>
    <s v="現場報名"/>
    <m/>
    <x v="46"/>
    <n v="0"/>
    <s v="TIP"/>
    <s v="企業實習計劃說明會"/>
    <x v="13"/>
    <n v="2"/>
    <n v="107"/>
    <n v="1"/>
    <n v="1"/>
    <n v="10"/>
    <m/>
    <s v="b06703074司惟之"/>
    <n v="0"/>
    <n v="0"/>
    <n v="0"/>
    <n v="0"/>
    <n v="1"/>
    <n v="0"/>
    <s v="系"/>
    <s v="財金"/>
    <s v="財金系"/>
    <s v="財金系"/>
  </r>
  <r>
    <s v="03  8 2019  5:38PM            "/>
    <s v="司惟之"/>
    <s v="A127339396"/>
    <s v="男"/>
    <s v="04/16/1999                    "/>
    <s v="學生"/>
    <s v="管理學院                      "/>
    <s v="財金系"/>
    <s v="學士班"/>
    <n v="972092242"/>
    <s v="b06703074@ntu.edu.tw"/>
    <s v="其它"/>
    <s v="是"/>
    <n v="1"/>
    <n v="0"/>
    <s v="否"/>
    <m/>
    <s v="網路報名"/>
    <s v="140.112.4.192"/>
    <x v="46"/>
    <n v="10"/>
    <s v="TIP"/>
    <s v="企業實習計劃說明會"/>
    <x v="0"/>
    <n v="2"/>
    <n v="107"/>
    <n v="1"/>
    <n v="1"/>
    <n v="10"/>
    <s v="是"/>
    <s v="b06703074司惟之"/>
    <n v="1"/>
    <n v="0"/>
    <n v="0"/>
    <n v="1"/>
    <n v="0"/>
    <n v="0"/>
    <s v="系"/>
    <s v="財金"/>
    <s v="財金系"/>
    <s v="財金系"/>
  </r>
  <r>
    <s v="03  8 2019  5:41PM            "/>
    <s v="司惟之"/>
    <s v="A127339396"/>
    <s v="男"/>
    <s v="04/16/1999                    "/>
    <s v="學生"/>
    <s v="管理學院                      "/>
    <s v="財金系"/>
    <s v="學士班"/>
    <n v="972092242"/>
    <s v="b06703074@ntu.edu.tw"/>
    <s v="其它"/>
    <s v="是"/>
    <n v="0"/>
    <n v="1"/>
    <s v="是"/>
    <m/>
    <s v="網路報名"/>
    <s v="140.112.4.192"/>
    <x v="46"/>
    <n v="10"/>
    <s v="TIP"/>
    <s v="企業實習計劃說明會"/>
    <x v="19"/>
    <n v="2"/>
    <n v="107"/>
    <n v="1"/>
    <n v="1"/>
    <n v="10"/>
    <m/>
    <s v="b06703074司惟之"/>
    <n v="0"/>
    <n v="1"/>
    <n v="10"/>
    <n v="0"/>
    <n v="0"/>
    <n v="0"/>
    <s v="系"/>
    <s v="財金"/>
    <s v="財金系"/>
    <s v="財金系"/>
  </r>
  <r>
    <s v="03  8 2019  5:39PM            "/>
    <s v="司惟之"/>
    <s v="A127339396"/>
    <s v="男"/>
    <s v="04/16/1999                    "/>
    <s v="學生"/>
    <s v="管理學院                      "/>
    <s v="財金系"/>
    <s v="學士班"/>
    <n v="972092242"/>
    <s v="b06703074@ntu.edu.tw"/>
    <s v="其它"/>
    <s v="是"/>
    <n v="1"/>
    <n v="0"/>
    <s v="否"/>
    <m/>
    <s v="網路報名"/>
    <s v="140.112.4.192"/>
    <x v="46"/>
    <n v="10"/>
    <s v="TIP"/>
    <s v="企業實習計劃說明會"/>
    <x v="18"/>
    <n v="2"/>
    <n v="107"/>
    <n v="1"/>
    <n v="1"/>
    <n v="10"/>
    <s v="是"/>
    <s v="b06703074司惟之"/>
    <n v="1"/>
    <n v="0"/>
    <n v="0"/>
    <n v="1"/>
    <n v="0"/>
    <n v="0"/>
    <s v="系"/>
    <s v="財金"/>
    <s v="財金系"/>
    <s v="財金系"/>
  </r>
  <r>
    <s v="04 27 2019 12:26PM            "/>
    <s v="田育綾"/>
    <s v="J222660681"/>
    <s v="女"/>
    <s v="10/01/1993                    "/>
    <s v="學生"/>
    <s v="管理學院                      "/>
    <s v="商研所"/>
    <s v="碩士班"/>
    <n v="921655014"/>
    <s v="r07741048@ntu.edu.tw"/>
    <s v="其它"/>
    <s v="否"/>
    <s v="                              "/>
    <m/>
    <s v="是"/>
    <m/>
    <s v="網路報名"/>
    <s v="123.194.101.203"/>
    <x v="47"/>
    <n v="6"/>
    <s v="TIP"/>
    <s v="企業實習說明會"/>
    <x v="7"/>
    <n v="2"/>
    <n v="107"/>
    <n v="1"/>
    <n v="1"/>
    <n v="10"/>
    <s v="是"/>
    <s v="r07741048田育綾"/>
    <n v="0"/>
    <n v="1"/>
    <n v="10"/>
    <n v="0"/>
    <n v="0"/>
    <n v="0"/>
    <s v="所"/>
    <s v="商研"/>
    <s v="商研所"/>
    <s v="商研所"/>
  </r>
  <r>
    <m/>
    <s v="田雨騰"/>
    <m/>
    <m/>
    <m/>
    <s v="其他"/>
    <m/>
    <m/>
    <m/>
    <m/>
    <m/>
    <s v="其他"/>
    <s v="是"/>
    <n v="0"/>
    <n v="0"/>
    <s v="是"/>
    <m/>
    <s v="現場報名"/>
    <m/>
    <x v="1"/>
    <n v="0"/>
    <s v="TIP"/>
    <s v="企業實習計劃說明會"/>
    <x v="10"/>
    <n v="2"/>
    <n v="107"/>
    <n v="1"/>
    <n v="1"/>
    <n v="10"/>
    <m/>
    <s v="其他田雨騰"/>
    <n v="0"/>
    <n v="0"/>
    <n v="0"/>
    <n v="0"/>
    <n v="1"/>
    <n v="0"/>
    <s v="其他"/>
    <s v="非在校生"/>
    <s v="其他"/>
    <s v="其他"/>
  </r>
  <r>
    <s v="03 19 2019  4:51PM            "/>
    <s v="白宇翔"/>
    <s v="B122857694"/>
    <s v="女"/>
    <s v="06/15/1995                    "/>
    <s v="學生"/>
    <s v="管理學院                      "/>
    <s v="會計系"/>
    <s v="碩士班"/>
    <n v="925167707"/>
    <s v="jasonbai0615@gmail.com"/>
    <s v="其它"/>
    <s v="是"/>
    <n v="0"/>
    <n v="0"/>
    <s v="是"/>
    <m/>
    <s v="現場報名"/>
    <m/>
    <x v="48"/>
    <n v="0"/>
    <s v="TIP"/>
    <s v="企業實習計劃說明會"/>
    <x v="3"/>
    <n v="2"/>
    <n v="107"/>
    <n v="1"/>
    <n v="1"/>
    <n v="10"/>
    <m/>
    <s v="r07722037白宇翔"/>
    <n v="0"/>
    <n v="0"/>
    <n v="0"/>
    <n v="0"/>
    <n v="1"/>
    <n v="0"/>
    <s v="所"/>
    <s v="會計"/>
    <s v="會計所"/>
    <s v="會研所"/>
  </r>
  <r>
    <s v="03 19 2019 12:33PM            "/>
    <s v="白宇翔"/>
    <s v="B122857694"/>
    <s v="男"/>
    <s v="06/15/1995                    "/>
    <s v="學生"/>
    <s v="管理學院                      "/>
    <s v="會計系"/>
    <s v="碩士班"/>
    <n v="925167707"/>
    <s v="r07722037@ntu.edu.tw"/>
    <s v="其它"/>
    <s v="否"/>
    <n v="0"/>
    <n v="1"/>
    <s v="是"/>
    <m/>
    <s v="網路報名"/>
    <s v="140.112.25.45"/>
    <x v="48"/>
    <n v="10"/>
    <s v="TIP"/>
    <s v="企業實習計劃說明會"/>
    <x v="8"/>
    <n v="2"/>
    <n v="107"/>
    <n v="1"/>
    <n v="1"/>
    <n v="10"/>
    <s v="是"/>
    <s v="r07722037白宇翔"/>
    <n v="0"/>
    <n v="1"/>
    <n v="10"/>
    <n v="0"/>
    <n v="0"/>
    <n v="0"/>
    <s v="所"/>
    <s v="會計"/>
    <s v="會計所"/>
    <s v="會研所"/>
  </r>
  <r>
    <s v="03 19 2019 12:37PM            "/>
    <s v="白宇翔"/>
    <s v="B122857694"/>
    <s v="男"/>
    <s v="06/15/1995                    "/>
    <s v="學生"/>
    <s v="管理學院                      "/>
    <s v="會計系"/>
    <s v="碩士班"/>
    <n v="925167707"/>
    <s v="r07722037@ntu.edu.tw"/>
    <s v="其它"/>
    <s v="否"/>
    <n v="0"/>
    <n v="1"/>
    <s v="是"/>
    <m/>
    <s v="網路報名"/>
    <s v="140.112.25.45"/>
    <x v="48"/>
    <n v="10"/>
    <s v="TIP"/>
    <s v="企業實習計劃說明會"/>
    <x v="5"/>
    <n v="2"/>
    <n v="107"/>
    <n v="1"/>
    <n v="1"/>
    <n v="10"/>
    <s v="是"/>
    <s v="r07722037白宇翔"/>
    <n v="0"/>
    <n v="1"/>
    <n v="10"/>
    <n v="0"/>
    <n v="0"/>
    <n v="0"/>
    <s v="所"/>
    <s v="會計"/>
    <s v="會計所"/>
    <s v="會研所"/>
  </r>
  <r>
    <m/>
    <s v="石淳方"/>
    <m/>
    <m/>
    <m/>
    <m/>
    <m/>
    <m/>
    <m/>
    <m/>
    <m/>
    <m/>
    <m/>
    <m/>
    <m/>
    <s v="是"/>
    <m/>
    <s v="現場報名"/>
    <m/>
    <x v="1"/>
    <m/>
    <s v="職涯講堂"/>
    <s v="校友職涯分享會"/>
    <x v="4"/>
    <n v="2"/>
    <n v="107"/>
    <n v="1"/>
    <n v="1"/>
    <n v="10"/>
    <m/>
    <s v="其他石淳方"/>
    <n v="0"/>
    <n v="0"/>
    <n v="0"/>
    <n v="0"/>
    <n v="1"/>
    <n v="0"/>
    <s v="其他"/>
    <s v="非在校生"/>
    <s v="其他"/>
    <s v="其他"/>
  </r>
  <r>
    <s v="03 12 2019  5:11PM            "/>
    <s v="石曜嘉"/>
    <s v="F128853292"/>
    <s v="男"/>
    <s v="01/09/1993                    "/>
    <s v="學生"/>
    <s v="社會科學院                    "/>
    <s v="國發所"/>
    <s v="碩士班"/>
    <n v="983038208"/>
    <s v="johnnyshih8315@gmail.com"/>
    <s v="其它"/>
    <s v="否"/>
    <n v="1"/>
    <n v="0"/>
    <s v="否"/>
    <m/>
    <s v="網路報名"/>
    <s v="223.141.188.217"/>
    <x v="49"/>
    <n v="10"/>
    <s v="職涯講堂"/>
    <s v="校友職涯分享會"/>
    <x v="20"/>
    <n v="2"/>
    <n v="107"/>
    <n v="1"/>
    <n v="1"/>
    <n v="10"/>
    <s v="k"/>
    <s v="r06341034石曜嘉"/>
    <n v="1"/>
    <n v="0"/>
    <n v="0"/>
    <n v="1"/>
    <n v="0"/>
    <n v="0"/>
    <s v="所"/>
    <s v="其他"/>
    <s v="其他系所"/>
    <s v="其他系所"/>
  </r>
  <r>
    <s v="04 13 2019 12:56PM            "/>
    <s v="伍羽佳"/>
    <s v="UB00088771"/>
    <s v="男"/>
    <s v="09/12/1991                    "/>
    <s v="學生"/>
    <s v="管理學院                      "/>
    <s v="國企系"/>
    <s v="碩士班"/>
    <n v="905259704"/>
    <s v="wuyujia2013@gmail.com"/>
    <s v="其它"/>
    <s v="是"/>
    <s v="                              "/>
    <m/>
    <s v="是"/>
    <m/>
    <s v="網路報名"/>
    <m/>
    <x v="50"/>
    <m/>
    <s v="TCP"/>
    <s v="結業式"/>
    <x v="2"/>
    <n v="2"/>
    <n v="107"/>
    <n v="1"/>
    <n v="0"/>
    <n v="0"/>
    <m/>
    <s v="R07724060伍羽佳"/>
    <n v="0"/>
    <n v="1"/>
    <n v="0"/>
    <n v="0"/>
    <n v="0"/>
    <n v="0"/>
    <s v="所"/>
    <s v="國企"/>
    <s v="國企所"/>
    <s v="國企所"/>
  </r>
  <r>
    <s v="05  1 2019  3:17PM            "/>
    <s v="伍羽佳"/>
    <s v="UB00088771"/>
    <s v="女"/>
    <s v="09/12/1991                    "/>
    <s v="學生"/>
    <s v="管理學院                      "/>
    <s v="國企系"/>
    <s v="碩士班"/>
    <n v="905259704"/>
    <s v="wuyujia2013@gmail.com"/>
    <s v="其它"/>
    <s v="是"/>
    <s v="                              "/>
    <m/>
    <s v="是"/>
    <m/>
    <s v="現場報名"/>
    <m/>
    <x v="50"/>
    <n v="6"/>
    <s v="TIP"/>
    <s v="企業實習說明會"/>
    <x v="21"/>
    <n v="2"/>
    <n v="107"/>
    <n v="1"/>
    <n v="1"/>
    <n v="10"/>
    <m/>
    <s v="r07724060伍羽佳"/>
    <n v="0"/>
    <n v="0"/>
    <n v="0"/>
    <n v="0"/>
    <n v="1"/>
    <n v="0"/>
    <s v="所"/>
    <s v="國企"/>
    <s v="國企所"/>
    <s v="國企所"/>
  </r>
  <r>
    <s v="03 19 2019 12:20PM            "/>
    <s v="朱建宇"/>
    <s v="A130213374"/>
    <s v="男"/>
    <s v="02/09/1998                    "/>
    <s v="學生"/>
    <s v="管理學院                      "/>
    <s v="國企系"/>
    <s v="學士班"/>
    <n v="968936718"/>
    <s v="B05704040@ntu.edu.tw"/>
    <s v="其它"/>
    <s v="否"/>
    <n v="0"/>
    <n v="1"/>
    <s v="是"/>
    <m/>
    <s v="網路報名"/>
    <s v="180.217.97.194"/>
    <x v="51"/>
    <n v="10"/>
    <s v="TIP"/>
    <s v="企業實習計劃說明會"/>
    <x v="8"/>
    <n v="2"/>
    <n v="107"/>
    <n v="1"/>
    <n v="1"/>
    <n v="10"/>
    <s v="否"/>
    <s v="b05704040朱建宇"/>
    <n v="0"/>
    <n v="1"/>
    <n v="10"/>
    <n v="0"/>
    <n v="0"/>
    <n v="0"/>
    <s v="系"/>
    <s v="國企"/>
    <s v="國企系"/>
    <s v="國企系"/>
  </r>
  <r>
    <s v="03 19 2019 12:23PM            "/>
    <s v="朱建宇"/>
    <s v="A130213374"/>
    <s v="男"/>
    <s v="02/09/1998                    "/>
    <s v="學生"/>
    <s v="管理學院                      "/>
    <s v="國企系"/>
    <s v="學士班"/>
    <n v="968936718"/>
    <s v="B05704040@ntu.edu.tw"/>
    <s v="其它"/>
    <s v="否"/>
    <n v="0"/>
    <n v="1"/>
    <s v="是"/>
    <m/>
    <s v="網路報名"/>
    <s v="180.217.97.194"/>
    <x v="51"/>
    <n v="10"/>
    <s v="TIP"/>
    <s v="企業實習計劃說明會"/>
    <x v="1"/>
    <n v="2"/>
    <n v="107"/>
    <n v="1"/>
    <n v="1"/>
    <n v="10"/>
    <s v="否"/>
    <s v="b05704040朱建宇"/>
    <n v="0"/>
    <n v="1"/>
    <n v="10"/>
    <n v="0"/>
    <n v="0"/>
    <n v="0"/>
    <s v="系"/>
    <s v="國企"/>
    <s v="國企系"/>
    <s v="國企系"/>
  </r>
  <r>
    <s v="03 20 2019 12:21PM            "/>
    <s v="朱建宇"/>
    <s v="A130213374"/>
    <s v="男"/>
    <s v="02/09/1998                    "/>
    <s v="學生"/>
    <s v="管理學院                      "/>
    <s v="國企系"/>
    <s v="學士班"/>
    <n v="968936718"/>
    <s v="B05704040@ntu.edu.tw"/>
    <s v="其它"/>
    <s v="否"/>
    <n v="0"/>
    <n v="1"/>
    <s v="是"/>
    <m/>
    <s v="網路報名"/>
    <s v="1.200.198.16"/>
    <x v="51"/>
    <n v="10"/>
    <s v="TIP"/>
    <s v="企業實習計劃說明會"/>
    <x v="5"/>
    <n v="2"/>
    <n v="107"/>
    <n v="1"/>
    <n v="1"/>
    <n v="10"/>
    <s v="否"/>
    <s v="b05704040朱建宇"/>
    <n v="0"/>
    <n v="1"/>
    <n v="10"/>
    <n v="0"/>
    <n v="0"/>
    <n v="0"/>
    <s v="系"/>
    <s v="國企"/>
    <s v="國企系"/>
    <s v="國企系"/>
  </r>
  <r>
    <s v="03 20 2019 12:22PM            "/>
    <s v="朱建宇"/>
    <s v="A130213374"/>
    <s v="男"/>
    <s v="02/09/1998                    "/>
    <s v="學生"/>
    <s v="管理學院                      "/>
    <s v="國企系"/>
    <s v="學士班"/>
    <n v="968936718"/>
    <s v="B05704040@ntu.edu.tw"/>
    <s v="其它"/>
    <s v="否"/>
    <s v="                              "/>
    <m/>
    <s v="否"/>
    <m/>
    <s v="網路報名"/>
    <s v="1.200.198.16"/>
    <x v="51"/>
    <n v="6"/>
    <s v="TIP"/>
    <s v="企業實習計劃說明會"/>
    <x v="16"/>
    <n v="2"/>
    <n v="107"/>
    <n v="1"/>
    <n v="1"/>
    <n v="10"/>
    <s v="否"/>
    <s v="b05704040朱建宇"/>
    <n v="1"/>
    <n v="0"/>
    <n v="0"/>
    <n v="1"/>
    <n v="0"/>
    <n v="0"/>
    <s v="系"/>
    <s v="國企"/>
    <s v="國企系"/>
    <s v="國企系"/>
  </r>
  <r>
    <s v="03 20 2019 12:21PM            "/>
    <s v="朱建宇"/>
    <s v="A130213374"/>
    <s v="男"/>
    <s v="02/09/1998                    "/>
    <s v="學生"/>
    <s v="管理學院                      "/>
    <s v="國企系"/>
    <s v="學士班"/>
    <n v="968936718"/>
    <s v="B05704040@ntu.edu.tw"/>
    <s v="其它"/>
    <s v="否"/>
    <s v="                              "/>
    <m/>
    <s v="否"/>
    <m/>
    <s v="網路報名"/>
    <s v="1.200.198.16"/>
    <x v="51"/>
    <n v="6"/>
    <s v="TIP"/>
    <s v="企業實習計劃說明會"/>
    <x v="11"/>
    <n v="2"/>
    <n v="107"/>
    <n v="1"/>
    <n v="1"/>
    <n v="10"/>
    <s v="否"/>
    <s v="b05704040朱建宇"/>
    <n v="1"/>
    <n v="0"/>
    <n v="0"/>
    <n v="1"/>
    <n v="0"/>
    <n v="0"/>
    <s v="系"/>
    <s v="國企"/>
    <s v="國企系"/>
    <s v="國企系"/>
  </r>
  <r>
    <s v="03 20 2019 12:22PM            "/>
    <s v="朱建宇"/>
    <s v="A130213374"/>
    <s v="男"/>
    <s v="02/09/1998                    "/>
    <s v="學生"/>
    <s v="管理學院                      "/>
    <s v="國企系"/>
    <s v="學士班"/>
    <n v="968936718"/>
    <s v="B05704040@ntu.edu.tw"/>
    <s v="其它"/>
    <s v="否"/>
    <s v="                              "/>
    <m/>
    <s v="否"/>
    <m/>
    <s v="網路報名"/>
    <s v="1.200.198.16"/>
    <x v="51"/>
    <n v="6"/>
    <s v="TIP"/>
    <s v="企業實習說明會"/>
    <x v="12"/>
    <n v="2"/>
    <n v="107"/>
    <n v="1"/>
    <n v="1"/>
    <n v="10"/>
    <s v="否"/>
    <s v="b05704040朱建宇"/>
    <n v="1"/>
    <n v="0"/>
    <n v="0"/>
    <n v="1"/>
    <n v="0"/>
    <n v="0"/>
    <s v="系"/>
    <s v="國企"/>
    <s v="國企系"/>
    <s v="國企系"/>
  </r>
  <r>
    <s v="03 20 2019 12:22PM            "/>
    <s v="朱建宇"/>
    <s v="A130213374"/>
    <s v="男"/>
    <s v="02/09/1998                    "/>
    <s v="學生"/>
    <s v="管理學院                      "/>
    <s v="國企系"/>
    <s v="學士班"/>
    <n v="968936718"/>
    <s v="B05704040@ntu.edu.tw"/>
    <s v="其它"/>
    <s v="否"/>
    <s v="                              "/>
    <m/>
    <m/>
    <m/>
    <m/>
    <m/>
    <x v="51"/>
    <n v="6"/>
    <s v="黑名單"/>
    <s v="20190427-20190611"/>
    <x v="15"/>
    <n v="2"/>
    <n v="107"/>
    <n v="1"/>
    <n v="1"/>
    <n v="10"/>
    <m/>
    <s v="b05704040朱建宇"/>
    <n v="0"/>
    <n v="0"/>
    <n v="-30"/>
    <n v="-3"/>
    <n v="0"/>
    <n v="0"/>
    <s v="系"/>
    <s v="國企"/>
    <s v="國企系"/>
    <s v="國企系"/>
  </r>
  <r>
    <s v="03 13 2019  2:52PM            "/>
    <s v="朱虹樺"/>
    <s v="A221933856"/>
    <s v="女"/>
    <s v="03/23/1981                    "/>
    <s v="職員"/>
    <s v="社會科學院                    "/>
    <s v="社會科學院"/>
    <s v="幹事"/>
    <n v="928805343"/>
    <s v="hunghua@ntu.edu.tw"/>
    <s v="其它"/>
    <s v="是"/>
    <n v="0"/>
    <n v="1"/>
    <s v="是"/>
    <m/>
    <s v="網路報名"/>
    <s v="140.112.177.224"/>
    <x v="52"/>
    <n v="10"/>
    <s v="TIP"/>
    <s v="企業實習計劃說明會"/>
    <x v="18"/>
    <n v="2"/>
    <n v="107"/>
    <n v="1"/>
    <n v="1"/>
    <n v="10"/>
    <s v="否"/>
    <s v="hunghua朱虹樺"/>
    <n v="0"/>
    <n v="1"/>
    <n v="10"/>
    <n v="0"/>
    <n v="0"/>
    <n v="0"/>
    <s v="其他"/>
    <s v="非在校生"/>
    <s v="其他"/>
    <s v="其他"/>
  </r>
  <r>
    <s v="03  4 2019  9:45AM            "/>
    <s v="朱虹樺"/>
    <s v="A221933856"/>
    <s v="女"/>
    <s v="03/23/1981                    "/>
    <s v="職員"/>
    <s v="社會科學院                    "/>
    <s v="社會科學院"/>
    <s v="幹事"/>
    <n v="928805343"/>
    <s v="hunghua@ntu.edu.tw"/>
    <s v="其它"/>
    <s v="是"/>
    <n v="1"/>
    <n v="0"/>
    <s v="否"/>
    <m/>
    <s v="網路報名"/>
    <s v="140.112.177.224"/>
    <x v="52"/>
    <n v="10"/>
    <s v="TIP"/>
    <s v="企業實習計劃說明會"/>
    <x v="8"/>
    <n v="2"/>
    <n v="107"/>
    <n v="1"/>
    <n v="1"/>
    <n v="10"/>
    <s v="否"/>
    <s v="hunghua朱虹樺"/>
    <n v="1"/>
    <n v="0"/>
    <n v="0"/>
    <n v="1"/>
    <n v="0"/>
    <n v="0"/>
    <s v="其他"/>
    <s v="非在校生"/>
    <s v="其他"/>
    <s v="其他"/>
  </r>
  <r>
    <s v="05  1 2019  1:52AM            "/>
    <s v="朱梓安"/>
    <s v="AC30060946"/>
    <s v="男"/>
    <s v="06/22/1994                    "/>
    <s v="學生"/>
    <s v="管理學院                      "/>
    <s v="財金系"/>
    <s v="碩士班"/>
    <n v="975500197"/>
    <s v="r07723042@ntu.edu.tw"/>
    <s v="其它"/>
    <s v="否"/>
    <s v="                              "/>
    <m/>
    <s v="是"/>
    <m/>
    <s v="網路報名"/>
    <s v="111.71.22.158"/>
    <x v="53"/>
    <n v="6"/>
    <s v="TIP"/>
    <s v="企業實習說明會"/>
    <x v="21"/>
    <n v="2"/>
    <n v="107"/>
    <n v="1"/>
    <n v="1"/>
    <n v="10"/>
    <s v="是"/>
    <s v="r07723042朱梓安"/>
    <n v="0"/>
    <n v="1"/>
    <n v="10"/>
    <n v="0"/>
    <n v="0"/>
    <n v="0"/>
    <s v="所"/>
    <s v="財金"/>
    <s v="財金所"/>
    <s v="財金所"/>
  </r>
  <r>
    <s v="03 12 2019  5:48PM            "/>
    <s v="朱嘉賢"/>
    <s v="XB00057393"/>
    <s v="女"/>
    <s v="10/31/1995                    "/>
    <s v="學生"/>
    <s v="生物資源暨農學院              "/>
    <s v="森林環資系"/>
    <s v="學士班"/>
    <n v="983477641"/>
    <s v="B04605084@ntu.edu.tw"/>
    <s v="其它"/>
    <s v="否"/>
    <n v="0"/>
    <n v="1"/>
    <s v="是"/>
    <m/>
    <s v="網路報名"/>
    <s v="140.112.4.192"/>
    <x v="54"/>
    <n v="10"/>
    <s v="TIP"/>
    <s v="企業實習計劃說明會"/>
    <x v="9"/>
    <n v="2"/>
    <n v="107"/>
    <n v="1"/>
    <n v="1"/>
    <n v="10"/>
    <s v="否"/>
    <s v="b04605084朱嘉賢"/>
    <n v="0"/>
    <n v="1"/>
    <n v="10"/>
    <n v="0"/>
    <n v="0"/>
    <n v="0"/>
    <s v="系"/>
    <s v="其他"/>
    <s v="其他系所"/>
    <s v="其他系所"/>
  </r>
  <r>
    <s v="03 15 2019 12:43AM            "/>
    <s v="朱嘉賢"/>
    <s v="XB00057393"/>
    <s v="女"/>
    <s v="10/31/1995                    "/>
    <s v="學生"/>
    <s v="生物資源暨農學院              "/>
    <s v="森林環資系"/>
    <s v="學士班"/>
    <n v="983477641"/>
    <s v="B04605084@ntu.edu.tw"/>
    <s v="其它"/>
    <s v="否"/>
    <n v="1"/>
    <n v="0"/>
    <s v="否"/>
    <m/>
    <s v="網路報名"/>
    <s v="140.112.215.27"/>
    <x v="54"/>
    <n v="10"/>
    <s v="TIP"/>
    <s v="企業實習計劃說明會"/>
    <x v="8"/>
    <n v="2"/>
    <n v="107"/>
    <n v="1"/>
    <n v="1"/>
    <n v="10"/>
    <s v="no"/>
    <s v="b04605084朱嘉賢"/>
    <n v="1"/>
    <n v="0"/>
    <n v="0"/>
    <n v="1"/>
    <n v="0"/>
    <n v="0"/>
    <s v="系"/>
    <s v="其他"/>
    <s v="其他系所"/>
    <s v="其他系所"/>
  </r>
  <r>
    <s v="04  6 2019  1:31AM            "/>
    <s v="朱嘉賢"/>
    <s v="XB00057393"/>
    <s v="女"/>
    <s v="10/31/1995                    "/>
    <s v="學生"/>
    <s v="生物資源暨農學院              "/>
    <s v="森林環資系"/>
    <s v="學士班"/>
    <n v="983477641"/>
    <s v="B04605084@ntu.edu.tw"/>
    <s v="其它"/>
    <s v="否"/>
    <s v="                              "/>
    <m/>
    <s v="是"/>
    <m/>
    <s v="網路報名"/>
    <s v="61.93.69.157"/>
    <x v="54"/>
    <n v="6"/>
    <s v="TIP"/>
    <s v="企業實習計劃說明會"/>
    <x v="22"/>
    <n v="2"/>
    <n v="107"/>
    <n v="1"/>
    <n v="1"/>
    <n v="10"/>
    <s v="否"/>
    <s v="b04605084朱嘉賢"/>
    <n v="0"/>
    <n v="1"/>
    <n v="10"/>
    <n v="0"/>
    <n v="0"/>
    <n v="0"/>
    <s v="系"/>
    <s v="其他"/>
    <s v="其他系所"/>
    <s v="其他系所"/>
  </r>
  <r>
    <s v="04  6 2019  1:30AM            "/>
    <s v="朱嘉賢"/>
    <s v="XB00057393"/>
    <s v="女"/>
    <s v="10/31/1995                    "/>
    <s v="學生"/>
    <s v="生物資源暨農學院              "/>
    <s v="森林環資系"/>
    <s v="學士班"/>
    <n v="983477641"/>
    <s v="B04605084@ntu.edu.tw"/>
    <s v="其它"/>
    <s v="否"/>
    <s v="                              "/>
    <m/>
    <s v="是"/>
    <m/>
    <s v="網路報名"/>
    <s v="61.93.69.157"/>
    <x v="54"/>
    <n v="6"/>
    <s v="TIP"/>
    <s v="企業實習計劃說明會"/>
    <x v="23"/>
    <n v="2"/>
    <n v="107"/>
    <n v="1"/>
    <n v="1"/>
    <n v="10"/>
    <s v="否"/>
    <s v="b04605084朱嘉賢"/>
    <n v="0"/>
    <n v="1"/>
    <n v="10"/>
    <n v="0"/>
    <n v="0"/>
    <n v="0"/>
    <s v="系"/>
    <s v="其他"/>
    <s v="其他系所"/>
    <s v="其他系所"/>
  </r>
  <r>
    <s v="04  6 2019  1:29AM            "/>
    <s v="朱嘉賢"/>
    <s v="XB00057393"/>
    <s v="女"/>
    <s v="10/31/1995                    "/>
    <s v="學生"/>
    <s v="生物資源暨農學院              "/>
    <s v="森林環資系"/>
    <s v="學士班"/>
    <n v="983477641"/>
    <s v="B04605084@ntu.edu.tw"/>
    <s v="其它"/>
    <s v="否"/>
    <s v="                              "/>
    <m/>
    <s v="是"/>
    <m/>
    <s v="網路報名"/>
    <s v="61.93.69.157"/>
    <x v="54"/>
    <n v="6"/>
    <s v="TIP"/>
    <s v="企業實習說明會"/>
    <x v="21"/>
    <n v="2"/>
    <n v="107"/>
    <n v="1"/>
    <n v="1"/>
    <n v="10"/>
    <s v="否"/>
    <s v="b04605084朱嘉賢"/>
    <n v="0"/>
    <n v="1"/>
    <n v="10"/>
    <n v="0"/>
    <n v="0"/>
    <n v="0"/>
    <s v="系"/>
    <s v="其他"/>
    <s v="其他系所"/>
    <s v="其他系所"/>
  </r>
  <r>
    <s v="05  1 2019 10:35PM            "/>
    <s v="朱嘉賢"/>
    <s v="XB00057393"/>
    <s v="女"/>
    <s v="10/31/1995                    "/>
    <s v="學生"/>
    <s v="生物資源暨農學院              "/>
    <s v="森林環資系"/>
    <s v="學士班"/>
    <n v="983477641"/>
    <s v="B04605084@ntu.edu.tw"/>
    <s v="其它"/>
    <s v="否"/>
    <s v="                              "/>
    <m/>
    <s v="是"/>
    <m/>
    <s v="網路報名"/>
    <s v="140.112.215.27"/>
    <x v="54"/>
    <n v="6"/>
    <s v="TIP"/>
    <s v="企業實習說明會"/>
    <x v="7"/>
    <n v="2"/>
    <n v="107"/>
    <n v="1"/>
    <n v="1"/>
    <n v="10"/>
    <s v="否"/>
    <s v="b04605084朱嘉賢"/>
    <n v="0"/>
    <n v="1"/>
    <n v="10"/>
    <n v="0"/>
    <n v="0"/>
    <n v="0"/>
    <s v="系"/>
    <s v="其他"/>
    <s v="其他系所"/>
    <s v="其他系所"/>
  </r>
  <r>
    <s v="05  7 2019 10:55AM            "/>
    <s v="朱嘉賢"/>
    <s v="XB00057393"/>
    <s v="女"/>
    <s v="10/31/1995                    "/>
    <s v="學生"/>
    <s v="生物資源暨農學院              "/>
    <s v="森林環資系"/>
    <s v="學士班"/>
    <n v="983477641"/>
    <s v="B04605084@ntu.edu.tw"/>
    <s v="其它"/>
    <s v="否"/>
    <s v="                              "/>
    <m/>
    <s v="否"/>
    <m/>
    <s v="網路報名"/>
    <s v="140.112.215.27"/>
    <x v="54"/>
    <n v="6"/>
    <s v="TIP"/>
    <s v="企業實習說明會"/>
    <x v="17"/>
    <n v="2"/>
    <n v="10"/>
    <n v="1"/>
    <n v="107"/>
    <n v="10"/>
    <s v="否"/>
    <s v="b04605084朱嘉賢"/>
    <n v="1"/>
    <n v="0"/>
    <n v="0"/>
    <n v="0"/>
    <n v="0"/>
    <n v="0"/>
    <s v="系"/>
    <s v="其他"/>
    <s v="其他系所"/>
    <s v="其他系所"/>
  </r>
  <r>
    <s v="03  5 2019 11:23PM            "/>
    <s v="江兆峰"/>
    <s v="L124766434"/>
    <s v="男"/>
    <s v="08/09/1993                    "/>
    <s v="學生"/>
    <s v="管理學院                      "/>
    <s v="資管系"/>
    <s v="碩士班"/>
    <n v="911290381"/>
    <s v="jason121522532@gmail.com"/>
    <s v="其它"/>
    <s v="否"/>
    <n v="0"/>
    <n v="1"/>
    <s v="是"/>
    <m/>
    <s v="網路報名"/>
    <s v="36.226.175.190"/>
    <x v="55"/>
    <n v="10"/>
    <s v="TIP"/>
    <s v="企業實習計劃說明會"/>
    <x v="13"/>
    <n v="2"/>
    <n v="107"/>
    <n v="1"/>
    <n v="1"/>
    <n v="10"/>
    <s v="是"/>
    <s v="r07725037江兆峰"/>
    <n v="0"/>
    <n v="1"/>
    <n v="10"/>
    <n v="0"/>
    <n v="0"/>
    <n v="0"/>
    <s v="所"/>
    <s v="資管"/>
    <s v="資管所"/>
    <s v="資管所"/>
  </r>
  <r>
    <s v="05  4 2019  6:56PM            "/>
    <s v="江兆峰"/>
    <s v="L124766434"/>
    <s v="男"/>
    <s v="08/09/1993                    "/>
    <s v="學生"/>
    <s v="管理學院                      "/>
    <s v="資管系"/>
    <s v="碩士班"/>
    <n v="911290381"/>
    <s v="jason121522532@gmail.com"/>
    <s v="其它"/>
    <s v="是"/>
    <s v="                              "/>
    <m/>
    <s v="是"/>
    <m/>
    <s v="網路報名"/>
    <s v="111.253.88.180"/>
    <x v="55"/>
    <n v="6"/>
    <s v="TIP"/>
    <s v="企業實習說明會"/>
    <x v="17"/>
    <n v="2"/>
    <n v="10"/>
    <n v="1"/>
    <n v="107"/>
    <n v="10"/>
    <s v="是"/>
    <s v="r07725037江兆峰"/>
    <n v="0"/>
    <n v="1"/>
    <n v="10"/>
    <n v="0"/>
    <n v="0"/>
    <n v="0"/>
    <s v="所"/>
    <s v="資管"/>
    <s v="資管所"/>
    <s v="資管所"/>
  </r>
  <r>
    <s v="03 12 2019 10:33AM            "/>
    <s v="江知軒"/>
    <s v="C121604547"/>
    <s v="女"/>
    <s v="06/23/1998                    "/>
    <s v="學生"/>
    <s v="管理學院                      "/>
    <s v="國企系"/>
    <s v="學士班"/>
    <m/>
    <m/>
    <s v="其它"/>
    <s v="是"/>
    <n v="0"/>
    <n v="0"/>
    <s v="是"/>
    <m/>
    <s v="現場報名"/>
    <m/>
    <x v="56"/>
    <n v="0"/>
    <s v="TIP"/>
    <s v="企業實習計劃說明會"/>
    <x v="0"/>
    <n v="2"/>
    <n v="107"/>
    <n v="1"/>
    <n v="1"/>
    <n v="10"/>
    <m/>
    <s v="b05704041江知軒"/>
    <n v="0"/>
    <n v="0"/>
    <n v="0"/>
    <n v="0"/>
    <n v="1"/>
    <n v="0"/>
    <s v="系"/>
    <s v="國企"/>
    <s v="國企系"/>
    <s v="國企系"/>
  </r>
  <r>
    <s v="03 19 2019  4:47PM            "/>
    <s v="江知軒"/>
    <s v="C121604547"/>
    <s v="女"/>
    <s v="06/23/1998                    "/>
    <s v="學生"/>
    <s v="管理學院                      "/>
    <s v="國企系"/>
    <s v="學士班"/>
    <m/>
    <m/>
    <s v="其它"/>
    <s v="是"/>
    <n v="0"/>
    <n v="0"/>
    <s v="是"/>
    <m/>
    <s v="現場報名"/>
    <m/>
    <x v="56"/>
    <n v="0"/>
    <s v="TIP"/>
    <s v="企業實習計劃說明會"/>
    <x v="3"/>
    <n v="2"/>
    <n v="107"/>
    <n v="1"/>
    <n v="1"/>
    <n v="10"/>
    <m/>
    <s v="b05704041江知軒"/>
    <n v="0"/>
    <n v="0"/>
    <n v="0"/>
    <n v="0"/>
    <n v="1"/>
    <n v="0"/>
    <s v="系"/>
    <s v="國企"/>
    <s v="國企系"/>
    <s v="國企系"/>
  </r>
  <r>
    <s v="03 20 2019  2:57PM            "/>
    <s v="江知軒"/>
    <s v="C121604547"/>
    <s v="女"/>
    <s v="06/23/1998                    "/>
    <s v="學生"/>
    <s v="管理學院                      "/>
    <s v="國企系"/>
    <s v="學士班"/>
    <m/>
    <m/>
    <s v="其它"/>
    <s v="是"/>
    <n v="0"/>
    <n v="0"/>
    <s v="是"/>
    <m/>
    <s v="現場報名"/>
    <m/>
    <x v="56"/>
    <n v="0"/>
    <s v="TIP"/>
    <s v="企業實習計劃說明會"/>
    <x v="8"/>
    <n v="2"/>
    <n v="107"/>
    <n v="1"/>
    <n v="1"/>
    <n v="10"/>
    <m/>
    <s v="b05704041江知軒"/>
    <n v="0"/>
    <n v="0"/>
    <n v="0"/>
    <n v="0"/>
    <n v="1"/>
    <n v="0"/>
    <s v="系"/>
    <s v="國企"/>
    <s v="國企系"/>
    <s v="國企系"/>
  </r>
  <r>
    <s v="04 10 2019  5:05PM            "/>
    <s v="江知軒"/>
    <s v="C121604547"/>
    <s v="男"/>
    <s v="06/23/1998                    "/>
    <s v="學生"/>
    <s v="管理學院                      "/>
    <s v="國企系"/>
    <s v="學士班"/>
    <n v="975841809"/>
    <s v="b05704041@ntu.edu.tw"/>
    <s v="其它"/>
    <s v="否"/>
    <s v="                              "/>
    <m/>
    <s v="是"/>
    <m/>
    <s v="網路報名"/>
    <s v="140.112.25.98"/>
    <x v="56"/>
    <n v="6"/>
    <s v="TIP"/>
    <s v="企業實習計劃說明會"/>
    <x v="11"/>
    <n v="2"/>
    <n v="107"/>
    <n v="1"/>
    <n v="1"/>
    <n v="10"/>
    <s v="否"/>
    <s v="b05704041江知軒"/>
    <n v="0"/>
    <n v="1"/>
    <n v="10"/>
    <n v="0"/>
    <n v="0"/>
    <n v="0"/>
    <s v="系"/>
    <s v="國企"/>
    <s v="國企系"/>
    <s v="國企系"/>
  </r>
  <r>
    <s v="05  6 2019  2:34PM            "/>
    <s v="江知軒"/>
    <s v="C121604547"/>
    <s v="男"/>
    <s v="06/23/1998                    "/>
    <s v="學生"/>
    <s v="管理學院                      "/>
    <s v="國企系"/>
    <s v="學士班"/>
    <n v="975841809"/>
    <m/>
    <s v="其它"/>
    <s v="是"/>
    <s v="                              "/>
    <m/>
    <s v="是"/>
    <m/>
    <s v="現場報名"/>
    <m/>
    <x v="56"/>
    <n v="6"/>
    <s v="TIP"/>
    <s v="企業實習說明會"/>
    <x v="7"/>
    <n v="2"/>
    <n v="107"/>
    <n v="1"/>
    <n v="1"/>
    <n v="10"/>
    <m/>
    <s v="b05704041江知軒"/>
    <n v="0"/>
    <n v="0"/>
    <n v="0"/>
    <n v="0"/>
    <n v="1"/>
    <n v="0"/>
    <s v="系"/>
    <s v="國企"/>
    <s v="國企系"/>
    <s v="國企系"/>
  </r>
  <r>
    <s v="03 15 2019 10:55PM            "/>
    <s v="江奕泓"/>
    <s v="C121503321"/>
    <s v="男"/>
    <s v="04/13/1996                    "/>
    <s v="學生"/>
    <s v="管理學院                      "/>
    <s v="商研所"/>
    <s v="碩士班"/>
    <n v="988034877"/>
    <s v="rex51920594@gmail.com"/>
    <s v="其它"/>
    <s v="否"/>
    <s v="                              "/>
    <m/>
    <s v="否"/>
    <m/>
    <s v="網路報名"/>
    <s v="114.137.189.47"/>
    <x v="57"/>
    <n v="6"/>
    <s v="TIP"/>
    <s v="企業實習計劃說明會"/>
    <x v="11"/>
    <n v="2"/>
    <n v="107"/>
    <n v="1"/>
    <n v="1"/>
    <n v="10"/>
    <s v="是"/>
    <s v="r07741065江奕泓"/>
    <n v="1"/>
    <n v="0"/>
    <n v="0"/>
    <n v="1"/>
    <n v="0"/>
    <n v="0"/>
    <s v="所"/>
    <s v="商研"/>
    <s v="商研所"/>
    <s v="商研所"/>
  </r>
  <r>
    <s v="04 24 2019  6:12PM            "/>
    <s v="江彥武"/>
    <s v="A129654056"/>
    <s v="男"/>
    <s v="11/03/1997                    "/>
    <s v="學生"/>
    <s v="管理學院                      "/>
    <s v="工管系企管組"/>
    <s v="學士班"/>
    <n v="926961103"/>
    <s v="formosachiang@gmail.com"/>
    <s v="其它"/>
    <s v="否"/>
    <s v="                              "/>
    <m/>
    <s v="是"/>
    <m/>
    <s v="網路報名"/>
    <s v="140.112.25.106"/>
    <x v="58"/>
    <n v="6"/>
    <s v="TIP"/>
    <s v="企業實習說明會"/>
    <x v="12"/>
    <n v="2"/>
    <n v="107"/>
    <n v="1"/>
    <n v="1"/>
    <n v="10"/>
    <s v="否"/>
    <s v="b06701130江彥武"/>
    <n v="0"/>
    <n v="1"/>
    <n v="10"/>
    <n v="0"/>
    <n v="0"/>
    <n v="0"/>
    <s v="系"/>
    <s v="工管"/>
    <s v="工管系"/>
    <s v="工管系"/>
  </r>
  <r>
    <s v="05  7 2019 12:15AM            "/>
    <s v="江彥武"/>
    <s v="A129654056"/>
    <s v="男"/>
    <s v="11/03/1997                    "/>
    <s v="學生"/>
    <s v="管理學院                      "/>
    <s v="工管系企管組"/>
    <s v="學士班"/>
    <n v="926961103"/>
    <s v="formosachiang@gmail.com"/>
    <s v="其它"/>
    <s v="是"/>
    <s v="                              "/>
    <m/>
    <s v="是"/>
    <m/>
    <s v="網路報名"/>
    <s v="220.141.67.205"/>
    <x v="58"/>
    <n v="6"/>
    <s v="TIP"/>
    <s v="企業實習說明會"/>
    <x v="17"/>
    <n v="2"/>
    <n v="10"/>
    <n v="1"/>
    <n v="107"/>
    <n v="10"/>
    <s v="否"/>
    <s v="b06701130江彥武"/>
    <n v="0"/>
    <n v="1"/>
    <n v="10"/>
    <n v="0"/>
    <n v="0"/>
    <n v="0"/>
    <s v="系"/>
    <s v="工管"/>
    <s v="工管系"/>
    <s v="工管系"/>
  </r>
  <r>
    <s v="02 26 2019 10:41PM            "/>
    <s v="江晉楷"/>
    <s v="G122206718"/>
    <s v="男"/>
    <s v="11/29/1996                    "/>
    <s v="學生"/>
    <s v="管理學院                      "/>
    <s v="財金系"/>
    <s v="學士班"/>
    <n v="983102951"/>
    <s v="b04703028@ntu.edu.tw"/>
    <s v="其它"/>
    <s v="是"/>
    <n v="0"/>
    <n v="1"/>
    <s v="是"/>
    <m/>
    <s v="網路報名"/>
    <s v="101.10.34.145"/>
    <x v="59"/>
    <n v="10"/>
    <s v="TIP"/>
    <s v="企業實習計劃說明會"/>
    <x v="3"/>
    <n v="2"/>
    <n v="107"/>
    <n v="1"/>
    <n v="1"/>
    <n v="10"/>
    <s v="是"/>
    <s v="b04703028江晉楷"/>
    <n v="0"/>
    <n v="1"/>
    <n v="10"/>
    <n v="0"/>
    <n v="0"/>
    <n v="0"/>
    <s v="系"/>
    <s v="財金"/>
    <s v="財金系"/>
    <s v="財金系"/>
  </r>
  <r>
    <s v="03  7 2019  6:15PM            "/>
    <s v="江晉楷"/>
    <s v="G122206718"/>
    <s v="男"/>
    <s v="11/29/1996                    "/>
    <s v="學生"/>
    <s v="管理學院                      "/>
    <s v="財金系"/>
    <s v="學士班"/>
    <n v="983102951"/>
    <s v="b04703028@ntu.edu.tw"/>
    <s v="其它"/>
    <s v="是"/>
    <n v="0"/>
    <n v="1"/>
    <s v="是"/>
    <m/>
    <s v="網路報名"/>
    <s v="101.13.193.38"/>
    <x v="59"/>
    <n v="10"/>
    <s v="TIP"/>
    <s v="企業實習計劃說明會"/>
    <x v="5"/>
    <n v="2"/>
    <n v="107"/>
    <n v="1"/>
    <n v="1"/>
    <n v="10"/>
    <s v="是"/>
    <s v="b04703028江晉楷"/>
    <n v="0"/>
    <n v="1"/>
    <n v="10"/>
    <n v="0"/>
    <n v="0"/>
    <n v="0"/>
    <s v="系"/>
    <s v="財金"/>
    <s v="財金系"/>
    <s v="財金系"/>
  </r>
  <r>
    <s v="02 27 2019  6:34PM            "/>
    <s v="江崑銓"/>
    <s v="L125337473"/>
    <s v="男"/>
    <s v="09/28/1997                    "/>
    <s v="學生"/>
    <s v="生物資源暨農學院              "/>
    <s v="森林環資系"/>
    <s v="學士班"/>
    <n v="905630150"/>
    <s v="jimmy930403@gmail.com"/>
    <s v="其它"/>
    <s v="否"/>
    <n v="0"/>
    <n v="1"/>
    <s v="是"/>
    <m/>
    <s v="網路報名"/>
    <s v="223.141.212.203"/>
    <x v="60"/>
    <n v="10"/>
    <s v="職涯講堂"/>
    <s v="校友職涯分享會"/>
    <x v="20"/>
    <n v="2"/>
    <n v="107"/>
    <n v="1"/>
    <n v="1"/>
    <n v="10"/>
    <m/>
    <s v="b06605031江崑銓"/>
    <n v="0"/>
    <n v="1"/>
    <n v="10"/>
    <n v="0"/>
    <n v="0"/>
    <n v="0"/>
    <s v="系"/>
    <s v="其他"/>
    <s v="其他系所"/>
    <s v="其他系所"/>
  </r>
  <r>
    <s v="04 10 2019  5:21PM            "/>
    <s v="江菩敏"/>
    <s v="F230009126"/>
    <s v="女"/>
    <s v="08/05/1997                    "/>
    <s v="學生"/>
    <s v="管理學院                      "/>
    <s v="工管系企管組"/>
    <s v="學士班"/>
    <n v="952136921"/>
    <s v="b04701101@ntu.edu.tw"/>
    <s v="其它"/>
    <s v="否"/>
    <s v="                              "/>
    <m/>
    <s v="是"/>
    <m/>
    <s v="網路報名"/>
    <s v="180.204.210.240"/>
    <x v="61"/>
    <n v="6"/>
    <s v="職涯講堂"/>
    <s v="校友職涯分享會"/>
    <x v="4"/>
    <n v="2"/>
    <n v="107"/>
    <n v="1"/>
    <n v="1"/>
    <n v="10"/>
    <s v="作為大學部畢業生 應該如何充實自己以銜接學校與實務之間的差距？"/>
    <s v="b04701101江菩敏"/>
    <n v="0"/>
    <n v="1"/>
    <n v="10"/>
    <n v="0"/>
    <n v="0"/>
    <n v="0"/>
    <s v="系"/>
    <s v="工管"/>
    <s v="工管系"/>
    <s v="工管系"/>
  </r>
  <r>
    <s v="04 17 2019 12:08PM            "/>
    <s v="江菩敏"/>
    <s v="F230009126"/>
    <s v="女"/>
    <s v="08/05/1997                    "/>
    <s v="學生"/>
    <s v="管理學院                      "/>
    <s v="工管系企管組"/>
    <s v="學士班"/>
    <n v="952136921"/>
    <s v="b04701101@ntu.edu.tw"/>
    <s v="其它"/>
    <s v="否"/>
    <s v="                              "/>
    <m/>
    <s v="否"/>
    <m/>
    <s v="網路報名"/>
    <s v="101.15.161.234"/>
    <x v="61"/>
    <n v="6"/>
    <s v="TIP"/>
    <s v="企業實習說明會"/>
    <x v="12"/>
    <n v="2"/>
    <n v="107"/>
    <n v="1"/>
    <n v="1"/>
    <n v="10"/>
    <s v="是"/>
    <s v="b04701101江菩敏"/>
    <n v="1"/>
    <n v="0"/>
    <n v="0"/>
    <n v="1"/>
    <n v="0"/>
    <n v="0"/>
    <s v="系"/>
    <s v="工管"/>
    <s v="工管系"/>
    <s v="工管系"/>
  </r>
  <r>
    <s v="04 21 2019 11:08PM            "/>
    <s v="江菩敏"/>
    <s v="F230009126"/>
    <s v="女"/>
    <s v="08/05/1997                    "/>
    <s v="學生"/>
    <s v="管理學院                      "/>
    <s v="工管系企管組"/>
    <s v="學士班"/>
    <n v="952136921"/>
    <s v="b04701101@ntu.edu.tw"/>
    <s v="其它"/>
    <s v="否"/>
    <s v="                              "/>
    <m/>
    <s v="是"/>
    <m/>
    <s v="網路報名"/>
    <s v="220.130.197.79"/>
    <x v="61"/>
    <n v="6"/>
    <s v="職業工坊"/>
    <s v="面試實戰工作坊"/>
    <x v="24"/>
    <n v="2"/>
    <n v="107"/>
    <n v="1"/>
    <n v="1"/>
    <n v="10"/>
    <s v="是"/>
    <s v="b04701101江菩敏"/>
    <n v="0"/>
    <n v="1"/>
    <n v="10"/>
    <n v="0"/>
    <n v="0"/>
    <n v="0"/>
    <s v="系"/>
    <s v="工管"/>
    <s v="工管系"/>
    <s v="工管系"/>
  </r>
  <r>
    <s v="05  6 2019  2:33PM            "/>
    <s v="江菩敏"/>
    <s v="F230009126"/>
    <s v="女"/>
    <s v="08/05/1997                    "/>
    <s v="學生"/>
    <s v="管理學院                      "/>
    <s v="工管系企管組"/>
    <s v="學士班"/>
    <n v="952136921"/>
    <m/>
    <s v="其它"/>
    <s v="是"/>
    <s v="                              "/>
    <m/>
    <s v="是"/>
    <m/>
    <s v="現場報名"/>
    <m/>
    <x v="61"/>
    <n v="6"/>
    <s v="TIP"/>
    <s v="企業實習說明會"/>
    <x v="7"/>
    <n v="2"/>
    <n v="107"/>
    <n v="1"/>
    <n v="1"/>
    <n v="10"/>
    <m/>
    <s v="b04701101江菩敏"/>
    <n v="0"/>
    <n v="0"/>
    <n v="0"/>
    <n v="0"/>
    <n v="1"/>
    <n v="0"/>
    <s v="系"/>
    <s v="工管"/>
    <s v="工管系"/>
    <s v="工管系"/>
  </r>
  <r>
    <s v="03 20 2019  3:04PM            "/>
    <s v="何文馨"/>
    <s v="FD30217406"/>
    <s v="女"/>
    <s v="05/19/1996                    "/>
    <s v="學生"/>
    <s v="社會科學院                    "/>
    <s v="經濟系"/>
    <s v="學士班"/>
    <n v="978315910"/>
    <s v="b05303064@ntu.edu.tw"/>
    <s v="其它"/>
    <s v="是"/>
    <n v="0"/>
    <n v="0"/>
    <s v="是"/>
    <m/>
    <s v="現場報名"/>
    <m/>
    <x v="62"/>
    <n v="0"/>
    <s v="TIP"/>
    <s v="企業實習計劃說明會"/>
    <x v="8"/>
    <n v="2"/>
    <n v="107"/>
    <n v="1"/>
    <n v="1"/>
    <n v="10"/>
    <m/>
    <s v="b05303064何文馨"/>
    <n v="0"/>
    <n v="0"/>
    <n v="0"/>
    <n v="0"/>
    <n v="1"/>
    <n v="0"/>
    <s v="系"/>
    <s v="其他"/>
    <s v="其他系所"/>
    <s v="其他系所"/>
  </r>
  <r>
    <s v="03  9 2019  1:41PM            "/>
    <s v="何宜宣"/>
    <s v="A226351023"/>
    <s v="女"/>
    <s v="02/10/1993                    "/>
    <s v="學生"/>
    <s v="生物資源暨農學院              "/>
    <s v="獸醫系"/>
    <s v="碩士班"/>
    <n v="918170210"/>
    <s v="kelly40826@gmail.com"/>
    <s v="其它"/>
    <s v="否"/>
    <n v="1"/>
    <n v="0"/>
    <s v="否"/>
    <m/>
    <s v="網路報名"/>
    <s v="118.168.137.105"/>
    <x v="63"/>
    <n v="10"/>
    <s v="TIP"/>
    <s v="企業實習計劃說明會"/>
    <x v="1"/>
    <n v="2"/>
    <n v="107"/>
    <n v="1"/>
    <n v="1"/>
    <n v="10"/>
    <s v="沒有"/>
    <s v="r06629020何宜宣"/>
    <n v="1"/>
    <n v="0"/>
    <n v="0"/>
    <n v="1"/>
    <n v="0"/>
    <n v="0"/>
    <s v="所"/>
    <s v="其他"/>
    <s v="其他系所"/>
    <s v="其他系所"/>
  </r>
  <r>
    <s v="05  5 2019  9:39AM            "/>
    <s v="何映萱"/>
    <s v="A227085751"/>
    <s v="女"/>
    <s v="09/03/1998                    "/>
    <s v="學生"/>
    <s v="管理學院                      "/>
    <s v="會計系"/>
    <s v="學士班"/>
    <n v="975255410"/>
    <s v="sharon128214@gmail.com"/>
    <s v="其它"/>
    <s v="否"/>
    <s v="                              "/>
    <m/>
    <s v="是"/>
    <m/>
    <s v="網路報名"/>
    <s v="123.193.83.115"/>
    <x v="64"/>
    <n v="6"/>
    <s v="TIP"/>
    <s v="企業實習說明會"/>
    <x v="7"/>
    <n v="2"/>
    <n v="107"/>
    <n v="1"/>
    <n v="1"/>
    <n v="10"/>
    <s v="否"/>
    <s v="b06702048何映萱"/>
    <n v="0"/>
    <n v="1"/>
    <n v="10"/>
    <n v="0"/>
    <n v="0"/>
    <n v="0"/>
    <s v="系"/>
    <s v="會計"/>
    <s v="會計系"/>
    <s v="會計系"/>
  </r>
  <r>
    <s v="04  9 2019 12:38AM            "/>
    <s v="何若彤"/>
    <s v="A228694512"/>
    <s v="女"/>
    <s v="09/06/1998                    "/>
    <s v="學生"/>
    <s v="管理學院                      "/>
    <s v="國企系"/>
    <s v="學士班"/>
    <n v="920612903"/>
    <s v="sammy870906@gmail.com"/>
    <s v="其它"/>
    <s v="否"/>
    <s v="                              "/>
    <m/>
    <s v="是"/>
    <m/>
    <s v="網路報名"/>
    <s v="123.192.1.162"/>
    <x v="65"/>
    <n v="6"/>
    <s v="TIP"/>
    <s v="企業實習說明會"/>
    <x v="12"/>
    <n v="2"/>
    <n v="107"/>
    <n v="1"/>
    <n v="1"/>
    <n v="10"/>
    <s v="是"/>
    <s v="b06704056何若彤"/>
    <n v="0"/>
    <n v="1"/>
    <n v="10"/>
    <n v="0"/>
    <n v="0"/>
    <n v="0"/>
    <s v="系"/>
    <s v="國企"/>
    <s v="國企系"/>
    <s v="國企系"/>
  </r>
  <r>
    <s v="05  6 2019 10:10PM            "/>
    <s v="何若彤"/>
    <s v="A228694512"/>
    <s v="女"/>
    <s v="09/06/1998                    "/>
    <s v="學生"/>
    <s v="管理學院                      "/>
    <s v="國企系"/>
    <s v="學士班"/>
    <n v="920612903"/>
    <s v="sammy870906@gmail.com"/>
    <s v="其它"/>
    <s v="是"/>
    <s v="                              "/>
    <m/>
    <s v="是"/>
    <m/>
    <s v="網路報名"/>
    <s v="123.192.1.162"/>
    <x v="65"/>
    <n v="6"/>
    <s v="TIP"/>
    <s v="企業實習說明會"/>
    <x v="17"/>
    <n v="2"/>
    <n v="10"/>
    <n v="1"/>
    <n v="107"/>
    <n v="10"/>
    <s v="是"/>
    <s v="b06704056何若彤"/>
    <n v="0"/>
    <n v="1"/>
    <n v="10"/>
    <n v="0"/>
    <n v="0"/>
    <n v="0"/>
    <s v="系"/>
    <s v="國企"/>
    <s v="國企系"/>
    <s v="國企系"/>
  </r>
  <r>
    <s v="03 11 2019  1:56PM            "/>
    <s v="余芳欣"/>
    <s v="A227071882"/>
    <s v="女"/>
    <s v="02/16/1997                    "/>
    <s v="學生"/>
    <s v="管理學院                      "/>
    <s v="財金系"/>
    <s v="學士班"/>
    <n v="919127236"/>
    <s v="b04703062@ntu.edu.tw"/>
    <s v="其它"/>
    <s v="是"/>
    <n v="0"/>
    <n v="1"/>
    <s v="是"/>
    <m/>
    <s v="網路報名"/>
    <s v="223.136.134.170"/>
    <x v="66"/>
    <n v="10"/>
    <s v="TIP"/>
    <s v="企業實習計劃說明會"/>
    <x v="3"/>
    <n v="2"/>
    <n v="107"/>
    <n v="1"/>
    <n v="1"/>
    <n v="10"/>
    <s v="是"/>
    <s v="b04703062余芳欣"/>
    <n v="0"/>
    <n v="1"/>
    <n v="10"/>
    <n v="0"/>
    <n v="0"/>
    <n v="0"/>
    <s v="系"/>
    <s v="財金"/>
    <s v="財金系"/>
    <s v="財金系"/>
  </r>
  <r>
    <s v="03 11 2019  1:52PM            "/>
    <s v="余芳欣"/>
    <s v="A227071882"/>
    <s v="女"/>
    <s v="02/16/1997                    "/>
    <s v="學生"/>
    <s v="管理學院                      "/>
    <s v="財金系"/>
    <s v="學士班"/>
    <n v="919127236"/>
    <s v="b04703062@ntu.edu.tw"/>
    <s v="其它"/>
    <s v="是"/>
    <n v="1"/>
    <n v="0"/>
    <s v="否"/>
    <m/>
    <s v="網路報名"/>
    <s v="223.136.134.170"/>
    <x v="66"/>
    <n v="10"/>
    <s v="TIP"/>
    <s v="企業實習計劃說明會"/>
    <x v="8"/>
    <n v="2"/>
    <n v="107"/>
    <n v="1"/>
    <n v="1"/>
    <n v="10"/>
    <s v="有"/>
    <s v="b04703062余芳欣"/>
    <n v="1"/>
    <n v="0"/>
    <n v="0"/>
    <n v="1"/>
    <n v="0"/>
    <n v="0"/>
    <s v="系"/>
    <s v="財金"/>
    <s v="財金系"/>
    <s v="財金系"/>
  </r>
  <r>
    <s v="03  7 2019  8:49PM            "/>
    <s v="余芳欣"/>
    <s v="A227071882"/>
    <s v="女"/>
    <s v="02/16/1997                    "/>
    <s v="學生"/>
    <s v="管理學院                      "/>
    <s v="財金系"/>
    <s v="學士班"/>
    <n v="919127236"/>
    <s v="b04703062@ntu.edu.tw"/>
    <s v="其它"/>
    <s v="是"/>
    <n v="0"/>
    <n v="1"/>
    <s v="是"/>
    <m/>
    <s v="網路報名"/>
    <s v="111.71.121.57"/>
    <x v="66"/>
    <n v="10"/>
    <s v="TIP"/>
    <s v="企業實習計劃說明會"/>
    <x v="5"/>
    <n v="2"/>
    <n v="107"/>
    <n v="1"/>
    <n v="1"/>
    <n v="10"/>
    <s v="是"/>
    <s v="b04703062余芳欣"/>
    <n v="0"/>
    <n v="1"/>
    <n v="10"/>
    <n v="0"/>
    <n v="0"/>
    <n v="0"/>
    <s v="系"/>
    <s v="財金"/>
    <s v="財金系"/>
    <s v="財金系"/>
  </r>
  <r>
    <s v="03  8 2019  9:15PM            "/>
    <s v="余柏開"/>
    <s v="A131427701"/>
    <s v="男"/>
    <s v="06/08/2000                    "/>
    <s v="學生"/>
    <s v="管理學院                      "/>
    <s v="會計系"/>
    <s v="學士班"/>
    <n v="917906717"/>
    <s v="andrew95082@gmail.com"/>
    <s v="其它"/>
    <s v="否"/>
    <n v="0"/>
    <n v="1"/>
    <s v="是"/>
    <m/>
    <s v="網路報名"/>
    <s v="220.133.0.21"/>
    <x v="67"/>
    <n v="10"/>
    <s v="TIP"/>
    <s v="企業實習計劃說明會"/>
    <x v="0"/>
    <n v="2"/>
    <n v="107"/>
    <n v="1"/>
    <n v="1"/>
    <n v="10"/>
    <s v="否"/>
    <s v="b07702054余柏開"/>
    <n v="0"/>
    <n v="1"/>
    <n v="10"/>
    <n v="0"/>
    <n v="0"/>
    <n v="0"/>
    <s v="系"/>
    <s v="會計"/>
    <s v="會計系"/>
    <s v="會計系"/>
  </r>
  <r>
    <s v="04 10 2019  5:46PM            "/>
    <s v="余柏叡"/>
    <s v="A129189670"/>
    <s v="男"/>
    <s v="04/08/1996                    "/>
    <s v="校外人士"/>
    <m/>
    <m/>
    <s v="學生"/>
    <n v="900493763"/>
    <s v="kenny850408@gmail.com"/>
    <s v="其它"/>
    <s v="否"/>
    <s v="                              "/>
    <m/>
    <s v="是"/>
    <m/>
    <s v="網路報名"/>
    <s v="111.240.37.75"/>
    <x v="68"/>
    <n v="6"/>
    <s v="TIP"/>
    <s v="企業實習計劃說明會"/>
    <x v="11"/>
    <n v="2"/>
    <n v="107"/>
    <n v="1"/>
    <n v="1"/>
    <n v="10"/>
    <s v="否"/>
    <s v="bray010040余柏叡"/>
    <n v="0"/>
    <n v="1"/>
    <n v="10"/>
    <n v="0"/>
    <n v="0"/>
    <n v="0"/>
    <s v="其他"/>
    <s v="非在校生"/>
    <s v="其他"/>
    <s v="其他"/>
  </r>
  <r>
    <s v="03 22 2019  3:35PM            "/>
    <s v="余勝揚"/>
    <s v="H124533942"/>
    <s v="男"/>
    <s v="02/22/1996                    "/>
    <s v="學生"/>
    <s v="管理學院                      "/>
    <s v="國企系"/>
    <s v="碩士班"/>
    <n v="970898659"/>
    <s v="yutieh@gmail.com"/>
    <s v="其它"/>
    <s v="是"/>
    <n v="0"/>
    <n v="0"/>
    <s v="是"/>
    <m/>
    <s v="現場報名"/>
    <m/>
    <x v="69"/>
    <n v="0"/>
    <s v="TIP"/>
    <s v="企業實習計劃說明會"/>
    <x v="1"/>
    <n v="2"/>
    <n v="107"/>
    <n v="1"/>
    <n v="1"/>
    <n v="10"/>
    <m/>
    <s v="R07724043余勝揚"/>
    <n v="0"/>
    <n v="0"/>
    <n v="0"/>
    <n v="0"/>
    <n v="1"/>
    <n v="0"/>
    <s v="所"/>
    <s v="國企"/>
    <s v="國企所"/>
    <s v="國企所"/>
  </r>
  <r>
    <s v="04 18 2019  8:56PM            "/>
    <s v="余勝揚"/>
    <s v="H124533942"/>
    <s v="男"/>
    <s v="02/22/1996                    "/>
    <s v="學生"/>
    <s v="管理學院                      "/>
    <s v="國企系"/>
    <s v="碩士班"/>
    <n v="970898659"/>
    <s v="yutieh@gmail.com"/>
    <s v="其它"/>
    <s v="是"/>
    <s v="                              "/>
    <m/>
    <s v="是"/>
    <m/>
    <s v="網路報名"/>
    <s v="140.112.25.98"/>
    <x v="69"/>
    <n v="6"/>
    <s v="TIP"/>
    <s v="企業實習說明會"/>
    <x v="12"/>
    <n v="2"/>
    <n v="107"/>
    <n v="1"/>
    <n v="1"/>
    <n v="10"/>
    <s v="否"/>
    <s v="r07724043余勝揚"/>
    <n v="0"/>
    <n v="1"/>
    <n v="10"/>
    <n v="0"/>
    <n v="0"/>
    <n v="0"/>
    <s v="所"/>
    <s v="國企"/>
    <s v="國企所"/>
    <s v="國企所"/>
  </r>
  <r>
    <s v="02 27 2019  4:53PM            "/>
    <s v="吳克?"/>
    <s v="F128713319"/>
    <s v="男"/>
    <s v="08/03/1993                    "/>
    <s v="學生"/>
    <s v="生命科學院                    "/>
    <s v="生化科技學系"/>
    <s v="碩士班"/>
    <n v="911026862"/>
    <s v="wario820803@gmail.com"/>
    <s v="其它"/>
    <s v="否"/>
    <n v="0"/>
    <n v="1"/>
    <s v="是"/>
    <m/>
    <s v="網路報名"/>
    <s v="140.112.4.192"/>
    <x v="70"/>
    <n v="10"/>
    <s v="TIP"/>
    <s v="企業實習計劃說明會"/>
    <x v="0"/>
    <n v="2"/>
    <n v="107"/>
    <n v="1"/>
    <n v="1"/>
    <n v="10"/>
    <s v="是"/>
    <s v="r07b22043吳克?"/>
    <n v="0"/>
    <n v="1"/>
    <n v="10"/>
    <n v="0"/>
    <n v="0"/>
    <n v="0"/>
    <s v="所"/>
    <s v="其他"/>
    <s v="其他系所"/>
    <s v="其他系所"/>
  </r>
  <r>
    <m/>
    <s v="吳志峰"/>
    <m/>
    <m/>
    <m/>
    <s v="企業夥伴"/>
    <s v="KPMG"/>
    <m/>
    <s v="其他"/>
    <m/>
    <m/>
    <m/>
    <m/>
    <m/>
    <m/>
    <s v="是"/>
    <m/>
    <s v="網路報名"/>
    <m/>
    <x v="1"/>
    <m/>
    <s v="TCP"/>
    <s v="結業式"/>
    <x v="2"/>
    <n v="2"/>
    <n v="107"/>
    <n v="1"/>
    <n v="0"/>
    <n v="0"/>
    <m/>
    <s v="其他吳志峰"/>
    <n v="0"/>
    <n v="1"/>
    <n v="0"/>
    <n v="0"/>
    <n v="0"/>
    <n v="0"/>
    <s v="其他"/>
    <s v="非在校生"/>
    <s v="其他"/>
    <s v="其他"/>
  </r>
  <r>
    <s v="05  6 2019 12:00PM            "/>
    <s v="吳佳安"/>
    <s v="A230323939"/>
    <s v="女"/>
    <s v="01/08/1999                    "/>
    <s v="學生"/>
    <s v="管理學院                      "/>
    <s v="會計系"/>
    <s v="學士班"/>
    <n v="989243980"/>
    <s v="b06702025@ntu.edu.com"/>
    <s v="其它"/>
    <s v="是"/>
    <s v="                              "/>
    <m/>
    <s v="是"/>
    <m/>
    <s v="網路報名"/>
    <s v="140.112.4.192"/>
    <x v="71"/>
    <n v="6"/>
    <s v="TIP"/>
    <s v="企業實習說明會"/>
    <x v="17"/>
    <n v="2"/>
    <n v="10"/>
    <n v="1"/>
    <n v="107"/>
    <n v="10"/>
    <s v="否"/>
    <s v="b06702025吳佳安"/>
    <n v="0"/>
    <n v="1"/>
    <n v="10"/>
    <n v="0"/>
    <n v="0"/>
    <n v="0"/>
    <s v="系"/>
    <s v="會計"/>
    <s v="會計系"/>
    <s v="會計系"/>
  </r>
  <r>
    <s v="03 14 2019 12:08AM            "/>
    <s v="吳侑穎"/>
    <s v="A229579390"/>
    <s v="女"/>
    <s v="10/01/1997                    "/>
    <s v="學生"/>
    <s v="管理學院                      "/>
    <s v="資管系"/>
    <s v="學士班"/>
    <n v="930724341"/>
    <s v="c0930724341@gmail.com"/>
    <s v="其它"/>
    <s v="否"/>
    <n v="0"/>
    <n v="1"/>
    <s v="是"/>
    <m/>
    <s v="網路報名"/>
    <s v="49.214.161.233"/>
    <x v="72"/>
    <n v="10"/>
    <s v="TIP"/>
    <s v="企業實習計劃說明會"/>
    <x v="3"/>
    <n v="2"/>
    <n v="107"/>
    <n v="1"/>
    <n v="1"/>
    <n v="10"/>
    <s v="否"/>
    <s v="b05705008吳侑穎"/>
    <n v="0"/>
    <n v="1"/>
    <n v="10"/>
    <n v="0"/>
    <n v="0"/>
    <n v="0"/>
    <s v="系"/>
    <s v="資管"/>
    <s v="資管系"/>
    <s v="資管系"/>
  </r>
  <r>
    <s v="05  2 2019  8:14PM            "/>
    <s v="吳侑穎"/>
    <s v="A229579390"/>
    <s v="女"/>
    <s v="10/01/1997                    "/>
    <s v="學生"/>
    <s v="管理學院                      "/>
    <s v="資管系"/>
    <s v="學士班"/>
    <n v="930724341"/>
    <s v="b05705008@ntu.edu.tw"/>
    <s v="其它"/>
    <s v="是"/>
    <s v="                              "/>
    <m/>
    <s v="是"/>
    <m/>
    <s v="網路報名"/>
    <s v="101.9.211.84"/>
    <x v="72"/>
    <n v="6"/>
    <s v="TIP"/>
    <s v="企業實習說明會"/>
    <x v="17"/>
    <n v="2"/>
    <n v="10"/>
    <n v="1"/>
    <n v="107"/>
    <n v="10"/>
    <s v="否"/>
    <s v="b05705008吳侑穎"/>
    <n v="0"/>
    <n v="1"/>
    <n v="10"/>
    <n v="0"/>
    <n v="0"/>
    <n v="0"/>
    <s v="系"/>
    <s v="資管"/>
    <s v="資管系"/>
    <s v="資管系"/>
  </r>
  <r>
    <s v="03 15 2019  4:23PM            "/>
    <s v="吳孟錡"/>
    <s v="R224320186"/>
    <s v="女"/>
    <s v="09/16/1995                    "/>
    <s v="校友"/>
    <s v="生物資源暨農學院              "/>
    <s v="動物科技系"/>
    <m/>
    <n v="62323472"/>
    <s v="b03606016@ntu.edu.tw"/>
    <s v="其它"/>
    <s v="否"/>
    <n v="0"/>
    <n v="1"/>
    <s v="是"/>
    <m/>
    <s v="網路報名"/>
    <s v="140.112.25.106"/>
    <x v="73"/>
    <n v="10"/>
    <s v="TIP"/>
    <s v="企業實習計劃說明會"/>
    <x v="10"/>
    <n v="2"/>
    <n v="107"/>
    <n v="1"/>
    <n v="1"/>
    <n v="10"/>
    <m/>
    <s v="b03606016吳孟錡"/>
    <n v="0"/>
    <n v="1"/>
    <n v="10"/>
    <n v="0"/>
    <n v="0"/>
    <n v="0"/>
    <s v="其他"/>
    <s v="非在校生"/>
    <s v="其他"/>
    <s v="其他"/>
  </r>
  <r>
    <s v="03 13 2019 10:44PM            "/>
    <s v="吳孟錡"/>
    <s v="R224320186"/>
    <s v="女"/>
    <s v="09/16/1995                    "/>
    <s v="校友"/>
    <s v="生物資源暨農學院              "/>
    <s v="動物科技系"/>
    <m/>
    <n v="62323472"/>
    <s v="b03606016@ntu.edu.tw"/>
    <s v="其它"/>
    <s v="否"/>
    <n v="1"/>
    <n v="0"/>
    <s v="否"/>
    <m/>
    <s v="網路報名"/>
    <s v="140.112.192.233"/>
    <x v="73"/>
    <n v="10"/>
    <s v="TIP"/>
    <s v="企業實習計劃說明會"/>
    <x v="3"/>
    <n v="2"/>
    <n v="107"/>
    <n v="1"/>
    <n v="1"/>
    <n v="10"/>
    <s v="是"/>
    <s v="b03606016吳孟錡"/>
    <n v="1"/>
    <n v="0"/>
    <n v="0"/>
    <n v="1"/>
    <n v="0"/>
    <n v="0"/>
    <s v="其他"/>
    <s v="非在校生"/>
    <s v="其他"/>
    <s v="其他"/>
  </r>
  <r>
    <s v="03 13 2019 10:45PM            "/>
    <s v="吳孟錡"/>
    <s v="R224320186"/>
    <s v="女"/>
    <s v="09/16/1995                    "/>
    <s v="校友"/>
    <s v="生物資源暨農學院              "/>
    <s v="動物科技系"/>
    <m/>
    <n v="62323472"/>
    <s v="b03606016@ntu.edu.tw"/>
    <s v="其它"/>
    <s v="否"/>
    <n v="0"/>
    <n v="1"/>
    <s v="是"/>
    <m/>
    <s v="網路報名"/>
    <s v="140.112.192.233"/>
    <x v="73"/>
    <n v="10"/>
    <s v="TIP"/>
    <s v="企業實習計劃說明會"/>
    <x v="8"/>
    <n v="2"/>
    <n v="107"/>
    <n v="1"/>
    <n v="1"/>
    <n v="10"/>
    <s v="yes"/>
    <s v="b03606016吳孟錡"/>
    <n v="0"/>
    <n v="1"/>
    <n v="10"/>
    <n v="0"/>
    <n v="0"/>
    <n v="0"/>
    <s v="其他"/>
    <s v="非在校生"/>
    <s v="其他"/>
    <s v="其他"/>
  </r>
  <r>
    <s v="03 13 2019 10:35PM            "/>
    <s v="吳孟錡"/>
    <s v="R224320186"/>
    <s v="女"/>
    <s v="09/16/1995                    "/>
    <s v="校友"/>
    <s v="生物資源暨農學院              "/>
    <s v="動物科技系"/>
    <m/>
    <n v="62323472"/>
    <s v="b03606016@ntu.edu.tw"/>
    <s v="其它"/>
    <s v="否"/>
    <n v="0"/>
    <n v="1"/>
    <s v="是"/>
    <m/>
    <s v="網路報名"/>
    <s v="140.112.192.233"/>
    <x v="73"/>
    <n v="10"/>
    <s v="TIP"/>
    <s v="企業實習計劃說明會"/>
    <x v="1"/>
    <n v="2"/>
    <n v="107"/>
    <n v="1"/>
    <n v="1"/>
    <n v="10"/>
    <s v="yes"/>
    <s v="b03606016吳孟錡"/>
    <n v="0"/>
    <n v="1"/>
    <n v="10"/>
    <n v="0"/>
    <n v="0"/>
    <n v="0"/>
    <s v="其他"/>
    <s v="非在校生"/>
    <s v="其他"/>
    <s v="其他"/>
  </r>
  <r>
    <s v="03 22 2019 11:44PM            "/>
    <s v="吳孟錡"/>
    <s v="R224320186"/>
    <s v="女"/>
    <s v="09/16/1995                    "/>
    <s v="校友"/>
    <s v="生物資源暨農學院              "/>
    <s v="動物科技系"/>
    <s v="學士班"/>
    <n v="62323472"/>
    <s v="b03606016@ntu.edu.tw"/>
    <s v="其它"/>
    <s v="否"/>
    <n v="0"/>
    <n v="1"/>
    <s v="是"/>
    <m/>
    <s v="網路報名"/>
    <s v="140.112.192.233"/>
    <x v="73"/>
    <n v="10"/>
    <s v="TIP"/>
    <s v="企業實習計劃說明會"/>
    <x v="5"/>
    <n v="2"/>
    <n v="107"/>
    <n v="1"/>
    <n v="1"/>
    <n v="10"/>
    <s v="yes"/>
    <s v="b03606016吳孟錡"/>
    <n v="0"/>
    <n v="1"/>
    <n v="10"/>
    <n v="0"/>
    <n v="0"/>
    <n v="0"/>
    <s v="其他"/>
    <s v="非在校生"/>
    <s v="其他"/>
    <s v="其他"/>
  </r>
  <r>
    <s v="03 22 2019 11:46PM            "/>
    <s v="吳孟錡"/>
    <s v="R224320186"/>
    <s v="女"/>
    <s v="09/16/1995                    "/>
    <s v="校友"/>
    <s v="生物資源暨農學院              "/>
    <s v="動物科技系"/>
    <s v="學士班"/>
    <n v="62323472"/>
    <s v="b03606016@ntu.edu.tw"/>
    <s v="其它"/>
    <s v="否"/>
    <s v="                              "/>
    <m/>
    <s v="是"/>
    <m/>
    <s v="網路報名"/>
    <s v="140.112.192.233"/>
    <x v="73"/>
    <n v="6"/>
    <s v="TIP"/>
    <s v="企業實習計劃說明會"/>
    <x v="22"/>
    <n v="2"/>
    <n v="107"/>
    <n v="1"/>
    <n v="1"/>
    <n v="10"/>
    <s v="是"/>
    <s v="b03606016吳孟錡"/>
    <n v="0"/>
    <n v="1"/>
    <n v="10"/>
    <n v="0"/>
    <n v="0"/>
    <n v="0"/>
    <s v="其他"/>
    <s v="非在校生"/>
    <s v="其他"/>
    <s v="其他"/>
  </r>
  <r>
    <s v="03 22 2019 11:43PM            "/>
    <s v="吳孟錡"/>
    <s v="R224320186"/>
    <s v="女"/>
    <s v="09/16/1995                    "/>
    <s v="校友"/>
    <s v="生物資源暨農學院              "/>
    <s v="動物科技系"/>
    <s v="學士班"/>
    <n v="62323472"/>
    <s v="b03606016@ntu.edu.tw"/>
    <s v="其它"/>
    <s v="否"/>
    <s v="                              "/>
    <m/>
    <s v="是"/>
    <m/>
    <s v="網路報名"/>
    <s v="140.112.192.233"/>
    <x v="73"/>
    <n v="6"/>
    <s v="TIP"/>
    <s v="企業實習計劃說明會"/>
    <x v="11"/>
    <n v="2"/>
    <n v="107"/>
    <n v="1"/>
    <n v="1"/>
    <n v="10"/>
    <s v="是"/>
    <s v="b03606016吳孟錡"/>
    <n v="0"/>
    <n v="1"/>
    <n v="10"/>
    <n v="0"/>
    <n v="0"/>
    <n v="0"/>
    <s v="其他"/>
    <s v="非在校生"/>
    <s v="其他"/>
    <s v="其他"/>
  </r>
  <r>
    <s v="03 22 2019 11:46PM            "/>
    <s v="吳孟錡"/>
    <s v="R224320186"/>
    <s v="女"/>
    <s v="09/16/1995                    "/>
    <s v="校友"/>
    <s v="生物資源暨農學院              "/>
    <s v="動物科技系"/>
    <s v="學士班"/>
    <n v="62323472"/>
    <s v="b03606016@ntu.edu.tw"/>
    <s v="其它"/>
    <s v="否"/>
    <s v="                              "/>
    <m/>
    <s v="是"/>
    <m/>
    <s v="網路報名"/>
    <s v="140.112.192.233"/>
    <x v="73"/>
    <n v="6"/>
    <s v="TIP"/>
    <s v="企業實習計劃說明會"/>
    <x v="23"/>
    <n v="2"/>
    <n v="107"/>
    <n v="1"/>
    <n v="1"/>
    <n v="10"/>
    <s v="是"/>
    <s v="b03606016吳孟錡"/>
    <n v="0"/>
    <n v="1"/>
    <n v="10"/>
    <n v="0"/>
    <n v="0"/>
    <n v="0"/>
    <s v="其他"/>
    <s v="非在校生"/>
    <s v="其他"/>
    <s v="其他"/>
  </r>
  <r>
    <s v="04 15 2019 10:16PM            "/>
    <s v="吳孟錡"/>
    <s v="R224320186"/>
    <s v="女"/>
    <s v="09/16/1995                    "/>
    <s v="學生"/>
    <s v="生物資源暨農學院              "/>
    <s v="動物科技系"/>
    <s v="學士班"/>
    <n v="62323472"/>
    <s v="b03606016@ntu.edu.tw"/>
    <s v="其它"/>
    <s v="否"/>
    <s v="                              "/>
    <m/>
    <s v="是"/>
    <m/>
    <s v="網路報名"/>
    <s v="140.112.192.233"/>
    <x v="73"/>
    <n v="6"/>
    <s v="TIP"/>
    <s v="企業實習說明會"/>
    <x v="25"/>
    <n v="2"/>
    <n v="107"/>
    <n v="1"/>
    <n v="1"/>
    <n v="10"/>
    <s v="是"/>
    <s v="b03606016吳孟錡"/>
    <n v="0"/>
    <n v="1"/>
    <n v="10"/>
    <n v="0"/>
    <n v="0"/>
    <n v="0"/>
    <s v="系"/>
    <s v="其他"/>
    <s v="其他系所"/>
    <s v="其他系所"/>
  </r>
  <r>
    <s v="03 13 2019 10:40PM            "/>
    <s v="吳孟錡"/>
    <s v="R224320186"/>
    <s v="女"/>
    <s v="09/16/1995                    "/>
    <s v="學生"/>
    <s v="生物資源暨農學院              "/>
    <s v="動物科技系"/>
    <m/>
    <n v="62323472"/>
    <s v="b03606016@ntu.edu.tw"/>
    <s v="其它"/>
    <s v="否"/>
    <s v="                              "/>
    <m/>
    <s v="是"/>
    <m/>
    <s v="網路報名"/>
    <s v="140.112.192.233"/>
    <x v="73"/>
    <n v="6"/>
    <s v="TIP"/>
    <s v="企業實習說明會"/>
    <x v="12"/>
    <n v="2"/>
    <n v="107"/>
    <n v="1"/>
    <n v="1"/>
    <n v="10"/>
    <s v="是"/>
    <s v="b03606016吳孟錡"/>
    <n v="0"/>
    <n v="1"/>
    <n v="10"/>
    <n v="0"/>
    <n v="0"/>
    <n v="0"/>
    <s v="所"/>
    <s v="其他"/>
    <s v="其他系所"/>
    <s v="其他系所"/>
  </r>
  <r>
    <s v="05  1 2019  3:17PM            "/>
    <s v="吳孟錡"/>
    <s v="R224320186"/>
    <s v="女"/>
    <s v="09/16/1995                    "/>
    <s v="學生"/>
    <s v="生物資源暨農學院              "/>
    <s v="獸醫系"/>
    <s v="學士班"/>
    <n v="62323472"/>
    <m/>
    <s v="其它"/>
    <s v="是"/>
    <s v="                              "/>
    <m/>
    <s v="是"/>
    <m/>
    <s v="現場報名"/>
    <m/>
    <x v="73"/>
    <n v="6"/>
    <s v="TIP"/>
    <s v="企業實習說明會"/>
    <x v="21"/>
    <n v="2"/>
    <n v="107"/>
    <n v="1"/>
    <n v="1"/>
    <n v="10"/>
    <m/>
    <s v="b03606016吳孟錡"/>
    <n v="0"/>
    <n v="0"/>
    <n v="0"/>
    <n v="0"/>
    <n v="1"/>
    <n v="0"/>
    <s v="系"/>
    <s v="其他"/>
    <s v="其他系所"/>
    <s v="其他系所"/>
  </r>
  <r>
    <s v="04 30 2019  3:52PM            "/>
    <s v="吳孟錡"/>
    <s v="R224320186"/>
    <s v="女"/>
    <s v="09/16/1995                    "/>
    <s v="學生"/>
    <s v="生物資源暨農學院              "/>
    <s v="動物科技系"/>
    <s v="學士班"/>
    <n v="62323472"/>
    <s v="b03606016@ntu.edu.tw"/>
    <s v="其它"/>
    <s v="否"/>
    <s v="                              "/>
    <m/>
    <s v="是"/>
    <m/>
    <s v="網路報名"/>
    <s v="140.112.25.99"/>
    <x v="73"/>
    <n v="6"/>
    <s v="TIP"/>
    <s v="企業實習說明會"/>
    <x v="7"/>
    <n v="2"/>
    <n v="107"/>
    <n v="1"/>
    <n v="1"/>
    <n v="10"/>
    <s v="是"/>
    <s v="b03606016吳孟錡"/>
    <n v="0"/>
    <n v="1"/>
    <n v="10"/>
    <n v="0"/>
    <n v="0"/>
    <n v="0"/>
    <s v="系"/>
    <s v="其他"/>
    <s v="其他系所"/>
    <s v="其他系所"/>
  </r>
  <r>
    <s v="02 18 2019  9:52PM            "/>
    <s v="吳宜芩"/>
    <s v="A229574322"/>
    <s v="女"/>
    <s v="04/29/1997                    "/>
    <s v="學生"/>
    <s v="文學院                        "/>
    <s v="日文系"/>
    <s v="學士班"/>
    <n v="921650978"/>
    <s v="sandy86429@gmail.com"/>
    <s v="其它"/>
    <s v="否"/>
    <n v="0"/>
    <n v="1"/>
    <s v="是"/>
    <m/>
    <s v="網路報名"/>
    <s v="61.231.160.210"/>
    <x v="74"/>
    <n v="10"/>
    <s v="TIP"/>
    <s v="企業實習計劃說明會"/>
    <x v="9"/>
    <n v="2"/>
    <n v="107"/>
    <n v="1"/>
    <n v="1"/>
    <n v="10"/>
    <s v="是"/>
    <s v="b04107030吳宜芩"/>
    <n v="0"/>
    <n v="1"/>
    <n v="10"/>
    <n v="0"/>
    <n v="0"/>
    <n v="0"/>
    <s v="系"/>
    <s v="其他"/>
    <s v="其他系所"/>
    <s v="其他系所"/>
  </r>
  <r>
    <s v="02 21 2019  1:00PM            "/>
    <s v="吳宜芩"/>
    <s v="A229574322"/>
    <s v="女"/>
    <s v="04/29/1997                    "/>
    <s v="學生"/>
    <s v="文學院                        "/>
    <s v="日文系"/>
    <s v="學士班"/>
    <n v="921650978"/>
    <s v="sandy86429@gmail.com"/>
    <s v="其它"/>
    <s v="否"/>
    <n v="0"/>
    <n v="1"/>
    <s v="是"/>
    <m/>
    <s v="網路報名"/>
    <s v="140.112.25.98"/>
    <x v="74"/>
    <n v="10"/>
    <s v="TIP"/>
    <s v="企業實習計劃說明會"/>
    <x v="8"/>
    <n v="2"/>
    <n v="107"/>
    <n v="1"/>
    <n v="1"/>
    <n v="10"/>
    <s v="是"/>
    <s v="b04107030吳宜芩"/>
    <n v="0"/>
    <n v="1"/>
    <n v="10"/>
    <n v="0"/>
    <n v="0"/>
    <n v="0"/>
    <s v="系"/>
    <s v="其他"/>
    <s v="其他系所"/>
    <s v="其他系所"/>
  </r>
  <r>
    <s v="02 25 2019  8:35PM            "/>
    <s v="吳宜亭"/>
    <s v="B222284719"/>
    <s v="女"/>
    <s v="02/11/1999                    "/>
    <s v="學生"/>
    <s v="理學院                        "/>
    <s v="大氣系"/>
    <s v="學士班"/>
    <n v="986152211"/>
    <s v="b06209025@ntu.edu.tw"/>
    <s v="其它"/>
    <s v="否"/>
    <n v="1"/>
    <n v="0"/>
    <s v="否"/>
    <m/>
    <s v="網路報名"/>
    <s v="140.112.206.224"/>
    <x v="75"/>
    <n v="10"/>
    <s v="TIP"/>
    <s v="企業實習計劃說明會"/>
    <x v="8"/>
    <n v="2"/>
    <n v="107"/>
    <n v="1"/>
    <n v="1"/>
    <n v="10"/>
    <s v="否"/>
    <s v="b06209025吳宜亭"/>
    <n v="1"/>
    <n v="0"/>
    <n v="0"/>
    <n v="1"/>
    <n v="0"/>
    <n v="0"/>
    <s v="系"/>
    <s v="其他"/>
    <s v="其他系所"/>
    <s v="其他系所"/>
  </r>
  <r>
    <s v="04 17 2019  4:39PM            "/>
    <s v="吳宜樺"/>
    <s v="N225704129"/>
    <s v="女"/>
    <s v="02/17/1996                    "/>
    <s v="學生"/>
    <s v="管理學院                      "/>
    <s v="財金系"/>
    <s v="學士班"/>
    <n v="963182162"/>
    <s v="yyyes41925@gmail.com"/>
    <s v="其它"/>
    <s v="是"/>
    <s v="                              "/>
    <m/>
    <s v="是"/>
    <m/>
    <s v="網路報名"/>
    <s v="36.224.94.101"/>
    <x v="76"/>
    <n v="6"/>
    <s v="職業工坊"/>
    <s v="面試實戰工作坊"/>
    <x v="26"/>
    <n v="2"/>
    <n v="107"/>
    <n v="1"/>
    <n v="1"/>
    <n v="10"/>
    <s v="是"/>
    <s v="b03703066吳宜樺"/>
    <n v="0"/>
    <n v="1"/>
    <n v="10"/>
    <n v="0"/>
    <n v="0"/>
    <n v="0"/>
    <s v="系"/>
    <s v="財金"/>
    <s v="財金系"/>
    <s v="財金系"/>
  </r>
  <r>
    <s v="03  9 2019  2:07PM            "/>
    <s v="吳宜靜"/>
    <s v="F229113726"/>
    <s v="女"/>
    <s v="04/11/1996                    "/>
    <s v="學生"/>
    <s v="管理學院                      "/>
    <s v="國企系"/>
    <s v="碩士班"/>
    <n v="938718624"/>
    <s v="belovedwilling@gmail.com"/>
    <s v="其它"/>
    <s v="否"/>
    <n v="0"/>
    <n v="1"/>
    <s v="是"/>
    <m/>
    <s v="網路報名"/>
    <s v="27.242.129.79"/>
    <x v="77"/>
    <n v="10"/>
    <s v="TIP"/>
    <s v="企業實習計劃說明會"/>
    <x v="10"/>
    <n v="2"/>
    <n v="107"/>
    <n v="1"/>
    <n v="1"/>
    <n v="10"/>
    <m/>
    <s v="r07724046吳宜靜"/>
    <n v="0"/>
    <n v="1"/>
    <n v="10"/>
    <n v="0"/>
    <n v="0"/>
    <n v="0"/>
    <s v="所"/>
    <s v="國企"/>
    <s v="國企所"/>
    <s v="國企所"/>
  </r>
  <r>
    <s v="03  9 2019  2:05PM            "/>
    <s v="吳宜靜"/>
    <s v="F229113726"/>
    <s v="女"/>
    <s v="04/11/1996                    "/>
    <s v="學生"/>
    <s v="管理學院                      "/>
    <s v="國企系"/>
    <s v="碩士班"/>
    <n v="938718624"/>
    <s v="belovedwilling@gmail.com"/>
    <s v="其它"/>
    <s v="否"/>
    <n v="0"/>
    <n v="1"/>
    <s v="是"/>
    <m/>
    <s v="網路報名"/>
    <s v="27.242.129.79"/>
    <x v="77"/>
    <n v="10"/>
    <s v="TIP"/>
    <s v="企業實習計劃說明會"/>
    <x v="1"/>
    <n v="2"/>
    <n v="107"/>
    <n v="1"/>
    <n v="1"/>
    <n v="10"/>
    <s v="無"/>
    <s v="r07724046吳宜靜"/>
    <n v="0"/>
    <n v="1"/>
    <n v="10"/>
    <n v="0"/>
    <n v="0"/>
    <n v="0"/>
    <s v="所"/>
    <s v="國企"/>
    <s v="國企所"/>
    <s v="國企所"/>
  </r>
  <r>
    <s v="03 14 2019  9:18AM            "/>
    <s v="吳宜靜"/>
    <s v="F229113726"/>
    <s v="女"/>
    <s v="04/11/1996                    "/>
    <s v="學生"/>
    <s v="管理學院                      "/>
    <s v="國企系"/>
    <s v="碩士班"/>
    <n v="938718624"/>
    <s v="belovedwilling@gmail.com"/>
    <s v="其它"/>
    <s v="否"/>
    <s v="                              "/>
    <m/>
    <s v="是"/>
    <m/>
    <s v="網路報名"/>
    <s v="140.112.25.106"/>
    <x v="77"/>
    <n v="6"/>
    <s v="TIP"/>
    <s v="企業實習說明會"/>
    <x v="12"/>
    <n v="2"/>
    <n v="107"/>
    <n v="1"/>
    <n v="1"/>
    <n v="10"/>
    <s v="否"/>
    <s v="r07724046吳宜靜"/>
    <n v="0"/>
    <n v="1"/>
    <n v="10"/>
    <n v="0"/>
    <n v="0"/>
    <n v="0"/>
    <s v="所"/>
    <s v="國企"/>
    <s v="國企所"/>
    <s v="國企所"/>
  </r>
  <r>
    <s v="02 17 2019  8:33PM            "/>
    <s v="吳怡萱"/>
    <s v="R224505876"/>
    <s v="女"/>
    <s v="06/26/1998                    "/>
    <s v="學生"/>
    <s v="管理學院                      "/>
    <s v="會計系"/>
    <s v="學士班"/>
    <n v="952989461"/>
    <s v="b05702051@ntu.edu.tw"/>
    <s v="其它"/>
    <s v="否"/>
    <n v="0"/>
    <n v="1"/>
    <s v="是"/>
    <m/>
    <s v="網路報名"/>
    <s v="140.112.222.151"/>
    <x v="78"/>
    <n v="10"/>
    <s v="TIP"/>
    <s v="企業實習計劃說明會"/>
    <x v="8"/>
    <n v="2"/>
    <n v="107"/>
    <n v="1"/>
    <n v="1"/>
    <n v="10"/>
    <s v="否"/>
    <s v="b05702051吳怡萱"/>
    <n v="0"/>
    <n v="1"/>
    <n v="10"/>
    <n v="0"/>
    <n v="0"/>
    <n v="0"/>
    <s v="系"/>
    <s v="會計"/>
    <s v="會計系"/>
    <s v="會計系"/>
  </r>
  <r>
    <s v="03 15 2019  3:10PM            "/>
    <s v="吳怡慧"/>
    <s v="R224180897"/>
    <s v="女"/>
    <s v="02/11/1994                    "/>
    <s v="學生"/>
    <s v="生物資源暨農學院              "/>
    <s v="農經系"/>
    <s v="碩士班"/>
    <n v="956211919"/>
    <s v="a0956211919@gmail.com"/>
    <s v="其它"/>
    <s v="否"/>
    <n v="0"/>
    <n v="1"/>
    <s v="是"/>
    <m/>
    <s v="網路報名"/>
    <s v="140.112.234.41"/>
    <x v="79"/>
    <n v="10"/>
    <s v="TIP"/>
    <s v="企業實習計劃說明會"/>
    <x v="10"/>
    <n v="2"/>
    <n v="107"/>
    <n v="1"/>
    <n v="1"/>
    <n v="10"/>
    <m/>
    <s v="r06627025吳怡慧"/>
    <n v="0"/>
    <n v="1"/>
    <n v="10"/>
    <n v="0"/>
    <n v="0"/>
    <n v="0"/>
    <s v="所"/>
    <s v="其他"/>
    <s v="其他系所"/>
    <s v="其他系所"/>
  </r>
  <r>
    <s v="03 15 2019 12:29PM            "/>
    <s v="吳怡慧"/>
    <s v="R224180897"/>
    <s v="女"/>
    <s v="02/11/1994                    "/>
    <s v="學生"/>
    <s v="生物資源暨農學院              "/>
    <s v="農經系"/>
    <s v="碩士班"/>
    <n v="956211919"/>
    <s v="a0956211919@gmail.com"/>
    <s v="其它"/>
    <s v="否"/>
    <n v="0"/>
    <n v="1"/>
    <s v="是"/>
    <m/>
    <s v="網路報名"/>
    <s v="140.112.234.41"/>
    <x v="79"/>
    <n v="10"/>
    <s v="TIP"/>
    <s v="企業實習計劃說明會"/>
    <x v="1"/>
    <n v="2"/>
    <n v="107"/>
    <n v="1"/>
    <n v="1"/>
    <n v="10"/>
    <s v="有"/>
    <s v="r06627025吳怡慧"/>
    <n v="0"/>
    <n v="1"/>
    <n v="10"/>
    <n v="0"/>
    <n v="0"/>
    <n v="0"/>
    <s v="所"/>
    <s v="其他"/>
    <s v="其他系所"/>
    <s v="其他系所"/>
  </r>
  <r>
    <s v="03 19 2019  9:58PM            "/>
    <s v="吳怡慧"/>
    <s v="R224180897"/>
    <s v="女"/>
    <s v="02/11/1994                    "/>
    <s v="學生"/>
    <s v="生物資源暨農學院              "/>
    <s v="農經系"/>
    <s v="碩士班"/>
    <n v="956211919"/>
    <s v="a0956211919@gmail.com"/>
    <s v="其它"/>
    <s v="否"/>
    <s v="                              "/>
    <m/>
    <s v="是"/>
    <m/>
    <s v="網路報名"/>
    <s v="140.112.234.41"/>
    <x v="79"/>
    <n v="6"/>
    <s v="TIP"/>
    <s v="企業實習計劃說明會"/>
    <x v="22"/>
    <n v="2"/>
    <n v="107"/>
    <n v="1"/>
    <n v="1"/>
    <n v="10"/>
    <s v="是"/>
    <s v="r06627025吳怡慧"/>
    <n v="0"/>
    <n v="1"/>
    <n v="10"/>
    <n v="0"/>
    <n v="0"/>
    <n v="0"/>
    <s v="所"/>
    <s v="其他"/>
    <s v="其他系所"/>
    <s v="其他系所"/>
  </r>
  <r>
    <s v="03 19 2019  9:59PM            "/>
    <s v="吳怡慧"/>
    <s v="R224180897"/>
    <s v="女"/>
    <s v="02/11/1994                    "/>
    <s v="學生"/>
    <s v="生物資源暨農學院              "/>
    <s v="農經系"/>
    <s v="碩士班"/>
    <n v="956211919"/>
    <s v="a0956211919@gmail.com"/>
    <s v="其它"/>
    <s v="是"/>
    <s v="                              "/>
    <m/>
    <s v="是"/>
    <m/>
    <s v="網路報名"/>
    <s v="140.112.234.41"/>
    <x v="79"/>
    <n v="6"/>
    <s v="TIP"/>
    <s v="企業實習計劃說明會"/>
    <x v="23"/>
    <n v="2"/>
    <n v="107"/>
    <n v="1"/>
    <n v="1"/>
    <n v="10"/>
    <s v="是"/>
    <s v="r06627025吳怡慧"/>
    <n v="0"/>
    <n v="1"/>
    <n v="10"/>
    <n v="0"/>
    <n v="0"/>
    <n v="0"/>
    <s v="所"/>
    <s v="其他"/>
    <s v="其他系所"/>
    <s v="其他系所"/>
  </r>
  <r>
    <s v="03 15 2019 12:30PM            "/>
    <s v="吳怡慧"/>
    <s v="R224180897"/>
    <s v="女"/>
    <s v="02/11/1994                    "/>
    <s v="學生"/>
    <s v="生物資源暨農學院              "/>
    <s v="農經所"/>
    <s v="碩士班"/>
    <n v="956211919"/>
    <s v="a0956211919@gmail.com"/>
    <s v="其它"/>
    <s v="否"/>
    <s v="                              "/>
    <m/>
    <s v="是"/>
    <m/>
    <s v="網路報名"/>
    <s v="140.112.234.41"/>
    <x v="79"/>
    <n v="6"/>
    <s v="TIP"/>
    <s v="企業實習說明會"/>
    <x v="12"/>
    <n v="2"/>
    <n v="107"/>
    <n v="1"/>
    <n v="1"/>
    <n v="10"/>
    <s v="是"/>
    <s v="r06627025吳怡慧"/>
    <n v="0"/>
    <n v="1"/>
    <n v="10"/>
    <n v="0"/>
    <n v="0"/>
    <n v="0"/>
    <s v="所"/>
    <s v="其他"/>
    <s v="其他系所"/>
    <s v="其他系所"/>
  </r>
  <r>
    <s v="04 16 2019  2:53PM            "/>
    <s v="吳怡慧"/>
    <s v="R224180897"/>
    <s v="女"/>
    <s v="02/11/1994                    "/>
    <s v="學生"/>
    <s v="生物資源暨農學院              "/>
    <s v="農經所"/>
    <s v="碩士班"/>
    <n v="956211919"/>
    <s v="a0956211919@gmail.com"/>
    <s v="其它"/>
    <s v="是"/>
    <s v="                              "/>
    <m/>
    <s v="是"/>
    <m/>
    <s v="網路報名"/>
    <s v="140.112.234.41"/>
    <x v="79"/>
    <n v="6"/>
    <s v="TIP"/>
    <s v="企業實習說明會"/>
    <x v="21"/>
    <n v="2"/>
    <n v="107"/>
    <n v="1"/>
    <n v="1"/>
    <n v="10"/>
    <s v="是"/>
    <s v="r06627025吳怡慧"/>
    <n v="0"/>
    <n v="1"/>
    <n v="10"/>
    <n v="0"/>
    <n v="0"/>
    <n v="0"/>
    <s v="所"/>
    <s v="其他"/>
    <s v="其他系所"/>
    <s v="其他系所"/>
  </r>
  <r>
    <s v="05  6 2019  2:31PM            "/>
    <s v="吳怡慧"/>
    <s v="R224180897"/>
    <s v="女"/>
    <s v="02/11/1994                    "/>
    <s v="學生"/>
    <s v="生物資源暨農學院              "/>
    <s v="農經系"/>
    <s v="碩士班"/>
    <n v="956211919"/>
    <s v="a0956211919@gmail.com"/>
    <s v="其它"/>
    <s v="是"/>
    <s v="                              "/>
    <m/>
    <s v="是"/>
    <m/>
    <s v="現場報名"/>
    <m/>
    <x v="79"/>
    <n v="6"/>
    <s v="TIP"/>
    <s v="企業實習說明會"/>
    <x v="7"/>
    <n v="2"/>
    <n v="107"/>
    <n v="1"/>
    <n v="1"/>
    <n v="10"/>
    <m/>
    <s v="r06627025吳怡慧"/>
    <n v="0"/>
    <n v="0"/>
    <n v="0"/>
    <n v="0"/>
    <n v="1"/>
    <n v="0"/>
    <s v="所"/>
    <s v="其他"/>
    <s v="其他系所"/>
    <s v="其他系所"/>
  </r>
  <r>
    <s v="03 12 2019  1:04PM            "/>
    <s v="吳旻穎"/>
    <s v="F228073616"/>
    <s v="女"/>
    <s v="02/24/1992                    "/>
    <s v="校外人士"/>
    <m/>
    <m/>
    <m/>
    <n v="912229095"/>
    <s v="minying886@gmail.com"/>
    <s v="其它"/>
    <s v="否"/>
    <n v="0"/>
    <n v="1"/>
    <s v="是"/>
    <m/>
    <s v="網路報名"/>
    <s v="111.241.215.200"/>
    <x v="80"/>
    <n v="10"/>
    <s v="TIP"/>
    <s v="企業實習計劃說明會"/>
    <x v="1"/>
    <n v="2"/>
    <n v="107"/>
    <n v="1"/>
    <n v="1"/>
    <n v="10"/>
    <s v="否"/>
    <s v="minyingwu吳旻穎"/>
    <n v="0"/>
    <n v="1"/>
    <n v="10"/>
    <n v="0"/>
    <n v="0"/>
    <n v="0"/>
    <s v="其他"/>
    <s v="非在校生"/>
    <s v="其他"/>
    <s v="其他"/>
  </r>
  <r>
    <s v="03 20 2019 12:07AM            "/>
    <s v="吳采諭"/>
    <s v="F230034978"/>
    <s v="女"/>
    <s v="06/01/1998                    "/>
    <s v="學生"/>
    <s v="管理學院                      "/>
    <s v="財金系"/>
    <s v="學士班"/>
    <n v="937123136"/>
    <s v="b05703071@ntu.edu.tw"/>
    <s v="其它"/>
    <s v="否"/>
    <n v="0"/>
    <n v="1"/>
    <s v="是"/>
    <m/>
    <s v="網路報名"/>
    <s v="140.112.235.180"/>
    <x v="81"/>
    <n v="10"/>
    <s v="TIP"/>
    <s v="企業實習計劃說明會"/>
    <x v="8"/>
    <n v="2"/>
    <n v="107"/>
    <n v="1"/>
    <n v="1"/>
    <n v="10"/>
    <s v="是"/>
    <s v="b05703071吳采諭"/>
    <n v="0"/>
    <n v="1"/>
    <n v="10"/>
    <n v="0"/>
    <n v="0"/>
    <n v="0"/>
    <s v="系"/>
    <s v="財金"/>
    <s v="財金系"/>
    <s v="財金系"/>
  </r>
  <r>
    <s v="03 12 2019  2:37PM            "/>
    <s v="吳冠霖"/>
    <s v="F130580160"/>
    <s v="男"/>
    <s v="04/11/2000                    "/>
    <s v="學生"/>
    <s v="管理學院                      "/>
    <s v="工管系企管組"/>
    <s v="學士班"/>
    <n v="975285488"/>
    <s v="timmylinl40595@hotmail.com.tw"/>
    <s v="其它"/>
    <s v="是"/>
    <n v="0"/>
    <n v="0"/>
    <s v="是"/>
    <m/>
    <s v="現場報名"/>
    <m/>
    <x v="82"/>
    <n v="0"/>
    <s v="TIP"/>
    <s v="企業實習計劃說明會"/>
    <x v="19"/>
    <n v="2"/>
    <n v="107"/>
    <n v="1"/>
    <n v="1"/>
    <n v="10"/>
    <m/>
    <s v="b07701113吳冠霖"/>
    <n v="0"/>
    <n v="0"/>
    <n v="0"/>
    <n v="0"/>
    <n v="1"/>
    <n v="0"/>
    <s v="系"/>
    <s v="工管"/>
    <s v="工管系"/>
    <s v="工管系"/>
  </r>
  <r>
    <s v="04 10 2019  3:01PM            "/>
    <s v="吳彥融"/>
    <s v="N125841054"/>
    <s v="男"/>
    <s v="06/04/1994                    "/>
    <s v="學生"/>
    <s v="管理學院                      "/>
    <s v="國企系"/>
    <s v="碩士班"/>
    <n v="932130748"/>
    <s v="yesno6713no@gmail.com"/>
    <s v="其它"/>
    <s v="是"/>
    <s v="                              "/>
    <m/>
    <s v="是"/>
    <m/>
    <s v="現場報名"/>
    <m/>
    <x v="83"/>
    <n v="6"/>
    <s v="TIP"/>
    <s v="企業實習計劃說明會"/>
    <x v="22"/>
    <n v="2"/>
    <n v="107"/>
    <n v="1"/>
    <n v="1"/>
    <n v="10"/>
    <m/>
    <s v="r06724041吳彥融"/>
    <n v="0"/>
    <n v="0"/>
    <n v="0"/>
    <n v="0"/>
    <n v="1"/>
    <n v="0"/>
    <s v="所"/>
    <s v="國企"/>
    <s v="國企所"/>
    <s v="國企所"/>
  </r>
  <r>
    <s v="04 10 2019 12:46PM            "/>
    <s v="吳彥融"/>
    <s v="N125841054"/>
    <s v="男"/>
    <s v="06/04/1994                    "/>
    <s v="學生"/>
    <s v="管理學院                      "/>
    <s v="國企系"/>
    <s v="碩士班"/>
    <n v="932130748"/>
    <s v="yesno6713no@gmail.com"/>
    <s v="其它"/>
    <s v="是"/>
    <s v="                              "/>
    <m/>
    <s v="否"/>
    <m/>
    <s v="網路報名"/>
    <s v="140.112.25.37"/>
    <x v="83"/>
    <n v="6"/>
    <s v="TIP"/>
    <s v="企業實習計劃說明會"/>
    <x v="11"/>
    <n v="2"/>
    <n v="107"/>
    <n v="1"/>
    <n v="1"/>
    <n v="10"/>
    <s v="是"/>
    <s v="r06724041吳彥融"/>
    <n v="1"/>
    <n v="0"/>
    <n v="0"/>
    <n v="1"/>
    <n v="0"/>
    <n v="0"/>
    <s v="所"/>
    <s v="國企"/>
    <s v="國企所"/>
    <s v="國企所"/>
  </r>
  <r>
    <s v="04 10 2019 12:44PM            "/>
    <s v="吳彥融"/>
    <s v="N125841054"/>
    <s v="男"/>
    <s v="06/04/1994                    "/>
    <s v="學生"/>
    <s v="管理學院                      "/>
    <s v="國企系"/>
    <s v="碩士班"/>
    <n v="932130748"/>
    <s v="yesno6713no@gmail.com"/>
    <s v="其它"/>
    <s v="是"/>
    <s v="                              "/>
    <m/>
    <s v="是"/>
    <m/>
    <s v="網路報名"/>
    <s v="140.112.25.37"/>
    <x v="83"/>
    <n v="6"/>
    <s v="TIP"/>
    <s v="企業實習說明會"/>
    <x v="12"/>
    <n v="2"/>
    <n v="107"/>
    <n v="1"/>
    <n v="1"/>
    <n v="10"/>
    <s v="是"/>
    <s v="r06724041吳彥融"/>
    <n v="0"/>
    <n v="1"/>
    <n v="10"/>
    <n v="0"/>
    <n v="0"/>
    <n v="0"/>
    <s v="所"/>
    <s v="國企"/>
    <s v="國企所"/>
    <s v="國企所"/>
  </r>
  <r>
    <s v="03 19 2019  2:46PM            "/>
    <s v="吳政萱"/>
    <s v="F229054660"/>
    <s v="女"/>
    <s v="04/26/1997                    "/>
    <s v="學生"/>
    <s v="管理學院                      "/>
    <s v="工管系企管組"/>
    <s v="學士班"/>
    <n v="905276066"/>
    <s v="wujenny86@gmail.com"/>
    <s v="其它"/>
    <s v="否"/>
    <n v="0"/>
    <n v="1"/>
    <s v="是"/>
    <m/>
    <s v="網路報名"/>
    <s v="140.112.25.106"/>
    <x v="84"/>
    <n v="10"/>
    <s v="TIP"/>
    <s v="企業實習計劃說明會"/>
    <x v="1"/>
    <n v="2"/>
    <n v="107"/>
    <n v="1"/>
    <n v="1"/>
    <n v="10"/>
    <s v="有"/>
    <s v="b04701118吳政萱"/>
    <n v="0"/>
    <n v="1"/>
    <n v="10"/>
    <n v="0"/>
    <n v="0"/>
    <n v="0"/>
    <s v="系"/>
    <s v="工管"/>
    <s v="工管系"/>
    <s v="工管系"/>
  </r>
  <r>
    <s v="03 19 2019  3:18PM            "/>
    <s v="吳政萱"/>
    <s v="F229054660"/>
    <s v="女"/>
    <s v="04/26/1997                    "/>
    <s v="學生"/>
    <s v="管理學院                      "/>
    <s v="工管系企管組"/>
    <s v="學士班"/>
    <n v="905276066"/>
    <s v="wujenny86@gmail.com"/>
    <s v="其它"/>
    <s v="否"/>
    <s v="                              "/>
    <m/>
    <s v="是"/>
    <m/>
    <s v="網路報名"/>
    <s v="140.112.25.106"/>
    <x v="84"/>
    <n v="6"/>
    <s v="TIP"/>
    <s v="企業實習計劃說明會"/>
    <x v="23"/>
    <n v="2"/>
    <n v="107"/>
    <n v="1"/>
    <n v="1"/>
    <n v="10"/>
    <s v="是"/>
    <s v="b04701118吳政萱"/>
    <n v="0"/>
    <n v="1"/>
    <n v="10"/>
    <n v="0"/>
    <n v="0"/>
    <n v="0"/>
    <s v="系"/>
    <s v="工管"/>
    <s v="工管系"/>
    <s v="工管系"/>
  </r>
  <r>
    <s v="03 19 2019  3:13PM            "/>
    <s v="吳政萱"/>
    <s v="F229054660"/>
    <s v="女"/>
    <s v="04/26/1997                    "/>
    <s v="學生"/>
    <s v="管理學院                      "/>
    <s v="工管系企管組"/>
    <s v="學士班"/>
    <n v="905276066"/>
    <s v="wujenny86@gmail.com"/>
    <s v="其它"/>
    <s v="否"/>
    <s v="                              "/>
    <m/>
    <s v="是"/>
    <m/>
    <s v="網路報名"/>
    <s v="140.112.25.106"/>
    <x v="84"/>
    <n v="6"/>
    <s v="TIP"/>
    <s v="企業實習說明會"/>
    <x v="12"/>
    <n v="2"/>
    <n v="107"/>
    <n v="1"/>
    <n v="1"/>
    <n v="10"/>
    <s v="是"/>
    <s v="b04701118吳政萱"/>
    <n v="0"/>
    <n v="1"/>
    <n v="10"/>
    <n v="0"/>
    <n v="0"/>
    <n v="0"/>
    <s v="系"/>
    <s v="工管"/>
    <s v="工管系"/>
    <s v="工管系"/>
  </r>
  <r>
    <s v="03 17 2019  9:03PM            "/>
    <s v="吳柏翰"/>
    <s v="A130118310"/>
    <s v="男"/>
    <s v="10/18/1997                    "/>
    <s v="學生"/>
    <s v="管理學院                      "/>
    <s v="會計系"/>
    <s v="學士班"/>
    <n v="988542689"/>
    <s v="butnie116@gmail.com"/>
    <s v="其它"/>
    <s v="否"/>
    <n v="0"/>
    <n v="1"/>
    <s v="是"/>
    <m/>
    <s v="網路報名"/>
    <s v="49.217.18.23"/>
    <x v="85"/>
    <n v="10"/>
    <s v="TIP"/>
    <s v="企業實習計劃說明會"/>
    <x v="3"/>
    <n v="2"/>
    <n v="107"/>
    <n v="1"/>
    <n v="1"/>
    <n v="10"/>
    <s v="否"/>
    <s v="b05101038吳柏翰"/>
    <n v="0"/>
    <n v="1"/>
    <n v="10"/>
    <n v="0"/>
    <n v="0"/>
    <n v="0"/>
    <s v="系"/>
    <s v="會計"/>
    <s v="會計系"/>
    <s v="會計系"/>
  </r>
  <r>
    <s v="03 17 2019  9:01PM            "/>
    <s v="吳柏翰"/>
    <s v="A130118310"/>
    <s v="男"/>
    <s v="10/18/1997                    "/>
    <s v="學生"/>
    <s v="管理學院                      "/>
    <s v="會計系"/>
    <s v="學士班"/>
    <n v="988542689"/>
    <s v="butnie116@gmail.com"/>
    <s v="其它"/>
    <s v="否"/>
    <n v="0"/>
    <n v="1"/>
    <s v="是"/>
    <m/>
    <s v="網路報名"/>
    <s v="49.217.18.23"/>
    <x v="85"/>
    <n v="10"/>
    <s v="TIP"/>
    <s v="企業實習計劃說明會"/>
    <x v="8"/>
    <n v="2"/>
    <n v="107"/>
    <n v="1"/>
    <n v="1"/>
    <n v="10"/>
    <s v="無"/>
    <s v="b05101038吳柏翰"/>
    <n v="0"/>
    <n v="1"/>
    <n v="10"/>
    <n v="0"/>
    <n v="0"/>
    <n v="0"/>
    <s v="系"/>
    <s v="會計"/>
    <s v="會計系"/>
    <s v="會計系"/>
  </r>
  <r>
    <s v="03 21 2019 12:57PM            "/>
    <s v="吳柏翰"/>
    <s v="A130118310"/>
    <s v="男"/>
    <s v="10/18/1997                    "/>
    <s v="學生"/>
    <s v="管理學院                      "/>
    <s v="會計系"/>
    <s v="學士班"/>
    <n v="988542689"/>
    <s v="butnie116@gmail.com"/>
    <s v="其它"/>
    <s v="否"/>
    <n v="0"/>
    <n v="1"/>
    <s v="是"/>
    <m/>
    <s v="網路報名"/>
    <s v="140.112.25.106"/>
    <x v="85"/>
    <n v="10"/>
    <s v="TIP"/>
    <s v="企業實習計劃說明會"/>
    <x v="1"/>
    <n v="2"/>
    <n v="107"/>
    <n v="1"/>
    <n v="1"/>
    <n v="10"/>
    <s v="無"/>
    <s v="b05101038吳柏翰"/>
    <n v="0"/>
    <n v="1"/>
    <n v="10"/>
    <n v="0"/>
    <n v="0"/>
    <n v="0"/>
    <s v="系"/>
    <s v="會計"/>
    <s v="會計系"/>
    <s v="會計系"/>
  </r>
  <r>
    <s v="03 17 2019  9:00PM            "/>
    <s v="吳柏翰"/>
    <s v="A130118310"/>
    <s v="男"/>
    <s v="10/18/1997                    "/>
    <s v="學生"/>
    <s v="管理學院                      "/>
    <s v="會計系"/>
    <s v="學士班"/>
    <n v="988542689"/>
    <s v="butnie116@gmail.com"/>
    <s v="其它"/>
    <s v="否"/>
    <n v="0"/>
    <n v="1"/>
    <s v="是"/>
    <m/>
    <s v="網路報名"/>
    <s v="49.217.18.23"/>
    <x v="85"/>
    <n v="10"/>
    <s v="TIP"/>
    <s v="企業實習計劃說明會"/>
    <x v="5"/>
    <n v="2"/>
    <n v="107"/>
    <n v="1"/>
    <n v="1"/>
    <n v="10"/>
    <s v="無"/>
    <s v="b05101038吳柏翰"/>
    <n v="0"/>
    <n v="1"/>
    <n v="10"/>
    <n v="0"/>
    <n v="0"/>
    <n v="0"/>
    <s v="系"/>
    <s v="會計"/>
    <s v="會計系"/>
    <s v="會計系"/>
  </r>
  <r>
    <s v="03  4 2019  4:59PM            "/>
    <s v="吳秋賢"/>
    <s v="T124055933"/>
    <s v="男"/>
    <s v="10/02/1993                    "/>
    <s v="學生"/>
    <s v="生物資源暨農學院              "/>
    <s v="農經系"/>
    <s v="碩士班"/>
    <n v="987294969"/>
    <s v="andy100244@gmail.com"/>
    <s v="其它"/>
    <s v="否"/>
    <n v="0"/>
    <n v="1"/>
    <s v="是"/>
    <m/>
    <s v="網路報名"/>
    <s v="140.112.4.192"/>
    <x v="86"/>
    <n v="10"/>
    <s v="TIP"/>
    <s v="企業實習計劃說明會"/>
    <x v="0"/>
    <n v="2"/>
    <n v="107"/>
    <n v="1"/>
    <n v="1"/>
    <n v="10"/>
    <s v="是"/>
    <s v="r07627011吳秋賢"/>
    <n v="0"/>
    <n v="1"/>
    <n v="10"/>
    <n v="0"/>
    <n v="0"/>
    <n v="0"/>
    <s v="所"/>
    <s v="其他"/>
    <s v="其他系所"/>
    <s v="其他系所"/>
  </r>
  <r>
    <s v="03 17 2019 12:56AM            "/>
    <s v="吳秋賢"/>
    <s v="T124055933"/>
    <s v="男"/>
    <s v="10/02/1993                    "/>
    <s v="學生"/>
    <s v="生物資源暨農學院              "/>
    <s v="農經系"/>
    <s v="碩士班"/>
    <n v="987294969"/>
    <s v="andy100244@gmail.com"/>
    <s v="其它"/>
    <s v="否"/>
    <n v="0"/>
    <n v="1"/>
    <s v="是"/>
    <m/>
    <s v="網路報名"/>
    <s v="110.26.234.108"/>
    <x v="86"/>
    <n v="10"/>
    <s v="TIP"/>
    <s v="企業實習計劃說明會"/>
    <x v="3"/>
    <n v="2"/>
    <n v="107"/>
    <n v="1"/>
    <n v="1"/>
    <n v="10"/>
    <s v="是"/>
    <s v="r07627011吳秋賢"/>
    <n v="0"/>
    <n v="1"/>
    <n v="10"/>
    <n v="0"/>
    <n v="0"/>
    <n v="0"/>
    <s v="所"/>
    <s v="其他"/>
    <s v="其他系所"/>
    <s v="其他系所"/>
  </r>
  <r>
    <s v="03  8 2019  6:29PM            "/>
    <s v="吳英慈"/>
    <s v="S224952205"/>
    <s v="女"/>
    <s v="11/18/1997                    "/>
    <s v="學生"/>
    <s v="管理學院                      "/>
    <s v="財金系"/>
    <s v="學士班"/>
    <n v="972882968"/>
    <s v="b05703072@ntu.edu.tw"/>
    <s v="其它"/>
    <s v="否"/>
    <n v="1"/>
    <n v="0"/>
    <s v="否"/>
    <m/>
    <s v="網路報名"/>
    <s v="140.112.217.130"/>
    <x v="87"/>
    <n v="10"/>
    <s v="TIP"/>
    <s v="企業實習計劃說明會"/>
    <x v="3"/>
    <n v="2"/>
    <n v="107"/>
    <n v="1"/>
    <n v="1"/>
    <n v="10"/>
    <s v="否"/>
    <s v="b05703072吳英慈"/>
    <n v="1"/>
    <n v="0"/>
    <n v="0"/>
    <n v="1"/>
    <n v="0"/>
    <n v="0"/>
    <s v="系"/>
    <s v="財金"/>
    <s v="財金系"/>
    <s v="財金系"/>
  </r>
  <r>
    <s v="01 31 2019  6:13AM            "/>
    <s v="吳英慈"/>
    <s v="S224952205"/>
    <s v="女"/>
    <s v="11/18/1997                    "/>
    <s v="學生"/>
    <s v="管理學院                      "/>
    <s v="財金系"/>
    <s v="學士班"/>
    <n v="972882968"/>
    <s v="b05703072@ntu.edu.tw"/>
    <s v="其它"/>
    <s v="否"/>
    <n v="0"/>
    <n v="1"/>
    <s v="是"/>
    <m/>
    <s v="網路報名"/>
    <s v="114.137.161.212"/>
    <x v="87"/>
    <n v="10"/>
    <s v="TIP"/>
    <s v="企業實習計劃說明會"/>
    <x v="8"/>
    <n v="2"/>
    <n v="107"/>
    <n v="1"/>
    <n v="1"/>
    <n v="10"/>
    <s v="否"/>
    <s v="b05703072吳英慈"/>
    <n v="0"/>
    <n v="1"/>
    <n v="10"/>
    <n v="0"/>
    <n v="0"/>
    <n v="0"/>
    <s v="系"/>
    <s v="財金"/>
    <s v="財金系"/>
    <s v="財金系"/>
  </r>
  <r>
    <s v="03  8 2019  6:25PM            "/>
    <s v="吳英慈"/>
    <s v="S224952205"/>
    <s v="女"/>
    <s v="11/18/1997                    "/>
    <s v="學生"/>
    <s v="管理學院                      "/>
    <s v="財金系"/>
    <s v="學士班"/>
    <n v="972882968"/>
    <s v="b05703072@ntu.edu.tw"/>
    <s v="其它"/>
    <s v="否"/>
    <n v="0"/>
    <n v="1"/>
    <s v="是"/>
    <m/>
    <s v="網路報名"/>
    <s v="140.112.217.130"/>
    <x v="87"/>
    <n v="10"/>
    <s v="TIP"/>
    <s v="企業實習計劃說明會"/>
    <x v="5"/>
    <n v="2"/>
    <n v="107"/>
    <n v="1"/>
    <n v="1"/>
    <n v="10"/>
    <s v="否"/>
    <s v="b05703072吳英慈"/>
    <n v="0"/>
    <n v="1"/>
    <n v="10"/>
    <n v="0"/>
    <n v="0"/>
    <n v="0"/>
    <s v="系"/>
    <s v="財金"/>
    <s v="財金系"/>
    <s v="財金系"/>
  </r>
  <r>
    <s v="03 29 2019  3:01PM            "/>
    <s v="吳哲安"/>
    <s v="F228679332"/>
    <s v="女"/>
    <s v="10/23/1994                    "/>
    <s v="學生"/>
    <s v="理學院                        "/>
    <s v="地質系"/>
    <s v="學士班"/>
    <n v="952937430"/>
    <s v="joanadam1412@gmail.com"/>
    <s v="其它"/>
    <s v="否"/>
    <s v="                              "/>
    <m/>
    <s v="是"/>
    <m/>
    <s v="網路報名"/>
    <s v="140.112.25.99"/>
    <x v="88"/>
    <n v="6"/>
    <s v="TIP"/>
    <s v="企業實習計劃說明會"/>
    <x v="11"/>
    <n v="2"/>
    <n v="107"/>
    <n v="1"/>
    <n v="1"/>
    <n v="10"/>
    <s v="是"/>
    <s v="b05204033吳哲安"/>
    <n v="0"/>
    <n v="1"/>
    <n v="10"/>
    <n v="0"/>
    <n v="0"/>
    <n v="0"/>
    <s v="系"/>
    <s v="其他"/>
    <s v="其他系所"/>
    <s v="其他系所"/>
  </r>
  <r>
    <s v="04  8 2019 11:38AM            "/>
    <s v="吳悅寧"/>
    <s v="D222959286"/>
    <s v="女"/>
    <s v="08/07/1999                    "/>
    <s v="學生"/>
    <s v="管理學院                      "/>
    <s v="財金系"/>
    <s v="學士班"/>
    <n v="929666780"/>
    <s v="ivywu0807@gmail.com"/>
    <s v="其它"/>
    <s v="否"/>
    <s v="                              "/>
    <m/>
    <s v="是"/>
    <m/>
    <s v="網路報名"/>
    <s v="140.112.25.98"/>
    <x v="89"/>
    <n v="6"/>
    <s v="職涯講堂"/>
    <s v="實習經驗分享"/>
    <x v="27"/>
    <n v="2"/>
    <n v="107"/>
    <n v="1"/>
    <n v="1"/>
    <n v="10"/>
    <s v="實習經驗分享"/>
    <s v="b06703029吳悅寧"/>
    <n v="0"/>
    <n v="1"/>
    <n v="10"/>
    <n v="0"/>
    <n v="0"/>
    <n v="0"/>
    <s v="系"/>
    <s v="財金"/>
    <s v="財金系"/>
    <s v="財金系"/>
  </r>
  <r>
    <s v="04 20 2019 10:27AM            "/>
    <s v="吳悅寧"/>
    <s v="D222959286"/>
    <s v="女"/>
    <s v="08/07/1999                    "/>
    <s v="學生"/>
    <s v="管理學院                      "/>
    <s v="財金系"/>
    <s v="學士班"/>
    <n v="929666780"/>
    <s v="ivywu0807@gmail.com"/>
    <s v="其它"/>
    <s v="否"/>
    <s v="                              "/>
    <m/>
    <s v="是"/>
    <m/>
    <s v="網路報名"/>
    <s v="140.112.217.129"/>
    <x v="89"/>
    <n v="6"/>
    <s v="TIP"/>
    <s v="企業實習說明會"/>
    <x v="7"/>
    <n v="2"/>
    <n v="107"/>
    <n v="1"/>
    <n v="1"/>
    <n v="10"/>
    <s v="否"/>
    <s v="b06703029吳悅寧"/>
    <n v="0"/>
    <n v="1"/>
    <n v="10"/>
    <n v="0"/>
    <n v="0"/>
    <n v="0"/>
    <s v="系"/>
    <s v="財金"/>
    <s v="財金系"/>
    <s v="財金系"/>
  </r>
  <r>
    <s v="04  8 2019 10:25AM            "/>
    <s v="吳浩夫"/>
    <s v="F130254352"/>
    <s v="男"/>
    <s v="06/23/1998                    "/>
    <s v="學生"/>
    <s v="管理學院                      "/>
    <s v="財金系"/>
    <s v="學士班"/>
    <n v="966606138"/>
    <s v="axessx623@gmail.com"/>
    <s v="其它"/>
    <s v="否"/>
    <s v="                              "/>
    <m/>
    <s v="否"/>
    <m/>
    <s v="網路報名"/>
    <s v="36.230.78.59"/>
    <x v="90"/>
    <n v="6"/>
    <s v="TIP"/>
    <s v="企業實習計劃說明會"/>
    <x v="11"/>
    <n v="2"/>
    <n v="107"/>
    <n v="1"/>
    <n v="1"/>
    <n v="10"/>
    <s v="是"/>
    <s v="b05703012吳浩夫"/>
    <n v="1"/>
    <n v="0"/>
    <n v="0"/>
    <n v="1"/>
    <n v="0"/>
    <n v="0"/>
    <s v="系"/>
    <s v="財金"/>
    <s v="財金系"/>
    <s v="財金系"/>
  </r>
  <r>
    <s v="04 25 2019  1:54PM            "/>
    <s v="吳培瑜"/>
    <s v="A230421716"/>
    <s v="女"/>
    <s v="04/14/1999                    "/>
    <s v="學生"/>
    <s v="管理學院                      "/>
    <s v="財金系"/>
    <s v="學士班"/>
    <n v="931761906"/>
    <s v="j6m6m6@gmail.com"/>
    <s v="其它"/>
    <s v="是"/>
    <s v="                              "/>
    <m/>
    <s v="是"/>
    <m/>
    <s v="現場報名"/>
    <m/>
    <x v="91"/>
    <n v="6"/>
    <s v="TIP"/>
    <s v="企業實習說明會"/>
    <x v="25"/>
    <n v="2"/>
    <n v="107"/>
    <n v="1"/>
    <n v="1"/>
    <n v="10"/>
    <m/>
    <s v="B06703009吳培瑜"/>
    <n v="0"/>
    <n v="0"/>
    <n v="0"/>
    <n v="0"/>
    <n v="1"/>
    <n v="0"/>
    <s v="系"/>
    <s v="財金"/>
    <s v="財金系"/>
    <s v="財金系"/>
  </r>
  <r>
    <s v="03  8 2019  9:57AM            "/>
    <s v="吳晨瑋"/>
    <s v="G122298869"/>
    <s v="男"/>
    <s v="04/23/1997                    "/>
    <s v="學生"/>
    <s v="管理學院                      "/>
    <s v="工管系企管組"/>
    <s v="學士班"/>
    <n v="970424949"/>
    <s v="cwwu97@gmail.com"/>
    <s v="其它"/>
    <s v="是"/>
    <n v="0"/>
    <n v="0"/>
    <s v="是"/>
    <m/>
    <s v="志工"/>
    <m/>
    <x v="92"/>
    <n v="20"/>
    <s v="TIP"/>
    <s v="企業實習計劃說明會"/>
    <x v="13"/>
    <n v="2"/>
    <n v="107"/>
    <n v="1"/>
    <n v="1"/>
    <n v="10"/>
    <m/>
    <s v="b06701132吳晨瑋"/>
    <n v="0"/>
    <n v="0"/>
    <n v="20"/>
    <n v="0"/>
    <n v="0"/>
    <n v="1"/>
    <s v="系"/>
    <s v="工管"/>
    <s v="工管系"/>
    <s v="工管系"/>
  </r>
  <r>
    <s v="03 22 2019  3:43PM            "/>
    <s v="吳晨瑋"/>
    <s v="G122298869"/>
    <s v="男"/>
    <s v="04/23/1997                    "/>
    <s v="學生"/>
    <s v="管理學院                      "/>
    <s v="工管系企管組"/>
    <s v="學士班"/>
    <n v="970424949"/>
    <s v="cwwu97@gmail.com"/>
    <s v="其它"/>
    <s v="是"/>
    <n v="0"/>
    <n v="0"/>
    <s v="是"/>
    <m/>
    <s v="志工"/>
    <m/>
    <x v="92"/>
    <n v="20"/>
    <s v="TIP"/>
    <s v="企業實習計劃說明會"/>
    <x v="1"/>
    <n v="2"/>
    <n v="107"/>
    <n v="1"/>
    <n v="1"/>
    <n v="10"/>
    <m/>
    <s v="b06701132吳晨瑋"/>
    <n v="0"/>
    <n v="0"/>
    <n v="20"/>
    <n v="0"/>
    <n v="0"/>
    <n v="1"/>
    <s v="系"/>
    <s v="工管"/>
    <s v="工管系"/>
    <s v="工管系"/>
  </r>
  <r>
    <s v="04 12 2019  2:19PM            "/>
    <s v="吳晨瑋"/>
    <s v="G122298869"/>
    <s v="男"/>
    <s v="04/23/1997                    "/>
    <s v="學生"/>
    <s v="管理學院                      "/>
    <s v="工管系企管組"/>
    <s v="學士班"/>
    <n v="970424949"/>
    <s v="cwwu97@gmail.com"/>
    <s v="其它"/>
    <s v="是"/>
    <s v="                              "/>
    <m/>
    <s v="是"/>
    <m/>
    <s v="志工"/>
    <m/>
    <x v="92"/>
    <n v="6"/>
    <s v="TIP"/>
    <s v="企業實習計劃說明會"/>
    <x v="23"/>
    <n v="2"/>
    <n v="107"/>
    <n v="1"/>
    <n v="1"/>
    <n v="10"/>
    <m/>
    <s v="b06701132吳晨瑋"/>
    <n v="0"/>
    <n v="0"/>
    <n v="20"/>
    <n v="0"/>
    <n v="0"/>
    <n v="1"/>
    <s v="系"/>
    <s v="工管"/>
    <s v="工管系"/>
    <s v="工管系"/>
  </r>
  <r>
    <s v="02 25 2019  1:13PM            "/>
    <s v="吳添祐"/>
    <s v="H125203872"/>
    <s v="男"/>
    <s v="01/21/1998                    "/>
    <s v="學生"/>
    <s v="社會科學院                    "/>
    <s v="社會系"/>
    <s v="學士班"/>
    <n v="936457888"/>
    <s v="b05305026@ntu.edu.tw"/>
    <s v="其它"/>
    <s v="否"/>
    <n v="1"/>
    <n v="0"/>
    <s v="否"/>
    <m/>
    <s v="網路報名"/>
    <s v="27.52.173.204"/>
    <x v="93"/>
    <n v="10"/>
    <s v="TIP"/>
    <s v="企業實習計劃說明會"/>
    <x v="9"/>
    <n v="2"/>
    <n v="107"/>
    <n v="1"/>
    <n v="1"/>
    <n v="10"/>
    <s v="是"/>
    <s v="b05305026吳添祐"/>
    <n v="1"/>
    <n v="0"/>
    <n v="0"/>
    <n v="1"/>
    <n v="0"/>
    <n v="0"/>
    <s v="系"/>
    <s v="其他"/>
    <s v="其他系所"/>
    <s v="其他系所"/>
  </r>
  <r>
    <s v="02 25 2019  1:09PM            "/>
    <s v="吳添祐"/>
    <s v="H125203872"/>
    <s v="男"/>
    <s v="01/21/1998                    "/>
    <s v="學生"/>
    <s v="社會科學院                    "/>
    <s v="社會系"/>
    <s v="學士班"/>
    <n v="936457888"/>
    <s v="b05305026@ntu.edu.tw"/>
    <s v="其它"/>
    <s v="否"/>
    <n v="1"/>
    <n v="0"/>
    <s v="否"/>
    <m/>
    <s v="網路報名"/>
    <s v="27.52.173.204"/>
    <x v="93"/>
    <n v="10"/>
    <s v="TIP"/>
    <s v="企業實習計劃說明會"/>
    <x v="8"/>
    <n v="2"/>
    <n v="107"/>
    <n v="1"/>
    <n v="1"/>
    <n v="10"/>
    <s v="是"/>
    <s v="b05305026吳添祐"/>
    <n v="1"/>
    <n v="0"/>
    <n v="0"/>
    <n v="1"/>
    <n v="0"/>
    <n v="0"/>
    <s v="系"/>
    <s v="其他"/>
    <s v="其他系所"/>
    <s v="其他系所"/>
  </r>
  <r>
    <s v="04 12 2019  2:21PM            "/>
    <s v="吳添祐"/>
    <s v="H125203872"/>
    <s v="男"/>
    <s v="01/21/1998                    "/>
    <s v="學生"/>
    <s v="社會科學院                    "/>
    <s v="社會系"/>
    <s v="學士班"/>
    <n v="936457888"/>
    <m/>
    <s v="其它"/>
    <s v="是"/>
    <s v="                              "/>
    <m/>
    <s v="是"/>
    <m/>
    <s v="現場報名"/>
    <m/>
    <x v="93"/>
    <n v="6"/>
    <s v="TIP"/>
    <s v="企業實習計劃說明會"/>
    <x v="23"/>
    <n v="2"/>
    <n v="107"/>
    <n v="1"/>
    <n v="1"/>
    <n v="10"/>
    <m/>
    <s v="b05305026吳添祐"/>
    <n v="0"/>
    <n v="0"/>
    <n v="0"/>
    <n v="0"/>
    <n v="1"/>
    <n v="0"/>
    <s v="系"/>
    <s v="其他"/>
    <s v="其他系所"/>
    <s v="其他系所"/>
  </r>
  <r>
    <s v="02 20 2019  5:39PM            "/>
    <s v="吳凱盈"/>
    <s v="AB30164867"/>
    <s v="女"/>
    <s v="11/26/1998                    "/>
    <s v="學生"/>
    <s v="理學院                        "/>
    <s v="地質系"/>
    <s v="學士班"/>
    <n v="905681401"/>
    <s v="b06204026@g.ntu.edu.tw"/>
    <s v="其它"/>
    <s v="是"/>
    <n v="0"/>
    <n v="1"/>
    <s v="是"/>
    <m/>
    <s v="網路報名"/>
    <s v="140.112.229.53"/>
    <x v="94"/>
    <n v="10"/>
    <s v="TIP"/>
    <s v="企業實習計劃說明會"/>
    <x v="0"/>
    <n v="2"/>
    <n v="107"/>
    <n v="1"/>
    <n v="1"/>
    <n v="10"/>
    <s v="否"/>
    <s v="b06204026吳凱盈"/>
    <n v="0"/>
    <n v="1"/>
    <n v="10"/>
    <n v="0"/>
    <n v="0"/>
    <n v="0"/>
    <s v="系"/>
    <s v="其他"/>
    <s v="其他系所"/>
    <s v="其他系所"/>
  </r>
  <r>
    <s v="03 15 2019  9:01AM            "/>
    <s v="吳凱盈"/>
    <s v="AB30164867"/>
    <s v="女"/>
    <s v="11/26/1998                    "/>
    <s v="學生"/>
    <s v="理學院                        "/>
    <s v="地質系"/>
    <s v="學士班"/>
    <s v="852-66796011"/>
    <s v="nhyinggggg@gmail.com"/>
    <s v="其它"/>
    <s v="是"/>
    <n v="0"/>
    <n v="0"/>
    <s v="是"/>
    <m/>
    <s v="現場報名"/>
    <m/>
    <x v="94"/>
    <n v="0"/>
    <s v="TIP"/>
    <s v="企業實習計劃說明會"/>
    <x v="18"/>
    <n v="2"/>
    <n v="107"/>
    <n v="1"/>
    <n v="1"/>
    <n v="10"/>
    <m/>
    <s v="B06204026吳凱盈"/>
    <n v="0"/>
    <n v="0"/>
    <n v="0"/>
    <n v="0"/>
    <n v="1"/>
    <n v="0"/>
    <s v="系"/>
    <s v="其他"/>
    <s v="其他系所"/>
    <s v="其他系所"/>
  </r>
  <r>
    <s v="02 26 2019 10:59PM            "/>
    <s v="吳凱盈"/>
    <s v="AB30164867"/>
    <s v="女"/>
    <s v="11/26/1998                    "/>
    <s v="學生"/>
    <s v="理學院                        "/>
    <s v="地質系"/>
    <s v="學士班"/>
    <n v="905681401"/>
    <s v="b06204026@g.ntu.edu.tw"/>
    <s v="其它"/>
    <s v="是"/>
    <n v="0"/>
    <n v="1"/>
    <s v="是"/>
    <m/>
    <s v="網路報名"/>
    <s v="140.112.229.53"/>
    <x v="94"/>
    <n v="10"/>
    <s v="TIP"/>
    <s v="企業實習計劃說明會"/>
    <x v="10"/>
    <n v="2"/>
    <n v="107"/>
    <n v="1"/>
    <n v="1"/>
    <n v="10"/>
    <m/>
    <s v="b06204026吳凱盈"/>
    <n v="0"/>
    <n v="1"/>
    <n v="10"/>
    <n v="0"/>
    <n v="0"/>
    <n v="0"/>
    <s v="系"/>
    <s v="其他"/>
    <s v="其他系所"/>
    <s v="其他系所"/>
  </r>
  <r>
    <s v="02 20 2019  4:48PM            "/>
    <s v="吳凱盈"/>
    <s v="AB30164867"/>
    <s v="女"/>
    <s v="11/26/1998                    "/>
    <s v="學生"/>
    <s v="理學院                        "/>
    <s v="地質系"/>
    <s v="學士班"/>
    <n v="905681401"/>
    <s v="b06204026@g.ntu.edu.tw"/>
    <s v="其它"/>
    <s v="是"/>
    <n v="0"/>
    <n v="1"/>
    <s v="是"/>
    <m/>
    <s v="網路報名"/>
    <s v="140.112.229.53"/>
    <x v="94"/>
    <n v="10"/>
    <s v="TIP"/>
    <s v="企業實習計劃說明會"/>
    <x v="3"/>
    <n v="2"/>
    <n v="107"/>
    <n v="1"/>
    <n v="1"/>
    <n v="10"/>
    <s v="否"/>
    <s v="b06204026吳凱盈"/>
    <n v="0"/>
    <n v="1"/>
    <n v="10"/>
    <n v="0"/>
    <n v="0"/>
    <n v="0"/>
    <s v="系"/>
    <s v="其他"/>
    <s v="其他系所"/>
    <s v="其他系所"/>
  </r>
  <r>
    <s v="02 20 2019  4:47PM            "/>
    <s v="吳凱盈"/>
    <s v="AB30164867"/>
    <s v="女"/>
    <s v="11/26/1998                    "/>
    <s v="學生"/>
    <s v="理學院                        "/>
    <s v="地質系"/>
    <s v="學士班"/>
    <n v="905681401"/>
    <s v="b06204026@g.ntu.edu.tw"/>
    <s v="其它"/>
    <s v="是"/>
    <n v="0"/>
    <n v="1"/>
    <s v="是"/>
    <m/>
    <s v="網路報名"/>
    <s v="140.112.229.53"/>
    <x v="94"/>
    <n v="10"/>
    <s v="TIP"/>
    <s v="企業實習計劃說明會"/>
    <x v="8"/>
    <n v="2"/>
    <n v="107"/>
    <n v="1"/>
    <n v="1"/>
    <n v="10"/>
    <s v="否"/>
    <s v="b06204026吳凱盈"/>
    <n v="0"/>
    <n v="1"/>
    <n v="10"/>
    <n v="0"/>
    <n v="0"/>
    <n v="0"/>
    <s v="系"/>
    <s v="其他"/>
    <s v="其他系所"/>
    <s v="其他系所"/>
  </r>
  <r>
    <m/>
    <s v="吳凱盈"/>
    <m/>
    <m/>
    <m/>
    <m/>
    <m/>
    <m/>
    <m/>
    <m/>
    <m/>
    <m/>
    <m/>
    <m/>
    <m/>
    <m/>
    <m/>
    <m/>
    <m/>
    <x v="94"/>
    <m/>
    <s v="出席問題"/>
    <m/>
    <x v="28"/>
    <m/>
    <m/>
    <m/>
    <m/>
    <m/>
    <m/>
    <s v="b06204026吳凱盈"/>
    <m/>
    <n v="0"/>
    <n v="-40"/>
    <m/>
    <m/>
    <m/>
    <m/>
    <s v="非在校生"/>
    <m/>
    <m/>
  </r>
  <r>
    <s v="03 20 2019  8:30PM            "/>
    <s v="吳凱盈"/>
    <s v="AB30164867"/>
    <s v="女"/>
    <s v="11/26/1998                    "/>
    <s v="學生"/>
    <s v="理學院                        "/>
    <s v="地質系"/>
    <s v="學士班"/>
    <n v="905681401"/>
    <s v="b06204026@g.ntu.edu.tw"/>
    <s v="其它"/>
    <s v="是"/>
    <s v="                              "/>
    <m/>
    <s v="否"/>
    <m/>
    <s v="網路報名"/>
    <s v="140.112.25.35"/>
    <x v="94"/>
    <n v="6"/>
    <s v="TIP"/>
    <s v="企業實習計劃說明會"/>
    <x v="16"/>
    <n v="2"/>
    <n v="107"/>
    <n v="1"/>
    <n v="1"/>
    <n v="10"/>
    <s v="否"/>
    <s v="b06204026吳凱盈"/>
    <n v="1"/>
    <n v="0"/>
    <n v="0"/>
    <n v="1"/>
    <n v="0"/>
    <n v="0"/>
    <s v="系"/>
    <s v="其他"/>
    <s v="其他系所"/>
    <s v="其他系所"/>
  </r>
  <r>
    <s v="04 11 2019 12:42PM            "/>
    <s v="吳凱盈"/>
    <s v="AB30164867"/>
    <s v="女"/>
    <s v="11/26/1998                    "/>
    <s v="學生"/>
    <s v="理學院                        "/>
    <s v="地質系"/>
    <s v="學士班"/>
    <n v="905681401"/>
    <s v="b06204026@g.ntu.edu.tw"/>
    <s v="其它"/>
    <s v="是"/>
    <s v="                              "/>
    <m/>
    <s v="是"/>
    <m/>
    <s v="網路報名"/>
    <s v="140.112.229.53"/>
    <x v="94"/>
    <n v="6"/>
    <s v="TIP"/>
    <s v="企業實習說明會"/>
    <x v="25"/>
    <n v="2"/>
    <n v="107"/>
    <n v="1"/>
    <n v="1"/>
    <n v="10"/>
    <s v="否"/>
    <s v="b06204026吳凱盈"/>
    <n v="0"/>
    <n v="1"/>
    <n v="10"/>
    <n v="0"/>
    <n v="0"/>
    <n v="0"/>
    <s v="系"/>
    <s v="其他"/>
    <s v="其他系所"/>
    <s v="其他系所"/>
  </r>
  <r>
    <s v="03 20 2019  8:31PM            "/>
    <s v="吳凱盈"/>
    <s v="AB30164867"/>
    <s v="女"/>
    <s v="11/26/1998                    "/>
    <s v="學生"/>
    <s v="理學院                        "/>
    <s v="地質系"/>
    <s v="學士班"/>
    <n v="905681401"/>
    <s v="b06204026@g.ntu.edu.tw"/>
    <s v="其它"/>
    <s v="是"/>
    <s v="                              "/>
    <m/>
    <s v="是"/>
    <m/>
    <s v="網路報名"/>
    <s v="140.112.25.35"/>
    <x v="94"/>
    <n v="6"/>
    <s v="TIP"/>
    <s v="企業實習說明會"/>
    <x v="12"/>
    <n v="2"/>
    <n v="107"/>
    <n v="1"/>
    <n v="1"/>
    <n v="10"/>
    <s v="否"/>
    <s v="b06204026吳凱盈"/>
    <n v="0"/>
    <n v="1"/>
    <n v="10"/>
    <n v="0"/>
    <n v="0"/>
    <n v="0"/>
    <s v="系"/>
    <s v="其他"/>
    <s v="其他系所"/>
    <s v="其他系所"/>
  </r>
  <r>
    <s v="05  3 2019  1:46AM            "/>
    <s v="吳凱盈"/>
    <s v="AB30164867"/>
    <s v="女"/>
    <s v="11/26/1998                    "/>
    <s v="學生"/>
    <s v="理學院                        "/>
    <s v="地質系"/>
    <s v="學士班"/>
    <n v="905681401"/>
    <s v="b06204026@g.ntu.edu.tw"/>
    <s v="其它"/>
    <s v="是"/>
    <s v="                              "/>
    <m/>
    <s v="是"/>
    <m/>
    <s v="網路報名"/>
    <s v="140.112.229.53"/>
    <x v="94"/>
    <n v="6"/>
    <s v="TIP"/>
    <s v="企業實習說明會"/>
    <x v="17"/>
    <n v="2"/>
    <n v="10"/>
    <n v="1"/>
    <n v="107"/>
    <n v="10"/>
    <s v="否"/>
    <s v="b06204026吳凱盈"/>
    <n v="0"/>
    <n v="1"/>
    <n v="10"/>
    <n v="0"/>
    <n v="0"/>
    <n v="0"/>
    <s v="系"/>
    <s v="其他"/>
    <s v="其他系所"/>
    <s v="其他系所"/>
  </r>
  <r>
    <s v="03 19 2019  4:53PM            "/>
    <s v="吳豐光"/>
    <s v="AC30131477"/>
    <s v="女"/>
    <s v="09/13/1996                    "/>
    <s v="學生"/>
    <s v="管理學院                      "/>
    <s v="財金系"/>
    <s v="學士班"/>
    <n v="601116253755"/>
    <s v="nfk_2547@hotmail.com"/>
    <s v="其它"/>
    <s v="是"/>
    <n v="0"/>
    <n v="0"/>
    <s v="是"/>
    <m/>
    <s v="現場報名"/>
    <m/>
    <x v="95"/>
    <n v="0"/>
    <s v="TIP"/>
    <s v="企業實習計劃說明會"/>
    <x v="3"/>
    <n v="2"/>
    <n v="107"/>
    <n v="1"/>
    <n v="1"/>
    <n v="10"/>
    <m/>
    <s v="b04703124吳豐光"/>
    <n v="0"/>
    <n v="0"/>
    <n v="0"/>
    <n v="0"/>
    <n v="1"/>
    <n v="0"/>
    <s v="系"/>
    <s v="財金"/>
    <s v="財金系"/>
    <s v="財金系"/>
  </r>
  <r>
    <s v="03 20 2019  3:02PM            "/>
    <s v="吳豐光"/>
    <s v="AC30131477"/>
    <s v="女"/>
    <s v="09/13/1996                    "/>
    <s v="學生"/>
    <s v="管理學院                      "/>
    <s v="財金系"/>
    <s v="學士班"/>
    <n v="601116253755"/>
    <s v="nfk_2547@hotmail.com"/>
    <s v="其它"/>
    <s v="是"/>
    <n v="0"/>
    <n v="0"/>
    <s v="是"/>
    <m/>
    <s v="現場報名"/>
    <m/>
    <x v="95"/>
    <n v="0"/>
    <s v="TIP"/>
    <s v="企業實習計劃說明會"/>
    <x v="8"/>
    <n v="2"/>
    <n v="107"/>
    <n v="1"/>
    <n v="1"/>
    <n v="10"/>
    <m/>
    <s v="b04703124吳豐光"/>
    <n v="0"/>
    <n v="0"/>
    <n v="0"/>
    <n v="0"/>
    <n v="1"/>
    <n v="0"/>
    <s v="系"/>
    <s v="財金"/>
    <s v="財金系"/>
    <s v="財金系"/>
  </r>
  <r>
    <s v="03 22 2019  3:35PM            "/>
    <s v="吳豐光"/>
    <s v="AC30131477"/>
    <s v="男"/>
    <s v="09/13/1996                    "/>
    <s v="學生"/>
    <s v="管理學院                      "/>
    <s v="財金系"/>
    <s v="學士班"/>
    <n v="601116253755"/>
    <s v="nfk_2547@hotmail.com"/>
    <s v="其它"/>
    <s v="是"/>
    <n v="0"/>
    <n v="0"/>
    <s v="是"/>
    <m/>
    <s v="現場報名"/>
    <m/>
    <x v="95"/>
    <n v="0"/>
    <s v="TIP"/>
    <s v="企業實習計劃說明會"/>
    <x v="1"/>
    <n v="2"/>
    <n v="107"/>
    <n v="1"/>
    <n v="1"/>
    <n v="10"/>
    <m/>
    <s v="B04703124吳豐光"/>
    <n v="0"/>
    <n v="0"/>
    <n v="0"/>
    <n v="0"/>
    <n v="1"/>
    <n v="0"/>
    <s v="系"/>
    <s v="財金"/>
    <s v="財金系"/>
    <s v="財金系"/>
  </r>
  <r>
    <s v="04 13 2019 12:56PM            "/>
    <s v="吳懿峰"/>
    <s v="E124840529"/>
    <s v="男"/>
    <s v="03/28/1996                    "/>
    <s v="學生"/>
    <s v="管理學院                      "/>
    <s v="會計系"/>
    <s v="學士班"/>
    <n v="929978788"/>
    <s v="steven.eliteam@gmail.com"/>
    <s v="其它"/>
    <s v="是"/>
    <s v="                              "/>
    <m/>
    <s v="是"/>
    <m/>
    <s v="網路報名"/>
    <m/>
    <x v="96"/>
    <m/>
    <s v="TCP"/>
    <s v="結業式"/>
    <x v="2"/>
    <n v="2"/>
    <n v="107"/>
    <n v="1"/>
    <n v="0"/>
    <n v="0"/>
    <m/>
    <s v="B03702030吳懿峰"/>
    <n v="0"/>
    <n v="1"/>
    <n v="0"/>
    <n v="0"/>
    <n v="0"/>
    <n v="0"/>
    <s v="系"/>
    <s v="會計"/>
    <s v="會計系"/>
    <s v="會計系"/>
  </r>
  <r>
    <s v="03  5 2019  3:05PM            "/>
    <s v="呂廷威"/>
    <s v="B122926158"/>
    <s v="男"/>
    <s v="11/01/1997                    "/>
    <s v="學生"/>
    <s v="管理學院                      "/>
    <s v="財金系"/>
    <s v="學士班"/>
    <n v="976595215"/>
    <s v="b05703028@ntu.edu.tw"/>
    <s v="其它"/>
    <s v="是"/>
    <n v="0"/>
    <n v="1"/>
    <s v="是"/>
    <m/>
    <s v="網路報名"/>
    <s v="175.97.32.207"/>
    <x v="97"/>
    <n v="10"/>
    <s v="TIP"/>
    <s v="企業實習計劃說明會"/>
    <x v="8"/>
    <n v="2"/>
    <n v="107"/>
    <n v="1"/>
    <n v="1"/>
    <n v="10"/>
    <s v="是"/>
    <s v="b05703028呂廷威"/>
    <n v="0"/>
    <n v="1"/>
    <n v="10"/>
    <n v="0"/>
    <n v="0"/>
    <n v="0"/>
    <s v="系"/>
    <s v="財金"/>
    <s v="財金系"/>
    <s v="財金系"/>
  </r>
  <r>
    <s v="03  7 2019  3:34PM            "/>
    <s v="呂廷威"/>
    <s v="B122926158"/>
    <s v="男"/>
    <s v="11/01/1997                    "/>
    <s v="學生"/>
    <s v="管理學院                      "/>
    <s v="財金系"/>
    <s v="學士班"/>
    <n v="976595215"/>
    <s v="b05703028@ntu.edu.tw"/>
    <s v="其它"/>
    <s v="是"/>
    <n v="0"/>
    <n v="1"/>
    <s v="是"/>
    <m/>
    <s v="網路報名"/>
    <s v="49.217.193.112"/>
    <x v="97"/>
    <n v="10"/>
    <s v="TIP"/>
    <s v="企業實習計劃說明會"/>
    <x v="5"/>
    <n v="2"/>
    <n v="107"/>
    <n v="1"/>
    <n v="1"/>
    <n v="10"/>
    <s v="是"/>
    <s v="b05703028呂廷威"/>
    <n v="0"/>
    <n v="1"/>
    <n v="10"/>
    <n v="0"/>
    <n v="0"/>
    <n v="0"/>
    <s v="系"/>
    <s v="財金"/>
    <s v="財金系"/>
    <s v="財金系"/>
  </r>
  <r>
    <s v="05  1 2019  2:56PM            "/>
    <s v="呂汶憶"/>
    <s v="L225166789"/>
    <s v="女"/>
    <s v="05/29/1998                    "/>
    <s v="學生"/>
    <s v="社會科學院                    "/>
    <s v="經濟系"/>
    <s v="學士班"/>
    <n v="970607798"/>
    <s v="B05303079@ntu.edu.tw"/>
    <s v="其它"/>
    <s v="否"/>
    <s v="                              "/>
    <m/>
    <s v="是"/>
    <m/>
    <s v="網路報名"/>
    <s v="140.112.25.121"/>
    <x v="98"/>
    <n v="6"/>
    <s v="TIP"/>
    <s v="企業實習說明會"/>
    <x v="7"/>
    <n v="2"/>
    <n v="107"/>
    <n v="1"/>
    <n v="1"/>
    <n v="10"/>
    <s v="是"/>
    <s v="b05303079呂汶憶"/>
    <n v="0"/>
    <n v="1"/>
    <n v="10"/>
    <n v="0"/>
    <n v="0"/>
    <n v="0"/>
    <s v="系"/>
    <s v="其他"/>
    <s v="其他系所"/>
    <s v="其他系所"/>
  </r>
  <r>
    <s v="03  8 2019  8:45PM            "/>
    <s v="呂季洋"/>
    <s v="S124829254"/>
    <s v="男"/>
    <s v="07/31/1996                    "/>
    <s v="學生"/>
    <s v="管理學院                      "/>
    <s v="國企系"/>
    <s v="碩士班"/>
    <n v="972338731"/>
    <s v="a0972338731@gmail.com"/>
    <s v="其它"/>
    <s v="否"/>
    <n v="0"/>
    <n v="1"/>
    <s v="是"/>
    <m/>
    <s v="網路報名"/>
    <s v="140.112.4.184"/>
    <x v="99"/>
    <n v="10"/>
    <s v="TIP"/>
    <s v="企業實習計劃說明會"/>
    <x v="1"/>
    <n v="2"/>
    <n v="107"/>
    <n v="1"/>
    <n v="1"/>
    <n v="10"/>
    <s v="否"/>
    <s v="r07724040呂季洋"/>
    <n v="0"/>
    <n v="1"/>
    <n v="10"/>
    <n v="0"/>
    <n v="0"/>
    <n v="0"/>
    <s v="所"/>
    <s v="國企"/>
    <s v="國企所"/>
    <s v="國企所"/>
  </r>
  <r>
    <s v="03 28 2019  7:28PM            "/>
    <s v="呂季洋"/>
    <s v="S124829254"/>
    <s v="男"/>
    <s v="07/31/1996                    "/>
    <s v="學生"/>
    <s v="管理學院                      "/>
    <s v="國企系"/>
    <s v="碩士班"/>
    <n v="972338731"/>
    <s v="a0972338731@gmail.com"/>
    <s v="其它"/>
    <s v="否"/>
    <s v="                              "/>
    <m/>
    <s v="是"/>
    <m/>
    <s v="網路報名"/>
    <s v="49.216.150.164"/>
    <x v="99"/>
    <n v="6"/>
    <s v="TIP"/>
    <s v="企業實習說明會"/>
    <x v="12"/>
    <n v="2"/>
    <n v="107"/>
    <n v="1"/>
    <n v="1"/>
    <n v="10"/>
    <s v="否"/>
    <s v="r07724040呂季洋"/>
    <n v="0"/>
    <n v="1"/>
    <n v="10"/>
    <n v="0"/>
    <n v="0"/>
    <n v="0"/>
    <s v="所"/>
    <s v="國企"/>
    <s v="國企所"/>
    <s v="國企所"/>
  </r>
  <r>
    <s v="05  6 2019  2:33PM            "/>
    <s v="呂季洋"/>
    <s v="S124829254"/>
    <s v="男"/>
    <s v="07/31/1996                    "/>
    <s v="學生"/>
    <s v="管理學院                      "/>
    <s v="國企系"/>
    <s v="碩士班"/>
    <n v="972338731"/>
    <s v="a0972338731@gmail.com"/>
    <s v="其它"/>
    <s v="是"/>
    <s v="                              "/>
    <m/>
    <s v="是"/>
    <m/>
    <s v="現場報名"/>
    <m/>
    <x v="99"/>
    <n v="6"/>
    <s v="TIP"/>
    <s v="企業實習說明會"/>
    <x v="7"/>
    <n v="2"/>
    <n v="107"/>
    <n v="1"/>
    <n v="1"/>
    <n v="10"/>
    <m/>
    <s v="r07724040呂季洋"/>
    <n v="0"/>
    <n v="0"/>
    <n v="0"/>
    <n v="0"/>
    <n v="1"/>
    <n v="0"/>
    <s v="所"/>
    <s v="國企"/>
    <s v="國企所"/>
    <s v="國企所"/>
  </r>
  <r>
    <s v="03  4 2019  7:48AM            "/>
    <s v="呂采容"/>
    <s v="H224630706"/>
    <s v="女"/>
    <s v="01/28/1998                    "/>
    <s v="學生"/>
    <s v="文學院                        "/>
    <s v="日文系"/>
    <s v="學士班"/>
    <n v="956951858"/>
    <s v="a0956951858@gmail.com"/>
    <s v="其它"/>
    <s v="否"/>
    <n v="0"/>
    <n v="1"/>
    <s v="是"/>
    <m/>
    <s v="網路報名"/>
    <s v="180.204.225.23"/>
    <x v="100"/>
    <n v="10"/>
    <s v="TIP"/>
    <s v="企業實習計劃說明會"/>
    <x v="0"/>
    <n v="2"/>
    <n v="107"/>
    <n v="1"/>
    <n v="1"/>
    <n v="10"/>
    <s v="否"/>
    <s v="b05107027呂采容"/>
    <n v="0"/>
    <n v="1"/>
    <n v="10"/>
    <n v="0"/>
    <n v="0"/>
    <n v="0"/>
    <s v="系"/>
    <s v="其他"/>
    <s v="其他系所"/>
    <s v="其他系所"/>
  </r>
  <r>
    <s v="02 16 2019  6:14PM            "/>
    <s v="呂紀廷"/>
    <s v="A129770484"/>
    <s v="男"/>
    <s v="01/19/1998                    "/>
    <s v="學生"/>
    <s v="文學院                        "/>
    <s v="戲劇系"/>
    <s v="學士班"/>
    <n v="988598060"/>
    <s v="karta1020376@gmail.com"/>
    <s v="其它"/>
    <s v="否"/>
    <n v="0"/>
    <n v="1"/>
    <s v="是"/>
    <m/>
    <s v="網路報名"/>
    <s v="1.163.153.180"/>
    <x v="101"/>
    <n v="10"/>
    <s v="TIP"/>
    <s v="企業實習計劃說明會"/>
    <x v="13"/>
    <n v="2"/>
    <n v="107"/>
    <n v="1"/>
    <n v="1"/>
    <n v="10"/>
    <s v="否"/>
    <s v="b06109022呂紀廷"/>
    <n v="0"/>
    <n v="1"/>
    <n v="10"/>
    <n v="0"/>
    <n v="0"/>
    <n v="0"/>
    <s v="系"/>
    <s v="其他"/>
    <s v="其他系所"/>
    <s v="其他系所"/>
  </r>
  <r>
    <s v="02 16 2019  6:15PM            "/>
    <s v="呂紀廷"/>
    <s v="A129770484"/>
    <s v="男"/>
    <s v="01/19/1998                    "/>
    <s v="學生"/>
    <s v="文學院                        "/>
    <s v="戲劇系"/>
    <s v="學士班"/>
    <n v="988598060"/>
    <s v="karta1020376@gmail.com"/>
    <s v="其它"/>
    <s v="否"/>
    <n v="0"/>
    <n v="1"/>
    <s v="是"/>
    <m/>
    <s v="網路報名"/>
    <s v="1.163.153.180"/>
    <x v="101"/>
    <n v="10"/>
    <s v="TIP"/>
    <s v="企業實習計劃說明會"/>
    <x v="3"/>
    <n v="2"/>
    <n v="107"/>
    <n v="1"/>
    <n v="1"/>
    <n v="10"/>
    <s v="否"/>
    <s v="b06109022呂紀廷"/>
    <n v="0"/>
    <n v="1"/>
    <n v="10"/>
    <n v="0"/>
    <n v="0"/>
    <n v="0"/>
    <s v="系"/>
    <s v="其他"/>
    <s v="其他系所"/>
    <s v="其他系所"/>
  </r>
  <r>
    <s v="02 13 2019  2:14PM            "/>
    <s v="呂紀廷"/>
    <s v="A129770484"/>
    <s v="男"/>
    <s v="01/19/1998                    "/>
    <s v="學生"/>
    <s v="文學院                        "/>
    <s v="經濟系雙主修戲劇系"/>
    <s v="學士班"/>
    <n v="988598060"/>
    <s v="karta1020376@gmail.com"/>
    <s v="其它"/>
    <s v="否"/>
    <n v="0"/>
    <n v="1"/>
    <s v="是"/>
    <m/>
    <s v="網路報名"/>
    <s v="114.136.212.153"/>
    <x v="101"/>
    <n v="10"/>
    <s v="TIP"/>
    <s v="企業實習計劃說明會"/>
    <x v="8"/>
    <n v="2"/>
    <n v="107"/>
    <n v="1"/>
    <n v="1"/>
    <n v="10"/>
    <s v="否"/>
    <s v="b06109022呂紀廷"/>
    <n v="0"/>
    <n v="1"/>
    <n v="10"/>
    <n v="0"/>
    <n v="0"/>
    <n v="0"/>
    <s v="系"/>
    <s v="其他"/>
    <s v="其他系所"/>
    <s v="其他系所"/>
  </r>
  <r>
    <s v="03  5 2019 12:01PM            "/>
    <s v="呂紀廷"/>
    <s v="A129770484"/>
    <s v="男"/>
    <s v="01/19/1998                    "/>
    <s v="學生"/>
    <s v="文學院                        "/>
    <s v="經濟系雙主修戲劇系"/>
    <s v="學士班"/>
    <n v="988598060"/>
    <s v="karta1020376@gmail.com"/>
    <s v="其它"/>
    <s v="否"/>
    <s v="                              "/>
    <m/>
    <s v="否"/>
    <m/>
    <s v="網路報名"/>
    <s v="223.137.32.119"/>
    <x v="101"/>
    <n v="6"/>
    <s v="TIP"/>
    <s v="企業實習計劃說明會"/>
    <x v="11"/>
    <n v="2"/>
    <n v="107"/>
    <n v="1"/>
    <n v="1"/>
    <n v="10"/>
    <m/>
    <s v="b06109022呂紀廷"/>
    <n v="1"/>
    <n v="0"/>
    <n v="0"/>
    <n v="1"/>
    <n v="0"/>
    <n v="0"/>
    <s v="系"/>
    <s v="其他"/>
    <s v="其他系所"/>
    <s v="其他系所"/>
  </r>
  <r>
    <s v="03 19 2019  8:59AM            "/>
    <s v="呂紀廷"/>
    <s v="A129770484"/>
    <s v="男"/>
    <s v="01/19/1998                    "/>
    <s v="學生"/>
    <s v="文學院                        "/>
    <s v="戲劇系"/>
    <s v="學士班"/>
    <n v="988598060"/>
    <s v="karta1020376@gmail.com"/>
    <s v="其它"/>
    <s v="否"/>
    <s v="                              "/>
    <m/>
    <s v="是"/>
    <m/>
    <s v="網路報名"/>
    <s v="42.72.115.71"/>
    <x v="101"/>
    <n v="6"/>
    <s v="TIP"/>
    <s v="企業實習計劃說明會"/>
    <x v="23"/>
    <n v="2"/>
    <n v="107"/>
    <n v="1"/>
    <n v="1"/>
    <n v="10"/>
    <s v="是"/>
    <s v="b06109022呂紀廷"/>
    <n v="0"/>
    <n v="1"/>
    <n v="10"/>
    <n v="0"/>
    <n v="0"/>
    <n v="0"/>
    <s v="系"/>
    <s v="其他"/>
    <s v="其他系所"/>
    <s v="其他系所"/>
  </r>
  <r>
    <s v="04 17 2019 11:39AM            "/>
    <s v="呂紀廷"/>
    <s v="A129770484"/>
    <s v="男"/>
    <s v="01/19/1998                    "/>
    <s v="學生"/>
    <s v="文學院                        "/>
    <s v="戲劇系"/>
    <s v="學士班"/>
    <n v="988598060"/>
    <s v="karta1020376@gmail.com"/>
    <s v="其它"/>
    <s v="否"/>
    <s v="                              "/>
    <m/>
    <s v="是"/>
    <m/>
    <s v="網路報名"/>
    <s v="42.73.28.180"/>
    <x v="101"/>
    <n v="6"/>
    <s v="TIP"/>
    <s v="企業實習說明會"/>
    <x v="12"/>
    <n v="2"/>
    <n v="107"/>
    <n v="1"/>
    <n v="1"/>
    <n v="10"/>
    <s v="是"/>
    <s v="b06109022呂紀廷"/>
    <n v="0"/>
    <n v="1"/>
    <n v="10"/>
    <n v="0"/>
    <n v="0"/>
    <n v="0"/>
    <s v="系"/>
    <s v="其他"/>
    <s v="其他系所"/>
    <s v="其他系所"/>
  </r>
  <r>
    <s v="03 18 2019  7:35PM            "/>
    <s v="呂恩慈"/>
    <s v="A230417650"/>
    <s v="女"/>
    <s v="01/21/1999                    "/>
    <s v="學生"/>
    <s v="管理學院                      "/>
    <s v="國企系"/>
    <s v="學士班"/>
    <n v="906573633"/>
    <s v="q90605@gmail.com"/>
    <s v="其它"/>
    <s v="否"/>
    <n v="0"/>
    <n v="1"/>
    <s v="是"/>
    <m/>
    <s v="網路報名"/>
    <s v="140.112.25.106"/>
    <x v="102"/>
    <n v="10"/>
    <s v="TIP"/>
    <s v="企業實習計劃說明會"/>
    <x v="1"/>
    <n v="2"/>
    <n v="107"/>
    <n v="1"/>
    <n v="1"/>
    <n v="10"/>
    <s v="無"/>
    <s v="b06704059呂恩慈"/>
    <n v="0"/>
    <n v="1"/>
    <n v="10"/>
    <n v="0"/>
    <n v="0"/>
    <n v="0"/>
    <s v="系"/>
    <s v="國企"/>
    <s v="國企系"/>
    <s v="國企系"/>
  </r>
  <r>
    <s v="03 21 2019  1:03AM            "/>
    <s v="呂恩慈"/>
    <s v="A230417650"/>
    <s v="女"/>
    <s v="01/21/1999                    "/>
    <s v="學生"/>
    <s v="管理學院                      "/>
    <s v="國企系"/>
    <s v="學士班"/>
    <n v="906573633"/>
    <s v="q90605@gmail.com"/>
    <s v="其它"/>
    <s v="否"/>
    <s v="                              "/>
    <m/>
    <s v="是"/>
    <m/>
    <s v="網路報名"/>
    <s v="101.136.59.109"/>
    <x v="102"/>
    <n v="6"/>
    <s v="職涯講堂"/>
    <s v="實習經驗分享"/>
    <x v="27"/>
    <n v="2"/>
    <n v="107"/>
    <n v="1"/>
    <n v="1"/>
    <n v="10"/>
    <s v="想瞭解學姐如何從發掘自己有興趣的領域到後來能成功爭取相關實習經驗的分享"/>
    <s v="b06704059呂恩慈"/>
    <n v="0"/>
    <n v="1"/>
    <n v="10"/>
    <n v="0"/>
    <n v="0"/>
    <n v="0"/>
    <s v="系"/>
    <s v="國企"/>
    <s v="國企系"/>
    <s v="國企系"/>
  </r>
  <r>
    <s v="03 10 2019  1:04PM            "/>
    <s v="呂健亦"/>
    <s v="Q124205725"/>
    <s v="男"/>
    <s v="08/25/1999                    "/>
    <s v="校外人士"/>
    <m/>
    <m/>
    <s v="學生"/>
    <n v="966973519"/>
    <s v="ragn1245780@gmail.com"/>
    <s v="其它"/>
    <s v="否"/>
    <n v="0"/>
    <n v="1"/>
    <s v="是"/>
    <m/>
    <s v="網路報名"/>
    <s v="110.28.98.34"/>
    <x v="103"/>
    <n v="10"/>
    <s v="TIP"/>
    <s v="企業實習計劃說明會"/>
    <x v="19"/>
    <n v="2"/>
    <n v="107"/>
    <n v="1"/>
    <n v="1"/>
    <n v="10"/>
    <m/>
    <s v="40657021o呂健亦"/>
    <n v="0"/>
    <n v="1"/>
    <n v="10"/>
    <n v="0"/>
    <n v="0"/>
    <n v="0"/>
    <s v="其他"/>
    <s v="非在校生"/>
    <s v="其他"/>
    <s v="其他"/>
  </r>
  <r>
    <s v="02 19 2019  9:39AM            "/>
    <s v="宋家萱"/>
    <s v="F229711580"/>
    <s v="女"/>
    <s v="08/21/1998                    "/>
    <s v="學生"/>
    <s v="管理學院                      "/>
    <s v="國企系"/>
    <s v="學士班"/>
    <n v="983178738"/>
    <s v="b05704045@ntu.edu.tw"/>
    <s v="其它"/>
    <s v="否"/>
    <n v="0"/>
    <n v="1"/>
    <s v="是"/>
    <m/>
    <s v="網路報名"/>
    <s v="101.9.133.53"/>
    <x v="104"/>
    <n v="10"/>
    <s v="TIP"/>
    <s v="企業實習計劃說明會"/>
    <x v="18"/>
    <n v="2"/>
    <n v="107"/>
    <n v="1"/>
    <n v="1"/>
    <n v="10"/>
    <s v="是"/>
    <s v="b05704045宋家萱"/>
    <n v="0"/>
    <n v="1"/>
    <n v="10"/>
    <n v="0"/>
    <n v="0"/>
    <n v="0"/>
    <s v="系"/>
    <s v="國企"/>
    <s v="國企系"/>
    <s v="國企系"/>
  </r>
  <r>
    <s v="03  8 2019 11:07AM            "/>
    <s v="宋家萱"/>
    <s v="F229711580"/>
    <s v="女"/>
    <s v="08/21/1998                    "/>
    <s v="學生"/>
    <s v="管理學院                      "/>
    <s v="國企系"/>
    <s v="學士班"/>
    <n v="983178738"/>
    <s v="b05704045@ntu.edu.tw"/>
    <s v="其它"/>
    <s v="否"/>
    <n v="0"/>
    <n v="1"/>
    <s v="是"/>
    <m/>
    <s v="網路報名"/>
    <s v="140.112.25.103"/>
    <x v="104"/>
    <n v="10"/>
    <s v="TIP"/>
    <s v="企業實習計劃說明會"/>
    <x v="10"/>
    <n v="2"/>
    <n v="107"/>
    <n v="1"/>
    <n v="1"/>
    <n v="10"/>
    <m/>
    <s v="b05704045宋家萱"/>
    <n v="0"/>
    <n v="1"/>
    <n v="10"/>
    <n v="0"/>
    <n v="0"/>
    <n v="0"/>
    <s v="系"/>
    <s v="國企"/>
    <s v="國企系"/>
    <s v="國企系"/>
  </r>
  <r>
    <s v="02 17 2019  6:06PM            "/>
    <s v="巫冠緯"/>
    <s v="F130605859"/>
    <s v="男"/>
    <s v="07/06/1999                    "/>
    <s v="學生"/>
    <s v="社會科學院                    "/>
    <s v="經濟系"/>
    <s v="學士班"/>
    <n v="905394590"/>
    <s v="b06601031@ntu.edu.tw"/>
    <s v="其它"/>
    <s v="否"/>
    <n v="0"/>
    <n v="1"/>
    <s v="是"/>
    <m/>
    <s v="網路報名"/>
    <s v="123.204.128.210"/>
    <x v="105"/>
    <n v="10"/>
    <s v="TIP"/>
    <s v="企業實習計劃說明會"/>
    <x v="0"/>
    <n v="2"/>
    <n v="107"/>
    <n v="1"/>
    <n v="1"/>
    <n v="10"/>
    <s v="否"/>
    <s v="b06601031巫冠緯"/>
    <n v="0"/>
    <n v="1"/>
    <n v="10"/>
    <n v="0"/>
    <n v="0"/>
    <n v="0"/>
    <s v="系"/>
    <s v="其他"/>
    <s v="其他系所"/>
    <s v="其他系所"/>
  </r>
  <r>
    <s v="03  2 2019 10:17AM            "/>
    <s v="巫冠緯"/>
    <s v="F130605859"/>
    <s v="男"/>
    <s v="07/06/1999                    "/>
    <s v="學生"/>
    <s v="社會科學院                    "/>
    <s v="經濟系"/>
    <s v="學士班"/>
    <n v="905394590"/>
    <s v="b06601031@ntu.edu.tw"/>
    <s v="其它"/>
    <s v="否"/>
    <n v="0"/>
    <n v="1"/>
    <s v="是"/>
    <m/>
    <s v="網路報名"/>
    <s v="175.180.67.75"/>
    <x v="105"/>
    <n v="10"/>
    <s v="TIP"/>
    <s v="企業實習計劃說明會"/>
    <x v="19"/>
    <n v="2"/>
    <n v="107"/>
    <n v="1"/>
    <n v="1"/>
    <n v="10"/>
    <m/>
    <s v="b06601031巫冠緯"/>
    <n v="0"/>
    <n v="1"/>
    <n v="10"/>
    <n v="0"/>
    <n v="0"/>
    <n v="0"/>
    <s v="系"/>
    <s v="其他"/>
    <s v="其他系所"/>
    <s v="其他系所"/>
  </r>
  <r>
    <s v="03 18 2019  7:26AM            "/>
    <s v="巫冠緯"/>
    <s v="F130605859"/>
    <s v="男"/>
    <s v="07/06/1999                    "/>
    <s v="學生"/>
    <s v="社會科學院                    "/>
    <s v="經濟系"/>
    <s v="學士班"/>
    <n v="905394590"/>
    <s v="b06601031@ntu.edu.tw"/>
    <s v="其它"/>
    <s v="否"/>
    <n v="0"/>
    <n v="1"/>
    <s v="是"/>
    <m/>
    <s v="網路報名"/>
    <s v="123.204.129.190"/>
    <x v="105"/>
    <n v="10"/>
    <s v="TIP"/>
    <s v="企業實習計劃說明會"/>
    <x v="10"/>
    <n v="2"/>
    <n v="107"/>
    <n v="1"/>
    <n v="1"/>
    <n v="10"/>
    <s v="否"/>
    <s v="b06601031巫冠緯"/>
    <n v="0"/>
    <n v="1"/>
    <n v="10"/>
    <n v="0"/>
    <n v="0"/>
    <n v="0"/>
    <s v="系"/>
    <s v="其他"/>
    <s v="其他系所"/>
    <s v="其他系所"/>
  </r>
  <r>
    <s v="02 17 2019  6:08PM            "/>
    <s v="巫冠緯"/>
    <s v="F130605859"/>
    <s v="男"/>
    <s v="07/06/1999                    "/>
    <s v="學生"/>
    <s v="社會科學院                    "/>
    <s v="經濟系"/>
    <s v="學士班"/>
    <n v="905394590"/>
    <s v="b06601031@ntu.edu.tw"/>
    <s v="其它"/>
    <s v="否"/>
    <n v="0"/>
    <n v="1"/>
    <s v="是"/>
    <m/>
    <s v="網路報名"/>
    <s v="123.204.128.210"/>
    <x v="105"/>
    <n v="10"/>
    <s v="TIP"/>
    <s v="企業實習計劃說明會"/>
    <x v="3"/>
    <n v="2"/>
    <n v="107"/>
    <n v="1"/>
    <n v="1"/>
    <n v="10"/>
    <s v="否"/>
    <s v="b06601031巫冠緯"/>
    <n v="0"/>
    <n v="1"/>
    <n v="10"/>
    <n v="0"/>
    <n v="0"/>
    <n v="0"/>
    <s v="系"/>
    <s v="其他"/>
    <s v="其他系所"/>
    <s v="其他系所"/>
  </r>
  <r>
    <s v="02 17 2019  6:05PM            "/>
    <s v="巫冠緯"/>
    <s v="F130605859"/>
    <s v="男"/>
    <s v="07/06/1999                    "/>
    <s v="學生"/>
    <s v="社會科學院                    "/>
    <s v="經濟系"/>
    <s v="學士班"/>
    <n v="905394590"/>
    <s v="b06601031@ntu.edu.tw"/>
    <s v="其它"/>
    <s v="否"/>
    <n v="0"/>
    <n v="1"/>
    <s v="是"/>
    <m/>
    <s v="網路報名"/>
    <s v="123.204.128.210"/>
    <x v="105"/>
    <n v="10"/>
    <s v="TIP"/>
    <s v="企業實習計劃說明會"/>
    <x v="8"/>
    <n v="2"/>
    <n v="107"/>
    <n v="1"/>
    <n v="1"/>
    <n v="10"/>
    <s v="否"/>
    <s v="b06601031巫冠緯"/>
    <n v="0"/>
    <n v="1"/>
    <n v="10"/>
    <n v="0"/>
    <n v="0"/>
    <n v="0"/>
    <s v="系"/>
    <s v="其他"/>
    <s v="其他系所"/>
    <s v="其他系所"/>
  </r>
  <r>
    <s v="03  2 2019 10:14AM            "/>
    <s v="巫冠緯"/>
    <s v="F130605859"/>
    <s v="男"/>
    <s v="07/06/1999                    "/>
    <s v="學生"/>
    <s v="社會科學院                    "/>
    <s v="經濟系"/>
    <s v="學士班"/>
    <n v="905394590"/>
    <s v="b06601031@ntu.edu.tw"/>
    <s v="其它"/>
    <s v="否"/>
    <n v="0"/>
    <n v="1"/>
    <s v="是"/>
    <m/>
    <s v="網路報名"/>
    <s v="175.180.67.75"/>
    <x v="105"/>
    <n v="10"/>
    <s v="TIP"/>
    <s v="企業實習計劃說明會"/>
    <x v="1"/>
    <n v="2"/>
    <n v="107"/>
    <n v="1"/>
    <n v="1"/>
    <n v="10"/>
    <s v="否"/>
    <s v="b06601031巫冠緯"/>
    <n v="0"/>
    <n v="1"/>
    <n v="10"/>
    <n v="0"/>
    <n v="0"/>
    <n v="0"/>
    <s v="系"/>
    <s v="其他"/>
    <s v="其他系所"/>
    <s v="其他系所"/>
  </r>
  <r>
    <s v="03 15 2019 11:26AM            "/>
    <s v="巫冠緯"/>
    <s v="F130605859"/>
    <s v="男"/>
    <s v="07/06/1999                    "/>
    <s v="學生"/>
    <s v="社會科學院                    "/>
    <s v="經濟系"/>
    <s v="學士班"/>
    <n v="905394590"/>
    <s v="b06601031@ntu.edu.tw"/>
    <s v="其它"/>
    <s v="否"/>
    <n v="0"/>
    <n v="1"/>
    <s v="是"/>
    <m/>
    <s v="網路報名"/>
    <s v="140.112.25.99"/>
    <x v="105"/>
    <n v="10"/>
    <s v="TIP"/>
    <s v="企業實習計劃說明會"/>
    <x v="5"/>
    <n v="2"/>
    <n v="107"/>
    <n v="1"/>
    <n v="1"/>
    <n v="10"/>
    <s v="否"/>
    <s v="b06601031巫冠緯"/>
    <n v="0"/>
    <n v="1"/>
    <n v="10"/>
    <n v="0"/>
    <n v="0"/>
    <n v="0"/>
    <s v="系"/>
    <s v="其他"/>
    <s v="其他系所"/>
    <s v="其他系所"/>
  </r>
  <r>
    <s v="03 21 2019  5:26PM            "/>
    <s v="巫冠緯"/>
    <s v="F130605859"/>
    <s v="男"/>
    <s v="07/06/1999                    "/>
    <s v="學生"/>
    <s v="社會科學院                    "/>
    <s v="經濟系"/>
    <s v="學士班"/>
    <n v="905394590"/>
    <s v="b06601031@ntu.edu.tw"/>
    <s v="其它"/>
    <s v="否"/>
    <s v="                              "/>
    <m/>
    <s v="是"/>
    <m/>
    <s v="網路報名"/>
    <s v="140.112.25.98"/>
    <x v="105"/>
    <n v="6"/>
    <s v="TIP"/>
    <s v="企業實習計劃說明會"/>
    <x v="22"/>
    <n v="2"/>
    <n v="107"/>
    <n v="1"/>
    <n v="1"/>
    <n v="10"/>
    <s v="否"/>
    <s v="b06601031巫冠緯"/>
    <n v="0"/>
    <n v="1"/>
    <n v="10"/>
    <n v="0"/>
    <n v="0"/>
    <n v="0"/>
    <s v="系"/>
    <s v="其他"/>
    <s v="其他系所"/>
    <s v="其他系所"/>
  </r>
  <r>
    <s v="03 18 2019  7:27AM            "/>
    <s v="巫冠緯"/>
    <s v="F130605859"/>
    <s v="男"/>
    <s v="07/06/1999                    "/>
    <s v="學生"/>
    <s v="社會科學院                    "/>
    <s v="經濟系"/>
    <s v="學士班"/>
    <n v="905394590"/>
    <s v="b06601031@ntu.edu.tw"/>
    <s v="其它"/>
    <s v="否"/>
    <s v="                              "/>
    <m/>
    <s v="是"/>
    <m/>
    <s v="網路報名"/>
    <s v="123.204.129.190"/>
    <x v="105"/>
    <n v="6"/>
    <s v="TIP"/>
    <s v="企業實習計劃說明會"/>
    <x v="11"/>
    <n v="2"/>
    <n v="107"/>
    <n v="1"/>
    <n v="1"/>
    <n v="10"/>
    <s v="否"/>
    <s v="b06601031巫冠緯"/>
    <n v="0"/>
    <n v="1"/>
    <n v="10"/>
    <n v="0"/>
    <n v="0"/>
    <n v="0"/>
    <s v="系"/>
    <s v="其他"/>
    <s v="其他系所"/>
    <s v="其他系所"/>
  </r>
  <r>
    <s v="03 18 2019  7:27AM            "/>
    <s v="巫冠緯"/>
    <s v="F130605859"/>
    <s v="男"/>
    <s v="07/06/1999                    "/>
    <s v="學生"/>
    <s v="社會科學院                    "/>
    <s v="經濟系"/>
    <s v="學士班"/>
    <n v="905394590"/>
    <s v="b06601031@ntu.edu.tw"/>
    <s v="其它"/>
    <s v="否"/>
    <s v="                              "/>
    <m/>
    <s v="是"/>
    <m/>
    <s v="網路報名"/>
    <s v="123.204.129.190"/>
    <x v="105"/>
    <n v="6"/>
    <s v="TIP"/>
    <s v="企業實習說明會"/>
    <x v="12"/>
    <n v="2"/>
    <n v="107"/>
    <n v="1"/>
    <n v="1"/>
    <n v="10"/>
    <s v="否"/>
    <s v="b06601031巫冠緯"/>
    <n v="0"/>
    <n v="1"/>
    <n v="10"/>
    <n v="0"/>
    <n v="0"/>
    <n v="0"/>
    <s v="系"/>
    <s v="其他"/>
    <s v="其他系所"/>
    <s v="其他系所"/>
  </r>
  <r>
    <s v="04 18 2019  4:44PM            "/>
    <s v="巫冠緯"/>
    <s v="F130605859"/>
    <s v="男"/>
    <s v="07/06/1999                    "/>
    <s v="學生"/>
    <s v="社會科學院                    "/>
    <s v="經濟系"/>
    <s v="學士班"/>
    <n v="905394590"/>
    <s v="b06601031@ntu.edu.tw"/>
    <s v="其它"/>
    <s v="否"/>
    <s v="                              "/>
    <m/>
    <s v="是"/>
    <m/>
    <s v="網路報名"/>
    <s v="140.112.25.99"/>
    <x v="105"/>
    <n v="6"/>
    <s v="TIP"/>
    <s v="企業實習說明會"/>
    <x v="7"/>
    <n v="2"/>
    <n v="107"/>
    <n v="1"/>
    <n v="1"/>
    <n v="10"/>
    <s v="否"/>
    <s v="b06601031巫冠緯"/>
    <n v="0"/>
    <n v="1"/>
    <n v="10"/>
    <n v="0"/>
    <n v="0"/>
    <n v="0"/>
    <s v="系"/>
    <s v="其他"/>
    <s v="其他系所"/>
    <s v="其他系所"/>
  </r>
  <r>
    <s v="03 13 2019  2:45PM            "/>
    <s v="李  佳"/>
    <s v="A225859422"/>
    <s v="女"/>
    <s v="01/26/1990                    "/>
    <s v="學生"/>
    <s v="生物資源暨農學院              "/>
    <s v="生傳系"/>
    <s v="碩士班"/>
    <n v="939886019"/>
    <s v="leechia126@gmail.com"/>
    <s v="其它"/>
    <s v="否"/>
    <n v="0"/>
    <n v="1"/>
    <s v="是"/>
    <m/>
    <s v="網路報名"/>
    <s v="140.112.25.100"/>
    <x v="106"/>
    <n v="10"/>
    <s v="TIP"/>
    <s v="企業實習計劃說明會"/>
    <x v="18"/>
    <n v="2"/>
    <n v="107"/>
    <n v="1"/>
    <n v="1"/>
    <n v="10"/>
    <s v="否"/>
    <s v="r07630016李  佳"/>
    <n v="0"/>
    <n v="1"/>
    <n v="10"/>
    <n v="0"/>
    <n v="0"/>
    <n v="0"/>
    <s v="所"/>
    <s v="其他"/>
    <s v="其他系所"/>
    <s v="其他系所"/>
  </r>
  <r>
    <s v="03  9 2019  8:26PM            "/>
    <s v="李  昕"/>
    <s v="F227938172"/>
    <s v="女"/>
    <s v="06/23/1991                    "/>
    <s v="校友"/>
    <m/>
    <s v="機械系"/>
    <s v="學士班校友"/>
    <n v="988971723"/>
    <s v="leeehsin@gmail.com"/>
    <s v="其它"/>
    <s v="否"/>
    <n v="0"/>
    <n v="1"/>
    <s v="是"/>
    <m/>
    <s v="網路報名"/>
    <s v="223.136.113.43"/>
    <x v="107"/>
    <n v="10"/>
    <s v="職涯講堂"/>
    <s v="校友職涯分享會"/>
    <x v="20"/>
    <n v="2"/>
    <n v="107"/>
    <n v="1"/>
    <n v="1"/>
    <n v="10"/>
    <m/>
    <s v="b98502092李  昕"/>
    <n v="0"/>
    <n v="1"/>
    <n v="10"/>
    <n v="0"/>
    <n v="0"/>
    <n v="0"/>
    <s v="其他"/>
    <s v="非在校生"/>
    <s v="其他"/>
    <s v="其他"/>
  </r>
  <r>
    <s v="02 27 2019  4:15PM            "/>
    <s v="李  維"/>
    <s v="A129572139"/>
    <s v="男"/>
    <s v="12/19/1996                    "/>
    <s v="學生"/>
    <s v="管理學院                      "/>
    <s v="財金系"/>
    <s v="學士班"/>
    <n v="911584022"/>
    <s v="b04703065@ntu.edu.tw"/>
    <s v="其它"/>
    <s v="否"/>
    <n v="0"/>
    <n v="1"/>
    <s v="是"/>
    <m/>
    <s v="網路報名"/>
    <s v="140.112.25.99"/>
    <x v="108"/>
    <n v="10"/>
    <s v="職涯講堂"/>
    <s v="校友職涯分享會"/>
    <x v="20"/>
    <n v="2"/>
    <n v="107"/>
    <n v="1"/>
    <n v="1"/>
    <n v="10"/>
    <m/>
    <s v="b04703065李  維"/>
    <n v="0"/>
    <n v="1"/>
    <n v="10"/>
    <n v="0"/>
    <n v="0"/>
    <n v="0"/>
    <s v="系"/>
    <s v="財金"/>
    <s v="財金系"/>
    <s v="財金系"/>
  </r>
  <r>
    <s v="03 19 2019 11:23AM            "/>
    <s v="李歆"/>
    <s v="A228664943"/>
    <s v="女"/>
    <s v="12/23/1996                    "/>
    <s v="學生"/>
    <s v="管理學院                      "/>
    <s v="工管系企管組"/>
    <s v="學士班"/>
    <n v="921421596"/>
    <m/>
    <s v="其它"/>
    <s v="是"/>
    <n v="0"/>
    <n v="0"/>
    <s v="是"/>
    <m/>
    <s v="現場報名"/>
    <m/>
    <x v="109"/>
    <n v="0"/>
    <s v="TIP"/>
    <s v="企業實習計劃說明會"/>
    <x v="10"/>
    <n v="2"/>
    <n v="107"/>
    <n v="1"/>
    <n v="1"/>
    <n v="10"/>
    <m/>
    <s v="b04701121李歆"/>
    <n v="0"/>
    <n v="0"/>
    <n v="0"/>
    <n v="0"/>
    <n v="1"/>
    <n v="0"/>
    <s v="系"/>
    <s v="工管"/>
    <s v="工管系"/>
    <s v="工管系"/>
  </r>
  <r>
    <s v="03 15 2019  8:29PM            "/>
    <s v="李以昕"/>
    <s v="A228716693"/>
    <s v="女"/>
    <s v="12/04/1999                    "/>
    <s v="學生"/>
    <s v="管理學院                      "/>
    <s v="會計系"/>
    <s v="學士班"/>
    <n v="919647869"/>
    <m/>
    <s v="其它"/>
    <s v="是"/>
    <n v="0"/>
    <n v="1"/>
    <s v="是"/>
    <m/>
    <s v="網路報名"/>
    <s v="180.217.158.73"/>
    <x v="110"/>
    <n v="10"/>
    <s v="TIP"/>
    <s v="企業實習計劃說明會"/>
    <x v="10"/>
    <n v="2"/>
    <n v="107"/>
    <n v="1"/>
    <n v="1"/>
    <n v="10"/>
    <s v="否"/>
    <s v="b07702059李以昕"/>
    <n v="0"/>
    <n v="1"/>
    <n v="10"/>
    <n v="0"/>
    <n v="0"/>
    <n v="0"/>
    <s v="系"/>
    <s v="會計"/>
    <s v="會計系"/>
    <s v="會計系"/>
  </r>
  <r>
    <s v="05  1 2019  6:24PM            "/>
    <s v="李丞涵"/>
    <s v="F230124084"/>
    <s v="女"/>
    <s v="06/01/1999                    "/>
    <s v="校外人士"/>
    <m/>
    <m/>
    <s v="學生"/>
    <n v="909115601"/>
    <s v="chenghan0601@gmail.com"/>
    <s v="其它"/>
    <s v="是"/>
    <s v="                              "/>
    <m/>
    <s v="否"/>
    <m/>
    <s v="網路報名"/>
    <s v="180.204.82.142"/>
    <x v="111"/>
    <n v="6"/>
    <s v="TIP"/>
    <s v="企業實習說明會"/>
    <x v="7"/>
    <n v="2"/>
    <n v="107"/>
    <n v="1"/>
    <n v="1"/>
    <n v="10"/>
    <s v="否"/>
    <s v="chenghan0601李丞涵"/>
    <n v="1"/>
    <n v="0"/>
    <n v="0"/>
    <n v="1"/>
    <n v="0"/>
    <n v="0"/>
    <s v="其他"/>
    <s v="非在校生"/>
    <s v="其他"/>
    <s v="其他"/>
  </r>
  <r>
    <s v="03 12 2019  2:38PM            "/>
    <s v="李艾珩"/>
    <s v="A229133867"/>
    <s v="男"/>
    <s v="06/07/1997                    "/>
    <s v="學生"/>
    <s v="管理學院                      "/>
    <s v="工管系企管組"/>
    <s v="學士班"/>
    <n v="918606807"/>
    <m/>
    <s v="其它"/>
    <s v="是"/>
    <n v="0"/>
    <n v="0"/>
    <s v="是"/>
    <m/>
    <s v="現場報名"/>
    <m/>
    <x v="112"/>
    <n v="0"/>
    <s v="TIP"/>
    <s v="企業實習計劃說明會"/>
    <x v="19"/>
    <n v="2"/>
    <n v="107"/>
    <n v="1"/>
    <n v="1"/>
    <n v="10"/>
    <m/>
    <s v="b04701107李艾珩"/>
    <n v="0"/>
    <n v="0"/>
    <n v="0"/>
    <n v="0"/>
    <n v="1"/>
    <n v="0"/>
    <s v="系"/>
    <s v="工管"/>
    <s v="工管系"/>
    <s v="工管系"/>
  </r>
  <r>
    <s v="03 12 2019  3:45PM            "/>
    <s v="李艾珩"/>
    <s v="A229133867"/>
    <s v="女"/>
    <s v="06/07/1997                    "/>
    <s v="學生"/>
    <s v="管理學院                      "/>
    <s v="工管系企管組"/>
    <s v="學士班"/>
    <n v="918606807"/>
    <m/>
    <s v="其它"/>
    <s v="否"/>
    <n v="0"/>
    <n v="1"/>
    <s v="是"/>
    <m/>
    <s v="網路報名"/>
    <s v="140.112.25.22"/>
    <x v="112"/>
    <n v="10"/>
    <s v="TIP"/>
    <s v="企業實習計劃說明會"/>
    <x v="10"/>
    <n v="2"/>
    <n v="107"/>
    <n v="1"/>
    <n v="1"/>
    <n v="10"/>
    <m/>
    <s v="b04701107李艾珩"/>
    <n v="0"/>
    <n v="1"/>
    <n v="10"/>
    <n v="0"/>
    <n v="0"/>
    <n v="0"/>
    <s v="系"/>
    <s v="工管"/>
    <s v="工管系"/>
    <s v="工管系"/>
  </r>
  <r>
    <s v="03  6 2019  1:22PM            "/>
    <s v="李佩穎"/>
    <s v="G222036110"/>
    <s v="女"/>
    <s v="12/15/1997                    "/>
    <s v="學生"/>
    <s v="管理學院                      "/>
    <s v="財金系"/>
    <s v="學士班"/>
    <n v="936581080"/>
    <s v="b05703046@ntu.edu.tw"/>
    <s v="其它"/>
    <s v="否"/>
    <n v="0"/>
    <n v="1"/>
    <s v="是"/>
    <m/>
    <s v="網路報名"/>
    <s v="140.112.25.25"/>
    <x v="113"/>
    <n v="10"/>
    <s v="TIP"/>
    <s v="企業實習計劃說明會"/>
    <x v="3"/>
    <n v="2"/>
    <n v="107"/>
    <n v="1"/>
    <n v="1"/>
    <n v="10"/>
    <s v="否"/>
    <s v="b05703046李佩穎"/>
    <n v="0"/>
    <n v="1"/>
    <n v="10"/>
    <n v="0"/>
    <n v="0"/>
    <n v="0"/>
    <s v="系"/>
    <s v="財金"/>
    <s v="財金系"/>
    <s v="財金系"/>
  </r>
  <r>
    <s v="03  6 2019  1:24PM            "/>
    <s v="李佩穎"/>
    <s v="G222036110"/>
    <s v="女"/>
    <s v="12/15/1997                    "/>
    <s v="學生"/>
    <s v="管理學院                      "/>
    <s v="財金系"/>
    <s v="學士班"/>
    <n v="936581080"/>
    <s v="b05703046@ntu.edu.tw"/>
    <s v="其它"/>
    <s v="否"/>
    <n v="1"/>
    <n v="0"/>
    <s v="否"/>
    <m/>
    <s v="網路報名"/>
    <s v="140.112.25.25"/>
    <x v="113"/>
    <n v="10"/>
    <s v="TIP"/>
    <s v="企業實習計劃說明會"/>
    <x v="8"/>
    <n v="2"/>
    <n v="107"/>
    <n v="1"/>
    <n v="1"/>
    <n v="10"/>
    <s v="否"/>
    <s v="b05703046李佩穎"/>
    <n v="1"/>
    <n v="0"/>
    <n v="0"/>
    <n v="1"/>
    <n v="0"/>
    <n v="0"/>
    <s v="系"/>
    <s v="財金"/>
    <s v="財金系"/>
    <s v="財金系"/>
  </r>
  <r>
    <s v="04 10 2019  6:30PM            "/>
    <s v="李佩穎"/>
    <s v="G222036110"/>
    <s v="女"/>
    <s v="12/15/1997                    "/>
    <s v="學生"/>
    <s v="管理學院                      "/>
    <s v="財金系"/>
    <s v="學士班"/>
    <n v="936581080"/>
    <s v="b05703046@ntu.edu.tw"/>
    <s v="其它"/>
    <s v="否"/>
    <s v="                              "/>
    <m/>
    <s v="是"/>
    <m/>
    <s v="網路報名"/>
    <s v="140.112.222.125"/>
    <x v="113"/>
    <n v="6"/>
    <s v="職涯講堂"/>
    <s v="校友職涯分享會"/>
    <x v="4"/>
    <n v="2"/>
    <n v="107"/>
    <n v="1"/>
    <n v="1"/>
    <n v="10"/>
    <s v="對於FMCG產業的行銷有興趣，想請問要如何針對這方面做準備呢?"/>
    <s v="b05703046李佩穎"/>
    <n v="0"/>
    <n v="1"/>
    <n v="10"/>
    <n v="0"/>
    <n v="0"/>
    <n v="0"/>
    <s v="系"/>
    <s v="財金"/>
    <s v="財金系"/>
    <s v="財金系"/>
  </r>
  <r>
    <s v="04 20 2019 12:17PM            "/>
    <s v="李佩穎"/>
    <s v="G222036110"/>
    <s v="女"/>
    <s v="12/15/1997                    "/>
    <s v="學生"/>
    <s v="管理學院                      "/>
    <s v="財金系"/>
    <s v="學士班"/>
    <n v="936581080"/>
    <s v="b05703046@ntu.edu.tw"/>
    <s v="其它"/>
    <s v="否"/>
    <s v="                              "/>
    <m/>
    <s v="是"/>
    <m/>
    <s v="網路報名"/>
    <s v="223.136.241.38"/>
    <x v="113"/>
    <n v="6"/>
    <s v="TIP"/>
    <s v="企業實習說明會"/>
    <x v="7"/>
    <n v="2"/>
    <n v="107"/>
    <n v="1"/>
    <n v="1"/>
    <n v="10"/>
    <s v="否"/>
    <s v="b05703046李佩穎"/>
    <n v="0"/>
    <n v="1"/>
    <n v="10"/>
    <n v="0"/>
    <n v="0"/>
    <n v="0"/>
    <s v="系"/>
    <s v="財金"/>
    <s v="財金系"/>
    <s v="財金系"/>
  </r>
  <r>
    <s v="03 19 2019 11:22AM            "/>
    <s v="李佳忞"/>
    <s v="A229150448"/>
    <s v="女"/>
    <s v="02/22/1998                    "/>
    <s v="學生"/>
    <s v="社會科學院                    "/>
    <s v="經濟系"/>
    <s v="學士班"/>
    <n v="975071776"/>
    <s v="raccoon212jj@gmail.com"/>
    <s v="其它"/>
    <s v="是"/>
    <n v="0"/>
    <n v="0"/>
    <s v="是"/>
    <m/>
    <s v="現場報名"/>
    <m/>
    <x v="114"/>
    <n v="0"/>
    <s v="TIP"/>
    <s v="企業實習計劃說明會"/>
    <x v="10"/>
    <n v="2"/>
    <n v="107"/>
    <n v="1"/>
    <n v="1"/>
    <n v="10"/>
    <m/>
    <s v="b05303005李佳忞"/>
    <n v="0"/>
    <n v="0"/>
    <n v="0"/>
    <n v="0"/>
    <n v="1"/>
    <n v="0"/>
    <s v="系"/>
    <s v="其他"/>
    <s v="其他系所"/>
    <s v="其他系所"/>
  </r>
  <r>
    <s v="03 28 2019  5:18PM            "/>
    <s v="李佳忞"/>
    <s v="A229150448"/>
    <s v="女"/>
    <s v="02/22/1998                    "/>
    <s v="學生"/>
    <s v="社會科學院                    "/>
    <s v="經濟系"/>
    <s v="學士班"/>
    <n v="975071776"/>
    <s v="bsnsus0205@gmail.com"/>
    <s v="其它"/>
    <s v="是"/>
    <s v="                              "/>
    <m/>
    <s v="是"/>
    <m/>
    <s v="網路報名"/>
    <s v="223.137.111.237"/>
    <x v="114"/>
    <n v="6"/>
    <s v="TIP"/>
    <s v="企業實習計劃說明會"/>
    <x v="11"/>
    <n v="2"/>
    <n v="107"/>
    <n v="1"/>
    <n v="1"/>
    <n v="10"/>
    <s v="是"/>
    <s v="b05303005李佳忞"/>
    <n v="0"/>
    <n v="1"/>
    <n v="10"/>
    <n v="0"/>
    <n v="0"/>
    <n v="0"/>
    <s v="系"/>
    <s v="其他"/>
    <s v="其他系所"/>
    <s v="其他系所"/>
  </r>
  <r>
    <s v="02 26 2019  1:59PM            "/>
    <s v="李佳盈"/>
    <s v="S224669634"/>
    <s v="女"/>
    <s v="07/21/1998                    "/>
    <s v="學生"/>
    <s v="管理學院                      "/>
    <s v="財金系"/>
    <s v="學士班"/>
    <n v="978386387"/>
    <s v="lijessie03@gmail.com"/>
    <s v="其它"/>
    <s v="否"/>
    <n v="1"/>
    <n v="0"/>
    <s v="否"/>
    <m/>
    <s v="網路報名"/>
    <s v="140.112.25.46"/>
    <x v="115"/>
    <n v="10"/>
    <s v="TIP"/>
    <s v="企業實習計劃說明會"/>
    <x v="0"/>
    <n v="2"/>
    <n v="107"/>
    <n v="1"/>
    <n v="1"/>
    <n v="10"/>
    <s v="否"/>
    <s v="b05608024李佳盈"/>
    <n v="1"/>
    <n v="0"/>
    <n v="0"/>
    <n v="1"/>
    <n v="0"/>
    <n v="0"/>
    <s v="系"/>
    <s v="財金"/>
    <s v="財金系"/>
    <s v="財金系"/>
  </r>
  <r>
    <s v="03  9 2019  8:19PM            "/>
    <s v="李佳蓁"/>
    <s v="C221432865"/>
    <s v="女"/>
    <s v="07/14/1994                    "/>
    <s v="學生"/>
    <s v="管理學院                      "/>
    <s v="商研所"/>
    <s v="碩士班"/>
    <n v="910860568"/>
    <s v="candice.lee101@gmail.com"/>
    <s v="其它"/>
    <s v="否"/>
    <n v="0"/>
    <n v="1"/>
    <s v="是"/>
    <m/>
    <s v="網路報名"/>
    <s v="140.112.235.56"/>
    <x v="116"/>
    <n v="10"/>
    <s v="TIP"/>
    <s v="企業實習計劃說明會"/>
    <x v="19"/>
    <n v="2"/>
    <n v="107"/>
    <n v="1"/>
    <n v="1"/>
    <n v="10"/>
    <m/>
    <s v="r05741076李佳蓁"/>
    <n v="0"/>
    <n v="1"/>
    <n v="10"/>
    <n v="0"/>
    <n v="0"/>
    <n v="0"/>
    <s v="所"/>
    <s v="商研"/>
    <s v="商研所"/>
    <s v="商研所"/>
  </r>
  <r>
    <s v="03 12 2019 11:36PM            "/>
    <s v="李佳蓁"/>
    <s v="C221432865"/>
    <s v="女"/>
    <s v="07/14/1994                    "/>
    <s v="學生"/>
    <s v="管理學院                      "/>
    <s v="商研所"/>
    <s v="碩士班"/>
    <n v="910860568"/>
    <s v="candice.lee101@gmail.com"/>
    <s v="其它"/>
    <s v="否"/>
    <n v="0"/>
    <n v="1"/>
    <s v="是"/>
    <m/>
    <s v="網路報名"/>
    <s v="140.112.235.56"/>
    <x v="116"/>
    <n v="10"/>
    <s v="TIP"/>
    <s v="企業實習計劃說明會"/>
    <x v="9"/>
    <n v="2"/>
    <n v="107"/>
    <n v="1"/>
    <n v="1"/>
    <n v="10"/>
    <s v="是"/>
    <s v="r05741076李佳蓁"/>
    <n v="0"/>
    <n v="1"/>
    <n v="10"/>
    <n v="0"/>
    <n v="0"/>
    <n v="0"/>
    <s v="所"/>
    <s v="商研"/>
    <s v="商研所"/>
    <s v="商研所"/>
  </r>
  <r>
    <s v="03 11 2019 11:19AM            "/>
    <s v="李孟臻"/>
    <s v="A227961023"/>
    <s v="女"/>
    <s v="07/03/1998                    "/>
    <s v="學生"/>
    <s v="管理學院                      "/>
    <s v="財金系"/>
    <s v="學士班"/>
    <n v="975278523"/>
    <s v="b05703075@ntu.edu.tw"/>
    <s v="其它"/>
    <s v="否"/>
    <n v="0"/>
    <n v="1"/>
    <s v="是"/>
    <m/>
    <s v="網路報名"/>
    <s v="140.112.25.13"/>
    <x v="117"/>
    <n v="10"/>
    <s v="TIP"/>
    <s v="企業實習計劃說明會"/>
    <x v="3"/>
    <n v="2"/>
    <n v="107"/>
    <n v="1"/>
    <n v="1"/>
    <n v="10"/>
    <s v="是"/>
    <s v="b05703075李孟臻"/>
    <n v="0"/>
    <n v="1"/>
    <n v="10"/>
    <n v="0"/>
    <n v="0"/>
    <n v="0"/>
    <s v="系"/>
    <s v="財金"/>
    <s v="財金系"/>
    <s v="財金系"/>
  </r>
  <r>
    <s v="03 11 2019 11:07AM            "/>
    <s v="李孟臻"/>
    <s v="A227961023"/>
    <s v="女"/>
    <s v="07/03/1998                    "/>
    <s v="學生"/>
    <s v="管理學院                      "/>
    <s v="財金系"/>
    <s v="學士班"/>
    <n v="975278523"/>
    <s v="b05703075@ntu.edu.tw"/>
    <s v="其它"/>
    <s v="否"/>
    <n v="1"/>
    <n v="0"/>
    <s v="否"/>
    <m/>
    <s v="網路報名"/>
    <s v="140.112.25.13"/>
    <x v="117"/>
    <n v="10"/>
    <s v="TIP"/>
    <s v="企業實習計劃說明會"/>
    <x v="1"/>
    <n v="2"/>
    <n v="107"/>
    <n v="1"/>
    <n v="1"/>
    <n v="10"/>
    <s v="是；2017暑假曾參與星展銀行實習計畫"/>
    <s v="b05703075李孟臻"/>
    <n v="1"/>
    <n v="0"/>
    <n v="0"/>
    <n v="1"/>
    <n v="0"/>
    <n v="0"/>
    <s v="系"/>
    <s v="財金"/>
    <s v="財金系"/>
    <s v="財金系"/>
  </r>
  <r>
    <s v="03 18 2019  4:52PM            "/>
    <s v="李宗霖"/>
    <n v="9910161459"/>
    <s v="男"/>
    <s v="10/16/1999                    "/>
    <s v="學生"/>
    <m/>
    <s v="會計系"/>
    <s v="學士班"/>
    <n v="934450949"/>
    <s v="brian161099@gmail.com"/>
    <s v="其它"/>
    <s v="否"/>
    <n v="0"/>
    <n v="1"/>
    <s v="是"/>
    <m/>
    <s v="網路報名"/>
    <s v="140.112.25.20"/>
    <x v="118"/>
    <n v="10"/>
    <s v="TIP"/>
    <s v="企業實習計劃說明會"/>
    <x v="5"/>
    <n v="2"/>
    <n v="107"/>
    <n v="1"/>
    <n v="1"/>
    <n v="10"/>
    <s v="-"/>
    <s v="b07702044李宗霖"/>
    <n v="0"/>
    <n v="1"/>
    <n v="10"/>
    <n v="0"/>
    <n v="0"/>
    <n v="0"/>
    <s v="系"/>
    <s v="會計"/>
    <s v="會計系"/>
    <s v="會計系"/>
  </r>
  <r>
    <s v="02 26 2019  3:17PM            "/>
    <s v="李宜俊"/>
    <s v="A126120580"/>
    <s v="男"/>
    <s v="04/14/1992                    "/>
    <s v="校外人士"/>
    <m/>
    <m/>
    <m/>
    <n v="979909807"/>
    <s v="yichunspinach@gmail.com"/>
    <s v="其它"/>
    <s v="否"/>
    <n v="1"/>
    <n v="0"/>
    <s v="否"/>
    <m/>
    <s v="網路報名"/>
    <s v="211.20.189.178"/>
    <x v="119"/>
    <n v="10"/>
    <s v="TIP"/>
    <s v="企業實習計劃說明會"/>
    <x v="8"/>
    <n v="2"/>
    <n v="107"/>
    <n v="1"/>
    <n v="1"/>
    <n v="10"/>
    <s v="有"/>
    <s v="yichunspinach 李宜俊"/>
    <n v="1"/>
    <n v="0"/>
    <n v="0"/>
    <n v="1"/>
    <n v="0"/>
    <n v="0"/>
    <s v="其他"/>
    <s v="非在校生"/>
    <s v="其他"/>
    <s v="其他"/>
  </r>
  <r>
    <s v="03  7 2019  3:57PM            "/>
    <s v="李宜俊"/>
    <s v="A126120580"/>
    <s v="男"/>
    <s v="04/14/1992                    "/>
    <s v="校外人士"/>
    <m/>
    <m/>
    <m/>
    <n v="979909807"/>
    <s v="yichunspinach@gmail.com"/>
    <s v="其它"/>
    <s v="否"/>
    <n v="1"/>
    <n v="0"/>
    <s v="否"/>
    <m/>
    <s v="網路報名"/>
    <s v="211.20.189.178"/>
    <x v="120"/>
    <n v="10"/>
    <s v="TIP"/>
    <s v="企業實習計劃說明會"/>
    <x v="5"/>
    <n v="2"/>
    <n v="107"/>
    <n v="1"/>
    <n v="1"/>
    <n v="10"/>
    <s v="有"/>
    <s v="yichunspinach李宜俊"/>
    <n v="1"/>
    <n v="0"/>
    <n v="0"/>
    <n v="1"/>
    <n v="0"/>
    <n v="0"/>
    <s v="其他"/>
    <s v="非在校生"/>
    <s v="其他"/>
    <s v="其他"/>
  </r>
  <r>
    <s v="04 11 2019  4:03PM            "/>
    <s v="李尚謙"/>
    <s v="A129662781"/>
    <s v="男"/>
    <s v="03/29/1998                    "/>
    <s v="學生"/>
    <s v="管理學院                      "/>
    <s v="國企系"/>
    <s v="學士班"/>
    <n v="972963329"/>
    <s v="b05704001@ntu.edu.tw"/>
    <s v="其它"/>
    <s v="否"/>
    <s v="                              "/>
    <m/>
    <s v="否"/>
    <m/>
    <s v="網路報名"/>
    <s v="140.112.4.192"/>
    <x v="121"/>
    <n v="6"/>
    <s v="職涯講堂"/>
    <s v="校友職涯分享會"/>
    <x v="4"/>
    <n v="2"/>
    <n v="107"/>
    <n v="1"/>
    <n v="1"/>
    <n v="10"/>
    <s v="市場行銷和社群行銷的差異"/>
    <s v="b05704001李尚謙"/>
    <n v="1"/>
    <n v="0"/>
    <n v="0"/>
    <n v="1"/>
    <n v="0"/>
    <n v="0"/>
    <s v="系"/>
    <s v="國企"/>
    <s v="國企系"/>
    <s v="國企系"/>
  </r>
  <r>
    <s v="03 18 2019  3:50PM            "/>
    <s v="李岳宸"/>
    <s v="A129964931"/>
    <s v="男"/>
    <s v="04/07/1996                    "/>
    <s v="學生"/>
    <s v="管理學院                      "/>
    <s v="財金系"/>
    <s v="碩士班"/>
    <n v="936805407"/>
    <s v="fred12345tw@gmail.com"/>
    <s v="其它"/>
    <s v="否"/>
    <n v="0"/>
    <n v="1"/>
    <s v="是"/>
    <m/>
    <s v="網路報名"/>
    <s v="140.112.25.106"/>
    <x v="122"/>
    <n v="10"/>
    <s v="TIP"/>
    <s v="企業實習計劃說明會"/>
    <x v="3"/>
    <n v="2"/>
    <n v="107"/>
    <n v="1"/>
    <n v="1"/>
    <n v="10"/>
    <s v="否"/>
    <s v="r07723047李岳宸"/>
    <n v="0"/>
    <n v="1"/>
    <n v="10"/>
    <n v="0"/>
    <n v="0"/>
    <n v="0"/>
    <s v="所"/>
    <s v="財金"/>
    <s v="財金所"/>
    <s v="財金所"/>
  </r>
  <r>
    <s v="02 27 2019  2:40AM            "/>
    <s v="李承澤"/>
    <s v="F133525465"/>
    <s v="男"/>
    <s v="02/17/1996                    "/>
    <s v="學生"/>
    <s v="醫學院                        "/>
    <s v="藥學系"/>
    <s v="學士班"/>
    <n v="920067319"/>
    <s v="b03403011@ntu.edu.tw"/>
    <s v="其它"/>
    <s v="否"/>
    <n v="0"/>
    <n v="1"/>
    <s v="是"/>
    <m/>
    <s v="網路報名"/>
    <s v="49.216.18.32"/>
    <x v="123"/>
    <n v="10"/>
    <s v="TIP"/>
    <s v="企業實習計劃說明會"/>
    <x v="1"/>
    <n v="2"/>
    <n v="107"/>
    <n v="1"/>
    <n v="1"/>
    <n v="10"/>
    <s v="有"/>
    <s v="b03403011李承澤"/>
    <n v="0"/>
    <n v="1"/>
    <n v="10"/>
    <n v="0"/>
    <n v="0"/>
    <n v="0"/>
    <s v="系"/>
    <s v="其他"/>
    <s v="其他系所"/>
    <s v="其他系所"/>
  </r>
  <r>
    <s v="04 11 2019 10:48AM            "/>
    <s v="李昀儒"/>
    <s v="F130661320"/>
    <s v="男"/>
    <s v="08/10/1999                    "/>
    <s v="學生"/>
    <s v="管理學院                      "/>
    <s v="工管系企管組"/>
    <s v="學士班"/>
    <n v="936551180"/>
    <s v="leeyunru940661@gmail.com"/>
    <s v="其它"/>
    <s v="是"/>
    <s v="                              "/>
    <m/>
    <s v="是"/>
    <m/>
    <s v="網路報名"/>
    <s v="140.112.25.8"/>
    <x v="124"/>
    <n v="6"/>
    <s v="TIP"/>
    <s v="企業實習說明會"/>
    <x v="21"/>
    <n v="2"/>
    <n v="107"/>
    <n v="1"/>
    <n v="1"/>
    <n v="10"/>
    <s v="否"/>
    <s v="b06701109李昀儒"/>
    <n v="0"/>
    <n v="1"/>
    <n v="10"/>
    <n v="0"/>
    <n v="0"/>
    <n v="0"/>
    <s v="系"/>
    <s v="工管"/>
    <s v="工管系"/>
    <s v="工管系"/>
  </r>
  <r>
    <s v="03 13 2019 12:04AM            "/>
    <s v="李昇翰"/>
    <s v="C121607306"/>
    <s v="男"/>
    <s v="02/08/1998                    "/>
    <s v="學生"/>
    <s v="管理學院                      "/>
    <s v="工管系科管組"/>
    <s v="學士班"/>
    <n v="965803036"/>
    <s v="b05607013@ntu.edu.tw"/>
    <s v="其它"/>
    <s v="是"/>
    <n v="0"/>
    <n v="1"/>
    <s v="是"/>
    <m/>
    <s v="網路報名"/>
    <s v="140.112.252.114"/>
    <x v="125"/>
    <n v="10"/>
    <s v="TIP"/>
    <s v="企業實習計劃說明會"/>
    <x v="14"/>
    <n v="2"/>
    <n v="107"/>
    <n v="1"/>
    <n v="1"/>
    <n v="10"/>
    <s v="是"/>
    <s v="b05607013李昇翰"/>
    <n v="0"/>
    <n v="1"/>
    <n v="10"/>
    <n v="0"/>
    <n v="0"/>
    <n v="0"/>
    <s v="系"/>
    <s v="工管"/>
    <s v="工管系"/>
    <s v="工管系"/>
  </r>
  <r>
    <s v="03 11 2019 10:31PM            "/>
    <s v="李昇翰"/>
    <s v="C121607306"/>
    <s v="男"/>
    <s v="02/08/1998                    "/>
    <s v="學生"/>
    <s v="管理學院                      "/>
    <s v="工管系科管組"/>
    <s v="學士班"/>
    <n v="965803036"/>
    <s v="b05607013@ntu.edu.tw"/>
    <s v="其它"/>
    <s v="是"/>
    <n v="0"/>
    <n v="1"/>
    <s v="是"/>
    <m/>
    <s v="網路報名"/>
    <s v="140.112.252.114"/>
    <x v="125"/>
    <n v="10"/>
    <s v="TIP"/>
    <s v="企業實習計劃說明會"/>
    <x v="18"/>
    <n v="2"/>
    <n v="107"/>
    <n v="1"/>
    <n v="1"/>
    <n v="10"/>
    <s v="是"/>
    <s v="b05607013李昇翰"/>
    <n v="0"/>
    <n v="1"/>
    <n v="10"/>
    <n v="0"/>
    <n v="0"/>
    <n v="0"/>
    <s v="系"/>
    <s v="工管"/>
    <s v="工管系"/>
    <s v="工管系"/>
  </r>
  <r>
    <m/>
    <s v="李明州"/>
    <m/>
    <m/>
    <m/>
    <s v="企業夥伴"/>
    <s v="富邦投信"/>
    <m/>
    <s v="其他"/>
    <m/>
    <m/>
    <m/>
    <m/>
    <m/>
    <m/>
    <s v="是"/>
    <m/>
    <s v="網路報名"/>
    <m/>
    <x v="1"/>
    <m/>
    <s v="TCP"/>
    <s v="結業式"/>
    <x v="2"/>
    <n v="2"/>
    <n v="107"/>
    <n v="1"/>
    <n v="0"/>
    <n v="0"/>
    <m/>
    <s v="其他李明州"/>
    <n v="0"/>
    <n v="1"/>
    <n v="0"/>
    <n v="0"/>
    <n v="0"/>
    <n v="0"/>
    <s v="其他"/>
    <s v="非在校生"/>
    <s v="其他"/>
    <s v="其他"/>
  </r>
  <r>
    <m/>
    <s v="李明剛"/>
    <m/>
    <m/>
    <m/>
    <s v="企業夥伴"/>
    <s v="藍天百腦匯"/>
    <m/>
    <s v="其他"/>
    <m/>
    <m/>
    <m/>
    <m/>
    <m/>
    <m/>
    <s v="是"/>
    <m/>
    <s v="網路報名"/>
    <m/>
    <x v="1"/>
    <m/>
    <s v="TCP"/>
    <s v="結業式"/>
    <x v="2"/>
    <n v="2"/>
    <n v="107"/>
    <n v="1"/>
    <n v="0"/>
    <n v="0"/>
    <m/>
    <s v="其他李明剛"/>
    <n v="0"/>
    <n v="1"/>
    <n v="0"/>
    <n v="0"/>
    <n v="0"/>
    <n v="0"/>
    <s v="其他"/>
    <s v="非在校生"/>
    <s v="其他"/>
    <s v="其他"/>
  </r>
  <r>
    <s v="03  8 2019  2:52PM            "/>
    <s v="李昕玟"/>
    <s v="F228919171"/>
    <s v="女"/>
    <s v="01/05/1996                    "/>
    <s v="學生"/>
    <s v="管理學院                      "/>
    <s v="會計系"/>
    <s v="碩士班"/>
    <n v="975232803"/>
    <s v="r07722012@ntu.edu.tw"/>
    <s v="其它"/>
    <s v="否"/>
    <n v="0"/>
    <n v="1"/>
    <s v="是"/>
    <m/>
    <s v="網路報名"/>
    <s v="110.26.102.195"/>
    <x v="126"/>
    <n v="10"/>
    <s v="TIP"/>
    <s v="企業實習計劃說明會"/>
    <x v="8"/>
    <n v="2"/>
    <n v="107"/>
    <n v="1"/>
    <n v="1"/>
    <n v="10"/>
    <s v="有"/>
    <s v="r07722012李昕玟"/>
    <n v="0"/>
    <n v="1"/>
    <n v="10"/>
    <n v="0"/>
    <n v="0"/>
    <n v="0"/>
    <s v="所"/>
    <s v="會計"/>
    <s v="會計所"/>
    <s v="會研所"/>
  </r>
  <r>
    <s v="04 23 2019 11:30AM            "/>
    <s v="李欣倫"/>
    <s v="C221575123"/>
    <s v="女"/>
    <s v="01/17/1999                    "/>
    <s v="學生"/>
    <s v="管理學院                      "/>
    <s v="財金系"/>
    <s v="學士班"/>
    <n v="930880117"/>
    <s v="b06703079@ntu.edu.tw"/>
    <s v="其它"/>
    <s v="否"/>
    <s v="                              "/>
    <m/>
    <s v="是"/>
    <m/>
    <s v="網路報名"/>
    <s v="140.112.25.33"/>
    <x v="127"/>
    <n v="6"/>
    <s v="TIP"/>
    <s v="企業實習說明會"/>
    <x v="12"/>
    <n v="2"/>
    <n v="107"/>
    <n v="1"/>
    <n v="1"/>
    <n v="10"/>
    <s v="否"/>
    <s v="b06703079李欣倫"/>
    <n v="0"/>
    <n v="1"/>
    <n v="10"/>
    <n v="0"/>
    <n v="0"/>
    <n v="0"/>
    <s v="系"/>
    <s v="財金"/>
    <s v="財金系"/>
    <s v="財金系"/>
  </r>
  <r>
    <s v="03  7 2019  4:30PM            "/>
    <s v="李秉謙"/>
    <s v="A127059053"/>
    <s v="男"/>
    <s v="11/07/1997                    "/>
    <s v="學生"/>
    <s v="管理學院                      "/>
    <s v="財金系"/>
    <s v="學士班"/>
    <n v="976179977"/>
    <s v="cy110797@gmail.com"/>
    <s v="其它"/>
    <s v="否"/>
    <n v="0"/>
    <n v="1"/>
    <s v="是"/>
    <m/>
    <s v="網路報名"/>
    <s v="27.52.64.6"/>
    <x v="128"/>
    <n v="10"/>
    <s v="TIP"/>
    <s v="企業實習計劃說明會"/>
    <x v="5"/>
    <n v="2"/>
    <n v="107"/>
    <n v="1"/>
    <n v="1"/>
    <n v="10"/>
    <s v="是"/>
    <s v="b05703016李秉謙"/>
    <n v="0"/>
    <n v="1"/>
    <n v="10"/>
    <n v="0"/>
    <n v="0"/>
    <n v="0"/>
    <s v="系"/>
    <s v="財金"/>
    <s v="財金系"/>
    <s v="財金系"/>
  </r>
  <r>
    <s v="03 14 2019 11:14AM            "/>
    <s v="李采芸"/>
    <s v="E224838629"/>
    <s v="女"/>
    <s v="08/20/1999                    "/>
    <s v="學生"/>
    <s v="管理學院                      "/>
    <s v="財金系"/>
    <s v="學士班"/>
    <n v="983355822"/>
    <s v="boice0820@gmail.com"/>
    <s v="其它"/>
    <s v="否"/>
    <n v="0"/>
    <n v="1"/>
    <s v="是"/>
    <m/>
    <s v="網路報名"/>
    <s v="140.112.25.106"/>
    <x v="129"/>
    <n v="10"/>
    <s v="TIP"/>
    <s v="企業實習計劃說明會"/>
    <x v="5"/>
    <n v="2"/>
    <n v="107"/>
    <n v="1"/>
    <n v="1"/>
    <n v="10"/>
    <s v="否"/>
    <s v="b06703080李采芸"/>
    <n v="0"/>
    <n v="1"/>
    <n v="10"/>
    <n v="0"/>
    <n v="0"/>
    <n v="0"/>
    <s v="系"/>
    <s v="財金"/>
    <s v="財金系"/>
    <s v="財金系"/>
  </r>
  <r>
    <s v="03 14 2019 11:26AM            "/>
    <s v="李采芸"/>
    <s v="E224838629"/>
    <s v="女"/>
    <s v="08/20/1999                    "/>
    <s v="學生"/>
    <s v="管理學院                      "/>
    <s v="財金系"/>
    <s v="學士班"/>
    <n v="983355822"/>
    <s v="boice0820@gmail.com"/>
    <s v="其它"/>
    <s v="否"/>
    <s v="                              "/>
    <m/>
    <s v="是"/>
    <m/>
    <s v="網路報名"/>
    <s v="140.112.25.106"/>
    <x v="129"/>
    <n v="6"/>
    <s v="TIP"/>
    <s v="企業實習說明會"/>
    <x v="12"/>
    <n v="2"/>
    <n v="107"/>
    <n v="1"/>
    <n v="1"/>
    <n v="10"/>
    <s v="否"/>
    <s v="b06703080李采芸"/>
    <n v="0"/>
    <n v="1"/>
    <n v="10"/>
    <n v="0"/>
    <n v="0"/>
    <n v="0"/>
    <s v="系"/>
    <s v="財金"/>
    <s v="財金系"/>
    <s v="財金系"/>
  </r>
  <r>
    <s v="03 26 2019  3:09PM            "/>
    <s v="李采芸"/>
    <s v="E224838629"/>
    <s v="女"/>
    <s v="08/20/1999                    "/>
    <s v="學生"/>
    <s v="管理學院                      "/>
    <s v="財金系"/>
    <s v="學士班"/>
    <n v="983355822"/>
    <s v="boice0820@gmail.com"/>
    <s v="其它"/>
    <s v="否"/>
    <s v="                              "/>
    <m/>
    <s v="是"/>
    <m/>
    <s v="網路報名"/>
    <s v="140.112.25.106"/>
    <x v="129"/>
    <n v="6"/>
    <s v="職涯講堂"/>
    <s v="實習經驗分享"/>
    <x v="27"/>
    <n v="2"/>
    <n v="107"/>
    <n v="1"/>
    <n v="1"/>
    <n v="10"/>
    <s v="目前沒有"/>
    <s v="b06703080李采芸"/>
    <n v="0"/>
    <n v="1"/>
    <n v="10"/>
    <n v="0"/>
    <n v="0"/>
    <n v="0"/>
    <s v="系"/>
    <s v="財金"/>
    <s v="財金系"/>
    <s v="財金系"/>
  </r>
  <r>
    <s v="04 19 2019 10:07AM            "/>
    <s v="李采芸"/>
    <s v="E224838629"/>
    <s v="女"/>
    <s v="08/20/1999                    "/>
    <s v="學生"/>
    <s v="管理學院                      "/>
    <s v="財金系"/>
    <s v="學士班"/>
    <n v="983355822"/>
    <s v="boice0820@gmail.com"/>
    <s v="其它"/>
    <s v="否"/>
    <s v="                              "/>
    <m/>
    <s v="是"/>
    <m/>
    <s v="網路報名"/>
    <s v="140.112.25.106"/>
    <x v="129"/>
    <n v="6"/>
    <s v="TIP"/>
    <s v="企業實習說明會"/>
    <x v="7"/>
    <n v="2"/>
    <n v="107"/>
    <n v="1"/>
    <n v="1"/>
    <n v="10"/>
    <s v="否"/>
    <s v="b06703080李采芸"/>
    <n v="0"/>
    <n v="1"/>
    <n v="10"/>
    <n v="0"/>
    <n v="0"/>
    <n v="0"/>
    <s v="系"/>
    <s v="財金"/>
    <s v="財金系"/>
    <s v="財金系"/>
  </r>
  <r>
    <s v="03 19 2019 11:23AM            "/>
    <s v="李亭依"/>
    <s v="F229583693"/>
    <s v="女"/>
    <s v="08/14/1997                    "/>
    <s v="學生"/>
    <s v="管理學院                      "/>
    <s v="工管系企管組"/>
    <s v="學士班"/>
    <n v="952057050"/>
    <m/>
    <s v="其它"/>
    <s v="是"/>
    <n v="0"/>
    <n v="0"/>
    <s v="是"/>
    <m/>
    <s v="現場報名"/>
    <m/>
    <x v="130"/>
    <n v="0"/>
    <s v="TIP"/>
    <s v="企業實習計劃說明會"/>
    <x v="10"/>
    <n v="2"/>
    <n v="107"/>
    <n v="1"/>
    <n v="1"/>
    <n v="10"/>
    <m/>
    <s v="b04701111李亭依"/>
    <n v="0"/>
    <n v="0"/>
    <n v="0"/>
    <n v="0"/>
    <n v="1"/>
    <n v="0"/>
    <s v="系"/>
    <s v="工管"/>
    <s v="工管系"/>
    <s v="工管系"/>
  </r>
  <r>
    <s v="03 11 2019  4:10PM            "/>
    <s v="李俊儒"/>
    <s v="V121461799"/>
    <s v="男"/>
    <s v="03/07/1994                    "/>
    <s v="學生"/>
    <s v="生物資源暨農學院              "/>
    <s v="農經系"/>
    <s v="碩士班"/>
    <n v="921539710"/>
    <s v="r07627042@ntu.edu.tw"/>
    <s v="其它"/>
    <s v="是"/>
    <n v="0"/>
    <n v="1"/>
    <s v="是"/>
    <m/>
    <s v="網路報名"/>
    <s v="140.112.4.192"/>
    <x v="131"/>
    <n v="10"/>
    <s v="TIP"/>
    <s v="企業實習計劃說明會"/>
    <x v="9"/>
    <n v="2"/>
    <n v="107"/>
    <n v="1"/>
    <n v="1"/>
    <n v="10"/>
    <s v="是"/>
    <s v="r07627042李俊儒"/>
    <n v="0"/>
    <n v="1"/>
    <n v="10"/>
    <n v="0"/>
    <n v="0"/>
    <n v="0"/>
    <s v="所"/>
    <s v="其他"/>
    <s v="其他系所"/>
    <s v="其他系所"/>
  </r>
  <r>
    <s v="03 11 2019  4:08PM            "/>
    <s v="李俊儒"/>
    <s v="V121461799"/>
    <s v="男"/>
    <s v="03/07/1994                    "/>
    <s v="學生"/>
    <s v="生物資源暨農學院              "/>
    <s v="農業經濟所碩士班"/>
    <s v="碩士生"/>
    <n v="921539710"/>
    <s v="r07627042@ntu.edu.tw"/>
    <s v="其它"/>
    <s v="是"/>
    <n v="1"/>
    <n v="0"/>
    <s v="否"/>
    <m/>
    <s v="網路報名"/>
    <s v="140.112.4.192"/>
    <x v="131"/>
    <n v="10"/>
    <s v="TIP"/>
    <s v="企業實習計劃說明會"/>
    <x v="3"/>
    <n v="2"/>
    <n v="107"/>
    <n v="1"/>
    <n v="1"/>
    <n v="10"/>
    <s v="是"/>
    <s v="r07627042李俊儒"/>
    <n v="1"/>
    <n v="0"/>
    <n v="0"/>
    <n v="1"/>
    <n v="0"/>
    <n v="0"/>
    <s v="所"/>
    <s v="其他"/>
    <s v="其他系所"/>
    <s v="其他系所"/>
  </r>
  <r>
    <m/>
    <s v="李冠輝"/>
    <m/>
    <m/>
    <m/>
    <s v="企業夥伴"/>
    <s v="燦星旅遊"/>
    <m/>
    <s v="其他"/>
    <m/>
    <m/>
    <m/>
    <m/>
    <m/>
    <m/>
    <s v="是"/>
    <m/>
    <s v="網路報名"/>
    <m/>
    <x v="1"/>
    <m/>
    <s v="TCP"/>
    <s v="結業式"/>
    <x v="2"/>
    <n v="2"/>
    <n v="107"/>
    <n v="1"/>
    <n v="0"/>
    <n v="0"/>
    <m/>
    <s v="其他李冠輝"/>
    <n v="0"/>
    <n v="1"/>
    <n v="0"/>
    <n v="0"/>
    <n v="0"/>
    <n v="0"/>
    <s v="其他"/>
    <s v="非在校生"/>
    <s v="其他"/>
    <s v="其他"/>
  </r>
  <r>
    <s v="03 19 2019 11:21AM            "/>
    <s v="李冠霆"/>
    <s v="R124180171"/>
    <s v="女"/>
    <s v="08/14/1992                    "/>
    <s v="學生"/>
    <s v="社會科學院                    "/>
    <s v="政治系"/>
    <s v="碩士班"/>
    <n v="953276877"/>
    <s v="b99302232@ntu.edu.tw"/>
    <s v="其它"/>
    <s v="是"/>
    <n v="0"/>
    <n v="0"/>
    <s v="是"/>
    <m/>
    <s v="現場報名"/>
    <m/>
    <x v="132"/>
    <n v="0"/>
    <s v="TIP"/>
    <s v="企業實習計劃說明會"/>
    <x v="10"/>
    <n v="2"/>
    <n v="107"/>
    <n v="1"/>
    <n v="1"/>
    <n v="10"/>
    <m/>
    <s v="r04322039李冠霆"/>
    <n v="0"/>
    <n v="0"/>
    <n v="0"/>
    <n v="0"/>
    <n v="1"/>
    <n v="0"/>
    <s v="所"/>
    <s v="其他"/>
    <s v="其他系所"/>
    <s v="其他系所"/>
  </r>
  <r>
    <s v="05  2 2019 11:45PM            "/>
    <s v="李奕昀"/>
    <s v="K222770085"/>
    <s v="女"/>
    <s v="05/22/1998                    "/>
    <s v="學生"/>
    <s v="社會科學院                    "/>
    <s v="經濟系"/>
    <s v="學士班"/>
    <n v="978431926"/>
    <s v="b05302133@ntu.edu.tw"/>
    <s v="其它"/>
    <s v="否"/>
    <s v="                              "/>
    <m/>
    <s v="是"/>
    <m/>
    <s v="網路報名"/>
    <s v="140.112.221.227"/>
    <x v="133"/>
    <n v="6"/>
    <s v="TIP"/>
    <s v="企業實習說明會"/>
    <x v="7"/>
    <n v="2"/>
    <n v="107"/>
    <n v="1"/>
    <n v="1"/>
    <n v="10"/>
    <s v="是"/>
    <s v="b05302133李奕昀"/>
    <n v="0"/>
    <n v="1"/>
    <n v="10"/>
    <n v="0"/>
    <n v="0"/>
    <n v="0"/>
    <s v="系"/>
    <s v="其他"/>
    <s v="其他系所"/>
    <s v="其他系所"/>
  </r>
  <r>
    <s v="03  6 2019  2:36PM            "/>
    <s v="李姿誼"/>
    <s v="L223836662"/>
    <s v="女"/>
    <s v="11/19/1995                    "/>
    <s v="學生"/>
    <s v="管理學院                      "/>
    <s v="國企系"/>
    <s v="碩士班"/>
    <n v="901112898"/>
    <s v="r07724012@ntu.edu.tw"/>
    <s v="其它"/>
    <s v="是"/>
    <n v="0"/>
    <n v="1"/>
    <s v="是"/>
    <m/>
    <s v="網路報名"/>
    <s v="140.112.215.243"/>
    <x v="134"/>
    <n v="10"/>
    <s v="TIP"/>
    <s v="企業實習計劃說明會"/>
    <x v="0"/>
    <n v="2"/>
    <n v="107"/>
    <n v="1"/>
    <n v="1"/>
    <n v="10"/>
    <s v="是"/>
    <s v="r07724012李姿誼"/>
    <n v="0"/>
    <n v="1"/>
    <n v="10"/>
    <n v="0"/>
    <n v="0"/>
    <n v="0"/>
    <s v="所"/>
    <s v="國企"/>
    <s v="國企所"/>
    <s v="國企所"/>
  </r>
  <r>
    <s v="03 15 2019  9:01AM            "/>
    <s v="李姿誼"/>
    <s v="L223836662"/>
    <s v="女"/>
    <s v="11/19/1995                    "/>
    <s v="學生"/>
    <s v="管理學院                      "/>
    <s v="國企系"/>
    <s v="碩士班"/>
    <n v="901112898"/>
    <s v="lz18317912@yahoo.com.tw"/>
    <s v="其它"/>
    <s v="是"/>
    <n v="0"/>
    <n v="0"/>
    <s v="是"/>
    <m/>
    <s v="現場報名"/>
    <m/>
    <x v="134"/>
    <n v="0"/>
    <s v="TIP"/>
    <s v="企業實習計劃說明會"/>
    <x v="18"/>
    <n v="2"/>
    <n v="107"/>
    <n v="1"/>
    <n v="1"/>
    <n v="10"/>
    <m/>
    <s v="R07724012李姿誼"/>
    <n v="0"/>
    <n v="0"/>
    <n v="0"/>
    <n v="0"/>
    <n v="1"/>
    <n v="0"/>
    <s v="所"/>
    <s v="國企"/>
    <s v="國企所"/>
    <s v="國企所"/>
  </r>
  <r>
    <s v="03  6 2019  2:31PM            "/>
    <s v="李姿誼"/>
    <s v="L223836662"/>
    <s v="女"/>
    <s v="11/19/1995                    "/>
    <s v="學生"/>
    <s v="管理學院                      "/>
    <s v="國企系"/>
    <s v="碩士班"/>
    <n v="901112898"/>
    <s v="r07724012@ntu.edu.tw"/>
    <s v="其它"/>
    <s v="是"/>
    <n v="0"/>
    <n v="1"/>
    <s v="是"/>
    <m/>
    <s v="網路報名"/>
    <s v="140.112.215.243"/>
    <x v="134"/>
    <n v="10"/>
    <s v="TIP"/>
    <s v="企業實習計劃說明會"/>
    <x v="3"/>
    <n v="2"/>
    <n v="107"/>
    <n v="1"/>
    <n v="1"/>
    <n v="10"/>
    <s v="是"/>
    <s v="r07724012李姿誼"/>
    <n v="0"/>
    <n v="1"/>
    <n v="10"/>
    <n v="0"/>
    <n v="0"/>
    <n v="0"/>
    <s v="所"/>
    <s v="國企"/>
    <s v="國企所"/>
    <s v="國企所"/>
  </r>
  <r>
    <s v="03 13 2019 11:35PM            "/>
    <s v="李律庭"/>
    <s v="G222092145"/>
    <s v="女"/>
    <s v="04/07/1993                    "/>
    <s v="學生"/>
    <s v="理學院                        "/>
    <s v="心理系一般組"/>
    <s v="碩士班"/>
    <n v="918282832"/>
    <s v="lilyuting@gmail.com"/>
    <s v="其它"/>
    <s v="否"/>
    <n v="1"/>
    <n v="0"/>
    <s v="否"/>
    <m/>
    <s v="網路報名"/>
    <s v="115.82.27.179"/>
    <x v="135"/>
    <n v="10"/>
    <s v="TIP"/>
    <s v="企業實習計劃說明會"/>
    <x v="18"/>
    <n v="2"/>
    <n v="107"/>
    <n v="1"/>
    <n v="1"/>
    <n v="10"/>
    <s v="是"/>
    <s v="r07227125李律庭"/>
    <n v="1"/>
    <n v="0"/>
    <n v="0"/>
    <n v="1"/>
    <n v="0"/>
    <n v="0"/>
    <s v="所"/>
    <s v="其他"/>
    <s v="其他系所"/>
    <s v="其他系所"/>
  </r>
  <r>
    <s v="03 11 2019  3:35PM            "/>
    <s v="李昱揚"/>
    <s v="F130085811"/>
    <s v="男"/>
    <s v="11/12/1997                    "/>
    <s v="學生"/>
    <s v="工學院                        "/>
    <s v="機械系"/>
    <s v="學士班"/>
    <n v="956861112"/>
    <s v="julian861112@icloud.com"/>
    <s v="其它"/>
    <s v="否"/>
    <n v="0"/>
    <n v="1"/>
    <s v="是"/>
    <m/>
    <s v="網路報名"/>
    <s v="101.12.165.66"/>
    <x v="136"/>
    <n v="10"/>
    <s v="TIP"/>
    <s v="企業實習計劃說明會"/>
    <x v="19"/>
    <n v="2"/>
    <n v="107"/>
    <n v="1"/>
    <n v="1"/>
    <n v="10"/>
    <m/>
    <s v="b05502005李昱揚"/>
    <n v="0"/>
    <n v="1"/>
    <n v="10"/>
    <n v="0"/>
    <n v="0"/>
    <n v="0"/>
    <s v="系"/>
    <s v="其他"/>
    <s v="其他系所"/>
    <s v="其他系所"/>
  </r>
  <r>
    <s v="03 19 2019 11:20AM            "/>
    <s v="李美明"/>
    <s v="F228714470"/>
    <s v="女"/>
    <s v="05/19/1994                    "/>
    <s v="學生"/>
    <s v="管理學院                      "/>
    <s v="商研所"/>
    <s v="碩士班"/>
    <n v="905330800"/>
    <s v="r06741053@ntu.edu.tw"/>
    <s v="其它"/>
    <s v="是"/>
    <n v="0"/>
    <n v="0"/>
    <s v="是"/>
    <m/>
    <s v="現場報名"/>
    <m/>
    <x v="137"/>
    <n v="0"/>
    <s v="TIP"/>
    <s v="企業實習計劃說明會"/>
    <x v="10"/>
    <n v="2"/>
    <n v="107"/>
    <n v="1"/>
    <n v="1"/>
    <n v="10"/>
    <m/>
    <s v="r06741053李美明"/>
    <n v="0"/>
    <n v="0"/>
    <n v="0"/>
    <n v="0"/>
    <n v="1"/>
    <n v="0"/>
    <s v="所"/>
    <s v="商研"/>
    <s v="商研所"/>
    <s v="商研所"/>
  </r>
  <r>
    <s v="04 13 2019 12:58PM            "/>
    <s v="李重逸"/>
    <s v="E125691799"/>
    <s v="男"/>
    <s v="09/19/1999                    "/>
    <s v="學生"/>
    <s v="社會科學院                    "/>
    <s v="政治系公行組"/>
    <s v="學士班"/>
    <n v="956880919"/>
    <s v="percy880919@gmail.aom"/>
    <s v="其它"/>
    <s v="是"/>
    <s v="                              "/>
    <m/>
    <s v="是"/>
    <m/>
    <s v="網路報名"/>
    <m/>
    <x v="138"/>
    <m/>
    <s v="TCP"/>
    <s v="結業式"/>
    <x v="2"/>
    <n v="2"/>
    <n v="107"/>
    <n v="1"/>
    <n v="0"/>
    <n v="0"/>
    <m/>
    <s v="B06302310李重逸"/>
    <n v="0"/>
    <n v="1"/>
    <n v="0"/>
    <n v="0"/>
    <n v="0"/>
    <n v="0"/>
    <s v="系"/>
    <s v="其他"/>
    <s v="其他系所"/>
    <s v="其他系所"/>
  </r>
  <r>
    <s v="04  8 2019  7:47PM            "/>
    <s v="李宸馨"/>
    <s v="F229021269"/>
    <s v="女"/>
    <s v="06/25/1996                    "/>
    <s v="校友"/>
    <m/>
    <s v="國企系"/>
    <s v="學士班校友"/>
    <n v="229271156"/>
    <s v="ariel414291@gmail.com"/>
    <s v="其它"/>
    <s v="否"/>
    <s v="                              "/>
    <m/>
    <s v="是"/>
    <m/>
    <s v="網路報名"/>
    <s v="140.112.25.16"/>
    <x v="139"/>
    <n v="6"/>
    <s v="職涯講堂"/>
    <s v="校友職涯分享會"/>
    <x v="4"/>
    <n v="2"/>
    <n v="107"/>
    <n v="1"/>
    <n v="1"/>
    <n v="10"/>
    <s v="科技業marketing所需工作能力和背景，謝謝"/>
    <s v="b03704053李宸馨"/>
    <n v="0"/>
    <n v="1"/>
    <n v="10"/>
    <n v="0"/>
    <n v="0"/>
    <n v="0"/>
    <s v="其他"/>
    <s v="非在校生"/>
    <s v="其他"/>
    <s v="其他"/>
  </r>
  <r>
    <s v="03 15 2019  3:01PM            "/>
    <s v="李祖安"/>
    <s v="F229443443"/>
    <s v="女"/>
    <s v="06/02/1998                    "/>
    <s v="學生"/>
    <s v="管理學院                      "/>
    <s v="會計系"/>
    <s v="學士班"/>
    <n v="984298636"/>
    <m/>
    <s v="其它"/>
    <s v="是"/>
    <n v="0"/>
    <n v="0"/>
    <s v="是"/>
    <m/>
    <s v="現場報名"/>
    <m/>
    <x v="140"/>
    <n v="0"/>
    <s v="TIP"/>
    <s v="企業實習計劃說明會"/>
    <x v="9"/>
    <n v="2"/>
    <n v="107"/>
    <n v="1"/>
    <n v="1"/>
    <n v="10"/>
    <m/>
    <s v="B05702060李祖安"/>
    <n v="0"/>
    <n v="0"/>
    <n v="0"/>
    <n v="0"/>
    <n v="1"/>
    <n v="0"/>
    <s v="系"/>
    <s v="會計"/>
    <s v="會計系"/>
    <s v="會計系"/>
  </r>
  <r>
    <s v="04 13 2019 12:58PM            "/>
    <s v="李培愉"/>
    <s v="F228336761"/>
    <s v="男"/>
    <s v="03/16/1994                    "/>
    <s v="學生"/>
    <s v="生物資源暨農學院              "/>
    <s v="農經系"/>
    <s v="碩士班"/>
    <n v="939631728"/>
    <s v="vivi4730@yahoo.com.tw"/>
    <s v="其它"/>
    <s v="是"/>
    <s v="                              "/>
    <m/>
    <s v="是"/>
    <m/>
    <s v="網路報名"/>
    <m/>
    <x v="141"/>
    <m/>
    <s v="TCP"/>
    <s v="結業式"/>
    <x v="2"/>
    <n v="2"/>
    <n v="107"/>
    <n v="1"/>
    <n v="0"/>
    <n v="0"/>
    <m/>
    <s v="R06627017李培愉"/>
    <n v="0"/>
    <n v="1"/>
    <n v="0"/>
    <n v="0"/>
    <n v="0"/>
    <n v="0"/>
    <s v="所"/>
    <s v="其他"/>
    <s v="其他系所"/>
    <s v="其他系所"/>
  </r>
  <r>
    <s v="04 11 2019  4:28PM            "/>
    <s v="李莉姮"/>
    <s v="A229485768"/>
    <s v="女"/>
    <s v="08/19/1997                    "/>
    <s v="學生"/>
    <s v="管理學院                      "/>
    <s v="工管系企管組"/>
    <s v="學士班"/>
    <n v="905106331"/>
    <s v="b04701123@ntu.edu.tw"/>
    <s v="其它"/>
    <s v="否"/>
    <s v="                              "/>
    <m/>
    <s v="是"/>
    <m/>
    <s v="網路報名"/>
    <s v="1.162.59.57"/>
    <x v="142"/>
    <n v="6"/>
    <s v="職涯講堂"/>
    <s v="校友職涯分享會"/>
    <x v="4"/>
    <n v="2"/>
    <n v="107"/>
    <n v="1"/>
    <n v="1"/>
    <n v="10"/>
    <s v="無"/>
    <s v="b04701123李莉姮"/>
    <n v="0"/>
    <n v="1"/>
    <n v="10"/>
    <n v="0"/>
    <n v="0"/>
    <n v="0"/>
    <s v="系"/>
    <s v="工管"/>
    <s v="工管系"/>
    <s v="工管系"/>
  </r>
  <r>
    <s v="03 18 2019  9:07PM            "/>
    <s v="李善智"/>
    <s v="HC30237659"/>
    <s v="男"/>
    <s v="01/26/1998                    "/>
    <s v="學生"/>
    <s v="社會科學院                    "/>
    <s v="經濟系"/>
    <s v="學士班"/>
    <n v="909074017"/>
    <s v="santonius49@gmail.com"/>
    <s v="其它"/>
    <s v="否"/>
    <s v="                              "/>
    <m/>
    <s v="是"/>
    <m/>
    <s v="網路報名"/>
    <s v="140.112.243.140"/>
    <x v="143"/>
    <n v="6"/>
    <s v="TIP"/>
    <s v="企業實習計劃說明會"/>
    <x v="11"/>
    <n v="2"/>
    <n v="107"/>
    <n v="1"/>
    <n v="1"/>
    <n v="10"/>
    <s v="是"/>
    <s v="b04302152李善智"/>
    <n v="0"/>
    <n v="1"/>
    <n v="10"/>
    <n v="0"/>
    <n v="0"/>
    <n v="0"/>
    <s v="系"/>
    <s v="其他"/>
    <s v="其他系所"/>
    <s v="其他系所"/>
  </r>
  <r>
    <s v="04 11 2019 10:40AM            "/>
    <s v="李善智"/>
    <s v="HC30237659"/>
    <s v="男"/>
    <s v="01/26/1998                    "/>
    <s v="學生"/>
    <s v="社會科學院                    "/>
    <s v="經濟系"/>
    <s v="學士班"/>
    <n v="909074017"/>
    <s v="santonius49@gmail.com"/>
    <s v="其它"/>
    <s v="否"/>
    <s v="                              "/>
    <m/>
    <s v="是"/>
    <m/>
    <s v="網路報名"/>
    <s v="140.112.243.220"/>
    <x v="143"/>
    <n v="6"/>
    <s v="TIP"/>
    <s v="企業實習說明會"/>
    <x v="12"/>
    <n v="2"/>
    <n v="107"/>
    <n v="1"/>
    <n v="1"/>
    <n v="10"/>
    <s v="是"/>
    <s v="b04302152李善智"/>
    <n v="0"/>
    <n v="1"/>
    <n v="10"/>
    <n v="0"/>
    <n v="0"/>
    <n v="0"/>
    <s v="系"/>
    <s v="其他"/>
    <s v="其他系所"/>
    <s v="其他系所"/>
  </r>
  <r>
    <s v="04 11 2019 10:41AM            "/>
    <s v="李善智"/>
    <s v="HC30237659"/>
    <s v="男"/>
    <s v="01/26/1998                    "/>
    <s v="學生"/>
    <s v="社會科學院                    "/>
    <s v="經濟系"/>
    <s v="學士班"/>
    <n v="909074017"/>
    <s v="santonius49@gmail.com"/>
    <s v="其它"/>
    <s v="否"/>
    <s v="                              "/>
    <m/>
    <s v="否"/>
    <m/>
    <s v="網路報名"/>
    <s v="140.112.243.220"/>
    <x v="143"/>
    <n v="6"/>
    <s v="TIP"/>
    <s v="企業實習說明會"/>
    <x v="21"/>
    <n v="2"/>
    <n v="107"/>
    <n v="1"/>
    <n v="1"/>
    <n v="10"/>
    <s v="是"/>
    <s v="b04302152李善智"/>
    <n v="1"/>
    <n v="0"/>
    <n v="0"/>
    <n v="1"/>
    <n v="0"/>
    <n v="0"/>
    <s v="系"/>
    <s v="其他"/>
    <s v="其他系所"/>
    <s v="其他系所"/>
  </r>
  <r>
    <s v="03 19 2019 11:17AM            "/>
    <s v="李善樂"/>
    <s v="H124644726"/>
    <s v="女"/>
    <s v="01/11/1996                    "/>
    <s v="學生"/>
    <s v="管理學院                      "/>
    <s v="國企系"/>
    <s v="碩士班"/>
    <n v="906796080"/>
    <s v="huk468975@gmail.com"/>
    <s v="其它"/>
    <s v="是"/>
    <n v="0"/>
    <n v="0"/>
    <s v="是"/>
    <m/>
    <s v="現場報名"/>
    <m/>
    <x v="144"/>
    <n v="0"/>
    <s v="TIP"/>
    <s v="企業實習計劃說明會"/>
    <x v="10"/>
    <n v="2"/>
    <n v="107"/>
    <n v="1"/>
    <n v="1"/>
    <n v="10"/>
    <m/>
    <s v="r07724011李善樂"/>
    <n v="0"/>
    <n v="0"/>
    <n v="0"/>
    <n v="0"/>
    <n v="1"/>
    <n v="0"/>
    <s v="所"/>
    <s v="國企"/>
    <s v="國企所"/>
    <s v="國企所"/>
  </r>
  <r>
    <s v="03  9 2019  3:51PM            "/>
    <s v="李善樂"/>
    <s v="H124644726"/>
    <s v="男"/>
    <s v="01/11/1996                    "/>
    <s v="學生"/>
    <s v="管理學院                      "/>
    <s v="國企系"/>
    <s v="碩士班"/>
    <n v="906796080"/>
    <s v="huk468975@gmail.com"/>
    <s v="其它"/>
    <s v="否"/>
    <n v="1"/>
    <n v="0"/>
    <s v="否"/>
    <m/>
    <s v="網路報名"/>
    <s v="27.246.101.179"/>
    <x v="144"/>
    <n v="10"/>
    <s v="TIP"/>
    <s v="企業實習計劃說明會"/>
    <x v="5"/>
    <n v="2"/>
    <n v="107"/>
    <n v="1"/>
    <n v="1"/>
    <n v="10"/>
    <s v="有"/>
    <s v="r07724011李善樂"/>
    <n v="1"/>
    <n v="0"/>
    <n v="0"/>
    <n v="1"/>
    <n v="0"/>
    <n v="0"/>
    <s v="所"/>
    <s v="國企"/>
    <s v="國企所"/>
    <s v="國企所"/>
  </r>
  <r>
    <s v="03 11 2019  9:10PM            "/>
    <s v="李溥浤"/>
    <s v="E125282665"/>
    <s v="男"/>
    <s v="12/12/1997                    "/>
    <s v="學生"/>
    <s v="工學院                        "/>
    <s v="機械系"/>
    <s v="學士班"/>
    <n v="919433808"/>
    <s v="twenet1212@gmail.com"/>
    <s v="其它"/>
    <s v="否"/>
    <n v="1"/>
    <n v="0"/>
    <s v="否"/>
    <m/>
    <s v="網路報名"/>
    <s v="140.112.252.176"/>
    <x v="145"/>
    <n v="10"/>
    <s v="TIP"/>
    <s v="企業實習計劃說明會"/>
    <x v="19"/>
    <n v="2"/>
    <n v="107"/>
    <n v="1"/>
    <n v="1"/>
    <n v="10"/>
    <m/>
    <s v="b05502086李溥浤"/>
    <n v="1"/>
    <n v="0"/>
    <n v="0"/>
    <n v="1"/>
    <n v="0"/>
    <n v="0"/>
    <s v="系"/>
    <s v="其他"/>
    <s v="其他系所"/>
    <s v="其他系所"/>
  </r>
  <r>
    <s v="03 17 2019  9:45AM            "/>
    <s v="李煥勳"/>
    <s v="A127550457"/>
    <s v="男"/>
    <s v="10/28/1998                    "/>
    <s v="學生"/>
    <s v="管理學院                      "/>
    <s v="工管系企管組"/>
    <s v="學士班"/>
    <n v="952615667"/>
    <s v="b06701135@ntu.edu.tw"/>
    <s v="其它"/>
    <s v="否"/>
    <n v="0"/>
    <n v="1"/>
    <s v="是"/>
    <m/>
    <s v="網路報名"/>
    <s v="101.12.16.89"/>
    <x v="146"/>
    <n v="10"/>
    <s v="TIP"/>
    <s v="企業實習計劃說明會"/>
    <x v="8"/>
    <n v="2"/>
    <n v="107"/>
    <n v="1"/>
    <n v="1"/>
    <n v="10"/>
    <s v="否"/>
    <s v="b06701135李煥勳"/>
    <n v="0"/>
    <n v="1"/>
    <n v="10"/>
    <n v="0"/>
    <n v="0"/>
    <n v="0"/>
    <s v="系"/>
    <s v="工管"/>
    <s v="工管系"/>
    <s v="工管系"/>
  </r>
  <r>
    <s v="03  6 2019  2:04PM            "/>
    <s v="李照聖"/>
    <s v="F130305621"/>
    <s v="男"/>
    <s v="06/09/2000                    "/>
    <s v="學生"/>
    <s v="管理學院                      "/>
    <s v="會計系"/>
    <s v="學士班"/>
    <n v="910616679"/>
    <s v="0609stanleylee@gmail.com"/>
    <s v="其它"/>
    <s v="否"/>
    <n v="0"/>
    <n v="1"/>
    <s v="是"/>
    <m/>
    <s v="網路報名"/>
    <s v="42.72.74.31"/>
    <x v="147"/>
    <n v="10"/>
    <s v="TIP"/>
    <s v="企業實習計劃說明會"/>
    <x v="8"/>
    <n v="2"/>
    <n v="107"/>
    <n v="1"/>
    <n v="1"/>
    <n v="10"/>
    <s v="否"/>
    <s v="b07702008李照聖"/>
    <n v="0"/>
    <n v="1"/>
    <n v="10"/>
    <n v="0"/>
    <n v="0"/>
    <n v="0"/>
    <s v="系"/>
    <s v="會計"/>
    <s v="會計系"/>
    <s v="會計系"/>
  </r>
  <r>
    <s v="02 15 2019  8:02PM            "/>
    <s v="李筱文"/>
    <s v="F229502545"/>
    <s v="女"/>
    <s v="02/25/1997                    "/>
    <s v="學生"/>
    <s v="管理學院                      "/>
    <s v="會計系"/>
    <s v="學士班"/>
    <n v="983750901"/>
    <s v="B05702061@nut.edu.tw"/>
    <s v="其它"/>
    <s v="否"/>
    <n v="0"/>
    <n v="1"/>
    <s v="是"/>
    <m/>
    <s v="網路報名"/>
    <s v="49.217.21.248"/>
    <x v="148"/>
    <n v="10"/>
    <s v="TIP"/>
    <s v="企業實習計劃說明會"/>
    <x v="0"/>
    <n v="2"/>
    <n v="107"/>
    <n v="1"/>
    <n v="1"/>
    <n v="10"/>
    <s v="是"/>
    <s v="b05702061李筱文"/>
    <n v="0"/>
    <n v="1"/>
    <n v="10"/>
    <n v="0"/>
    <n v="0"/>
    <n v="0"/>
    <s v="系"/>
    <s v="會計"/>
    <s v="會計系"/>
    <s v="會計系"/>
  </r>
  <r>
    <s v="03 10 2019  5:45PM            "/>
    <s v="李鈺淇"/>
    <s v="B223305226"/>
    <s v="女"/>
    <s v="04/27/1999                    "/>
    <s v="學生"/>
    <s v="生物資源暨農學院              "/>
    <s v="生傳系"/>
    <s v="學士班"/>
    <n v="975436546"/>
    <s v="s94133@gmail.com"/>
    <s v="其它"/>
    <s v="否"/>
    <n v="0"/>
    <n v="1"/>
    <s v="是"/>
    <m/>
    <s v="網路報名"/>
    <s v="140.112.216.59"/>
    <x v="149"/>
    <n v="10"/>
    <s v="TIP"/>
    <s v="企業實習計劃說明會"/>
    <x v="19"/>
    <n v="2"/>
    <n v="107"/>
    <n v="1"/>
    <n v="1"/>
    <n v="10"/>
    <m/>
    <s v="b06610038李鈺淇"/>
    <n v="0"/>
    <n v="1"/>
    <n v="10"/>
    <n v="0"/>
    <n v="0"/>
    <n v="0"/>
    <s v="系"/>
    <s v="其他"/>
    <s v="其他系所"/>
    <s v="其他系所"/>
  </r>
  <r>
    <s v="03 10 2019  5:43PM            "/>
    <s v="李鈺淇"/>
    <s v="B223305226"/>
    <s v="女"/>
    <s v="04/27/1999                    "/>
    <s v="學生"/>
    <s v="生物資源暨農學院              "/>
    <s v="生傳系"/>
    <s v="學士班"/>
    <n v="975436546"/>
    <s v="s94133@gmail.com"/>
    <s v="其它"/>
    <s v="否"/>
    <n v="0"/>
    <n v="1"/>
    <s v="是"/>
    <m/>
    <s v="網路報名"/>
    <s v="140.112.216.59"/>
    <x v="149"/>
    <n v="10"/>
    <s v="TIP"/>
    <s v="企業實習計劃說明會"/>
    <x v="14"/>
    <n v="2"/>
    <n v="107"/>
    <n v="1"/>
    <n v="1"/>
    <n v="10"/>
    <s v="否"/>
    <s v="b06610038李鈺淇"/>
    <n v="0"/>
    <n v="1"/>
    <n v="10"/>
    <n v="0"/>
    <n v="0"/>
    <n v="0"/>
    <s v="系"/>
    <s v="其他"/>
    <s v="其他系所"/>
    <s v="其他系所"/>
  </r>
  <r>
    <s v="03 12 2019  4:05PM            "/>
    <s v="李鈺淇"/>
    <s v="B223305226"/>
    <s v="女"/>
    <s v="04/27/1999                    "/>
    <s v="學生"/>
    <s v="生物資源暨農學院              "/>
    <s v="生傳系"/>
    <s v="學士班"/>
    <n v="975436546"/>
    <s v="s94133@gmail.com"/>
    <s v="其它"/>
    <s v="否"/>
    <n v="0"/>
    <n v="1"/>
    <s v="是"/>
    <m/>
    <s v="網路報名"/>
    <s v="140.112.4.192"/>
    <x v="149"/>
    <n v="10"/>
    <s v="TIP"/>
    <s v="企業實習計劃說明會"/>
    <x v="18"/>
    <n v="2"/>
    <n v="107"/>
    <n v="1"/>
    <n v="1"/>
    <n v="10"/>
    <s v="否"/>
    <s v="b06610038李鈺淇"/>
    <n v="0"/>
    <n v="1"/>
    <n v="10"/>
    <n v="0"/>
    <n v="0"/>
    <n v="0"/>
    <s v="系"/>
    <s v="其他"/>
    <s v="其他系所"/>
    <s v="其他系所"/>
  </r>
  <r>
    <s v="03 10 2019  5:41PM            "/>
    <s v="李鈺淇"/>
    <s v="B223305226"/>
    <s v="女"/>
    <s v="04/27/1999                    "/>
    <s v="學生"/>
    <s v="生物資源暨農學院              "/>
    <s v="生傳系"/>
    <s v="學士班"/>
    <n v="975436546"/>
    <s v="s94133@gmail.com"/>
    <s v="其它"/>
    <s v="否"/>
    <n v="0"/>
    <n v="1"/>
    <s v="是"/>
    <m/>
    <s v="網路報名"/>
    <s v="140.112.216.59"/>
    <x v="149"/>
    <n v="10"/>
    <s v="TIP"/>
    <s v="企業實習計劃說明會"/>
    <x v="9"/>
    <n v="2"/>
    <n v="107"/>
    <n v="1"/>
    <n v="1"/>
    <n v="10"/>
    <s v="否"/>
    <s v="b06610038李鈺淇"/>
    <n v="0"/>
    <n v="1"/>
    <n v="10"/>
    <n v="0"/>
    <n v="0"/>
    <n v="0"/>
    <s v="系"/>
    <s v="其他"/>
    <s v="其他系所"/>
    <s v="其他系所"/>
  </r>
  <r>
    <s v="03 12 2019  4:08PM            "/>
    <s v="李鈺淇"/>
    <s v="B223305226"/>
    <s v="女"/>
    <s v="04/27/1999                    "/>
    <s v="學生"/>
    <s v="生物資源暨農學院              "/>
    <s v="生傳系"/>
    <s v="學士班"/>
    <n v="975436546"/>
    <s v="s94133@gmail.com"/>
    <s v="其它"/>
    <s v="否"/>
    <n v="0"/>
    <n v="1"/>
    <s v="是"/>
    <m/>
    <s v="網路報名"/>
    <s v="140.112.4.192"/>
    <x v="149"/>
    <n v="10"/>
    <s v="TIP"/>
    <s v="企業實習計劃說明會"/>
    <x v="8"/>
    <n v="2"/>
    <n v="107"/>
    <n v="1"/>
    <n v="1"/>
    <n v="10"/>
    <s v="無"/>
    <s v="b06610038李鈺淇"/>
    <n v="0"/>
    <n v="1"/>
    <n v="10"/>
    <n v="0"/>
    <n v="0"/>
    <n v="0"/>
    <s v="系"/>
    <s v="其他"/>
    <s v="其他系所"/>
    <s v="其他系所"/>
  </r>
  <r>
    <s v="03 10 2019  5:44PM            "/>
    <s v="李鈺淇"/>
    <s v="B223305226"/>
    <s v="女"/>
    <s v="04/27/1999                    "/>
    <s v="學生"/>
    <s v="生物資源暨農學院              "/>
    <s v="生傳系"/>
    <s v="學士班"/>
    <n v="975436546"/>
    <s v="s94133@gmail.com"/>
    <s v="其它"/>
    <s v="否"/>
    <n v="0"/>
    <n v="1"/>
    <s v="是"/>
    <m/>
    <s v="網路報名"/>
    <s v="140.112.216.59"/>
    <x v="149"/>
    <n v="10"/>
    <s v="TIP"/>
    <s v="企業實習計劃說明會"/>
    <x v="1"/>
    <n v="2"/>
    <n v="107"/>
    <n v="1"/>
    <n v="1"/>
    <n v="10"/>
    <s v="無"/>
    <s v="b06610038李鈺淇"/>
    <n v="0"/>
    <n v="1"/>
    <n v="10"/>
    <n v="0"/>
    <n v="0"/>
    <n v="0"/>
    <s v="系"/>
    <s v="其他"/>
    <s v="其他系所"/>
    <s v="其他系所"/>
  </r>
  <r>
    <m/>
    <s v="李鈺淇"/>
    <m/>
    <m/>
    <m/>
    <m/>
    <m/>
    <m/>
    <m/>
    <m/>
    <m/>
    <m/>
    <m/>
    <m/>
    <m/>
    <m/>
    <m/>
    <m/>
    <m/>
    <x v="149"/>
    <m/>
    <s v="出席問題"/>
    <m/>
    <x v="28"/>
    <m/>
    <m/>
    <m/>
    <m/>
    <m/>
    <m/>
    <s v="b06610038李鈺淇"/>
    <m/>
    <n v="0"/>
    <n v="-60"/>
    <m/>
    <m/>
    <m/>
    <m/>
    <s v="非在校生"/>
    <m/>
    <m/>
  </r>
  <r>
    <s v="03 18 2019 10:31PM            "/>
    <s v="李鈺淇"/>
    <s v="B223305226"/>
    <s v="女"/>
    <s v="04/27/1999                    "/>
    <s v="學生"/>
    <s v="生物資源暨農學院              "/>
    <s v="生傳系"/>
    <s v="學士班"/>
    <n v="975436546"/>
    <s v="s94133@gmail.com"/>
    <s v="其它"/>
    <s v="否"/>
    <s v="                              "/>
    <m/>
    <s v="否"/>
    <m/>
    <s v="網路報名"/>
    <s v="140.112.216.59"/>
    <x v="149"/>
    <n v="6"/>
    <s v="TIP"/>
    <s v="企業實習計劃說明會"/>
    <x v="16"/>
    <n v="2"/>
    <n v="107"/>
    <n v="1"/>
    <n v="1"/>
    <n v="10"/>
    <s v="是"/>
    <s v="b06610038李鈺淇"/>
    <n v="1"/>
    <n v="0"/>
    <n v="0"/>
    <n v="1"/>
    <n v="0"/>
    <n v="0"/>
    <s v="系"/>
    <s v="其他"/>
    <s v="其他系所"/>
    <s v="其他系所"/>
  </r>
  <r>
    <s v="03 25 2019  8:41AM            "/>
    <s v="李嘉軒"/>
    <s v="T224092821"/>
    <s v="女"/>
    <s v="12/29/1995                    "/>
    <s v="學生"/>
    <s v="管理學院                      "/>
    <s v="財金系"/>
    <s v="碩士班"/>
    <n v="986582685"/>
    <s v="r07723081@ntu.edu.tw"/>
    <s v="其它"/>
    <s v="是"/>
    <n v="0"/>
    <n v="1"/>
    <s v="是"/>
    <m/>
    <s v="網路報名"/>
    <s v="140.112.235.114"/>
    <x v="150"/>
    <n v="10"/>
    <s v="TIP"/>
    <s v="企業實習計劃說明會"/>
    <x v="5"/>
    <n v="2"/>
    <n v="107"/>
    <n v="1"/>
    <n v="1"/>
    <n v="10"/>
    <s v="Y"/>
    <s v="r07723081李嘉軒"/>
    <n v="0"/>
    <n v="1"/>
    <n v="10"/>
    <n v="0"/>
    <n v="0"/>
    <n v="0"/>
    <s v="所"/>
    <s v="財金"/>
    <s v="財金所"/>
    <s v="財金所"/>
  </r>
  <r>
    <s v="03 20 2019  1:54PM            "/>
    <s v="李韶凱"/>
    <s v="H124492491"/>
    <s v="男"/>
    <s v="09/20/1993                    "/>
    <s v="學生"/>
    <s v="生物資源暨農學院              "/>
    <s v="農藝系生統組"/>
    <s v="碩士班"/>
    <n v="975175323"/>
    <s v="b01608035@ntu.edu.tw"/>
    <s v="其它"/>
    <s v="否"/>
    <s v="                              "/>
    <m/>
    <s v="否"/>
    <m/>
    <s v="網路報名"/>
    <s v="1.169.90.212"/>
    <x v="151"/>
    <n v="6"/>
    <s v="TIP"/>
    <s v="企業實習計劃說明會"/>
    <x v="11"/>
    <n v="2"/>
    <n v="107"/>
    <n v="1"/>
    <n v="1"/>
    <n v="10"/>
    <s v="否"/>
    <s v="r06621210李韶凱"/>
    <n v="1"/>
    <n v="0"/>
    <n v="0"/>
    <n v="1"/>
    <n v="0"/>
    <n v="0"/>
    <s v="所"/>
    <s v="其他"/>
    <s v="其他系所"/>
    <s v="其他系所"/>
  </r>
  <r>
    <s v="02 16 2019  1:10PM            "/>
    <s v="李璨婷"/>
    <s v="F228487969"/>
    <s v="女"/>
    <s v="01/22/1995                    "/>
    <s v="學生"/>
    <s v="管理學院                      "/>
    <s v="資管系"/>
    <s v="碩士班"/>
    <n v="972190893"/>
    <s v="tina9571712@gmail.com"/>
    <s v="其它"/>
    <s v="否"/>
    <n v="0"/>
    <n v="1"/>
    <s v="是"/>
    <m/>
    <s v="網路報名"/>
    <s v="182.235.13.157"/>
    <x v="152"/>
    <n v="10"/>
    <s v="TIP"/>
    <s v="企業實習計劃說明會"/>
    <x v="13"/>
    <n v="2"/>
    <n v="107"/>
    <n v="1"/>
    <n v="1"/>
    <n v="10"/>
    <s v="否"/>
    <s v="r06725002李璨婷"/>
    <n v="0"/>
    <n v="1"/>
    <n v="10"/>
    <n v="0"/>
    <n v="0"/>
    <n v="0"/>
    <s v="所"/>
    <s v="資管"/>
    <s v="資管所"/>
    <s v="資管所"/>
  </r>
  <r>
    <s v="03  5 2019  3:52PM            "/>
    <s v="李璨婷"/>
    <s v="F228487969"/>
    <s v="女"/>
    <s v="01/22/1995                    "/>
    <s v="學生"/>
    <s v="管理學院                      "/>
    <s v="資管系"/>
    <s v="碩士班"/>
    <n v="972190893"/>
    <s v="tina9571712@gmail.com"/>
    <s v="其它"/>
    <s v="否"/>
    <n v="0"/>
    <n v="1"/>
    <s v="是"/>
    <m/>
    <s v="網路報名"/>
    <s v="140.112.25.106"/>
    <x v="152"/>
    <n v="10"/>
    <s v="TIP"/>
    <s v="企業實習計劃說明會"/>
    <x v="19"/>
    <n v="2"/>
    <n v="107"/>
    <n v="1"/>
    <n v="1"/>
    <n v="10"/>
    <m/>
    <s v="r06725002李璨婷"/>
    <n v="0"/>
    <n v="1"/>
    <n v="10"/>
    <n v="0"/>
    <n v="0"/>
    <n v="0"/>
    <s v="所"/>
    <s v="資管"/>
    <s v="資管所"/>
    <s v="資管所"/>
  </r>
  <r>
    <s v="02 21 2019 11:06PM            "/>
    <s v="李璨婷"/>
    <s v="F228487969"/>
    <s v="女"/>
    <s v="01/22/1995                    "/>
    <s v="學生"/>
    <s v="管理學院                      "/>
    <s v="資管系"/>
    <s v="碩士班"/>
    <n v="972190893"/>
    <s v="tina9571712@gmail.com"/>
    <s v="其它"/>
    <s v="否"/>
    <n v="0"/>
    <n v="1"/>
    <s v="是"/>
    <m/>
    <s v="網路報名"/>
    <s v="140.112.235.47"/>
    <x v="152"/>
    <n v="10"/>
    <s v="TIP"/>
    <s v="企業實習計劃說明會"/>
    <x v="14"/>
    <n v="2"/>
    <n v="107"/>
    <n v="1"/>
    <n v="1"/>
    <n v="10"/>
    <s v="否"/>
    <s v="r06725002李璨婷"/>
    <n v="0"/>
    <n v="1"/>
    <n v="10"/>
    <n v="0"/>
    <n v="0"/>
    <n v="0"/>
    <s v="所"/>
    <s v="資管"/>
    <s v="資管所"/>
    <s v="資管所"/>
  </r>
  <r>
    <s v="02 16 2019  1:09PM            "/>
    <s v="李璨婷"/>
    <s v="F228487969"/>
    <s v="女"/>
    <s v="01/22/1995                    "/>
    <s v="學生"/>
    <s v="管理學院                      "/>
    <s v="資管系"/>
    <s v="碩士班"/>
    <n v="972190893"/>
    <s v="tina9571712@gmail.com"/>
    <s v="其它"/>
    <s v="否"/>
    <n v="0"/>
    <n v="1"/>
    <s v="是"/>
    <m/>
    <s v="網路報名"/>
    <s v="182.235.13.157"/>
    <x v="152"/>
    <n v="10"/>
    <s v="TIP"/>
    <s v="企業實習計劃說明會"/>
    <x v="9"/>
    <n v="2"/>
    <n v="107"/>
    <n v="1"/>
    <n v="1"/>
    <n v="10"/>
    <s v="否"/>
    <s v="r06725002李璨婷"/>
    <n v="0"/>
    <n v="1"/>
    <n v="10"/>
    <n v="0"/>
    <n v="0"/>
    <n v="0"/>
    <s v="所"/>
    <s v="資管"/>
    <s v="資管所"/>
    <s v="資管所"/>
  </r>
  <r>
    <s v="02 16 2019  1:11PM            "/>
    <s v="李璨婷"/>
    <s v="F228487969"/>
    <s v="女"/>
    <s v="01/22/1995                    "/>
    <s v="學生"/>
    <s v="管理學院                      "/>
    <s v="資管系"/>
    <s v="碩士班"/>
    <n v="972190893"/>
    <s v="tina9571712@gmail.com"/>
    <s v="其它"/>
    <s v="否"/>
    <n v="0"/>
    <n v="1"/>
    <s v="是"/>
    <m/>
    <s v="網路報名"/>
    <s v="182.235.13.157"/>
    <x v="152"/>
    <n v="10"/>
    <s v="TIP"/>
    <s v="企業實習計劃說明會"/>
    <x v="3"/>
    <n v="2"/>
    <n v="107"/>
    <n v="1"/>
    <n v="1"/>
    <n v="10"/>
    <s v="否"/>
    <s v="r06725002李璨婷"/>
    <n v="0"/>
    <n v="1"/>
    <n v="10"/>
    <n v="0"/>
    <n v="0"/>
    <n v="0"/>
    <s v="所"/>
    <s v="資管"/>
    <s v="資管所"/>
    <s v="資管所"/>
  </r>
  <r>
    <s v="02 16 2019  1:08PM            "/>
    <s v="李璨婷"/>
    <s v="F228487969"/>
    <s v="女"/>
    <s v="01/22/1995                    "/>
    <s v="學生"/>
    <s v="管理學院                      "/>
    <s v="資管系"/>
    <s v="碩士班"/>
    <n v="972190893"/>
    <s v="tina9571712@gmail.com"/>
    <s v="其它"/>
    <s v="否"/>
    <n v="0"/>
    <n v="1"/>
    <s v="是"/>
    <m/>
    <s v="網路報名"/>
    <s v="182.235.13.157"/>
    <x v="152"/>
    <n v="10"/>
    <s v="TIP"/>
    <s v="企業實習計劃說明會"/>
    <x v="8"/>
    <n v="2"/>
    <n v="107"/>
    <n v="1"/>
    <n v="1"/>
    <n v="10"/>
    <s v="無"/>
    <s v="r06725002李璨婷"/>
    <n v="0"/>
    <n v="1"/>
    <n v="10"/>
    <n v="0"/>
    <n v="0"/>
    <n v="0"/>
    <s v="所"/>
    <s v="資管"/>
    <s v="資管所"/>
    <s v="資管所"/>
  </r>
  <r>
    <s v="03  5 2019  3:55PM            "/>
    <s v="李璨婷"/>
    <s v="F228487969"/>
    <s v="女"/>
    <s v="01/22/1995                    "/>
    <s v="學生"/>
    <s v="管理學院                      "/>
    <s v="資管系"/>
    <s v="碩士班"/>
    <n v="972190893"/>
    <s v="tina9571712@gmail.com"/>
    <s v="其它"/>
    <s v="否"/>
    <n v="0"/>
    <n v="1"/>
    <s v="是"/>
    <m/>
    <s v="網路報名"/>
    <s v="140.112.25.106"/>
    <x v="152"/>
    <n v="10"/>
    <s v="TIP"/>
    <s v="企業實習計劃說明會"/>
    <x v="1"/>
    <n v="2"/>
    <n v="107"/>
    <n v="1"/>
    <n v="1"/>
    <n v="10"/>
    <s v="無"/>
    <s v="r06725002李璨婷"/>
    <n v="0"/>
    <n v="1"/>
    <n v="10"/>
    <n v="0"/>
    <n v="0"/>
    <n v="0"/>
    <s v="所"/>
    <s v="資管"/>
    <s v="資管所"/>
    <s v="資管所"/>
  </r>
  <r>
    <m/>
    <s v="李璨婷"/>
    <m/>
    <m/>
    <m/>
    <m/>
    <m/>
    <m/>
    <m/>
    <m/>
    <m/>
    <m/>
    <m/>
    <m/>
    <m/>
    <m/>
    <m/>
    <m/>
    <m/>
    <x v="152"/>
    <m/>
    <s v="出席問題"/>
    <m/>
    <x v="28"/>
    <m/>
    <m/>
    <m/>
    <m/>
    <m/>
    <m/>
    <s v="r06725002李璨婷"/>
    <m/>
    <n v="0"/>
    <n v="-70"/>
    <m/>
    <m/>
    <m/>
    <m/>
    <s v="非在校生"/>
    <m/>
    <m/>
  </r>
  <r>
    <s v="03 19 2019 10:01PM            "/>
    <s v="李璨婷"/>
    <s v="F228487969"/>
    <s v="女"/>
    <s v="01/22/1995                    "/>
    <s v="學生"/>
    <s v="管理學院                      "/>
    <s v="資管系"/>
    <s v="碩士班"/>
    <n v="972190893"/>
    <s v="tina9571712@gmail.com"/>
    <s v="其它"/>
    <s v="否"/>
    <s v="                              "/>
    <m/>
    <s v="否"/>
    <m/>
    <s v="網路報名"/>
    <s v="140.112.235.47"/>
    <x v="152"/>
    <n v="6"/>
    <s v="TIP"/>
    <s v="企業實習計劃說明會"/>
    <x v="16"/>
    <n v="2"/>
    <n v="107"/>
    <n v="1"/>
    <n v="1"/>
    <n v="10"/>
    <s v="否"/>
    <s v="r06725002李璨婷"/>
    <n v="1"/>
    <n v="0"/>
    <n v="0"/>
    <n v="1"/>
    <n v="0"/>
    <n v="0"/>
    <s v="所"/>
    <s v="資管"/>
    <s v="資管所"/>
    <s v="資管所"/>
  </r>
  <r>
    <s v="05  1 2019  5:42PM            "/>
    <s v="李璨婷"/>
    <s v="F228487969"/>
    <s v="女"/>
    <s v="01/22/1995                    "/>
    <s v="學生"/>
    <s v="管理學院                      "/>
    <s v="資管系"/>
    <s v="碩士班"/>
    <n v="972190893"/>
    <s v="tina9571712@gmail.com"/>
    <s v="其它"/>
    <s v="否"/>
    <s v="                              "/>
    <m/>
    <s v="是"/>
    <m/>
    <s v="網路報名"/>
    <s v="182.235.13.157"/>
    <x v="152"/>
    <n v="6"/>
    <s v="TIP"/>
    <s v="企業實習說明會"/>
    <x v="7"/>
    <n v="2"/>
    <n v="107"/>
    <n v="1"/>
    <n v="1"/>
    <n v="10"/>
    <s v="否"/>
    <s v="r06725002李璨婷"/>
    <n v="0"/>
    <n v="1"/>
    <n v="10"/>
    <n v="0"/>
    <n v="0"/>
    <n v="0"/>
    <s v="所"/>
    <s v="資管"/>
    <s v="資管所"/>
    <s v="資管所"/>
  </r>
  <r>
    <s v="02 25 2019 10:23PM            "/>
    <s v="杜川東"/>
    <s v="AA20113945"/>
    <s v="男"/>
    <s v="01/17/1987                    "/>
    <s v="學生"/>
    <s v="文學院                        "/>
    <s v="歷史系"/>
    <s v="碩士班"/>
    <n v="919354495"/>
    <s v="r05123021@ntu.edu.tw"/>
    <s v="其它"/>
    <s v="否"/>
    <n v="0"/>
    <n v="1"/>
    <s v="是"/>
    <m/>
    <s v="網路報名"/>
    <s v="140.112.142.5"/>
    <x v="153"/>
    <n v="10"/>
    <s v="TIP"/>
    <s v="企業實習計劃說明會"/>
    <x v="13"/>
    <n v="2"/>
    <n v="107"/>
    <n v="1"/>
    <n v="1"/>
    <n v="10"/>
    <s v="是"/>
    <s v="r05123021杜川東"/>
    <n v="0"/>
    <n v="1"/>
    <n v="10"/>
    <n v="0"/>
    <n v="0"/>
    <n v="0"/>
    <s v="所"/>
    <s v="其他"/>
    <s v="其他系所"/>
    <s v="其他系所"/>
  </r>
  <r>
    <s v="02 25 2019 10:19PM            "/>
    <s v="杜川東"/>
    <s v="AA20113945"/>
    <s v="男"/>
    <s v="01/17/1987                    "/>
    <s v="學生"/>
    <s v="文學院                        "/>
    <s v="歷史系"/>
    <s v="碩士班"/>
    <n v="919354495"/>
    <s v="r05123021@ntu.edu.tw"/>
    <s v="其它"/>
    <s v="否"/>
    <n v="0"/>
    <n v="1"/>
    <s v="是"/>
    <m/>
    <s v="網路報名"/>
    <s v="140.112.142.5"/>
    <x v="153"/>
    <n v="10"/>
    <s v="TIP"/>
    <s v="企業實習計劃說明會"/>
    <x v="0"/>
    <n v="2"/>
    <n v="107"/>
    <n v="1"/>
    <n v="1"/>
    <n v="10"/>
    <s v="是"/>
    <s v="r05123021杜川東"/>
    <n v="0"/>
    <n v="1"/>
    <n v="10"/>
    <n v="0"/>
    <n v="0"/>
    <n v="0"/>
    <s v="所"/>
    <s v="其他"/>
    <s v="其他系所"/>
    <s v="其他系所"/>
  </r>
  <r>
    <s v="02 25 2019 10:25PM            "/>
    <s v="杜川東"/>
    <s v="AA20113945"/>
    <s v="男"/>
    <s v="01/17/1987                    "/>
    <s v="學生"/>
    <s v="文學院                        "/>
    <s v="歷史系"/>
    <s v="碩士班"/>
    <n v="919354495"/>
    <s v="r05123021@ntu.edu.tw"/>
    <s v="其它"/>
    <s v="否"/>
    <n v="0"/>
    <n v="1"/>
    <s v="是"/>
    <m/>
    <s v="網路報名"/>
    <s v="140.112.142.5"/>
    <x v="153"/>
    <n v="10"/>
    <s v="TIP"/>
    <s v="企業實習計劃說明會"/>
    <x v="14"/>
    <n v="2"/>
    <n v="107"/>
    <n v="1"/>
    <n v="1"/>
    <n v="10"/>
    <s v="是"/>
    <s v="r05123021杜川東"/>
    <n v="0"/>
    <n v="1"/>
    <n v="10"/>
    <n v="0"/>
    <n v="0"/>
    <n v="0"/>
    <s v="所"/>
    <s v="其他"/>
    <s v="其他系所"/>
    <s v="其他系所"/>
  </r>
  <r>
    <s v="02 25 2019 10:22PM            "/>
    <s v="杜川東"/>
    <s v="AA20113945"/>
    <s v="男"/>
    <s v="01/17/1987                    "/>
    <s v="學生"/>
    <s v="文學院                        "/>
    <s v="歷史系"/>
    <s v="碩士班"/>
    <n v="919354495"/>
    <s v="r05123021@ntu.edu.tw"/>
    <s v="其它"/>
    <s v="否"/>
    <n v="0"/>
    <n v="1"/>
    <s v="是"/>
    <m/>
    <s v="網路報名"/>
    <s v="140.112.142.5"/>
    <x v="153"/>
    <n v="10"/>
    <s v="TIP"/>
    <s v="企業實習計劃說明會"/>
    <x v="18"/>
    <n v="2"/>
    <n v="107"/>
    <n v="1"/>
    <n v="1"/>
    <n v="10"/>
    <s v="是"/>
    <s v="r05123021杜川東"/>
    <n v="0"/>
    <n v="1"/>
    <n v="10"/>
    <n v="0"/>
    <n v="0"/>
    <n v="0"/>
    <s v="所"/>
    <s v="其他"/>
    <s v="其他系所"/>
    <s v="其他系所"/>
  </r>
  <r>
    <s v="03  8 2019 10:11PM            "/>
    <s v="杜川東"/>
    <s v="AA20113945"/>
    <s v="男"/>
    <s v="01/17/1987                    "/>
    <s v="學生"/>
    <s v="文學院                        "/>
    <s v="歷史系"/>
    <s v="碩士班"/>
    <n v="919354495"/>
    <s v="r05123021@ntu.edu.tw"/>
    <s v="其它"/>
    <s v="否"/>
    <n v="0"/>
    <n v="1"/>
    <s v="是"/>
    <m/>
    <s v="網路報名"/>
    <s v="140.112.142.5"/>
    <x v="153"/>
    <n v="10"/>
    <s v="TIP"/>
    <s v="企業實習計劃說明會"/>
    <x v="10"/>
    <n v="2"/>
    <n v="107"/>
    <n v="1"/>
    <n v="1"/>
    <n v="10"/>
    <m/>
    <s v="r05123021杜川東"/>
    <n v="0"/>
    <n v="1"/>
    <n v="10"/>
    <n v="0"/>
    <n v="0"/>
    <n v="0"/>
    <s v="所"/>
    <s v="其他"/>
    <s v="其他系所"/>
    <s v="其他系所"/>
  </r>
  <r>
    <s v="02 25 2019 10:25PM            "/>
    <s v="杜川東"/>
    <s v="AA20113945"/>
    <s v="男"/>
    <s v="01/17/1987                    "/>
    <s v="學生"/>
    <s v="文學院                        "/>
    <s v="歷史系"/>
    <s v="碩士班"/>
    <n v="919354495"/>
    <s v="r05123021@ntu.edu.tw"/>
    <s v="其它"/>
    <s v="否"/>
    <n v="0"/>
    <n v="1"/>
    <s v="是"/>
    <m/>
    <s v="網路報名"/>
    <s v="140.112.142.5"/>
    <x v="153"/>
    <n v="10"/>
    <s v="TIP"/>
    <s v="企業實習計劃說明會"/>
    <x v="3"/>
    <n v="2"/>
    <n v="107"/>
    <n v="1"/>
    <n v="1"/>
    <n v="10"/>
    <s v="是"/>
    <s v="r05123021杜川東"/>
    <n v="0"/>
    <n v="1"/>
    <n v="10"/>
    <n v="0"/>
    <n v="0"/>
    <n v="0"/>
    <s v="所"/>
    <s v="其他"/>
    <s v="其他系所"/>
    <s v="其他系所"/>
  </r>
  <r>
    <s v="03  8 2019 10:30PM            "/>
    <s v="杜川東"/>
    <s v="AA20113945"/>
    <s v="男"/>
    <s v="01/17/1987                    "/>
    <s v="學生"/>
    <s v="文學院                        "/>
    <s v="歷史系"/>
    <s v="碩士班"/>
    <n v="919354495"/>
    <s v="r05123021@ntu.edu.tw"/>
    <s v="其它"/>
    <s v="否"/>
    <n v="0"/>
    <n v="1"/>
    <s v="是"/>
    <m/>
    <s v="網路報名"/>
    <s v="140.112.142.5"/>
    <x v="153"/>
    <n v="10"/>
    <s v="職涯講堂"/>
    <s v="校友職涯分享會"/>
    <x v="20"/>
    <n v="2"/>
    <n v="107"/>
    <n v="1"/>
    <n v="1"/>
    <n v="10"/>
    <m/>
    <s v="r05123021杜川東"/>
    <n v="0"/>
    <n v="1"/>
    <n v="10"/>
    <n v="0"/>
    <n v="0"/>
    <n v="0"/>
    <s v="所"/>
    <s v="其他"/>
    <s v="其他系所"/>
    <s v="其他系所"/>
  </r>
  <r>
    <s v="02 25 2019 10:18PM            "/>
    <s v="杜川東"/>
    <s v="AA20113945"/>
    <s v="男"/>
    <s v="01/17/1987                    "/>
    <s v="學生"/>
    <s v="文學院                        "/>
    <s v="歷史系"/>
    <s v="碩士班"/>
    <n v="919354495"/>
    <s v="r05123021@ntu.edu.tw"/>
    <s v="其它"/>
    <s v="否"/>
    <n v="0"/>
    <n v="1"/>
    <s v="是"/>
    <m/>
    <s v="網路報名"/>
    <s v="140.112.142.5"/>
    <x v="153"/>
    <n v="10"/>
    <s v="TIP"/>
    <s v="企業實習計劃說明會"/>
    <x v="8"/>
    <n v="2"/>
    <n v="107"/>
    <n v="1"/>
    <n v="1"/>
    <n v="10"/>
    <s v="有"/>
    <s v="r05123021杜川東"/>
    <n v="0"/>
    <n v="1"/>
    <n v="10"/>
    <n v="0"/>
    <n v="0"/>
    <n v="0"/>
    <s v="所"/>
    <s v="其他"/>
    <s v="其他系所"/>
    <s v="其他系所"/>
  </r>
  <r>
    <s v="04  9 2019 11:11PM            "/>
    <s v="杜川東"/>
    <s v="AA20113945"/>
    <s v="男"/>
    <s v="01/17/1987                    "/>
    <s v="學生"/>
    <s v="文學院                        "/>
    <s v="歷史系"/>
    <s v="碩士班"/>
    <n v="919354495"/>
    <s v="r05123021@ntu.edu.tw"/>
    <s v="其它"/>
    <s v="否"/>
    <s v="                              "/>
    <m/>
    <s v="是"/>
    <m/>
    <s v="網路報名"/>
    <s v="140.112.142.5"/>
    <x v="153"/>
    <n v="6"/>
    <s v="TIP"/>
    <s v="企業實習計劃說明會"/>
    <x v="22"/>
    <n v="2"/>
    <n v="107"/>
    <n v="1"/>
    <n v="1"/>
    <n v="10"/>
    <s v="是"/>
    <s v="r05123021杜川東"/>
    <n v="0"/>
    <n v="1"/>
    <n v="10"/>
    <n v="0"/>
    <n v="0"/>
    <n v="0"/>
    <s v="所"/>
    <s v="其他"/>
    <s v="其他系所"/>
    <s v="其他系所"/>
  </r>
  <r>
    <s v="04  9 2019 11:12PM            "/>
    <s v="杜川東"/>
    <s v="AA20113945"/>
    <s v="男"/>
    <s v="01/17/1987                    "/>
    <s v="學生"/>
    <s v="文學院                        "/>
    <s v="歷史系"/>
    <s v="碩士班"/>
    <n v="919354495"/>
    <s v="r05123021@ntu.edu.tw"/>
    <s v="其它"/>
    <s v="否"/>
    <s v="                              "/>
    <m/>
    <s v="是"/>
    <m/>
    <s v="網路報名"/>
    <s v="140.112.142.5"/>
    <x v="153"/>
    <n v="6"/>
    <s v="TIP"/>
    <s v="企業實習計劃說明會"/>
    <x v="23"/>
    <n v="2"/>
    <n v="107"/>
    <n v="1"/>
    <n v="1"/>
    <n v="10"/>
    <s v="是"/>
    <s v="r05123021杜川東"/>
    <n v="0"/>
    <n v="1"/>
    <n v="10"/>
    <n v="0"/>
    <n v="0"/>
    <n v="0"/>
    <s v="所"/>
    <s v="其他"/>
    <s v="其他系所"/>
    <s v="其他系所"/>
  </r>
  <r>
    <s v="02 19 2019  5:24PM            "/>
    <s v="汪沛嫻"/>
    <s v="E224780324"/>
    <s v="女"/>
    <s v="02/03/1998                    "/>
    <s v="學生"/>
    <s v="管理學院                      "/>
    <s v="會計系"/>
    <s v="學士班"/>
    <n v="972340203"/>
    <s v="wpskelly@gmail.com"/>
    <s v="其它"/>
    <s v="否"/>
    <n v="1"/>
    <n v="0"/>
    <s v="否"/>
    <m/>
    <s v="網路報名"/>
    <s v="223.137.198.35"/>
    <x v="154"/>
    <n v="10"/>
    <s v="TIP"/>
    <s v="企業實習計劃說明會"/>
    <x v="3"/>
    <n v="2"/>
    <n v="107"/>
    <n v="1"/>
    <n v="1"/>
    <n v="10"/>
    <s v="否"/>
    <s v="b07702062汪沛嫻"/>
    <n v="1"/>
    <n v="0"/>
    <n v="0"/>
    <n v="1"/>
    <n v="0"/>
    <n v="0"/>
    <s v="系"/>
    <s v="會計"/>
    <s v="會計系"/>
    <s v="會計系"/>
  </r>
  <r>
    <s v="02 19 2019  5:22PM            "/>
    <s v="汪沛嫻"/>
    <s v="E224780324"/>
    <s v="女"/>
    <s v="02/03/1998                    "/>
    <s v="學生"/>
    <s v="管理學院                      "/>
    <s v="會計系"/>
    <s v="學士班"/>
    <n v="972340203"/>
    <s v="wpskelly@gmail.com"/>
    <s v="其它"/>
    <s v="否"/>
    <n v="1"/>
    <n v="0"/>
    <s v="否"/>
    <m/>
    <s v="網路報名"/>
    <s v="223.137.198.35"/>
    <x v="154"/>
    <n v="10"/>
    <s v="TIP"/>
    <s v="企業實習計劃說明會"/>
    <x v="8"/>
    <n v="2"/>
    <n v="107"/>
    <n v="1"/>
    <n v="1"/>
    <n v="10"/>
    <s v="否"/>
    <s v="b07702062汪沛嫻"/>
    <n v="1"/>
    <n v="0"/>
    <n v="0"/>
    <n v="1"/>
    <n v="0"/>
    <n v="0"/>
    <s v="系"/>
    <s v="會計"/>
    <s v="會計系"/>
    <s v="會計系"/>
  </r>
  <r>
    <s v="02 25 2019  3:11PM            "/>
    <s v="沈宜儒"/>
    <s v="M222812534"/>
    <s v="女"/>
    <s v="01/24/1998                    "/>
    <s v="學生"/>
    <s v="生物資源暨農學院              "/>
    <s v="生傳系"/>
    <s v="學士班"/>
    <n v="910422822"/>
    <s v="ingrid124200318@yahoo.com.tw"/>
    <s v="其它"/>
    <s v="否"/>
    <n v="0"/>
    <n v="1"/>
    <s v="是"/>
    <m/>
    <s v="網路報名"/>
    <s v="140.112.25.106"/>
    <x v="155"/>
    <n v="10"/>
    <s v="TIP"/>
    <s v="企業實習計劃說明會"/>
    <x v="1"/>
    <n v="2"/>
    <n v="107"/>
    <n v="1"/>
    <n v="1"/>
    <n v="10"/>
    <s v="是"/>
    <s v="b05610019沈宜儒"/>
    <n v="0"/>
    <n v="1"/>
    <n v="10"/>
    <n v="0"/>
    <n v="0"/>
    <n v="0"/>
    <s v="系"/>
    <s v="其他"/>
    <s v="其他系所"/>
    <s v="其他系所"/>
  </r>
  <r>
    <s v="03 20 2019  3:04PM            "/>
    <s v="沈俊廷"/>
    <s v="A126632763"/>
    <s v="女"/>
    <s v="02/25/1995                    "/>
    <s v="學生"/>
    <m/>
    <s v="經濟系"/>
    <s v="學士班"/>
    <n v="988179955"/>
    <s v="morris4030@yahoo.com.tw"/>
    <s v="其它"/>
    <s v="是"/>
    <n v="0"/>
    <n v="0"/>
    <s v="是"/>
    <m/>
    <s v="現場報名"/>
    <m/>
    <x v="156"/>
    <n v="0"/>
    <s v="TIP"/>
    <s v="企業實習計劃說明會"/>
    <x v="8"/>
    <n v="2"/>
    <n v="107"/>
    <n v="1"/>
    <n v="1"/>
    <n v="10"/>
    <m/>
    <s v="b02303006沈俊廷"/>
    <n v="0"/>
    <n v="0"/>
    <n v="0"/>
    <n v="0"/>
    <n v="1"/>
    <n v="0"/>
    <s v="系"/>
    <s v="其他"/>
    <s v="其他系所"/>
    <s v="其他系所"/>
  </r>
  <r>
    <s v="04 12 2019  2:21PM            "/>
    <s v="沈威宏"/>
    <s v="H125308274"/>
    <s v="男"/>
    <s v="10/19/1998                    "/>
    <s v="學生"/>
    <s v="法律學院                      "/>
    <s v="法律系財法組"/>
    <s v="學士班"/>
    <n v="919681333"/>
    <s v="oscarshenkoko@gmail.com"/>
    <s v="其它"/>
    <s v="是"/>
    <s v="                              "/>
    <m/>
    <s v="是"/>
    <m/>
    <s v="現場報名"/>
    <m/>
    <x v="157"/>
    <n v="6"/>
    <s v="TIP"/>
    <s v="企業實習計劃說明會"/>
    <x v="23"/>
    <n v="2"/>
    <n v="107"/>
    <n v="1"/>
    <n v="1"/>
    <n v="10"/>
    <m/>
    <s v="b06a01303沈威宏"/>
    <n v="0"/>
    <n v="0"/>
    <n v="0"/>
    <n v="0"/>
    <n v="1"/>
    <n v="0"/>
    <s v="系"/>
    <s v="其他"/>
    <s v="其他系所"/>
    <s v="其他系所"/>
  </r>
  <r>
    <m/>
    <s v="狄佳瑩"/>
    <m/>
    <m/>
    <m/>
    <s v="企業夥伴"/>
    <s v="KPMG"/>
    <m/>
    <s v="其他"/>
    <m/>
    <m/>
    <m/>
    <m/>
    <m/>
    <m/>
    <s v="是"/>
    <m/>
    <s v="網路報名"/>
    <m/>
    <x v="1"/>
    <m/>
    <s v="TCP"/>
    <s v="結業式"/>
    <x v="2"/>
    <n v="2"/>
    <n v="107"/>
    <n v="1"/>
    <n v="0"/>
    <n v="0"/>
    <m/>
    <s v="其他狄佳瑩"/>
    <n v="0"/>
    <n v="1"/>
    <n v="0"/>
    <n v="0"/>
    <n v="0"/>
    <n v="0"/>
    <s v="其他"/>
    <s v="非在校生"/>
    <s v="其他"/>
    <s v="其他"/>
  </r>
  <r>
    <m/>
    <s v="其他"/>
    <m/>
    <m/>
    <m/>
    <s v="其他"/>
    <m/>
    <m/>
    <m/>
    <m/>
    <m/>
    <m/>
    <m/>
    <n v="0"/>
    <n v="0"/>
    <s v="是"/>
    <m/>
    <s v="現場報名"/>
    <m/>
    <x v="1"/>
    <n v="0"/>
    <s v="TIP"/>
    <s v="企業實習計劃說明會"/>
    <x v="13"/>
    <n v="2"/>
    <n v="107"/>
    <n v="1"/>
    <n v="1"/>
    <n v="0"/>
    <m/>
    <s v="其他其他"/>
    <n v="0"/>
    <n v="0"/>
    <n v="0"/>
    <n v="0"/>
    <n v="1"/>
    <n v="0"/>
    <s v="其他"/>
    <s v="非在校生"/>
    <s v="其他"/>
    <s v="其他"/>
  </r>
  <r>
    <m/>
    <s v="其他"/>
    <m/>
    <m/>
    <m/>
    <s v="其他"/>
    <m/>
    <m/>
    <m/>
    <m/>
    <m/>
    <m/>
    <m/>
    <n v="0"/>
    <n v="0"/>
    <s v="是"/>
    <m/>
    <s v="現場報名"/>
    <m/>
    <x v="1"/>
    <n v="0"/>
    <s v="TIP"/>
    <s v="企業實習計劃說明會"/>
    <x v="0"/>
    <n v="2"/>
    <n v="107"/>
    <n v="1"/>
    <n v="1"/>
    <n v="10"/>
    <m/>
    <s v="其他其他"/>
    <n v="0"/>
    <n v="0"/>
    <n v="0"/>
    <n v="0"/>
    <n v="1"/>
    <n v="0"/>
    <s v="其他"/>
    <s v="非在校生"/>
    <s v="其他"/>
    <s v="其他"/>
  </r>
  <r>
    <m/>
    <s v="其他"/>
    <m/>
    <m/>
    <m/>
    <s v="其他"/>
    <m/>
    <m/>
    <m/>
    <m/>
    <m/>
    <m/>
    <m/>
    <n v="0"/>
    <n v="0"/>
    <s v="是"/>
    <m/>
    <s v="現場報名"/>
    <m/>
    <x v="1"/>
    <n v="0"/>
    <s v="TIP"/>
    <s v="企業實習計劃說明會"/>
    <x v="19"/>
    <n v="2"/>
    <n v="107"/>
    <n v="1"/>
    <n v="1"/>
    <n v="10"/>
    <m/>
    <s v="其他其他"/>
    <n v="0"/>
    <n v="0"/>
    <n v="0"/>
    <n v="0"/>
    <n v="1"/>
    <n v="0"/>
    <s v="其他"/>
    <s v="非在校生"/>
    <s v="其他"/>
    <s v="其他"/>
  </r>
  <r>
    <m/>
    <s v="其他"/>
    <m/>
    <m/>
    <m/>
    <s v="校外人士"/>
    <m/>
    <m/>
    <m/>
    <m/>
    <m/>
    <m/>
    <m/>
    <n v="0"/>
    <n v="0"/>
    <s v="是"/>
    <m/>
    <s v="現場報名"/>
    <m/>
    <x v="1"/>
    <n v="0"/>
    <s v="TIP"/>
    <s v="企業實習計劃說明會"/>
    <x v="18"/>
    <n v="2"/>
    <n v="107"/>
    <n v="1"/>
    <n v="1"/>
    <n v="10"/>
    <m/>
    <s v="其他其他"/>
    <n v="0"/>
    <n v="0"/>
    <n v="0"/>
    <n v="0"/>
    <n v="1"/>
    <n v="0"/>
    <s v="其他"/>
    <s v="非在校生"/>
    <s v="其他"/>
    <s v="其他"/>
  </r>
  <r>
    <m/>
    <s v="其他"/>
    <m/>
    <m/>
    <m/>
    <s v="其他"/>
    <m/>
    <m/>
    <m/>
    <m/>
    <m/>
    <m/>
    <m/>
    <n v="0"/>
    <n v="0"/>
    <s v="是"/>
    <m/>
    <s v="現場報名"/>
    <m/>
    <x v="1"/>
    <n v="0"/>
    <s v="TIP"/>
    <s v="企業實習計劃說明會"/>
    <x v="9"/>
    <n v="2"/>
    <n v="107"/>
    <n v="1"/>
    <n v="1"/>
    <n v="10"/>
    <m/>
    <s v="其他其他"/>
    <n v="0"/>
    <n v="0"/>
    <n v="0"/>
    <n v="0"/>
    <n v="1"/>
    <n v="0"/>
    <s v="其他"/>
    <s v="非在校生"/>
    <s v="其他"/>
    <s v="其他"/>
  </r>
  <r>
    <m/>
    <s v="其他"/>
    <m/>
    <m/>
    <m/>
    <s v="其他"/>
    <m/>
    <m/>
    <m/>
    <m/>
    <m/>
    <s v="其它"/>
    <s v="是"/>
    <n v="0"/>
    <n v="0"/>
    <s v="是"/>
    <m/>
    <s v="現場報名"/>
    <m/>
    <x v="1"/>
    <n v="0"/>
    <s v="TIP"/>
    <s v="企業實習計劃說明會"/>
    <x v="3"/>
    <n v="2"/>
    <n v="107"/>
    <n v="1"/>
    <n v="1"/>
    <n v="10"/>
    <m/>
    <s v="其他其他"/>
    <n v="0"/>
    <n v="0"/>
    <n v="0"/>
    <n v="0"/>
    <n v="1"/>
    <n v="0"/>
    <s v="其他"/>
    <s v="非在校生"/>
    <s v="其他"/>
    <s v="其他"/>
  </r>
  <r>
    <m/>
    <s v="其他"/>
    <m/>
    <m/>
    <m/>
    <s v="其他"/>
    <m/>
    <m/>
    <m/>
    <m/>
    <m/>
    <s v="其它"/>
    <s v="是"/>
    <n v="0"/>
    <n v="0"/>
    <s v="是"/>
    <m/>
    <s v="現場報名"/>
    <m/>
    <x v="1"/>
    <n v="0"/>
    <s v="TIP"/>
    <s v="企業實習計劃說明會"/>
    <x v="3"/>
    <n v="2"/>
    <n v="107"/>
    <n v="1"/>
    <n v="1"/>
    <n v="10"/>
    <m/>
    <s v="其他其他"/>
    <n v="0"/>
    <n v="0"/>
    <n v="0"/>
    <n v="0"/>
    <n v="1"/>
    <n v="0"/>
    <s v="其他"/>
    <s v="非在校生"/>
    <s v="其他"/>
    <s v="其他"/>
  </r>
  <r>
    <m/>
    <s v="其他"/>
    <m/>
    <m/>
    <m/>
    <s v="其他"/>
    <m/>
    <m/>
    <m/>
    <m/>
    <m/>
    <s v="其它"/>
    <s v="是"/>
    <n v="0"/>
    <n v="0"/>
    <s v="是"/>
    <m/>
    <s v="現場報名"/>
    <m/>
    <x v="1"/>
    <n v="0"/>
    <s v="TIP"/>
    <s v="企業實習計劃說明會"/>
    <x v="3"/>
    <n v="2"/>
    <n v="107"/>
    <n v="1"/>
    <n v="1"/>
    <n v="10"/>
    <m/>
    <s v="其他其他"/>
    <n v="0"/>
    <n v="0"/>
    <n v="0"/>
    <n v="0"/>
    <n v="1"/>
    <n v="0"/>
    <s v="其他"/>
    <s v="非在校生"/>
    <s v="其他"/>
    <s v="其他"/>
  </r>
  <r>
    <m/>
    <s v="其他"/>
    <m/>
    <m/>
    <m/>
    <s v="其他"/>
    <m/>
    <m/>
    <m/>
    <m/>
    <m/>
    <s v="其它"/>
    <s v="是"/>
    <n v="0"/>
    <n v="0"/>
    <s v="是"/>
    <m/>
    <s v="現場報名"/>
    <m/>
    <x v="1"/>
    <n v="0"/>
    <s v="TIP"/>
    <s v="企業實習計劃說明會"/>
    <x v="8"/>
    <n v="2"/>
    <n v="107"/>
    <n v="1"/>
    <n v="1"/>
    <n v="10"/>
    <m/>
    <s v="其他其他"/>
    <n v="0"/>
    <n v="0"/>
    <n v="0"/>
    <n v="0"/>
    <n v="1"/>
    <n v="0"/>
    <s v="其他"/>
    <s v="非在校生"/>
    <s v="其他"/>
    <s v="其他"/>
  </r>
  <r>
    <m/>
    <s v="其他"/>
    <m/>
    <m/>
    <m/>
    <s v="其他"/>
    <m/>
    <m/>
    <m/>
    <m/>
    <m/>
    <s v="其它"/>
    <s v="是"/>
    <n v="0"/>
    <n v="0"/>
    <s v="是"/>
    <m/>
    <s v="現場報名"/>
    <m/>
    <x v="1"/>
    <n v="0"/>
    <s v="TIP"/>
    <s v="企業實習計劃說明會"/>
    <x v="8"/>
    <n v="2"/>
    <n v="107"/>
    <n v="1"/>
    <n v="1"/>
    <n v="10"/>
    <m/>
    <s v="其他其他"/>
    <n v="0"/>
    <n v="0"/>
    <n v="0"/>
    <n v="0"/>
    <n v="1"/>
    <n v="0"/>
    <s v="其他"/>
    <s v="非在校生"/>
    <s v="其他"/>
    <s v="其他"/>
  </r>
  <r>
    <m/>
    <s v="其他"/>
    <m/>
    <m/>
    <m/>
    <s v="其他"/>
    <m/>
    <m/>
    <m/>
    <m/>
    <m/>
    <s v="其它"/>
    <s v="是"/>
    <n v="0"/>
    <n v="0"/>
    <s v="是"/>
    <m/>
    <s v="現場報名"/>
    <m/>
    <x v="1"/>
    <n v="0"/>
    <s v="TIP"/>
    <s v="企業實習計劃說明會"/>
    <x v="8"/>
    <n v="2"/>
    <n v="107"/>
    <n v="1"/>
    <n v="1"/>
    <n v="10"/>
    <m/>
    <s v="其他其他"/>
    <n v="0"/>
    <n v="0"/>
    <n v="0"/>
    <n v="0"/>
    <n v="1"/>
    <n v="0"/>
    <s v="其他"/>
    <s v="非在校生"/>
    <s v="其他"/>
    <s v="其他"/>
  </r>
  <r>
    <m/>
    <s v="其他"/>
    <m/>
    <m/>
    <m/>
    <s v="其他"/>
    <m/>
    <m/>
    <m/>
    <m/>
    <m/>
    <s v="其它"/>
    <s v="是"/>
    <n v="0"/>
    <n v="0"/>
    <s v="是"/>
    <m/>
    <s v="現場報名"/>
    <m/>
    <x v="1"/>
    <n v="0"/>
    <s v="TIP"/>
    <s v="企業實習計劃說明會"/>
    <x v="8"/>
    <n v="2"/>
    <n v="107"/>
    <n v="1"/>
    <n v="1"/>
    <n v="10"/>
    <m/>
    <s v="其他其他"/>
    <n v="0"/>
    <n v="0"/>
    <n v="0"/>
    <n v="0"/>
    <n v="1"/>
    <n v="0"/>
    <s v="其他"/>
    <s v="非在校生"/>
    <s v="其他"/>
    <s v="其他"/>
  </r>
  <r>
    <m/>
    <s v="其他"/>
    <m/>
    <m/>
    <m/>
    <m/>
    <m/>
    <m/>
    <m/>
    <m/>
    <m/>
    <m/>
    <m/>
    <n v="0"/>
    <n v="0"/>
    <s v="是"/>
    <m/>
    <s v="現場報名"/>
    <m/>
    <x v="1"/>
    <n v="0"/>
    <s v="TIP"/>
    <s v="企業實習計劃說明會"/>
    <x v="1"/>
    <n v="2"/>
    <n v="107"/>
    <n v="1"/>
    <n v="1"/>
    <n v="10"/>
    <m/>
    <s v="其他其他"/>
    <n v="0"/>
    <n v="0"/>
    <n v="0"/>
    <n v="0"/>
    <n v="1"/>
    <n v="0"/>
    <s v="其他"/>
    <s v="非在校生"/>
    <s v="其他"/>
    <s v="其他"/>
  </r>
  <r>
    <m/>
    <s v="其他"/>
    <m/>
    <m/>
    <m/>
    <m/>
    <m/>
    <m/>
    <m/>
    <m/>
    <m/>
    <m/>
    <m/>
    <n v="0"/>
    <n v="0"/>
    <s v="是"/>
    <m/>
    <s v="現場報名"/>
    <m/>
    <x v="1"/>
    <n v="0"/>
    <s v="TIP"/>
    <s v="企業實習計劃說明會"/>
    <x v="1"/>
    <n v="2"/>
    <n v="107"/>
    <n v="1"/>
    <n v="1"/>
    <n v="10"/>
    <m/>
    <s v="其他其他"/>
    <n v="0"/>
    <n v="0"/>
    <n v="0"/>
    <n v="0"/>
    <n v="1"/>
    <n v="0"/>
    <s v="其他"/>
    <s v="非在校生"/>
    <s v="其他"/>
    <s v="其他"/>
  </r>
  <r>
    <m/>
    <s v="其他"/>
    <m/>
    <m/>
    <m/>
    <m/>
    <m/>
    <m/>
    <m/>
    <m/>
    <m/>
    <m/>
    <m/>
    <n v="0"/>
    <n v="0"/>
    <s v="是"/>
    <m/>
    <s v="現場報名"/>
    <m/>
    <x v="1"/>
    <n v="0"/>
    <s v="TIP"/>
    <s v="企業實習計劃說明會"/>
    <x v="1"/>
    <n v="2"/>
    <n v="107"/>
    <n v="1"/>
    <n v="1"/>
    <n v="10"/>
    <m/>
    <s v="其他其他"/>
    <n v="0"/>
    <n v="0"/>
    <n v="0"/>
    <n v="0"/>
    <n v="1"/>
    <n v="0"/>
    <s v="其他"/>
    <s v="非在校生"/>
    <s v="其他"/>
    <s v="其他"/>
  </r>
  <r>
    <m/>
    <s v="其他"/>
    <m/>
    <m/>
    <m/>
    <m/>
    <m/>
    <m/>
    <m/>
    <m/>
    <m/>
    <m/>
    <m/>
    <n v="0"/>
    <n v="0"/>
    <s v="是"/>
    <m/>
    <s v="現場報名"/>
    <m/>
    <x v="1"/>
    <n v="0"/>
    <s v="TIP"/>
    <s v="企業實習計劃說明會"/>
    <x v="1"/>
    <n v="2"/>
    <n v="107"/>
    <n v="1"/>
    <n v="1"/>
    <n v="10"/>
    <m/>
    <s v="其他其他"/>
    <n v="0"/>
    <n v="0"/>
    <n v="0"/>
    <n v="0"/>
    <n v="1"/>
    <n v="0"/>
    <s v="其他"/>
    <s v="非在校生"/>
    <s v="其他"/>
    <s v="其他"/>
  </r>
  <r>
    <m/>
    <s v="其他"/>
    <m/>
    <m/>
    <m/>
    <m/>
    <m/>
    <m/>
    <m/>
    <m/>
    <m/>
    <m/>
    <m/>
    <n v="0"/>
    <n v="0"/>
    <s v="是"/>
    <m/>
    <s v="現場報名"/>
    <m/>
    <x v="1"/>
    <n v="0"/>
    <s v="TIP"/>
    <s v="企業實習計劃說明會"/>
    <x v="1"/>
    <n v="2"/>
    <n v="107"/>
    <n v="1"/>
    <n v="1"/>
    <n v="10"/>
    <m/>
    <s v="其他其他"/>
    <n v="0"/>
    <n v="0"/>
    <n v="0"/>
    <n v="0"/>
    <n v="1"/>
    <n v="0"/>
    <s v="其他"/>
    <s v="非在校生"/>
    <s v="其他"/>
    <s v="其他"/>
  </r>
  <r>
    <m/>
    <s v="其他"/>
    <m/>
    <m/>
    <m/>
    <s v="其他"/>
    <m/>
    <m/>
    <m/>
    <m/>
    <m/>
    <m/>
    <m/>
    <n v="0"/>
    <n v="0"/>
    <s v="是"/>
    <m/>
    <s v="現場報名"/>
    <m/>
    <x v="1"/>
    <n v="0"/>
    <s v="TIP"/>
    <s v="企業實習計劃說明會"/>
    <x v="5"/>
    <n v="2"/>
    <n v="107"/>
    <n v="1"/>
    <n v="1"/>
    <n v="10"/>
    <m/>
    <s v="其他其他"/>
    <n v="0"/>
    <n v="0"/>
    <n v="0"/>
    <n v="0"/>
    <n v="1"/>
    <n v="0"/>
    <s v="其他"/>
    <s v="非在校生"/>
    <s v="其他"/>
    <s v="其他"/>
  </r>
  <r>
    <m/>
    <s v="其他"/>
    <m/>
    <m/>
    <m/>
    <s v="其他"/>
    <m/>
    <m/>
    <m/>
    <m/>
    <m/>
    <m/>
    <m/>
    <n v="0"/>
    <n v="0"/>
    <s v="是"/>
    <m/>
    <s v="現場報名"/>
    <m/>
    <x v="1"/>
    <n v="0"/>
    <s v="TIP"/>
    <s v="企業實習計劃說明會"/>
    <x v="5"/>
    <n v="2"/>
    <n v="107"/>
    <n v="1"/>
    <n v="1"/>
    <n v="10"/>
    <m/>
    <s v="其他其他"/>
    <n v="0"/>
    <n v="0"/>
    <n v="0"/>
    <n v="0"/>
    <n v="1"/>
    <n v="0"/>
    <s v="其他"/>
    <s v="非在校生"/>
    <s v="其他"/>
    <s v="其他"/>
  </r>
  <r>
    <m/>
    <s v="其他"/>
    <m/>
    <m/>
    <m/>
    <s v="其他"/>
    <m/>
    <m/>
    <m/>
    <m/>
    <m/>
    <m/>
    <m/>
    <n v="0"/>
    <n v="0"/>
    <s v="是"/>
    <m/>
    <s v="現場報名"/>
    <m/>
    <x v="1"/>
    <n v="0"/>
    <s v="TIP"/>
    <s v="企業實習計劃說明會"/>
    <x v="5"/>
    <n v="2"/>
    <n v="107"/>
    <n v="1"/>
    <n v="1"/>
    <n v="10"/>
    <m/>
    <s v="其他其他"/>
    <n v="0"/>
    <n v="0"/>
    <n v="0"/>
    <n v="0"/>
    <n v="1"/>
    <n v="0"/>
    <s v="其他"/>
    <s v="非在校生"/>
    <s v="其他"/>
    <s v="其他"/>
  </r>
  <r>
    <m/>
    <s v="其他"/>
    <m/>
    <m/>
    <m/>
    <m/>
    <m/>
    <m/>
    <m/>
    <m/>
    <m/>
    <m/>
    <m/>
    <m/>
    <m/>
    <s v="是"/>
    <m/>
    <s v="現場報名"/>
    <m/>
    <x v="158"/>
    <m/>
    <s v="TIP"/>
    <s v="企業實習計劃說明會"/>
    <x v="11"/>
    <n v="2"/>
    <n v="107"/>
    <n v="1"/>
    <n v="1"/>
    <n v="10"/>
    <m/>
    <s v="其他"/>
    <n v="0"/>
    <n v="0"/>
    <n v="0"/>
    <n v="0"/>
    <n v="1"/>
    <n v="0"/>
    <s v="其他"/>
    <s v="非在校生"/>
    <s v="其他"/>
    <s v="其他"/>
  </r>
  <r>
    <m/>
    <s v="其他"/>
    <m/>
    <m/>
    <m/>
    <m/>
    <m/>
    <m/>
    <m/>
    <m/>
    <m/>
    <m/>
    <m/>
    <m/>
    <m/>
    <s v="是"/>
    <m/>
    <s v="現場報名"/>
    <m/>
    <x v="1"/>
    <m/>
    <s v="職涯講堂"/>
    <s v="校友職涯分享會"/>
    <x v="4"/>
    <n v="2"/>
    <n v="107"/>
    <n v="1"/>
    <n v="1"/>
    <n v="10"/>
    <m/>
    <s v="其他其他"/>
    <n v="0"/>
    <n v="0"/>
    <n v="0"/>
    <n v="0"/>
    <n v="1"/>
    <n v="0"/>
    <s v="其他"/>
    <s v="非在校生"/>
    <s v="其他"/>
    <s v="其他"/>
  </r>
  <r>
    <m/>
    <s v="其他"/>
    <m/>
    <m/>
    <m/>
    <m/>
    <m/>
    <m/>
    <m/>
    <m/>
    <m/>
    <m/>
    <m/>
    <m/>
    <m/>
    <s v="是"/>
    <m/>
    <s v="現場報名"/>
    <m/>
    <x v="1"/>
    <m/>
    <s v="職涯講堂"/>
    <s v="校友職涯分享會"/>
    <x v="4"/>
    <n v="2"/>
    <n v="107"/>
    <n v="1"/>
    <n v="1"/>
    <n v="10"/>
    <m/>
    <s v="其他其他"/>
    <n v="0"/>
    <n v="0"/>
    <n v="0"/>
    <n v="0"/>
    <n v="1"/>
    <n v="0"/>
    <s v="其他"/>
    <s v="非在校生"/>
    <s v="其他"/>
    <s v="其他"/>
  </r>
  <r>
    <m/>
    <s v="其他"/>
    <m/>
    <m/>
    <m/>
    <m/>
    <m/>
    <m/>
    <m/>
    <m/>
    <m/>
    <m/>
    <m/>
    <m/>
    <m/>
    <s v="是"/>
    <m/>
    <s v="現場報名"/>
    <m/>
    <x v="1"/>
    <m/>
    <s v="職涯講堂"/>
    <s v="校友職涯分享會"/>
    <x v="4"/>
    <n v="2"/>
    <n v="107"/>
    <n v="1"/>
    <n v="1"/>
    <n v="10"/>
    <m/>
    <s v="其他其他"/>
    <n v="0"/>
    <n v="0"/>
    <n v="0"/>
    <n v="0"/>
    <n v="1"/>
    <n v="0"/>
    <s v="其他"/>
    <s v="非在校生"/>
    <s v="其他"/>
    <s v="其他"/>
  </r>
  <r>
    <m/>
    <s v="其他"/>
    <m/>
    <m/>
    <m/>
    <m/>
    <m/>
    <m/>
    <m/>
    <m/>
    <m/>
    <m/>
    <m/>
    <m/>
    <m/>
    <s v="是"/>
    <m/>
    <s v="現場報名"/>
    <m/>
    <x v="1"/>
    <m/>
    <s v="職涯講堂"/>
    <s v="校友職涯分享會"/>
    <x v="4"/>
    <n v="2"/>
    <n v="107"/>
    <n v="1"/>
    <n v="1"/>
    <n v="10"/>
    <m/>
    <s v="其他其他"/>
    <n v="0"/>
    <n v="0"/>
    <n v="0"/>
    <n v="0"/>
    <n v="1"/>
    <n v="0"/>
    <s v="其他"/>
    <s v="非在校生"/>
    <s v="其他"/>
    <s v="其他"/>
  </r>
  <r>
    <m/>
    <s v="其他"/>
    <m/>
    <m/>
    <m/>
    <m/>
    <m/>
    <m/>
    <m/>
    <m/>
    <m/>
    <m/>
    <m/>
    <m/>
    <m/>
    <s v="是"/>
    <m/>
    <s v="現場報名"/>
    <m/>
    <x v="1"/>
    <m/>
    <s v="職涯講堂"/>
    <s v="校友職涯分享會"/>
    <x v="4"/>
    <n v="2"/>
    <n v="107"/>
    <n v="1"/>
    <n v="1"/>
    <n v="10"/>
    <m/>
    <s v="其他其他"/>
    <n v="0"/>
    <n v="0"/>
    <n v="0"/>
    <n v="0"/>
    <n v="1"/>
    <n v="0"/>
    <s v="其他"/>
    <s v="非在校生"/>
    <s v="其他"/>
    <s v="其他"/>
  </r>
  <r>
    <m/>
    <s v="其他"/>
    <m/>
    <m/>
    <m/>
    <m/>
    <m/>
    <m/>
    <m/>
    <m/>
    <m/>
    <m/>
    <m/>
    <m/>
    <m/>
    <s v="是"/>
    <m/>
    <s v="現場報名"/>
    <m/>
    <x v="1"/>
    <m/>
    <s v="職涯講堂"/>
    <s v="校友職涯分享會"/>
    <x v="4"/>
    <n v="2"/>
    <n v="107"/>
    <n v="1"/>
    <n v="1"/>
    <n v="10"/>
    <m/>
    <s v="其他其他"/>
    <n v="0"/>
    <n v="0"/>
    <n v="0"/>
    <n v="0"/>
    <n v="1"/>
    <n v="0"/>
    <s v="其他"/>
    <s v="非在校生"/>
    <s v="其他"/>
    <s v="其他"/>
  </r>
  <r>
    <m/>
    <s v="其他"/>
    <m/>
    <m/>
    <m/>
    <m/>
    <m/>
    <m/>
    <m/>
    <m/>
    <m/>
    <m/>
    <m/>
    <m/>
    <m/>
    <s v="是"/>
    <m/>
    <s v="現場報名"/>
    <m/>
    <x v="1"/>
    <m/>
    <s v="職涯講堂"/>
    <s v="校友職涯分享會"/>
    <x v="4"/>
    <n v="2"/>
    <n v="107"/>
    <n v="1"/>
    <n v="1"/>
    <n v="10"/>
    <m/>
    <s v="其他其他"/>
    <n v="0"/>
    <n v="0"/>
    <n v="0"/>
    <n v="0"/>
    <n v="1"/>
    <n v="0"/>
    <s v="其他"/>
    <s v="非在校生"/>
    <s v="其他"/>
    <s v="其他"/>
  </r>
  <r>
    <m/>
    <s v="其他"/>
    <m/>
    <m/>
    <m/>
    <m/>
    <m/>
    <m/>
    <m/>
    <m/>
    <m/>
    <m/>
    <m/>
    <m/>
    <m/>
    <s v="是"/>
    <m/>
    <s v="現場報名"/>
    <m/>
    <x v="1"/>
    <m/>
    <s v="職涯講堂"/>
    <s v="校友職涯分享會"/>
    <x v="4"/>
    <n v="2"/>
    <n v="107"/>
    <n v="1"/>
    <n v="1"/>
    <n v="10"/>
    <m/>
    <s v="其他其他"/>
    <n v="0"/>
    <n v="0"/>
    <n v="0"/>
    <n v="0"/>
    <n v="1"/>
    <n v="0"/>
    <s v="其他"/>
    <s v="非在校生"/>
    <s v="其他"/>
    <s v="其他"/>
  </r>
  <r>
    <m/>
    <s v="其他"/>
    <m/>
    <m/>
    <m/>
    <s v="校外人士"/>
    <m/>
    <m/>
    <m/>
    <m/>
    <m/>
    <m/>
    <m/>
    <m/>
    <m/>
    <s v="是"/>
    <m/>
    <s v="現場報名"/>
    <m/>
    <x v="1"/>
    <m/>
    <s v="TIP"/>
    <s v="企業實習說明會"/>
    <x v="12"/>
    <n v="2"/>
    <n v="107"/>
    <n v="1"/>
    <n v="1"/>
    <n v="10"/>
    <m/>
    <s v="其他其他"/>
    <n v="0"/>
    <n v="0"/>
    <n v="0"/>
    <n v="0"/>
    <n v="1"/>
    <n v="0"/>
    <s v="其他"/>
    <s v="非在校生"/>
    <s v="其他"/>
    <s v="其他"/>
  </r>
  <r>
    <m/>
    <s v="其他"/>
    <m/>
    <m/>
    <m/>
    <s v="校外人士"/>
    <m/>
    <m/>
    <m/>
    <m/>
    <m/>
    <m/>
    <m/>
    <m/>
    <m/>
    <s v="是"/>
    <m/>
    <s v="現場報名"/>
    <m/>
    <x v="158"/>
    <m/>
    <s v="TIP"/>
    <s v="企業實習說明會"/>
    <x v="7"/>
    <n v="2"/>
    <n v="107"/>
    <n v="1"/>
    <n v="1"/>
    <n v="10"/>
    <m/>
    <s v="其他"/>
    <n v="0"/>
    <n v="0"/>
    <n v="0"/>
    <n v="0"/>
    <n v="1"/>
    <n v="0"/>
    <s v="其他"/>
    <s v="非在校生"/>
    <s v="其他"/>
    <s v="其他"/>
  </r>
  <r>
    <m/>
    <s v="其他"/>
    <m/>
    <m/>
    <m/>
    <s v="校外人士"/>
    <m/>
    <m/>
    <m/>
    <m/>
    <m/>
    <m/>
    <m/>
    <m/>
    <m/>
    <s v="是"/>
    <m/>
    <s v="現場報名"/>
    <m/>
    <x v="158"/>
    <m/>
    <s v="TIP"/>
    <s v="企業實習說明會"/>
    <x v="7"/>
    <n v="2"/>
    <n v="107"/>
    <n v="1"/>
    <n v="1"/>
    <n v="10"/>
    <m/>
    <s v="其他"/>
    <n v="0"/>
    <n v="0"/>
    <n v="0"/>
    <n v="0"/>
    <n v="1"/>
    <n v="0"/>
    <s v="其他"/>
    <s v="非在校生"/>
    <s v="其他"/>
    <s v="其他"/>
  </r>
  <r>
    <s v="03 19 2019  4:51PM            "/>
    <s v="卓家緯"/>
    <s v="A129771105"/>
    <s v="女"/>
    <s v="03/04/1998                    "/>
    <s v="學生"/>
    <s v="管理學院                      "/>
    <s v="財金系"/>
    <s v="學士班"/>
    <n v="926840826"/>
    <m/>
    <s v="其它"/>
    <s v="是"/>
    <n v="0"/>
    <n v="0"/>
    <s v="是"/>
    <m/>
    <s v="現場報名"/>
    <m/>
    <x v="159"/>
    <n v="0"/>
    <s v="TIP"/>
    <s v="企業實習計劃說明會"/>
    <x v="3"/>
    <n v="2"/>
    <n v="107"/>
    <n v="1"/>
    <n v="1"/>
    <n v="10"/>
    <m/>
    <s v="b05703081卓家緯"/>
    <n v="0"/>
    <n v="0"/>
    <n v="0"/>
    <n v="0"/>
    <n v="1"/>
    <n v="0"/>
    <s v="系"/>
    <s v="財金"/>
    <s v="財金系"/>
    <s v="財金系"/>
  </r>
  <r>
    <s v="03 20 2019  2:57PM            "/>
    <s v="卓家緯"/>
    <s v="A129771105"/>
    <s v="女"/>
    <s v="03/04/1998                    "/>
    <s v="學生"/>
    <s v="管理學院                      "/>
    <s v="財金系"/>
    <s v="學士班"/>
    <n v="926840826"/>
    <m/>
    <s v="其它"/>
    <s v="是"/>
    <n v="0"/>
    <n v="0"/>
    <s v="是"/>
    <m/>
    <s v="現場報名"/>
    <m/>
    <x v="159"/>
    <n v="0"/>
    <s v="TIP"/>
    <s v="企業實習計劃說明會"/>
    <x v="8"/>
    <n v="2"/>
    <n v="107"/>
    <n v="1"/>
    <n v="1"/>
    <n v="10"/>
    <m/>
    <s v="b05703081卓家緯"/>
    <n v="0"/>
    <n v="0"/>
    <n v="0"/>
    <n v="0"/>
    <n v="1"/>
    <n v="0"/>
    <s v="系"/>
    <s v="財金"/>
    <s v="財金系"/>
    <s v="財金系"/>
  </r>
  <r>
    <s v="03 22 2019  5:08PM            "/>
    <s v="卓家緯"/>
    <s v="A129771105"/>
    <s v="男"/>
    <s v="03/04/1998                    "/>
    <s v="學生"/>
    <s v="管理學院                      "/>
    <s v="財金系"/>
    <s v="學士班"/>
    <n v="926840826"/>
    <s v="B05703081@ntu.edu.tw"/>
    <s v="其它"/>
    <s v="否"/>
    <n v="0"/>
    <n v="1"/>
    <s v="是"/>
    <m/>
    <s v="網路報名"/>
    <s v="1.200.192.189"/>
    <x v="159"/>
    <n v="10"/>
    <s v="TIP"/>
    <s v="企業實習計劃說明會"/>
    <x v="5"/>
    <n v="2"/>
    <n v="107"/>
    <n v="1"/>
    <n v="1"/>
    <n v="10"/>
    <s v="是"/>
    <s v="b05703081卓家緯"/>
    <n v="0"/>
    <n v="1"/>
    <n v="10"/>
    <n v="0"/>
    <n v="0"/>
    <n v="0"/>
    <s v="系"/>
    <s v="財金"/>
    <s v="財金系"/>
    <s v="財金系"/>
  </r>
  <r>
    <s v="05  1 2019  3:17PM            "/>
    <s v="卓家緯"/>
    <s v="A129771105"/>
    <s v="男"/>
    <s v="03/04/1998                    "/>
    <s v="學生"/>
    <s v="管理學院                      "/>
    <s v="財金系"/>
    <s v="學士班"/>
    <n v="926840826"/>
    <m/>
    <s v="其它"/>
    <s v="是"/>
    <s v="                              "/>
    <m/>
    <s v="是"/>
    <m/>
    <s v="現場報名"/>
    <m/>
    <x v="159"/>
    <n v="6"/>
    <s v="TIP"/>
    <s v="企業實習說明會"/>
    <x v="21"/>
    <n v="2"/>
    <n v="107"/>
    <n v="1"/>
    <n v="1"/>
    <n v="10"/>
    <m/>
    <s v="b05703081卓家緯"/>
    <n v="0"/>
    <n v="0"/>
    <n v="0"/>
    <n v="0"/>
    <n v="1"/>
    <n v="0"/>
    <s v="系"/>
    <s v="財金"/>
    <s v="財金系"/>
    <s v="財金系"/>
  </r>
  <r>
    <s v="05  3 2019 11:34AM            "/>
    <s v="周天韻"/>
    <s v="K222089436"/>
    <s v="女"/>
    <s v="04/23/1990                    "/>
    <s v="學生"/>
    <s v="管理學院                      "/>
    <s v="國企系"/>
    <s v="碩士班"/>
    <n v="920990423"/>
    <s v="joycejou@gmail.com"/>
    <s v="其它"/>
    <s v="否"/>
    <s v="                              "/>
    <m/>
    <s v="是"/>
    <m/>
    <s v="網路報名"/>
    <s v="140.112.109.22"/>
    <x v="160"/>
    <n v="6"/>
    <s v="TIP"/>
    <s v="企業實習說明會"/>
    <x v="7"/>
    <n v="2"/>
    <n v="107"/>
    <n v="1"/>
    <n v="1"/>
    <n v="10"/>
    <s v="否"/>
    <s v="r07724048周天韻"/>
    <n v="0"/>
    <n v="1"/>
    <n v="10"/>
    <n v="0"/>
    <n v="0"/>
    <n v="0"/>
    <s v="所"/>
    <s v="國企"/>
    <s v="國企所"/>
    <s v="國企所"/>
  </r>
  <r>
    <s v="03 14 2019  4:56PM            "/>
    <s v="周永堂"/>
    <s v="F129855156"/>
    <s v="男"/>
    <s v="09/10/1996                    "/>
    <s v="學生"/>
    <s v="管理學院                      "/>
    <s v="國企系"/>
    <s v="學士班"/>
    <n v="972243147"/>
    <s v="b04704017@ntu.edu.tw"/>
    <s v="其它"/>
    <s v="否"/>
    <s v="                              "/>
    <m/>
    <s v="是"/>
    <m/>
    <s v="網路報名"/>
    <s v="140.112.25.32"/>
    <x v="161"/>
    <n v="6"/>
    <s v="TIP"/>
    <s v="企業實習計劃說明會"/>
    <x v="11"/>
    <n v="2"/>
    <n v="107"/>
    <n v="1"/>
    <n v="1"/>
    <n v="10"/>
    <m/>
    <s v="b04704017周永堂"/>
    <n v="0"/>
    <n v="1"/>
    <n v="10"/>
    <n v="0"/>
    <n v="0"/>
    <n v="0"/>
    <s v="系"/>
    <s v="國企"/>
    <s v="國企系"/>
    <s v="國企系"/>
  </r>
  <r>
    <s v="03 19 2019 11:22AM            "/>
    <s v="周志展"/>
    <s v="H124513673"/>
    <s v="女"/>
    <s v="08/16/1994                    "/>
    <s v="學生"/>
    <s v="生物資源暨農學院              "/>
    <s v="生物科技所"/>
    <s v="碩士班"/>
    <n v="975297252"/>
    <s v="zerry1994@gmail.com"/>
    <s v="其它"/>
    <s v="是"/>
    <n v="0"/>
    <n v="0"/>
    <s v="是"/>
    <m/>
    <s v="現場報名"/>
    <m/>
    <x v="162"/>
    <n v="0"/>
    <s v="TIP"/>
    <s v="企業實習計劃說明會"/>
    <x v="10"/>
    <n v="2"/>
    <n v="107"/>
    <n v="1"/>
    <n v="1"/>
    <n v="10"/>
    <m/>
    <s v="r05642015周志展"/>
    <n v="0"/>
    <n v="0"/>
    <n v="0"/>
    <n v="0"/>
    <n v="1"/>
    <n v="0"/>
    <s v="所"/>
    <s v="其他"/>
    <s v="其他系所"/>
    <s v="其他系所"/>
  </r>
  <r>
    <s v="03 13 2019  3:46PM            "/>
    <s v="周侑廷"/>
    <s v="N124987195"/>
    <s v="男"/>
    <s v="08/12/1996                    "/>
    <s v="學生"/>
    <s v=" 電機資訊學院                 "/>
    <s v="資工系"/>
    <s v="碩士班"/>
    <n v="931670099"/>
    <s v="b03902046@ntu.edu.tw"/>
    <s v="其它"/>
    <s v="否"/>
    <n v="0"/>
    <n v="1"/>
    <s v="是"/>
    <m/>
    <s v="網路報名"/>
    <s v="140.112.16.133"/>
    <x v="163"/>
    <n v="10"/>
    <s v="TIP"/>
    <s v="企業實習計劃說明會"/>
    <x v="3"/>
    <n v="2"/>
    <n v="107"/>
    <n v="1"/>
    <n v="1"/>
    <n v="10"/>
    <s v="是"/>
    <s v="r07922042周侑廷"/>
    <n v="0"/>
    <n v="1"/>
    <n v="10"/>
    <n v="0"/>
    <n v="0"/>
    <n v="0"/>
    <s v="所"/>
    <s v="其他"/>
    <s v="其他系所"/>
    <s v="其他系所"/>
  </r>
  <r>
    <s v="03 13 2019  3:50PM            "/>
    <s v="周侑廷"/>
    <s v="N124987195"/>
    <s v="男"/>
    <s v="08/12/1996                    "/>
    <s v="學生"/>
    <s v=" 電機資訊學院                 "/>
    <s v="資工系"/>
    <s v="碩士班"/>
    <n v="931670099"/>
    <s v="b03902046@ntu.edu.tw"/>
    <s v="其它"/>
    <s v="否"/>
    <n v="0"/>
    <n v="1"/>
    <s v="是"/>
    <m/>
    <s v="網路報名"/>
    <s v="140.112.16.133"/>
    <x v="163"/>
    <n v="10"/>
    <s v="TIP"/>
    <s v="企業實習計劃說明會"/>
    <x v="1"/>
    <n v="2"/>
    <n v="107"/>
    <n v="1"/>
    <n v="1"/>
    <n v="10"/>
    <s v="Y"/>
    <s v="r07922042周侑廷"/>
    <n v="0"/>
    <n v="1"/>
    <n v="10"/>
    <n v="0"/>
    <n v="0"/>
    <n v="0"/>
    <s v="所"/>
    <s v="其他"/>
    <s v="其他系所"/>
    <s v="其他系所"/>
  </r>
  <r>
    <s v="03 13 2019  3:53PM            "/>
    <s v="周侑廷"/>
    <s v="N124987195"/>
    <s v="男"/>
    <s v="08/12/1996                    "/>
    <s v="學生"/>
    <s v=" 電機資訊學院                 "/>
    <s v="資工系"/>
    <s v="碩士班"/>
    <n v="931670099"/>
    <s v="b03902046@ntu.edu.tw"/>
    <s v="其它"/>
    <s v="否"/>
    <n v="0"/>
    <n v="1"/>
    <s v="是"/>
    <m/>
    <s v="網路報名"/>
    <s v="140.112.16.133"/>
    <x v="163"/>
    <n v="10"/>
    <s v="TIP"/>
    <s v="企業實習計劃說明會"/>
    <x v="5"/>
    <n v="2"/>
    <n v="107"/>
    <n v="1"/>
    <n v="1"/>
    <n v="10"/>
    <s v="Y"/>
    <s v="r07922042周侑廷"/>
    <n v="0"/>
    <n v="1"/>
    <n v="10"/>
    <n v="0"/>
    <n v="0"/>
    <n v="0"/>
    <s v="所"/>
    <s v="其他"/>
    <s v="其他系所"/>
    <s v="其他系所"/>
  </r>
  <r>
    <s v="03 13 2019  3:55PM            "/>
    <s v="周侑廷"/>
    <s v="N124987195"/>
    <s v="男"/>
    <s v="08/12/1996                    "/>
    <s v="學生"/>
    <s v=" 電機資訊學院                 "/>
    <s v="資工系"/>
    <s v="碩士班"/>
    <n v="931670099"/>
    <s v="b03902046@ntu.edu.tw"/>
    <s v="其它"/>
    <s v="否"/>
    <s v="                              "/>
    <m/>
    <s v="是"/>
    <m/>
    <s v="網路報名"/>
    <s v="140.112.16.133"/>
    <x v="163"/>
    <n v="6"/>
    <s v="TIP"/>
    <s v="企業實習計劃說明會"/>
    <x v="11"/>
    <n v="2"/>
    <n v="107"/>
    <n v="1"/>
    <n v="1"/>
    <n v="10"/>
    <m/>
    <s v="r07922042周侑廷"/>
    <n v="0"/>
    <n v="1"/>
    <n v="10"/>
    <n v="0"/>
    <n v="0"/>
    <n v="0"/>
    <s v="所"/>
    <s v="其他"/>
    <s v="其他系所"/>
    <s v="其他系所"/>
  </r>
  <r>
    <s v="03 19 2019 11:52PM            "/>
    <s v="周侑廷"/>
    <s v="N124987195"/>
    <s v="男"/>
    <s v="08/12/1996                    "/>
    <s v="學生"/>
    <s v=" 電機資訊學院                 "/>
    <s v="資工系"/>
    <s v="碩士班"/>
    <n v="931670099"/>
    <s v="b03902046@ntu.edu.tw"/>
    <s v="其它"/>
    <s v="否"/>
    <s v="                              "/>
    <m/>
    <s v="是"/>
    <m/>
    <s v="網路報名"/>
    <s v="140.112.233.2"/>
    <x v="163"/>
    <n v="6"/>
    <s v="TIP"/>
    <s v="企業實習計劃說明會"/>
    <x v="23"/>
    <n v="2"/>
    <n v="107"/>
    <n v="1"/>
    <n v="1"/>
    <n v="10"/>
    <s v="是"/>
    <s v="r07922042周侑廷"/>
    <n v="0"/>
    <n v="1"/>
    <n v="10"/>
    <n v="0"/>
    <n v="0"/>
    <n v="0"/>
    <s v="所"/>
    <s v="其他"/>
    <s v="其他系所"/>
    <s v="其他系所"/>
  </r>
  <r>
    <s v="03 12 2019 12:11AM            "/>
    <s v="周孟萱"/>
    <s v="A230418451"/>
    <s v="女"/>
    <s v="02/19/1999                    "/>
    <s v="學生"/>
    <s v="管理學院                      "/>
    <s v="會計系"/>
    <s v="學士班"/>
    <n v="987227927"/>
    <s v="b06702057@ntu.edu.tw"/>
    <s v="其它"/>
    <s v="否"/>
    <n v="0"/>
    <n v="1"/>
    <s v="是"/>
    <m/>
    <s v="網路報名"/>
    <s v="150.116.250.82"/>
    <x v="164"/>
    <n v="10"/>
    <s v="TIP"/>
    <s v="企業實習計劃說明會"/>
    <x v="18"/>
    <n v="2"/>
    <n v="107"/>
    <n v="1"/>
    <n v="1"/>
    <n v="10"/>
    <s v="否"/>
    <s v="b06702057周孟萱"/>
    <n v="0"/>
    <n v="1"/>
    <n v="10"/>
    <n v="0"/>
    <n v="0"/>
    <n v="0"/>
    <s v="系"/>
    <s v="會計"/>
    <s v="會計系"/>
    <s v="會計系"/>
  </r>
  <r>
    <s v="03 12 2019 12:05AM            "/>
    <s v="周孟萱"/>
    <s v="A230418451"/>
    <s v="女"/>
    <s v="02/19/1999                    "/>
    <s v="學生"/>
    <s v="管理學院                      "/>
    <s v="會計系"/>
    <s v="學士班"/>
    <n v="987227927"/>
    <s v="b06702057@ntu.edu.tw"/>
    <s v="其它"/>
    <s v="否"/>
    <n v="0"/>
    <n v="1"/>
    <s v="是"/>
    <m/>
    <s v="網路報名"/>
    <s v="150.116.250.82"/>
    <x v="164"/>
    <n v="10"/>
    <s v="TIP"/>
    <s v="企業實習計劃說明會"/>
    <x v="3"/>
    <n v="2"/>
    <n v="107"/>
    <n v="1"/>
    <n v="1"/>
    <n v="10"/>
    <s v="否"/>
    <s v="b06702057周孟萱"/>
    <n v="0"/>
    <n v="1"/>
    <n v="10"/>
    <n v="0"/>
    <n v="0"/>
    <n v="0"/>
    <s v="系"/>
    <s v="會計"/>
    <s v="會計系"/>
    <s v="會計系"/>
  </r>
  <r>
    <s v="03 15 2019 10:02AM            "/>
    <s v="周宜潔"/>
    <s v="F229904414"/>
    <s v="女"/>
    <s v="07/07/1999                    "/>
    <s v="學生"/>
    <s v="管理學院                      "/>
    <s v="財金系"/>
    <s v="學士班"/>
    <n v="939168740"/>
    <s v="b06703086@ntu.edu.tw"/>
    <s v="其它"/>
    <s v="否"/>
    <n v="0"/>
    <n v="1"/>
    <s v="是"/>
    <m/>
    <s v="網路報名"/>
    <s v="140.112.25.99"/>
    <x v="165"/>
    <n v="10"/>
    <s v="TIP"/>
    <s v="企業實習計劃說明會"/>
    <x v="3"/>
    <n v="2"/>
    <n v="107"/>
    <n v="1"/>
    <n v="1"/>
    <n v="10"/>
    <s v="否"/>
    <s v="b06703086周宜潔"/>
    <n v="0"/>
    <n v="1"/>
    <n v="10"/>
    <n v="0"/>
    <n v="0"/>
    <n v="0"/>
    <s v="系"/>
    <s v="財金"/>
    <s v="財金系"/>
    <s v="財金系"/>
  </r>
  <r>
    <s v="03 19 2019 12:44PM            "/>
    <s v="周宜潔"/>
    <s v="F229904414"/>
    <s v="女"/>
    <s v="07/07/1999                    "/>
    <s v="學生"/>
    <s v="管理學院                      "/>
    <s v="財金系"/>
    <s v="學士班"/>
    <n v="939168740"/>
    <s v="b06703086@ntu.edu.tw"/>
    <s v="其它"/>
    <s v="否"/>
    <s v="                              "/>
    <m/>
    <s v="是"/>
    <m/>
    <s v="網路報名"/>
    <s v="140.112.25.21"/>
    <x v="165"/>
    <n v="6"/>
    <s v="職涯講堂"/>
    <s v="學長姐實習經驗分享會"/>
    <x v="6"/>
    <n v="2"/>
    <n v="107"/>
    <n v="1"/>
    <n v="1"/>
    <n v="10"/>
    <s v="無"/>
    <s v="b06703086周宜潔"/>
    <n v="0"/>
    <n v="1"/>
    <n v="10"/>
    <n v="0"/>
    <n v="0"/>
    <n v="0"/>
    <s v="系"/>
    <s v="財金"/>
    <s v="財金系"/>
    <s v="財金系"/>
  </r>
  <r>
    <s v="02 18 2019 10:27AM            "/>
    <s v="周承宏"/>
    <s v="F130105032"/>
    <s v="男"/>
    <s v="10/24/1997                    "/>
    <s v="學生"/>
    <s v="理學院                        "/>
    <s v="心理系"/>
    <s v="學士班"/>
    <n v="983803555"/>
    <s v="b05207038@ntu.edu.tw"/>
    <s v="其它"/>
    <s v="否"/>
    <n v="0"/>
    <n v="1"/>
    <s v="是"/>
    <m/>
    <s v="網路報名"/>
    <s v="140.112.25.39"/>
    <x v="166"/>
    <n v="10"/>
    <s v="TIP"/>
    <s v="企業實習計劃說明會"/>
    <x v="0"/>
    <n v="2"/>
    <n v="107"/>
    <n v="1"/>
    <n v="1"/>
    <n v="10"/>
    <s v="否"/>
    <s v="b05207038周承宏"/>
    <n v="0"/>
    <n v="1"/>
    <n v="10"/>
    <n v="0"/>
    <n v="0"/>
    <n v="0"/>
    <s v="系"/>
    <s v="其他"/>
    <s v="其他系所"/>
    <s v="其他系所"/>
  </r>
  <r>
    <s v="03 13 2019 11:08AM            "/>
    <s v="周承宏"/>
    <s v="F130105032"/>
    <s v="男"/>
    <s v="10/24/1997                    "/>
    <s v="學生"/>
    <s v="理學院                        "/>
    <s v="心理系"/>
    <s v="學士班"/>
    <n v="983803555"/>
    <s v="b05207038@ntu.edu.tw"/>
    <s v="其它"/>
    <s v="否"/>
    <n v="0"/>
    <n v="1"/>
    <s v="是"/>
    <m/>
    <s v="網路報名"/>
    <s v="140.112.25.27"/>
    <x v="166"/>
    <n v="10"/>
    <s v="TIP"/>
    <s v="企業實習計劃說明會"/>
    <x v="9"/>
    <n v="2"/>
    <n v="107"/>
    <n v="1"/>
    <n v="1"/>
    <n v="10"/>
    <s v="否"/>
    <s v="b05207038周承宏"/>
    <n v="0"/>
    <n v="1"/>
    <n v="10"/>
    <n v="0"/>
    <n v="0"/>
    <n v="0"/>
    <s v="系"/>
    <s v="其他"/>
    <s v="其他系所"/>
    <s v="其他系所"/>
  </r>
  <r>
    <s v="03 13 2019  5:41PM            "/>
    <s v="周承宏"/>
    <s v="F130105032"/>
    <s v="男"/>
    <s v="10/24/1997                    "/>
    <s v="學生"/>
    <s v="理學院                        "/>
    <s v="心理系"/>
    <s v="學士班"/>
    <n v="983803555"/>
    <s v="b05207038@ntu.edu.tw"/>
    <s v="其它"/>
    <s v="否"/>
    <n v="0"/>
    <n v="1"/>
    <s v="是"/>
    <m/>
    <s v="網路報名"/>
    <s v="140.112.235.158"/>
    <x v="166"/>
    <n v="10"/>
    <s v="TIP"/>
    <s v="企業實習計劃說明會"/>
    <x v="10"/>
    <n v="2"/>
    <n v="107"/>
    <n v="1"/>
    <n v="1"/>
    <n v="10"/>
    <m/>
    <s v="b05207038周承宏"/>
    <n v="0"/>
    <n v="1"/>
    <n v="10"/>
    <n v="0"/>
    <n v="0"/>
    <n v="0"/>
    <s v="系"/>
    <s v="其他"/>
    <s v="其他系所"/>
    <s v="其他系所"/>
  </r>
  <r>
    <s v="02 18 2019 10:24AM            "/>
    <s v="周承宏"/>
    <s v="F130105032"/>
    <s v="男"/>
    <s v="10/24/1997                    "/>
    <s v="學生"/>
    <s v="理學院                        "/>
    <s v="心理系"/>
    <s v="學士班"/>
    <n v="983803555"/>
    <s v="b05207038@ntu.edu.tw"/>
    <s v="其它"/>
    <s v="否"/>
    <n v="0"/>
    <n v="1"/>
    <s v="是"/>
    <m/>
    <s v="網路報名"/>
    <s v="140.112.25.39"/>
    <x v="166"/>
    <n v="10"/>
    <s v="TIP"/>
    <s v="企業實習計劃說明會"/>
    <x v="3"/>
    <n v="2"/>
    <n v="107"/>
    <n v="1"/>
    <n v="1"/>
    <n v="10"/>
    <s v="否"/>
    <s v="b05207038周承宏"/>
    <n v="0"/>
    <n v="1"/>
    <n v="10"/>
    <n v="0"/>
    <n v="0"/>
    <n v="0"/>
    <s v="系"/>
    <s v="其他"/>
    <s v="其他系所"/>
    <s v="其他系所"/>
  </r>
  <r>
    <s v="02 18 2019 10:25AM            "/>
    <s v="周承宏"/>
    <s v="F130105032"/>
    <s v="男"/>
    <s v="10/24/1997                    "/>
    <s v="學生"/>
    <s v="理學院                        "/>
    <s v="心理系"/>
    <s v="學士班"/>
    <n v="983803555"/>
    <s v="b05207038@ntu.edu.tw"/>
    <s v="其它"/>
    <s v="否"/>
    <n v="0"/>
    <n v="1"/>
    <s v="是"/>
    <m/>
    <s v="網路報名"/>
    <s v="140.112.25.39"/>
    <x v="166"/>
    <n v="10"/>
    <s v="TIP"/>
    <s v="企業實習計劃說明會"/>
    <x v="8"/>
    <n v="2"/>
    <n v="107"/>
    <n v="1"/>
    <n v="1"/>
    <n v="10"/>
    <s v="否"/>
    <s v="b05207038周承宏"/>
    <n v="0"/>
    <n v="1"/>
    <n v="10"/>
    <n v="0"/>
    <n v="0"/>
    <n v="0"/>
    <s v="系"/>
    <s v="其他"/>
    <s v="其他系所"/>
    <s v="其他系所"/>
  </r>
  <r>
    <s v="04 23 2019  5:21PM            "/>
    <s v="周承宏"/>
    <s v="F130105032"/>
    <s v="男"/>
    <s v="10/24/1997                    "/>
    <s v="學生"/>
    <s v="理學院                        "/>
    <s v="心理系"/>
    <s v="學士班"/>
    <n v="983803555"/>
    <s v="b05207038@ntu.edu.tw"/>
    <s v="其它"/>
    <s v="否"/>
    <s v="                              "/>
    <m/>
    <s v="是"/>
    <m/>
    <s v="網路報名"/>
    <s v="140.112.4.192"/>
    <x v="166"/>
    <n v="6"/>
    <s v="TIP"/>
    <s v="企業實習說明會"/>
    <x v="7"/>
    <n v="2"/>
    <n v="107"/>
    <n v="1"/>
    <n v="1"/>
    <n v="10"/>
    <s v="否"/>
    <s v="b05207038周承宏"/>
    <n v="0"/>
    <n v="1"/>
    <n v="10"/>
    <n v="0"/>
    <n v="0"/>
    <n v="0"/>
    <s v="系"/>
    <s v="其他"/>
    <s v="其他系所"/>
    <s v="其他系所"/>
  </r>
  <r>
    <s v="03  6 2019  4:05PM            "/>
    <s v="周昀蒨"/>
    <s v="J222823508"/>
    <s v="女"/>
    <s v="05/26/1997                    "/>
    <s v="學生"/>
    <s v="管理學院                      "/>
    <s v="會計系"/>
    <s v="學士班"/>
    <n v="910776517"/>
    <s v="b04106012@ntu.edu.tw"/>
    <s v="其它"/>
    <s v="否"/>
    <n v="0"/>
    <n v="1"/>
    <s v="是"/>
    <m/>
    <s v="網路報名"/>
    <s v="140.112.217.140"/>
    <x v="167"/>
    <n v="10"/>
    <s v="TIP"/>
    <s v="企業實習計劃說明會"/>
    <x v="3"/>
    <n v="2"/>
    <n v="107"/>
    <n v="1"/>
    <n v="1"/>
    <n v="10"/>
    <s v="是"/>
    <s v="b04106012周昀蒨"/>
    <n v="0"/>
    <n v="1"/>
    <n v="10"/>
    <n v="0"/>
    <n v="0"/>
    <n v="0"/>
    <s v="系"/>
    <s v="會計"/>
    <s v="會計系"/>
    <s v="會計系"/>
  </r>
  <r>
    <s v="03  4 2019  5:18PM            "/>
    <s v="周欣然"/>
    <s v="UB00043870"/>
    <s v="女"/>
    <s v="11/27/1996                    "/>
    <s v="學生"/>
    <s v="工學院                        "/>
    <s v="醫工所"/>
    <s v="碩士班"/>
    <n v="979756877"/>
    <s v="r07528061@ntu.edu.tw"/>
    <s v="其它"/>
    <s v="否"/>
    <n v="1"/>
    <n v="0"/>
    <s v="否"/>
    <m/>
    <s v="網路報名"/>
    <s v="140.112.93.160"/>
    <x v="168"/>
    <n v="10"/>
    <s v="TIP"/>
    <s v="企業實習計劃說明會"/>
    <x v="0"/>
    <n v="2"/>
    <n v="107"/>
    <n v="1"/>
    <n v="1"/>
    <n v="10"/>
    <s v="是"/>
    <s v="r07528061周欣然"/>
    <n v="1"/>
    <n v="0"/>
    <n v="0"/>
    <n v="1"/>
    <n v="0"/>
    <n v="0"/>
    <s v="所"/>
    <s v="其他"/>
    <s v="其他系所"/>
    <s v="其他系所"/>
  </r>
  <r>
    <s v="03  4 2019  5:12PM            "/>
    <s v="周欣然"/>
    <s v="UB00043870"/>
    <s v="女"/>
    <s v="11/27/1996                    "/>
    <s v="學生"/>
    <s v="工學院                        "/>
    <s v="醫工所"/>
    <s v="碩士班"/>
    <n v="979756877"/>
    <s v="r07528061@ntu.edu.tw"/>
    <s v="其它"/>
    <s v="否"/>
    <n v="0"/>
    <n v="1"/>
    <s v="是"/>
    <m/>
    <s v="網路報名"/>
    <s v="140.112.93.160"/>
    <x v="168"/>
    <n v="10"/>
    <s v="TIP"/>
    <s v="企業實習計劃說明會"/>
    <x v="1"/>
    <n v="2"/>
    <n v="107"/>
    <n v="1"/>
    <n v="1"/>
    <n v="10"/>
    <s v="有"/>
    <s v="r07528061周欣然"/>
    <n v="0"/>
    <n v="1"/>
    <n v="10"/>
    <n v="0"/>
    <n v="0"/>
    <n v="0"/>
    <s v="所"/>
    <s v="其他"/>
    <s v="其他系所"/>
    <s v="其他系所"/>
  </r>
  <r>
    <s v="03 26 2019  3:45PM            "/>
    <s v="周建愷"/>
    <s v="F129997855"/>
    <s v="男"/>
    <s v="04/28/1997                    "/>
    <s v="學生"/>
    <s v="管理學院                      "/>
    <s v="資管系"/>
    <s v="學士班"/>
    <n v="227548589"/>
    <m/>
    <s v="其它"/>
    <s v="是"/>
    <s v="                              "/>
    <m/>
    <s v="是"/>
    <m/>
    <s v="現場報名"/>
    <m/>
    <x v="169"/>
    <n v="6"/>
    <s v="職涯講堂"/>
    <s v="學長姐實習經驗分享會"/>
    <x v="6"/>
    <n v="2"/>
    <n v="107"/>
    <n v="1"/>
    <n v="1"/>
    <n v="10"/>
    <m/>
    <s v="b04705040周建愷"/>
    <n v="0"/>
    <n v="0"/>
    <n v="0"/>
    <n v="0"/>
    <n v="1"/>
    <n v="0"/>
    <s v="系"/>
    <s v="資管"/>
    <s v="資管系"/>
    <s v="資管系"/>
  </r>
  <r>
    <s v="03 18 2019  9:32PM            "/>
    <s v="周思廷"/>
    <s v="G222103894"/>
    <s v="女"/>
    <s v="06/05/1994                    "/>
    <s v="學生"/>
    <s v="生物資源暨農學院              "/>
    <s v="農經系"/>
    <s v="碩士班"/>
    <n v="919900732"/>
    <s v="kirsty51116@yahoo.com.tw"/>
    <s v="其它"/>
    <s v="否"/>
    <n v="1"/>
    <n v="0"/>
    <s v="否"/>
    <m/>
    <s v="網路報名"/>
    <s v="140.112.229.13"/>
    <x v="170"/>
    <n v="10"/>
    <s v="TIP"/>
    <s v="企業實習計劃說明會"/>
    <x v="3"/>
    <n v="2"/>
    <n v="107"/>
    <n v="1"/>
    <n v="1"/>
    <n v="10"/>
    <s v="否"/>
    <s v="r06627006周思廷"/>
    <n v="1"/>
    <n v="0"/>
    <n v="0"/>
    <n v="1"/>
    <n v="0"/>
    <n v="0"/>
    <s v="所"/>
    <s v="其他"/>
    <s v="其他系所"/>
    <s v="其他系所"/>
  </r>
  <r>
    <s v="02 21 2019 11:37AM            "/>
    <s v="周柏伶"/>
    <s v="F229393617"/>
    <s v="女"/>
    <s v="06/19/1997                    "/>
    <s v="學生"/>
    <s v="管理學院                      "/>
    <s v="會計系"/>
    <s v="學士班"/>
    <n v="979089918"/>
    <s v="b04702063@ntu.edu.tw"/>
    <s v="其它"/>
    <s v="否"/>
    <n v="1"/>
    <n v="0"/>
    <s v="否"/>
    <m/>
    <s v="網路報名"/>
    <s v="114.136.158.166"/>
    <x v="171"/>
    <n v="10"/>
    <s v="TIP"/>
    <s v="企業實習計劃說明會"/>
    <x v="8"/>
    <n v="2"/>
    <n v="107"/>
    <n v="1"/>
    <n v="1"/>
    <n v="10"/>
    <s v="沒有"/>
    <s v="b04702063周柏伶"/>
    <n v="1"/>
    <n v="0"/>
    <n v="0"/>
    <n v="1"/>
    <n v="0"/>
    <n v="0"/>
    <s v="系"/>
    <s v="會計"/>
    <s v="會計系"/>
    <s v="會計系"/>
  </r>
  <r>
    <s v="03 11 2019 10:25PM            "/>
    <s v="周家齊"/>
    <s v="C121614221"/>
    <s v="男"/>
    <s v="12/01/1998                    "/>
    <s v="學生"/>
    <s v="社會科學院                    "/>
    <s v="政治系公行組"/>
    <s v="學士班"/>
    <n v="978576425"/>
    <s v="b06302334@ntu.edu.tw"/>
    <s v="其它"/>
    <s v="否"/>
    <n v="0"/>
    <n v="1"/>
    <s v="是"/>
    <m/>
    <s v="網路報名"/>
    <s v="42.73.185.106"/>
    <x v="172"/>
    <n v="10"/>
    <s v="TIP"/>
    <s v="企業實習計劃說明會"/>
    <x v="10"/>
    <n v="2"/>
    <n v="107"/>
    <n v="1"/>
    <n v="1"/>
    <n v="10"/>
    <m/>
    <s v="b06302334周家齊"/>
    <n v="0"/>
    <n v="1"/>
    <n v="10"/>
    <n v="0"/>
    <n v="0"/>
    <n v="0"/>
    <s v="系"/>
    <s v="其他"/>
    <s v="其他系所"/>
    <s v="其他系所"/>
  </r>
  <r>
    <s v="03 11 2019 10:23PM            "/>
    <s v="周家齊"/>
    <s v="C121614221"/>
    <s v="男"/>
    <s v="12/01/1998                    "/>
    <s v="學生"/>
    <s v="社會科學院                    "/>
    <s v="政治系公行組"/>
    <s v="學士班"/>
    <n v="978576425"/>
    <s v="b06302334@ntu.edu.tw"/>
    <s v="其它"/>
    <s v="否"/>
    <n v="0"/>
    <n v="1"/>
    <s v="是"/>
    <m/>
    <s v="網路報名"/>
    <s v="42.73.185.106"/>
    <x v="172"/>
    <n v="10"/>
    <s v="TIP"/>
    <s v="企業實習計劃說明會"/>
    <x v="3"/>
    <n v="2"/>
    <n v="107"/>
    <n v="1"/>
    <n v="1"/>
    <n v="10"/>
    <s v="否"/>
    <s v="b06302334周家齊"/>
    <n v="0"/>
    <n v="1"/>
    <n v="10"/>
    <n v="0"/>
    <n v="0"/>
    <n v="0"/>
    <s v="系"/>
    <s v="其他"/>
    <s v="其他系所"/>
    <s v="其他系所"/>
  </r>
  <r>
    <s v="03 11 2019 10:26PM            "/>
    <s v="周家齊"/>
    <s v="C121614221"/>
    <s v="男"/>
    <s v="12/01/1998                    "/>
    <s v="學生"/>
    <s v="社會科學院                    "/>
    <s v="政治系公行組"/>
    <s v="學士班"/>
    <n v="978576425"/>
    <s v="b06302334@ntu.edu.tw"/>
    <s v="其它"/>
    <s v="否"/>
    <n v="0"/>
    <n v="1"/>
    <s v="是"/>
    <m/>
    <s v="網路報名"/>
    <s v="42.73.185.106"/>
    <x v="172"/>
    <n v="10"/>
    <s v="TIP"/>
    <s v="企業實習計劃說明會"/>
    <x v="1"/>
    <n v="2"/>
    <n v="107"/>
    <n v="1"/>
    <n v="1"/>
    <n v="10"/>
    <s v="否"/>
    <s v="b06302334周家齊"/>
    <n v="0"/>
    <n v="1"/>
    <n v="10"/>
    <n v="0"/>
    <n v="0"/>
    <n v="0"/>
    <s v="系"/>
    <s v="其他"/>
    <s v="其他系所"/>
    <s v="其他系所"/>
  </r>
  <r>
    <s v="02 25 2019 12:13PM            "/>
    <s v="周庭瑋"/>
    <s v="H224683887"/>
    <s v="女"/>
    <s v="05/24/1997                    "/>
    <s v="學生"/>
    <s v="管理學院                      "/>
    <s v="財金系"/>
    <s v="碩士班"/>
    <n v="938660179"/>
    <s v="a0938660179@gmail.com"/>
    <s v="其它"/>
    <s v="否"/>
    <n v="0"/>
    <n v="1"/>
    <s v="是"/>
    <m/>
    <s v="網路報名"/>
    <s v="36.227.27.11"/>
    <x v="173"/>
    <n v="10"/>
    <s v="TIP"/>
    <s v="企業實習計劃說明會"/>
    <x v="3"/>
    <n v="2"/>
    <n v="107"/>
    <n v="1"/>
    <n v="1"/>
    <n v="10"/>
    <s v="否"/>
    <s v="r07723079周庭瑋"/>
    <n v="0"/>
    <n v="1"/>
    <n v="10"/>
    <n v="0"/>
    <n v="0"/>
    <n v="0"/>
    <s v="所"/>
    <s v="財金"/>
    <s v="財金所"/>
    <s v="財金所"/>
  </r>
  <r>
    <s v="02 18 2019 11:24PM            "/>
    <s v="周庭瑋"/>
    <s v="H224683887"/>
    <s v="女"/>
    <s v="05/24/1997                    "/>
    <s v="學生"/>
    <s v="管理學院                      "/>
    <s v="財金系"/>
    <s v="碩士班"/>
    <n v="938660179"/>
    <s v="a0938660179@gmail.com"/>
    <s v="其它"/>
    <s v="否"/>
    <n v="0"/>
    <n v="1"/>
    <s v="是"/>
    <m/>
    <s v="網路報名"/>
    <s v="27.246.101.88"/>
    <x v="173"/>
    <n v="10"/>
    <s v="TIP"/>
    <s v="企業實習計劃說明會"/>
    <x v="8"/>
    <n v="2"/>
    <n v="107"/>
    <n v="1"/>
    <n v="1"/>
    <n v="10"/>
    <s v="否"/>
    <s v="r07723079周庭瑋"/>
    <n v="0"/>
    <n v="1"/>
    <n v="10"/>
    <n v="0"/>
    <n v="0"/>
    <n v="0"/>
    <s v="所"/>
    <s v="財金"/>
    <s v="財金所"/>
    <s v="財金所"/>
  </r>
  <r>
    <s v="03 18 2019  6:38PM            "/>
    <s v="周書瑋"/>
    <s v="A230148383"/>
    <s v="女"/>
    <s v="11/07/1999                    "/>
    <s v="學生"/>
    <s v="生物資源暨農學院              "/>
    <s v="農藝系"/>
    <s v="學士班"/>
    <n v="963670843"/>
    <s v="lovepencil6081@gmail.com"/>
    <s v="其它"/>
    <s v="否"/>
    <n v="0"/>
    <n v="1"/>
    <s v="是"/>
    <m/>
    <s v="網路報名"/>
    <s v="42.72.121.120"/>
    <x v="174"/>
    <n v="10"/>
    <s v="TIP"/>
    <s v="企業實習計劃說明會"/>
    <x v="1"/>
    <n v="2"/>
    <n v="107"/>
    <n v="1"/>
    <n v="1"/>
    <n v="10"/>
    <s v="否"/>
    <s v="b07601018周書瑋"/>
    <n v="0"/>
    <n v="1"/>
    <n v="10"/>
    <n v="0"/>
    <n v="0"/>
    <n v="0"/>
    <s v="系"/>
    <s v="其他"/>
    <s v="其他系所"/>
    <s v="其他系所"/>
  </r>
  <r>
    <s v="03  8 2019 10:03AM            "/>
    <s v="周祐霆"/>
    <s v="F130082954"/>
    <s v="男"/>
    <s v="08/26/1997                    "/>
    <s v="學生"/>
    <s v="社會科學院                    "/>
    <s v="經濟系"/>
    <s v="學士班"/>
    <n v="928347202"/>
    <s v="b04303079@ntu.edu.tw"/>
    <s v="其它"/>
    <s v="否"/>
    <n v="1"/>
    <n v="0"/>
    <s v="否"/>
    <m/>
    <s v="網路報名"/>
    <s v="61.219.81.163"/>
    <x v="175"/>
    <n v="10"/>
    <s v="TIP"/>
    <s v="企業實習計劃說明會"/>
    <x v="3"/>
    <n v="2"/>
    <n v="107"/>
    <n v="1"/>
    <n v="1"/>
    <n v="10"/>
    <s v="是"/>
    <s v="b04303079周祐霆"/>
    <n v="1"/>
    <n v="0"/>
    <n v="0"/>
    <n v="1"/>
    <n v="0"/>
    <n v="0"/>
    <s v="系"/>
    <s v="其他"/>
    <s v="其他系所"/>
    <s v="其他系所"/>
  </r>
  <r>
    <s v="03  8 2019 10:02AM            "/>
    <s v="周祐霆"/>
    <s v="F130082954"/>
    <s v="男"/>
    <s v="08/26/1997                    "/>
    <s v="學生"/>
    <s v="社會科學院                    "/>
    <s v="經濟系"/>
    <s v="學士班"/>
    <n v="928347202"/>
    <s v="b04303079@ntu.edu.tw"/>
    <s v="其它"/>
    <s v="否"/>
    <n v="0"/>
    <n v="1"/>
    <s v="是"/>
    <m/>
    <s v="網路報名"/>
    <s v="61.219.81.163"/>
    <x v="175"/>
    <n v="10"/>
    <s v="TIP"/>
    <s v="企業實習計劃說明會"/>
    <x v="8"/>
    <n v="2"/>
    <n v="107"/>
    <n v="1"/>
    <n v="1"/>
    <n v="10"/>
    <s v="是"/>
    <s v="b04303079周祐霆"/>
    <n v="0"/>
    <n v="1"/>
    <n v="10"/>
    <n v="0"/>
    <n v="0"/>
    <n v="0"/>
    <s v="系"/>
    <s v="其他"/>
    <s v="其他系所"/>
    <s v="其他系所"/>
  </r>
  <r>
    <s v="03  8 2019 10:46PM            "/>
    <s v="周祐霆"/>
    <s v="F130082954"/>
    <s v="男"/>
    <s v="08/26/1997                    "/>
    <s v="學生"/>
    <s v="社會科學院                    "/>
    <s v="經濟系"/>
    <s v="學士班"/>
    <n v="928347202"/>
    <s v="b04303079@ntu.edu.tw"/>
    <s v="其它"/>
    <s v="否"/>
    <n v="0"/>
    <n v="1"/>
    <s v="是"/>
    <m/>
    <s v="網路報名"/>
    <s v="114.45.61.72"/>
    <x v="175"/>
    <n v="10"/>
    <s v="TIP"/>
    <s v="企業實習計劃說明會"/>
    <x v="5"/>
    <n v="2"/>
    <n v="107"/>
    <n v="1"/>
    <n v="1"/>
    <n v="10"/>
    <s v="是"/>
    <s v="b04303079周祐霆"/>
    <n v="0"/>
    <n v="1"/>
    <n v="10"/>
    <n v="0"/>
    <n v="0"/>
    <n v="0"/>
    <s v="系"/>
    <s v="其他"/>
    <s v="其他系所"/>
    <s v="其他系所"/>
  </r>
  <r>
    <s v="05  6 2019  2:32PM            "/>
    <s v="周靖涵"/>
    <s v="E225022090"/>
    <s v="女"/>
    <s v="01/13/1998                    "/>
    <s v="學生"/>
    <s v="社會科學院                    "/>
    <s v="政治系國關組"/>
    <s v="學士班"/>
    <n v="979272692"/>
    <m/>
    <s v="其它"/>
    <s v="是"/>
    <s v="                              "/>
    <m/>
    <s v="是"/>
    <m/>
    <s v="現場報名"/>
    <m/>
    <x v="176"/>
    <n v="6"/>
    <s v="TIP"/>
    <s v="企業實習說明會"/>
    <x v="7"/>
    <n v="2"/>
    <n v="107"/>
    <n v="1"/>
    <n v="1"/>
    <n v="10"/>
    <m/>
    <s v="b05302138周靖涵"/>
    <n v="0"/>
    <n v="0"/>
    <n v="0"/>
    <n v="0"/>
    <n v="1"/>
    <n v="0"/>
    <s v="系"/>
    <s v="其他"/>
    <s v="其他系所"/>
    <s v="其他系所"/>
  </r>
  <r>
    <s v="03 26 2019  2:50PM            "/>
    <s v="和  靖"/>
    <s v="UA00050891"/>
    <s v="男"/>
    <s v="01/24/1992                    "/>
    <s v="學生"/>
    <s v="法律學院                      "/>
    <s v="法律系"/>
    <s v="碩士班"/>
    <n v="905889646"/>
    <s v="1325661879@qq.com"/>
    <s v="其它"/>
    <s v="是"/>
    <n v="0"/>
    <n v="0"/>
    <s v="是"/>
    <m/>
    <s v="現場報名"/>
    <m/>
    <x v="177"/>
    <n v="0"/>
    <s v="TIP"/>
    <s v="企業實習計劃說明會"/>
    <x v="5"/>
    <n v="2"/>
    <n v="107"/>
    <n v="1"/>
    <n v="1"/>
    <n v="10"/>
    <m/>
    <s v="r07A21116和  靖"/>
    <n v="0"/>
    <n v="0"/>
    <n v="0"/>
    <n v="0"/>
    <n v="1"/>
    <n v="0"/>
    <s v="所"/>
    <s v="其他"/>
    <s v="其他系所"/>
    <s v="其他系所"/>
  </r>
  <r>
    <s v="05  6 2019  2:34PM            "/>
    <s v="居家瑜"/>
    <s v="B222918407"/>
    <s v="男"/>
    <s v="10/28/1997                    "/>
    <s v="學生"/>
    <s v="社會科學院                    "/>
    <s v="政治系政論組"/>
    <s v="學士班"/>
    <n v="983170276"/>
    <m/>
    <s v="其它"/>
    <s v="是"/>
    <s v="                              "/>
    <m/>
    <s v="是"/>
    <m/>
    <s v="現場報名"/>
    <m/>
    <x v="178"/>
    <n v="6"/>
    <s v="TIP"/>
    <s v="企業實習說明會"/>
    <x v="7"/>
    <n v="2"/>
    <n v="107"/>
    <n v="1"/>
    <n v="1"/>
    <n v="10"/>
    <m/>
    <s v="b05302118居家瑜"/>
    <n v="0"/>
    <n v="0"/>
    <n v="0"/>
    <n v="0"/>
    <n v="1"/>
    <n v="0"/>
    <s v="系"/>
    <s v="其他"/>
    <s v="其他系所"/>
    <s v="其他系所"/>
  </r>
  <r>
    <s v="03 15 2019  3:05AM            "/>
    <s v="屈佳宏"/>
    <s v="N124980687"/>
    <s v="男"/>
    <s v="10/21/1995                    "/>
    <s v="學生"/>
    <s v=" 電機資訊學院                 "/>
    <s v="電機系"/>
    <s v="學士班"/>
    <n v="915488328"/>
    <s v="a7276318@gmail.com"/>
    <s v="其它"/>
    <s v="否"/>
    <n v="0"/>
    <n v="1"/>
    <s v="是"/>
    <m/>
    <s v="網路報名"/>
    <s v="111.249.22.234"/>
    <x v="179"/>
    <n v="10"/>
    <s v="TIP"/>
    <s v="企業實習計劃說明會"/>
    <x v="3"/>
    <n v="2"/>
    <n v="107"/>
    <n v="1"/>
    <n v="1"/>
    <n v="10"/>
    <s v="否"/>
    <s v="b03901129屈佳宏"/>
    <n v="0"/>
    <n v="1"/>
    <n v="10"/>
    <n v="0"/>
    <n v="0"/>
    <n v="0"/>
    <s v="系"/>
    <s v="其他"/>
    <s v="其他系所"/>
    <s v="其他系所"/>
  </r>
  <r>
    <s v="03 15 2019  3:04AM            "/>
    <s v="屈佳宏"/>
    <s v="N124980687"/>
    <s v="男"/>
    <s v="10/21/1995                    "/>
    <s v="學生"/>
    <s v=" 電機資訊學院                 "/>
    <s v="電機系"/>
    <s v="學士班"/>
    <n v="915488328"/>
    <s v="a7276318@gmail.com"/>
    <s v="其它"/>
    <s v="否"/>
    <n v="0"/>
    <n v="1"/>
    <s v="是"/>
    <m/>
    <s v="網路報名"/>
    <s v="111.249.22.234"/>
    <x v="179"/>
    <n v="10"/>
    <s v="TIP"/>
    <s v="企業實習計劃說明會"/>
    <x v="8"/>
    <n v="2"/>
    <n v="107"/>
    <n v="1"/>
    <n v="1"/>
    <n v="10"/>
    <s v="否"/>
    <s v="b03901129屈佳宏"/>
    <n v="0"/>
    <n v="1"/>
    <n v="10"/>
    <n v="0"/>
    <n v="0"/>
    <n v="0"/>
    <s v="系"/>
    <s v="其他"/>
    <s v="其他系所"/>
    <s v="其他系所"/>
  </r>
  <r>
    <s v="03 15 2019  3:07AM            "/>
    <s v="屈佳宏"/>
    <s v="N124980687"/>
    <s v="男"/>
    <s v="10/21/1995                    "/>
    <s v="學生"/>
    <s v=" 電機資訊學院                 "/>
    <s v="電機系"/>
    <s v="學士班"/>
    <n v="915488328"/>
    <s v="a7276318@gmail.com"/>
    <s v="其它"/>
    <s v="否"/>
    <s v="                              "/>
    <m/>
    <s v="是"/>
    <m/>
    <s v="網路報名"/>
    <s v="111.249.22.234"/>
    <x v="179"/>
    <n v="6"/>
    <s v="TIP"/>
    <s v="企業實習計劃說明會"/>
    <x v="11"/>
    <n v="2"/>
    <n v="107"/>
    <n v="1"/>
    <n v="1"/>
    <n v="10"/>
    <m/>
    <s v="b03901129屈佳宏"/>
    <n v="0"/>
    <n v="1"/>
    <n v="10"/>
    <n v="0"/>
    <n v="0"/>
    <n v="0"/>
    <s v="系"/>
    <s v="其他"/>
    <s v="其他系所"/>
    <s v="其他系所"/>
  </r>
  <r>
    <s v="03 19 2019  4:45PM            "/>
    <s v="念恩廷"/>
    <s v="F129738329"/>
    <s v="男"/>
    <s v="03/10/1998                    "/>
    <s v="學生"/>
    <s v="管理學院                      "/>
    <s v="財金系"/>
    <s v="學士班"/>
    <n v="983127285"/>
    <s v="bestandy.ab@gmail.com"/>
    <s v="其它"/>
    <s v="是"/>
    <n v="0"/>
    <n v="0"/>
    <s v="是"/>
    <m/>
    <s v="現場報名"/>
    <m/>
    <x v="180"/>
    <n v="0"/>
    <s v="TIP"/>
    <s v="企業實習計劃說明會"/>
    <x v="3"/>
    <n v="2"/>
    <n v="107"/>
    <n v="1"/>
    <n v="1"/>
    <n v="10"/>
    <m/>
    <s v="b05703027念恩廷"/>
    <n v="0"/>
    <n v="0"/>
    <n v="0"/>
    <n v="0"/>
    <n v="1"/>
    <n v="0"/>
    <s v="系"/>
    <s v="財金"/>
    <s v="財金系"/>
    <s v="財金系"/>
  </r>
  <r>
    <s v="03 11 2019  5:44PM            "/>
    <s v="林  宓"/>
    <s v="F229333826"/>
    <s v="女"/>
    <s v="09/16/1996                    "/>
    <s v="學生"/>
    <s v="社會科學院                    "/>
    <s v="社會系"/>
    <s v="學士班"/>
    <n v="952850916"/>
    <s v="b04305022@ntu.edu.tw"/>
    <s v="其它"/>
    <s v="否"/>
    <n v="0"/>
    <n v="1"/>
    <s v="是"/>
    <m/>
    <s v="網路報名"/>
    <s v="49.215.153.11"/>
    <x v="181"/>
    <n v="10"/>
    <s v="職涯講堂"/>
    <s v="校友職涯分享會"/>
    <x v="20"/>
    <n v="2"/>
    <n v="107"/>
    <n v="1"/>
    <n v="1"/>
    <n v="10"/>
    <m/>
    <s v="b04305022林  宓"/>
    <n v="0"/>
    <n v="1"/>
    <n v="10"/>
    <n v="0"/>
    <n v="0"/>
    <n v="0"/>
    <s v="系"/>
    <s v="其他"/>
    <s v="其他系所"/>
    <s v="其他系所"/>
  </r>
  <r>
    <s v="03  6 2019  5:48PM            "/>
    <s v="林  珩"/>
    <s v="A227946848"/>
    <s v="女"/>
    <s v="10/28/1997                    "/>
    <s v="學生"/>
    <s v="生物資源暨農學院              "/>
    <s v="生傳系"/>
    <s v="學士班"/>
    <n v="922102812"/>
    <m/>
    <s v="其它"/>
    <s v="是"/>
    <n v="0"/>
    <n v="0"/>
    <s v="是"/>
    <m/>
    <s v="現場報名"/>
    <m/>
    <x v="182"/>
    <n v="0"/>
    <s v="TIP"/>
    <s v="企業實習計劃說明會"/>
    <x v="13"/>
    <n v="2"/>
    <n v="107"/>
    <n v="1"/>
    <n v="1"/>
    <n v="10"/>
    <m/>
    <s v="b05103046林  珩"/>
    <n v="0"/>
    <n v="0"/>
    <n v="0"/>
    <n v="0"/>
    <n v="1"/>
    <n v="0"/>
    <s v="系"/>
    <s v="其他"/>
    <s v="其他系所"/>
    <s v="其他系所"/>
  </r>
  <r>
    <s v="03  6 2019 12:58PM            "/>
    <s v="林  珩"/>
    <s v="A227946848"/>
    <s v="女"/>
    <s v="10/28/1997                    "/>
    <s v="學生"/>
    <s v="生物資源暨農學院              "/>
    <s v="生傳系"/>
    <s v="學士班"/>
    <n v="922102812"/>
    <s v="B05103046@ntu.edu.tw"/>
    <s v="其它"/>
    <s v="否"/>
    <n v="1"/>
    <n v="0"/>
    <s v="否"/>
    <m/>
    <s v="網路報名"/>
    <s v="140.112.25.4"/>
    <x v="182"/>
    <n v="10"/>
    <s v="TIP"/>
    <s v="企業實習計劃說明會"/>
    <x v="14"/>
    <n v="2"/>
    <n v="107"/>
    <n v="1"/>
    <n v="1"/>
    <n v="10"/>
    <s v="是"/>
    <s v="b05103046林  珩"/>
    <n v="1"/>
    <n v="0"/>
    <n v="0"/>
    <n v="1"/>
    <n v="0"/>
    <n v="0"/>
    <s v="系"/>
    <s v="其他"/>
    <s v="其他系所"/>
    <s v="其他系所"/>
  </r>
  <r>
    <s v="02 18 2019  1:42PM            "/>
    <s v="林  珩"/>
    <s v="A227946848"/>
    <s v="女"/>
    <s v="10/28/1997                    "/>
    <s v="學生"/>
    <s v="生物資源暨農學院              "/>
    <s v="生傳系"/>
    <s v="學士班"/>
    <n v="922102812"/>
    <s v="B05103046@ntu.edu.tw"/>
    <s v="其它"/>
    <s v="否"/>
    <n v="1"/>
    <n v="0"/>
    <s v="否"/>
    <m/>
    <s v="網路報名"/>
    <s v="140.112.4.192"/>
    <x v="182"/>
    <n v="10"/>
    <s v="TIP"/>
    <s v="企業實習計劃說明會"/>
    <x v="3"/>
    <n v="2"/>
    <n v="107"/>
    <n v="1"/>
    <n v="1"/>
    <n v="10"/>
    <s v="是"/>
    <s v="b05103046林  珩"/>
    <n v="1"/>
    <n v="0"/>
    <n v="0"/>
    <n v="1"/>
    <n v="0"/>
    <n v="0"/>
    <s v="系"/>
    <s v="其他"/>
    <s v="其他系所"/>
    <s v="其他系所"/>
  </r>
  <r>
    <s v="03  6 2019 12:51PM            "/>
    <s v="林  珩"/>
    <s v="A227946848"/>
    <s v="女"/>
    <s v="10/28/1997                    "/>
    <s v="學生"/>
    <s v="生物資源暨農學院              "/>
    <s v="生傳系"/>
    <s v="學士班"/>
    <n v="922102812"/>
    <s v="B05103046@ntu.edu.tw"/>
    <s v="其它"/>
    <s v="否"/>
    <n v="0"/>
    <n v="1"/>
    <s v="是"/>
    <m/>
    <s v="網路報名"/>
    <s v="140.112.25.4"/>
    <x v="182"/>
    <n v="10"/>
    <s v="TIP"/>
    <s v="企業實習計劃說明會"/>
    <x v="8"/>
    <n v="2"/>
    <n v="107"/>
    <n v="1"/>
    <n v="1"/>
    <n v="10"/>
    <s v="是"/>
    <s v="b05103046林  珩"/>
    <n v="0"/>
    <n v="1"/>
    <n v="10"/>
    <n v="0"/>
    <n v="0"/>
    <n v="0"/>
    <s v="系"/>
    <s v="其他"/>
    <s v="其他系所"/>
    <s v="其他系所"/>
  </r>
  <r>
    <s v="04  1 2019  4:32PM            "/>
    <s v="林  珩"/>
    <s v="A227946848"/>
    <s v="女"/>
    <s v="10/28/1997                    "/>
    <s v="學生"/>
    <s v="生物資源暨農學院              "/>
    <s v="生傳系"/>
    <s v="學士班"/>
    <n v="922102812"/>
    <s v="B05103046@ntu.edu.tw"/>
    <s v="其它"/>
    <s v="否"/>
    <s v="                              "/>
    <m/>
    <s v="是"/>
    <m/>
    <s v="網路報名"/>
    <s v="140.112.25.106"/>
    <x v="182"/>
    <n v="6"/>
    <s v="TIP"/>
    <s v="企業實習計劃說明會"/>
    <x v="23"/>
    <n v="2"/>
    <n v="107"/>
    <n v="1"/>
    <n v="1"/>
    <n v="10"/>
    <s v="是"/>
    <s v="b05103046林  珩"/>
    <n v="0"/>
    <n v="1"/>
    <n v="10"/>
    <n v="0"/>
    <n v="0"/>
    <n v="0"/>
    <s v="系"/>
    <s v="其他"/>
    <s v="其他系所"/>
    <s v="其他系所"/>
  </r>
  <r>
    <s v="04  1 2019  4:36PM            "/>
    <s v="林  珩"/>
    <s v="A227946848"/>
    <s v="女"/>
    <s v="10/28/1997                    "/>
    <s v="學生"/>
    <s v="生物資源暨農學院              "/>
    <s v="生傳系"/>
    <s v="學士班"/>
    <n v="922102812"/>
    <s v="B05103046@ntu.edu.tw"/>
    <s v="其它"/>
    <s v="否"/>
    <s v="                              "/>
    <m/>
    <s v="是"/>
    <m/>
    <s v="網路報名"/>
    <s v="140.112.25.106"/>
    <x v="182"/>
    <n v="6"/>
    <s v="TIP"/>
    <s v="企業實習說明會"/>
    <x v="12"/>
    <n v="2"/>
    <n v="107"/>
    <n v="1"/>
    <n v="1"/>
    <n v="10"/>
    <s v="是"/>
    <s v="b05103046林  珩"/>
    <n v="0"/>
    <n v="1"/>
    <n v="10"/>
    <n v="0"/>
    <n v="0"/>
    <n v="0"/>
    <s v="系"/>
    <s v="其他"/>
    <s v="其他系所"/>
    <s v="其他系所"/>
  </r>
  <r>
    <s v="03 26 2019  3:05PM            "/>
    <s v="林  翔"/>
    <s v="A129648987"/>
    <s v="男"/>
    <s v="07/21/1997                    "/>
    <s v="學生"/>
    <s v="管理學院                      "/>
    <s v="財金系"/>
    <s v="學士班"/>
    <n v="966724062"/>
    <s v="schani1609@gmail.com"/>
    <s v="其它"/>
    <s v="是"/>
    <n v="0"/>
    <n v="0"/>
    <s v="是"/>
    <m/>
    <s v="現場報名"/>
    <m/>
    <x v="183"/>
    <n v="0"/>
    <s v="TIP"/>
    <s v="企業實習計劃說明會"/>
    <x v="5"/>
    <n v="2"/>
    <n v="107"/>
    <n v="1"/>
    <n v="1"/>
    <n v="10"/>
    <m/>
    <s v="b05703015林  翔"/>
    <n v="0"/>
    <n v="0"/>
    <n v="0"/>
    <n v="0"/>
    <n v="1"/>
    <n v="0"/>
    <s v="系"/>
    <s v="財金"/>
    <s v="財金系"/>
    <s v="財金系"/>
  </r>
  <r>
    <s v="05  1 2019  4:26PM            "/>
    <s v="林  翔"/>
    <s v="A129648987"/>
    <s v="男"/>
    <s v="07/21/1997                    "/>
    <s v="學生"/>
    <s v="管理學院                      "/>
    <s v="財金系"/>
    <s v="學士班"/>
    <n v="966724062"/>
    <s v="schani1609@gmail.com"/>
    <s v="其它"/>
    <s v="是"/>
    <s v="                              "/>
    <m/>
    <s v="是"/>
    <m/>
    <s v="邀請制"/>
    <m/>
    <x v="183"/>
    <n v="6"/>
    <s v="菁粹會客室"/>
    <s v="一對一職涯諮商"/>
    <x v="29"/>
    <n v="2"/>
    <n v="107"/>
    <n v="1"/>
    <n v="1"/>
    <n v="-10"/>
    <m/>
    <s v="b05703015林  翔"/>
    <n v="0"/>
    <n v="1"/>
    <n v="-10"/>
    <n v="0"/>
    <n v="0"/>
    <n v="0"/>
    <s v="系"/>
    <s v="財金"/>
    <s v="財金系"/>
    <s v="財金系"/>
  </r>
  <r>
    <s v="02 13 2019  9:49PM            "/>
    <s v="林  臻"/>
    <s v="A227897411"/>
    <s v="女"/>
    <s v="06/28/1995                    "/>
    <s v="學生"/>
    <s v="工學院                        "/>
    <s v="醫工所"/>
    <s v="碩士班"/>
    <n v="953726272"/>
    <s v="R06548040@ntu.edu.tw"/>
    <s v="其它"/>
    <s v="否"/>
    <n v="0"/>
    <n v="1"/>
    <s v="是"/>
    <m/>
    <s v="網路報名"/>
    <s v="220.132.7.21"/>
    <x v="184"/>
    <n v="10"/>
    <s v="TIP"/>
    <s v="企業實習計劃說明會"/>
    <x v="0"/>
    <n v="2"/>
    <n v="107"/>
    <n v="1"/>
    <n v="1"/>
    <n v="10"/>
    <s v="是"/>
    <s v="r06548040林  臻"/>
    <n v="0"/>
    <n v="1"/>
    <n v="10"/>
    <n v="0"/>
    <n v="0"/>
    <n v="0"/>
    <s v="所"/>
    <s v="其他"/>
    <s v="其他系所"/>
    <s v="其他系所"/>
  </r>
  <r>
    <s v="03 11 2019 12:41PM            "/>
    <s v="林  臻"/>
    <s v="A227897411"/>
    <s v="女"/>
    <s v="06/28/1995                    "/>
    <s v="學生"/>
    <s v="工學院                        "/>
    <s v="醫工所"/>
    <s v="碩士班"/>
    <n v="953726272"/>
    <s v="R06548040@ntu.edu.tw"/>
    <s v="其它"/>
    <s v="否"/>
    <n v="0"/>
    <n v="1"/>
    <s v="是"/>
    <m/>
    <s v="網路報名"/>
    <s v="140.112.25.15"/>
    <x v="184"/>
    <n v="10"/>
    <s v="TIP"/>
    <s v="企業實習計劃說明會"/>
    <x v="10"/>
    <n v="2"/>
    <n v="107"/>
    <n v="1"/>
    <n v="1"/>
    <n v="10"/>
    <m/>
    <s v="r06548040林  臻"/>
    <n v="0"/>
    <n v="1"/>
    <n v="10"/>
    <n v="0"/>
    <n v="0"/>
    <n v="0"/>
    <s v="所"/>
    <s v="其他"/>
    <s v="其他系所"/>
    <s v="其他系所"/>
  </r>
  <r>
    <s v="03  3 2019 10:37PM            "/>
    <s v="林  欐"/>
    <s v="E224048161"/>
    <s v="女"/>
    <s v="11/19/1994                    "/>
    <s v="學生"/>
    <s v="管理學院                      "/>
    <s v="商研所"/>
    <s v="碩士班"/>
    <n v="963097059"/>
    <s v="b03701213@ntu.edu.tw"/>
    <s v="其它"/>
    <s v="否"/>
    <n v="0"/>
    <n v="1"/>
    <s v="是"/>
    <m/>
    <s v="網路報名"/>
    <s v="118.233.153.99"/>
    <x v="185"/>
    <n v="10"/>
    <s v="TIP"/>
    <s v="企業實習計劃說明會"/>
    <x v="14"/>
    <n v="2"/>
    <n v="107"/>
    <n v="1"/>
    <n v="1"/>
    <n v="10"/>
    <s v="是"/>
    <s v="r07741018林  欐"/>
    <n v="0"/>
    <n v="1"/>
    <n v="10"/>
    <n v="0"/>
    <n v="0"/>
    <n v="0"/>
    <s v="所"/>
    <s v="商研"/>
    <s v="商研所"/>
    <s v="商研所"/>
  </r>
  <r>
    <s v="03 13 2019  5:52PM            "/>
    <s v="林  欐"/>
    <s v="E224048161"/>
    <s v="女"/>
    <s v="11/19/1994                    "/>
    <s v="學生"/>
    <s v="管理學院                      "/>
    <s v="商研所"/>
    <s v="碩士班"/>
    <n v="963097059"/>
    <s v="r07741018@ntu.edu.tw"/>
    <s v="其它"/>
    <s v="否"/>
    <n v="0"/>
    <n v="1"/>
    <s v="是"/>
    <m/>
    <s v="網路報名"/>
    <s v="118.233.153.99"/>
    <x v="185"/>
    <n v="10"/>
    <s v="TIP"/>
    <s v="企業實習計劃說明會"/>
    <x v="9"/>
    <n v="2"/>
    <n v="107"/>
    <n v="1"/>
    <n v="1"/>
    <n v="10"/>
    <s v="是"/>
    <s v="r07741018林  欐"/>
    <n v="0"/>
    <n v="1"/>
    <n v="10"/>
    <n v="0"/>
    <n v="0"/>
    <n v="0"/>
    <s v="所"/>
    <s v="商研"/>
    <s v="商研所"/>
    <s v="商研所"/>
  </r>
  <r>
    <s v="03 13 2019  5:51PM            "/>
    <s v="林  欐"/>
    <s v="E224048161"/>
    <s v="女"/>
    <s v="11/19/1994                    "/>
    <s v="學生"/>
    <s v="管理學院                      "/>
    <s v="商研所"/>
    <s v="碩士班"/>
    <n v="963097059"/>
    <s v="r07741018@ntu.edu.tw"/>
    <s v="其它"/>
    <s v="否"/>
    <n v="0"/>
    <n v="1"/>
    <s v="是"/>
    <m/>
    <s v="網路報名"/>
    <s v="118.233.153.99"/>
    <x v="185"/>
    <n v="10"/>
    <s v="TIP"/>
    <s v="企業實習計劃說明會"/>
    <x v="10"/>
    <n v="2"/>
    <n v="107"/>
    <n v="1"/>
    <n v="1"/>
    <n v="10"/>
    <m/>
    <s v="r07741018林  欐"/>
    <n v="0"/>
    <n v="1"/>
    <n v="10"/>
    <n v="0"/>
    <n v="0"/>
    <n v="0"/>
    <s v="所"/>
    <s v="商研"/>
    <s v="商研所"/>
    <s v="商研所"/>
  </r>
  <r>
    <s v="04 11 2019  9:39AM            "/>
    <s v="林  欐"/>
    <s v="E224048161"/>
    <s v="女"/>
    <s v="11/19/1994                    "/>
    <s v="學生"/>
    <s v="管理學院                      "/>
    <s v="商研所"/>
    <s v="碩士班"/>
    <n v="963097059"/>
    <s v="r07741018@ntu.edu.tw"/>
    <s v="其它"/>
    <s v="否"/>
    <s v="                              "/>
    <m/>
    <s v="是"/>
    <m/>
    <s v="網路報名"/>
    <s v="140.112.25.106"/>
    <x v="185"/>
    <n v="6"/>
    <s v="職涯講堂"/>
    <s v="校友職涯分享會"/>
    <x v="4"/>
    <n v="2"/>
    <n v="107"/>
    <n v="1"/>
    <n v="1"/>
    <n v="10"/>
    <s v="請問您認為就學生來說，除了學習理論、企業實習以外，還有什麼方式能讓我們成為更好的行銷人?"/>
    <s v="r07741018林  欐"/>
    <n v="0"/>
    <n v="1"/>
    <n v="10"/>
    <n v="0"/>
    <n v="0"/>
    <n v="0"/>
    <s v="所"/>
    <s v="商研"/>
    <s v="商研所"/>
    <s v="商研所"/>
  </r>
  <r>
    <s v="03 12 2019  1:22AM            "/>
    <s v="林天文"/>
    <s v="A126874949"/>
    <s v="男"/>
    <s v="12/10/1997                    "/>
    <s v="學生"/>
    <s v="管理學院                      "/>
    <s v="會計系"/>
    <s v="學士班"/>
    <n v="986514429"/>
    <s v="b05607024@ntu.edu.tw"/>
    <s v="其它"/>
    <s v="否"/>
    <n v="0"/>
    <n v="1"/>
    <s v="是"/>
    <m/>
    <s v="網路報名"/>
    <s v="140.112.243.205"/>
    <x v="186"/>
    <n v="10"/>
    <s v="TIP"/>
    <s v="企業實習計劃說明會"/>
    <x v="3"/>
    <n v="2"/>
    <n v="107"/>
    <n v="1"/>
    <n v="1"/>
    <n v="10"/>
    <s v="否"/>
    <s v="b05607024林天文"/>
    <n v="0"/>
    <n v="1"/>
    <n v="10"/>
    <n v="0"/>
    <n v="0"/>
    <n v="0"/>
    <s v="系"/>
    <s v="會計"/>
    <s v="會計系"/>
    <s v="會計系"/>
  </r>
  <r>
    <s v="03 26 2019  3:44PM            "/>
    <s v="林月玲"/>
    <s v="HD30486074"/>
    <s v="女"/>
    <s v="03/14/2000                    "/>
    <s v="學生"/>
    <s v="管理學院                      "/>
    <s v="財金系"/>
    <s v="學士班"/>
    <n v="62617332407"/>
    <s v="sylvialimm63@yahoo.com"/>
    <s v="其它"/>
    <s v="是"/>
    <s v="                              "/>
    <m/>
    <s v="是"/>
    <m/>
    <s v="現場報名"/>
    <m/>
    <x v="187"/>
    <n v="6"/>
    <s v="職涯講堂"/>
    <s v="學長姐實習經驗分享會"/>
    <x v="6"/>
    <n v="2"/>
    <n v="107"/>
    <n v="1"/>
    <n v="1"/>
    <n v="10"/>
    <m/>
    <s v="b07703068林月玲"/>
    <n v="0"/>
    <n v="0"/>
    <n v="0"/>
    <n v="0"/>
    <n v="1"/>
    <n v="0"/>
    <s v="系"/>
    <s v="財金"/>
    <s v="財金系"/>
    <s v="財金系"/>
  </r>
  <r>
    <s v="02 20 2019  8:43AM            "/>
    <s v="林世峰"/>
    <s v="R124727174"/>
    <s v="男"/>
    <s v="12/27/1998                    "/>
    <s v="學生"/>
    <s v="理學院                        "/>
    <s v="心理系"/>
    <s v="學士班"/>
    <n v="910808489"/>
    <s v="b06207050@ntu.edu.tw"/>
    <s v="其它"/>
    <s v="是"/>
    <n v="1"/>
    <n v="0"/>
    <s v="否"/>
    <m/>
    <s v="網路報名"/>
    <s v="140.112.4.192"/>
    <x v="188"/>
    <n v="10"/>
    <s v="TIP"/>
    <s v="企業實習計劃說明會"/>
    <x v="0"/>
    <n v="2"/>
    <n v="107"/>
    <n v="1"/>
    <n v="1"/>
    <n v="10"/>
    <s v="是"/>
    <s v="b06207050林世峰"/>
    <n v="1"/>
    <n v="0"/>
    <n v="0"/>
    <n v="1"/>
    <n v="0"/>
    <n v="0"/>
    <s v="系"/>
    <s v="其他"/>
    <s v="其他系所"/>
    <s v="其他系所"/>
  </r>
  <r>
    <s v="03 13 2019  3:12PM            "/>
    <s v="林世峰"/>
    <s v="R124727174"/>
    <s v="男"/>
    <s v="12/27/1998                    "/>
    <s v="學生"/>
    <s v="理學院                        "/>
    <s v="心理系"/>
    <s v="學士班"/>
    <n v="910808489"/>
    <s v="b06207050"/>
    <s v="其它"/>
    <s v="是"/>
    <n v="0"/>
    <n v="0"/>
    <s v="是"/>
    <m/>
    <s v="現場報名"/>
    <m/>
    <x v="188"/>
    <n v="0"/>
    <s v="TIP"/>
    <s v="企業實習計劃說明會"/>
    <x v="14"/>
    <n v="2"/>
    <n v="107"/>
    <n v="1"/>
    <n v="1"/>
    <n v="10"/>
    <m/>
    <s v="b06207050林世峰"/>
    <n v="0"/>
    <n v="0"/>
    <n v="0"/>
    <n v="0"/>
    <n v="1"/>
    <n v="0"/>
    <s v="系"/>
    <s v="其他"/>
    <s v="其他系所"/>
    <s v="其他系所"/>
  </r>
  <r>
    <s v="02 20 2019  8:42AM            "/>
    <s v="林世峰"/>
    <s v="R124727174"/>
    <s v="男"/>
    <s v="12/27/1998                    "/>
    <s v="學生"/>
    <s v="理學院                        "/>
    <s v="心理系"/>
    <s v="學士班"/>
    <n v="910808489"/>
    <s v="b06207050@ntu.edu.tw"/>
    <s v="其它"/>
    <s v="是"/>
    <n v="0"/>
    <n v="1"/>
    <s v="是"/>
    <m/>
    <s v="網路報名"/>
    <s v="140.112.4.192"/>
    <x v="188"/>
    <n v="10"/>
    <s v="TIP"/>
    <s v="企業實習計劃說明會"/>
    <x v="18"/>
    <n v="2"/>
    <n v="107"/>
    <n v="1"/>
    <n v="1"/>
    <n v="10"/>
    <s v="是"/>
    <s v="b06207050林世峰"/>
    <n v="0"/>
    <n v="1"/>
    <n v="10"/>
    <n v="0"/>
    <n v="0"/>
    <n v="0"/>
    <s v="系"/>
    <s v="其他"/>
    <s v="其他系所"/>
    <s v="其他系所"/>
  </r>
  <r>
    <s v="02 20 2019  8:43AM            "/>
    <s v="林世峰"/>
    <s v="R124727174"/>
    <s v="男"/>
    <s v="12/27/1998                    "/>
    <s v="學生"/>
    <s v="理學院                        "/>
    <s v="心理系"/>
    <s v="學士班"/>
    <n v="910808489"/>
    <s v="b06207050@ntu.edu.tw"/>
    <s v="其它"/>
    <s v="是"/>
    <n v="0"/>
    <n v="1"/>
    <s v="是"/>
    <m/>
    <s v="網路報名"/>
    <s v="140.112.4.192"/>
    <x v="188"/>
    <n v="10"/>
    <s v="TIP"/>
    <s v="企業實習計劃說明會"/>
    <x v="8"/>
    <n v="2"/>
    <n v="107"/>
    <n v="1"/>
    <n v="1"/>
    <n v="10"/>
    <s v="是"/>
    <s v="b06207050林世峰"/>
    <n v="0"/>
    <n v="1"/>
    <n v="10"/>
    <n v="0"/>
    <n v="0"/>
    <n v="0"/>
    <s v="系"/>
    <s v="其他"/>
    <s v="其他系所"/>
    <s v="其他系所"/>
  </r>
  <r>
    <s v="05  6 2019 12:23PM            "/>
    <s v="林世峰"/>
    <s v="R124727174"/>
    <s v="男"/>
    <s v="12/27/1998                    "/>
    <s v="學生"/>
    <s v="理學院                        "/>
    <s v="心理系"/>
    <s v="學士班"/>
    <n v="910808489"/>
    <s v="b06207050@ntu.edu.tw"/>
    <s v="其它"/>
    <s v="是"/>
    <s v="                              "/>
    <m/>
    <s v="是"/>
    <m/>
    <s v="網路報名"/>
    <s v="140.112.25.106"/>
    <x v="188"/>
    <n v="6"/>
    <s v="TIP"/>
    <s v="企業實習說明會"/>
    <x v="17"/>
    <n v="2"/>
    <n v="10"/>
    <n v="1"/>
    <n v="107"/>
    <n v="10"/>
    <s v="是"/>
    <s v="b06207050林世峰"/>
    <n v="0"/>
    <n v="1"/>
    <n v="10"/>
    <n v="0"/>
    <n v="0"/>
    <n v="0"/>
    <s v="系"/>
    <s v="其他"/>
    <s v="其他系所"/>
    <s v="其他系所"/>
  </r>
  <r>
    <s v="03 19 2019  4:48PM            "/>
    <s v="林宏軒"/>
    <s v="F129758376"/>
    <s v="女"/>
    <s v="03/02/1999                    "/>
    <s v="學生"/>
    <s v="管理學院                      "/>
    <s v="財金系"/>
    <s v="學士班"/>
    <n v="988798799"/>
    <m/>
    <s v="其它"/>
    <s v="是"/>
    <n v="0"/>
    <n v="0"/>
    <s v="是"/>
    <m/>
    <s v="現場報名"/>
    <m/>
    <x v="189"/>
    <n v="0"/>
    <s v="TIP"/>
    <s v="企業實習計劃說明會"/>
    <x v="3"/>
    <n v="2"/>
    <n v="107"/>
    <n v="1"/>
    <n v="1"/>
    <n v="10"/>
    <m/>
    <s v="b06703051林宏軒"/>
    <n v="0"/>
    <n v="0"/>
    <n v="0"/>
    <n v="0"/>
    <n v="1"/>
    <n v="0"/>
    <s v="系"/>
    <s v="財金"/>
    <s v="財金系"/>
    <s v="財金系"/>
  </r>
  <r>
    <s v="03  8 2019  5:19PM            "/>
    <s v="林佳芊"/>
    <s v="F229234426"/>
    <s v="女"/>
    <s v="02/20/1997                    "/>
    <s v="學生"/>
    <s v="管理學院                      "/>
    <s v="會計系"/>
    <s v="學士班"/>
    <n v="930264023"/>
    <s v="b04702003@ntu.edu.tw"/>
    <s v="其它"/>
    <s v="是"/>
    <n v="0"/>
    <n v="1"/>
    <s v="是"/>
    <m/>
    <s v="網路報名"/>
    <s v="118.167.38.179"/>
    <x v="190"/>
    <n v="10"/>
    <s v="TIP"/>
    <s v="企業實習計劃說明會"/>
    <x v="5"/>
    <n v="2"/>
    <n v="107"/>
    <n v="1"/>
    <n v="1"/>
    <n v="10"/>
    <s v="有"/>
    <s v="b04702003林佳芊"/>
    <n v="0"/>
    <n v="1"/>
    <n v="10"/>
    <n v="0"/>
    <n v="0"/>
    <n v="0"/>
    <s v="系"/>
    <s v="會計"/>
    <s v="會計系"/>
    <s v="會計系"/>
  </r>
  <r>
    <s v="03 26 2019  2:33PM            "/>
    <s v="林佳撰"/>
    <s v="F129007436"/>
    <s v="男"/>
    <s v="01/16/1996                    "/>
    <s v="學生"/>
    <s v="管理學院                      "/>
    <s v="財金系"/>
    <s v="碩士班"/>
    <n v="983149116"/>
    <s v="phillin116@gmail.com"/>
    <s v="其它"/>
    <s v="是"/>
    <n v="0"/>
    <n v="0"/>
    <s v="是"/>
    <m/>
    <s v="現場報名"/>
    <m/>
    <x v="191"/>
    <n v="0"/>
    <s v="TIP"/>
    <s v="企業實習計劃說明會"/>
    <x v="5"/>
    <n v="2"/>
    <n v="107"/>
    <n v="1"/>
    <n v="1"/>
    <n v="10"/>
    <m/>
    <s v="r07723055林佳撰"/>
    <n v="0"/>
    <n v="0"/>
    <n v="0"/>
    <n v="0"/>
    <n v="1"/>
    <n v="0"/>
    <s v="所"/>
    <s v="財金"/>
    <s v="財金所"/>
    <s v="財金所"/>
  </r>
  <r>
    <s v="04 13 2019 12:58PM            "/>
    <s v="林佳撰"/>
    <s v="F129007436"/>
    <s v="男"/>
    <s v="01/16/1996                    "/>
    <s v="學生"/>
    <s v="管理學院                      "/>
    <s v="財金系"/>
    <s v="碩士班"/>
    <n v="983149116"/>
    <s v="phillin116@gmail.com"/>
    <s v="其它"/>
    <s v="是"/>
    <s v="                              "/>
    <m/>
    <s v="是"/>
    <m/>
    <s v="網路報名"/>
    <m/>
    <x v="191"/>
    <m/>
    <s v="TCP"/>
    <s v="結業式"/>
    <x v="2"/>
    <n v="2"/>
    <n v="107"/>
    <n v="1"/>
    <n v="0"/>
    <n v="0"/>
    <m/>
    <s v="R07723055林佳撰"/>
    <n v="0"/>
    <n v="1"/>
    <n v="0"/>
    <n v="0"/>
    <n v="0"/>
    <n v="0"/>
    <s v="所"/>
    <s v="財金"/>
    <s v="財金所"/>
    <s v="財金所"/>
  </r>
  <r>
    <s v="03  7 2019 12:49PM            "/>
    <s v="林佳穎"/>
    <s v="A228652792"/>
    <s v="女"/>
    <s v="02/27/1996                    "/>
    <s v="學生"/>
    <s v="管理學院                      "/>
    <s v="財金系"/>
    <s v="碩士班"/>
    <n v="988695867"/>
    <s v="judy850321@gmail.com"/>
    <s v="其它"/>
    <s v="是"/>
    <n v="0"/>
    <n v="1"/>
    <s v="是"/>
    <m/>
    <s v="網路報名"/>
    <s v="218.211.168.144"/>
    <x v="192"/>
    <n v="10"/>
    <s v="TIP"/>
    <s v="企業實習計劃說明會"/>
    <x v="8"/>
    <n v="2"/>
    <n v="107"/>
    <n v="1"/>
    <n v="1"/>
    <n v="10"/>
    <s v="是"/>
    <s v="r07723001林佳穎"/>
    <n v="0"/>
    <n v="1"/>
    <n v="10"/>
    <n v="0"/>
    <n v="0"/>
    <n v="0"/>
    <s v="所"/>
    <s v="財金"/>
    <s v="財金所"/>
    <s v="財金所"/>
  </r>
  <r>
    <s v="03  7 2019 12:50PM            "/>
    <s v="林佳穎"/>
    <s v="A228652792"/>
    <s v="女"/>
    <s v="02/27/1996                    "/>
    <s v="學生"/>
    <s v="管理學院                      "/>
    <s v="財金系"/>
    <s v="碩士班"/>
    <n v="988695867"/>
    <s v="judy850321@gmail.com"/>
    <s v="其它"/>
    <s v="是"/>
    <n v="0"/>
    <n v="1"/>
    <s v="是"/>
    <m/>
    <s v="網路報名"/>
    <s v="218.211.168.144"/>
    <x v="192"/>
    <n v="10"/>
    <s v="TIP"/>
    <s v="企業實習計劃說明會"/>
    <x v="5"/>
    <n v="2"/>
    <n v="107"/>
    <n v="1"/>
    <n v="1"/>
    <n v="10"/>
    <s v="是"/>
    <s v="r07723001林佳穎"/>
    <n v="0"/>
    <n v="1"/>
    <n v="10"/>
    <n v="0"/>
    <n v="0"/>
    <n v="0"/>
    <s v="所"/>
    <s v="財金"/>
    <s v="財金所"/>
    <s v="財金所"/>
  </r>
  <r>
    <s v="03  4 2019  6:21PM            "/>
    <s v="林其毅"/>
    <s v="F130560499"/>
    <s v="男"/>
    <s v="09/16/1998                    "/>
    <s v="學生"/>
    <s v="理學院                        "/>
    <s v="地質系"/>
    <s v="學士班"/>
    <n v="952151034"/>
    <s v="b05204007@ntu.edu.tw"/>
    <s v="其它"/>
    <s v="否"/>
    <n v="0"/>
    <n v="1"/>
    <s v="是"/>
    <m/>
    <s v="網路報名"/>
    <s v="140.112.4.184"/>
    <x v="193"/>
    <n v="10"/>
    <s v="職涯講堂"/>
    <s v="校友職涯分享會"/>
    <x v="20"/>
    <n v="2"/>
    <n v="107"/>
    <n v="1"/>
    <n v="1"/>
    <n v="10"/>
    <m/>
    <s v="b05204007林其毅"/>
    <n v="0"/>
    <n v="1"/>
    <n v="10"/>
    <n v="0"/>
    <n v="0"/>
    <n v="0"/>
    <s v="系"/>
    <s v="其他"/>
    <s v="其他系所"/>
    <s v="其他系所"/>
  </r>
  <r>
    <s v="03 12 2019 10:34AM            "/>
    <s v="林宜萱"/>
    <s v="F228569055"/>
    <s v="女"/>
    <s v="06/27/1995                    "/>
    <s v="學生"/>
    <s v="公共衛生學院                  "/>
    <s v="健管所"/>
    <s v="碩士班"/>
    <n v="975594209"/>
    <s v="teresa_purple@yahoo.com.tw"/>
    <s v="其它"/>
    <s v="是"/>
    <n v="0"/>
    <n v="0"/>
    <s v="是"/>
    <m/>
    <s v="現場報名"/>
    <m/>
    <x v="194"/>
    <n v="0"/>
    <s v="TIP"/>
    <s v="企業實習計劃說明會"/>
    <x v="0"/>
    <n v="2"/>
    <n v="107"/>
    <n v="1"/>
    <n v="1"/>
    <n v="10"/>
    <m/>
    <s v="r07848018林宜萱"/>
    <n v="0"/>
    <n v="0"/>
    <n v="0"/>
    <n v="0"/>
    <n v="1"/>
    <n v="0"/>
    <s v="所"/>
    <s v="其他"/>
    <s v="其他系所"/>
    <s v="其他系所"/>
  </r>
  <r>
    <s v="03 12 2019  4:08PM            "/>
    <s v="林宜萱"/>
    <s v="F228569055"/>
    <s v="女"/>
    <s v="06/27/1995                    "/>
    <s v="學生"/>
    <s v="公共衛生學院                  "/>
    <s v="健管所"/>
    <s v="碩士班"/>
    <n v="975594209"/>
    <s v="teresa_purple@yahoo.com.tw"/>
    <s v="其它"/>
    <s v="是"/>
    <n v="0"/>
    <n v="1"/>
    <s v="是"/>
    <m/>
    <s v="網路報名"/>
    <s v="140.112.25.106"/>
    <x v="194"/>
    <n v="10"/>
    <s v="TIP"/>
    <s v="企業實習計劃說明會"/>
    <x v="1"/>
    <n v="2"/>
    <n v="107"/>
    <n v="1"/>
    <n v="1"/>
    <n v="10"/>
    <s v="否"/>
    <s v="r07848018林宜萱"/>
    <n v="0"/>
    <n v="1"/>
    <n v="10"/>
    <n v="0"/>
    <n v="0"/>
    <n v="0"/>
    <s v="所"/>
    <s v="其他"/>
    <s v="其他系所"/>
    <s v="其他系所"/>
  </r>
  <r>
    <s v="03 11 2019  2:49PM            "/>
    <s v="林昀萱"/>
    <s v="F228846164"/>
    <s v="女"/>
    <s v="01/22/1998                    "/>
    <s v="學生"/>
    <s v="社會科學院                    "/>
    <s v="社工系"/>
    <s v="學士班"/>
    <n v="970588966"/>
    <s v="b05310040@ntu.edu.tw"/>
    <s v="其它"/>
    <s v="否"/>
    <n v="1"/>
    <n v="0"/>
    <s v="否"/>
    <m/>
    <s v="網路報名"/>
    <s v="39.9.204.142"/>
    <x v="195"/>
    <n v="10"/>
    <s v="職涯講堂"/>
    <s v="校友職涯分享會"/>
    <x v="20"/>
    <n v="2"/>
    <n v="107"/>
    <n v="1"/>
    <n v="1"/>
    <n v="10"/>
    <m/>
    <s v="b05310040林昀萱"/>
    <n v="1"/>
    <n v="0"/>
    <n v="0"/>
    <n v="1"/>
    <n v="0"/>
    <n v="0"/>
    <s v="系"/>
    <s v="其他"/>
    <s v="其他系所"/>
    <s v="其他系所"/>
  </r>
  <r>
    <s v="03 11 2019  2:50PM            "/>
    <s v="林昀萱"/>
    <s v="F228846164"/>
    <s v="女"/>
    <s v="01/22/1998                    "/>
    <s v="學生"/>
    <s v="社會科學院                    "/>
    <s v="社工系"/>
    <s v="學士班"/>
    <n v="970588966"/>
    <s v="b05310040@ntu.edu.tw"/>
    <s v="其它"/>
    <s v="否"/>
    <s v="                              "/>
    <m/>
    <s v="否"/>
    <m/>
    <s v="網路報名"/>
    <s v="39.9.204.142"/>
    <x v="195"/>
    <n v="6"/>
    <s v="職涯講堂"/>
    <s v="學長姐實習經驗分享會"/>
    <x v="6"/>
    <n v="2"/>
    <n v="107"/>
    <n v="1"/>
    <n v="1"/>
    <n v="10"/>
    <s v="否"/>
    <s v="b05310040林昀萱"/>
    <n v="1"/>
    <n v="0"/>
    <n v="0"/>
    <n v="1"/>
    <n v="0"/>
    <n v="0"/>
    <s v="系"/>
    <s v="其他"/>
    <s v="其他系所"/>
    <s v="其他系所"/>
  </r>
  <r>
    <s v="04 23 2019  2:10PM            "/>
    <s v="林欣怡"/>
    <s v="A227071622"/>
    <s v="女"/>
    <s v="02/05/1997                    "/>
    <s v="校外人士"/>
    <m/>
    <m/>
    <m/>
    <n v="955871715"/>
    <s v="happysunny1314@yahoo.com.tw"/>
    <s v="其它"/>
    <s v="否"/>
    <s v="                              "/>
    <m/>
    <s v="是"/>
    <m/>
    <s v="網路報名"/>
    <s v="140.122.53.114"/>
    <x v="196"/>
    <n v="6"/>
    <s v="TIP"/>
    <s v="企業實習說明會"/>
    <x v="7"/>
    <n v="2"/>
    <n v="107"/>
    <n v="1"/>
    <n v="1"/>
    <n v="10"/>
    <s v="是"/>
    <s v="40400121E林欣怡"/>
    <n v="0"/>
    <n v="1"/>
    <n v="10"/>
    <n v="0"/>
    <n v="0"/>
    <n v="0"/>
    <s v="其他"/>
    <s v="非在校生"/>
    <s v="其他"/>
    <s v="其他"/>
  </r>
  <r>
    <s v="03 13 2019  5:14PM            "/>
    <s v="林欣儀"/>
    <s v="A226597627"/>
    <s v="女"/>
    <s v="11/02/1997                    "/>
    <s v="學生"/>
    <s v="管理學院                      "/>
    <s v="會計系"/>
    <s v="學士班"/>
    <n v="975696836"/>
    <s v="b05104011@ntu.edu.tw"/>
    <s v="其它"/>
    <s v="否"/>
    <n v="0"/>
    <n v="1"/>
    <s v="是"/>
    <m/>
    <s v="網路報名"/>
    <s v="140.112.25.106"/>
    <x v="197"/>
    <n v="10"/>
    <s v="TIP"/>
    <s v="企業實習計劃說明會"/>
    <x v="3"/>
    <n v="2"/>
    <n v="107"/>
    <n v="1"/>
    <n v="1"/>
    <n v="10"/>
    <s v="否"/>
    <s v="b05104011林欣儀"/>
    <n v="0"/>
    <n v="1"/>
    <n v="10"/>
    <n v="0"/>
    <n v="0"/>
    <n v="0"/>
    <s v="系"/>
    <s v="會計"/>
    <s v="會計系"/>
    <s v="會計系"/>
  </r>
  <r>
    <s v="03 20 2019  3:01PM            "/>
    <s v="林秉諺"/>
    <s v="D122898811"/>
    <s v="女"/>
    <s v="04/08/1996                    "/>
    <s v="學生"/>
    <s v="管理學院                      "/>
    <s v="會計系"/>
    <s v="碩士班"/>
    <n v="912408933"/>
    <s v="103303026@nccu.edu.tw"/>
    <s v="其它"/>
    <s v="是"/>
    <n v="0"/>
    <n v="0"/>
    <s v="是"/>
    <m/>
    <s v="現場報名"/>
    <m/>
    <x v="198"/>
    <n v="0"/>
    <s v="TIP"/>
    <s v="企業實習計劃說明會"/>
    <x v="8"/>
    <n v="2"/>
    <n v="107"/>
    <n v="1"/>
    <n v="1"/>
    <n v="10"/>
    <m/>
    <s v="r07722018林秉諺"/>
    <n v="0"/>
    <n v="0"/>
    <n v="0"/>
    <n v="0"/>
    <n v="1"/>
    <n v="0"/>
    <s v="所"/>
    <s v="會計"/>
    <s v="會計所"/>
    <s v="會研所"/>
  </r>
  <r>
    <s v="03 10 2019 10:44AM            "/>
    <s v="林采宜"/>
    <s v="F229074911"/>
    <s v="女"/>
    <s v="08/19/1996                    "/>
    <s v="校友"/>
    <m/>
    <s v="森林環資系"/>
    <s v="學士班校友"/>
    <n v="928365796"/>
    <s v="b03605016@ntu.edu.tw"/>
    <s v="其它"/>
    <s v="否"/>
    <n v="0"/>
    <n v="1"/>
    <s v="是"/>
    <m/>
    <s v="網路報名"/>
    <s v="1.160.122.201"/>
    <x v="199"/>
    <n v="10"/>
    <s v="職涯講堂"/>
    <s v="校友職涯分享會"/>
    <x v="20"/>
    <n v="2"/>
    <n v="107"/>
    <n v="1"/>
    <n v="1"/>
    <n v="10"/>
    <m/>
    <s v="b03605016林采宜"/>
    <n v="0"/>
    <n v="1"/>
    <n v="10"/>
    <n v="0"/>
    <n v="0"/>
    <n v="0"/>
    <s v="其他"/>
    <s v="非在校生"/>
    <s v="其他"/>
    <s v="其他"/>
  </r>
  <r>
    <s v="03 12 2019 12:08PM            "/>
    <s v="林冠妙"/>
    <s v="F229229274"/>
    <s v="女"/>
    <s v="09/25/1996                    "/>
    <s v="學生"/>
    <s v="管理學院                      "/>
    <s v="財金系"/>
    <s v="碩士班"/>
    <n v="912027188"/>
    <s v="smiles80925@gmail.com"/>
    <s v="其它"/>
    <s v="否"/>
    <n v="0"/>
    <n v="1"/>
    <s v="是"/>
    <m/>
    <s v="網路報名"/>
    <s v="140.112.111.207"/>
    <x v="200"/>
    <n v="10"/>
    <s v="TIP"/>
    <s v="企業實習計劃說明會"/>
    <x v="5"/>
    <n v="2"/>
    <n v="107"/>
    <n v="1"/>
    <n v="1"/>
    <n v="10"/>
    <s v="否"/>
    <s v="r07723033林冠妙"/>
    <n v="0"/>
    <n v="1"/>
    <n v="10"/>
    <n v="0"/>
    <n v="0"/>
    <n v="0"/>
    <s v="所"/>
    <s v="財金"/>
    <s v="財金所"/>
    <s v="財金所"/>
  </r>
  <r>
    <s v="04  8 2019 10:34AM            "/>
    <s v="林冠廷"/>
    <s v="G122315650"/>
    <s v="男"/>
    <s v="05/13/1999                    "/>
    <s v="學生"/>
    <s v="管理學院                      "/>
    <s v="工管系企管組"/>
    <s v="學士班"/>
    <n v="921955850"/>
    <s v="b06701170@ntu.edu.tw"/>
    <s v="其它"/>
    <s v="否"/>
    <s v="                              "/>
    <m/>
    <s v="是"/>
    <m/>
    <s v="網路報名"/>
    <s v="140.112.25.98"/>
    <x v="201"/>
    <n v="6"/>
    <s v="TIP"/>
    <s v="企業實習計劃說明會"/>
    <x v="23"/>
    <n v="2"/>
    <n v="107"/>
    <n v="1"/>
    <n v="1"/>
    <n v="10"/>
    <s v="是"/>
    <s v="b06701170林冠廷"/>
    <n v="0"/>
    <n v="1"/>
    <n v="10"/>
    <n v="0"/>
    <n v="0"/>
    <n v="0"/>
    <s v="系"/>
    <s v="工管"/>
    <s v="工管系"/>
    <s v="工管系"/>
  </r>
  <r>
    <s v="04  8 2019 10:35AM            "/>
    <s v="林冠廷"/>
    <s v="G122315650"/>
    <s v="男"/>
    <s v="05/13/1999                    "/>
    <s v="學生"/>
    <s v="管理學院                      "/>
    <s v="工管系企管組"/>
    <s v="學士班"/>
    <n v="921955850"/>
    <s v="b06701170@ntu.edu.tw"/>
    <s v="其它"/>
    <s v="否"/>
    <s v="                              "/>
    <m/>
    <s v="是"/>
    <m/>
    <s v="網路報名"/>
    <s v="140.112.25.98"/>
    <x v="201"/>
    <n v="6"/>
    <s v="TIP"/>
    <s v="企業實習說明會"/>
    <x v="12"/>
    <n v="2"/>
    <n v="107"/>
    <n v="1"/>
    <n v="1"/>
    <n v="10"/>
    <s v="是"/>
    <s v="b06701170林冠廷"/>
    <n v="0"/>
    <n v="1"/>
    <n v="10"/>
    <n v="0"/>
    <n v="0"/>
    <n v="0"/>
    <s v="系"/>
    <s v="工管"/>
    <s v="工管系"/>
    <s v="工管系"/>
  </r>
  <r>
    <s v="03 19 2019 11:17AM            "/>
    <s v="林冠儒"/>
    <s v="A129225064"/>
    <s v="女"/>
    <s v="03/04/1998                    "/>
    <s v="學生"/>
    <s v="管理學院                      "/>
    <s v="工管系科管組"/>
    <s v="學士班"/>
    <n v="989691797"/>
    <s v="jimmylin31510@gmail.com"/>
    <s v="其它"/>
    <s v="是"/>
    <n v="0"/>
    <n v="0"/>
    <s v="是"/>
    <m/>
    <s v="現場報名"/>
    <m/>
    <x v="202"/>
    <n v="0"/>
    <s v="TIP"/>
    <s v="企業實習計劃說明會"/>
    <x v="10"/>
    <n v="2"/>
    <n v="107"/>
    <n v="1"/>
    <n v="1"/>
    <n v="10"/>
    <m/>
    <s v="b05701206林冠儒"/>
    <n v="0"/>
    <n v="0"/>
    <n v="0"/>
    <n v="0"/>
    <n v="1"/>
    <n v="0"/>
    <s v="系"/>
    <s v="工管"/>
    <s v="工管系"/>
    <s v="工管系"/>
  </r>
  <r>
    <s v="03  8 2019  5:38PM            "/>
    <s v="林咨辰"/>
    <s v="A129404163"/>
    <s v="男"/>
    <s v="03/03/1994                    "/>
    <s v="校外人士"/>
    <m/>
    <m/>
    <m/>
    <n v="952425168"/>
    <s v="tzu.melo0303@gmail.com"/>
    <s v="其它"/>
    <s v="否"/>
    <n v="0"/>
    <n v="1"/>
    <s v="是"/>
    <m/>
    <s v="網路報名"/>
    <s v="140.117.248.4"/>
    <x v="203"/>
    <n v="10"/>
    <s v="TIP"/>
    <s v="企業實習計劃說明會"/>
    <x v="3"/>
    <n v="2"/>
    <n v="107"/>
    <n v="1"/>
    <n v="1"/>
    <n v="10"/>
    <s v="是"/>
    <s v="tzu.melo0303@gmail.com林咨辰"/>
    <n v="0"/>
    <n v="1"/>
    <n v="10"/>
    <n v="0"/>
    <n v="0"/>
    <n v="0"/>
    <s v="其他"/>
    <s v="非在校生"/>
    <s v="其他"/>
    <s v="其他"/>
  </r>
  <r>
    <s v="03  8 2019  5:40PM            "/>
    <s v="林咨辰"/>
    <s v="A129404163"/>
    <s v="男"/>
    <s v="03/03/1994                    "/>
    <s v="校外人士"/>
    <m/>
    <m/>
    <m/>
    <n v="952425168"/>
    <s v="tzu.melo0303@gmail.com"/>
    <s v="其它"/>
    <s v="否"/>
    <n v="1"/>
    <n v="0"/>
    <s v="否"/>
    <m/>
    <s v="網路報名"/>
    <s v="140.117.248.4"/>
    <x v="203"/>
    <n v="10"/>
    <s v="TIP"/>
    <s v="企業實習計劃說明會"/>
    <x v="8"/>
    <n v="2"/>
    <n v="107"/>
    <n v="1"/>
    <n v="1"/>
    <n v="10"/>
    <s v="是"/>
    <s v="tzu.melo0303@gmail.com林咨辰"/>
    <n v="1"/>
    <n v="0"/>
    <n v="0"/>
    <n v="1"/>
    <n v="0"/>
    <n v="0"/>
    <s v="其他"/>
    <s v="非在校生"/>
    <s v="其他"/>
    <s v="其他"/>
  </r>
  <r>
    <s v="03 16 2019 10:10PM            "/>
    <s v="林咨辰"/>
    <s v="A129404163"/>
    <s v="男"/>
    <s v="03/03/1994                    "/>
    <s v="校外人士"/>
    <m/>
    <m/>
    <m/>
    <n v="952425168"/>
    <s v="tzu.melo0303@gmail.com"/>
    <s v="其它"/>
    <s v="否"/>
    <n v="0"/>
    <n v="1"/>
    <s v="是"/>
    <m/>
    <s v="網路報名"/>
    <s v="39.8.9.140"/>
    <x v="203"/>
    <n v="10"/>
    <s v="TIP"/>
    <s v="企業實習計劃說明會"/>
    <x v="5"/>
    <n v="2"/>
    <n v="107"/>
    <n v="1"/>
    <n v="1"/>
    <n v="10"/>
    <s v="是"/>
    <s v="tzu.melo0303@gmail.com林咨辰"/>
    <n v="0"/>
    <n v="1"/>
    <n v="10"/>
    <n v="0"/>
    <n v="0"/>
    <n v="0"/>
    <s v="其他"/>
    <s v="非在校生"/>
    <s v="其他"/>
    <s v="其他"/>
  </r>
  <r>
    <s v="03 19 2019 11:16AM            "/>
    <s v="林品緯"/>
    <s v="A126118599"/>
    <s v="男"/>
    <s v="04/22/1992                    "/>
    <s v="學生"/>
    <m/>
    <s v="農經系"/>
    <s v="碩士班"/>
    <n v="937615978"/>
    <s v="tritri81422@gmail.com"/>
    <s v="其它"/>
    <s v="是"/>
    <n v="0"/>
    <n v="0"/>
    <s v="是"/>
    <m/>
    <s v="現場報名"/>
    <m/>
    <x v="204"/>
    <n v="0"/>
    <s v="TIP"/>
    <s v="企業實習計劃說明會"/>
    <x v="10"/>
    <n v="2"/>
    <n v="107"/>
    <n v="1"/>
    <n v="1"/>
    <n v="10"/>
    <m/>
    <s v="r03623016林品緯"/>
    <n v="0"/>
    <n v="0"/>
    <n v="0"/>
    <n v="0"/>
    <n v="1"/>
    <n v="0"/>
    <s v="所"/>
    <s v="其他"/>
    <s v="其他系所"/>
    <s v="其他系所"/>
  </r>
  <r>
    <s v="03 20 2019  2:58PM            "/>
    <s v="林姿廷"/>
    <s v="L224404726"/>
    <s v="女"/>
    <s v="11/27/1994                    "/>
    <s v="學生"/>
    <s v="管理學院                      "/>
    <s v="商研所"/>
    <s v="碩士班"/>
    <n v="975475196"/>
    <s v="betty11991015@gmail.com"/>
    <s v="其它"/>
    <s v="是"/>
    <n v="0"/>
    <n v="0"/>
    <s v="是"/>
    <m/>
    <s v="現場報名"/>
    <m/>
    <x v="205"/>
    <n v="0"/>
    <s v="TIP"/>
    <s v="企業實習計劃說明會"/>
    <x v="8"/>
    <n v="2"/>
    <n v="107"/>
    <n v="1"/>
    <n v="1"/>
    <n v="10"/>
    <m/>
    <s v="r07741054林姿廷"/>
    <n v="0"/>
    <n v="0"/>
    <n v="0"/>
    <n v="0"/>
    <n v="1"/>
    <n v="0"/>
    <s v="所"/>
    <s v="商研"/>
    <s v="商研所"/>
    <s v="商研所"/>
  </r>
  <r>
    <s v="03 12 2019 10:58AM            "/>
    <s v="林宣仲"/>
    <s v="A130516558"/>
    <s v="男"/>
    <s v="04/09/1999                    "/>
    <s v="學生"/>
    <s v="管理學院                      "/>
    <s v="國企系"/>
    <s v="學士班"/>
    <n v="963916860"/>
    <s v="y8m88s@gmail.com"/>
    <s v="其它"/>
    <s v="否"/>
    <n v="0"/>
    <n v="1"/>
    <s v="是"/>
    <m/>
    <s v="網路報名"/>
    <s v="42.74.48.158"/>
    <x v="206"/>
    <n v="10"/>
    <s v="TIP"/>
    <s v="企業實習計劃說明會"/>
    <x v="3"/>
    <n v="2"/>
    <n v="107"/>
    <n v="1"/>
    <n v="1"/>
    <n v="10"/>
    <s v="否"/>
    <s v="b06704065林宣仲"/>
    <n v="0"/>
    <n v="1"/>
    <n v="10"/>
    <n v="0"/>
    <n v="0"/>
    <n v="0"/>
    <s v="系"/>
    <s v="國企"/>
    <s v="國企系"/>
    <s v="國企系"/>
  </r>
  <r>
    <s v="03 12 2019 11:56AM            "/>
    <s v="林宣仲"/>
    <s v="A130516558"/>
    <s v="男"/>
    <s v="04/09/1999                    "/>
    <s v="學生"/>
    <s v="管理學院                      "/>
    <s v="國企系"/>
    <s v="學士班"/>
    <n v="963916860"/>
    <s v="y8m88s@gmail.com"/>
    <s v="其它"/>
    <s v="否"/>
    <n v="0"/>
    <n v="1"/>
    <s v="是"/>
    <m/>
    <s v="網路報名"/>
    <s v="42.74.48.158"/>
    <x v="206"/>
    <n v="10"/>
    <s v="TIP"/>
    <s v="企業實習計劃說明會"/>
    <x v="8"/>
    <n v="2"/>
    <n v="107"/>
    <n v="1"/>
    <n v="1"/>
    <n v="10"/>
    <s v="否"/>
    <s v="b06704065林宣仲"/>
    <n v="0"/>
    <n v="1"/>
    <n v="10"/>
    <n v="0"/>
    <n v="0"/>
    <n v="0"/>
    <s v="系"/>
    <s v="國企"/>
    <s v="國企系"/>
    <s v="國企系"/>
  </r>
  <r>
    <s v="02 27 2019  4:40PM            "/>
    <s v="林宣妤"/>
    <s v="H224428911"/>
    <s v="女"/>
    <s v="01/15/1996                    "/>
    <s v="學生"/>
    <s v="管理學院                      "/>
    <s v="財金系"/>
    <s v="碩士班"/>
    <n v="906836702"/>
    <s v="emi96115@gmail.com"/>
    <s v="其它"/>
    <s v="否"/>
    <n v="0"/>
    <n v="1"/>
    <s v="是"/>
    <m/>
    <s v="網路報名"/>
    <s v="140.112.25.106"/>
    <x v="207"/>
    <n v="10"/>
    <s v="TIP"/>
    <s v="企業實習計劃說明會"/>
    <x v="3"/>
    <n v="2"/>
    <n v="107"/>
    <n v="1"/>
    <n v="1"/>
    <n v="10"/>
    <s v="是"/>
    <s v="r07723038林宣妤"/>
    <n v="0"/>
    <n v="1"/>
    <n v="10"/>
    <n v="0"/>
    <n v="0"/>
    <n v="0"/>
    <s v="所"/>
    <s v="財金"/>
    <s v="財金所"/>
    <s v="財金所"/>
  </r>
  <r>
    <s v="02 27 2019  4:39PM            "/>
    <s v="林宣妤"/>
    <s v="H224428911"/>
    <s v="女"/>
    <s v="01/15/1996                    "/>
    <s v="學生"/>
    <s v="管理學院                      "/>
    <s v="財金系"/>
    <s v="碩士班"/>
    <n v="906836702"/>
    <s v="emi96115@gmail.com"/>
    <s v="其它"/>
    <s v="否"/>
    <n v="0"/>
    <n v="1"/>
    <s v="是"/>
    <m/>
    <s v="網路報名"/>
    <s v="140.112.25.106"/>
    <x v="207"/>
    <n v="10"/>
    <s v="TIP"/>
    <s v="企業實習計劃說明會"/>
    <x v="8"/>
    <n v="2"/>
    <n v="107"/>
    <n v="1"/>
    <n v="1"/>
    <n v="10"/>
    <s v="是"/>
    <s v="r07723038林宣妤"/>
    <n v="0"/>
    <n v="1"/>
    <n v="10"/>
    <n v="0"/>
    <n v="0"/>
    <n v="0"/>
    <s v="所"/>
    <s v="財金"/>
    <s v="財金所"/>
    <s v="財金所"/>
  </r>
  <r>
    <s v="03 18 2019  7:42PM            "/>
    <s v="林彥然"/>
    <s v="H124836215"/>
    <s v="男"/>
    <s v="03/09/1998                    "/>
    <s v="學生"/>
    <s v="管理學院                      "/>
    <s v="國企系"/>
    <s v="學士班"/>
    <n v="975397370"/>
    <s v="b05704050@ntu.edu.tw"/>
    <s v="其它"/>
    <s v="否"/>
    <s v="                              "/>
    <m/>
    <s v="是"/>
    <m/>
    <s v="網路報名"/>
    <s v="140.112.25.32"/>
    <x v="208"/>
    <n v="6"/>
    <s v="職涯講堂"/>
    <s v="學長姐實習經驗分享會"/>
    <x v="6"/>
    <n v="2"/>
    <n v="107"/>
    <n v="1"/>
    <n v="1"/>
    <n v="10"/>
    <s v="無"/>
    <s v="b05704050林彥然"/>
    <n v="0"/>
    <n v="1"/>
    <n v="10"/>
    <n v="0"/>
    <n v="0"/>
    <n v="0"/>
    <s v="系"/>
    <s v="國企"/>
    <s v="國企系"/>
    <s v="國企系"/>
  </r>
  <r>
    <s v="03  7 2019  3:45PM            "/>
    <s v="林映辰"/>
    <s v="N125746830"/>
    <s v="男"/>
    <s v="07/02/1999                    "/>
    <s v="學生"/>
    <s v="管理學院                      "/>
    <s v="會計系"/>
    <s v="學士班"/>
    <n v="972468402"/>
    <s v="stan272722@gmail.com"/>
    <s v="其它"/>
    <s v="否"/>
    <n v="0"/>
    <n v="1"/>
    <s v="是"/>
    <m/>
    <s v="網路報名"/>
    <s v="140.112.25.106"/>
    <x v="209"/>
    <n v="10"/>
    <s v="TIP"/>
    <s v="企業實習計劃說明會"/>
    <x v="10"/>
    <n v="2"/>
    <n v="107"/>
    <n v="1"/>
    <n v="1"/>
    <n v="10"/>
    <m/>
    <s v="b06702060林映辰"/>
    <n v="0"/>
    <n v="1"/>
    <n v="10"/>
    <n v="0"/>
    <n v="0"/>
    <n v="0"/>
    <s v="系"/>
    <s v="會計"/>
    <s v="會計系"/>
    <s v="會計系"/>
  </r>
  <r>
    <s v="03  7 2019  3:47PM            "/>
    <s v="林映辰"/>
    <s v="N125746830"/>
    <s v="男"/>
    <s v="07/02/1999                    "/>
    <s v="學生"/>
    <s v="管理學院                      "/>
    <s v="會計系"/>
    <s v="學士班"/>
    <n v="972468402"/>
    <s v="stan272722@gmail.com"/>
    <s v="其它"/>
    <s v="否"/>
    <n v="0"/>
    <n v="1"/>
    <s v="是"/>
    <m/>
    <s v="網路報名"/>
    <s v="140.112.25.106"/>
    <x v="209"/>
    <n v="10"/>
    <s v="TIP"/>
    <s v="企業實習計劃說明會"/>
    <x v="5"/>
    <n v="2"/>
    <n v="107"/>
    <n v="1"/>
    <n v="1"/>
    <n v="10"/>
    <s v="否"/>
    <s v="b06702060林映辰"/>
    <n v="0"/>
    <n v="1"/>
    <n v="10"/>
    <n v="0"/>
    <n v="0"/>
    <n v="0"/>
    <s v="系"/>
    <s v="會計"/>
    <s v="會計系"/>
    <s v="會計系"/>
  </r>
  <r>
    <s v="03  7 2019 12:09AM            "/>
    <s v="林柏均"/>
    <s v="V221422703"/>
    <s v="女"/>
    <s v="10/13/1996                    "/>
    <s v="學生"/>
    <s v="社會科學院                    "/>
    <s v="政治系國關組"/>
    <s v="學士班"/>
    <n v="955520707"/>
    <s v="b04302203@ntu.edu.tw"/>
    <s v="其它"/>
    <s v="否"/>
    <n v="0"/>
    <n v="1"/>
    <s v="是"/>
    <m/>
    <s v="網路報名"/>
    <s v="140.112.221.220"/>
    <x v="210"/>
    <n v="10"/>
    <s v="TIP"/>
    <s v="企業實習計劃說明會"/>
    <x v="18"/>
    <n v="2"/>
    <n v="107"/>
    <n v="1"/>
    <n v="1"/>
    <n v="10"/>
    <s v="否"/>
    <s v="b04302203林柏均"/>
    <n v="0"/>
    <n v="1"/>
    <n v="10"/>
    <n v="0"/>
    <n v="0"/>
    <n v="0"/>
    <s v="系"/>
    <s v="其他"/>
    <s v="其他系所"/>
    <s v="其他系所"/>
  </r>
  <r>
    <s v="03  6 2019 11:57PM            "/>
    <s v="林柏均"/>
    <s v="V221422703"/>
    <s v="女"/>
    <s v="10/13/1996                    "/>
    <s v="學生"/>
    <s v="社會科學院                    "/>
    <s v="政治系國關組"/>
    <s v="學士班"/>
    <n v="955520707"/>
    <s v="b04302203@ntu.edu.tw"/>
    <s v="其它"/>
    <s v="否"/>
    <n v="1"/>
    <n v="0"/>
    <s v="否"/>
    <m/>
    <s v="網路報名"/>
    <s v="140.112.221.220"/>
    <x v="210"/>
    <n v="10"/>
    <s v="TIP"/>
    <s v="企業實習計劃說明會"/>
    <x v="10"/>
    <n v="2"/>
    <n v="107"/>
    <n v="1"/>
    <n v="1"/>
    <n v="10"/>
    <m/>
    <s v="b04302203林柏均"/>
    <n v="1"/>
    <n v="0"/>
    <n v="0"/>
    <n v="1"/>
    <n v="0"/>
    <n v="0"/>
    <s v="系"/>
    <s v="其他"/>
    <s v="其他系所"/>
    <s v="其他系所"/>
  </r>
  <r>
    <s v="03  5 2019  1:08AM            "/>
    <s v="林禹安"/>
    <s v="A130510949"/>
    <s v="男"/>
    <s v="10/13/1998                    "/>
    <s v="學生"/>
    <s v="管理學院                      "/>
    <s v="國企系"/>
    <s v="學士班"/>
    <n v="932911146"/>
    <s v="stt4168@gmail.com"/>
    <s v="其它"/>
    <s v="否"/>
    <n v="1"/>
    <n v="0"/>
    <s v="否"/>
    <m/>
    <s v="網路報名"/>
    <s v="36.224.213.102"/>
    <x v="211"/>
    <n v="10"/>
    <s v="TIP"/>
    <s v="企業實習計劃說明會"/>
    <x v="18"/>
    <n v="2"/>
    <n v="107"/>
    <n v="1"/>
    <n v="1"/>
    <n v="10"/>
    <s v="否"/>
    <s v="b06704014林禹安"/>
    <n v="1"/>
    <n v="0"/>
    <n v="0"/>
    <n v="1"/>
    <n v="0"/>
    <n v="0"/>
    <s v="系"/>
    <s v="國企"/>
    <s v="國企系"/>
    <s v="國企系"/>
  </r>
  <r>
    <s v="03  1 2019  1:14AM            "/>
    <s v="林胤全"/>
    <s v="A130957764"/>
    <s v="男"/>
    <s v="11/03/1998                    "/>
    <s v="學生"/>
    <s v="管理學院                      "/>
    <s v="工管系企管組"/>
    <s v="學士班"/>
    <n v="975732805"/>
    <s v="ihawker1103@gmail.com"/>
    <s v="其它"/>
    <s v="否"/>
    <n v="1"/>
    <n v="0"/>
    <s v="否"/>
    <m/>
    <s v="網路報名"/>
    <s v="118.169.215.71"/>
    <x v="212"/>
    <n v="10"/>
    <s v="職涯講堂"/>
    <s v="校友職涯分享會"/>
    <x v="20"/>
    <n v="2"/>
    <n v="107"/>
    <n v="1"/>
    <n v="1"/>
    <n v="10"/>
    <m/>
    <s v="b06701107林胤全"/>
    <n v="1"/>
    <n v="0"/>
    <n v="0"/>
    <n v="1"/>
    <n v="0"/>
    <n v="0"/>
    <s v="系"/>
    <s v="工管"/>
    <s v="工管系"/>
    <s v="工管系"/>
  </r>
  <r>
    <s v="03  6 2019  8:15PM            "/>
    <s v="林郁庭"/>
    <s v="F229702036"/>
    <s v="女"/>
    <s v="05/25/1998                    "/>
    <s v="學生"/>
    <s v="管理學院                      "/>
    <s v="工管系企管組"/>
    <s v="學士班"/>
    <n v="905731058"/>
    <s v="sandy22046067@gmail.com"/>
    <s v="其它"/>
    <s v="否"/>
    <n v="0"/>
    <n v="1"/>
    <s v="是"/>
    <m/>
    <s v="網路報名"/>
    <s v="180.217.93.119"/>
    <x v="213"/>
    <n v="10"/>
    <s v="TIP"/>
    <s v="企業實習計劃說明會"/>
    <x v="8"/>
    <n v="2"/>
    <n v="107"/>
    <n v="1"/>
    <n v="1"/>
    <n v="10"/>
    <s v="否"/>
    <s v="b05701140林郁庭"/>
    <n v="0"/>
    <n v="1"/>
    <n v="10"/>
    <n v="0"/>
    <n v="0"/>
    <n v="0"/>
    <s v="系"/>
    <s v="工管"/>
    <s v="工管系"/>
    <s v="工管系"/>
  </r>
  <r>
    <s v="03 20 2019 10:50PM            "/>
    <s v="林郁庭"/>
    <s v="F229702036"/>
    <s v="女"/>
    <s v="05/25/1998                    "/>
    <s v="學生"/>
    <s v="管理學院                      "/>
    <s v="工管系企管組"/>
    <s v="學士班"/>
    <n v="905731058"/>
    <s v="sandy22046067@gmail.com"/>
    <s v="其它"/>
    <s v="否"/>
    <s v="                              "/>
    <m/>
    <s v="否"/>
    <m/>
    <s v="網路報名"/>
    <s v="110.50.146.33"/>
    <x v="213"/>
    <n v="6"/>
    <s v="TIP"/>
    <s v="企業實習計劃說明會"/>
    <x v="23"/>
    <n v="2"/>
    <n v="107"/>
    <n v="1"/>
    <n v="1"/>
    <n v="10"/>
    <s v="否"/>
    <s v="b05701140林郁庭"/>
    <n v="1"/>
    <n v="0"/>
    <n v="0"/>
    <n v="1"/>
    <n v="0"/>
    <n v="0"/>
    <s v="系"/>
    <s v="工管"/>
    <s v="工管系"/>
    <s v="工管系"/>
  </r>
  <r>
    <s v="03 20 2019  3:03PM            "/>
    <s v="林郁綺"/>
    <s v="D222787593"/>
    <s v="女"/>
    <s v="11/07/1994                    "/>
    <s v="學生"/>
    <s v="管理學院                      "/>
    <s v="國企系"/>
    <s v="碩士班"/>
    <n v="975292331"/>
    <s v="kiwibrilliant@yahoo.com.tw"/>
    <s v="其它"/>
    <s v="是"/>
    <n v="0"/>
    <n v="0"/>
    <s v="是"/>
    <m/>
    <s v="現場報名"/>
    <m/>
    <x v="214"/>
    <n v="0"/>
    <s v="TIP"/>
    <s v="企業實習計劃說明會"/>
    <x v="8"/>
    <n v="2"/>
    <n v="107"/>
    <n v="1"/>
    <n v="1"/>
    <n v="10"/>
    <m/>
    <s v="r06724032林郁綺"/>
    <n v="0"/>
    <n v="0"/>
    <n v="0"/>
    <n v="0"/>
    <n v="1"/>
    <n v="0"/>
    <s v="所"/>
    <s v="國企"/>
    <s v="國企所"/>
    <s v="國企所"/>
  </r>
  <r>
    <s v="03 10 2019  2:20PM            "/>
    <s v="林郁綺"/>
    <s v="D222787593"/>
    <s v="女"/>
    <s v="11/07/1994                    "/>
    <s v="學生"/>
    <s v="管理學院                      "/>
    <s v="國企系"/>
    <s v="碩士班"/>
    <n v="975292331"/>
    <s v="kiwibrilliant@yahoo.com.tw"/>
    <s v="其它"/>
    <s v="是"/>
    <n v="1"/>
    <n v="0"/>
    <s v="否"/>
    <m/>
    <s v="網路報名"/>
    <s v="140.112.4.192"/>
    <x v="214"/>
    <n v="10"/>
    <s v="TIP"/>
    <s v="企業實習計劃說明會"/>
    <x v="5"/>
    <n v="2"/>
    <n v="107"/>
    <n v="1"/>
    <n v="1"/>
    <n v="10"/>
    <s v="是"/>
    <s v="r06724032林郁綺"/>
    <n v="1"/>
    <n v="0"/>
    <n v="0"/>
    <n v="1"/>
    <n v="0"/>
    <n v="0"/>
    <s v="所"/>
    <s v="國企"/>
    <s v="國企所"/>
    <s v="國企所"/>
  </r>
  <r>
    <s v="03 18 2019  5:01PM            "/>
    <s v="林倢如"/>
    <s v="L225239107"/>
    <s v="女"/>
    <s v="02/17/2000                    "/>
    <s v="學生"/>
    <s v="文學院                        "/>
    <s v="日文系"/>
    <s v="學士班"/>
    <n v="987699680"/>
    <s v="b07107015@ntu.edu.tw"/>
    <s v="其它"/>
    <s v="否"/>
    <n v="0"/>
    <n v="1"/>
    <s v="是"/>
    <m/>
    <s v="網路報名"/>
    <s v="140.112.25.42"/>
    <x v="215"/>
    <n v="10"/>
    <s v="TIP"/>
    <s v="企業實習計劃說明會"/>
    <x v="3"/>
    <n v="2"/>
    <n v="107"/>
    <n v="1"/>
    <n v="1"/>
    <n v="10"/>
    <s v="是"/>
    <s v="b07107015林倢如"/>
    <n v="0"/>
    <n v="1"/>
    <n v="10"/>
    <n v="0"/>
    <n v="0"/>
    <n v="0"/>
    <s v="系"/>
    <s v="其他"/>
    <s v="其他系所"/>
    <s v="其他系所"/>
  </r>
  <r>
    <s v="03 11 2019 11:38AM            "/>
    <s v="林哲毅"/>
    <s v="Q124233416"/>
    <s v="男"/>
    <s v="08/14/1997                    "/>
    <s v="學生"/>
    <s v="管理學院                      "/>
    <s v="財金系"/>
    <s v="學士班"/>
    <n v="978526957"/>
    <s v="B04703075@ntu.edu.tw"/>
    <s v="其它"/>
    <s v="否"/>
    <n v="0"/>
    <n v="1"/>
    <s v="是"/>
    <m/>
    <s v="網路報名"/>
    <s v="114.42.195.48"/>
    <x v="216"/>
    <n v="10"/>
    <s v="TIP"/>
    <s v="企業實習計劃說明會"/>
    <x v="10"/>
    <n v="2"/>
    <n v="107"/>
    <n v="1"/>
    <n v="1"/>
    <n v="10"/>
    <m/>
    <s v="b04703075林哲毅"/>
    <n v="0"/>
    <n v="1"/>
    <n v="10"/>
    <n v="0"/>
    <n v="0"/>
    <n v="0"/>
    <s v="系"/>
    <s v="財金"/>
    <s v="財金系"/>
    <s v="財金系"/>
  </r>
  <r>
    <s v="03 12 2019 12:46PM            "/>
    <s v="林宸逸"/>
    <s v="G122200430"/>
    <s v="男"/>
    <s v="03/25/1995                    "/>
    <s v="學生"/>
    <s v="生物資源暨農學院              "/>
    <s v="農經系"/>
    <s v="碩士班"/>
    <n v="935502252"/>
    <s v="R07627019@ntu.edu.tw"/>
    <s v="其它"/>
    <s v="否"/>
    <n v="0"/>
    <n v="1"/>
    <s v="是"/>
    <m/>
    <s v="網路報名"/>
    <s v="140.112.4.192"/>
    <x v="217"/>
    <n v="10"/>
    <s v="TIP"/>
    <s v="企業實習計劃說明會"/>
    <x v="9"/>
    <n v="2"/>
    <n v="107"/>
    <n v="1"/>
    <n v="1"/>
    <n v="10"/>
    <s v="否"/>
    <s v="r07627019林宸逸"/>
    <n v="0"/>
    <n v="1"/>
    <n v="10"/>
    <n v="0"/>
    <n v="0"/>
    <n v="0"/>
    <s v="所"/>
    <s v="其他"/>
    <s v="其他系所"/>
    <s v="其他系所"/>
  </r>
  <r>
    <s v="02 20 2019 12:49PM            "/>
    <s v="林宸逸"/>
    <s v="G122200430"/>
    <s v="男"/>
    <s v="03/25/1995                    "/>
    <s v="學生"/>
    <s v="生物資源暨農學院              "/>
    <s v="農經系"/>
    <s v="碩士班"/>
    <n v="935502252"/>
    <s v="ab9586123@gmail.com"/>
    <s v="其它"/>
    <s v="否"/>
    <n v="0"/>
    <n v="1"/>
    <s v="是"/>
    <m/>
    <s v="網路報名"/>
    <s v="140.112.86.230"/>
    <x v="217"/>
    <n v="10"/>
    <s v="TIP"/>
    <s v="企業實習計劃說明會"/>
    <x v="3"/>
    <n v="2"/>
    <n v="107"/>
    <n v="1"/>
    <n v="1"/>
    <n v="10"/>
    <s v="否"/>
    <s v="r07627019林宸逸"/>
    <n v="0"/>
    <n v="1"/>
    <n v="10"/>
    <n v="0"/>
    <n v="0"/>
    <n v="0"/>
    <s v="所"/>
    <s v="其他"/>
    <s v="其他系所"/>
    <s v="其他系所"/>
  </r>
  <r>
    <s v="02 20 2019 12:48PM            "/>
    <s v="林宸逸"/>
    <s v="G122200430"/>
    <s v="男"/>
    <s v="03/25/1995                    "/>
    <s v="學生"/>
    <s v="生物資源暨農學院              "/>
    <s v="農經系"/>
    <s v="碩士班"/>
    <n v="935502252"/>
    <s v="ab9586123@gmail.com"/>
    <s v="其它"/>
    <s v="否"/>
    <n v="0"/>
    <n v="1"/>
    <s v="是"/>
    <m/>
    <s v="網路報名"/>
    <s v="140.112.86.230"/>
    <x v="217"/>
    <n v="10"/>
    <s v="TIP"/>
    <s v="企業實習計劃說明會"/>
    <x v="8"/>
    <n v="2"/>
    <n v="107"/>
    <n v="1"/>
    <n v="1"/>
    <n v="10"/>
    <s v="否"/>
    <s v="r07627019林宸逸"/>
    <n v="0"/>
    <n v="1"/>
    <n v="10"/>
    <n v="0"/>
    <n v="0"/>
    <n v="0"/>
    <s v="所"/>
    <s v="其他"/>
    <s v="其他系所"/>
    <s v="其他系所"/>
  </r>
  <r>
    <s v="05  2 2019  1:58PM            "/>
    <s v="林宸逸"/>
    <s v="G122200430"/>
    <s v="男"/>
    <s v="03/25/1995                    "/>
    <s v="學生"/>
    <s v="生物資源暨農學院              "/>
    <s v="農經系"/>
    <s v="碩士班"/>
    <n v="935502252"/>
    <s v="R07627019@ntu.edu.tw"/>
    <s v="其它"/>
    <s v="是"/>
    <s v="                              "/>
    <m/>
    <s v="是"/>
    <m/>
    <s v="網路報名"/>
    <s v="140.112.4.192"/>
    <x v="217"/>
    <n v="6"/>
    <s v="TIP"/>
    <s v="企業實習說明會"/>
    <x v="17"/>
    <n v="2"/>
    <n v="10"/>
    <n v="1"/>
    <n v="107"/>
    <n v="10"/>
    <s v="否"/>
    <s v="r07627019林宸逸"/>
    <n v="0"/>
    <n v="1"/>
    <n v="10"/>
    <n v="0"/>
    <n v="0"/>
    <n v="0"/>
    <s v="所"/>
    <s v="其他"/>
    <s v="其他系所"/>
    <s v="其他系所"/>
  </r>
  <r>
    <s v="03 18 2019  4:53PM            "/>
    <s v="林峰儀"/>
    <s v="G122347287"/>
    <s v="男"/>
    <s v="05/18/1999                    "/>
    <s v="學生"/>
    <s v="管理學院                      "/>
    <s v="財金系"/>
    <s v="學士班"/>
    <n v="988101864"/>
    <s v="pollydanny571218@gmail.com"/>
    <s v="其它"/>
    <s v="否"/>
    <n v="0"/>
    <n v="1"/>
    <s v="是"/>
    <m/>
    <s v="網路報名"/>
    <s v="140.112.235.21"/>
    <x v="218"/>
    <n v="10"/>
    <s v="TIP"/>
    <s v="企業實習計劃說明會"/>
    <x v="3"/>
    <n v="2"/>
    <n v="107"/>
    <n v="1"/>
    <n v="1"/>
    <n v="10"/>
    <s v="否"/>
    <s v="b06703032林峰儀"/>
    <n v="0"/>
    <n v="1"/>
    <n v="10"/>
    <n v="0"/>
    <n v="0"/>
    <n v="0"/>
    <s v="系"/>
    <s v="財金"/>
    <s v="財金系"/>
    <s v="財金系"/>
  </r>
  <r>
    <s v="03 19 2019 11:22AM            "/>
    <s v="林庭如"/>
    <s v="A229521161"/>
    <s v="女"/>
    <s v="12/29/1996                    "/>
    <s v="學生"/>
    <s v="管理學院                      "/>
    <s v="工管系企管組"/>
    <s v="學士班"/>
    <n v="226339135"/>
    <m/>
    <s v="其它"/>
    <s v="是"/>
    <n v="0"/>
    <n v="0"/>
    <s v="是"/>
    <m/>
    <s v="現場報名"/>
    <m/>
    <x v="219"/>
    <n v="0"/>
    <s v="TIP"/>
    <s v="企業實習計劃說明會"/>
    <x v="10"/>
    <n v="2"/>
    <n v="107"/>
    <n v="1"/>
    <n v="1"/>
    <n v="10"/>
    <m/>
    <s v="b04701128林庭如"/>
    <n v="0"/>
    <n v="0"/>
    <n v="0"/>
    <n v="0"/>
    <n v="1"/>
    <n v="0"/>
    <s v="系"/>
    <s v="工管"/>
    <s v="工管系"/>
    <s v="工管系"/>
  </r>
  <r>
    <s v="04  8 2019 11:37AM            "/>
    <s v="林庭如"/>
    <s v="A229521161"/>
    <s v="女"/>
    <s v="12/29/1996                    "/>
    <s v="學生"/>
    <s v="管理學院                      "/>
    <s v="工管系企管組"/>
    <s v="學士班"/>
    <n v="226339135"/>
    <s v="b04701128@ntu.edu.tw"/>
    <s v="其它"/>
    <s v="是"/>
    <s v="                              "/>
    <m/>
    <s v="否"/>
    <m/>
    <s v="網路報名"/>
    <s v="111.71.99.110"/>
    <x v="219"/>
    <n v="6"/>
    <s v="TIP"/>
    <s v="企業實習計劃說明會"/>
    <x v="23"/>
    <n v="2"/>
    <n v="107"/>
    <n v="1"/>
    <n v="1"/>
    <n v="10"/>
    <s v="否"/>
    <s v="b04701128林庭如"/>
    <n v="1"/>
    <n v="0"/>
    <n v="0"/>
    <n v="1"/>
    <n v="0"/>
    <n v="0"/>
    <s v="系"/>
    <s v="工管"/>
    <s v="工管系"/>
    <s v="工管系"/>
  </r>
  <r>
    <s v="03  6 2019  5:48PM            "/>
    <s v="林彧玄"/>
    <s v="L125177173"/>
    <s v="女"/>
    <s v="01/29/1998                    "/>
    <s v="學生"/>
    <s v="管理學院                      "/>
    <s v="國企系"/>
    <s v="學士班"/>
    <n v="926425272"/>
    <m/>
    <s v="其它"/>
    <s v="是"/>
    <n v="0"/>
    <n v="0"/>
    <s v="是"/>
    <m/>
    <s v="現場報名"/>
    <m/>
    <x v="220"/>
    <n v="0"/>
    <s v="TIP"/>
    <s v="企業實習計劃說明會"/>
    <x v="13"/>
    <n v="2"/>
    <n v="107"/>
    <n v="1"/>
    <n v="1"/>
    <n v="10"/>
    <m/>
    <s v="b05704053林彧玄"/>
    <n v="0"/>
    <n v="0"/>
    <n v="0"/>
    <n v="0"/>
    <n v="1"/>
    <n v="0"/>
    <s v="系"/>
    <s v="國企"/>
    <s v="國企系"/>
    <s v="國企系"/>
  </r>
  <r>
    <s v="03 12 2019  3:14AM            "/>
    <s v="林彧玄"/>
    <s v="L125177173"/>
    <s v="男"/>
    <s v="01/29/1998                    "/>
    <s v="學生"/>
    <s v="管理學院                      "/>
    <s v="國企系"/>
    <s v="學士班"/>
    <n v="926425272"/>
    <s v="b05704053@ntu.edu.tw"/>
    <s v="其它"/>
    <s v="否"/>
    <n v="0"/>
    <n v="1"/>
    <s v="是"/>
    <m/>
    <s v="網路報名"/>
    <s v="140.112.212.45"/>
    <x v="220"/>
    <n v="10"/>
    <s v="TIP"/>
    <s v="企業實習計劃說明會"/>
    <x v="19"/>
    <n v="2"/>
    <n v="107"/>
    <n v="1"/>
    <n v="1"/>
    <n v="10"/>
    <m/>
    <s v="b05704053林彧玄"/>
    <n v="0"/>
    <n v="1"/>
    <n v="10"/>
    <n v="0"/>
    <n v="0"/>
    <n v="0"/>
    <s v="系"/>
    <s v="國企"/>
    <s v="國企系"/>
    <s v="國企系"/>
  </r>
  <r>
    <s v="03 13 2019  9:07PM            "/>
    <s v="林彧玄"/>
    <s v="L125177173"/>
    <s v="男"/>
    <s v="01/29/1998                    "/>
    <s v="學生"/>
    <s v="管理學院                      "/>
    <s v="國企系"/>
    <s v="學士班"/>
    <n v="926425272"/>
    <s v="b05704053@ntu.edu.tw"/>
    <s v="其它"/>
    <s v="否"/>
    <n v="0"/>
    <n v="1"/>
    <s v="是"/>
    <m/>
    <s v="網路報名"/>
    <s v="140.112.212.45"/>
    <x v="220"/>
    <n v="10"/>
    <s v="TIP"/>
    <s v="企業實習計劃說明會"/>
    <x v="18"/>
    <n v="2"/>
    <n v="107"/>
    <n v="1"/>
    <n v="1"/>
    <n v="10"/>
    <s v="否"/>
    <s v="b05704053林彧玄"/>
    <n v="0"/>
    <n v="1"/>
    <n v="10"/>
    <n v="0"/>
    <n v="0"/>
    <n v="0"/>
    <s v="系"/>
    <s v="國企"/>
    <s v="國企系"/>
    <s v="國企系"/>
  </r>
  <r>
    <s v="04 26 2019  2:47PM            "/>
    <s v="林彧玄"/>
    <s v="L125177173"/>
    <s v="男"/>
    <s v="01/29/1998                    "/>
    <s v="學生"/>
    <s v="管理學院                      "/>
    <s v="國企系"/>
    <s v="學士班"/>
    <n v="926425272"/>
    <m/>
    <s v="其它"/>
    <s v="是"/>
    <s v="                              "/>
    <m/>
    <s v="是"/>
    <m/>
    <s v="現場報名"/>
    <m/>
    <x v="220"/>
    <n v="6"/>
    <s v="TIP"/>
    <s v="企業實習說明會"/>
    <x v="12"/>
    <n v="2"/>
    <n v="107"/>
    <n v="1"/>
    <n v="1"/>
    <n v="10"/>
    <m/>
    <s v="b05704053林彧玄"/>
    <n v="0"/>
    <n v="0"/>
    <n v="0"/>
    <n v="0"/>
    <n v="1"/>
    <n v="0"/>
    <s v="系"/>
    <s v="國企"/>
    <s v="國企系"/>
    <s v="國企系"/>
  </r>
  <r>
    <s v="05  6 2019  2:32PM            "/>
    <s v="林書玉"/>
    <s v="F229525226"/>
    <s v="女"/>
    <s v="03/24/1997                    "/>
    <s v="學生"/>
    <m/>
    <s v="政治系公行組"/>
    <s v="學士班"/>
    <n v="222769350"/>
    <m/>
    <s v="其它"/>
    <s v="是"/>
    <s v="                              "/>
    <m/>
    <s v="是"/>
    <m/>
    <s v="現場報名"/>
    <m/>
    <x v="221"/>
    <n v="6"/>
    <s v="TIP"/>
    <s v="企業實習說明會"/>
    <x v="7"/>
    <n v="2"/>
    <n v="107"/>
    <n v="1"/>
    <n v="1"/>
    <n v="10"/>
    <m/>
    <s v="b04302330林書玉"/>
    <n v="0"/>
    <n v="0"/>
    <n v="0"/>
    <n v="0"/>
    <n v="1"/>
    <n v="0"/>
    <s v="系"/>
    <s v="其他"/>
    <s v="其他系所"/>
    <s v="其他系所"/>
  </r>
  <r>
    <s v="05  5 2019  4:57PM            "/>
    <s v="林祐萱"/>
    <s v="F229046382"/>
    <s v="女"/>
    <s v="01/16/1996                    "/>
    <s v="學生"/>
    <s v="管理學院                      "/>
    <s v="商研所"/>
    <s v="碩士班"/>
    <n v="975913361"/>
    <s v="c631724@gmail.com"/>
    <s v="其它"/>
    <s v="否"/>
    <s v="                              "/>
    <m/>
    <s v="是"/>
    <m/>
    <s v="網路報名"/>
    <s v="182.235.95.138"/>
    <x v="222"/>
    <n v="6"/>
    <s v="TIP"/>
    <s v="企業實習說明會"/>
    <x v="7"/>
    <n v="2"/>
    <n v="107"/>
    <n v="1"/>
    <n v="1"/>
    <n v="10"/>
    <s v="是"/>
    <s v="r07741073林祐萱"/>
    <n v="0"/>
    <n v="1"/>
    <n v="10"/>
    <n v="0"/>
    <n v="0"/>
    <n v="0"/>
    <s v="所"/>
    <s v="商研"/>
    <s v="商研所"/>
    <s v="商研所"/>
  </r>
  <r>
    <s v="03 25 2019  2:40PM            "/>
    <s v="林梓鈞"/>
    <s v="H12468791"/>
    <s v="男"/>
    <s v="07/29/1994                    "/>
    <s v="校外人士"/>
    <m/>
    <m/>
    <m/>
    <n v="916715018"/>
    <s v="god225577@gmail.com"/>
    <s v="其它"/>
    <s v="是"/>
    <s v="                              "/>
    <m/>
    <s v="否"/>
    <m/>
    <s v="網路報名"/>
    <s v="101.13.53.103"/>
    <x v="223"/>
    <n v="6"/>
    <s v="職涯講堂"/>
    <s v="校友職涯分享會"/>
    <x v="4"/>
    <n v="2"/>
    <n v="107"/>
    <n v="1"/>
    <n v="1"/>
    <n v="10"/>
    <s v="目前香港的發展前景和台灣相比有哪些優缺點呢？"/>
    <s v="ryan225577林梓鈞"/>
    <n v="1"/>
    <n v="0"/>
    <n v="0"/>
    <n v="1"/>
    <n v="0"/>
    <n v="0"/>
    <s v="其他"/>
    <s v="非在校生"/>
    <s v="其他"/>
    <s v="其他"/>
  </r>
  <r>
    <s v="03 11 2019  1:14AM            "/>
    <s v="林莆芸"/>
    <s v="C221496421"/>
    <s v="女"/>
    <s v="06/27/1995                    "/>
    <s v="學生"/>
    <s v="生物資源暨農學院              "/>
    <s v="農經系"/>
    <s v="碩士班"/>
    <n v="989138169"/>
    <s v="r07627020@ntu.edu.tw"/>
    <s v="其它"/>
    <s v="否"/>
    <n v="0"/>
    <n v="1"/>
    <s v="是"/>
    <m/>
    <s v="網路報名"/>
    <s v="36.227.81.65"/>
    <x v="224"/>
    <n v="10"/>
    <s v="TIP"/>
    <s v="企業實習計劃說明會"/>
    <x v="3"/>
    <n v="2"/>
    <n v="107"/>
    <n v="1"/>
    <n v="1"/>
    <n v="10"/>
    <s v="是"/>
    <s v="r07627020林莆芸"/>
    <n v="0"/>
    <n v="1"/>
    <n v="10"/>
    <n v="0"/>
    <n v="0"/>
    <n v="0"/>
    <s v="所"/>
    <s v="其他"/>
    <s v="其他系所"/>
    <s v="其他系所"/>
  </r>
  <r>
    <s v="03 12 2019 10:34AM            "/>
    <s v="林揚理"/>
    <s v="S124585917"/>
    <s v="女"/>
    <s v="12/09/1993                    "/>
    <s v="學生"/>
    <s v="管理學院                      "/>
    <s v="會計系"/>
    <s v="碩士班"/>
    <n v="988643559"/>
    <s v="101302051@nccu.edu.tw"/>
    <s v="其它"/>
    <s v="是"/>
    <n v="0"/>
    <n v="0"/>
    <s v="是"/>
    <m/>
    <s v="現場報名"/>
    <m/>
    <x v="225"/>
    <n v="0"/>
    <s v="TIP"/>
    <s v="企業實習計劃說明會"/>
    <x v="0"/>
    <n v="2"/>
    <n v="107"/>
    <n v="1"/>
    <n v="1"/>
    <n v="10"/>
    <m/>
    <s v="r06722021林揚理"/>
    <n v="0"/>
    <n v="0"/>
    <n v="0"/>
    <n v="0"/>
    <n v="1"/>
    <n v="0"/>
    <s v="所"/>
    <s v="會計"/>
    <s v="會計所"/>
    <s v="會研所"/>
  </r>
  <r>
    <s v="03 11 2019 12:25PM            "/>
    <s v="林揚理"/>
    <s v="S124585917"/>
    <s v="男"/>
    <s v="12/09/1993                    "/>
    <s v="學生"/>
    <s v="管理學院                      "/>
    <s v="會計系"/>
    <s v="碩士班"/>
    <n v="988643559"/>
    <s v="r06722021@ntu.edu.tw"/>
    <s v="其它"/>
    <s v="否"/>
    <n v="0"/>
    <n v="1"/>
    <s v="是"/>
    <m/>
    <s v="網路報名"/>
    <s v="111.71.51.173"/>
    <x v="225"/>
    <n v="10"/>
    <s v="TIP"/>
    <s v="企業實習計劃說明會"/>
    <x v="3"/>
    <n v="2"/>
    <n v="107"/>
    <n v="1"/>
    <n v="1"/>
    <n v="10"/>
    <s v="是"/>
    <s v="r06722021林揚理"/>
    <n v="0"/>
    <n v="1"/>
    <n v="10"/>
    <n v="0"/>
    <n v="0"/>
    <n v="0"/>
    <s v="所"/>
    <s v="會計"/>
    <s v="會計所"/>
    <s v="會研所"/>
  </r>
  <r>
    <s v="03 23 2019  7:28PM            "/>
    <s v="林渝倩"/>
    <s v="P223682069"/>
    <s v="女"/>
    <s v="01/24/1999                    "/>
    <s v="學生"/>
    <s v="管理學院                      "/>
    <s v="國企系"/>
    <s v="學士班"/>
    <n v="933858480"/>
    <s v="emmafish880124@gmail.com"/>
    <s v="其它"/>
    <s v="否"/>
    <s v="                              "/>
    <m/>
    <s v="是"/>
    <m/>
    <s v="網路報名"/>
    <s v="39.12.76.5"/>
    <x v="226"/>
    <n v="6"/>
    <s v="職涯講堂"/>
    <s v="學長姐實習經驗分享會"/>
    <x v="6"/>
    <n v="2"/>
    <n v="107"/>
    <n v="1"/>
    <n v="1"/>
    <n v="10"/>
    <s v="想問實習對以後求職的幫助，以及有沒有什麼找實習時間必須注意的點(什麼樣的特徵代表這間公司可能有問題)，也想問實習前自己應該要做好哪些準備(英檢？作品集？)"/>
    <s v="b06704067林渝倩"/>
    <n v="0"/>
    <n v="1"/>
    <n v="10"/>
    <n v="0"/>
    <n v="0"/>
    <n v="0"/>
    <s v="系"/>
    <s v="國企"/>
    <s v="國企系"/>
    <s v="國企系"/>
  </r>
  <r>
    <s v="03 11 2019 12:32PM            "/>
    <s v="林湘綺"/>
    <s v="A230018997"/>
    <s v="女"/>
    <s v="03/03/1998                    "/>
    <s v="學生"/>
    <s v="管理學院                      "/>
    <s v="工管系企管組"/>
    <s v="學士班"/>
    <n v="916392033"/>
    <s v="b05607005@ntu.edu.tw"/>
    <s v="其它"/>
    <s v="否"/>
    <n v="0"/>
    <n v="1"/>
    <s v="是"/>
    <m/>
    <s v="網路報名"/>
    <s v="140.112.25.15"/>
    <x v="227"/>
    <n v="10"/>
    <s v="TIP"/>
    <s v="企業實習計劃說明會"/>
    <x v="14"/>
    <n v="2"/>
    <n v="107"/>
    <n v="1"/>
    <n v="1"/>
    <n v="10"/>
    <s v="否"/>
    <s v="b05607005林湘綺"/>
    <n v="0"/>
    <n v="1"/>
    <n v="10"/>
    <n v="0"/>
    <n v="0"/>
    <n v="0"/>
    <s v="系"/>
    <s v="工管"/>
    <s v="工管系"/>
    <s v="工管系"/>
  </r>
  <r>
    <s v="03 11 2019  8:31PM            "/>
    <s v="林湘綺"/>
    <s v="A230018997"/>
    <s v="女"/>
    <s v="03/03/1998                    "/>
    <s v="學生"/>
    <s v="管理學院                      "/>
    <s v="工管系企管組"/>
    <s v="學士班"/>
    <n v="916392033"/>
    <s v="b05607005@ntu.edu.tw"/>
    <s v="其它"/>
    <s v="否"/>
    <n v="0"/>
    <n v="1"/>
    <s v="是"/>
    <m/>
    <s v="網路報名"/>
    <s v="111.71.77.44"/>
    <x v="227"/>
    <n v="10"/>
    <s v="TIP"/>
    <s v="企業實習計劃說明會"/>
    <x v="18"/>
    <n v="2"/>
    <n v="107"/>
    <n v="1"/>
    <n v="1"/>
    <n v="10"/>
    <s v="否"/>
    <s v="b05607005林湘綺"/>
    <n v="0"/>
    <n v="1"/>
    <n v="10"/>
    <n v="0"/>
    <n v="0"/>
    <n v="0"/>
    <s v="系"/>
    <s v="工管"/>
    <s v="工管系"/>
    <s v="工管系"/>
  </r>
  <r>
    <s v="03 11 2019 12:35PM            "/>
    <s v="林湘綺"/>
    <s v="A230018997"/>
    <s v="女"/>
    <s v="03/03/1998                    "/>
    <s v="學生"/>
    <s v="管理學院                      "/>
    <s v="工管系企管組"/>
    <s v="學士班"/>
    <n v="916392033"/>
    <s v="b05607005@ntu.edu.tw"/>
    <s v="其它"/>
    <s v="否"/>
    <n v="0"/>
    <n v="1"/>
    <s v="是"/>
    <m/>
    <s v="網路報名"/>
    <s v="140.112.25.15"/>
    <x v="227"/>
    <n v="10"/>
    <s v="TIP"/>
    <s v="企業實習計劃說明會"/>
    <x v="10"/>
    <n v="2"/>
    <n v="107"/>
    <n v="1"/>
    <n v="1"/>
    <n v="10"/>
    <m/>
    <s v="b05607005林湘綺"/>
    <n v="0"/>
    <n v="1"/>
    <n v="10"/>
    <n v="0"/>
    <n v="0"/>
    <n v="0"/>
    <s v="系"/>
    <s v="工管"/>
    <s v="工管系"/>
    <s v="工管系"/>
  </r>
  <r>
    <s v="03 19 2019  6:46PM            "/>
    <s v="林湘綺"/>
    <s v="A230018997"/>
    <s v="女"/>
    <s v="03/03/1998                    "/>
    <s v="學生"/>
    <s v="管理學院                      "/>
    <s v="工管系企管組"/>
    <s v="學士班"/>
    <n v="916392033"/>
    <s v="b05607005@ntu.edu.tw"/>
    <s v="其它"/>
    <s v="否"/>
    <s v="                              "/>
    <m/>
    <s v="否"/>
    <m/>
    <s v="網路報名"/>
    <s v="140.112.25.11"/>
    <x v="227"/>
    <n v="6"/>
    <s v="TIP"/>
    <s v="企業實習計劃說明會"/>
    <x v="16"/>
    <n v="2"/>
    <n v="107"/>
    <n v="1"/>
    <n v="1"/>
    <n v="10"/>
    <s v="否"/>
    <s v="b05607005林湘綺"/>
    <n v="1"/>
    <n v="0"/>
    <n v="0"/>
    <n v="1"/>
    <n v="0"/>
    <n v="0"/>
    <s v="系"/>
    <s v="工管"/>
    <s v="工管系"/>
    <s v="工管系"/>
  </r>
  <r>
    <s v="02 22 2019  2:38PM            "/>
    <s v="林琪雅"/>
    <s v="A229584542"/>
    <s v="女"/>
    <s v="12/16/1997                    "/>
    <s v="學生"/>
    <s v="管理學院                      "/>
    <s v="國企系"/>
    <s v="學士班"/>
    <n v="932393295"/>
    <s v="b05704051@ntu.edu.tw"/>
    <s v="其它"/>
    <s v="否"/>
    <n v="1"/>
    <n v="0"/>
    <s v="否"/>
    <m/>
    <s v="網路報名"/>
    <s v="123.194.156.53"/>
    <x v="228"/>
    <n v="10"/>
    <s v="TIP"/>
    <s v="企業實習計劃說明會"/>
    <x v="8"/>
    <n v="2"/>
    <n v="107"/>
    <n v="1"/>
    <n v="1"/>
    <n v="10"/>
    <s v="否"/>
    <s v="b05704051林琪雅"/>
    <n v="1"/>
    <n v="0"/>
    <n v="0"/>
    <n v="1"/>
    <n v="0"/>
    <n v="0"/>
    <s v="系"/>
    <s v="國企"/>
    <s v="國企系"/>
    <s v="國企系"/>
  </r>
  <r>
    <s v="05  6 2019  2:33PM            "/>
    <s v="林筑玟"/>
    <s v="B222616284"/>
    <s v="男"/>
    <s v="08/04/1995                    "/>
    <s v="學生"/>
    <s v="社會科學院                    "/>
    <s v="經濟系"/>
    <s v="學士班"/>
    <n v="928243255"/>
    <m/>
    <s v="其它"/>
    <s v="是"/>
    <s v="                              "/>
    <m/>
    <s v="是"/>
    <m/>
    <s v="現場報名"/>
    <m/>
    <x v="229"/>
    <n v="6"/>
    <s v="TIP"/>
    <s v="企業實習說明會"/>
    <x v="7"/>
    <n v="2"/>
    <n v="107"/>
    <n v="1"/>
    <n v="1"/>
    <n v="10"/>
    <m/>
    <s v="b05303091林筑玟"/>
    <n v="0"/>
    <n v="0"/>
    <n v="0"/>
    <n v="0"/>
    <n v="1"/>
    <n v="0"/>
    <s v="系"/>
    <s v="其他"/>
    <s v="其他系所"/>
    <s v="其他系所"/>
  </r>
  <r>
    <s v="05  8 2019 12:52AM            "/>
    <s v="林意安"/>
    <s v="O200449496"/>
    <s v="女"/>
    <s v="11/30/1997                    "/>
    <s v="學生"/>
    <s v="管理學院                      "/>
    <s v="國企系"/>
    <s v="學士班"/>
    <n v="931732949"/>
    <s v="b05704052@ntu.edu.tw"/>
    <s v="其它"/>
    <s v="是"/>
    <s v="                              "/>
    <m/>
    <s v="是"/>
    <m/>
    <s v="網路報名"/>
    <s v="140.112.223.121"/>
    <x v="230"/>
    <n v="6"/>
    <s v="TIP"/>
    <s v="企業實習說明會"/>
    <x v="17"/>
    <n v="2"/>
    <n v="10"/>
    <n v="1"/>
    <n v="107"/>
    <n v="10"/>
    <s v="否"/>
    <s v="b05704052林意安"/>
    <n v="0"/>
    <n v="1"/>
    <n v="10"/>
    <n v="0"/>
    <n v="0"/>
    <n v="0"/>
    <s v="系"/>
    <s v="國企"/>
    <s v="國企系"/>
    <s v="國企系"/>
  </r>
  <r>
    <s v="02 27 2019  9:17AM            "/>
    <s v="林筱磬"/>
    <s v="B223082737"/>
    <s v="女"/>
    <s v="08/03/1996                    "/>
    <s v="學生"/>
    <s v="生命科學院                    "/>
    <s v="生化科技學系"/>
    <s v="碩士班"/>
    <n v="928028706"/>
    <s v="r07b22018@ntu.edu.tw"/>
    <s v="其它"/>
    <s v="否"/>
    <n v="0"/>
    <n v="1"/>
    <s v="是"/>
    <m/>
    <s v="網路報名"/>
    <s v="140.112.234.139"/>
    <x v="231"/>
    <n v="10"/>
    <s v="TIP"/>
    <s v="企業實習計劃說明會"/>
    <x v="0"/>
    <n v="2"/>
    <n v="107"/>
    <n v="1"/>
    <n v="1"/>
    <n v="10"/>
    <s v="否"/>
    <s v="r07b22018林筱磬"/>
    <n v="0"/>
    <n v="1"/>
    <n v="10"/>
    <n v="0"/>
    <n v="0"/>
    <n v="0"/>
    <s v="所"/>
    <s v="其他"/>
    <s v="其他系所"/>
    <s v="其他系所"/>
  </r>
  <r>
    <s v="03  7 2019  9:17PM            "/>
    <s v="林聖硯"/>
    <s v="F130536000"/>
    <s v="男"/>
    <s v="05/01/1999                    "/>
    <s v="學生"/>
    <s v="管理學院                      "/>
    <s v="會計系"/>
    <s v="學士班"/>
    <n v="956296023"/>
    <s v="martin880501@gmail.com"/>
    <s v="其它"/>
    <s v="是"/>
    <n v="0"/>
    <n v="1"/>
    <s v="是"/>
    <m/>
    <s v="網路報名"/>
    <s v="140.112.235.184"/>
    <x v="232"/>
    <n v="10"/>
    <s v="TIP"/>
    <s v="企業實習計劃說明會"/>
    <x v="3"/>
    <n v="2"/>
    <n v="107"/>
    <n v="1"/>
    <n v="1"/>
    <n v="10"/>
    <s v="否"/>
    <s v="b06702064林聖硯"/>
    <n v="0"/>
    <n v="1"/>
    <n v="10"/>
    <n v="0"/>
    <n v="0"/>
    <n v="0"/>
    <s v="系"/>
    <s v="會計"/>
    <s v="會計系"/>
    <s v="會計系"/>
  </r>
  <r>
    <s v="03  7 2019  9:28PM            "/>
    <s v="林聖硯"/>
    <s v="F130536000"/>
    <s v="男"/>
    <s v="05/01/1999                    "/>
    <s v="學生"/>
    <s v="管理學院                      "/>
    <s v="會計系"/>
    <s v="學士班"/>
    <n v="956296023"/>
    <s v="martin880501@gmail.com"/>
    <s v="其它"/>
    <s v="是"/>
    <n v="0"/>
    <n v="1"/>
    <s v="是"/>
    <m/>
    <s v="網路報名"/>
    <s v="140.112.235.184"/>
    <x v="232"/>
    <n v="10"/>
    <s v="TIP"/>
    <s v="企業實習計劃說明會"/>
    <x v="8"/>
    <n v="2"/>
    <n v="107"/>
    <n v="1"/>
    <n v="1"/>
    <n v="10"/>
    <s v="無"/>
    <s v="b06702064林聖硯"/>
    <n v="0"/>
    <n v="1"/>
    <n v="10"/>
    <n v="0"/>
    <n v="0"/>
    <n v="0"/>
    <s v="系"/>
    <s v="會計"/>
    <s v="會計系"/>
    <s v="會計系"/>
  </r>
  <r>
    <s v="03 19 2019 11:23AM            "/>
    <s v="林頎寶"/>
    <s v="A127926488"/>
    <s v="女"/>
    <s v="12/21/1996                    "/>
    <s v="學生"/>
    <s v="管理學院                      "/>
    <s v="財金系"/>
    <s v="學士班"/>
    <n v="227830813"/>
    <m/>
    <s v="其它"/>
    <s v="是"/>
    <n v="0"/>
    <n v="0"/>
    <s v="是"/>
    <m/>
    <s v="現場報名"/>
    <m/>
    <x v="233"/>
    <n v="0"/>
    <s v="TIP"/>
    <s v="企業實習計劃說明會"/>
    <x v="10"/>
    <n v="2"/>
    <n v="107"/>
    <n v="1"/>
    <n v="1"/>
    <n v="10"/>
    <m/>
    <s v="b04703076林頎寶"/>
    <n v="0"/>
    <n v="0"/>
    <n v="0"/>
    <n v="0"/>
    <n v="1"/>
    <n v="0"/>
    <s v="系"/>
    <s v="財金"/>
    <s v="財金系"/>
    <s v="財金系"/>
  </r>
  <r>
    <s v="03 18 2019  5:18PM            "/>
    <s v="林綵婕"/>
    <s v="A230436879"/>
    <s v="女"/>
    <s v="02/27/2000                    "/>
    <s v="學生"/>
    <s v="文學院                        "/>
    <s v="哲學系"/>
    <s v="學士班"/>
    <n v="975511386"/>
    <s v="sindy112666@gmail.com"/>
    <s v="其它"/>
    <s v="否"/>
    <n v="0"/>
    <n v="1"/>
    <s v="是"/>
    <m/>
    <s v="網路報名"/>
    <s v="42.78.25.174"/>
    <x v="234"/>
    <n v="10"/>
    <s v="TIP"/>
    <s v="企業實習計劃說明會"/>
    <x v="8"/>
    <n v="2"/>
    <n v="107"/>
    <n v="1"/>
    <n v="1"/>
    <n v="10"/>
    <s v="否"/>
    <s v="b07104007林綵婕"/>
    <n v="0"/>
    <n v="1"/>
    <n v="10"/>
    <n v="0"/>
    <n v="0"/>
    <n v="0"/>
    <s v="系"/>
    <s v="其他"/>
    <s v="其他系所"/>
    <s v="其他系所"/>
  </r>
  <r>
    <s v="03 18 2019  5:20PM            "/>
    <s v="林綵婕"/>
    <s v="A230436879"/>
    <s v="女"/>
    <s v="02/27/2000                    "/>
    <s v="學生"/>
    <s v="文學院                        "/>
    <s v="哲學系"/>
    <s v="學士班"/>
    <n v="975511386"/>
    <s v="sindy112666@gmail.com"/>
    <s v="其它"/>
    <s v="否"/>
    <s v="                              "/>
    <m/>
    <s v="是"/>
    <m/>
    <s v="網路報名"/>
    <s v="42.78.25.174"/>
    <x v="234"/>
    <n v="6"/>
    <s v="TIP"/>
    <s v="企業實習計劃說明會"/>
    <x v="16"/>
    <n v="2"/>
    <n v="107"/>
    <n v="1"/>
    <n v="1"/>
    <n v="10"/>
    <s v="否"/>
    <s v="b07104007林綵婕"/>
    <n v="0"/>
    <n v="1"/>
    <n v="10"/>
    <n v="0"/>
    <n v="0"/>
    <n v="0"/>
    <s v="系"/>
    <s v="其他"/>
    <s v="其他系所"/>
    <s v="其他系所"/>
  </r>
  <r>
    <s v="03 20 2019  4:35PM            "/>
    <s v="林綵婕"/>
    <s v="A230436879"/>
    <s v="女"/>
    <s v="02/27/2000                    "/>
    <s v="學生"/>
    <s v="文學院                        "/>
    <s v="哲學系"/>
    <s v="學士班"/>
    <n v="975511386"/>
    <s v="sindy112666@gmail.com"/>
    <s v="其它"/>
    <s v="否"/>
    <s v="                              "/>
    <m/>
    <s v="是"/>
    <m/>
    <s v="網路報名"/>
    <s v="42.78.131.84"/>
    <x v="234"/>
    <n v="6"/>
    <s v="TIP"/>
    <s v="企業實習計劃說明會"/>
    <x v="11"/>
    <n v="2"/>
    <n v="107"/>
    <n v="1"/>
    <n v="1"/>
    <n v="10"/>
    <s v="否"/>
    <s v="b07104007林綵婕"/>
    <n v="0"/>
    <n v="1"/>
    <n v="10"/>
    <n v="0"/>
    <n v="0"/>
    <n v="0"/>
    <s v="系"/>
    <s v="其他"/>
    <s v="其他系所"/>
    <s v="其他系所"/>
  </r>
  <r>
    <s v="05  1 2019 12:37AM            "/>
    <s v="林齊薇"/>
    <s v="K222967748"/>
    <s v="女"/>
    <s v="03/27/1999                    "/>
    <s v="校外人士"/>
    <m/>
    <m/>
    <m/>
    <n v="900130650"/>
    <s v="lisaweiwei24@gmail.com"/>
    <s v="其它"/>
    <s v="否"/>
    <s v="                              "/>
    <m/>
    <s v="否"/>
    <m/>
    <s v="網路報名"/>
    <s v="140.122.20.127"/>
    <x v="235"/>
    <n v="6"/>
    <s v="TIP"/>
    <s v="企業實習說明會"/>
    <x v="7"/>
    <n v="2"/>
    <n v="107"/>
    <n v="1"/>
    <n v="1"/>
    <n v="10"/>
    <s v="是"/>
    <s v="batmanwei林齊薇"/>
    <n v="1"/>
    <n v="0"/>
    <n v="0"/>
    <n v="1"/>
    <n v="0"/>
    <n v="0"/>
    <s v="其他"/>
    <s v="非在校生"/>
    <s v="其他"/>
    <s v="其他"/>
  </r>
  <r>
    <s v="03 24 2019  9:05PM            "/>
    <s v="林誼安"/>
    <s v="A227076841"/>
    <s v="女"/>
    <s v="07/29/1997                    "/>
    <s v="學生"/>
    <s v="管理學院                      "/>
    <s v="財金系"/>
    <s v="學士班"/>
    <n v="932804729"/>
    <s v="annielin729@gmail.com"/>
    <s v="其它"/>
    <s v="是"/>
    <n v="0"/>
    <n v="1"/>
    <s v="是"/>
    <m/>
    <s v="網路報名"/>
    <s v="223.140.157.53"/>
    <x v="236"/>
    <n v="10"/>
    <s v="TIP"/>
    <s v="企業實習計劃說明會"/>
    <x v="5"/>
    <n v="2"/>
    <n v="107"/>
    <n v="1"/>
    <n v="1"/>
    <n v="10"/>
    <s v="是"/>
    <s v="b04703122林誼安"/>
    <n v="0"/>
    <n v="1"/>
    <n v="10"/>
    <n v="0"/>
    <n v="0"/>
    <n v="0"/>
    <s v="系"/>
    <s v="財金"/>
    <s v="財金系"/>
    <s v="財金系"/>
  </r>
  <r>
    <s v="02 20 2019  9:31PM            "/>
    <s v="林璟耀"/>
    <s v="B123170249"/>
    <s v="男"/>
    <s v="03/29/1997                    "/>
    <s v="學生"/>
    <s v="社會科學院                    "/>
    <s v="經濟系"/>
    <s v="學士班"/>
    <n v="966796600"/>
    <s v="b05303092@ntu.edu.tw"/>
    <s v="其它"/>
    <s v="否"/>
    <n v="0"/>
    <n v="1"/>
    <s v="是"/>
    <m/>
    <s v="網路報名"/>
    <s v="1.169.112.58"/>
    <x v="237"/>
    <n v="10"/>
    <s v="TIP"/>
    <s v="企業實習計劃說明會"/>
    <x v="3"/>
    <n v="2"/>
    <n v="107"/>
    <n v="1"/>
    <n v="1"/>
    <n v="10"/>
    <s v="否"/>
    <s v="b05303092林璟耀"/>
    <n v="0"/>
    <n v="1"/>
    <n v="10"/>
    <n v="0"/>
    <n v="0"/>
    <n v="0"/>
    <s v="系"/>
    <s v="其他"/>
    <s v="其他系所"/>
    <s v="其他系所"/>
  </r>
  <r>
    <s v="03  9 2019  4:44PM            "/>
    <s v="邱于庭"/>
    <s v="F229187468"/>
    <s v="女"/>
    <s v="01/08/1999                    "/>
    <s v="學生"/>
    <s v="管理學院                      "/>
    <s v="工管系企管組"/>
    <s v="學士班"/>
    <n v="916811427"/>
    <s v="880108cindy@gmail.com"/>
    <s v="其它"/>
    <s v="否"/>
    <n v="0"/>
    <n v="1"/>
    <s v="是"/>
    <m/>
    <s v="網路報名"/>
    <s v="39.8.39.136"/>
    <x v="238"/>
    <n v="10"/>
    <s v="TIP"/>
    <s v="企業實習計劃說明會"/>
    <x v="19"/>
    <n v="2"/>
    <n v="107"/>
    <n v="1"/>
    <n v="1"/>
    <n v="10"/>
    <m/>
    <s v="b06701139邱于庭"/>
    <n v="0"/>
    <n v="1"/>
    <n v="10"/>
    <n v="0"/>
    <n v="0"/>
    <n v="0"/>
    <s v="系"/>
    <s v="工管"/>
    <s v="工管系"/>
    <s v="工管系"/>
  </r>
  <r>
    <s v="03  6 2019 11:14AM            "/>
    <s v="邱于庭"/>
    <s v="F229187468"/>
    <s v="女"/>
    <s v="01/08/1999                    "/>
    <s v="學生"/>
    <s v="管理學院                      "/>
    <s v="工管系企管組"/>
    <s v="學士班"/>
    <n v="916811427"/>
    <s v="880108cindy@gmail.com"/>
    <s v="其它"/>
    <s v="否"/>
    <n v="0"/>
    <n v="1"/>
    <s v="是"/>
    <m/>
    <s v="網路報名"/>
    <s v="140.112.25.15"/>
    <x v="238"/>
    <n v="10"/>
    <s v="TIP"/>
    <s v="企業實習計劃說明會"/>
    <x v="10"/>
    <n v="2"/>
    <n v="107"/>
    <n v="1"/>
    <n v="1"/>
    <n v="10"/>
    <m/>
    <s v="b06701139邱于庭"/>
    <n v="0"/>
    <n v="1"/>
    <n v="10"/>
    <n v="0"/>
    <n v="0"/>
    <n v="0"/>
    <s v="系"/>
    <s v="工管"/>
    <s v="工管系"/>
    <s v="工管系"/>
  </r>
  <r>
    <s v="04 20 2019  9:53AM            "/>
    <s v="邱于庭"/>
    <s v="F229187468"/>
    <s v="女"/>
    <s v="01/08/1999                    "/>
    <s v="學生"/>
    <s v="管理學院                      "/>
    <s v="工管系企管組"/>
    <s v="學士班"/>
    <n v="916811427"/>
    <s v="880108cindy@gmail.com"/>
    <s v="其它"/>
    <s v="否"/>
    <s v="                              "/>
    <m/>
    <s v="是"/>
    <m/>
    <s v="網路報名"/>
    <s v="114.24.5.127"/>
    <x v="238"/>
    <n v="6"/>
    <s v="TIP"/>
    <s v="企業實習說明會"/>
    <x v="7"/>
    <n v="2"/>
    <n v="107"/>
    <n v="1"/>
    <n v="1"/>
    <n v="10"/>
    <s v="是"/>
    <s v="b06701139邱于庭"/>
    <n v="0"/>
    <n v="1"/>
    <n v="10"/>
    <n v="0"/>
    <n v="0"/>
    <n v="0"/>
    <s v="系"/>
    <s v="工管"/>
    <s v="工管系"/>
    <s v="工管系"/>
  </r>
  <r>
    <s v="05  1 2019 11:46AM            "/>
    <s v="邱于庭"/>
    <s v="F229187468"/>
    <s v="女"/>
    <s v="01/08/1999                    "/>
    <s v="學生"/>
    <s v="管理學院                      "/>
    <s v="工管系企管組"/>
    <s v="學士班"/>
    <n v="916811427"/>
    <s v="880108cindy@gmail.com"/>
    <s v="其它"/>
    <s v="是"/>
    <s v="                              "/>
    <m/>
    <s v="是"/>
    <m/>
    <s v="網路報名"/>
    <s v="140.112.25.46"/>
    <x v="238"/>
    <n v="6"/>
    <s v="TIP"/>
    <s v="企業實習說明會"/>
    <x v="17"/>
    <n v="2"/>
    <n v="10"/>
    <n v="1"/>
    <n v="107"/>
    <n v="10"/>
    <s v="是"/>
    <s v="b06701139邱于庭"/>
    <n v="0"/>
    <n v="1"/>
    <n v="10"/>
    <n v="0"/>
    <n v="0"/>
    <n v="0"/>
    <s v="系"/>
    <s v="工管"/>
    <s v="工管系"/>
    <s v="工管系"/>
  </r>
  <r>
    <s v="03  6 2019  2:08PM            "/>
    <s v="邱心褕"/>
    <s v="L224758087"/>
    <s v="女"/>
    <s v="11/11/1996                    "/>
    <s v="學生"/>
    <s v="文學院                        "/>
    <s v="外文系"/>
    <s v="學士班"/>
    <n v="958633397"/>
    <s v="b04102077@ntu.edu.tw"/>
    <s v="其它"/>
    <s v="否"/>
    <n v="0"/>
    <n v="1"/>
    <s v="是"/>
    <m/>
    <s v="網路報名"/>
    <s v="140.112.25.106"/>
    <x v="239"/>
    <n v="10"/>
    <s v="TIP"/>
    <s v="企業實習計劃說明會"/>
    <x v="18"/>
    <n v="2"/>
    <n v="107"/>
    <n v="1"/>
    <n v="1"/>
    <n v="10"/>
    <s v="是"/>
    <s v="b04102077邱心褕"/>
    <n v="0"/>
    <n v="1"/>
    <n v="10"/>
    <n v="0"/>
    <n v="0"/>
    <n v="0"/>
    <s v="系"/>
    <s v="其他"/>
    <s v="其他系所"/>
    <s v="其他系所"/>
  </r>
  <r>
    <s v="03 19 2019 11:18AM            "/>
    <s v="邱仕丞"/>
    <s v="D122972812"/>
    <s v="女"/>
    <s v="09/02/1997                    "/>
    <s v="學生"/>
    <s v="管理學院                      "/>
    <s v="國企系"/>
    <s v="學士班"/>
    <n v="987588128"/>
    <m/>
    <s v="其它"/>
    <s v="是"/>
    <n v="0"/>
    <n v="0"/>
    <s v="是"/>
    <m/>
    <s v="現場報名"/>
    <m/>
    <x v="240"/>
    <n v="0"/>
    <s v="TIP"/>
    <s v="企業實習計劃說明會"/>
    <x v="10"/>
    <n v="2"/>
    <n v="107"/>
    <n v="1"/>
    <n v="1"/>
    <n v="10"/>
    <m/>
    <s v="b05704024邱仕丞"/>
    <n v="0"/>
    <n v="0"/>
    <n v="0"/>
    <n v="0"/>
    <n v="1"/>
    <n v="0"/>
    <s v="系"/>
    <s v="國企"/>
    <s v="國企系"/>
    <s v="國企系"/>
  </r>
  <r>
    <s v="04  8 2019  9:41AM            "/>
    <s v="邱仕丞"/>
    <s v="D122972812"/>
    <s v="男"/>
    <s v="09/02/1997                    "/>
    <s v="學生"/>
    <s v="管理學院                      "/>
    <s v="國企系"/>
    <s v="學士班"/>
    <n v="987588128"/>
    <m/>
    <s v="其它"/>
    <s v="是"/>
    <s v="                              "/>
    <m/>
    <s v="是"/>
    <m/>
    <s v="網路報名"/>
    <s v="140.112.243.75"/>
    <x v="240"/>
    <n v="6"/>
    <s v="TIP"/>
    <s v="企業實習計劃說明會"/>
    <x v="11"/>
    <n v="2"/>
    <n v="107"/>
    <n v="1"/>
    <n v="1"/>
    <n v="10"/>
    <s v="否"/>
    <s v="b05704024邱仕丞"/>
    <n v="0"/>
    <n v="1"/>
    <n v="10"/>
    <n v="0"/>
    <n v="0"/>
    <n v="0"/>
    <s v="系"/>
    <s v="國企"/>
    <s v="國企系"/>
    <s v="國企系"/>
  </r>
  <r>
    <s v="04  8 2019  9:47AM            "/>
    <s v="邱仕丞"/>
    <s v="D122972812"/>
    <s v="男"/>
    <s v="09/02/1997                    "/>
    <s v="學生"/>
    <s v="管理學院                      "/>
    <s v="國企系"/>
    <s v="學士班"/>
    <n v="987588128"/>
    <s v="b05704024@ntu.edu.tw"/>
    <s v="其它"/>
    <s v="是"/>
    <s v="                              "/>
    <m/>
    <s v="否"/>
    <m/>
    <s v="網路報名"/>
    <s v="140.112.243.75"/>
    <x v="240"/>
    <n v="6"/>
    <s v="TIP"/>
    <s v="企業實習計劃說明會"/>
    <x v="23"/>
    <n v="2"/>
    <n v="107"/>
    <n v="1"/>
    <n v="1"/>
    <n v="10"/>
    <s v="否"/>
    <s v="b05704024邱仕丞"/>
    <n v="1"/>
    <n v="0"/>
    <n v="0"/>
    <n v="1"/>
    <n v="0"/>
    <n v="0"/>
    <s v="系"/>
    <s v="國企"/>
    <s v="國企系"/>
    <s v="國企系"/>
  </r>
  <r>
    <s v="04 19 2019  1:53AM            "/>
    <s v="邱昱禎"/>
    <s v="Q124251030"/>
    <s v="男"/>
    <s v="09/04/1997                    "/>
    <s v="學生"/>
    <s v=" 電機資訊學院                 "/>
    <s v="電機系"/>
    <s v="學士班"/>
    <n v="958151159"/>
    <s v="b05901159@ntu.edu.tw"/>
    <s v="其它"/>
    <s v="否"/>
    <s v="                              "/>
    <m/>
    <s v="是"/>
    <m/>
    <s v="網路報名"/>
    <s v="36.225.219.122"/>
    <x v="241"/>
    <n v="6"/>
    <s v="TIP"/>
    <s v="企業實習說明會"/>
    <x v="7"/>
    <n v="2"/>
    <n v="107"/>
    <n v="1"/>
    <n v="1"/>
    <n v="10"/>
    <s v="否"/>
    <s v="b05901159邱昱禎"/>
    <n v="0"/>
    <n v="1"/>
    <n v="10"/>
    <n v="0"/>
    <n v="0"/>
    <n v="0"/>
    <s v="系"/>
    <s v="其他"/>
    <s v="其他系所"/>
    <s v="其他系所"/>
  </r>
  <r>
    <s v="02 18 2019  2:19PM            "/>
    <s v="邱郁軒"/>
    <s v="B123042053"/>
    <s v="男"/>
    <s v="04/16/1995                    "/>
    <s v="學生"/>
    <s v="理學院                        "/>
    <s v="應數所"/>
    <s v="碩士班"/>
    <n v="931857836"/>
    <s v="kaka12378999@yahoo.com.tw"/>
    <s v="其它"/>
    <s v="否"/>
    <n v="0"/>
    <n v="1"/>
    <s v="是"/>
    <m/>
    <s v="網路報名"/>
    <s v="223.137.187.16"/>
    <x v="242"/>
    <n v="10"/>
    <s v="TIP"/>
    <s v="企業實習計劃說明會"/>
    <x v="8"/>
    <n v="2"/>
    <n v="107"/>
    <n v="1"/>
    <n v="1"/>
    <n v="10"/>
    <s v="否"/>
    <s v="r06246008邱郁軒"/>
    <n v="0"/>
    <n v="1"/>
    <n v="10"/>
    <n v="0"/>
    <n v="0"/>
    <n v="0"/>
    <s v="所"/>
    <s v="其他"/>
    <s v="其他系所"/>
    <s v="其他系所"/>
  </r>
  <r>
    <s v="04 24 2019 10:34AM            "/>
    <s v="邱詠文"/>
    <s v="S224416384"/>
    <s v="女"/>
    <s v="06/07/1997                    "/>
    <s v="學生"/>
    <s v="管理學院                      "/>
    <s v="工管系科管組"/>
    <s v="學士班"/>
    <n v="983711587"/>
    <m/>
    <s v="其它"/>
    <s v="是"/>
    <s v="                              "/>
    <m/>
    <s v="是"/>
    <m/>
    <s v="現場報名"/>
    <m/>
    <x v="243"/>
    <n v="6"/>
    <s v="職涯講堂"/>
    <s v="校友職涯分享會"/>
    <x v="4"/>
    <n v="2"/>
    <n v="107"/>
    <n v="1"/>
    <n v="1"/>
    <n v="10"/>
    <m/>
    <s v="b04607016邱詠文"/>
    <n v="0"/>
    <n v="0"/>
    <n v="0"/>
    <n v="0"/>
    <n v="1"/>
    <n v="0"/>
    <s v="系"/>
    <s v="工管"/>
    <s v="工管系"/>
    <s v="工管系"/>
  </r>
  <r>
    <s v="04 29 2019  2:33PM            "/>
    <s v="邱詠文"/>
    <s v="S224416384"/>
    <s v="女"/>
    <s v="06/07/1997                    "/>
    <s v="學生"/>
    <s v="管理學院                      "/>
    <s v="工管系科管組"/>
    <s v="學士班"/>
    <n v="983711587"/>
    <m/>
    <s v="其它"/>
    <s v="是"/>
    <s v="                              "/>
    <m/>
    <s v="是"/>
    <m/>
    <s v="現場報名"/>
    <m/>
    <x v="243"/>
    <n v="6"/>
    <s v="職涯講堂"/>
    <s v="實習經驗分享"/>
    <x v="27"/>
    <n v="2"/>
    <n v="107"/>
    <n v="1"/>
    <n v="1"/>
    <n v="10"/>
    <m/>
    <s v="B04607016邱詠文"/>
    <n v="0"/>
    <n v="0"/>
    <n v="0"/>
    <n v="0"/>
    <n v="1"/>
    <n v="0"/>
    <s v="系"/>
    <s v="工管"/>
    <s v="工管系"/>
    <s v="工管系"/>
  </r>
  <r>
    <s v="03 21 2019 11:24PM            "/>
    <s v="邱楚玉"/>
    <s v="F229512925"/>
    <s v="女"/>
    <s v="09/20/1997                    "/>
    <s v="學生"/>
    <s v="管理學院                      "/>
    <s v="國企系"/>
    <s v="學士班"/>
    <n v="978289667"/>
    <s v="b05704055@ntu.edu.tw"/>
    <s v="其它"/>
    <s v="否"/>
    <s v="                              "/>
    <m/>
    <s v="是"/>
    <m/>
    <s v="網路報名"/>
    <s v="1.161.41.108"/>
    <x v="244"/>
    <n v="6"/>
    <s v="職涯講堂"/>
    <s v="實習經驗分享"/>
    <x v="27"/>
    <n v="2"/>
    <n v="107"/>
    <n v="1"/>
    <n v="1"/>
    <n v="10"/>
    <s v="覺得在社會企業實習最大的收穫/感觸是什麼?"/>
    <s v="b05704055邱楚玉"/>
    <n v="0"/>
    <n v="1"/>
    <n v="10"/>
    <n v="0"/>
    <n v="0"/>
    <n v="0"/>
    <s v="系"/>
    <s v="國企"/>
    <s v="國企系"/>
    <s v="國企系"/>
  </r>
  <r>
    <s v="03 15 2019  3:05PM            "/>
    <s v="邱維辰"/>
    <s v="H225124832"/>
    <s v="女"/>
    <s v="09/29/1998                    "/>
    <s v="學生"/>
    <s v="管理學院                      "/>
    <s v="國企系"/>
    <s v="學士班"/>
    <n v="975801191"/>
    <m/>
    <s v="其它"/>
    <s v="是"/>
    <n v="0"/>
    <n v="0"/>
    <s v="是"/>
    <m/>
    <s v="現場報名"/>
    <m/>
    <x v="245"/>
    <n v="0"/>
    <s v="TIP"/>
    <s v="企業實習計劃說明會"/>
    <x v="9"/>
    <n v="2"/>
    <n v="107"/>
    <n v="1"/>
    <n v="1"/>
    <n v="10"/>
    <m/>
    <s v="B05704056邱維辰"/>
    <n v="0"/>
    <n v="0"/>
    <n v="0"/>
    <n v="0"/>
    <n v="1"/>
    <n v="0"/>
    <s v="系"/>
    <s v="國企"/>
    <s v="國企系"/>
    <s v="國企系"/>
  </r>
  <r>
    <s v="03 24 2019  8:22PM            "/>
    <s v="邱維辰"/>
    <s v="H225124832"/>
    <s v="女"/>
    <s v="09/29/1998                    "/>
    <s v="學生"/>
    <s v="管理學院                      "/>
    <s v="國企系"/>
    <s v="學士班"/>
    <n v="975801191"/>
    <s v="B0570456@ntu.edu.tw"/>
    <s v="其它"/>
    <s v="是"/>
    <s v="                              "/>
    <m/>
    <s v="是"/>
    <m/>
    <s v="網路報名"/>
    <s v="118.161.187.186"/>
    <x v="245"/>
    <n v="6"/>
    <s v="TIP"/>
    <s v="企業實習計劃說明會"/>
    <x v="23"/>
    <n v="2"/>
    <n v="107"/>
    <n v="1"/>
    <n v="1"/>
    <n v="10"/>
    <s v="否"/>
    <s v="b05704056邱維辰"/>
    <n v="0"/>
    <n v="1"/>
    <n v="10"/>
    <n v="0"/>
    <n v="0"/>
    <n v="0"/>
    <s v="系"/>
    <s v="國企"/>
    <s v="國企系"/>
    <s v="國企系"/>
  </r>
  <r>
    <s v="04 17 2019  2:44PM            "/>
    <s v="邱維辰"/>
    <s v="H225124832"/>
    <s v="女"/>
    <s v="09/29/1998                    "/>
    <s v="學生"/>
    <s v="管理學院                      "/>
    <s v="國企系"/>
    <s v="學士班"/>
    <n v="975801191"/>
    <s v="B0570456@ntu.edu.tw"/>
    <s v="其它"/>
    <s v="是"/>
    <s v="                              "/>
    <m/>
    <s v="是"/>
    <m/>
    <s v="網路報名"/>
    <s v="140.112.25.106"/>
    <x v="245"/>
    <n v="6"/>
    <s v="職涯講堂"/>
    <s v="實習經驗分享"/>
    <x v="27"/>
    <n v="2"/>
    <n v="107"/>
    <n v="1"/>
    <n v="1"/>
    <n v="10"/>
    <s v="1. 如何準備面試 2. 實習時遇到最大的挑戰"/>
    <s v="b05704056邱維辰"/>
    <n v="0"/>
    <n v="1"/>
    <n v="10"/>
    <n v="0"/>
    <n v="0"/>
    <n v="0"/>
    <s v="系"/>
    <s v="國企"/>
    <s v="國企系"/>
    <s v="國企系"/>
  </r>
  <r>
    <s v="03 13 2019  9:19PM            "/>
    <s v="邱璿仁"/>
    <s v="A130527917"/>
    <s v="男"/>
    <s v="01/28/1999                    "/>
    <s v="學生"/>
    <s v="管理學院                      "/>
    <s v="財金系"/>
    <s v="學士班"/>
    <n v="933719696"/>
    <s v="b06703089@ntu.edu.tw"/>
    <s v="其它"/>
    <s v="否"/>
    <n v="0"/>
    <n v="1"/>
    <s v="是"/>
    <m/>
    <s v="網路報名"/>
    <s v="36.224.230.66"/>
    <x v="246"/>
    <n v="10"/>
    <s v="TIP"/>
    <s v="企業實習計劃說明會"/>
    <x v="5"/>
    <n v="2"/>
    <n v="107"/>
    <n v="1"/>
    <n v="1"/>
    <n v="10"/>
    <s v="否"/>
    <s v="b06703089邱璿仁"/>
    <n v="0"/>
    <n v="1"/>
    <n v="10"/>
    <n v="0"/>
    <n v="0"/>
    <n v="0"/>
    <s v="系"/>
    <s v="財金"/>
    <s v="財金系"/>
    <s v="財金系"/>
  </r>
  <r>
    <s v="03 14 2019  4:55PM            "/>
    <s v="邱顯堯"/>
    <s v="A130850715"/>
    <s v="男"/>
    <s v="08/11/1998                    "/>
    <s v="學生"/>
    <s v="社會科學院                    "/>
    <s v="經濟系"/>
    <s v="學士班"/>
    <n v="921082375"/>
    <s v="b05107033@ntu.edu.tw"/>
    <s v="其它"/>
    <s v="否"/>
    <n v="0"/>
    <n v="1"/>
    <s v="是"/>
    <m/>
    <s v="網路報名"/>
    <s v="140.112.25.98"/>
    <x v="247"/>
    <n v="10"/>
    <s v="TIP"/>
    <s v="企業實習計劃說明會"/>
    <x v="5"/>
    <n v="2"/>
    <n v="107"/>
    <n v="1"/>
    <n v="1"/>
    <n v="10"/>
    <s v="無"/>
    <s v="b05107033邱顯堯"/>
    <n v="0"/>
    <n v="1"/>
    <n v="10"/>
    <n v="0"/>
    <n v="0"/>
    <n v="0"/>
    <s v="系"/>
    <s v="其他"/>
    <s v="其他系所"/>
    <s v="其他系所"/>
  </r>
  <r>
    <s v="03 12 2019  3:30PM            "/>
    <s v="邵元瑜"/>
    <s v="A229532888"/>
    <s v="女"/>
    <s v="05/23/1997                    "/>
    <s v="校外人士"/>
    <m/>
    <m/>
    <m/>
    <n v="955425395"/>
    <s v="lindashao0523@gmail.com"/>
    <s v="其它"/>
    <s v="否"/>
    <n v="1"/>
    <n v="0"/>
    <s v="否"/>
    <m/>
    <s v="網路報名"/>
    <s v="140.119.120.6"/>
    <x v="248"/>
    <n v="10"/>
    <s v="TIP"/>
    <s v="企業實習計劃說明會"/>
    <x v="5"/>
    <n v="2"/>
    <n v="107"/>
    <n v="1"/>
    <n v="1"/>
    <n v="10"/>
    <s v="有"/>
    <s v="104205072邵元瑜"/>
    <n v="1"/>
    <n v="0"/>
    <n v="0"/>
    <n v="1"/>
    <n v="0"/>
    <n v="0"/>
    <s v="其他"/>
    <s v="非在校生"/>
    <s v="其他"/>
    <s v="其他"/>
  </r>
  <r>
    <s v="04  9 2019  8:59PM            "/>
    <s v="邵立瑜"/>
    <s v="B122960427"/>
    <s v="男"/>
    <s v="05/14/1994                    "/>
    <s v="學生"/>
    <s v="管理學院                      "/>
    <s v="商研所"/>
    <s v="碩士班"/>
    <n v="986462448"/>
    <s v="R07741050@ntu.edu.tw"/>
    <s v="其它"/>
    <s v="否"/>
    <s v="                              "/>
    <m/>
    <s v="是"/>
    <m/>
    <s v="網路報名"/>
    <s v="1.161.123.141"/>
    <x v="249"/>
    <n v="6"/>
    <s v="TIP"/>
    <s v="企業實習計劃說明會"/>
    <x v="11"/>
    <n v="2"/>
    <n v="107"/>
    <n v="1"/>
    <n v="1"/>
    <n v="10"/>
    <s v="否"/>
    <s v="r07741050邵立瑜"/>
    <n v="0"/>
    <n v="1"/>
    <n v="10"/>
    <n v="0"/>
    <n v="0"/>
    <n v="0"/>
    <s v="所"/>
    <s v="商研"/>
    <s v="商研所"/>
    <s v="商研所"/>
  </r>
  <r>
    <s v="04  8 2019  1:42PM            "/>
    <s v="邵芷宣"/>
    <s v="F230291295"/>
    <s v="女"/>
    <s v="05/15/2000                    "/>
    <s v="學生"/>
    <s v="管理學院                      "/>
    <s v="國企系"/>
    <s v="學士班"/>
    <n v="965238160"/>
    <s v="sherry88615@gmail.com"/>
    <s v="其它"/>
    <s v="否"/>
    <s v="                              "/>
    <m/>
    <s v="是"/>
    <m/>
    <s v="網路報名"/>
    <s v="223.140.134.253"/>
    <x v="250"/>
    <n v="6"/>
    <s v="TIP"/>
    <s v="企業實習說明會"/>
    <x v="12"/>
    <n v="2"/>
    <n v="107"/>
    <n v="1"/>
    <n v="1"/>
    <n v="10"/>
    <s v="否"/>
    <s v="b07704068邵芷宣"/>
    <n v="0"/>
    <n v="1"/>
    <n v="10"/>
    <n v="0"/>
    <n v="0"/>
    <n v="0"/>
    <s v="系"/>
    <s v="國企"/>
    <s v="國企系"/>
    <s v="國企系"/>
  </r>
  <r>
    <s v="03  6 2019 10:37PM            "/>
    <s v="邵紫婷"/>
    <s v="A228654974"/>
    <s v="女"/>
    <s v="06/12/1996                    "/>
    <s v="學生"/>
    <s v="生物資源暨農學院              "/>
    <s v="農經系"/>
    <s v="碩士班"/>
    <n v="926708771"/>
    <s v="amd2621@gmail.com"/>
    <s v="其它"/>
    <s v="否"/>
    <n v="0"/>
    <n v="1"/>
    <s v="是"/>
    <m/>
    <s v="網路報名"/>
    <s v="39.10.12.206"/>
    <x v="251"/>
    <n v="10"/>
    <s v="TIP"/>
    <s v="企業實習計劃說明會"/>
    <x v="3"/>
    <n v="2"/>
    <n v="107"/>
    <n v="1"/>
    <n v="1"/>
    <n v="10"/>
    <s v="是"/>
    <s v="r07627018邵紫婷"/>
    <n v="0"/>
    <n v="1"/>
    <n v="10"/>
    <n v="0"/>
    <n v="0"/>
    <n v="0"/>
    <s v="所"/>
    <s v="其他"/>
    <s v="其他系所"/>
    <s v="其他系所"/>
  </r>
  <r>
    <s v="03  6 2019 10:35PM            "/>
    <s v="邵紫婷"/>
    <s v="A228654974"/>
    <s v="女"/>
    <s v="06/12/1996                    "/>
    <s v="學生"/>
    <s v="生物資源暨農學院              "/>
    <s v="農經系"/>
    <s v="碩士班"/>
    <n v="926708771"/>
    <s v="amd2621@gmail.com"/>
    <s v="其它"/>
    <s v="否"/>
    <n v="0"/>
    <n v="1"/>
    <s v="是"/>
    <m/>
    <s v="網路報名"/>
    <s v="39.10.12.206"/>
    <x v="251"/>
    <n v="10"/>
    <s v="TIP"/>
    <s v="企業實習計劃說明會"/>
    <x v="8"/>
    <n v="2"/>
    <n v="107"/>
    <n v="1"/>
    <n v="1"/>
    <n v="10"/>
    <s v="是"/>
    <s v="r07627018邵紫婷"/>
    <n v="0"/>
    <n v="1"/>
    <n v="10"/>
    <n v="0"/>
    <n v="0"/>
    <n v="0"/>
    <s v="所"/>
    <s v="其他"/>
    <s v="其他系所"/>
    <s v="其他系所"/>
  </r>
  <r>
    <s v="04  9 2019 10:31PM            "/>
    <s v="金天尹"/>
    <s v="A230429061"/>
    <s v="女"/>
    <s v="09/16/1999                    "/>
    <s v="學生"/>
    <s v="管理學院                      "/>
    <s v="工管系企管組"/>
    <s v="學士班"/>
    <n v="921454568"/>
    <s v="tienying88@gmail.com"/>
    <s v="其它"/>
    <s v="否"/>
    <s v="                              "/>
    <m/>
    <s v="否"/>
    <m/>
    <s v="網路報名"/>
    <s v="36.225.113.242"/>
    <x v="252"/>
    <n v="6"/>
    <s v="TIP"/>
    <s v="企業實習計劃說明會"/>
    <x v="22"/>
    <n v="2"/>
    <n v="107"/>
    <n v="1"/>
    <n v="1"/>
    <n v="10"/>
    <s v="否"/>
    <s v="b07701108金天尹"/>
    <n v="1"/>
    <n v="0"/>
    <n v="0"/>
    <n v="1"/>
    <n v="0"/>
    <n v="0"/>
    <s v="系"/>
    <s v="工管"/>
    <s v="工管系"/>
    <s v="工管系"/>
  </r>
  <r>
    <s v="04  9 2019 12:39PM            "/>
    <s v="金石雨本"/>
    <s v="AC30331191"/>
    <s v="男"/>
    <s v="12/05/1983                    "/>
    <s v="學生"/>
    <s v="管理學院                      "/>
    <s v="企管碩士專班"/>
    <s v="碩士班"/>
    <n v="966538037"/>
    <s v="r07749047@ntu.edu.tw"/>
    <s v="其它"/>
    <s v="否"/>
    <s v="                              "/>
    <m/>
    <s v="是"/>
    <m/>
    <s v="網路報名"/>
    <s v="140.112.25.32"/>
    <x v="253"/>
    <n v="6"/>
    <s v="TIP"/>
    <s v="企業實習計劃說明會"/>
    <x v="11"/>
    <n v="2"/>
    <n v="107"/>
    <n v="1"/>
    <n v="1"/>
    <n v="10"/>
    <s v="否"/>
    <s v="r07749047金石雨本"/>
    <n v="0"/>
    <n v="1"/>
    <n v="10"/>
    <n v="0"/>
    <n v="0"/>
    <n v="0"/>
    <s v="所"/>
    <s v="GMBA"/>
    <s v="GMBA"/>
    <s v="GMBA"/>
  </r>
  <r>
    <s v="04 13 2019  9:18AM            "/>
    <s v="金石雨本"/>
    <s v="AC30331191"/>
    <s v="男"/>
    <s v="12/05/1983                    "/>
    <s v="學生"/>
    <s v="管理學院                      "/>
    <s v="企管碩士專班"/>
    <s v="碩士班"/>
    <n v="966538037"/>
    <s v="r07749047@ntu.edu.tw"/>
    <s v="其它"/>
    <s v="否"/>
    <s v="                              "/>
    <m/>
    <s v="是"/>
    <m/>
    <s v="網路報名"/>
    <s v="140.112.232.114"/>
    <x v="253"/>
    <n v="6"/>
    <s v="TIP"/>
    <s v="企業實習說明會"/>
    <x v="12"/>
    <n v="2"/>
    <n v="107"/>
    <n v="1"/>
    <n v="1"/>
    <n v="10"/>
    <s v="否"/>
    <s v="r07749047金石雨本"/>
    <n v="0"/>
    <n v="1"/>
    <n v="10"/>
    <n v="0"/>
    <n v="0"/>
    <n v="0"/>
    <s v="所"/>
    <s v="GMBA"/>
    <s v="GMBA"/>
    <s v="GMBA"/>
  </r>
  <r>
    <s v="03 13 2019  5:57PM            "/>
    <s v="金果霈"/>
    <s v="A229030763"/>
    <s v="女"/>
    <s v="06/13/1995                    "/>
    <s v="學生"/>
    <s v="理學院                        "/>
    <s v="心理系一般組"/>
    <s v="碩士班"/>
    <n v="978751069"/>
    <s v="Allison.chin13@gmail.com"/>
    <s v="其它"/>
    <s v="否"/>
    <n v="0"/>
    <n v="1"/>
    <s v="是"/>
    <m/>
    <s v="網路報名"/>
    <s v="123.193.37.171"/>
    <x v="254"/>
    <n v="10"/>
    <s v="TIP"/>
    <s v="企業實習計劃說明會"/>
    <x v="18"/>
    <n v="2"/>
    <n v="107"/>
    <n v="1"/>
    <n v="1"/>
    <n v="10"/>
    <s v="否"/>
    <s v="r07227123金果霈"/>
    <n v="0"/>
    <n v="1"/>
    <n v="10"/>
    <n v="0"/>
    <n v="0"/>
    <n v="0"/>
    <s v="所"/>
    <s v="其他"/>
    <s v="其他系所"/>
    <s v="其他系所"/>
  </r>
  <r>
    <s v="04 30 2019  3:27PM            "/>
    <s v="侯心琦"/>
    <s v="E225138851"/>
    <s v="女"/>
    <s v="05/24/1998                    "/>
    <s v="學生"/>
    <s v="管理學院                      "/>
    <s v="財金系"/>
    <s v="學士班"/>
    <n v="963660863"/>
    <s v="b05703087@ntu.edu.tw"/>
    <s v="其它"/>
    <s v="否"/>
    <s v="                              "/>
    <m/>
    <s v="是"/>
    <m/>
    <s v="網路報名"/>
    <s v="223.136.146.175"/>
    <x v="255"/>
    <n v="6"/>
    <s v="TIP"/>
    <s v="企業實習說明會"/>
    <x v="21"/>
    <n v="2"/>
    <n v="107"/>
    <n v="1"/>
    <n v="1"/>
    <n v="10"/>
    <s v="是"/>
    <s v="b05703087侯心琦"/>
    <n v="0"/>
    <n v="1"/>
    <n v="10"/>
    <n v="0"/>
    <n v="0"/>
    <n v="0"/>
    <s v="系"/>
    <s v="財金"/>
    <s v="財金系"/>
    <s v="財金系"/>
  </r>
  <r>
    <s v="03 12 2019 10:33AM            "/>
    <s v="侯冠名"/>
    <s v="A126657153"/>
    <s v="男"/>
    <s v="09/25/1996                    "/>
    <s v="學生"/>
    <s v="管理學院                      "/>
    <s v="工管系企管組"/>
    <s v="學士班"/>
    <n v="227470699"/>
    <m/>
    <s v="其它"/>
    <s v="是"/>
    <n v="0"/>
    <n v="0"/>
    <s v="是"/>
    <m/>
    <s v="現場報名"/>
    <m/>
    <x v="256"/>
    <n v="0"/>
    <s v="TIP"/>
    <s v="企業實習計劃說明會"/>
    <x v="0"/>
    <n v="2"/>
    <n v="107"/>
    <n v="1"/>
    <n v="1"/>
    <n v="10"/>
    <m/>
    <s v="b04701130侯冠名"/>
    <n v="0"/>
    <n v="0"/>
    <n v="0"/>
    <n v="0"/>
    <n v="1"/>
    <n v="0"/>
    <s v="系"/>
    <s v="工管"/>
    <s v="工管系"/>
    <s v="工管系"/>
  </r>
  <r>
    <s v="03 12 2019  4:01PM            "/>
    <s v="侯冠名"/>
    <s v="A126657153"/>
    <s v="男"/>
    <s v="09/25/1996                    "/>
    <s v="學生"/>
    <s v="管理學院                      "/>
    <s v="工管系企管組"/>
    <s v="學士班"/>
    <n v="227470699"/>
    <s v="b04701130@ntu.edu.tw"/>
    <s v="其它"/>
    <s v="是"/>
    <n v="0"/>
    <n v="1"/>
    <s v="是"/>
    <m/>
    <s v="網路報名"/>
    <s v="140.112.4.190"/>
    <x v="256"/>
    <n v="10"/>
    <s v="TIP"/>
    <s v="企業實習計劃說明會"/>
    <x v="18"/>
    <n v="2"/>
    <n v="107"/>
    <n v="1"/>
    <n v="1"/>
    <n v="10"/>
    <s v="是"/>
    <s v="b04701130侯冠名"/>
    <n v="0"/>
    <n v="1"/>
    <n v="10"/>
    <n v="0"/>
    <n v="0"/>
    <n v="0"/>
    <s v="系"/>
    <s v="工管"/>
    <s v="工管系"/>
    <s v="工管系"/>
  </r>
  <r>
    <s v="03 15 2019  5:13PM            "/>
    <s v="侯冠名"/>
    <s v="A126657153"/>
    <s v="男"/>
    <s v="09/25/1996                    "/>
    <s v="學生"/>
    <s v="管理學院                      "/>
    <s v="工管系企管組"/>
    <s v="學士班"/>
    <n v="227470699"/>
    <s v="b04701130@ntu.edu.tw"/>
    <s v="其它"/>
    <s v="是"/>
    <n v="0"/>
    <n v="1"/>
    <s v="是"/>
    <m/>
    <s v="網路報名"/>
    <s v="140.112.25.100"/>
    <x v="256"/>
    <n v="10"/>
    <s v="TIP"/>
    <s v="企業實習計劃說明會"/>
    <x v="10"/>
    <n v="2"/>
    <n v="107"/>
    <n v="1"/>
    <n v="1"/>
    <n v="10"/>
    <m/>
    <s v="b04701130侯冠名"/>
    <n v="0"/>
    <n v="1"/>
    <n v="10"/>
    <n v="0"/>
    <n v="0"/>
    <n v="0"/>
    <s v="系"/>
    <s v="工管"/>
    <s v="工管系"/>
    <s v="工管系"/>
  </r>
  <r>
    <s v="03 12 2019  4:03PM            "/>
    <s v="侯冠名"/>
    <s v="A126657153"/>
    <s v="男"/>
    <s v="09/25/1996                    "/>
    <s v="學生"/>
    <s v="管理學院                      "/>
    <s v="工管系企管組"/>
    <s v="學士班"/>
    <n v="227470699"/>
    <s v="b04701130@ntu.edu.tw"/>
    <s v="其它"/>
    <s v="是"/>
    <n v="0"/>
    <n v="1"/>
    <s v="是"/>
    <m/>
    <s v="網路報名"/>
    <s v="140.112.4.190"/>
    <x v="256"/>
    <n v="10"/>
    <s v="TIP"/>
    <s v="企業實習計劃說明會"/>
    <x v="8"/>
    <n v="2"/>
    <n v="107"/>
    <n v="1"/>
    <n v="1"/>
    <n v="10"/>
    <s v="是"/>
    <s v="b04701130侯冠名"/>
    <n v="0"/>
    <n v="1"/>
    <n v="10"/>
    <n v="0"/>
    <n v="0"/>
    <n v="0"/>
    <s v="系"/>
    <s v="工管"/>
    <s v="工管系"/>
    <s v="工管系"/>
  </r>
  <r>
    <s v="03 12 2019  4:00PM            "/>
    <s v="侯冠名"/>
    <s v="A126657153"/>
    <s v="男"/>
    <s v="09/25/1996                    "/>
    <s v="學生"/>
    <s v="管理學院                      "/>
    <s v="工管系企管組"/>
    <s v="學士班"/>
    <n v="227470699"/>
    <s v="b04701130@ntu.edu.tw"/>
    <s v="其它"/>
    <s v="是"/>
    <n v="0"/>
    <n v="1"/>
    <s v="是"/>
    <m/>
    <s v="網路報名"/>
    <s v="140.112.4.190"/>
    <x v="256"/>
    <n v="10"/>
    <s v="TIP"/>
    <s v="企業實習計劃說明會"/>
    <x v="1"/>
    <n v="2"/>
    <n v="107"/>
    <n v="1"/>
    <n v="1"/>
    <n v="10"/>
    <s v="是"/>
    <s v="b04701130侯冠名"/>
    <n v="0"/>
    <n v="1"/>
    <n v="10"/>
    <n v="0"/>
    <n v="0"/>
    <n v="0"/>
    <s v="系"/>
    <s v="工管"/>
    <s v="工管系"/>
    <s v="工管系"/>
  </r>
  <r>
    <s v="03 18 2019 10:11PM            "/>
    <s v="侯靜穎"/>
    <s v="R224480490"/>
    <s v="女"/>
    <s v="12/17/1997                    "/>
    <s v="學生"/>
    <s v="管理學院                      "/>
    <s v="財金系"/>
    <s v="學士班"/>
    <n v="966933809"/>
    <s v="b05703048@ntu.edu.tw"/>
    <s v="其它"/>
    <s v="否"/>
    <n v="0"/>
    <n v="1"/>
    <s v="是"/>
    <m/>
    <s v="網路報名"/>
    <s v="140.112.217.233"/>
    <x v="257"/>
    <n v="10"/>
    <s v="TIP"/>
    <s v="企業實習計劃說明會"/>
    <x v="1"/>
    <n v="2"/>
    <n v="107"/>
    <n v="1"/>
    <n v="1"/>
    <n v="10"/>
    <s v="2018/7-8 成大產業永續發展中心實習，並參與科技部創新創業競賽"/>
    <s v="b05703048侯靜穎"/>
    <n v="0"/>
    <n v="1"/>
    <n v="10"/>
    <n v="0"/>
    <n v="0"/>
    <n v="0"/>
    <s v="系"/>
    <s v="財金"/>
    <s v="財金系"/>
    <s v="財金系"/>
  </r>
  <r>
    <s v="03 19 2019 11:20AM            "/>
    <s v="俞之仁"/>
    <s v="A127066727"/>
    <s v="女"/>
    <s v="07/22/1998                    "/>
    <s v="學生"/>
    <s v="文學院                        "/>
    <s v="外文系"/>
    <s v="學士班"/>
    <n v="917217299"/>
    <s v="jasonyu0722@gmail.com"/>
    <s v="其它"/>
    <s v="是"/>
    <n v="0"/>
    <n v="0"/>
    <s v="是"/>
    <m/>
    <s v="現場報名"/>
    <m/>
    <x v="258"/>
    <n v="0"/>
    <s v="TIP"/>
    <s v="企業實習計劃說明會"/>
    <x v="10"/>
    <n v="2"/>
    <n v="107"/>
    <n v="1"/>
    <n v="1"/>
    <n v="10"/>
    <m/>
    <s v="b05102009俞之仁"/>
    <n v="0"/>
    <n v="0"/>
    <n v="0"/>
    <n v="0"/>
    <n v="1"/>
    <n v="0"/>
    <s v="系"/>
    <s v="其他"/>
    <s v="其他系所"/>
    <s v="其他系所"/>
  </r>
  <r>
    <s v="03 18 2019 12:47PM            "/>
    <s v="俞之仁"/>
    <s v="A127066727"/>
    <s v="男"/>
    <s v="07/22/1998                    "/>
    <s v="學生"/>
    <s v="文學院                        "/>
    <s v="外文系"/>
    <s v="學士班"/>
    <n v="917217299"/>
    <s v="jasonyu0722@gmail.com"/>
    <s v="其它"/>
    <s v="是"/>
    <n v="0"/>
    <n v="1"/>
    <s v="是"/>
    <m/>
    <s v="網路報名"/>
    <s v="140.112.25.38"/>
    <x v="258"/>
    <n v="10"/>
    <s v="TIP"/>
    <s v="企業實習計劃說明會"/>
    <x v="3"/>
    <n v="2"/>
    <n v="107"/>
    <n v="1"/>
    <n v="1"/>
    <n v="10"/>
    <s v="是"/>
    <s v="b05102009俞之仁"/>
    <n v="0"/>
    <n v="1"/>
    <n v="10"/>
    <n v="0"/>
    <n v="0"/>
    <n v="0"/>
    <s v="系"/>
    <s v="其他"/>
    <s v="其他系所"/>
    <s v="其他系所"/>
  </r>
  <r>
    <s v="03 18 2019 12:46PM            "/>
    <s v="俞之仁"/>
    <s v="A127066727"/>
    <s v="男"/>
    <s v="07/22/1998                    "/>
    <s v="學生"/>
    <s v="文學院                        "/>
    <s v="外文系"/>
    <s v="學士班"/>
    <n v="917217299"/>
    <s v="jasonyu0722@gmail.com"/>
    <s v="其它"/>
    <s v="是"/>
    <n v="0"/>
    <n v="1"/>
    <s v="是"/>
    <m/>
    <s v="網路報名"/>
    <s v="140.112.25.38"/>
    <x v="258"/>
    <n v="10"/>
    <s v="TIP"/>
    <s v="企業實習計劃說明會"/>
    <x v="8"/>
    <n v="2"/>
    <n v="107"/>
    <n v="1"/>
    <n v="1"/>
    <n v="10"/>
    <s v="是"/>
    <s v="b05102009俞之仁"/>
    <n v="0"/>
    <n v="1"/>
    <n v="10"/>
    <n v="0"/>
    <n v="0"/>
    <n v="0"/>
    <s v="系"/>
    <s v="其他"/>
    <s v="其他系所"/>
    <s v="其他系所"/>
  </r>
  <r>
    <s v="04 13 2019 12:58PM            "/>
    <s v="姜至曜"/>
    <s v="A127893788"/>
    <s v="男"/>
    <s v="11/04/1993                    "/>
    <s v="學生"/>
    <s v="管理學院                      "/>
    <s v="國企系"/>
    <s v="碩士班"/>
    <n v="916772330"/>
    <s v="supertony99966@gmail.com"/>
    <s v="其它"/>
    <s v="是"/>
    <s v="                              "/>
    <m/>
    <s v="是"/>
    <m/>
    <s v="網路報名"/>
    <m/>
    <x v="259"/>
    <m/>
    <s v="TCP"/>
    <s v="結業式"/>
    <x v="2"/>
    <n v="2"/>
    <n v="107"/>
    <n v="1"/>
    <n v="0"/>
    <n v="0"/>
    <m/>
    <s v="R06724075姜至曜"/>
    <n v="0"/>
    <n v="1"/>
    <n v="0"/>
    <n v="0"/>
    <n v="0"/>
    <n v="0"/>
    <s v="所"/>
    <s v="國企"/>
    <s v="國企所"/>
    <s v="國企所"/>
  </r>
  <r>
    <s v="02 25 2019 11:43AM            "/>
    <s v="施力麒"/>
    <s v="C121281786"/>
    <s v="男"/>
    <s v="02/10/1990                    "/>
    <s v="學生"/>
    <s v="法律學院                      "/>
    <s v="科法所"/>
    <s v="碩士班"/>
    <n v="886958122617"/>
    <s v="lichishih@gmail.com"/>
    <s v="其它"/>
    <s v="否"/>
    <n v="0"/>
    <n v="1"/>
    <s v="是"/>
    <m/>
    <s v="網路報名"/>
    <s v="111.184.43.48"/>
    <x v="260"/>
    <n v="10"/>
    <s v="TIP"/>
    <s v="企業實習計劃說明會"/>
    <x v="8"/>
    <n v="2"/>
    <n v="107"/>
    <n v="1"/>
    <n v="1"/>
    <n v="10"/>
    <s v="有"/>
    <s v="r07a41030施力麒"/>
    <n v="0"/>
    <n v="1"/>
    <n v="10"/>
    <n v="0"/>
    <n v="0"/>
    <n v="0"/>
    <s v="所"/>
    <s v="其他"/>
    <s v="其他系所"/>
    <s v="其他系所"/>
  </r>
  <r>
    <s v="03 23 2019 11:37PM            "/>
    <s v="施佳璇"/>
    <s v="A230138574"/>
    <s v="女"/>
    <s v="12/15/1998                    "/>
    <s v="學生"/>
    <s v="管理學院                      "/>
    <s v="國企系"/>
    <s v="學士班"/>
    <n v="972776066"/>
    <s v="B06704005@ntu.edu.tw"/>
    <s v="其它"/>
    <s v="否"/>
    <s v="                              "/>
    <m/>
    <s v="是"/>
    <m/>
    <s v="網路報名"/>
    <s v="123.194.161.205"/>
    <x v="261"/>
    <n v="6"/>
    <s v="職涯講堂"/>
    <s v="學長姐實習經驗分享會"/>
    <x v="6"/>
    <n v="2"/>
    <n v="107"/>
    <n v="1"/>
    <n v="1"/>
    <n v="10"/>
    <s v="目前無，謝謝您"/>
    <s v="b06704005施佳璇"/>
    <n v="0"/>
    <n v="1"/>
    <n v="10"/>
    <n v="0"/>
    <n v="0"/>
    <n v="0"/>
    <s v="系"/>
    <s v="國企"/>
    <s v="國企系"/>
    <s v="國企系"/>
  </r>
  <r>
    <s v="03 21 2019  9:38PM            "/>
    <s v="施宛妤"/>
    <s v="F228645756"/>
    <s v="女"/>
    <s v="08/17/1996                    "/>
    <s v="學生"/>
    <s v="公共衛生學院                  "/>
    <s v="環衛所"/>
    <s v="碩士班"/>
    <n v="910306327"/>
    <s v="r07844001@ntu.edu.tw"/>
    <s v="其它"/>
    <s v="否"/>
    <n v="0"/>
    <n v="1"/>
    <s v="是"/>
    <m/>
    <s v="網路報名"/>
    <s v="36.231.59.156"/>
    <x v="262"/>
    <n v="10"/>
    <s v="TIP"/>
    <s v="企業實習計劃說明會"/>
    <x v="1"/>
    <n v="2"/>
    <n v="107"/>
    <n v="1"/>
    <n v="1"/>
    <n v="10"/>
    <s v="是，大學實習課程"/>
    <s v="r07844001施宛妤"/>
    <n v="0"/>
    <n v="1"/>
    <n v="10"/>
    <n v="0"/>
    <n v="0"/>
    <n v="0"/>
    <s v="所"/>
    <s v="其他"/>
    <s v="其他系所"/>
    <s v="其他系所"/>
  </r>
  <r>
    <m/>
    <s v="施詠瀚"/>
    <s v="A130968169"/>
    <m/>
    <s v="05/31/1999"/>
    <s v="學生"/>
    <s v="管理學院                      "/>
    <s v="財金系"/>
    <s v="學士班"/>
    <n v="928689344"/>
    <m/>
    <m/>
    <s v="是"/>
    <n v="0"/>
    <n v="0"/>
    <s v="是"/>
    <m/>
    <s v="志工"/>
    <m/>
    <x v="263"/>
    <n v="20"/>
    <s v="TIP"/>
    <s v="企業實習計劃說明會"/>
    <x v="5"/>
    <n v="2"/>
    <n v="107"/>
    <n v="1"/>
    <n v="1"/>
    <n v="10"/>
    <m/>
    <s v="b06703090施詠瀚"/>
    <n v="0"/>
    <n v="0"/>
    <n v="20"/>
    <n v="0"/>
    <n v="0"/>
    <n v="1"/>
    <s v="系"/>
    <s v="財金"/>
    <s v="財金系"/>
    <s v="財金系"/>
  </r>
  <r>
    <s v="04 12 2019  2:19PM            "/>
    <s v="施詠瀚"/>
    <s v="A130968169"/>
    <s v="男"/>
    <s v="05/31/1999                    "/>
    <s v="學生"/>
    <s v="管理學院                      "/>
    <s v="財金系"/>
    <s v="學士班"/>
    <n v="928689344"/>
    <m/>
    <s v="其它"/>
    <s v="是"/>
    <s v="                              "/>
    <m/>
    <s v="是"/>
    <m/>
    <s v="志工"/>
    <m/>
    <x v="263"/>
    <n v="6"/>
    <s v="TIP"/>
    <s v="企業實習計劃說明會"/>
    <x v="23"/>
    <n v="2"/>
    <n v="107"/>
    <n v="1"/>
    <n v="1"/>
    <n v="10"/>
    <m/>
    <s v="b06703090施詠瀚"/>
    <n v="0"/>
    <n v="0"/>
    <n v="20"/>
    <n v="0"/>
    <n v="0"/>
    <n v="1"/>
    <s v="系"/>
    <s v="財金"/>
    <s v="財金系"/>
    <s v="財金系"/>
  </r>
  <r>
    <s v="03  7 2019 11:13PM            "/>
    <s v="柯妤璇"/>
    <s v="A229157625"/>
    <s v="女"/>
    <s v="05/26/1998                    "/>
    <s v="學生"/>
    <s v="社會科學院                    "/>
    <s v="經濟系"/>
    <s v="學士班"/>
    <n v="920021514"/>
    <s v="b05303095@ntu.edu.tw"/>
    <s v="其它"/>
    <s v="否"/>
    <n v="1"/>
    <n v="0"/>
    <s v="否"/>
    <m/>
    <s v="網路報名"/>
    <s v="115.82.19.173"/>
    <x v="264"/>
    <n v="10"/>
    <s v="TIP"/>
    <s v="企業實習計劃說明會"/>
    <x v="5"/>
    <n v="2"/>
    <n v="107"/>
    <n v="1"/>
    <n v="1"/>
    <n v="10"/>
    <s v="是"/>
    <s v="b05303095柯妤璇"/>
    <n v="1"/>
    <n v="0"/>
    <n v="0"/>
    <n v="1"/>
    <n v="0"/>
    <n v="0"/>
    <s v="系"/>
    <s v="其他"/>
    <s v="其他系所"/>
    <s v="其他系所"/>
  </r>
  <r>
    <s v="02 18 2019 10:34AM            "/>
    <s v="柯雨彤"/>
    <s v="P223768920"/>
    <s v="女"/>
    <s v="12/29/1997                    "/>
    <s v="學生"/>
    <s v="生物資源暨農學院              "/>
    <s v="農經系"/>
    <s v="學士班"/>
    <n v="978964098"/>
    <s v="B05607041@ntu.edu.tw"/>
    <s v="其它"/>
    <s v="否"/>
    <n v="1"/>
    <n v="0"/>
    <s v="否"/>
    <m/>
    <s v="網路報名"/>
    <s v="140.112.25.106"/>
    <x v="265"/>
    <n v="10"/>
    <s v="TIP"/>
    <s v="企業實習計劃說明會"/>
    <x v="18"/>
    <n v="2"/>
    <n v="107"/>
    <n v="1"/>
    <n v="1"/>
    <n v="10"/>
    <s v="否"/>
    <s v="b05607041柯雨彤"/>
    <n v="1"/>
    <n v="0"/>
    <n v="0"/>
    <n v="1"/>
    <n v="0"/>
    <n v="0"/>
    <s v="系"/>
    <s v="其他"/>
    <s v="其他系所"/>
    <s v="其他系所"/>
  </r>
  <r>
    <s v="02 18 2019 10:32AM            "/>
    <s v="柯雨彤"/>
    <s v="P223768920"/>
    <s v="女"/>
    <s v="12/29/1997                    "/>
    <s v="學生"/>
    <s v="生物資源暨農學院              "/>
    <s v="農經系"/>
    <s v="學士班"/>
    <n v="978964098"/>
    <s v="B05607041@ntu.edu.tw"/>
    <s v="其它"/>
    <s v="否"/>
    <n v="1"/>
    <n v="0"/>
    <s v="否"/>
    <m/>
    <s v="網路報名"/>
    <s v="140.112.25.106"/>
    <x v="265"/>
    <n v="10"/>
    <s v="TIP"/>
    <s v="企業實習計劃說明會"/>
    <x v="9"/>
    <n v="2"/>
    <n v="107"/>
    <n v="1"/>
    <n v="1"/>
    <n v="10"/>
    <s v="否"/>
    <s v="b05607041柯雨彤"/>
    <n v="1"/>
    <n v="0"/>
    <n v="0"/>
    <n v="1"/>
    <n v="0"/>
    <n v="0"/>
    <s v="系"/>
    <s v="其他"/>
    <s v="其他系所"/>
    <s v="其他系所"/>
  </r>
  <r>
    <m/>
    <s v="柯雅鈴"/>
    <m/>
    <m/>
    <m/>
    <s v="其他"/>
    <m/>
    <m/>
    <m/>
    <m/>
    <m/>
    <s v="其他"/>
    <s v="是"/>
    <n v="0"/>
    <n v="0"/>
    <s v="是"/>
    <m/>
    <s v="現場報名"/>
    <m/>
    <x v="1"/>
    <n v="0"/>
    <s v="TIP"/>
    <s v="企業實習計劃說明會"/>
    <x v="10"/>
    <n v="2"/>
    <n v="107"/>
    <n v="1"/>
    <n v="1"/>
    <n v="10"/>
    <m/>
    <s v="其他柯雅鈴"/>
    <n v="0"/>
    <n v="0"/>
    <n v="0"/>
    <n v="0"/>
    <n v="1"/>
    <n v="0"/>
    <s v="其他"/>
    <s v="非在校生"/>
    <s v="其他"/>
    <s v="其他"/>
  </r>
  <r>
    <s v="03  4 2019 10:06PM            "/>
    <s v="柳昕妤"/>
    <s v="F229897889"/>
    <s v="女"/>
    <s v="11/26/1998                    "/>
    <s v="學生"/>
    <s v="生物資源暨農學院              "/>
    <s v="農化系"/>
    <s v="學士班"/>
    <n v="968631789"/>
    <s v="b07603025@ntu.edu.tw"/>
    <s v="其它"/>
    <s v="否"/>
    <n v="0"/>
    <n v="1"/>
    <s v="是"/>
    <m/>
    <s v="網路報名"/>
    <s v="49.158.24.93"/>
    <x v="266"/>
    <n v="10"/>
    <s v="TIP"/>
    <s v="企業實習計劃說明會"/>
    <x v="1"/>
    <n v="2"/>
    <n v="107"/>
    <n v="1"/>
    <n v="1"/>
    <n v="10"/>
    <s v="沒有"/>
    <s v="b07603025柳昕妤"/>
    <n v="0"/>
    <n v="1"/>
    <n v="10"/>
    <n v="0"/>
    <n v="0"/>
    <n v="0"/>
    <s v="系"/>
    <s v="其他"/>
    <s v="其他系所"/>
    <s v="其他系所"/>
  </r>
  <r>
    <s v="03 22 2019  2:22PM            "/>
    <s v="柳昕妤"/>
    <s v="F229897889"/>
    <s v="女"/>
    <s v="11/26/1998                    "/>
    <s v="學生"/>
    <s v="生物資源暨農學院              "/>
    <s v="農化系"/>
    <s v="學士班"/>
    <n v="968631789"/>
    <s v="b07603025@ntu.edu.tw"/>
    <s v="其它"/>
    <s v="否"/>
    <n v="0"/>
    <n v="1"/>
    <s v="是"/>
    <m/>
    <s v="網路報名"/>
    <s v="140.112.25.1"/>
    <x v="266"/>
    <n v="10"/>
    <s v="TIP"/>
    <s v="企業實習計劃說明會"/>
    <x v="5"/>
    <n v="2"/>
    <n v="107"/>
    <n v="1"/>
    <n v="1"/>
    <n v="10"/>
    <s v="沒有"/>
    <s v="b07603025柳昕妤"/>
    <n v="0"/>
    <n v="1"/>
    <n v="10"/>
    <n v="0"/>
    <n v="0"/>
    <n v="0"/>
    <s v="系"/>
    <s v="其他"/>
    <s v="其他系所"/>
    <s v="其他系所"/>
  </r>
  <r>
    <s v="03 22 2019  2:31PM            "/>
    <s v="柳昕妤"/>
    <s v="F229897889"/>
    <s v="女"/>
    <s v="11/26/1998                    "/>
    <s v="學生"/>
    <s v="生物資源暨農學院              "/>
    <s v="農化系"/>
    <s v="學士班"/>
    <n v="968631789"/>
    <s v="b07603025@ntu.edu.tw"/>
    <s v="其它"/>
    <s v="否"/>
    <s v="                              "/>
    <m/>
    <s v="是"/>
    <m/>
    <s v="網路報名"/>
    <s v="140.112.25.1"/>
    <x v="266"/>
    <n v="6"/>
    <s v="TIP"/>
    <s v="企業實習說明會"/>
    <x v="12"/>
    <n v="2"/>
    <n v="107"/>
    <n v="1"/>
    <n v="1"/>
    <n v="10"/>
    <s v="否"/>
    <s v="b07603025柳昕妤"/>
    <n v="0"/>
    <n v="1"/>
    <n v="10"/>
    <n v="0"/>
    <n v="0"/>
    <n v="0"/>
    <s v="系"/>
    <s v="其他"/>
    <s v="其他系所"/>
    <s v="其他系所"/>
  </r>
  <r>
    <s v="03  9 2019 10:45PM            "/>
    <s v="柳炯宇"/>
    <s v="A126832101"/>
    <s v="男"/>
    <s v="09/13/1995                    "/>
    <s v="學生"/>
    <s v="管理學院                      "/>
    <s v="國企系"/>
    <s v="碩士班"/>
    <n v="975752193"/>
    <s v="curl840913@gmail.com"/>
    <s v="其它"/>
    <s v="否"/>
    <n v="1"/>
    <n v="0"/>
    <s v="否"/>
    <m/>
    <s v="網路報名"/>
    <s v="182.234.46.30"/>
    <x v="267"/>
    <n v="10"/>
    <s v="TIP"/>
    <s v="企業實習計劃說明會"/>
    <x v="5"/>
    <n v="2"/>
    <n v="107"/>
    <n v="1"/>
    <n v="1"/>
    <n v="10"/>
    <s v="否"/>
    <s v="r07724003柳炯宇"/>
    <n v="1"/>
    <n v="0"/>
    <n v="0"/>
    <n v="1"/>
    <n v="0"/>
    <n v="0"/>
    <s v="所"/>
    <s v="國企"/>
    <s v="國企所"/>
    <s v="國企所"/>
  </r>
  <r>
    <s v="03  6 2019  1:04AM            "/>
    <s v="段以利"/>
    <s v="D121276286"/>
    <s v="男"/>
    <s v="02/03/1982                    "/>
    <s v="學生"/>
    <s v=" 電機資訊學院                 "/>
    <s v="光電所"/>
    <s v="碩士班"/>
    <n v="989426300"/>
    <s v="r04941126@ntu.edu.tw"/>
    <s v="其它"/>
    <s v="是"/>
    <n v="0"/>
    <n v="1"/>
    <s v="是"/>
    <m/>
    <s v="網路報名"/>
    <s v="42.73.27.239"/>
    <x v="268"/>
    <n v="10"/>
    <s v="TIP"/>
    <s v="企業實習計劃說明會"/>
    <x v="14"/>
    <n v="2"/>
    <n v="107"/>
    <n v="1"/>
    <n v="1"/>
    <n v="10"/>
    <s v="是"/>
    <s v="r04941126段以利"/>
    <n v="0"/>
    <n v="1"/>
    <n v="10"/>
    <n v="0"/>
    <n v="0"/>
    <n v="0"/>
    <s v="所"/>
    <s v="其他"/>
    <s v="其他系所"/>
    <s v="其他系所"/>
  </r>
  <r>
    <s v="03  5 2019  9:59PM            "/>
    <s v="段以利"/>
    <s v="D121276286"/>
    <s v="男"/>
    <s v="02/03/1982                    "/>
    <s v="學生"/>
    <s v=" 電機資訊學院                 "/>
    <s v="光電所"/>
    <s v="碩士班"/>
    <n v="989426300"/>
    <s v="r04941126@ntu.edu.tw"/>
    <s v="其它"/>
    <s v="是"/>
    <s v="                              "/>
    <m/>
    <s v="是"/>
    <m/>
    <s v="網路報名"/>
    <s v="42.73.27.239"/>
    <x v="268"/>
    <n v="6"/>
    <s v="TIP"/>
    <s v="企業實習計劃說明會"/>
    <x v="11"/>
    <n v="2"/>
    <n v="107"/>
    <n v="1"/>
    <n v="1"/>
    <n v="10"/>
    <m/>
    <s v="r04941126段以利"/>
    <n v="0"/>
    <n v="1"/>
    <n v="10"/>
    <n v="0"/>
    <n v="0"/>
    <n v="0"/>
    <s v="所"/>
    <s v="其他"/>
    <s v="其他系所"/>
    <s v="其他系所"/>
  </r>
  <r>
    <s v="04 29 2019  4:19PM            "/>
    <s v="段以利"/>
    <s v="D121276286"/>
    <s v="男"/>
    <s v="02/03/1982                    "/>
    <s v="學生"/>
    <s v=" 電機資訊學院                 "/>
    <s v="光電所"/>
    <s v="碩士班"/>
    <n v="989426300"/>
    <s v="r04941126@ntu.edu.tw"/>
    <s v="其它"/>
    <s v="是"/>
    <s v="                              "/>
    <m/>
    <s v="是"/>
    <m/>
    <s v="網路報名"/>
    <s v="111.71.76.10"/>
    <x v="268"/>
    <n v="6"/>
    <s v="TIP"/>
    <s v="企業實習說明會"/>
    <x v="21"/>
    <n v="2"/>
    <n v="107"/>
    <n v="1"/>
    <n v="1"/>
    <n v="10"/>
    <s v="是"/>
    <s v="r04941126段以利"/>
    <n v="0"/>
    <n v="1"/>
    <n v="10"/>
    <n v="0"/>
    <n v="0"/>
    <n v="0"/>
    <s v="所"/>
    <s v="其他"/>
    <s v="其他系所"/>
    <s v="其他系所"/>
  </r>
  <r>
    <s v="05  7 2019  9:42AM            "/>
    <s v="段以利"/>
    <s v="D121276286"/>
    <s v="男"/>
    <s v="02/03/1982                    "/>
    <s v="學生"/>
    <s v=" 電機資訊學院                 "/>
    <s v="光電所"/>
    <s v="碩士班"/>
    <n v="989426300"/>
    <s v="r04941126@ntu.edu.tw"/>
    <s v="其它"/>
    <s v="是"/>
    <s v="                              "/>
    <m/>
    <s v="是"/>
    <m/>
    <s v="網路報名"/>
    <s v="223.136.163.82"/>
    <x v="268"/>
    <n v="6"/>
    <s v="TIP"/>
    <s v="企業實習說明會"/>
    <x v="17"/>
    <n v="2"/>
    <n v="10"/>
    <n v="1"/>
    <n v="107"/>
    <n v="10"/>
    <s v="是"/>
    <s v="r04941126段以利"/>
    <n v="0"/>
    <n v="1"/>
    <n v="10"/>
    <n v="0"/>
    <n v="0"/>
    <n v="0"/>
    <s v="所"/>
    <s v="其他"/>
    <s v="其他系所"/>
    <s v="其他系所"/>
  </r>
  <r>
    <s v="03  5 2019 11:11AM            "/>
    <s v="段志奇"/>
    <s v="A124581334"/>
    <s v="男"/>
    <s v="06/20/1976                    "/>
    <s v="計畫人員"/>
    <m/>
    <s v="國家理論科學研究中心"/>
    <s v="專任研究助理"/>
    <n v="968517862"/>
    <s v="davidtuan@ntu.edu.tw"/>
    <s v="其它"/>
    <s v="否"/>
    <s v="                              "/>
    <m/>
    <s v="否"/>
    <m/>
    <s v="網路報名"/>
    <s v="140.112.51.119"/>
    <x v="269"/>
    <n v="6"/>
    <s v="TIP"/>
    <s v="企業實習計劃說明會"/>
    <x v="11"/>
    <n v="2"/>
    <n v="107"/>
    <n v="1"/>
    <n v="1"/>
    <n v="10"/>
    <m/>
    <s v="cctuan段志奇"/>
    <n v="1"/>
    <n v="0"/>
    <n v="0"/>
    <n v="1"/>
    <n v="0"/>
    <n v="0"/>
    <s v="其他"/>
    <s v="非在校生"/>
    <s v="其他"/>
    <s v="其他"/>
  </r>
  <r>
    <s v="03 22 2019  3:35PM            "/>
    <s v="洪于鈞"/>
    <s v="FC30125867"/>
    <s v="男"/>
    <s v="02/14/1997                    "/>
    <s v="學生"/>
    <s v="生物資源暨農學院              "/>
    <s v="農經系"/>
    <s v="學士班"/>
    <n v="965084154"/>
    <s v="angyeecin@live.com"/>
    <s v="其它"/>
    <s v="是"/>
    <n v="0"/>
    <n v="0"/>
    <s v="是"/>
    <m/>
    <s v="現場報名"/>
    <m/>
    <x v="270"/>
    <n v="0"/>
    <s v="TIP"/>
    <s v="企業實習計劃說明會"/>
    <x v="1"/>
    <n v="2"/>
    <n v="107"/>
    <n v="1"/>
    <n v="1"/>
    <n v="10"/>
    <m/>
    <s v="B04607053洪于鈞"/>
    <n v="0"/>
    <n v="0"/>
    <n v="0"/>
    <n v="0"/>
    <n v="1"/>
    <n v="0"/>
    <s v="系"/>
    <s v="其他"/>
    <s v="其他系所"/>
    <s v="其他系所"/>
  </r>
  <r>
    <s v="03 19 2019 11:20AM            "/>
    <s v="洪于雯"/>
    <s v="A229603033"/>
    <s v="女"/>
    <s v="05/24/1999                    "/>
    <s v="學生"/>
    <s v="生物資源暨農學院              "/>
    <s v="生傳系"/>
    <s v="學士班"/>
    <n v="970948870"/>
    <s v="winniehung90306@gmail.com"/>
    <s v="其它"/>
    <s v="是"/>
    <n v="0"/>
    <n v="0"/>
    <s v="是"/>
    <m/>
    <s v="現場報名"/>
    <m/>
    <x v="271"/>
    <n v="0"/>
    <s v="TIP"/>
    <s v="企業實習計劃說明會"/>
    <x v="10"/>
    <n v="2"/>
    <n v="107"/>
    <n v="1"/>
    <n v="1"/>
    <n v="10"/>
    <m/>
    <s v="b06610042洪于雯"/>
    <n v="0"/>
    <n v="0"/>
    <n v="0"/>
    <n v="0"/>
    <n v="1"/>
    <n v="0"/>
    <s v="系"/>
    <s v="其他"/>
    <s v="其他系所"/>
    <s v="其他系所"/>
  </r>
  <r>
    <s v="03  7 2019 11:34PM            "/>
    <s v="洪司蓉"/>
    <s v="R224373525"/>
    <s v="女"/>
    <s v="06/06/1996                    "/>
    <s v="學生"/>
    <s v="管理學院                      "/>
    <s v="國企系"/>
    <s v="碩士班"/>
    <n v="962043505"/>
    <s v="bb263419@gmail.com"/>
    <s v="其它"/>
    <s v="否"/>
    <n v="0"/>
    <n v="1"/>
    <s v="是"/>
    <m/>
    <s v="網路報名"/>
    <s v="111.185.8.175"/>
    <x v="272"/>
    <n v="10"/>
    <s v="TIP"/>
    <s v="企業實習計劃說明會"/>
    <x v="0"/>
    <n v="2"/>
    <n v="107"/>
    <n v="1"/>
    <n v="1"/>
    <n v="10"/>
    <s v="是"/>
    <s v="r07724005洪司蓉"/>
    <n v="0"/>
    <n v="1"/>
    <n v="10"/>
    <n v="0"/>
    <n v="0"/>
    <n v="0"/>
    <s v="所"/>
    <s v="國企"/>
    <s v="國企所"/>
    <s v="國企所"/>
  </r>
  <r>
    <s v="03 11 2019 10:48AM            "/>
    <s v="洪宇薇"/>
    <s v="O200457023"/>
    <s v="女"/>
    <s v="04/30/1998                    "/>
    <s v="學生"/>
    <s v="社會科學院                    "/>
    <s v="政治系國關組"/>
    <s v="學士班"/>
    <n v="917961188"/>
    <s v="b05302334@ntu.edu.tw"/>
    <s v="其它"/>
    <s v="否"/>
    <n v="0"/>
    <n v="1"/>
    <s v="是"/>
    <m/>
    <s v="網路報名"/>
    <s v="140.112.25.98"/>
    <x v="273"/>
    <n v="10"/>
    <s v="TIP"/>
    <s v="企業實習計劃說明會"/>
    <x v="19"/>
    <n v="2"/>
    <n v="107"/>
    <n v="1"/>
    <n v="1"/>
    <n v="10"/>
    <m/>
    <s v="b05302334洪宇薇"/>
    <n v="0"/>
    <n v="1"/>
    <n v="10"/>
    <n v="0"/>
    <n v="0"/>
    <n v="0"/>
    <s v="系"/>
    <s v="其他"/>
    <s v="其他系所"/>
    <s v="其他系所"/>
  </r>
  <r>
    <s v="03 11 2019 10:12PM            "/>
    <s v="洪岱琪"/>
    <s v="A228705903"/>
    <s v="女"/>
    <s v="04/30/1999                    "/>
    <s v="學生"/>
    <s v="管理學院                      "/>
    <s v="會計系"/>
    <s v="學士班"/>
    <n v="965590232"/>
    <s v="b06702069@ntu.edu.tw"/>
    <s v="其它"/>
    <s v="否"/>
    <n v="0"/>
    <n v="1"/>
    <s v="是"/>
    <m/>
    <s v="網路報名"/>
    <s v="124.12.84.38"/>
    <x v="274"/>
    <n v="10"/>
    <s v="TIP"/>
    <s v="企業實習計劃說明會"/>
    <x v="19"/>
    <n v="2"/>
    <n v="107"/>
    <n v="1"/>
    <n v="1"/>
    <n v="10"/>
    <m/>
    <s v="b06702069洪岱琪"/>
    <n v="0"/>
    <n v="1"/>
    <n v="10"/>
    <n v="0"/>
    <n v="0"/>
    <n v="0"/>
    <s v="系"/>
    <s v="會計"/>
    <s v="會計系"/>
    <s v="會計系"/>
  </r>
  <r>
    <s v="03 11 2019 10:11PM            "/>
    <s v="洪岱琪"/>
    <s v="A228705903"/>
    <s v="女"/>
    <s v="04/30/1999                    "/>
    <s v="學生"/>
    <s v="管理學院                      "/>
    <s v="會計系"/>
    <s v="學士班"/>
    <n v="965590232"/>
    <s v="b06702069@ntu.edu.tw"/>
    <s v="其它"/>
    <s v="否"/>
    <n v="0"/>
    <n v="1"/>
    <s v="是"/>
    <m/>
    <s v="網路報名"/>
    <s v="124.12.84.38"/>
    <x v="274"/>
    <n v="10"/>
    <s v="TIP"/>
    <s v="企業實習計劃說明會"/>
    <x v="14"/>
    <n v="2"/>
    <n v="107"/>
    <n v="1"/>
    <n v="1"/>
    <n v="10"/>
    <s v="否"/>
    <s v="b06702069洪岱琪"/>
    <n v="0"/>
    <n v="1"/>
    <n v="10"/>
    <n v="0"/>
    <n v="0"/>
    <n v="0"/>
    <s v="系"/>
    <s v="會計"/>
    <s v="會計系"/>
    <s v="會計系"/>
  </r>
  <r>
    <s v="03 16 2019 11:14PM            "/>
    <s v="洪岱琪"/>
    <s v="A228705903"/>
    <s v="女"/>
    <s v="04/30/1999                    "/>
    <s v="學生"/>
    <s v="管理學院                      "/>
    <s v="會計系"/>
    <s v="學士班"/>
    <n v="965590232"/>
    <s v="b06702069@ntu.edu.tw"/>
    <s v="其它"/>
    <s v="否"/>
    <n v="0"/>
    <n v="1"/>
    <s v="是"/>
    <m/>
    <s v="網路報名"/>
    <s v="124.12.84.38"/>
    <x v="274"/>
    <n v="10"/>
    <s v="TIP"/>
    <s v="企業實習計劃說明會"/>
    <x v="10"/>
    <n v="2"/>
    <n v="107"/>
    <n v="1"/>
    <n v="1"/>
    <n v="10"/>
    <s v="否"/>
    <s v="b06702069洪岱琪"/>
    <n v="0"/>
    <n v="1"/>
    <n v="10"/>
    <n v="0"/>
    <n v="0"/>
    <n v="0"/>
    <s v="系"/>
    <s v="會計"/>
    <s v="會計系"/>
    <s v="會計系"/>
  </r>
  <r>
    <s v="03 16 2019 11:14PM            "/>
    <s v="洪岱琪"/>
    <s v="A228705903"/>
    <s v="女"/>
    <s v="04/30/1999                    "/>
    <s v="學生"/>
    <s v="管理學院                      "/>
    <s v="會計系"/>
    <s v="學士班"/>
    <n v="965590232"/>
    <s v="b06702069@ntu.edu.tw"/>
    <s v="其它"/>
    <s v="否"/>
    <n v="0"/>
    <n v="1"/>
    <s v="是"/>
    <m/>
    <s v="網路報名"/>
    <s v="124.12.84.38"/>
    <x v="274"/>
    <n v="10"/>
    <s v="TIP"/>
    <s v="企業實習計劃說明會"/>
    <x v="3"/>
    <n v="2"/>
    <n v="107"/>
    <n v="1"/>
    <n v="1"/>
    <n v="10"/>
    <s v="否"/>
    <s v="b06702069洪岱琪"/>
    <n v="0"/>
    <n v="1"/>
    <n v="10"/>
    <n v="0"/>
    <n v="0"/>
    <n v="0"/>
    <s v="系"/>
    <s v="會計"/>
    <s v="會計系"/>
    <s v="會計系"/>
  </r>
  <r>
    <s v="03 16 2019 11:15PM            "/>
    <s v="洪岱琪"/>
    <s v="A228705903"/>
    <s v="女"/>
    <s v="04/30/1999                    "/>
    <s v="學生"/>
    <s v="管理學院                      "/>
    <s v="會計系"/>
    <s v="學士班"/>
    <n v="965590232"/>
    <s v="b06702069@ntu.edu.tw"/>
    <s v="其它"/>
    <s v="否"/>
    <n v="0"/>
    <n v="1"/>
    <s v="是"/>
    <m/>
    <s v="網路報名"/>
    <s v="124.12.84.38"/>
    <x v="274"/>
    <n v="10"/>
    <s v="TIP"/>
    <s v="企業實習計劃說明會"/>
    <x v="5"/>
    <n v="2"/>
    <n v="107"/>
    <n v="1"/>
    <n v="1"/>
    <n v="10"/>
    <s v="否"/>
    <s v="b06702069洪岱琪"/>
    <n v="0"/>
    <n v="1"/>
    <n v="10"/>
    <n v="0"/>
    <n v="0"/>
    <n v="0"/>
    <s v="系"/>
    <s v="會計"/>
    <s v="會計系"/>
    <s v="會計系"/>
  </r>
  <r>
    <m/>
    <s v="洪岱琪"/>
    <m/>
    <m/>
    <m/>
    <m/>
    <m/>
    <m/>
    <m/>
    <m/>
    <m/>
    <m/>
    <m/>
    <m/>
    <m/>
    <m/>
    <m/>
    <m/>
    <m/>
    <x v="274"/>
    <m/>
    <s v="出席問題"/>
    <m/>
    <x v="28"/>
    <m/>
    <m/>
    <m/>
    <m/>
    <m/>
    <m/>
    <s v="b06702069洪岱琪"/>
    <m/>
    <n v="0"/>
    <n v="-50"/>
    <m/>
    <m/>
    <m/>
    <m/>
    <s v="非在校生"/>
    <m/>
    <m/>
  </r>
  <r>
    <s v="03 20 2019  8:25PM            "/>
    <s v="洪岱琪"/>
    <s v="A228705903"/>
    <s v="女"/>
    <s v="04/30/1999                    "/>
    <s v="學生"/>
    <s v="管理學院                      "/>
    <s v="會計系"/>
    <s v="學士班"/>
    <n v="965590232"/>
    <s v="b06702069@ntu.edu.tw"/>
    <s v="其它"/>
    <s v="否"/>
    <s v="                              "/>
    <m/>
    <s v="否"/>
    <m/>
    <s v="網路報名"/>
    <s v="124.12.84.38"/>
    <x v="274"/>
    <n v="6"/>
    <s v="TIP"/>
    <s v="企業實習計劃說明會"/>
    <x v="16"/>
    <n v="2"/>
    <n v="107"/>
    <n v="1"/>
    <n v="1"/>
    <n v="10"/>
    <s v="否"/>
    <s v="b06702069洪岱琪"/>
    <n v="1"/>
    <n v="0"/>
    <n v="0"/>
    <n v="1"/>
    <n v="0"/>
    <n v="0"/>
    <s v="系"/>
    <s v="會計"/>
    <s v="會計系"/>
    <s v="會計系"/>
  </r>
  <r>
    <s v="03 20 2019  8:25PM            "/>
    <s v="洪岱琪"/>
    <s v="A228705903"/>
    <s v="女"/>
    <s v="04/30/1999                    "/>
    <s v="學生"/>
    <s v="管理學院                      "/>
    <s v="會計系"/>
    <s v="學士班"/>
    <n v="965590232"/>
    <s v="b06702069@ntu.edu.tw"/>
    <s v="其它"/>
    <s v="否"/>
    <s v="                              "/>
    <m/>
    <s v="是"/>
    <m/>
    <s v="網路報名"/>
    <s v="124.12.84.38"/>
    <x v="274"/>
    <n v="6"/>
    <s v="TIP"/>
    <s v="企業實習計劃說明會"/>
    <x v="11"/>
    <n v="2"/>
    <n v="107"/>
    <n v="1"/>
    <n v="1"/>
    <n v="10"/>
    <s v="否"/>
    <s v="b06702069洪岱琪"/>
    <n v="0"/>
    <n v="1"/>
    <n v="10"/>
    <n v="0"/>
    <n v="0"/>
    <n v="0"/>
    <s v="系"/>
    <s v="會計"/>
    <s v="會計系"/>
    <s v="會計系"/>
  </r>
  <r>
    <s v="04 11 2019  2:48PM            "/>
    <s v="洪昕瑜"/>
    <s v="L225112585"/>
    <s v="女"/>
    <s v="12/19/1997                    "/>
    <s v="學生"/>
    <s v="管理學院                      "/>
    <s v="財金系"/>
    <s v="學士班"/>
    <m/>
    <s v="cindyh1219@yahoo.com.tw"/>
    <s v="其它"/>
    <s v="是"/>
    <s v="                              "/>
    <m/>
    <s v="是"/>
    <m/>
    <s v="現場報名"/>
    <m/>
    <x v="275"/>
    <n v="6"/>
    <s v="TIP"/>
    <s v="企業實習計劃說明會"/>
    <x v="11"/>
    <n v="2"/>
    <n v="107"/>
    <n v="1"/>
    <n v="1"/>
    <n v="10"/>
    <m/>
    <s v="b05703054洪昕瑜"/>
    <n v="0"/>
    <n v="0"/>
    <n v="0"/>
    <n v="0"/>
    <n v="1"/>
    <n v="0"/>
    <s v="系"/>
    <s v="財金"/>
    <s v="財金系"/>
    <s v="財金系"/>
  </r>
  <r>
    <s v="03 11 2019  1:46PM            "/>
    <s v="洪迎禎"/>
    <s v="L224837449"/>
    <s v="女"/>
    <s v="04/06/1996                    "/>
    <s v="學生"/>
    <s v="工學院                        "/>
    <s v="工業工程所"/>
    <s v="碩士班"/>
    <n v="921314777"/>
    <s v="chen01161@gmail.com"/>
    <s v="其它"/>
    <s v="否"/>
    <n v="0"/>
    <n v="1"/>
    <s v="是"/>
    <m/>
    <s v="網路報名"/>
    <s v="140.112.41.37"/>
    <x v="276"/>
    <n v="10"/>
    <s v="TIP"/>
    <s v="企業實習計劃說明會"/>
    <x v="3"/>
    <n v="2"/>
    <n v="107"/>
    <n v="1"/>
    <n v="1"/>
    <n v="10"/>
    <s v="是"/>
    <s v="r07546038洪迎禎"/>
    <n v="0"/>
    <n v="1"/>
    <n v="10"/>
    <n v="0"/>
    <n v="0"/>
    <n v="0"/>
    <s v="所"/>
    <s v="其他"/>
    <s v="其他系所"/>
    <s v="其他系所"/>
  </r>
  <r>
    <s v="03 12 2019 12:30AM            "/>
    <s v="洪迎禎"/>
    <s v="L224837449"/>
    <s v="女"/>
    <s v="04/06/1996                    "/>
    <s v="學生"/>
    <s v="工學院                        "/>
    <s v="工業工程所"/>
    <s v="碩士班"/>
    <n v="921314777"/>
    <s v="chen01161@gmail.com"/>
    <s v="其它"/>
    <s v="否"/>
    <s v="                              "/>
    <m/>
    <s v="否"/>
    <m/>
    <s v="網路報名"/>
    <s v="111.184.39.80"/>
    <x v="276"/>
    <n v="6"/>
    <s v="TIP"/>
    <s v="企業實習計劃說明會"/>
    <x v="11"/>
    <n v="2"/>
    <n v="107"/>
    <n v="1"/>
    <n v="1"/>
    <n v="10"/>
    <m/>
    <s v="r07546038洪迎禎"/>
    <n v="1"/>
    <n v="0"/>
    <n v="0"/>
    <n v="1"/>
    <n v="0"/>
    <n v="0"/>
    <s v="所"/>
    <s v="其他"/>
    <s v="其他系所"/>
    <s v="其他系所"/>
  </r>
  <r>
    <s v="04  9 2019 12:43AM            "/>
    <s v="洪偉蘋"/>
    <s v="F230134375"/>
    <s v="女"/>
    <s v="06/10/1999                    "/>
    <s v="學生"/>
    <s v="管理學院                      "/>
    <s v="工管系企管組"/>
    <s v="學士班"/>
    <n v="909090610"/>
    <s v="apple10330720@gmail.com"/>
    <s v="其它"/>
    <s v="是"/>
    <s v="                              "/>
    <m/>
    <s v="是"/>
    <m/>
    <s v="網路報名"/>
    <s v="59.127.176.25"/>
    <x v="277"/>
    <n v="6"/>
    <s v="TIP"/>
    <s v="企業實習說明會"/>
    <x v="12"/>
    <n v="2"/>
    <n v="107"/>
    <n v="1"/>
    <n v="1"/>
    <n v="10"/>
    <s v="否"/>
    <s v="b06701141洪偉蘋"/>
    <n v="0"/>
    <n v="1"/>
    <n v="10"/>
    <n v="0"/>
    <n v="0"/>
    <n v="0"/>
    <s v="系"/>
    <s v="工管"/>
    <s v="工管系"/>
    <s v="工管系"/>
  </r>
  <r>
    <s v="05  6 2019 10:08PM            "/>
    <s v="洪偉蘋"/>
    <s v="F230134375"/>
    <s v="女"/>
    <s v="06/10/1999                    "/>
    <s v="學生"/>
    <s v="管理學院                      "/>
    <s v="工管系企管組"/>
    <s v="學士班"/>
    <n v="909090610"/>
    <s v="apple10330720@gmail.com"/>
    <s v="其它"/>
    <s v="是"/>
    <s v="                              "/>
    <m/>
    <s v="是"/>
    <m/>
    <s v="網路報名"/>
    <s v="59.127.176.25"/>
    <x v="277"/>
    <n v="6"/>
    <s v="TIP"/>
    <s v="企業實習說明會"/>
    <x v="17"/>
    <n v="2"/>
    <n v="10"/>
    <n v="1"/>
    <n v="107"/>
    <n v="10"/>
    <s v="否"/>
    <s v="b06701141洪偉蘋"/>
    <n v="0"/>
    <n v="1"/>
    <n v="10"/>
    <n v="0"/>
    <n v="0"/>
    <n v="0"/>
    <s v="系"/>
    <s v="工管"/>
    <s v="工管系"/>
    <s v="工管系"/>
  </r>
  <r>
    <s v="03 15 2019  3:08PM            "/>
    <s v="洪啟宸"/>
    <s v="E125360422"/>
    <s v="女"/>
    <s v="06/16/1999                    "/>
    <s v="學生"/>
    <s v="管理學院                      "/>
    <s v="國企系"/>
    <s v="學士班"/>
    <n v="934012923"/>
    <s v="joey880616@yahoo.com.tw"/>
    <s v="其它"/>
    <s v="是"/>
    <n v="0"/>
    <n v="0"/>
    <s v="是"/>
    <m/>
    <s v="志工"/>
    <m/>
    <x v="278"/>
    <n v="20"/>
    <s v="TIP"/>
    <s v="企業實習計劃說明會"/>
    <x v="9"/>
    <n v="2"/>
    <n v="107"/>
    <n v="1"/>
    <n v="1"/>
    <n v="10"/>
    <m/>
    <s v="b06704036洪啟宸"/>
    <n v="0"/>
    <n v="0"/>
    <n v="20"/>
    <n v="0"/>
    <n v="0"/>
    <n v="1"/>
    <s v="系"/>
    <s v="國企"/>
    <s v="國企系"/>
    <s v="國企系"/>
  </r>
  <r>
    <s v="04 10 2019  3:02PM            "/>
    <s v="洪啟宸"/>
    <s v="E125360422"/>
    <s v="男"/>
    <s v="06/16/1999                    "/>
    <s v="學生"/>
    <s v="管理學院                      "/>
    <s v="國企系"/>
    <s v="學士班"/>
    <n v="934012923"/>
    <s v="joey880616@yahoo.com.tw"/>
    <s v="其它"/>
    <s v="是"/>
    <s v="                              "/>
    <m/>
    <s v="是"/>
    <m/>
    <s v="志工"/>
    <m/>
    <x v="278"/>
    <n v="6"/>
    <s v="TIP"/>
    <s v="企業實習計劃說明會"/>
    <x v="22"/>
    <n v="2"/>
    <n v="107"/>
    <n v="1"/>
    <n v="1"/>
    <n v="10"/>
    <m/>
    <s v="b06704036洪啟宸"/>
    <n v="0"/>
    <n v="0"/>
    <n v="20"/>
    <n v="0"/>
    <n v="0"/>
    <n v="1"/>
    <s v="系"/>
    <s v="國企"/>
    <s v="國企系"/>
    <s v="國企系"/>
  </r>
  <r>
    <s v="03  8 2019 12:34AM            "/>
    <s v="洪梓祐"/>
    <s v="F129881183"/>
    <s v="男"/>
    <s v="11/08/1996                    "/>
    <s v="學生"/>
    <s v="管理學院                      "/>
    <s v="會計系"/>
    <s v="學士班"/>
    <n v="916272707"/>
    <s v="johnnyh5288@gmail.com"/>
    <s v="其它"/>
    <s v="否"/>
    <n v="0"/>
    <n v="1"/>
    <s v="是"/>
    <m/>
    <s v="網路報名"/>
    <s v="220.141.4.211"/>
    <x v="279"/>
    <n v="10"/>
    <s v="TIP"/>
    <s v="企業實習計劃說明會"/>
    <x v="0"/>
    <n v="2"/>
    <n v="107"/>
    <n v="1"/>
    <n v="1"/>
    <n v="10"/>
    <s v="是"/>
    <s v="b04702074洪梓祐"/>
    <n v="0"/>
    <n v="1"/>
    <n v="10"/>
    <n v="0"/>
    <n v="0"/>
    <n v="0"/>
    <s v="系"/>
    <s v="會計"/>
    <s v="會計系"/>
    <s v="會計系"/>
  </r>
  <r>
    <s v="03  8 2019 12:35AM            "/>
    <s v="洪梓祐"/>
    <s v="F129881183"/>
    <s v="男"/>
    <s v="11/08/1996                    "/>
    <s v="學生"/>
    <s v="管理學院                      "/>
    <s v="會計系"/>
    <s v="學士班"/>
    <n v="916272707"/>
    <s v="johnnyh5288@gmail.com"/>
    <s v="其它"/>
    <s v="否"/>
    <n v="0"/>
    <n v="1"/>
    <s v="是"/>
    <m/>
    <s v="網路報名"/>
    <s v="220.141.4.211"/>
    <x v="279"/>
    <n v="10"/>
    <s v="TIP"/>
    <s v="企業實習計劃說明會"/>
    <x v="9"/>
    <n v="2"/>
    <n v="107"/>
    <n v="1"/>
    <n v="1"/>
    <n v="10"/>
    <s v="是"/>
    <s v="b04702074洪梓祐"/>
    <n v="0"/>
    <n v="1"/>
    <n v="10"/>
    <n v="0"/>
    <n v="0"/>
    <n v="0"/>
    <s v="系"/>
    <s v="會計"/>
    <s v="會計系"/>
    <s v="會計系"/>
  </r>
  <r>
    <s v="03  8 2019 12:35AM            "/>
    <s v="洪梓祐"/>
    <s v="F129881183"/>
    <s v="男"/>
    <s v="11/08/1996                    "/>
    <s v="學生"/>
    <s v="管理學院                      "/>
    <s v="會計系"/>
    <s v="學士班"/>
    <n v="916272707"/>
    <s v="johnnyh5288@gmail.com"/>
    <s v="其它"/>
    <s v="否"/>
    <n v="1"/>
    <n v="0"/>
    <s v="否"/>
    <m/>
    <s v="網路報名"/>
    <s v="220.141.4.211"/>
    <x v="279"/>
    <n v="10"/>
    <s v="TIP"/>
    <s v="企業實習計劃說明會"/>
    <x v="10"/>
    <n v="2"/>
    <n v="107"/>
    <n v="1"/>
    <n v="1"/>
    <n v="10"/>
    <m/>
    <s v="b04702074洪梓祐"/>
    <n v="1"/>
    <n v="0"/>
    <n v="0"/>
    <n v="1"/>
    <n v="0"/>
    <n v="0"/>
    <s v="系"/>
    <s v="會計"/>
    <s v="會計系"/>
    <s v="會計系"/>
  </r>
  <r>
    <s v="03  8 2019 12:33AM            "/>
    <s v="洪梓祐"/>
    <s v="F129881183"/>
    <s v="男"/>
    <s v="11/08/1996                    "/>
    <s v="學生"/>
    <s v="管理學院                      "/>
    <s v="會計系"/>
    <s v="學士班"/>
    <n v="916272707"/>
    <s v="johnnyh5288@gmail.com"/>
    <s v="其它"/>
    <s v="否"/>
    <n v="0"/>
    <n v="1"/>
    <s v="是"/>
    <m/>
    <s v="網路報名"/>
    <s v="220.141.4.211"/>
    <x v="279"/>
    <n v="10"/>
    <s v="TIP"/>
    <s v="企業實習計劃說明會"/>
    <x v="1"/>
    <n v="2"/>
    <n v="107"/>
    <n v="1"/>
    <n v="1"/>
    <n v="10"/>
    <s v="是"/>
    <s v="b04702074洪梓祐"/>
    <n v="0"/>
    <n v="1"/>
    <n v="10"/>
    <n v="0"/>
    <n v="0"/>
    <n v="0"/>
    <s v="系"/>
    <s v="會計"/>
    <s v="會計系"/>
    <s v="會計系"/>
  </r>
  <r>
    <s v="03  8 2019 12:31AM            "/>
    <s v="洪梓祐"/>
    <s v="F129881183"/>
    <s v="男"/>
    <s v="11/08/1996                    "/>
    <s v="學生"/>
    <s v="管理學院                      "/>
    <s v="會計系"/>
    <s v="學士班"/>
    <n v="916272707"/>
    <s v="johnnyh5288@gmail.com"/>
    <s v="其它"/>
    <s v="否"/>
    <n v="0"/>
    <n v="1"/>
    <s v="是"/>
    <m/>
    <s v="網路報名"/>
    <s v="220.141.4.211"/>
    <x v="279"/>
    <n v="10"/>
    <s v="TIP"/>
    <s v="企業實習計劃說明會"/>
    <x v="5"/>
    <n v="2"/>
    <n v="107"/>
    <n v="1"/>
    <n v="1"/>
    <n v="10"/>
    <s v="是"/>
    <s v="b04702074洪梓祐"/>
    <n v="0"/>
    <n v="1"/>
    <n v="10"/>
    <n v="0"/>
    <n v="0"/>
    <n v="0"/>
    <s v="系"/>
    <s v="會計"/>
    <s v="會計系"/>
    <s v="會計系"/>
  </r>
  <r>
    <s v="04  9 2019 12:56AM            "/>
    <s v="洪梓祐"/>
    <s v="F129881183"/>
    <s v="男"/>
    <s v="11/08/1996                    "/>
    <s v="學生"/>
    <s v="管理學院                      "/>
    <s v="會計系"/>
    <s v="學士班"/>
    <n v="916272707"/>
    <s v="johnnyh5288@gmail.com"/>
    <s v="其它"/>
    <s v="否"/>
    <s v="                              "/>
    <m/>
    <s v="是"/>
    <m/>
    <s v="網路報名"/>
    <s v="114.45.48.107"/>
    <x v="279"/>
    <n v="6"/>
    <s v="TIP"/>
    <s v="企業實習計劃說明會"/>
    <x v="23"/>
    <n v="2"/>
    <n v="107"/>
    <n v="1"/>
    <n v="1"/>
    <n v="10"/>
    <s v="是"/>
    <s v="b04702074洪梓祐"/>
    <n v="0"/>
    <n v="1"/>
    <n v="10"/>
    <n v="0"/>
    <n v="0"/>
    <n v="0"/>
    <s v="系"/>
    <s v="會計"/>
    <s v="會計系"/>
    <s v="會計系"/>
  </r>
  <r>
    <s v="04  9 2019 12:57AM            "/>
    <s v="洪梓祐"/>
    <s v="F129881183"/>
    <s v="男"/>
    <s v="11/08/1996                    "/>
    <s v="學生"/>
    <s v="管理學院                      "/>
    <s v="會計系"/>
    <s v="學士班"/>
    <n v="916272707"/>
    <s v="johnnyh5288@gmail.com"/>
    <s v="其它"/>
    <s v="否"/>
    <s v="                              "/>
    <m/>
    <s v="是"/>
    <m/>
    <s v="網路報名"/>
    <s v="114.45.48.107"/>
    <x v="279"/>
    <n v="6"/>
    <s v="TIP"/>
    <s v="企業實習說明會"/>
    <x v="12"/>
    <n v="2"/>
    <n v="107"/>
    <n v="1"/>
    <n v="1"/>
    <n v="10"/>
    <s v="是"/>
    <s v="b04702074洪梓祐"/>
    <n v="0"/>
    <n v="1"/>
    <n v="10"/>
    <n v="0"/>
    <n v="0"/>
    <n v="0"/>
    <s v="系"/>
    <s v="會計"/>
    <s v="會計系"/>
    <s v="會計系"/>
  </r>
  <r>
    <s v="05  1 2019  5:11PM            "/>
    <s v="洪舒珊"/>
    <s v="O200458486"/>
    <s v="女"/>
    <s v="08/16/1998                    "/>
    <s v="學生"/>
    <s v="管理學院                      "/>
    <s v="會計系"/>
    <s v="學士班"/>
    <n v="953870816"/>
    <s v="b05702073@ntu.edu.tw"/>
    <s v="其它"/>
    <s v="否"/>
    <s v="                              "/>
    <m/>
    <s v="否"/>
    <m/>
    <s v="網路報名"/>
    <s v="223.137.142.65"/>
    <x v="280"/>
    <n v="6"/>
    <s v="TIP"/>
    <s v="企業實習說明會"/>
    <x v="7"/>
    <n v="2"/>
    <n v="107"/>
    <n v="1"/>
    <n v="1"/>
    <n v="10"/>
    <s v="是"/>
    <s v="b05702073洪舒珊"/>
    <n v="1"/>
    <n v="0"/>
    <n v="0"/>
    <n v="1"/>
    <n v="0"/>
    <n v="0"/>
    <s v="系"/>
    <s v="會計"/>
    <s v="會計系"/>
    <s v="會計系"/>
  </r>
  <r>
    <s v="03 24 2019  7:44PM            "/>
    <s v="洪煒翔"/>
    <s v="B123167546"/>
    <s v="男"/>
    <s v="10/01/1995                    "/>
    <s v="學生"/>
    <s v="管理學院                      "/>
    <s v="財金系"/>
    <s v="碩士班"/>
    <n v="983079070"/>
    <s v="a0983079070@gmail.com"/>
    <s v="其它"/>
    <s v="否"/>
    <n v="0"/>
    <n v="1"/>
    <s v="是"/>
    <m/>
    <s v="網路報名"/>
    <s v="101.11.0.212"/>
    <x v="281"/>
    <n v="10"/>
    <s v="TIP"/>
    <s v="企業實習計劃說明會"/>
    <x v="5"/>
    <n v="2"/>
    <n v="107"/>
    <n v="1"/>
    <n v="1"/>
    <n v="10"/>
    <s v="有"/>
    <s v="r07723064洪煒翔"/>
    <n v="0"/>
    <n v="1"/>
    <n v="10"/>
    <n v="0"/>
    <n v="0"/>
    <n v="0"/>
    <s v="所"/>
    <s v="財金"/>
    <s v="財金所"/>
    <s v="財金所"/>
  </r>
  <r>
    <s v="04 10 2019  5:38PM            "/>
    <s v="洪瑄如"/>
    <s v="A229559058"/>
    <s v="女"/>
    <s v="08/26/1996                    "/>
    <s v="學生"/>
    <s v="管理學院                      "/>
    <s v="國企系"/>
    <s v="碩士班"/>
    <n v="937864526"/>
    <s v="emily92132@gmail.com"/>
    <s v="其它"/>
    <s v="否"/>
    <s v="                              "/>
    <m/>
    <s v="是"/>
    <m/>
    <s v="網路報名"/>
    <s v="36.227.83.118"/>
    <x v="282"/>
    <n v="6"/>
    <s v="職涯講堂"/>
    <s v="校友職涯分享會"/>
    <x v="4"/>
    <n v="2"/>
    <n v="107"/>
    <n v="1"/>
    <n v="1"/>
    <n v="10"/>
    <s v="您跨足許多不同的產業，認為各產業間的行銷方式有何異同呢？謝謝您"/>
    <s v="r07724041洪瑄如"/>
    <n v="0"/>
    <n v="1"/>
    <n v="10"/>
    <n v="0"/>
    <n v="0"/>
    <n v="0"/>
    <s v="所"/>
    <s v="國企"/>
    <s v="國企所"/>
    <s v="國企所"/>
  </r>
  <r>
    <s v="02 23 2019  3:47PM            "/>
    <s v="洪筱蓉"/>
    <s v="L224404324"/>
    <s v="女"/>
    <s v="12/04/1994                    "/>
    <s v="學生"/>
    <s v="生物資源暨農學院              "/>
    <s v="動物科技系"/>
    <s v="學士班"/>
    <n v="919136897"/>
    <s v="mousesmy@gmail.com"/>
    <s v="其它"/>
    <s v="否"/>
    <n v="0"/>
    <n v="1"/>
    <s v="是"/>
    <m/>
    <s v="網路報名"/>
    <s v="42.73.25.213"/>
    <x v="283"/>
    <n v="10"/>
    <s v="TIP"/>
    <s v="企業實習計劃說明會"/>
    <x v="0"/>
    <n v="2"/>
    <n v="107"/>
    <n v="1"/>
    <n v="1"/>
    <n v="10"/>
    <s v="是"/>
    <s v="b05606050洪筱蓉"/>
    <n v="0"/>
    <n v="1"/>
    <n v="10"/>
    <n v="0"/>
    <n v="0"/>
    <n v="0"/>
    <s v="系"/>
    <s v="其他"/>
    <s v="其他系所"/>
    <s v="其他系所"/>
  </r>
  <r>
    <s v="02 23 2019  3:44PM            "/>
    <s v="洪筱蓉"/>
    <s v="L224404324"/>
    <s v="女"/>
    <s v="12/04/1994                    "/>
    <s v="學生"/>
    <s v="生物資源暨農學院              "/>
    <s v="動物科技系"/>
    <s v="學士班"/>
    <n v="919136897"/>
    <s v="mousesmy@gmail.com"/>
    <s v="其它"/>
    <s v="否"/>
    <n v="0"/>
    <n v="1"/>
    <s v="是"/>
    <m/>
    <s v="網路報名"/>
    <s v="42.73.25.213"/>
    <x v="283"/>
    <n v="10"/>
    <s v="TIP"/>
    <s v="企業實習計劃說明會"/>
    <x v="1"/>
    <n v="2"/>
    <n v="107"/>
    <n v="1"/>
    <n v="1"/>
    <n v="10"/>
    <s v="有"/>
    <s v="b05606050洪筱蓉"/>
    <n v="0"/>
    <n v="1"/>
    <n v="10"/>
    <n v="0"/>
    <n v="0"/>
    <n v="0"/>
    <s v="系"/>
    <s v="其他"/>
    <s v="其他系所"/>
    <s v="其他系所"/>
  </r>
  <r>
    <s v="03 18 2019 10:42AM            "/>
    <s v="洪肇偉"/>
    <s v="E125077897"/>
    <s v="男"/>
    <s v="08/22/1995                    "/>
    <s v="學生"/>
    <s v="管理學院                      "/>
    <s v="會計系"/>
    <s v="碩士班"/>
    <n v="939731061"/>
    <s v="iamhon0822@gmail.com"/>
    <s v="其它"/>
    <s v="是"/>
    <n v="0"/>
    <n v="1"/>
    <s v="是"/>
    <m/>
    <s v="網路報名"/>
    <s v="140.112.25.42"/>
    <x v="284"/>
    <n v="10"/>
    <s v="TIP"/>
    <s v="企業實習計劃說明會"/>
    <x v="3"/>
    <n v="2"/>
    <n v="107"/>
    <n v="1"/>
    <n v="1"/>
    <n v="10"/>
    <s v="是"/>
    <s v="r07722048洪肇偉"/>
    <n v="0"/>
    <n v="1"/>
    <n v="10"/>
    <n v="0"/>
    <n v="0"/>
    <n v="0"/>
    <s v="所"/>
    <s v="會計"/>
    <s v="會計所"/>
    <s v="會研所"/>
  </r>
  <r>
    <s v="03 18 2019 10:40AM            "/>
    <s v="洪肇偉"/>
    <s v="E125077897"/>
    <s v="男"/>
    <s v="08/22/1995                    "/>
    <s v="學生"/>
    <s v="管理學院                      "/>
    <s v="會計系"/>
    <s v="碩士班"/>
    <n v="939731061"/>
    <s v="iamhon0822@gmail.com"/>
    <s v="其它"/>
    <s v="是"/>
    <n v="0"/>
    <n v="1"/>
    <s v="是"/>
    <m/>
    <s v="網路報名"/>
    <s v="140.112.25.42"/>
    <x v="284"/>
    <n v="10"/>
    <s v="TIP"/>
    <s v="企業實習計劃說明會"/>
    <x v="8"/>
    <n v="2"/>
    <n v="107"/>
    <n v="1"/>
    <n v="1"/>
    <n v="10"/>
    <s v="是"/>
    <s v="r07722048洪肇偉"/>
    <n v="0"/>
    <n v="1"/>
    <n v="10"/>
    <n v="0"/>
    <n v="0"/>
    <n v="0"/>
    <s v="所"/>
    <s v="會計"/>
    <s v="會計所"/>
    <s v="會研所"/>
  </r>
  <r>
    <s v="03 18 2019 10:41AM            "/>
    <s v="洪肇偉"/>
    <s v="E125077897"/>
    <s v="男"/>
    <s v="08/22/1995                    "/>
    <s v="學生"/>
    <s v="管理學院                      "/>
    <s v="會計系"/>
    <s v="碩士班"/>
    <n v="939731061"/>
    <s v="iamhon0822@gmail.com"/>
    <s v="其它"/>
    <s v="是"/>
    <n v="0"/>
    <n v="1"/>
    <s v="是"/>
    <m/>
    <s v="網路報名"/>
    <s v="140.112.25.42"/>
    <x v="284"/>
    <n v="10"/>
    <s v="TIP"/>
    <s v="企業實習計劃說明會"/>
    <x v="5"/>
    <n v="2"/>
    <n v="107"/>
    <n v="1"/>
    <n v="1"/>
    <n v="10"/>
    <s v="是"/>
    <s v="r07722048洪肇偉"/>
    <n v="0"/>
    <n v="1"/>
    <n v="10"/>
    <n v="0"/>
    <n v="0"/>
    <n v="0"/>
    <s v="所"/>
    <s v="會計"/>
    <s v="會計所"/>
    <s v="會研所"/>
  </r>
  <r>
    <s v="05  1 2019  4:25PM            "/>
    <s v="洪肇偉"/>
    <s v="E125077897"/>
    <s v="男"/>
    <s v="08/22/1995                    "/>
    <s v="學生"/>
    <s v="管理學院                      "/>
    <s v="會計系"/>
    <s v="碩士班"/>
    <n v="939731061"/>
    <s v="iamhon0822@gmail.com"/>
    <s v="其它"/>
    <s v="是"/>
    <s v="                              "/>
    <m/>
    <s v="是"/>
    <m/>
    <s v="邀請制"/>
    <m/>
    <x v="284"/>
    <n v="6"/>
    <s v="菁粹會客室"/>
    <s v="一對一職涯諮商"/>
    <x v="29"/>
    <n v="2"/>
    <n v="107"/>
    <n v="1"/>
    <n v="1"/>
    <n v="-10"/>
    <m/>
    <s v="r07722048洪肇偉"/>
    <n v="0"/>
    <n v="1"/>
    <n v="-10"/>
    <n v="0"/>
    <n v="0"/>
    <n v="0"/>
    <s v="所"/>
    <s v="會計"/>
    <s v="會計所"/>
    <s v="會研所"/>
  </r>
  <r>
    <s v="04  8 2019 10:06AM            "/>
    <s v="洪銘鴻"/>
    <s v="B123188670"/>
    <s v="男"/>
    <s v="08/07/1997                    "/>
    <s v="學生"/>
    <s v="社會科學院                    "/>
    <s v="經濟系"/>
    <s v="學士班"/>
    <n v="918012536"/>
    <s v="b04303032@ntu.edu.tw"/>
    <s v="其它"/>
    <s v="否"/>
    <s v="                              "/>
    <m/>
    <s v="是"/>
    <m/>
    <s v="網路報名"/>
    <s v="140.112.25.39"/>
    <x v="285"/>
    <n v="6"/>
    <s v="TIP"/>
    <s v="企業實習計劃說明會"/>
    <x v="11"/>
    <n v="2"/>
    <n v="107"/>
    <n v="1"/>
    <n v="1"/>
    <n v="10"/>
    <s v="否"/>
    <s v="b04303032洪銘鴻"/>
    <n v="0"/>
    <n v="1"/>
    <n v="10"/>
    <n v="0"/>
    <n v="0"/>
    <n v="0"/>
    <s v="系"/>
    <s v="其他"/>
    <s v="其他系所"/>
    <s v="其他系所"/>
  </r>
  <r>
    <s v="03  7 2019  1:48AM            "/>
    <s v="紀思宇"/>
    <s v="A230349719"/>
    <s v="女"/>
    <s v="02/26/1999                    "/>
    <s v="學生"/>
    <s v="社會科學院                    "/>
    <s v="政治系公行組"/>
    <s v="學士班"/>
    <n v="956382772"/>
    <s v="jessica81915@gmail.com"/>
    <s v="其它"/>
    <s v="否"/>
    <n v="0"/>
    <n v="1"/>
    <s v="是"/>
    <m/>
    <s v="網路報名"/>
    <s v="36.224.212.95"/>
    <x v="286"/>
    <n v="10"/>
    <s v="TIP"/>
    <s v="企業實習計劃說明會"/>
    <x v="0"/>
    <n v="2"/>
    <n v="107"/>
    <n v="1"/>
    <n v="1"/>
    <n v="10"/>
    <s v="否"/>
    <s v="b06302301紀思宇"/>
    <n v="0"/>
    <n v="1"/>
    <n v="10"/>
    <n v="0"/>
    <n v="0"/>
    <n v="0"/>
    <s v="系"/>
    <s v="其他"/>
    <s v="其他系所"/>
    <s v="其他系所"/>
  </r>
  <r>
    <s v="03  7 2019  1:56AM            "/>
    <s v="紀思宇"/>
    <s v="A230349719"/>
    <s v="女"/>
    <s v="02/26/1999                    "/>
    <s v="學生"/>
    <s v="社會科學院                    "/>
    <s v="政治系公行組"/>
    <s v="學士班"/>
    <n v="956382772"/>
    <s v="jessica81915@gmail.com"/>
    <s v="其它"/>
    <s v="否"/>
    <n v="0"/>
    <n v="1"/>
    <s v="是"/>
    <m/>
    <s v="網路報名"/>
    <s v="36.224.212.95"/>
    <x v="286"/>
    <n v="10"/>
    <s v="TIP"/>
    <s v="企業實習計劃說明會"/>
    <x v="14"/>
    <n v="2"/>
    <n v="107"/>
    <n v="1"/>
    <n v="1"/>
    <n v="10"/>
    <s v="否"/>
    <s v="b06302301紀思宇"/>
    <n v="0"/>
    <n v="1"/>
    <n v="10"/>
    <n v="0"/>
    <n v="0"/>
    <n v="0"/>
    <s v="系"/>
    <s v="其他"/>
    <s v="其他系所"/>
    <s v="其他系所"/>
  </r>
  <r>
    <s v="03  7 2019  1:59AM            "/>
    <s v="紀思宇"/>
    <s v="A230349719"/>
    <s v="女"/>
    <s v="02/26/1999                    "/>
    <s v="學生"/>
    <s v="社會科學院                    "/>
    <s v="政治系公行組"/>
    <s v="學士班"/>
    <n v="956382772"/>
    <s v="jessica81915@gmail.com"/>
    <s v="其它"/>
    <s v="否"/>
    <n v="0"/>
    <n v="1"/>
    <s v="是"/>
    <m/>
    <s v="網路報名"/>
    <s v="36.224.212.95"/>
    <x v="286"/>
    <n v="10"/>
    <s v="TIP"/>
    <s v="企業實習計劃說明會"/>
    <x v="18"/>
    <n v="2"/>
    <n v="107"/>
    <n v="1"/>
    <n v="1"/>
    <n v="10"/>
    <s v="否"/>
    <s v="b06302301紀思宇"/>
    <n v="0"/>
    <n v="1"/>
    <n v="10"/>
    <n v="0"/>
    <n v="0"/>
    <n v="0"/>
    <s v="系"/>
    <s v="其他"/>
    <s v="其他系所"/>
    <s v="其他系所"/>
  </r>
  <r>
    <s v="04 25 2019  9:59PM            "/>
    <s v="胡立蕾"/>
    <s v="A226897971"/>
    <s v="女"/>
    <s v="06/30/1997                    "/>
    <s v="學生"/>
    <s v="管理學院                      "/>
    <s v="國企系"/>
    <s v="學士班"/>
    <n v="970863970"/>
    <s v="lilyhu1816@gmail.com"/>
    <s v="其它"/>
    <s v="否"/>
    <s v="                              "/>
    <m/>
    <s v="是"/>
    <m/>
    <s v="網路報名"/>
    <s v="1.162.60.30"/>
    <x v="287"/>
    <n v="6"/>
    <s v="TIP"/>
    <s v="企業實習說明會"/>
    <x v="12"/>
    <n v="2"/>
    <n v="107"/>
    <n v="1"/>
    <n v="1"/>
    <n v="10"/>
    <s v="是"/>
    <s v="b04704003胡立蕾"/>
    <n v="0"/>
    <n v="1"/>
    <n v="10"/>
    <n v="0"/>
    <n v="0"/>
    <n v="0"/>
    <s v="系"/>
    <s v="國企"/>
    <s v="國企系"/>
    <s v="國企系"/>
  </r>
  <r>
    <s v="05  8 2019 12:03AM            "/>
    <s v="胡保翔"/>
    <s v="A127317854"/>
    <s v="男"/>
    <s v="03/30/1997                    "/>
    <s v="學生"/>
    <s v="管理學院                      "/>
    <s v="會計系"/>
    <s v="學士班"/>
    <n v="965649803"/>
    <s v="b04702032@ntu.edu.tw"/>
    <s v="其它"/>
    <s v="是"/>
    <s v="                              "/>
    <m/>
    <s v="是"/>
    <m/>
    <s v="網路報名"/>
    <s v="36.226.4.210"/>
    <x v="288"/>
    <n v="6"/>
    <s v="TIP"/>
    <s v="企業實習說明會"/>
    <x v="17"/>
    <n v="2"/>
    <n v="10"/>
    <n v="1"/>
    <n v="107"/>
    <n v="10"/>
    <s v="是"/>
    <s v="b04702032胡保翔"/>
    <n v="0"/>
    <n v="1"/>
    <n v="10"/>
    <n v="0"/>
    <n v="0"/>
    <n v="0"/>
    <s v="系"/>
    <s v="會計"/>
    <s v="會計系"/>
    <s v="會計系"/>
  </r>
  <r>
    <s v="03 12 2019  9:53PM            "/>
    <s v="胡峻杰"/>
    <s v="A127490536"/>
    <s v="男"/>
    <s v="05/04/1993                    "/>
    <s v="學生"/>
    <s v="管理學院                      "/>
    <s v="財金系"/>
    <s v="碩士班"/>
    <n v="972717834"/>
    <s v="jasonhu3217@gmail.com"/>
    <s v="其它"/>
    <s v="否"/>
    <n v="0"/>
    <n v="1"/>
    <s v="是"/>
    <m/>
    <s v="網路報名"/>
    <s v="123.193.90.203"/>
    <x v="289"/>
    <n v="10"/>
    <s v="TIP"/>
    <s v="企業實習計劃說明會"/>
    <x v="5"/>
    <n v="2"/>
    <n v="107"/>
    <n v="1"/>
    <n v="1"/>
    <n v="10"/>
    <s v="有"/>
    <s v="r07723060胡峻杰"/>
    <n v="0"/>
    <n v="1"/>
    <n v="10"/>
    <n v="0"/>
    <n v="0"/>
    <n v="0"/>
    <s v="所"/>
    <s v="財金"/>
    <s v="財金所"/>
    <s v="財金所"/>
  </r>
  <r>
    <s v="03 12 2019  1:13AM            "/>
    <s v="胡貫廷"/>
    <s v="A126660801"/>
    <s v="男"/>
    <s v="12/18/1996                    "/>
    <s v="學生"/>
    <s v="社會科學院                    "/>
    <s v="政治系政論組"/>
    <s v="學士班"/>
    <n v="933293218"/>
    <s v="b05302101@ntu.edu.tw"/>
    <s v="其它"/>
    <s v="否"/>
    <n v="0"/>
    <n v="1"/>
    <s v="是"/>
    <m/>
    <s v="網路報名"/>
    <s v="115.43.57.143"/>
    <x v="290"/>
    <n v="10"/>
    <s v="職涯講堂"/>
    <s v="校友職涯分享會"/>
    <x v="20"/>
    <n v="2"/>
    <n v="107"/>
    <n v="1"/>
    <n v="1"/>
    <n v="10"/>
    <m/>
    <s v="b05302101胡貫廷"/>
    <n v="0"/>
    <n v="1"/>
    <n v="10"/>
    <n v="0"/>
    <n v="0"/>
    <n v="0"/>
    <s v="系"/>
    <s v="其他"/>
    <s v="其他系所"/>
    <s v="其他系所"/>
  </r>
  <r>
    <s v="02 15 2019  7:51PM            "/>
    <s v="胡慈芳"/>
    <s v="S223346758"/>
    <s v="女"/>
    <s v="10/10/1985                    "/>
    <s v="學生"/>
    <s v="管理學院                      "/>
    <s v="商研所"/>
    <s v="博士班"/>
    <n v="971466933"/>
    <s v="2261546542@qq.com"/>
    <s v="其它"/>
    <s v="是"/>
    <n v="1"/>
    <n v="0"/>
    <s v="否"/>
    <m/>
    <s v="網路報名"/>
    <s v="111.240.177.117"/>
    <x v="291"/>
    <n v="10"/>
    <s v="TIP"/>
    <s v="企業實習計劃說明會"/>
    <x v="13"/>
    <n v="2"/>
    <n v="107"/>
    <n v="1"/>
    <n v="1"/>
    <n v="10"/>
    <s v="否"/>
    <s v="d06741008胡慈芳"/>
    <n v="1"/>
    <n v="0"/>
    <n v="0"/>
    <n v="1"/>
    <n v="0"/>
    <n v="0"/>
    <s v="所"/>
    <s v="商研"/>
    <s v="商研所"/>
    <s v="商研所"/>
  </r>
  <r>
    <s v="03 11 2019  8:34PM            "/>
    <s v="胡慈芳"/>
    <s v="S223346758"/>
    <s v="女"/>
    <s v="10/10/1985                    "/>
    <s v="學生"/>
    <s v="管理學院                      "/>
    <s v="商研所"/>
    <s v="博士班"/>
    <n v="971466933"/>
    <s v="2261546542@qq.com"/>
    <s v="其它"/>
    <s v="是"/>
    <n v="0"/>
    <n v="1"/>
    <s v="是"/>
    <m/>
    <s v="網路報名"/>
    <s v="111.240.182.32"/>
    <x v="291"/>
    <n v="10"/>
    <s v="TIP"/>
    <s v="企業實習計劃說明會"/>
    <x v="19"/>
    <n v="2"/>
    <n v="107"/>
    <n v="1"/>
    <n v="1"/>
    <n v="10"/>
    <m/>
    <s v="d06741008胡慈芳"/>
    <n v="0"/>
    <n v="1"/>
    <n v="10"/>
    <n v="0"/>
    <n v="0"/>
    <n v="0"/>
    <s v="所"/>
    <s v="商研"/>
    <s v="商研所"/>
    <s v="商研所"/>
  </r>
  <r>
    <s v="02 15 2019  7:48PM            "/>
    <s v="胡慈芳"/>
    <s v="S223346758"/>
    <s v="女"/>
    <s v="10/10/1985                    "/>
    <s v="學生"/>
    <s v="管理學院                      "/>
    <s v="商研所"/>
    <s v="博士班"/>
    <n v="971466933"/>
    <s v="2261546542@qq.com"/>
    <s v="其它"/>
    <s v="是"/>
    <n v="0"/>
    <n v="1"/>
    <s v="是"/>
    <m/>
    <s v="網路報名"/>
    <s v="111.240.177.117"/>
    <x v="291"/>
    <n v="10"/>
    <s v="TIP"/>
    <s v="企業實習計劃說明會"/>
    <x v="3"/>
    <n v="2"/>
    <n v="107"/>
    <n v="1"/>
    <n v="1"/>
    <n v="10"/>
    <s v="否"/>
    <s v="d06741008胡慈芳"/>
    <n v="0"/>
    <n v="1"/>
    <n v="10"/>
    <n v="0"/>
    <n v="0"/>
    <n v="0"/>
    <s v="所"/>
    <s v="商研"/>
    <s v="商研所"/>
    <s v="商研所"/>
  </r>
  <r>
    <s v="02 15 2019  7:49PM            "/>
    <s v="胡慈芳"/>
    <s v="S223346758"/>
    <s v="女"/>
    <s v="10/10/1985                    "/>
    <s v="學生"/>
    <s v="管理學院                      "/>
    <s v="商研所"/>
    <s v="博士班"/>
    <n v="971466933"/>
    <s v="2261546542@qq.com"/>
    <s v="其它"/>
    <s v="是"/>
    <n v="0"/>
    <n v="1"/>
    <s v="是"/>
    <m/>
    <s v="網路報名"/>
    <s v="111.240.177.117"/>
    <x v="291"/>
    <n v="10"/>
    <s v="TIP"/>
    <s v="企業實習計劃說明會"/>
    <x v="8"/>
    <n v="2"/>
    <n v="107"/>
    <n v="1"/>
    <n v="1"/>
    <n v="10"/>
    <s v="ＮＯ"/>
    <s v="d06741008胡慈芳"/>
    <n v="0"/>
    <n v="1"/>
    <n v="10"/>
    <n v="0"/>
    <n v="0"/>
    <n v="0"/>
    <s v="所"/>
    <s v="商研"/>
    <s v="商研所"/>
    <s v="商研所"/>
  </r>
  <r>
    <s v="03 19 2019 10:04AM            "/>
    <s v="胡慈芳"/>
    <s v="S223346758"/>
    <s v="女"/>
    <s v="10/10/1985                    "/>
    <s v="學生"/>
    <s v="管理學院                      "/>
    <s v="商研所"/>
    <s v="博士班"/>
    <n v="971466933"/>
    <s v="2261546542@qq.com"/>
    <s v="其它"/>
    <s v="是"/>
    <s v="                              "/>
    <m/>
    <s v="否"/>
    <m/>
    <s v="網路報名"/>
    <s v="140.112.25.40"/>
    <x v="291"/>
    <n v="6"/>
    <s v="TIP"/>
    <s v="企業實習計劃說明會"/>
    <x v="11"/>
    <n v="2"/>
    <n v="107"/>
    <n v="1"/>
    <n v="1"/>
    <n v="10"/>
    <s v="否"/>
    <s v="d06741008胡慈芳"/>
    <n v="1"/>
    <n v="0"/>
    <n v="0"/>
    <n v="1"/>
    <n v="0"/>
    <n v="0"/>
    <s v="所"/>
    <s v="商研"/>
    <s v="商研所"/>
    <s v="商研所"/>
  </r>
  <r>
    <s v="03 11 2019  2:56PM            "/>
    <s v="范凱淇"/>
    <s v="AB30152483"/>
    <s v="女"/>
    <s v="04/04/1999                    "/>
    <s v="學生"/>
    <s v="生物資源暨農學院              "/>
    <s v="獸醫系"/>
    <s v="學士班"/>
    <n v="965444687"/>
    <s v="fanhoiki@gmail.com"/>
    <s v="其它"/>
    <s v="否"/>
    <n v="0"/>
    <n v="1"/>
    <s v="是"/>
    <m/>
    <s v="網路報名"/>
    <s v="140.112.4.208"/>
    <x v="292"/>
    <n v="10"/>
    <s v="TIP"/>
    <s v="企業實習計劃說明會"/>
    <x v="9"/>
    <n v="2"/>
    <n v="107"/>
    <n v="1"/>
    <n v="1"/>
    <n v="10"/>
    <s v="否"/>
    <s v="b06609039范凱淇"/>
    <n v="0"/>
    <n v="1"/>
    <n v="10"/>
    <n v="0"/>
    <n v="0"/>
    <n v="0"/>
    <s v="系"/>
    <s v="其他"/>
    <s v="其他系所"/>
    <s v="其他系所"/>
  </r>
  <r>
    <s v="03 15 2019  1:56PM            "/>
    <s v="范凱淇"/>
    <s v="AB30152483"/>
    <s v="女"/>
    <s v="04/04/1999                    "/>
    <s v="學生"/>
    <s v="生物資源暨農學院              "/>
    <s v="獸醫系"/>
    <s v="學士班"/>
    <n v="965444687"/>
    <s v="fanhoiki@gmail.com"/>
    <s v="其它"/>
    <s v="否"/>
    <n v="0"/>
    <n v="1"/>
    <s v="是"/>
    <m/>
    <s v="網路報名"/>
    <s v="140.112.192.49"/>
    <x v="292"/>
    <n v="10"/>
    <s v="TIP"/>
    <s v="企業實習計劃說明會"/>
    <x v="10"/>
    <n v="2"/>
    <n v="107"/>
    <n v="1"/>
    <n v="1"/>
    <n v="10"/>
    <m/>
    <s v="b06609039范凱淇"/>
    <n v="0"/>
    <n v="1"/>
    <n v="10"/>
    <n v="0"/>
    <n v="0"/>
    <n v="0"/>
    <s v="系"/>
    <s v="其他"/>
    <s v="其他系所"/>
    <s v="其他系所"/>
  </r>
  <r>
    <s v="03 15 2019  1:53PM            "/>
    <s v="范凱淇"/>
    <s v="AB30152483"/>
    <s v="女"/>
    <s v="04/04/1999                    "/>
    <s v="學生"/>
    <s v="生物資源暨農學院              "/>
    <s v="獸醫系"/>
    <s v="學士班"/>
    <n v="965444687"/>
    <s v="fanhoiki@gmail.com"/>
    <s v="其它"/>
    <s v="否"/>
    <n v="0"/>
    <n v="1"/>
    <s v="是"/>
    <m/>
    <s v="網路報名"/>
    <s v="140.112.192.49"/>
    <x v="292"/>
    <n v="10"/>
    <s v="TIP"/>
    <s v="企業實習計劃說明會"/>
    <x v="3"/>
    <n v="2"/>
    <n v="107"/>
    <n v="1"/>
    <n v="1"/>
    <n v="10"/>
    <s v="否"/>
    <s v="b06609039范凱淇"/>
    <n v="0"/>
    <n v="1"/>
    <n v="10"/>
    <n v="0"/>
    <n v="0"/>
    <n v="0"/>
    <s v="系"/>
    <s v="其他"/>
    <s v="其他系所"/>
    <s v="其他系所"/>
  </r>
  <r>
    <s v="03 20 2019  7:19AM            "/>
    <s v="范凱淇"/>
    <s v="AB30152483"/>
    <s v="女"/>
    <s v="04/04/1999                    "/>
    <s v="學生"/>
    <s v="生物資源暨農學院              "/>
    <s v="獸醫系"/>
    <s v="學士班"/>
    <n v="965444687"/>
    <s v="fanhoiki@gmail.com"/>
    <s v="其它"/>
    <s v="否"/>
    <n v="0"/>
    <n v="1"/>
    <s v="是"/>
    <m/>
    <s v="網路報名"/>
    <s v="140.112.192.49"/>
    <x v="292"/>
    <n v="10"/>
    <s v="TIP"/>
    <s v="企業實習計劃說明會"/>
    <x v="8"/>
    <n v="2"/>
    <n v="107"/>
    <n v="1"/>
    <n v="1"/>
    <n v="10"/>
    <s v="否"/>
    <s v="b06609039范凱淇"/>
    <n v="0"/>
    <n v="1"/>
    <n v="10"/>
    <n v="0"/>
    <n v="0"/>
    <n v="0"/>
    <s v="系"/>
    <s v="其他"/>
    <s v="其他系所"/>
    <s v="其他系所"/>
  </r>
  <r>
    <s v="03 15 2019  1:55PM            "/>
    <s v="范凱淇"/>
    <s v="AB30152483"/>
    <s v="女"/>
    <s v="04/04/1999                    "/>
    <s v="學生"/>
    <s v="生物資源暨農學院              "/>
    <s v="獸醫系"/>
    <s v="學士班"/>
    <n v="965444687"/>
    <s v="fanhoiki@gmail.com"/>
    <s v="其它"/>
    <s v="否"/>
    <n v="0"/>
    <n v="1"/>
    <s v="是"/>
    <m/>
    <s v="網路報名"/>
    <s v="140.112.192.49"/>
    <x v="292"/>
    <n v="10"/>
    <s v="TIP"/>
    <s v="企業實習計劃說明會"/>
    <x v="1"/>
    <n v="2"/>
    <n v="107"/>
    <n v="1"/>
    <n v="1"/>
    <n v="10"/>
    <s v="否"/>
    <s v="b06609039范凱淇"/>
    <n v="0"/>
    <n v="1"/>
    <n v="10"/>
    <n v="0"/>
    <n v="0"/>
    <n v="0"/>
    <s v="系"/>
    <s v="其他"/>
    <s v="其他系所"/>
    <s v="其他系所"/>
  </r>
  <r>
    <m/>
    <s v="范凱淇"/>
    <m/>
    <m/>
    <m/>
    <m/>
    <m/>
    <m/>
    <m/>
    <m/>
    <m/>
    <m/>
    <m/>
    <m/>
    <m/>
    <m/>
    <m/>
    <m/>
    <m/>
    <x v="292"/>
    <m/>
    <s v="出席問題"/>
    <m/>
    <x v="28"/>
    <m/>
    <m/>
    <m/>
    <m/>
    <m/>
    <m/>
    <s v="b06609039范凱淇"/>
    <m/>
    <n v="0"/>
    <n v="-50"/>
    <m/>
    <m/>
    <m/>
    <m/>
    <s v="非在校生"/>
    <m/>
    <m/>
  </r>
  <r>
    <s v="03 20 2019  7:21AM            "/>
    <s v="范凱淇"/>
    <s v="AB30152483"/>
    <s v="女"/>
    <s v="04/04/1999                    "/>
    <s v="學生"/>
    <s v="生物資源暨農學院              "/>
    <s v="獸醫系"/>
    <s v="學士班"/>
    <n v="965444687"/>
    <s v="fanhoiki@gmail.com"/>
    <s v="其它"/>
    <s v="否"/>
    <s v="                              "/>
    <m/>
    <s v="否"/>
    <m/>
    <s v="網路報名"/>
    <s v="140.112.192.49"/>
    <x v="292"/>
    <n v="6"/>
    <s v="TIP"/>
    <s v="企業實習計劃說明會"/>
    <x v="16"/>
    <n v="2"/>
    <n v="107"/>
    <n v="1"/>
    <n v="1"/>
    <n v="10"/>
    <s v="否"/>
    <s v="b06609039范凱淇"/>
    <n v="1"/>
    <n v="0"/>
    <n v="0"/>
    <n v="1"/>
    <n v="0"/>
    <n v="0"/>
    <s v="系"/>
    <s v="其他"/>
    <s v="其他系所"/>
    <s v="其他系所"/>
  </r>
  <r>
    <s v="02 25 2019  2:33PM            "/>
    <s v="唐  薇"/>
    <s v="H224199719"/>
    <s v="女"/>
    <s v="09/03/1993                    "/>
    <s v="學生"/>
    <s v="管理學院                      "/>
    <s v="國企系"/>
    <s v="碩士班"/>
    <n v="989118453"/>
    <s v="r07724036@ntu.edu.tw"/>
    <s v="其它"/>
    <s v="否"/>
    <n v="0"/>
    <n v="1"/>
    <s v="是"/>
    <m/>
    <s v="網路報名"/>
    <s v="27.52.40.39"/>
    <x v="293"/>
    <n v="10"/>
    <s v="TIP"/>
    <s v="企業實習計劃說明會"/>
    <x v="18"/>
    <n v="2"/>
    <n v="107"/>
    <n v="1"/>
    <n v="1"/>
    <n v="10"/>
    <s v="否"/>
    <s v="r07724036唐  薇"/>
    <n v="0"/>
    <n v="1"/>
    <n v="10"/>
    <n v="0"/>
    <n v="0"/>
    <n v="0"/>
    <s v="所"/>
    <s v="國企"/>
    <s v="國企所"/>
    <s v="國企所"/>
  </r>
  <r>
    <m/>
    <s v="唐千x"/>
    <m/>
    <m/>
    <m/>
    <s v="校外人士"/>
    <m/>
    <m/>
    <m/>
    <m/>
    <m/>
    <s v="其他"/>
    <s v="是"/>
    <n v="0"/>
    <n v="0"/>
    <s v="是"/>
    <m/>
    <s v="現場報名"/>
    <m/>
    <x v="1"/>
    <n v="0"/>
    <s v="TIP"/>
    <s v="企業實習計劃說明會"/>
    <x v="10"/>
    <n v="2"/>
    <n v="107"/>
    <n v="1"/>
    <n v="1"/>
    <n v="10"/>
    <m/>
    <s v="其他唐千x"/>
    <n v="0"/>
    <n v="0"/>
    <n v="0"/>
    <n v="0"/>
    <n v="1"/>
    <n v="0"/>
    <s v="其他"/>
    <s v="非在校生"/>
    <s v="其他"/>
    <s v="其他"/>
  </r>
  <r>
    <s v="03  7 2019 10:11PM            "/>
    <s v="唐裕翔"/>
    <s v="E124555034"/>
    <s v="男"/>
    <s v="01/16/1992                    "/>
    <s v="學生"/>
    <s v="醫學院                        "/>
    <s v="牙醫系"/>
    <s v="學士班"/>
    <n v="920982787"/>
    <s v="candywantfly@gmail.com"/>
    <s v="其它"/>
    <s v="是"/>
    <n v="0"/>
    <n v="1"/>
    <s v="是"/>
    <m/>
    <s v="網路報名"/>
    <s v="140.112.246.184"/>
    <x v="294"/>
    <n v="10"/>
    <s v="TIP"/>
    <s v="企業實習計劃說明會"/>
    <x v="0"/>
    <n v="2"/>
    <n v="107"/>
    <n v="1"/>
    <n v="1"/>
    <n v="10"/>
    <s v="否"/>
    <s v="b06402026唐裕翔"/>
    <n v="0"/>
    <n v="1"/>
    <n v="10"/>
    <n v="0"/>
    <n v="0"/>
    <n v="0"/>
    <s v="系"/>
    <s v="其他"/>
    <s v="其他系所"/>
    <s v="其他系所"/>
  </r>
  <r>
    <s v="03  7 2019 10:15PM            "/>
    <s v="唐裕翔"/>
    <s v="E124555034"/>
    <s v="男"/>
    <s v="01/16/1992                    "/>
    <s v="學生"/>
    <s v="醫學院                        "/>
    <s v="牙醫系"/>
    <s v="學士班"/>
    <n v="920982787"/>
    <s v="candywantfly@gmail.com"/>
    <s v="其它"/>
    <s v="否"/>
    <n v="1"/>
    <n v="0"/>
    <s v="否"/>
    <m/>
    <s v="網路報名"/>
    <s v="140.112.246.184"/>
    <x v="294"/>
    <n v="10"/>
    <s v="TIP"/>
    <s v="企業實習計劃說明會"/>
    <x v="10"/>
    <n v="2"/>
    <n v="107"/>
    <n v="1"/>
    <n v="1"/>
    <n v="10"/>
    <m/>
    <s v="b06402026唐裕翔"/>
    <n v="1"/>
    <n v="0"/>
    <n v="0"/>
    <n v="1"/>
    <n v="0"/>
    <n v="0"/>
    <s v="系"/>
    <s v="其他"/>
    <s v="其他系所"/>
    <s v="其他系所"/>
  </r>
  <r>
    <s v="03  4 2019  7:52AM            "/>
    <s v="孫利東"/>
    <s v="F129950094"/>
    <s v="男"/>
    <s v="11/07/1997                    "/>
    <s v="學生"/>
    <s v="管理學院                      "/>
    <s v="工管系企管組"/>
    <s v="學士班"/>
    <n v="963524331"/>
    <s v="tylletsun@gmail.com"/>
    <s v="其它"/>
    <s v="是"/>
    <n v="0"/>
    <n v="1"/>
    <s v="是"/>
    <m/>
    <s v="網路報名"/>
    <s v="110.50.128.124"/>
    <x v="295"/>
    <n v="10"/>
    <s v="TIP"/>
    <s v="企業實習計劃說明會"/>
    <x v="13"/>
    <n v="2"/>
    <n v="107"/>
    <n v="1"/>
    <n v="1"/>
    <n v="10"/>
    <s v="否"/>
    <s v="b07701150孫利東"/>
    <n v="0"/>
    <n v="1"/>
    <n v="10"/>
    <n v="0"/>
    <n v="0"/>
    <n v="0"/>
    <s v="系"/>
    <s v="工管"/>
    <s v="工管系"/>
    <s v="工管系"/>
  </r>
  <r>
    <s v="03 13 2019  3:13PM            "/>
    <s v="孫嘉芯"/>
    <s v="F229432422"/>
    <s v="女"/>
    <s v="01/26/1998                    "/>
    <s v="學生"/>
    <s v="文學院                        "/>
    <s v="中文系"/>
    <s v="學士班"/>
    <n v="955585976"/>
    <s v="cindysun0126@gmail.com"/>
    <s v="其它"/>
    <s v="是"/>
    <n v="0"/>
    <n v="0"/>
    <s v="是"/>
    <m/>
    <s v="現場報名"/>
    <m/>
    <x v="296"/>
    <n v="0"/>
    <s v="TIP"/>
    <s v="企業實習計劃說明會"/>
    <x v="14"/>
    <n v="2"/>
    <n v="107"/>
    <n v="1"/>
    <n v="1"/>
    <n v="10"/>
    <m/>
    <s v="b05101006孫嘉芯"/>
    <n v="0"/>
    <n v="0"/>
    <n v="0"/>
    <n v="0"/>
    <n v="1"/>
    <n v="0"/>
    <s v="系"/>
    <s v="其他"/>
    <s v="其他系所"/>
    <s v="其他系所"/>
  </r>
  <r>
    <s v="03 13 2019  4:04PM            "/>
    <s v="徐千蕊"/>
    <s v="A229661919"/>
    <s v="女"/>
    <s v="11/21/1994                    "/>
    <s v="學生"/>
    <s v="管理學院                      "/>
    <s v="財金系"/>
    <s v="碩士班"/>
    <n v="981369182"/>
    <s v="b02303087@ntu.edu.tw"/>
    <s v="其它"/>
    <s v="否"/>
    <n v="0"/>
    <n v="1"/>
    <s v="是"/>
    <m/>
    <s v="網路報名"/>
    <s v="140.112.25.103"/>
    <x v="297"/>
    <n v="10"/>
    <s v="TIP"/>
    <s v="企業實習計劃說明會"/>
    <x v="18"/>
    <n v="2"/>
    <n v="107"/>
    <n v="1"/>
    <n v="1"/>
    <n v="10"/>
    <s v="是"/>
    <s v="r07723017徐千蕊"/>
    <n v="0"/>
    <n v="1"/>
    <n v="10"/>
    <n v="0"/>
    <n v="0"/>
    <n v="0"/>
    <s v="所"/>
    <s v="財金"/>
    <s v="財金所"/>
    <s v="財金所"/>
  </r>
  <r>
    <s v="03 13 2019  4:03PM            "/>
    <s v="徐千蕊"/>
    <s v="A229661919"/>
    <s v="女"/>
    <s v="11/21/1994                    "/>
    <s v="學生"/>
    <s v="管理學院                      "/>
    <s v="財金系"/>
    <s v="碩士班"/>
    <n v="981369182"/>
    <s v="b02303087@ntu.edu.tw"/>
    <s v="其它"/>
    <s v="否"/>
    <n v="0"/>
    <n v="1"/>
    <s v="是"/>
    <m/>
    <s v="網路報名"/>
    <s v="140.112.25.103"/>
    <x v="297"/>
    <n v="10"/>
    <s v="TIP"/>
    <s v="企業實習計劃說明會"/>
    <x v="8"/>
    <n v="2"/>
    <n v="107"/>
    <n v="1"/>
    <n v="1"/>
    <n v="10"/>
    <s v="是"/>
    <s v="r07723017徐千蕊"/>
    <n v="0"/>
    <n v="1"/>
    <n v="10"/>
    <n v="0"/>
    <n v="0"/>
    <n v="0"/>
    <s v="所"/>
    <s v="財金"/>
    <s v="財金所"/>
    <s v="財金所"/>
  </r>
  <r>
    <m/>
    <s v="徐子婷"/>
    <m/>
    <m/>
    <m/>
    <s v="企業夥伴"/>
    <s v="燦坤實業"/>
    <m/>
    <s v="其他"/>
    <m/>
    <m/>
    <m/>
    <m/>
    <m/>
    <m/>
    <s v="是"/>
    <m/>
    <s v="網路報名"/>
    <m/>
    <x v="1"/>
    <m/>
    <s v="TCP"/>
    <s v="結業式"/>
    <x v="2"/>
    <n v="2"/>
    <n v="107"/>
    <n v="1"/>
    <n v="0"/>
    <n v="0"/>
    <m/>
    <s v="其他徐子婷"/>
    <n v="0"/>
    <n v="1"/>
    <n v="0"/>
    <n v="0"/>
    <n v="0"/>
    <n v="0"/>
    <s v="其他"/>
    <s v="非在校生"/>
    <s v="其他"/>
    <s v="其他"/>
  </r>
  <r>
    <s v="04 23 2019 12:18AM            "/>
    <s v="徐子晴"/>
    <s v="H225391888"/>
    <s v="女"/>
    <s v="08/26/2000                    "/>
    <s v="學生"/>
    <s v="管理學院                      "/>
    <s v="財金系"/>
    <s v="學士班"/>
    <n v="965667855"/>
    <s v="tzechinghsu@gmail.com"/>
    <s v="其它"/>
    <s v="否"/>
    <s v="                              "/>
    <m/>
    <s v="否"/>
    <m/>
    <s v="網路報名"/>
    <s v="1.171.57.239"/>
    <x v="298"/>
    <n v="6"/>
    <s v="職涯講堂"/>
    <s v="實習經驗分享"/>
    <x v="27"/>
    <n v="2"/>
    <n v="107"/>
    <n v="1"/>
    <n v="1"/>
    <n v="10"/>
    <s v="無"/>
    <s v="b07703092徐子晴"/>
    <n v="1"/>
    <n v="0"/>
    <n v="0"/>
    <n v="1"/>
    <n v="0"/>
    <n v="0"/>
    <s v="系"/>
    <s v="財金"/>
    <s v="財金系"/>
    <s v="財金系"/>
  </r>
  <r>
    <m/>
    <s v="徐丞璽"/>
    <m/>
    <m/>
    <m/>
    <s v="其他"/>
    <m/>
    <m/>
    <m/>
    <m/>
    <m/>
    <s v="其他"/>
    <s v="是"/>
    <n v="0"/>
    <n v="0"/>
    <s v="是"/>
    <m/>
    <s v="現場報名"/>
    <m/>
    <x v="1"/>
    <n v="0"/>
    <s v="TIP"/>
    <s v="企業實習計劃說明會"/>
    <x v="10"/>
    <n v="2"/>
    <n v="107"/>
    <n v="1"/>
    <n v="1"/>
    <n v="10"/>
    <m/>
    <s v="其他徐丞璽"/>
    <n v="0"/>
    <n v="0"/>
    <n v="0"/>
    <n v="0"/>
    <n v="1"/>
    <n v="0"/>
    <s v="其他"/>
    <s v="非在校生"/>
    <s v="其他"/>
    <s v="其他"/>
  </r>
  <r>
    <s v="03 19 2019 11:17AM            "/>
    <s v="徐兆詮"/>
    <s v="A130705028"/>
    <s v="女"/>
    <s v="03/23/2000                    "/>
    <s v="學生"/>
    <s v="管理學院                      "/>
    <s v="會計系"/>
    <s v="學士班"/>
    <n v="932081887"/>
    <m/>
    <s v="其它"/>
    <s v="是"/>
    <n v="0"/>
    <n v="0"/>
    <s v="是"/>
    <m/>
    <s v="現場報名"/>
    <m/>
    <x v="299"/>
    <n v="0"/>
    <s v="TIP"/>
    <s v="企業實習計劃說明會"/>
    <x v="10"/>
    <n v="2"/>
    <n v="107"/>
    <n v="1"/>
    <n v="1"/>
    <n v="10"/>
    <m/>
    <s v="b07702073徐兆詮"/>
    <n v="0"/>
    <n v="0"/>
    <n v="0"/>
    <n v="0"/>
    <n v="1"/>
    <n v="0"/>
    <s v="系"/>
    <s v="會計"/>
    <s v="會計系"/>
    <s v="會計系"/>
  </r>
  <r>
    <s v="03 26 2019  2:34PM            "/>
    <s v="徐兆詮"/>
    <s v="A130705028"/>
    <s v="男"/>
    <s v="03/23/2000                    "/>
    <s v="學生"/>
    <s v="管理學院                      "/>
    <s v="會計系"/>
    <s v="學士班"/>
    <n v="932081887"/>
    <m/>
    <s v="其它"/>
    <s v="是"/>
    <n v="0"/>
    <n v="0"/>
    <s v="是"/>
    <m/>
    <s v="現場報名"/>
    <m/>
    <x v="299"/>
    <n v="0"/>
    <s v="TIP"/>
    <s v="企業實習計劃說明會"/>
    <x v="5"/>
    <n v="2"/>
    <n v="107"/>
    <n v="1"/>
    <n v="1"/>
    <n v="10"/>
    <m/>
    <s v="b07702073徐兆詮"/>
    <n v="0"/>
    <n v="0"/>
    <n v="0"/>
    <n v="0"/>
    <n v="1"/>
    <n v="0"/>
    <s v="系"/>
    <s v="會計"/>
    <s v="會計系"/>
    <s v="會計系"/>
  </r>
  <r>
    <s v="03 19 2019 11:21AM            "/>
    <s v="徐明伶"/>
    <s v="F228144594"/>
    <s v="女"/>
    <s v="08/07/1993                    "/>
    <s v="學生"/>
    <s v="管理學院                      "/>
    <s v="會計系"/>
    <s v="碩士班"/>
    <n v="915320245"/>
    <s v="a87707584@gmail.com"/>
    <s v="其它"/>
    <s v="是"/>
    <n v="0"/>
    <n v="0"/>
    <s v="是"/>
    <m/>
    <s v="現場報名"/>
    <m/>
    <x v="300"/>
    <n v="0"/>
    <s v="TIP"/>
    <s v="企業實習計劃說明會"/>
    <x v="10"/>
    <n v="2"/>
    <n v="107"/>
    <n v="1"/>
    <n v="1"/>
    <n v="10"/>
    <m/>
    <s v="r05722017徐明伶"/>
    <n v="0"/>
    <n v="0"/>
    <n v="0"/>
    <n v="0"/>
    <n v="1"/>
    <n v="0"/>
    <s v="所"/>
    <s v="會計"/>
    <s v="會計所"/>
    <s v="會研所"/>
  </r>
  <r>
    <s v="03 19 2019 11:19AM            "/>
    <s v="徐逸珊"/>
    <s v="A230127473"/>
    <s v="女"/>
    <s v="03/28/1998                    "/>
    <s v="學生"/>
    <s v="管理學院                      "/>
    <s v="國企系"/>
    <s v="學士班"/>
    <n v="910971246"/>
    <m/>
    <s v="其它"/>
    <s v="是"/>
    <n v="0"/>
    <n v="0"/>
    <s v="是"/>
    <m/>
    <s v="現場報名"/>
    <m/>
    <x v="301"/>
    <n v="0"/>
    <s v="TIP"/>
    <s v="企業實習計劃說明會"/>
    <x v="10"/>
    <n v="2"/>
    <n v="107"/>
    <n v="1"/>
    <n v="1"/>
    <n v="10"/>
    <m/>
    <s v="b05704006徐逸珊"/>
    <n v="0"/>
    <n v="0"/>
    <n v="0"/>
    <n v="0"/>
    <n v="1"/>
    <n v="0"/>
    <s v="系"/>
    <s v="國企"/>
    <s v="國企系"/>
    <s v="國企系"/>
  </r>
  <r>
    <s v="03  7 2019  9:33PM            "/>
    <s v="徐愛茹"/>
    <s v="K222848711"/>
    <s v="女"/>
    <s v="05/16/1996                    "/>
    <s v="校外人士"/>
    <m/>
    <m/>
    <m/>
    <n v="910331651"/>
    <s v="107356029@nccu.edu.tw"/>
    <s v="其它"/>
    <s v="否"/>
    <s v="                              "/>
    <m/>
    <s v="是"/>
    <m/>
    <s v="網路報名"/>
    <s v="140.119.19.127"/>
    <x v="302"/>
    <n v="6"/>
    <s v="TIP"/>
    <s v="企業實習計劃說明會"/>
    <x v="11"/>
    <n v="2"/>
    <n v="107"/>
    <n v="1"/>
    <n v="1"/>
    <n v="10"/>
    <m/>
    <s v="vm694bj6徐愛茹"/>
    <n v="0"/>
    <n v="1"/>
    <n v="10"/>
    <n v="0"/>
    <n v="0"/>
    <n v="0"/>
    <s v="其他"/>
    <s v="非在校生"/>
    <s v="其他"/>
    <s v="其他"/>
  </r>
  <r>
    <s v="03 19 2019  4:52PM            "/>
    <s v="徐楷筑"/>
    <s v="A225429237"/>
    <s v="女"/>
    <s v="03/17/1999                    "/>
    <s v="學生"/>
    <s v="社會科學院                    "/>
    <s v="經濟系"/>
    <s v="學士班"/>
    <n v="913221688"/>
    <s v="a0913221688@gmail.com"/>
    <s v="其它"/>
    <s v="是"/>
    <n v="0"/>
    <n v="0"/>
    <s v="是"/>
    <m/>
    <s v="現場報名"/>
    <m/>
    <x v="303"/>
    <n v="0"/>
    <s v="TIP"/>
    <s v="企業實習計劃說明會"/>
    <x v="3"/>
    <n v="2"/>
    <n v="107"/>
    <n v="1"/>
    <n v="1"/>
    <n v="10"/>
    <m/>
    <s v="b06303090徐楷筑"/>
    <n v="0"/>
    <n v="0"/>
    <n v="0"/>
    <n v="0"/>
    <n v="1"/>
    <n v="0"/>
    <s v="系"/>
    <s v="其他"/>
    <s v="其他系所"/>
    <s v="其他系所"/>
  </r>
  <r>
    <s v="04 10 2019  4:57PM            "/>
    <s v="徐瑞智"/>
    <s v="H225257836"/>
    <s v="女"/>
    <s v="12/28/1999                    "/>
    <s v="學生"/>
    <s v="管理學院                      "/>
    <s v="財金系"/>
    <s v="學士班"/>
    <n v="966564560"/>
    <s v="b07703034@ntu.edu.tw"/>
    <s v="其它"/>
    <s v="否"/>
    <s v="                              "/>
    <m/>
    <s v="是"/>
    <m/>
    <s v="網路報名"/>
    <s v="140.112.236.41"/>
    <x v="304"/>
    <n v="6"/>
    <s v="職涯講堂"/>
    <s v="校友職涯分享會"/>
    <x v="4"/>
    <n v="2"/>
    <n v="107"/>
    <n v="1"/>
    <n v="1"/>
    <n v="10"/>
    <s v="行銷人最重要的能力與特質為何"/>
    <s v="b07703034徐瑞智"/>
    <n v="0"/>
    <n v="1"/>
    <n v="10"/>
    <n v="0"/>
    <n v="0"/>
    <n v="0"/>
    <s v="系"/>
    <s v="財金"/>
    <s v="財金系"/>
    <s v="財金系"/>
  </r>
  <r>
    <s v="03 11 2019  6:16PM            "/>
    <s v="徐靖雯"/>
    <s v="F229098546"/>
    <s v="女"/>
    <s v="06/14/1995                    "/>
    <s v="學生"/>
    <s v="管理學院                      "/>
    <s v="商研所"/>
    <s v="碩士班"/>
    <n v="908156465"/>
    <s v="r06741078@ntu.edu.tw"/>
    <s v="其它"/>
    <s v="是"/>
    <n v="1"/>
    <n v="0"/>
    <s v="否"/>
    <m/>
    <s v="網路報名"/>
    <s v="123.194.165.18"/>
    <x v="305"/>
    <n v="10"/>
    <s v="TIP"/>
    <s v="企業實習計劃說明會"/>
    <x v="1"/>
    <n v="2"/>
    <n v="107"/>
    <n v="1"/>
    <n v="1"/>
    <n v="10"/>
    <s v="y"/>
    <s v="r06741078徐靖雯"/>
    <n v="1"/>
    <n v="0"/>
    <n v="0"/>
    <n v="1"/>
    <n v="0"/>
    <n v="0"/>
    <s v="所"/>
    <s v="商研"/>
    <s v="商研所"/>
    <s v="商研所"/>
  </r>
  <r>
    <s v="05  2 2019  3:42PM            "/>
    <s v="徐靖雯"/>
    <s v="F229098546"/>
    <s v="女"/>
    <s v="06/14/1995                    "/>
    <s v="學生"/>
    <s v="管理學院                      "/>
    <s v="商研所"/>
    <s v="碩士班"/>
    <n v="908156465"/>
    <s v="isabelle3567@gmail.com"/>
    <s v="其它"/>
    <s v="是"/>
    <s v="                              "/>
    <m/>
    <s v="是"/>
    <m/>
    <s v="邀請制"/>
    <m/>
    <x v="305"/>
    <n v="6"/>
    <s v="菁粹會客室"/>
    <s v="一對一職涯諮商"/>
    <x v="29"/>
    <n v="2"/>
    <n v="107"/>
    <n v="1"/>
    <n v="1"/>
    <n v="-10"/>
    <m/>
    <s v="r06741078徐靖雯"/>
    <n v="0"/>
    <n v="1"/>
    <n v="-10"/>
    <n v="0"/>
    <n v="0"/>
    <n v="0"/>
    <s v="所"/>
    <s v="商研"/>
    <s v="商研所"/>
    <s v="商研所"/>
  </r>
  <r>
    <s v="04  8 2019  5:12PM            "/>
    <s v="徐遠志"/>
    <s v="H225143908"/>
    <s v="女"/>
    <s v="03/19/1998                    "/>
    <s v="學生"/>
    <s v="管理學院                      "/>
    <s v="資管系"/>
    <s v="學士班"/>
    <n v="978455319"/>
    <s v="b05705046@ntu.edu.tw"/>
    <s v="其它"/>
    <s v="否"/>
    <s v="                              "/>
    <m/>
    <s v="是"/>
    <m/>
    <s v="網路報名"/>
    <s v="140.112.25.100"/>
    <x v="306"/>
    <n v="6"/>
    <s v="TIP"/>
    <s v="企業實習計劃說明會"/>
    <x v="11"/>
    <n v="2"/>
    <n v="107"/>
    <n v="1"/>
    <n v="1"/>
    <n v="10"/>
    <s v="是"/>
    <s v="b05705046徐遠志"/>
    <n v="0"/>
    <n v="1"/>
    <n v="10"/>
    <n v="0"/>
    <n v="0"/>
    <n v="0"/>
    <s v="系"/>
    <s v="資管"/>
    <s v="資管系"/>
    <s v="資管系"/>
  </r>
  <r>
    <s v="03 12 2019  3:51PM            "/>
    <s v="徐慕華"/>
    <s v="A227057211"/>
    <s v="女"/>
    <s v="09/03/1995                    "/>
    <s v="學生"/>
    <s v="管理學院                      "/>
    <s v="國企系"/>
    <s v="碩士班"/>
    <n v="975170556"/>
    <s v="sa841202123@gmail.com"/>
    <s v="其它"/>
    <s v="否"/>
    <n v="0"/>
    <n v="1"/>
    <s v="是"/>
    <m/>
    <s v="網路報名"/>
    <s v="140.112.25.39"/>
    <x v="307"/>
    <n v="10"/>
    <s v="TIP"/>
    <s v="企業實習計劃說明會"/>
    <x v="5"/>
    <n v="2"/>
    <n v="107"/>
    <n v="1"/>
    <n v="1"/>
    <n v="10"/>
    <s v="是"/>
    <s v="r07724020徐慕華"/>
    <n v="0"/>
    <n v="1"/>
    <n v="10"/>
    <n v="0"/>
    <n v="0"/>
    <n v="0"/>
    <s v="所"/>
    <s v="國企"/>
    <s v="國企所"/>
    <s v="國企所"/>
  </r>
  <r>
    <s v="02 22 2019 12:14AM            "/>
    <s v="涂譽寶"/>
    <s v="A126672838"/>
    <s v="男"/>
    <s v="10/06/1997                    "/>
    <s v="學生"/>
    <s v="管理學院                      "/>
    <s v="會計系"/>
    <s v="學士班"/>
    <n v="970933019"/>
    <s v="b05702117@ntu.edu.tw"/>
    <s v="其它"/>
    <s v="否"/>
    <n v="1"/>
    <n v="0"/>
    <s v="否"/>
    <m/>
    <s v="網路報名"/>
    <s v="140.112.73.20"/>
    <x v="308"/>
    <n v="10"/>
    <s v="TIP"/>
    <s v="企業實習計劃說明會"/>
    <x v="14"/>
    <n v="2"/>
    <n v="107"/>
    <n v="1"/>
    <n v="1"/>
    <n v="10"/>
    <s v="否"/>
    <s v="b05702117涂譽寶"/>
    <n v="1"/>
    <n v="0"/>
    <n v="0"/>
    <n v="1"/>
    <n v="0"/>
    <n v="0"/>
    <s v="系"/>
    <s v="會計"/>
    <s v="會計系"/>
    <s v="會計系"/>
  </r>
  <r>
    <s v="02 22 2019 12:13AM            "/>
    <s v="涂譽寶"/>
    <s v="A126672838"/>
    <s v="男"/>
    <s v="10/06/1997                    "/>
    <s v="學生"/>
    <s v="管理學院                      "/>
    <s v="會計系"/>
    <s v="學士班"/>
    <n v="970933019"/>
    <s v="b05702117@ntu.edu.tw"/>
    <s v="其它"/>
    <s v="否"/>
    <n v="0"/>
    <n v="1"/>
    <s v="是"/>
    <m/>
    <s v="網路報名"/>
    <s v="140.112.73.20"/>
    <x v="308"/>
    <n v="10"/>
    <s v="TIP"/>
    <s v="企業實習計劃說明會"/>
    <x v="3"/>
    <n v="2"/>
    <n v="107"/>
    <n v="1"/>
    <n v="1"/>
    <n v="10"/>
    <s v="否"/>
    <s v="b05702117涂譽寶"/>
    <n v="0"/>
    <n v="1"/>
    <n v="10"/>
    <n v="0"/>
    <n v="0"/>
    <n v="0"/>
    <s v="系"/>
    <s v="會計"/>
    <s v="會計系"/>
    <s v="會計系"/>
  </r>
  <r>
    <s v="02 22 2019 12:13AM            "/>
    <s v="涂譽寶"/>
    <s v="A126672838"/>
    <s v="男"/>
    <s v="10/06/1997                    "/>
    <s v="學生"/>
    <s v="管理學院                      "/>
    <s v="會計系"/>
    <s v="學士班"/>
    <n v="970933019"/>
    <s v="b05702117@ntu.edu.tw"/>
    <s v="其它"/>
    <s v="否"/>
    <n v="0"/>
    <n v="1"/>
    <s v="是"/>
    <m/>
    <s v="網路報名"/>
    <s v="140.112.73.20"/>
    <x v="308"/>
    <n v="10"/>
    <s v="TIP"/>
    <s v="企業實習計劃說明會"/>
    <x v="8"/>
    <n v="2"/>
    <n v="107"/>
    <n v="1"/>
    <n v="1"/>
    <n v="10"/>
    <s v="否"/>
    <s v="b05702117涂譽寶"/>
    <n v="0"/>
    <n v="1"/>
    <n v="10"/>
    <n v="0"/>
    <n v="0"/>
    <n v="0"/>
    <s v="系"/>
    <s v="會計"/>
    <s v="會計系"/>
    <s v="會計系"/>
  </r>
  <r>
    <s v="03 12 2019  2:25AM            "/>
    <s v="翁  彤"/>
    <s v="W200442449"/>
    <s v="女"/>
    <s v="09/25/1997                    "/>
    <s v="學生"/>
    <s v="文學院                        "/>
    <s v="外文系"/>
    <s v="學士班"/>
    <n v="975216101"/>
    <s v="b05102028@ntu.edu.tw"/>
    <s v="其它"/>
    <s v="否"/>
    <n v="0"/>
    <n v="1"/>
    <s v="是"/>
    <m/>
    <s v="網路報名"/>
    <s v="42.71.191.207"/>
    <x v="309"/>
    <n v="10"/>
    <s v="職涯講堂"/>
    <s v="校友職涯分享會"/>
    <x v="20"/>
    <n v="2"/>
    <n v="107"/>
    <n v="1"/>
    <n v="1"/>
    <n v="10"/>
    <m/>
    <s v="b05102028翁  彤"/>
    <n v="0"/>
    <n v="1"/>
    <n v="10"/>
    <n v="0"/>
    <n v="0"/>
    <n v="0"/>
    <s v="系"/>
    <s v="其他"/>
    <s v="其他系所"/>
    <s v="其他系所"/>
  </r>
  <r>
    <s v="03 15 2019  8:29PM            "/>
    <s v="翁  彤"/>
    <s v="W200442449"/>
    <s v="女"/>
    <s v="09/25/1997                    "/>
    <s v="學生"/>
    <s v="文學院                        "/>
    <s v="外文系"/>
    <s v="學士班"/>
    <n v="975216101"/>
    <s v="b05102028@ntu.edu.tw"/>
    <s v="其它"/>
    <s v="否"/>
    <s v="                              "/>
    <m/>
    <s v="否"/>
    <m/>
    <s v="網路報名"/>
    <s v="42.78.10.181"/>
    <x v="309"/>
    <n v="6"/>
    <s v="TIP"/>
    <s v="企業實習計劃說明會"/>
    <x v="11"/>
    <n v="2"/>
    <n v="107"/>
    <n v="1"/>
    <n v="1"/>
    <n v="10"/>
    <s v="否"/>
    <s v="b05102028翁  彤"/>
    <n v="1"/>
    <n v="0"/>
    <n v="0"/>
    <n v="1"/>
    <n v="0"/>
    <n v="0"/>
    <s v="系"/>
    <s v="其他"/>
    <s v="其他系所"/>
    <s v="其他系所"/>
  </r>
  <r>
    <s v="02 18 2019  1:45PM            "/>
    <s v="翁子涵"/>
    <s v="A231732469"/>
    <s v="女"/>
    <s v="02/06/1994                    "/>
    <s v="學生"/>
    <s v="管理學院                      "/>
    <s v="國企系"/>
    <s v="碩士班"/>
    <n v="910452178"/>
    <s v="R06724088@ntu.edu.tw"/>
    <s v="其它"/>
    <s v="否"/>
    <n v="0"/>
    <n v="1"/>
    <s v="是"/>
    <m/>
    <s v="網路報名"/>
    <s v="123.194.128.253"/>
    <x v="310"/>
    <n v="10"/>
    <s v="TIP"/>
    <s v="企業實習計劃說明會"/>
    <x v="3"/>
    <n v="2"/>
    <n v="107"/>
    <n v="1"/>
    <n v="1"/>
    <n v="10"/>
    <s v="是"/>
    <s v="r06724088翁子涵"/>
    <n v="0"/>
    <n v="1"/>
    <n v="10"/>
    <n v="0"/>
    <n v="0"/>
    <n v="0"/>
    <s v="所"/>
    <s v="國企"/>
    <s v="國企所"/>
    <s v="國企所"/>
  </r>
  <r>
    <s v="02 18 2019  1:45PM            "/>
    <s v="翁子涵"/>
    <s v="A231732469"/>
    <s v="女"/>
    <s v="02/06/1994                    "/>
    <s v="學生"/>
    <s v="管理學院                      "/>
    <s v="國企系"/>
    <s v="碩士班"/>
    <n v="910452178"/>
    <s v="R06724088@ntu.edu.tw"/>
    <s v="其它"/>
    <s v="否"/>
    <n v="0"/>
    <n v="1"/>
    <s v="是"/>
    <m/>
    <s v="網路報名"/>
    <s v="123.194.128.253"/>
    <x v="310"/>
    <n v="10"/>
    <s v="TIP"/>
    <s v="企業實習計劃說明會"/>
    <x v="8"/>
    <n v="2"/>
    <n v="107"/>
    <n v="1"/>
    <n v="1"/>
    <n v="10"/>
    <s v="是"/>
    <s v="r06724088翁子涵"/>
    <n v="0"/>
    <n v="1"/>
    <n v="10"/>
    <n v="0"/>
    <n v="0"/>
    <n v="0"/>
    <s v="所"/>
    <s v="國企"/>
    <s v="國企所"/>
    <s v="國企所"/>
  </r>
  <r>
    <s v="02 27 2019  8:53PM            "/>
    <s v="翁慈憶"/>
    <s v="A229035526"/>
    <s v="女"/>
    <s v="09/26/1995                    "/>
    <s v="學生"/>
    <s v="管理學院                      "/>
    <s v="國企系"/>
    <s v="碩士班"/>
    <n v="928546728"/>
    <s v="judy128988@gmail.com"/>
    <s v="其它"/>
    <s v="是"/>
    <n v="1"/>
    <n v="0"/>
    <s v="否"/>
    <m/>
    <s v="網路報名"/>
    <s v="140.112.16.181"/>
    <x v="311"/>
    <n v="10"/>
    <s v="TIP"/>
    <s v="企業實習計劃說明會"/>
    <x v="3"/>
    <n v="2"/>
    <n v="107"/>
    <n v="1"/>
    <n v="1"/>
    <n v="10"/>
    <s v="是"/>
    <s v="r07724001翁慈憶"/>
    <n v="1"/>
    <n v="0"/>
    <n v="0"/>
    <n v="1"/>
    <n v="0"/>
    <n v="0"/>
    <s v="所"/>
    <s v="國企"/>
    <s v="國企所"/>
    <s v="國企所"/>
  </r>
  <r>
    <s v="03 12 2019  4:46PM            "/>
    <s v="翁慈憶"/>
    <s v="A229035526"/>
    <s v="女"/>
    <s v="09/26/1995                    "/>
    <s v="學生"/>
    <s v="管理學院                      "/>
    <s v="國企所"/>
    <s v="碩士班"/>
    <n v="928546728"/>
    <s v="judy128988@gmail.com"/>
    <s v="其它"/>
    <s v="是"/>
    <n v="0"/>
    <n v="1"/>
    <s v="是"/>
    <m/>
    <s v="網路報名"/>
    <s v="140.112.25.4"/>
    <x v="311"/>
    <n v="10"/>
    <s v="TIP"/>
    <s v="企業實習計劃說明會"/>
    <x v="5"/>
    <n v="2"/>
    <n v="107"/>
    <n v="1"/>
    <n v="1"/>
    <n v="10"/>
    <s v="有"/>
    <s v="r07724001翁慈憶"/>
    <n v="0"/>
    <n v="1"/>
    <n v="10"/>
    <n v="0"/>
    <n v="0"/>
    <n v="0"/>
    <s v="所"/>
    <s v="國企"/>
    <s v="國企所"/>
    <s v="國企所"/>
  </r>
  <r>
    <s v="03  8 2019 10:38PM            "/>
    <s v="馬  龍"/>
    <s v="A130713388"/>
    <s v="男"/>
    <s v="08/18/2000                    "/>
    <s v="學生"/>
    <s v="管理學院                      "/>
    <s v="財金系"/>
    <s v="學士班"/>
    <n v="981621818"/>
    <s v="Malung0818@gmail.com"/>
    <s v="其它"/>
    <s v="否"/>
    <n v="1"/>
    <n v="0"/>
    <s v="否"/>
    <m/>
    <s v="網路報名"/>
    <s v="123.192.35.216"/>
    <x v="312"/>
    <n v="10"/>
    <s v="TIP"/>
    <s v="企業實習計劃說明會"/>
    <x v="3"/>
    <n v="2"/>
    <n v="107"/>
    <n v="1"/>
    <n v="1"/>
    <n v="10"/>
    <s v="否"/>
    <s v="b07703095馬  龍"/>
    <n v="1"/>
    <n v="0"/>
    <n v="0"/>
    <n v="1"/>
    <n v="0"/>
    <n v="0"/>
    <s v="系"/>
    <s v="財金"/>
    <s v="財金系"/>
    <s v="財金系"/>
  </r>
  <r>
    <s v="04 13 2019 12:55PM            "/>
    <s v="馬良安"/>
    <s v="A229018838"/>
    <s v="男"/>
    <s v="01/04/1995                    "/>
    <s v="學生"/>
    <s v="管理學院                      "/>
    <s v="國企系"/>
    <s v="碩士班"/>
    <n v="928652218"/>
    <s v="b02303080@ntu.edu.tw"/>
    <s v="其它"/>
    <s v="是"/>
    <s v="                              "/>
    <m/>
    <s v="是"/>
    <m/>
    <s v="網路報名"/>
    <m/>
    <x v="313"/>
    <m/>
    <s v="TCP"/>
    <s v="結業式"/>
    <x v="2"/>
    <n v="2"/>
    <n v="107"/>
    <n v="1"/>
    <n v="0"/>
    <n v="0"/>
    <m/>
    <s v="R06724038馬良安"/>
    <n v="0"/>
    <n v="1"/>
    <n v="0"/>
    <n v="0"/>
    <n v="0"/>
    <n v="0"/>
    <s v="所"/>
    <s v="國企"/>
    <s v="國企所"/>
    <s v="國企所"/>
  </r>
  <r>
    <s v="02 28 2019  4:37PM            "/>
    <s v="高子翔"/>
    <s v="F129671427"/>
    <s v="男"/>
    <s v="04/11/1996                    "/>
    <s v="校外人士"/>
    <m/>
    <s v="交大經管所"/>
    <s v="研究生"/>
    <n v="988086573"/>
    <s v="jeffkao.bm07g@nctu.edu.tw"/>
    <s v="其它"/>
    <s v="否"/>
    <n v="0"/>
    <n v="1"/>
    <s v="是"/>
    <m/>
    <s v="網路報名"/>
    <s v="103.246.208.218"/>
    <x v="314"/>
    <n v="10"/>
    <s v="TIP"/>
    <s v="企業實習計劃說明會"/>
    <x v="13"/>
    <n v="2"/>
    <n v="107"/>
    <n v="1"/>
    <n v="1"/>
    <n v="10"/>
    <s v="是"/>
    <s v="jeffkao1996高子翔"/>
    <n v="0"/>
    <n v="1"/>
    <n v="10"/>
    <n v="0"/>
    <n v="0"/>
    <n v="0"/>
    <s v="其他"/>
    <s v="非在校生"/>
    <s v="其他"/>
    <s v="其他"/>
  </r>
  <r>
    <s v="03 26 2019  9:19PM            "/>
    <s v="高季伶"/>
    <s v="S224629292"/>
    <s v="女"/>
    <s v="10/05/1995                    "/>
    <s v="校外人士"/>
    <m/>
    <m/>
    <m/>
    <n v="928462493"/>
    <s v="happy912122@gmail.com"/>
    <s v="其它"/>
    <s v="否"/>
    <s v="                              "/>
    <m/>
    <s v="否"/>
    <m/>
    <s v="網路報名"/>
    <s v="140.113.5.131"/>
    <x v="315"/>
    <n v="6"/>
    <s v="TIP"/>
    <s v="企業實習計劃說明會"/>
    <x v="11"/>
    <n v="2"/>
    <n v="107"/>
    <n v="1"/>
    <n v="1"/>
    <n v="10"/>
    <s v="是"/>
    <s v="happy912122高季伶"/>
    <n v="1"/>
    <n v="0"/>
    <n v="0"/>
    <n v="1"/>
    <n v="0"/>
    <n v="0"/>
    <s v="其他"/>
    <s v="非在校生"/>
    <s v="其他"/>
    <s v="其他"/>
  </r>
  <r>
    <s v="04  8 2019 10:10AM            "/>
    <s v="高家浩"/>
    <s v="G122357809"/>
    <s v="男"/>
    <s v="10/10/1998                    "/>
    <s v="學生"/>
    <s v="生物資源暨農學院              "/>
    <s v="生工系"/>
    <s v="學士班"/>
    <n v="978161239"/>
    <s v="npes1010@gmail.com"/>
    <s v="其它"/>
    <s v="否"/>
    <s v="                              "/>
    <m/>
    <s v="是"/>
    <m/>
    <s v="網路報名"/>
    <s v="140.112.243.123"/>
    <x v="316"/>
    <n v="6"/>
    <s v="TIP"/>
    <s v="企業實習計劃說明會"/>
    <x v="23"/>
    <n v="2"/>
    <n v="107"/>
    <n v="1"/>
    <n v="1"/>
    <n v="10"/>
    <s v="否"/>
    <s v="b06602007高家浩"/>
    <n v="0"/>
    <n v="1"/>
    <n v="10"/>
    <n v="0"/>
    <n v="0"/>
    <n v="0"/>
    <s v="系"/>
    <s v="其他"/>
    <s v="其他系所"/>
    <s v="其他系所"/>
  </r>
  <r>
    <s v="04  8 2019  9:47AM            "/>
    <s v="高家浩"/>
    <s v="G122357809"/>
    <s v="男"/>
    <s v="10/10/1998                    "/>
    <s v="學生"/>
    <s v="生物資源暨農學院              "/>
    <s v="生工系"/>
    <s v="學士班"/>
    <n v="978161239"/>
    <s v="npes1010@gmail.com"/>
    <s v="其它"/>
    <s v="否"/>
    <s v="                              "/>
    <m/>
    <s v="是"/>
    <m/>
    <s v="網路報名"/>
    <s v="140.112.243.123"/>
    <x v="316"/>
    <n v="6"/>
    <s v="TIP"/>
    <s v="企業實習說明會"/>
    <x v="12"/>
    <n v="2"/>
    <n v="107"/>
    <n v="1"/>
    <n v="1"/>
    <n v="10"/>
    <s v="否"/>
    <s v="b06602007高家浩"/>
    <n v="0"/>
    <n v="1"/>
    <n v="10"/>
    <n v="0"/>
    <n v="0"/>
    <n v="0"/>
    <s v="系"/>
    <s v="其他"/>
    <s v="其他系所"/>
    <s v="其他系所"/>
  </r>
  <r>
    <s v="03 16 2019  8:41PM            "/>
    <s v="高祐霆"/>
    <s v="A129250389"/>
    <s v="男"/>
    <s v="07/19/1999                    "/>
    <s v="學生"/>
    <s v="管理學院                      "/>
    <s v="資管系"/>
    <s v="學士班"/>
    <n v="983384002"/>
    <s v="b06705003@ntu.edu.tw"/>
    <s v="其它"/>
    <s v="否"/>
    <n v="0"/>
    <n v="1"/>
    <s v="是"/>
    <m/>
    <s v="網路報名"/>
    <s v="219.85.158.162"/>
    <x v="317"/>
    <n v="10"/>
    <s v="TIP"/>
    <s v="企業實習計劃說明會"/>
    <x v="10"/>
    <n v="2"/>
    <n v="107"/>
    <n v="1"/>
    <n v="1"/>
    <n v="10"/>
    <s v="否"/>
    <s v="b06705003高祐霆"/>
    <n v="0"/>
    <n v="1"/>
    <n v="10"/>
    <n v="0"/>
    <n v="0"/>
    <n v="0"/>
    <s v="系"/>
    <s v="資管"/>
    <s v="資管系"/>
    <s v="資管系"/>
  </r>
  <r>
    <s v="03 19 2019  4:52PM            "/>
    <s v="高尉銘"/>
    <s v="A127040661"/>
    <s v="女"/>
    <s v="12/05/1995                    "/>
    <s v="學生"/>
    <s v="管理學院                      "/>
    <s v="財金系"/>
    <s v="碩士班"/>
    <n v="909877032"/>
    <s v="b03504002@ntu.edu.tw"/>
    <s v="其它"/>
    <s v="是"/>
    <n v="0"/>
    <n v="0"/>
    <s v="是"/>
    <m/>
    <s v="現場報名"/>
    <m/>
    <x v="318"/>
    <n v="0"/>
    <s v="TIP"/>
    <s v="企業實習計劃說明會"/>
    <x v="3"/>
    <n v="2"/>
    <n v="107"/>
    <n v="1"/>
    <n v="1"/>
    <n v="10"/>
    <m/>
    <s v="r07723078高尉銘"/>
    <n v="0"/>
    <n v="0"/>
    <n v="0"/>
    <n v="0"/>
    <n v="1"/>
    <n v="0"/>
    <s v="所"/>
    <s v="財金"/>
    <s v="財金所"/>
    <s v="財金所"/>
  </r>
  <r>
    <s v="03 19 2019  4:47PM            "/>
    <s v="高瑞妤"/>
    <s v="A230174703"/>
    <s v="女"/>
    <s v="11/02/1998                    "/>
    <s v="學生"/>
    <s v="管理學院                      "/>
    <s v="財金系"/>
    <s v="學士班"/>
    <n v="956112726"/>
    <s v="dada201207@gmail.com"/>
    <s v="其它"/>
    <s v="是"/>
    <n v="0"/>
    <n v="0"/>
    <s v="是"/>
    <m/>
    <s v="現場報名"/>
    <m/>
    <x v="319"/>
    <n v="0"/>
    <s v="TIP"/>
    <s v="企業實習計劃說明會"/>
    <x v="3"/>
    <n v="2"/>
    <n v="107"/>
    <n v="1"/>
    <n v="1"/>
    <n v="10"/>
    <m/>
    <s v="b06703095高瑞妤"/>
    <n v="0"/>
    <n v="0"/>
    <n v="0"/>
    <n v="0"/>
    <n v="1"/>
    <n v="0"/>
    <s v="系"/>
    <s v="財金"/>
    <s v="財金系"/>
    <s v="財金系"/>
  </r>
  <r>
    <s v="03 26 2019  3:44PM            "/>
    <s v="高瑞妤"/>
    <s v="A230174703"/>
    <s v="女"/>
    <s v="11/02/1998                    "/>
    <s v="學生"/>
    <s v="管理學院                      "/>
    <s v="財金系"/>
    <s v="學士班"/>
    <n v="956112726"/>
    <s v="dada201207@gmail.com"/>
    <s v="其它"/>
    <s v="是"/>
    <s v="                              "/>
    <m/>
    <s v="是"/>
    <m/>
    <s v="現場報名"/>
    <m/>
    <x v="319"/>
    <n v="6"/>
    <s v="職涯講堂"/>
    <s v="學長姐實習經驗分享會"/>
    <x v="6"/>
    <n v="2"/>
    <n v="107"/>
    <n v="1"/>
    <n v="1"/>
    <n v="10"/>
    <m/>
    <s v="b06703095高瑞妤"/>
    <n v="0"/>
    <n v="0"/>
    <n v="0"/>
    <n v="0"/>
    <n v="1"/>
    <n v="0"/>
    <s v="系"/>
    <s v="財金"/>
    <s v="財金系"/>
    <s v="財金系"/>
  </r>
  <r>
    <s v="03 16 2019 10:19PM            "/>
    <s v="高薇穎"/>
    <s v="F229005989"/>
    <s v="女"/>
    <s v="02/23/1996                    "/>
    <s v="校外人士"/>
    <m/>
    <m/>
    <m/>
    <n v="958583577"/>
    <s v="writing0223@gmail.com"/>
    <s v="其它"/>
    <s v="否"/>
    <n v="0"/>
    <n v="1"/>
    <s v="是"/>
    <m/>
    <s v="網路報名"/>
    <s v="39.8.9.140"/>
    <x v="320"/>
    <n v="10"/>
    <s v="TIP"/>
    <s v="企業實習計劃說明會"/>
    <x v="3"/>
    <n v="2"/>
    <n v="107"/>
    <n v="1"/>
    <n v="1"/>
    <n v="10"/>
    <s v="否"/>
    <s v="weiying0223高薇穎"/>
    <n v="0"/>
    <n v="1"/>
    <n v="10"/>
    <n v="0"/>
    <n v="0"/>
    <n v="0"/>
    <s v="其他"/>
    <s v="非在校生"/>
    <s v="其他"/>
    <s v="其他"/>
  </r>
  <r>
    <s v="03 16 2019 10:18PM            "/>
    <s v="高薇穎"/>
    <s v="F229005989"/>
    <s v="女"/>
    <s v="02/23/1996                    "/>
    <s v="校外人士"/>
    <m/>
    <m/>
    <m/>
    <n v="958583577"/>
    <s v="writing0223@gmail.com"/>
    <s v="其它"/>
    <s v="否"/>
    <n v="0"/>
    <n v="1"/>
    <s v="是"/>
    <m/>
    <s v="網路報名"/>
    <s v="39.8.9.140"/>
    <x v="320"/>
    <n v="10"/>
    <s v="TIP"/>
    <s v="企業實習計劃說明會"/>
    <x v="5"/>
    <n v="2"/>
    <n v="107"/>
    <n v="1"/>
    <n v="1"/>
    <n v="10"/>
    <s v="否"/>
    <s v="weiying0223高薇穎"/>
    <n v="0"/>
    <n v="1"/>
    <n v="10"/>
    <n v="0"/>
    <n v="0"/>
    <n v="0"/>
    <s v="其他"/>
    <s v="非在校生"/>
    <s v="其他"/>
    <s v="其他"/>
  </r>
  <r>
    <s v="03 12 2019 12:28AM            "/>
    <s v="康成安"/>
    <s v="A227286963"/>
    <s v="女"/>
    <s v="01/21/1989                    "/>
    <s v="學生"/>
    <s v="管理學院                      "/>
    <s v="企管碩士專班"/>
    <s v="碩士班"/>
    <n v="911011268"/>
    <s v="ann2602@gmail.com"/>
    <s v="其它"/>
    <s v="否"/>
    <n v="0"/>
    <n v="1"/>
    <s v="是"/>
    <m/>
    <s v="網路報名"/>
    <s v="123.195.192.121"/>
    <x v="321"/>
    <n v="10"/>
    <s v="TIP"/>
    <s v="企業實習計劃說明會"/>
    <x v="19"/>
    <n v="2"/>
    <n v="107"/>
    <n v="1"/>
    <n v="1"/>
    <n v="10"/>
    <m/>
    <s v="r07749008康成安"/>
    <n v="0"/>
    <n v="1"/>
    <n v="10"/>
    <n v="0"/>
    <n v="0"/>
    <n v="0"/>
    <s v="所"/>
    <s v="GMBA"/>
    <s v="GMBA"/>
    <s v="GMBA"/>
  </r>
  <r>
    <s v="03 12 2019 12:30AM            "/>
    <s v="康成安"/>
    <s v="A227286963"/>
    <s v="女"/>
    <s v="01/21/1989                    "/>
    <s v="學生"/>
    <s v="管理學院                      "/>
    <s v="企管碩士專班"/>
    <s v="碩士班"/>
    <n v="911011268"/>
    <s v="ann2602@gmail.com"/>
    <s v="其它"/>
    <s v="否"/>
    <n v="1"/>
    <n v="0"/>
    <s v="否"/>
    <m/>
    <s v="網路報名"/>
    <s v="123.195.192.121"/>
    <x v="321"/>
    <n v="10"/>
    <s v="TIP"/>
    <s v="企業實習計劃說明會"/>
    <x v="10"/>
    <n v="2"/>
    <n v="107"/>
    <n v="1"/>
    <n v="1"/>
    <n v="10"/>
    <m/>
    <s v="r07749008康成安"/>
    <n v="1"/>
    <n v="0"/>
    <n v="0"/>
    <n v="1"/>
    <n v="0"/>
    <n v="0"/>
    <s v="所"/>
    <s v="GMBA"/>
    <s v="GMBA"/>
    <s v="GMBA"/>
  </r>
  <r>
    <s v="03 12 2019 12:27AM            "/>
    <s v="康成安"/>
    <s v="A227286963"/>
    <s v="女"/>
    <s v="01/21/1989                    "/>
    <s v="學生"/>
    <s v="管理學院                      "/>
    <s v="企管碩士專班"/>
    <s v="碩士班"/>
    <n v="911011268"/>
    <s v="ann2602@gmail.com"/>
    <s v="其它"/>
    <s v="否"/>
    <n v="0"/>
    <n v="1"/>
    <s v="是"/>
    <m/>
    <s v="網路報名"/>
    <s v="123.195.192.121"/>
    <x v="321"/>
    <n v="10"/>
    <s v="TIP"/>
    <s v="企業實習計劃說明會"/>
    <x v="1"/>
    <n v="2"/>
    <n v="107"/>
    <n v="1"/>
    <n v="1"/>
    <n v="10"/>
    <s v="無"/>
    <s v="r07749008康成安"/>
    <n v="0"/>
    <n v="1"/>
    <n v="10"/>
    <n v="0"/>
    <n v="0"/>
    <n v="0"/>
    <s v="所"/>
    <s v="GMBA"/>
    <s v="GMBA"/>
    <s v="GMBA"/>
  </r>
  <r>
    <s v="03 20 2019  3:02PM            "/>
    <s v="康富淼"/>
    <s v="A129773181"/>
    <s v="女"/>
    <s v="07/17/1998                    "/>
    <s v="學生"/>
    <s v="管理學院                      "/>
    <s v="財金系"/>
    <s v="學士班"/>
    <n v="928539636"/>
    <m/>
    <s v="其它"/>
    <s v="是"/>
    <n v="0"/>
    <n v="0"/>
    <s v="是"/>
    <m/>
    <s v="現場報名"/>
    <m/>
    <x v="322"/>
    <n v="0"/>
    <s v="TIP"/>
    <s v="企業實習計劃說明會"/>
    <x v="8"/>
    <n v="2"/>
    <n v="107"/>
    <n v="1"/>
    <n v="1"/>
    <n v="10"/>
    <m/>
    <s v="b05207044康富淼"/>
    <n v="0"/>
    <n v="0"/>
    <n v="0"/>
    <n v="0"/>
    <n v="1"/>
    <n v="0"/>
    <s v="系"/>
    <s v="財金"/>
    <s v="財金系"/>
    <s v="財金系"/>
  </r>
  <r>
    <s v="03 26 2019  2:50PM            "/>
    <s v="康富淼"/>
    <s v="A129773181"/>
    <s v="男"/>
    <s v="07/17/1998                    "/>
    <s v="學生"/>
    <s v="管理學院                      "/>
    <s v="財金系"/>
    <s v="學士班"/>
    <n v="928539636"/>
    <m/>
    <s v="其它"/>
    <s v="是"/>
    <n v="0"/>
    <n v="0"/>
    <s v="是"/>
    <m/>
    <s v="現場報名"/>
    <m/>
    <x v="322"/>
    <n v="0"/>
    <s v="TIP"/>
    <s v="企業實習計劃說明會"/>
    <x v="5"/>
    <n v="2"/>
    <n v="107"/>
    <n v="1"/>
    <n v="1"/>
    <n v="10"/>
    <m/>
    <s v="b05207044康富淼"/>
    <n v="0"/>
    <n v="0"/>
    <n v="0"/>
    <n v="0"/>
    <n v="1"/>
    <n v="0"/>
    <s v="系"/>
    <s v="財金"/>
    <s v="財金系"/>
    <s v="財金系"/>
  </r>
  <r>
    <s v="03 19 2019  4:47PM            "/>
    <s v="張  創"/>
    <s v="A130850251"/>
    <s v="女"/>
    <s v="03/01/1998                    "/>
    <s v="學生"/>
    <s v="管理學院                      "/>
    <s v="財金系"/>
    <s v="學士班"/>
    <n v="918392950"/>
    <s v="paul30930239@gmail.com"/>
    <s v="其它"/>
    <s v="是"/>
    <n v="0"/>
    <n v="0"/>
    <s v="是"/>
    <m/>
    <s v="現場報名"/>
    <m/>
    <x v="323"/>
    <n v="0"/>
    <s v="TIP"/>
    <s v="企業實習計劃說明會"/>
    <x v="3"/>
    <n v="2"/>
    <n v="107"/>
    <n v="1"/>
    <n v="1"/>
    <n v="10"/>
    <m/>
    <s v="b05703041張  創"/>
    <n v="0"/>
    <n v="0"/>
    <n v="0"/>
    <n v="0"/>
    <n v="1"/>
    <n v="0"/>
    <s v="系"/>
    <s v="財金"/>
    <s v="財金系"/>
    <s v="財金系"/>
  </r>
  <r>
    <s v="03  5 2019 10:23AM            "/>
    <s v="張  創"/>
    <s v="A130850251"/>
    <s v="男"/>
    <s v="03/01/1998                    "/>
    <s v="學生"/>
    <s v="管理學院                      "/>
    <s v="財金系"/>
    <s v="學士班"/>
    <n v="918392950"/>
    <s v="paul30930239@gmail.com"/>
    <s v="其它"/>
    <s v="是"/>
    <n v="0"/>
    <n v="1"/>
    <s v="是"/>
    <m/>
    <s v="網路報名"/>
    <s v="220.137.43.51"/>
    <x v="323"/>
    <n v="10"/>
    <s v="TIP"/>
    <s v="企業實習計劃說明會"/>
    <x v="8"/>
    <n v="2"/>
    <n v="107"/>
    <n v="1"/>
    <n v="1"/>
    <n v="10"/>
    <s v="有，於2018年台新投信暑期實習"/>
    <s v="b05703041張  創"/>
    <n v="0"/>
    <n v="1"/>
    <n v="10"/>
    <n v="0"/>
    <n v="0"/>
    <n v="0"/>
    <s v="系"/>
    <s v="財金"/>
    <s v="財金系"/>
    <s v="財金系"/>
  </r>
  <r>
    <s v="03  8 2019  9:32PM            "/>
    <s v="張  創"/>
    <s v="A130850251"/>
    <s v="男"/>
    <s v="03/01/1998                    "/>
    <s v="學生"/>
    <s v="管理學院                      "/>
    <s v="財金系"/>
    <s v="學士班"/>
    <n v="918392950"/>
    <s v="paul30930239@gmail.com"/>
    <s v="其它"/>
    <s v="是"/>
    <n v="0"/>
    <n v="1"/>
    <s v="是"/>
    <m/>
    <s v="網路報名"/>
    <s v="223.137.10.139"/>
    <x v="323"/>
    <n v="10"/>
    <s v="TIP"/>
    <s v="企業實習計劃說明會"/>
    <x v="5"/>
    <n v="2"/>
    <n v="107"/>
    <n v="1"/>
    <n v="1"/>
    <n v="10"/>
    <s v="有，於2018年台新投信暑期實習"/>
    <s v="b05703041張  創"/>
    <n v="0"/>
    <n v="1"/>
    <n v="10"/>
    <n v="0"/>
    <n v="0"/>
    <n v="0"/>
    <s v="系"/>
    <s v="財金"/>
    <s v="財金系"/>
    <s v="財金系"/>
  </r>
  <r>
    <s v="02 20 2019  3:59PM            "/>
    <s v="張  琳"/>
    <s v="L224952469"/>
    <s v="女"/>
    <s v="12/30/1995                    "/>
    <s v="學生"/>
    <s v="管理學院                      "/>
    <s v="財金系"/>
    <s v="碩士班"/>
    <n v="918581230"/>
    <s v="changlyn1230@gmail.com"/>
    <s v="其它"/>
    <s v="否"/>
    <n v="0"/>
    <n v="1"/>
    <s v="是"/>
    <m/>
    <s v="網路報名"/>
    <s v="140.112.25.100"/>
    <x v="324"/>
    <n v="10"/>
    <s v="TIP"/>
    <s v="企業實習計劃說明會"/>
    <x v="3"/>
    <n v="2"/>
    <n v="107"/>
    <n v="1"/>
    <n v="1"/>
    <n v="10"/>
    <s v="是"/>
    <s v="r07723009張  琳"/>
    <n v="0"/>
    <n v="1"/>
    <n v="10"/>
    <n v="0"/>
    <n v="0"/>
    <n v="0"/>
    <s v="所"/>
    <s v="財金"/>
    <s v="財金所"/>
    <s v="財金所"/>
  </r>
  <r>
    <s v="02 20 2019  3:57PM            "/>
    <s v="張  琳"/>
    <s v="L224952469"/>
    <s v="女"/>
    <s v="12/30/1995                    "/>
    <s v="學生"/>
    <s v="管理學院                      "/>
    <s v="財金系"/>
    <s v="碩士班"/>
    <n v="918581230"/>
    <s v="changlyn1230@gmail.com"/>
    <s v="其它"/>
    <s v="否"/>
    <n v="0"/>
    <n v="1"/>
    <s v="是"/>
    <m/>
    <s v="網路報名"/>
    <s v="140.112.25.100"/>
    <x v="324"/>
    <n v="10"/>
    <s v="TIP"/>
    <s v="企業實習計劃說明會"/>
    <x v="8"/>
    <n v="2"/>
    <n v="107"/>
    <n v="1"/>
    <n v="1"/>
    <n v="10"/>
    <s v="有"/>
    <s v="r07723009張  琳"/>
    <n v="0"/>
    <n v="1"/>
    <n v="10"/>
    <n v="0"/>
    <n v="0"/>
    <n v="0"/>
    <s v="所"/>
    <s v="財金"/>
    <s v="財金所"/>
    <s v="財金所"/>
  </r>
  <r>
    <s v="03  9 2019  6:33PM            "/>
    <s v="張  琳"/>
    <s v="L224952469"/>
    <s v="女"/>
    <s v="12/30/1995                    "/>
    <s v="學生"/>
    <s v="管理學院                      "/>
    <s v="財金系"/>
    <s v="碩士班"/>
    <n v="918581230"/>
    <s v="changlyn1230@gmail.com"/>
    <s v="其它"/>
    <s v="否"/>
    <n v="0"/>
    <n v="1"/>
    <s v="是"/>
    <m/>
    <s v="網路報名"/>
    <s v="140.112.215.33"/>
    <x v="324"/>
    <n v="10"/>
    <s v="TIP"/>
    <s v="企業實習計劃說明會"/>
    <x v="5"/>
    <n v="2"/>
    <n v="107"/>
    <n v="1"/>
    <n v="1"/>
    <n v="10"/>
    <s v="有"/>
    <s v="r07723009張  琳"/>
    <n v="0"/>
    <n v="1"/>
    <n v="10"/>
    <n v="0"/>
    <n v="0"/>
    <n v="0"/>
    <s v="所"/>
    <s v="財金"/>
    <s v="財金所"/>
    <s v="財金所"/>
  </r>
  <r>
    <s v="03 26 2019  2:49PM            "/>
    <s v="張子濤"/>
    <s v="A126661559"/>
    <s v="男"/>
    <s v="01/12/1997                    "/>
    <s v="學生"/>
    <s v="管理學院                      "/>
    <s v="國企系"/>
    <s v="學士班"/>
    <n v="227677957"/>
    <m/>
    <s v="其它"/>
    <s v="是"/>
    <n v="0"/>
    <n v="0"/>
    <s v="是"/>
    <m/>
    <s v="現場報名"/>
    <m/>
    <x v="325"/>
    <n v="0"/>
    <s v="TIP"/>
    <s v="企業實習計劃說明會"/>
    <x v="5"/>
    <n v="2"/>
    <n v="107"/>
    <n v="1"/>
    <n v="1"/>
    <n v="10"/>
    <m/>
    <s v="b04704056張子濤"/>
    <n v="0"/>
    <n v="0"/>
    <n v="0"/>
    <n v="0"/>
    <n v="1"/>
    <n v="0"/>
    <s v="系"/>
    <s v="國企"/>
    <s v="國企系"/>
    <s v="國企系"/>
  </r>
  <r>
    <s v="03 19 2019  1:08PM            "/>
    <s v="張仁瀚"/>
    <s v="F130263351"/>
    <s v="男"/>
    <s v="10/15/1998                    "/>
    <s v="學生"/>
    <s v="管理學院                      "/>
    <s v="會計系"/>
    <s v="學士班"/>
    <n v="938698939"/>
    <s v="jerrys97@gmail.com"/>
    <s v="其它"/>
    <s v="否"/>
    <s v="                              "/>
    <m/>
    <s v="是"/>
    <m/>
    <s v="網路報名"/>
    <s v="140.112.181.202"/>
    <x v="326"/>
    <n v="6"/>
    <s v="職涯講堂"/>
    <s v="學長姐實習經驗分享會"/>
    <x v="6"/>
    <n v="2"/>
    <n v="107"/>
    <n v="1"/>
    <n v="1"/>
    <n v="10"/>
    <s v="想請教童安弘學長修過哪些課?"/>
    <s v="b06702077張仁瀚"/>
    <n v="0"/>
    <n v="1"/>
    <n v="10"/>
    <n v="0"/>
    <n v="0"/>
    <n v="0"/>
    <s v="系"/>
    <s v="會計"/>
    <s v="會計系"/>
    <s v="會計系"/>
  </r>
  <r>
    <s v="04 23 2019  6:53PM            "/>
    <s v="張仕霖"/>
    <s v="D122723506"/>
    <s v="男"/>
    <s v="04/10/1997                    "/>
    <s v="學生"/>
    <s v="管理學院                      "/>
    <s v="會計系"/>
    <s v="學士班"/>
    <n v="916661040"/>
    <s v="b04702081@ntu.edu.tw"/>
    <s v="其它"/>
    <s v="否"/>
    <s v="                              "/>
    <m/>
    <s v="是"/>
    <m/>
    <s v="網路報名"/>
    <s v="140.112.7.185"/>
    <x v="327"/>
    <n v="6"/>
    <s v="TIP"/>
    <s v="企業實習說明會"/>
    <x v="25"/>
    <n v="2"/>
    <n v="107"/>
    <n v="1"/>
    <n v="1"/>
    <n v="10"/>
    <s v="是"/>
    <s v="b04702081張仕霖"/>
    <n v="0"/>
    <n v="1"/>
    <n v="10"/>
    <n v="0"/>
    <n v="0"/>
    <n v="0"/>
    <s v="系"/>
    <s v="會計"/>
    <s v="會計系"/>
    <s v="會計系"/>
  </r>
  <r>
    <s v="04 23 2019  6:55PM            "/>
    <s v="張仕霖"/>
    <s v="D122723506"/>
    <s v="男"/>
    <s v="04/10/1997                    "/>
    <s v="學生"/>
    <s v="管理學院                      "/>
    <s v="會計系"/>
    <s v="學士班"/>
    <n v="916661040"/>
    <s v="b04702081@ntu.edu.tw"/>
    <s v="其它"/>
    <s v="否"/>
    <s v="                              "/>
    <m/>
    <s v="否"/>
    <m/>
    <s v="網路報名"/>
    <s v="140.112.7.185"/>
    <x v="327"/>
    <n v="6"/>
    <s v="TIP"/>
    <s v="企業實習說明會"/>
    <x v="21"/>
    <n v="2"/>
    <n v="107"/>
    <n v="1"/>
    <n v="1"/>
    <n v="10"/>
    <s v="是"/>
    <s v="b04702081張仕霖"/>
    <n v="1"/>
    <n v="0"/>
    <n v="0"/>
    <n v="1"/>
    <n v="0"/>
    <n v="0"/>
    <s v="系"/>
    <s v="會計"/>
    <s v="會計系"/>
    <s v="會計系"/>
  </r>
  <r>
    <s v="03  8 2019  9:58AM            "/>
    <s v="張定澤"/>
    <s v="F130574742"/>
    <s v="男"/>
    <s v="06/19/1999                    "/>
    <s v="學生"/>
    <s v="管理學院                      "/>
    <s v="工管系企管組"/>
    <s v="學士班"/>
    <n v="958861190"/>
    <s v="rc857419@gmail.com"/>
    <s v="其它"/>
    <s v="是"/>
    <n v="0"/>
    <n v="0"/>
    <s v="是"/>
    <m/>
    <s v="志工"/>
    <m/>
    <x v="328"/>
    <n v="20"/>
    <s v="TIP"/>
    <s v="企業實習計劃說明會"/>
    <x v="13"/>
    <n v="2"/>
    <n v="107"/>
    <n v="1"/>
    <n v="1"/>
    <n v="10"/>
    <m/>
    <s v="b06701144張定澤"/>
    <n v="0"/>
    <n v="0"/>
    <n v="20"/>
    <n v="0"/>
    <n v="0"/>
    <n v="1"/>
    <s v="系"/>
    <s v="工管"/>
    <s v="工管系"/>
    <s v="工管系"/>
  </r>
  <r>
    <s v="03 20 2019  2:55PM            "/>
    <s v="張定澤"/>
    <s v="F130574742"/>
    <s v="男"/>
    <s v="06/19/1999                    "/>
    <s v="學生"/>
    <s v="管理學院                      "/>
    <s v="工管系企管組"/>
    <s v="學士班"/>
    <n v="958861190"/>
    <s v="rc857419@gmail.com"/>
    <s v="其它"/>
    <s v="是"/>
    <n v="0"/>
    <n v="0"/>
    <s v="是"/>
    <m/>
    <s v="志工"/>
    <m/>
    <x v="328"/>
    <n v="20"/>
    <s v="TIP"/>
    <s v="企業實習計劃說明會"/>
    <x v="8"/>
    <n v="2"/>
    <n v="107"/>
    <n v="1"/>
    <n v="1"/>
    <n v="10"/>
    <m/>
    <s v="b06701144張定澤"/>
    <n v="0"/>
    <n v="0"/>
    <n v="20"/>
    <n v="0"/>
    <n v="0"/>
    <n v="1"/>
    <s v="系"/>
    <s v="工管"/>
    <s v="工管系"/>
    <s v="工管系"/>
  </r>
  <r>
    <s v="04 10 2019  3:02PM            "/>
    <s v="張定澤"/>
    <s v="F130574742"/>
    <s v="男"/>
    <s v="06/19/1999                    "/>
    <s v="學生"/>
    <s v="管理學院                      "/>
    <s v="工管系企管組"/>
    <s v="學士班"/>
    <n v="958861190"/>
    <s v="rc857419@gmail.com"/>
    <s v="其它"/>
    <s v="是"/>
    <s v="                              "/>
    <m/>
    <s v="是"/>
    <m/>
    <s v="志工"/>
    <m/>
    <x v="328"/>
    <n v="6"/>
    <s v="TIP"/>
    <s v="企業實習計劃說明會"/>
    <x v="22"/>
    <n v="2"/>
    <n v="107"/>
    <n v="1"/>
    <n v="1"/>
    <n v="10"/>
    <m/>
    <s v="b06701144張定澤"/>
    <n v="0"/>
    <n v="0"/>
    <n v="20"/>
    <n v="0"/>
    <n v="0"/>
    <n v="1"/>
    <s v="系"/>
    <s v="工管"/>
    <s v="工管系"/>
    <s v="工管系"/>
  </r>
  <r>
    <s v="02 20 2019  2:07PM            "/>
    <s v="張宜鈁"/>
    <s v="P224095417"/>
    <s v="女"/>
    <s v="03/09/1997                    "/>
    <s v="學生"/>
    <s v="工學院                        "/>
    <s v="土木系"/>
    <s v="學士班"/>
    <n v="976939389"/>
    <s v="b04608018@ntu.edu.tw"/>
    <s v="其它"/>
    <s v="是"/>
    <n v="0"/>
    <n v="1"/>
    <s v="是"/>
    <m/>
    <s v="網路報名"/>
    <s v="140.112.225.88"/>
    <x v="329"/>
    <n v="10"/>
    <s v="TIP"/>
    <s v="企業實習計劃說明會"/>
    <x v="9"/>
    <n v="2"/>
    <n v="107"/>
    <n v="1"/>
    <n v="1"/>
    <n v="10"/>
    <s v="是"/>
    <s v="b04608018張宜鈁"/>
    <n v="0"/>
    <n v="1"/>
    <n v="10"/>
    <n v="0"/>
    <n v="0"/>
    <n v="0"/>
    <s v="系"/>
    <s v="其他"/>
    <s v="其他系所"/>
    <s v="其他系所"/>
  </r>
  <r>
    <s v="02 20 2019  1:58PM            "/>
    <s v="張宜鈁"/>
    <s v="P224095417"/>
    <s v="女"/>
    <s v="03/09/1997                    "/>
    <s v="學生"/>
    <s v="工學院                        "/>
    <s v="土木系"/>
    <s v="學士班"/>
    <n v="976939389"/>
    <s v="b04608018@ntu.edu.tw"/>
    <s v="其它"/>
    <s v="是"/>
    <n v="0"/>
    <n v="1"/>
    <s v="是"/>
    <m/>
    <s v="網路報名"/>
    <s v="140.112.225.88"/>
    <x v="329"/>
    <n v="10"/>
    <s v="TIP"/>
    <s v="企業實習計劃說明會"/>
    <x v="8"/>
    <n v="2"/>
    <n v="107"/>
    <n v="1"/>
    <n v="1"/>
    <n v="10"/>
    <s v="無"/>
    <s v="b04608018張宜鈁"/>
    <n v="0"/>
    <n v="1"/>
    <n v="10"/>
    <n v="0"/>
    <n v="0"/>
    <n v="0"/>
    <s v="系"/>
    <s v="其他"/>
    <s v="其他系所"/>
    <s v="其他系所"/>
  </r>
  <r>
    <m/>
    <s v="張欣怡"/>
    <m/>
    <m/>
    <m/>
    <s v="企業夥伴"/>
    <s v="KPMG"/>
    <m/>
    <s v="其他"/>
    <m/>
    <m/>
    <m/>
    <m/>
    <m/>
    <m/>
    <s v="是"/>
    <m/>
    <s v="網路報名"/>
    <m/>
    <x v="1"/>
    <m/>
    <s v="TCP"/>
    <s v="結業式"/>
    <x v="2"/>
    <n v="2"/>
    <n v="107"/>
    <n v="1"/>
    <n v="0"/>
    <n v="0"/>
    <m/>
    <s v="其他張欣怡"/>
    <n v="0"/>
    <n v="1"/>
    <n v="0"/>
    <n v="0"/>
    <n v="0"/>
    <n v="0"/>
    <s v="其他"/>
    <s v="非在校生"/>
    <s v="其他"/>
    <s v="其他"/>
  </r>
  <r>
    <s v="03 19 2019  4:46PM            "/>
    <s v="張芳瑜"/>
    <s v="H224564092"/>
    <s v="女"/>
    <s v="05/15/1994                    "/>
    <s v="學生"/>
    <s v="管理學院                      "/>
    <s v="商研所"/>
    <s v="碩士班"/>
    <n v="926121081"/>
    <s v="vvbbnn5678@gmail.com"/>
    <s v="其它"/>
    <s v="否"/>
    <s v="                              "/>
    <m/>
    <s v="是"/>
    <m/>
    <s v="網路報名"/>
    <s v="163.14.32.24"/>
    <x v="330"/>
    <n v="6"/>
    <s v="TIP"/>
    <s v="企業實習計劃說明會"/>
    <x v="11"/>
    <n v="2"/>
    <n v="107"/>
    <n v="1"/>
    <n v="1"/>
    <n v="10"/>
    <s v="是"/>
    <s v="r07741039張芳瑜"/>
    <n v="0"/>
    <n v="1"/>
    <n v="10"/>
    <n v="0"/>
    <n v="0"/>
    <n v="0"/>
    <s v="所"/>
    <s v="商研"/>
    <s v="商研所"/>
    <s v="商研所"/>
  </r>
  <r>
    <s v="04  2 2019  4:13PM            "/>
    <s v="張芳瑜"/>
    <s v="H224564092"/>
    <s v="女"/>
    <s v="05/15/1994                    "/>
    <s v="學生"/>
    <s v="管理學院                      "/>
    <s v="商研所"/>
    <s v="碩士班"/>
    <n v="926121081"/>
    <s v="vvbbnn5678@gmail.com"/>
    <s v="其它"/>
    <s v="否"/>
    <s v="                              "/>
    <m/>
    <s v="是"/>
    <m/>
    <s v="網路報名"/>
    <s v="163.14.32.38"/>
    <x v="330"/>
    <n v="6"/>
    <s v="TIP"/>
    <s v="企業實習說明會"/>
    <x v="25"/>
    <n v="2"/>
    <n v="107"/>
    <n v="1"/>
    <n v="1"/>
    <n v="10"/>
    <s v="是"/>
    <s v="r07741039張芳瑜"/>
    <n v="0"/>
    <n v="1"/>
    <n v="10"/>
    <n v="0"/>
    <n v="0"/>
    <n v="0"/>
    <s v="所"/>
    <s v="商研"/>
    <s v="商研所"/>
    <s v="商研所"/>
  </r>
  <r>
    <s v="03  8 2019  7:16PM            "/>
    <s v="張柏翊"/>
    <s v="A130126938"/>
    <s v="男"/>
    <s v="06/12/1998                    "/>
    <s v="學生"/>
    <s v="管理學院                      "/>
    <s v="財金系"/>
    <s v="學士班"/>
    <n v="918969349"/>
    <s v="perry612@gmail.com"/>
    <s v="其它"/>
    <s v="是"/>
    <n v="0"/>
    <n v="1"/>
    <s v="是"/>
    <m/>
    <s v="網路報名"/>
    <s v="180.177.127.86"/>
    <x v="331"/>
    <n v="10"/>
    <s v="TIP"/>
    <s v="企業實習計劃說明會"/>
    <x v="8"/>
    <n v="2"/>
    <n v="107"/>
    <n v="1"/>
    <n v="1"/>
    <n v="10"/>
    <s v="是"/>
    <s v="b05703014張柏翊"/>
    <n v="0"/>
    <n v="1"/>
    <n v="10"/>
    <n v="0"/>
    <n v="0"/>
    <n v="0"/>
    <s v="系"/>
    <s v="財金"/>
    <s v="財金系"/>
    <s v="財金系"/>
  </r>
  <r>
    <s v="04 10 2019  5:43PM            "/>
    <s v="張苡柔"/>
    <s v="M222652207"/>
    <s v="女"/>
    <s v="10/05/1996                    "/>
    <s v="學生"/>
    <s v="管理學院                      "/>
    <s v="國企系"/>
    <s v="碩士班"/>
    <n v="935615514"/>
    <s v="rosa851005@gmail.com"/>
    <s v="其它"/>
    <s v="否"/>
    <s v="                              "/>
    <m/>
    <s v="是"/>
    <m/>
    <s v="網路報名"/>
    <s v="117.56.232.6"/>
    <x v="332"/>
    <n v="6"/>
    <s v="職涯講堂"/>
    <s v="校友職涯分享會"/>
    <x v="4"/>
    <n v="2"/>
    <n v="107"/>
    <n v="1"/>
    <n v="1"/>
    <n v="10"/>
    <s v="第一個問題：很多長輩甚至教授都會說在台灣走行銷沒有未來，因為台灣大多都是B2B企業，或是充斥著很多不重視行銷的企業主，因此我想請問講者，在業界這麼多年您是否認同這個觀點？第二個問題：形銷研究的方法有很多種，學校內也有很多不同方向的行銷老師，有偏向質化分析的、也有重視數據資料分析的，請問哪一種能力在職場上會是比較實用的方法，或是比較主流、廣為接受的方法。第三個問題：請問講者在行銷的路上遇到最大的困難是什麼？ 謝謝您！。"/>
    <s v="r07724050張苡柔"/>
    <n v="0"/>
    <n v="1"/>
    <n v="10"/>
    <n v="0"/>
    <n v="0"/>
    <n v="0"/>
    <s v="所"/>
    <s v="國企"/>
    <s v="國企所"/>
    <s v="國企所"/>
  </r>
  <r>
    <s v="03 18 2019 11:52PM            "/>
    <s v="張郁涵"/>
    <s v="D222838031"/>
    <s v="女"/>
    <s v="11/23/1998                    "/>
    <s v="學生"/>
    <s v="管理學院                      "/>
    <s v="工管系企管組"/>
    <s v="學士班"/>
    <n v="989109090"/>
    <s v="s97hnps40418@gmail.com"/>
    <s v="其它"/>
    <s v="否"/>
    <n v="1"/>
    <n v="0"/>
    <s v="否"/>
    <m/>
    <s v="網路報名"/>
    <s v="49.217.76.167"/>
    <x v="333"/>
    <n v="10"/>
    <s v="TIP"/>
    <s v="企業實習計劃說明會"/>
    <x v="3"/>
    <n v="2"/>
    <n v="107"/>
    <n v="1"/>
    <n v="1"/>
    <n v="10"/>
    <s v="否"/>
    <s v="b06701145張郁涵"/>
    <n v="1"/>
    <n v="0"/>
    <n v="0"/>
    <n v="1"/>
    <n v="0"/>
    <n v="0"/>
    <s v="系"/>
    <s v="工管"/>
    <s v="工管系"/>
    <s v="工管系"/>
  </r>
  <r>
    <s v="03 11 2019 11:53PM            "/>
    <s v="張家瑄"/>
    <s v="A229706468"/>
    <s v="女"/>
    <s v="05/18/1996                    "/>
    <s v="學生"/>
    <s v="文學院                        "/>
    <s v="日文系"/>
    <s v="學士班"/>
    <n v="963797010"/>
    <s v="maggie911028@yahoo.com.tw"/>
    <s v="其它"/>
    <s v="是"/>
    <n v="0"/>
    <n v="1"/>
    <s v="是"/>
    <m/>
    <s v="網路報名"/>
    <s v="114.44.176.20"/>
    <x v="334"/>
    <n v="10"/>
    <s v="TIP"/>
    <s v="企業實習計劃說明會"/>
    <x v="9"/>
    <n v="2"/>
    <n v="107"/>
    <n v="1"/>
    <n v="1"/>
    <n v="10"/>
    <s v="是"/>
    <s v="b03107007張家瑄"/>
    <n v="0"/>
    <n v="1"/>
    <n v="10"/>
    <n v="0"/>
    <n v="0"/>
    <n v="0"/>
    <s v="系"/>
    <s v="其他"/>
    <s v="其他系所"/>
    <s v="其他系所"/>
  </r>
  <r>
    <s v="03 19 2019 11:17AM            "/>
    <s v="張庭瑜"/>
    <s v="N225782150"/>
    <s v="女"/>
    <s v="01/04/1997                    "/>
    <s v="學生"/>
    <s v="管理學院                      "/>
    <s v="工管系企管組"/>
    <s v="學士班"/>
    <n v="48317602"/>
    <m/>
    <s v="其它"/>
    <s v="是"/>
    <n v="0"/>
    <n v="0"/>
    <s v="是"/>
    <m/>
    <s v="現場報名"/>
    <m/>
    <x v="335"/>
    <n v="0"/>
    <s v="TIP"/>
    <s v="企業實習計劃說明會"/>
    <x v="10"/>
    <n v="2"/>
    <n v="107"/>
    <n v="1"/>
    <n v="1"/>
    <n v="10"/>
    <m/>
    <s v="b04701136張庭瑜"/>
    <n v="0"/>
    <n v="0"/>
    <n v="0"/>
    <n v="0"/>
    <n v="1"/>
    <n v="0"/>
    <s v="系"/>
    <s v="工管"/>
    <s v="工管系"/>
    <s v="工管系"/>
  </r>
  <r>
    <s v="04 23 2019  1:35PM            "/>
    <s v="張庭瑜"/>
    <s v="N225782150"/>
    <s v="女"/>
    <s v="01/04/1997                    "/>
    <s v="學生"/>
    <s v="管理學院                      "/>
    <s v="工管系企管組"/>
    <s v="學士班"/>
    <n v="48317602"/>
    <m/>
    <s v="其它"/>
    <s v="是"/>
    <s v="                              "/>
    <m/>
    <s v="是"/>
    <m/>
    <s v="網路報名"/>
    <m/>
    <x v="335"/>
    <n v="6"/>
    <s v="職業工坊"/>
    <s v="面試實戰工作坊"/>
    <x v="24"/>
    <n v="2"/>
    <n v="107"/>
    <n v="1"/>
    <n v="1"/>
    <n v="10"/>
    <s v="是"/>
    <s v="b04701136張庭瑜"/>
    <n v="0"/>
    <n v="1"/>
    <n v="10"/>
    <n v="0"/>
    <n v="0"/>
    <n v="0"/>
    <s v="系"/>
    <s v="工管"/>
    <s v="工管系"/>
    <s v="工管系"/>
  </r>
  <r>
    <s v="03 24 2019  9:13PM            "/>
    <s v="張庭濱"/>
    <s v="L124985386"/>
    <s v="男"/>
    <s v="06/12/1998                    "/>
    <s v="學生"/>
    <s v="管理學院                      "/>
    <s v="財金系"/>
    <s v="學士班"/>
    <n v="963520099"/>
    <s v="b05703093@ntu.edu.tw"/>
    <s v="其它"/>
    <s v="否"/>
    <n v="0"/>
    <n v="1"/>
    <s v="是"/>
    <m/>
    <s v="網路報名"/>
    <s v="140.112.245.37"/>
    <x v="336"/>
    <n v="10"/>
    <s v="TIP"/>
    <s v="企業實習計劃說明會"/>
    <x v="5"/>
    <n v="2"/>
    <n v="107"/>
    <n v="1"/>
    <n v="1"/>
    <n v="10"/>
    <s v="否"/>
    <s v="b05703093張庭濱"/>
    <n v="0"/>
    <n v="1"/>
    <n v="10"/>
    <n v="0"/>
    <n v="0"/>
    <n v="0"/>
    <s v="系"/>
    <s v="財金"/>
    <s v="財金系"/>
    <s v="財金系"/>
  </r>
  <r>
    <s v="03 19 2019  4:48PM            "/>
    <s v="張凱捷"/>
    <s v="N125528270"/>
    <s v="女"/>
    <s v="03/25/1997                    "/>
    <s v="學生"/>
    <s v=" 電機資訊學院                 "/>
    <s v="資工系"/>
    <s v="學士班"/>
    <n v="926031534"/>
    <s v="551100kk@gmail.com"/>
    <s v="其它"/>
    <s v="是"/>
    <n v="0"/>
    <n v="0"/>
    <s v="是"/>
    <m/>
    <s v="現場報名"/>
    <m/>
    <x v="337"/>
    <n v="0"/>
    <s v="TIP"/>
    <s v="企業實習計劃說明會"/>
    <x v="3"/>
    <n v="2"/>
    <n v="107"/>
    <n v="1"/>
    <n v="1"/>
    <n v="10"/>
    <m/>
    <s v="b04902112張凱捷"/>
    <n v="0"/>
    <n v="0"/>
    <n v="0"/>
    <n v="0"/>
    <n v="1"/>
    <n v="0"/>
    <s v="系"/>
    <s v="其他"/>
    <s v="其他系所"/>
    <s v="其他系所"/>
  </r>
  <r>
    <s v="02 24 2019 10:28AM            "/>
    <s v="張博兼"/>
    <s v="F128870060"/>
    <s v="男"/>
    <s v="09/05/1993                    "/>
    <s v="學生"/>
    <s v="管理學院                      "/>
    <s v="國企系"/>
    <s v="碩士班"/>
    <n v="975034819"/>
    <s v="cbc73880905@gmail.com"/>
    <s v="其它"/>
    <s v="否"/>
    <n v="0"/>
    <n v="1"/>
    <s v="是"/>
    <m/>
    <s v="網路報名"/>
    <s v="111.241.215.125"/>
    <x v="338"/>
    <n v="10"/>
    <s v="TIP"/>
    <s v="企業實習計劃說明會"/>
    <x v="3"/>
    <n v="2"/>
    <n v="107"/>
    <n v="1"/>
    <n v="1"/>
    <n v="10"/>
    <s v="否"/>
    <s v="r07724051張博兼"/>
    <n v="0"/>
    <n v="1"/>
    <n v="10"/>
    <n v="0"/>
    <n v="0"/>
    <n v="0"/>
    <s v="所"/>
    <s v="國企"/>
    <s v="國企所"/>
    <s v="國企所"/>
  </r>
  <r>
    <s v="02 24 2019 10:22AM            "/>
    <s v="張博兼"/>
    <s v="F128870060"/>
    <s v="男"/>
    <s v="09/05/1993                    "/>
    <s v="學生"/>
    <s v="管理學院                      "/>
    <s v="國企系"/>
    <s v="碩士班"/>
    <n v="975034819"/>
    <s v="cbc73880905@gmail.com"/>
    <s v="其它"/>
    <s v="否"/>
    <n v="0"/>
    <n v="1"/>
    <s v="是"/>
    <m/>
    <s v="網路報名"/>
    <s v="111.241.215.125"/>
    <x v="338"/>
    <n v="10"/>
    <s v="TIP"/>
    <s v="企業實習計劃說明會"/>
    <x v="8"/>
    <n v="2"/>
    <n v="107"/>
    <n v="1"/>
    <n v="1"/>
    <n v="10"/>
    <s v="無"/>
    <s v="r07724051張博兼"/>
    <n v="0"/>
    <n v="1"/>
    <n v="10"/>
    <n v="0"/>
    <n v="0"/>
    <n v="0"/>
    <s v="所"/>
    <s v="國企"/>
    <s v="國企所"/>
    <s v="國企所"/>
  </r>
  <r>
    <s v="03 13 2019 11:44PM            "/>
    <s v="張博兼"/>
    <s v="F128870060"/>
    <s v="男"/>
    <s v="09/05/1993                    "/>
    <s v="學生"/>
    <s v="管理學院                      "/>
    <s v="國企系"/>
    <s v="碩士班"/>
    <n v="975034819"/>
    <s v="cbc73880905@gmail.com"/>
    <s v="其它"/>
    <s v="否"/>
    <n v="0"/>
    <n v="1"/>
    <s v="是"/>
    <m/>
    <s v="網路報名"/>
    <s v="118.165.228.1"/>
    <x v="338"/>
    <n v="10"/>
    <s v="TIP"/>
    <s v="企業實習計劃說明會"/>
    <x v="5"/>
    <n v="2"/>
    <n v="107"/>
    <n v="1"/>
    <n v="1"/>
    <n v="10"/>
    <s v="無"/>
    <s v="r07724051張博兼"/>
    <n v="0"/>
    <n v="1"/>
    <n v="10"/>
    <n v="0"/>
    <n v="0"/>
    <n v="0"/>
    <s v="所"/>
    <s v="國企"/>
    <s v="國企所"/>
    <s v="國企所"/>
  </r>
  <r>
    <s v="03  5 2019  2:44PM            "/>
    <s v="張博瑋"/>
    <s v="F129264315"/>
    <s v="男"/>
    <s v="08/06/1994                    "/>
    <s v="學生"/>
    <s v="管理學院                      "/>
    <s v="商研所"/>
    <s v="碩士班"/>
    <n v="963361082"/>
    <s v="bssbssin@gmail.com"/>
    <s v="其它"/>
    <s v="否"/>
    <n v="1"/>
    <n v="0"/>
    <s v="否"/>
    <m/>
    <s v="網路報名"/>
    <s v="150.116.31.25"/>
    <x v="339"/>
    <n v="10"/>
    <s v="TIP"/>
    <s v="企業實習計劃說明會"/>
    <x v="3"/>
    <n v="2"/>
    <n v="107"/>
    <n v="1"/>
    <n v="1"/>
    <n v="10"/>
    <s v="是"/>
    <s v="r07741072張博瑋"/>
    <n v="1"/>
    <n v="0"/>
    <n v="0"/>
    <n v="1"/>
    <n v="0"/>
    <n v="0"/>
    <s v="所"/>
    <s v="商研"/>
    <s v="商研所"/>
    <s v="商研所"/>
  </r>
  <r>
    <s v="03  5 2019  2:43PM            "/>
    <s v="張博瑋"/>
    <s v="F129264315"/>
    <s v="男"/>
    <s v="08/06/1994                    "/>
    <s v="學生"/>
    <s v="管理學院                      "/>
    <s v="商研所"/>
    <s v="碩士班"/>
    <n v="963361082"/>
    <s v="bssbssin@gmail.com"/>
    <s v="其它"/>
    <s v="否"/>
    <n v="0"/>
    <n v="1"/>
    <s v="是"/>
    <m/>
    <s v="網路報名"/>
    <s v="150.116.31.25"/>
    <x v="339"/>
    <n v="10"/>
    <s v="TIP"/>
    <s v="企業實習計劃說明會"/>
    <x v="8"/>
    <n v="2"/>
    <n v="107"/>
    <n v="1"/>
    <n v="1"/>
    <n v="10"/>
    <s v="崇越科技股份有限公司full-time"/>
    <s v="r07741072張博瑋"/>
    <n v="0"/>
    <n v="1"/>
    <n v="10"/>
    <n v="0"/>
    <n v="0"/>
    <n v="0"/>
    <s v="所"/>
    <s v="商研"/>
    <s v="商研所"/>
    <s v="商研所"/>
  </r>
  <r>
    <s v="03 20 2019 11:11PM            "/>
    <s v="張博瑋"/>
    <s v="F129264315"/>
    <s v="男"/>
    <s v="08/06/1994                    "/>
    <s v="學生"/>
    <s v="管理學院                      "/>
    <s v="商研所"/>
    <s v="碩士班"/>
    <n v="963361082"/>
    <s v="bssbssin@gmail.com"/>
    <s v="其它"/>
    <s v="否"/>
    <n v="0"/>
    <n v="1"/>
    <s v="是"/>
    <m/>
    <s v="網路報名"/>
    <s v="150.116.31.25"/>
    <x v="339"/>
    <n v="10"/>
    <s v="TIP"/>
    <s v="企業實習計劃說明會"/>
    <x v="5"/>
    <n v="2"/>
    <n v="107"/>
    <n v="1"/>
    <n v="1"/>
    <n v="10"/>
    <s v="是"/>
    <s v="r07741072張博瑋"/>
    <n v="0"/>
    <n v="1"/>
    <n v="10"/>
    <n v="0"/>
    <n v="0"/>
    <n v="0"/>
    <s v="所"/>
    <s v="商研"/>
    <s v="商研所"/>
    <s v="商研所"/>
  </r>
  <r>
    <s v="03 13 2019  1:59AM            "/>
    <s v="張皓鈞"/>
    <s v="H125526870"/>
    <s v="男"/>
    <s v="07/06/2000                    "/>
    <s v="校外人士"/>
    <m/>
    <s v="政大"/>
    <s v="學生"/>
    <n v="909980533"/>
    <s v="harvey1010074@gmail.com"/>
    <s v="其它"/>
    <s v="否"/>
    <n v="0"/>
    <n v="1"/>
    <s v="是"/>
    <m/>
    <s v="網路報名"/>
    <s v="115.82.2.114"/>
    <x v="340"/>
    <n v="10"/>
    <s v="職涯講堂"/>
    <s v="校友職涯分享會"/>
    <x v="20"/>
    <n v="2"/>
    <n v="107"/>
    <n v="1"/>
    <n v="1"/>
    <n v="10"/>
    <s v="暫無"/>
    <s v="harvey0706張皓鈞"/>
    <n v="0"/>
    <n v="1"/>
    <n v="10"/>
    <n v="0"/>
    <n v="0"/>
    <n v="0"/>
    <s v="其他"/>
    <s v="非在校生"/>
    <s v="其他"/>
    <s v="其他"/>
  </r>
  <r>
    <s v="03 22 2019 12:45AM            "/>
    <s v="張筑雅"/>
    <s v="H224869323"/>
    <s v="女"/>
    <s v="02/16/1998                    "/>
    <s v="學生"/>
    <s v="管理學院                      "/>
    <s v="財金系"/>
    <s v="學士班"/>
    <n v="952459282"/>
    <s v="b05703094@ntu.edu.tw"/>
    <s v="其它"/>
    <s v="是"/>
    <n v="0"/>
    <n v="1"/>
    <s v="是"/>
    <m/>
    <s v="網路報名"/>
    <s v="1.164.173.122"/>
    <x v="341"/>
    <n v="10"/>
    <s v="TIP"/>
    <s v="企業實習計劃說明會"/>
    <x v="5"/>
    <n v="2"/>
    <n v="107"/>
    <n v="1"/>
    <n v="1"/>
    <n v="10"/>
    <s v="否"/>
    <s v="b05703094張筑雅"/>
    <n v="0"/>
    <n v="1"/>
    <n v="10"/>
    <n v="0"/>
    <n v="0"/>
    <n v="0"/>
    <s v="系"/>
    <s v="財金"/>
    <s v="財金系"/>
    <s v="財金系"/>
  </r>
  <r>
    <s v="02 28 2019  2:33PM            "/>
    <s v="張翔淵"/>
    <s v="F130149285"/>
    <s v="男"/>
    <s v="02/08/1999                    "/>
    <s v="學生"/>
    <s v="生物資源暨農學院              "/>
    <s v="政治學系"/>
    <s v="學士班"/>
    <n v="982951402"/>
    <s v="lll88020814@gmail.com"/>
    <s v="其它"/>
    <s v="否"/>
    <n v="1"/>
    <n v="0"/>
    <s v="否"/>
    <m/>
    <s v="網路報名"/>
    <s v="110.26.33.152"/>
    <x v="342"/>
    <n v="10"/>
    <s v="TIP"/>
    <s v="企業實習計劃說明會"/>
    <x v="14"/>
    <n v="2"/>
    <n v="107"/>
    <n v="1"/>
    <n v="1"/>
    <n v="10"/>
    <s v="否"/>
    <s v="b06605044張翔淵"/>
    <n v="1"/>
    <n v="0"/>
    <n v="0"/>
    <n v="1"/>
    <n v="0"/>
    <n v="0"/>
    <s v="系"/>
    <s v="其他"/>
    <s v="其他系所"/>
    <s v="其他系所"/>
  </r>
  <r>
    <s v="05  1 2019 11:01AM            "/>
    <s v="張翔淵"/>
    <s v="F130149285"/>
    <s v="男"/>
    <s v="02/08/1999                    "/>
    <s v="學生"/>
    <s v="生物資源暨農學院              "/>
    <s v="森林環資系"/>
    <s v="學士班"/>
    <n v="982951402"/>
    <s v="lll88020814@gmail.com"/>
    <s v="其它"/>
    <s v="否"/>
    <s v="                              "/>
    <m/>
    <s v="否"/>
    <m/>
    <s v="網路報名"/>
    <s v="39.12.162.184"/>
    <x v="342"/>
    <n v="6"/>
    <s v="TIP"/>
    <s v="企業實習說明會"/>
    <x v="7"/>
    <n v="2"/>
    <n v="107"/>
    <n v="1"/>
    <n v="1"/>
    <n v="10"/>
    <s v="否"/>
    <s v="b06605044張翔淵"/>
    <n v="1"/>
    <n v="0"/>
    <n v="0"/>
    <n v="1"/>
    <n v="0"/>
    <n v="0"/>
    <s v="系"/>
    <s v="其他"/>
    <s v="其他系所"/>
    <s v="其他系所"/>
  </r>
  <r>
    <s v="03 20 2019  3:01PM            "/>
    <s v="張翔媛"/>
    <s v="A229129989"/>
    <s v="女"/>
    <s v="02/20/1997                    "/>
    <s v="學生"/>
    <s v="管理學院                      "/>
    <s v="工管系企管組"/>
    <s v="學士班"/>
    <n v="926916071"/>
    <s v="judychang20@gmail.com"/>
    <s v="其它"/>
    <s v="是"/>
    <n v="0"/>
    <n v="0"/>
    <s v="是"/>
    <m/>
    <s v="現場報名"/>
    <m/>
    <x v="343"/>
    <n v="0"/>
    <s v="TIP"/>
    <s v="企業實習計劃說明會"/>
    <x v="8"/>
    <n v="2"/>
    <n v="107"/>
    <n v="1"/>
    <n v="1"/>
    <n v="10"/>
    <m/>
    <s v="b04701139張翔媛"/>
    <n v="0"/>
    <n v="0"/>
    <n v="0"/>
    <n v="0"/>
    <n v="1"/>
    <n v="0"/>
    <s v="系"/>
    <s v="工管"/>
    <s v="工管系"/>
    <s v="工管系"/>
  </r>
  <r>
    <s v="04 26 2019  2:47PM            "/>
    <s v="張翔媛"/>
    <s v="A229129989"/>
    <s v="男"/>
    <s v="02/20/1997                    "/>
    <s v="學生"/>
    <s v="管理學院                      "/>
    <s v="工管系企管組"/>
    <s v="學士班"/>
    <n v="926916071"/>
    <s v="judychang20@gmail.com"/>
    <s v="其它"/>
    <s v="是"/>
    <s v="                              "/>
    <m/>
    <s v="是"/>
    <m/>
    <s v="現場報名"/>
    <m/>
    <x v="343"/>
    <n v="6"/>
    <s v="TIP"/>
    <s v="企業實習說明會"/>
    <x v="12"/>
    <n v="2"/>
    <n v="107"/>
    <n v="1"/>
    <n v="1"/>
    <n v="10"/>
    <m/>
    <s v="b04701139張翔媛"/>
    <n v="0"/>
    <n v="0"/>
    <n v="0"/>
    <n v="0"/>
    <n v="1"/>
    <n v="0"/>
    <s v="系"/>
    <s v="工管"/>
    <s v="工管系"/>
    <s v="工管系"/>
  </r>
  <r>
    <m/>
    <s v="張雁婷"/>
    <m/>
    <m/>
    <m/>
    <s v="企業夥伴"/>
    <s v="DELL"/>
    <m/>
    <s v="其他"/>
    <m/>
    <m/>
    <m/>
    <m/>
    <m/>
    <m/>
    <s v="是"/>
    <m/>
    <s v="網路報名"/>
    <m/>
    <x v="1"/>
    <m/>
    <s v="TCP"/>
    <s v="結業式"/>
    <x v="2"/>
    <n v="2"/>
    <n v="107"/>
    <n v="1"/>
    <n v="0"/>
    <n v="0"/>
    <m/>
    <s v="其他張雁婷"/>
    <n v="0"/>
    <n v="1"/>
    <n v="0"/>
    <n v="0"/>
    <n v="0"/>
    <n v="0"/>
    <s v="其他"/>
    <s v="非在校生"/>
    <s v="其他"/>
    <s v="其他"/>
  </r>
  <r>
    <s v="04 12 2019 12:36PM            "/>
    <s v="張雅淇"/>
    <s v="U221755804"/>
    <s v="女"/>
    <s v="05/26/1998                    "/>
    <s v="學生"/>
    <s v="管理學院                      "/>
    <s v="會計系"/>
    <s v="學士班"/>
    <n v="963338166"/>
    <s v="dun208526@gmail.com"/>
    <s v="其它"/>
    <s v="否"/>
    <s v="                              "/>
    <m/>
    <s v="是"/>
    <m/>
    <s v="網路報名"/>
    <s v="223.140.138.239"/>
    <x v="344"/>
    <n v="6"/>
    <s v="TIP"/>
    <s v="企業實習說明會"/>
    <x v="12"/>
    <n v="2"/>
    <n v="107"/>
    <n v="1"/>
    <n v="1"/>
    <n v="10"/>
    <s v="否"/>
    <s v="b05204023張雅淇"/>
    <n v="0"/>
    <n v="1"/>
    <n v="10"/>
    <n v="0"/>
    <n v="0"/>
    <n v="0"/>
    <s v="系"/>
    <s v="會計"/>
    <s v="會計系"/>
    <s v="會計系"/>
  </r>
  <r>
    <s v="04 27 2019 12:31AM            "/>
    <s v="張雅淇"/>
    <s v="U221755804"/>
    <s v="女"/>
    <s v="05/26/1998                    "/>
    <s v="學生"/>
    <s v="管理學院                      "/>
    <s v="會計系"/>
    <s v="學士班"/>
    <n v="963338166"/>
    <s v="dun208526@gmail.com"/>
    <s v="其它"/>
    <s v="否"/>
    <s v="                              "/>
    <m/>
    <s v="是"/>
    <m/>
    <s v="網路報名"/>
    <s v="223.137.42.6"/>
    <x v="344"/>
    <n v="6"/>
    <s v="職涯講堂"/>
    <s v="實習經驗分享"/>
    <x v="27"/>
    <n v="2"/>
    <n v="107"/>
    <n v="1"/>
    <n v="1"/>
    <n v="10"/>
    <s v="最重要的能力"/>
    <s v="b05204023張雅淇"/>
    <n v="0"/>
    <n v="1"/>
    <n v="10"/>
    <n v="0"/>
    <n v="0"/>
    <n v="0"/>
    <s v="系"/>
    <s v="會計"/>
    <s v="會計系"/>
    <s v="會計系"/>
  </r>
  <r>
    <s v="03  7 2019  7:32PM            "/>
    <s v="張雅婷"/>
    <s v="A227466621"/>
    <s v="女"/>
    <s v="01/17/1996                    "/>
    <s v="學生"/>
    <s v="管理學院                      "/>
    <s v="財金系"/>
    <s v="學士班"/>
    <n v="920236225"/>
    <s v="b04102015@ntu.edu.tw"/>
    <s v="其它"/>
    <s v="否"/>
    <n v="0"/>
    <n v="1"/>
    <s v="是"/>
    <m/>
    <s v="網路報名"/>
    <s v="140.112.25.98"/>
    <x v="345"/>
    <n v="10"/>
    <s v="TIP"/>
    <s v="企業實習計劃說明會"/>
    <x v="5"/>
    <n v="2"/>
    <n v="107"/>
    <n v="1"/>
    <n v="1"/>
    <n v="10"/>
    <s v="是"/>
    <s v="b04102015張雅婷"/>
    <n v="0"/>
    <n v="1"/>
    <n v="10"/>
    <n v="0"/>
    <n v="0"/>
    <n v="0"/>
    <s v="系"/>
    <s v="財金"/>
    <s v="財金系"/>
    <s v="財金系"/>
  </r>
  <r>
    <s v="04 10 2019  8:04PM            "/>
    <s v="張雅婷"/>
    <s v="A227466621"/>
    <s v="女"/>
    <s v="01/17/1996                    "/>
    <s v="學生"/>
    <s v="管理學院                      "/>
    <s v="財金系"/>
    <s v="學士班"/>
    <n v="920236225"/>
    <s v="b04102015@ntu.edu.tw"/>
    <s v="其它"/>
    <s v="否"/>
    <s v="                              "/>
    <m/>
    <s v="是"/>
    <m/>
    <s v="網路報名"/>
    <s v="140.112.25.121"/>
    <x v="345"/>
    <n v="6"/>
    <s v="TIP"/>
    <s v="企業實習計劃說明會"/>
    <x v="11"/>
    <n v="2"/>
    <n v="107"/>
    <n v="1"/>
    <n v="1"/>
    <n v="10"/>
    <s v="是"/>
    <s v="b04102015張雅婷"/>
    <n v="0"/>
    <n v="1"/>
    <n v="10"/>
    <n v="0"/>
    <n v="0"/>
    <n v="0"/>
    <s v="系"/>
    <s v="財金"/>
    <s v="財金系"/>
    <s v="財金系"/>
  </r>
  <r>
    <s v="03  4 2019  4:20PM            "/>
    <s v="張毓倩"/>
    <s v="A226908228"/>
    <s v="女"/>
    <s v="10/29/1998                    "/>
    <s v="學生"/>
    <s v="管理學院                      "/>
    <s v="工管系企管組"/>
    <s v="學士班"/>
    <n v="919301029"/>
    <s v="candice19981029@gmail.com"/>
    <s v="其它"/>
    <s v="否"/>
    <n v="0"/>
    <n v="1"/>
    <s v="是"/>
    <m/>
    <s v="網路報名"/>
    <s v="140.112.25.103"/>
    <x v="346"/>
    <n v="10"/>
    <s v="TIP"/>
    <s v="企業實習計劃說明會"/>
    <x v="0"/>
    <n v="2"/>
    <n v="107"/>
    <n v="1"/>
    <n v="1"/>
    <n v="10"/>
    <s v="否"/>
    <s v="b05607022張毓倩"/>
    <n v="0"/>
    <n v="1"/>
    <n v="10"/>
    <n v="0"/>
    <n v="0"/>
    <n v="0"/>
    <s v="系"/>
    <s v="工管"/>
    <s v="工管系"/>
    <s v="工管系"/>
  </r>
  <r>
    <s v="03  4 2019  4:16PM            "/>
    <s v="張毓倩"/>
    <s v="A226908228"/>
    <s v="女"/>
    <s v="10/29/1998                    "/>
    <s v="學生"/>
    <s v="管理學院                      "/>
    <s v="工管系企管組"/>
    <s v="學士班"/>
    <n v="919301029"/>
    <s v="candice19981029@gmail.com"/>
    <s v="其它"/>
    <s v="否"/>
    <n v="1"/>
    <n v="0"/>
    <s v="否"/>
    <m/>
    <s v="網路報名"/>
    <s v="140.112.25.103"/>
    <x v="346"/>
    <n v="10"/>
    <s v="TIP"/>
    <s v="企業實習計劃說明會"/>
    <x v="8"/>
    <n v="2"/>
    <n v="107"/>
    <n v="1"/>
    <n v="1"/>
    <n v="10"/>
    <s v="否"/>
    <s v="b05607022張毓倩"/>
    <n v="1"/>
    <n v="0"/>
    <n v="0"/>
    <n v="1"/>
    <n v="0"/>
    <n v="0"/>
    <s v="系"/>
    <s v="工管"/>
    <s v="工管系"/>
    <s v="工管系"/>
  </r>
  <r>
    <s v="03 10 2019  6:55PM            "/>
    <s v="張毓倩"/>
    <s v="A226908228"/>
    <s v="女"/>
    <s v="10/29/1998                    "/>
    <s v="學生"/>
    <s v="管理學院                      "/>
    <s v="工管系企管組"/>
    <s v="學士班"/>
    <n v="919301029"/>
    <s v="candice19981029@gmail.com"/>
    <s v="其它"/>
    <s v="否"/>
    <n v="0"/>
    <n v="1"/>
    <s v="是"/>
    <m/>
    <s v="網路報名"/>
    <s v="123.195.5.7"/>
    <x v="346"/>
    <n v="10"/>
    <s v="TIP"/>
    <s v="企業實習計劃說明會"/>
    <x v="5"/>
    <n v="2"/>
    <n v="107"/>
    <n v="1"/>
    <n v="1"/>
    <n v="10"/>
    <s v="否"/>
    <s v="b05607022張毓倩"/>
    <n v="0"/>
    <n v="1"/>
    <n v="10"/>
    <n v="0"/>
    <n v="0"/>
    <n v="0"/>
    <s v="系"/>
    <s v="工管"/>
    <s v="工管系"/>
    <s v="工管系"/>
  </r>
  <r>
    <s v="03  8 2019  6:32PM            "/>
    <s v="張筱青"/>
    <s v="A228678796"/>
    <s v="女"/>
    <s v="10/21/1997                    "/>
    <s v="學生"/>
    <s v="管理學院                      "/>
    <s v="財金系"/>
    <s v="學士班"/>
    <n v="972717642"/>
    <s v="B05703097@ntu.edu.tw"/>
    <s v="其它"/>
    <s v="否"/>
    <n v="0"/>
    <n v="1"/>
    <s v="是"/>
    <m/>
    <s v="網路報名"/>
    <s v="140.112.25.98"/>
    <x v="347"/>
    <n v="10"/>
    <s v="TIP"/>
    <s v="企業實習計劃說明會"/>
    <x v="8"/>
    <n v="2"/>
    <n v="107"/>
    <n v="1"/>
    <n v="1"/>
    <n v="10"/>
    <s v="否"/>
    <s v="b05703097張筱青"/>
    <n v="0"/>
    <n v="1"/>
    <n v="10"/>
    <n v="0"/>
    <n v="0"/>
    <n v="0"/>
    <s v="系"/>
    <s v="財金"/>
    <s v="財金系"/>
    <s v="財金系"/>
  </r>
  <r>
    <s v="03 26 2019  2:34PM            "/>
    <s v="張筱青"/>
    <s v="A228678796"/>
    <s v="男"/>
    <s v="10/21/1997                    "/>
    <s v="學生"/>
    <s v="管理學院                      "/>
    <s v="財金系"/>
    <s v="學士班"/>
    <n v="972717642"/>
    <m/>
    <s v="其它"/>
    <s v="是"/>
    <n v="0"/>
    <n v="0"/>
    <s v="是"/>
    <m/>
    <s v="現場報名"/>
    <m/>
    <x v="347"/>
    <n v="0"/>
    <s v="TIP"/>
    <s v="企業實習計劃說明會"/>
    <x v="5"/>
    <n v="2"/>
    <n v="107"/>
    <n v="1"/>
    <n v="1"/>
    <n v="10"/>
    <m/>
    <s v="b05703097張筱青"/>
    <n v="0"/>
    <n v="0"/>
    <n v="0"/>
    <n v="0"/>
    <n v="1"/>
    <n v="0"/>
    <s v="系"/>
    <s v="財金"/>
    <s v="財金系"/>
    <s v="財金系"/>
  </r>
  <r>
    <s v="03 11 2019  4:13PM            "/>
    <s v="張鈺亭"/>
    <s v="T224434418"/>
    <s v="女"/>
    <s v="11/02/1997                    "/>
    <s v="學生"/>
    <s v="文學院                        "/>
    <s v="日文系"/>
    <s v="學士班"/>
    <n v="919455403"/>
    <s v="ytc861102@gmail.com"/>
    <s v="其它"/>
    <s v="否"/>
    <n v="1"/>
    <n v="0"/>
    <s v="否"/>
    <m/>
    <s v="網路報名"/>
    <s v="140.112.4.192"/>
    <x v="348"/>
    <n v="10"/>
    <s v="TIP"/>
    <s v="企業實習計劃說明會"/>
    <x v="9"/>
    <n v="2"/>
    <n v="107"/>
    <n v="1"/>
    <n v="1"/>
    <n v="10"/>
    <s v="否"/>
    <s v="b05107038張鈺亭"/>
    <n v="1"/>
    <n v="0"/>
    <n v="0"/>
    <n v="1"/>
    <n v="0"/>
    <n v="0"/>
    <s v="系"/>
    <s v="其他"/>
    <s v="其他系所"/>
    <s v="其他系所"/>
  </r>
  <r>
    <s v="05  6 2019  2:32PM            "/>
    <s v="張嘉尹"/>
    <s v="E225029535"/>
    <s v="女"/>
    <s v="06/30/1998                    "/>
    <s v="學生"/>
    <s v="管理學院                      "/>
    <s v="財金系"/>
    <s v="學士班"/>
    <n v="988453155"/>
    <s v="elaine5201998@gmail.com"/>
    <s v="其它"/>
    <s v="是"/>
    <s v="                              "/>
    <m/>
    <s v="是"/>
    <m/>
    <s v="現場報名"/>
    <m/>
    <x v="349"/>
    <n v="6"/>
    <s v="TIP"/>
    <s v="企業實習說明會"/>
    <x v="7"/>
    <n v="2"/>
    <n v="107"/>
    <n v="1"/>
    <n v="1"/>
    <n v="10"/>
    <m/>
    <s v="b05703038張嘉尹"/>
    <n v="0"/>
    <n v="0"/>
    <n v="0"/>
    <n v="0"/>
    <n v="1"/>
    <n v="0"/>
    <s v="系"/>
    <s v="財金"/>
    <s v="財金系"/>
    <s v="財金系"/>
  </r>
  <r>
    <s v="03  7 2019  4:26PM            "/>
    <s v="張嘉珊"/>
    <s v="A227073073"/>
    <s v="女"/>
    <s v="03/27/1997                    "/>
    <s v="學生"/>
    <s v="管理學院                      "/>
    <s v="會計系"/>
    <s v="學士班"/>
    <n v="905018797"/>
    <s v="b04702082@ntu.edu.tw"/>
    <s v="其它"/>
    <s v="否"/>
    <n v="0"/>
    <n v="1"/>
    <s v="是"/>
    <m/>
    <s v="網路報名"/>
    <s v="140.112.25.20"/>
    <x v="350"/>
    <n v="10"/>
    <s v="TIP"/>
    <s v="企業實習計劃說明會"/>
    <x v="9"/>
    <n v="2"/>
    <n v="107"/>
    <n v="1"/>
    <n v="1"/>
    <n v="10"/>
    <s v="是"/>
    <s v="b04702082張嘉珊"/>
    <n v="0"/>
    <n v="1"/>
    <n v="10"/>
    <n v="0"/>
    <n v="0"/>
    <n v="0"/>
    <s v="系"/>
    <s v="會計"/>
    <s v="會計系"/>
    <s v="會計系"/>
  </r>
  <r>
    <s v="02 19 2019  9:31PM            "/>
    <s v="張嘉珊"/>
    <s v="A227073073"/>
    <s v="女"/>
    <s v="03/27/1997                    "/>
    <s v="學生"/>
    <s v="管理學院                      "/>
    <s v="會計系"/>
    <s v="學士班"/>
    <n v="905018797"/>
    <s v="b04702082@ntu.edu.tw"/>
    <s v="其它"/>
    <s v="否"/>
    <n v="0"/>
    <n v="1"/>
    <s v="是"/>
    <m/>
    <s v="網路報名"/>
    <s v="220.135.14.134"/>
    <x v="350"/>
    <n v="10"/>
    <s v="TIP"/>
    <s v="企業實習計劃說明會"/>
    <x v="3"/>
    <n v="2"/>
    <n v="107"/>
    <n v="1"/>
    <n v="1"/>
    <n v="10"/>
    <s v="是"/>
    <s v="b04702082張嘉珊"/>
    <n v="0"/>
    <n v="1"/>
    <n v="10"/>
    <n v="0"/>
    <n v="0"/>
    <n v="0"/>
    <s v="系"/>
    <s v="會計"/>
    <s v="會計系"/>
    <s v="會計系"/>
  </r>
  <r>
    <s v="02 19 2019  9:33PM            "/>
    <s v="張嘉珊"/>
    <s v="A227073073"/>
    <s v="女"/>
    <s v="03/27/1997                    "/>
    <s v="學生"/>
    <s v="管理學院                      "/>
    <s v="會計系"/>
    <s v="學士班"/>
    <n v="905018797"/>
    <s v="b04702082@ntu.edu.tw"/>
    <s v="其它"/>
    <s v="否"/>
    <n v="0"/>
    <n v="1"/>
    <s v="是"/>
    <m/>
    <s v="網路報名"/>
    <s v="220.135.14.134"/>
    <x v="350"/>
    <n v="10"/>
    <s v="TIP"/>
    <s v="企業實習計劃說明會"/>
    <x v="8"/>
    <n v="2"/>
    <n v="107"/>
    <n v="1"/>
    <n v="1"/>
    <n v="10"/>
    <s v="是"/>
    <s v="b04702082張嘉珊"/>
    <n v="0"/>
    <n v="1"/>
    <n v="10"/>
    <n v="0"/>
    <n v="0"/>
    <n v="0"/>
    <s v="系"/>
    <s v="會計"/>
    <s v="會計系"/>
    <s v="會計系"/>
  </r>
  <r>
    <s v="03 19 2019  4:51PM            "/>
    <s v="張慧琳"/>
    <s v="AD30413690"/>
    <s v="女"/>
    <s v="08/08/1999                    "/>
    <s v="學生"/>
    <s v="管理學院                      "/>
    <s v="財金系"/>
    <s v="學士班"/>
    <n v="85101566318"/>
    <s v="anastasiacherline@yahoo.com"/>
    <s v="其它"/>
    <s v="是"/>
    <n v="0"/>
    <n v="0"/>
    <s v="是"/>
    <m/>
    <s v="現場報名"/>
    <m/>
    <x v="351"/>
    <n v="0"/>
    <s v="TIP"/>
    <s v="企業實習計劃說明會"/>
    <x v="3"/>
    <n v="2"/>
    <n v="107"/>
    <n v="1"/>
    <n v="1"/>
    <n v="10"/>
    <m/>
    <s v="b06703053張慧琳"/>
    <n v="0"/>
    <n v="0"/>
    <n v="0"/>
    <n v="0"/>
    <n v="1"/>
    <n v="0"/>
    <s v="系"/>
    <s v="財金"/>
    <s v="財金系"/>
    <s v="財金系"/>
  </r>
  <r>
    <s v="03 19 2019 11:20AM            "/>
    <s v="張震權"/>
    <s v="Q123563148"/>
    <s v="女"/>
    <s v="05/15/1989                    "/>
    <s v="學生"/>
    <m/>
    <s v="政治系"/>
    <s v="碩士班"/>
    <n v="911779954"/>
    <s v="102253015@nccu.edu.tw"/>
    <s v="其它"/>
    <s v="是"/>
    <n v="0"/>
    <n v="0"/>
    <s v="是"/>
    <m/>
    <s v="現場報名"/>
    <m/>
    <x v="352"/>
    <n v="0"/>
    <s v="TIP"/>
    <s v="企業實習計劃說明會"/>
    <x v="10"/>
    <n v="2"/>
    <n v="107"/>
    <n v="1"/>
    <n v="1"/>
    <n v="10"/>
    <m/>
    <s v="r03322027張震權"/>
    <n v="0"/>
    <n v="0"/>
    <n v="0"/>
    <n v="0"/>
    <n v="1"/>
    <n v="0"/>
    <s v="所"/>
    <s v="其他"/>
    <s v="其他系所"/>
    <s v="其他系所"/>
  </r>
  <r>
    <s v="01 29 2019  4:13PM            "/>
    <s v="張競中"/>
    <s v="T125238141"/>
    <s v="男"/>
    <s v="12/31/1997                    "/>
    <s v="學生"/>
    <s v="管理學院                      "/>
    <s v="財金系"/>
    <s v="學士班"/>
    <n v="903589950"/>
    <s v="g61066106@gmail.com"/>
    <s v="其它"/>
    <s v="是"/>
    <n v="0"/>
    <n v="1"/>
    <s v="是"/>
    <m/>
    <s v="網路報名"/>
    <s v="111.242.152.249"/>
    <x v="353"/>
    <n v="10"/>
    <s v="TIP"/>
    <s v="企業實習計劃說明會"/>
    <x v="8"/>
    <n v="2"/>
    <n v="107"/>
    <n v="1"/>
    <n v="1"/>
    <n v="10"/>
    <s v="否"/>
    <s v="b05605029張競中"/>
    <n v="0"/>
    <n v="1"/>
    <n v="10"/>
    <n v="0"/>
    <n v="0"/>
    <n v="0"/>
    <s v="系"/>
    <s v="財金"/>
    <s v="財金系"/>
    <s v="財金系"/>
  </r>
  <r>
    <s v="03 20 2019 12:49PM            "/>
    <s v="張競中"/>
    <s v="T125238141"/>
    <s v="男"/>
    <s v="12/31/1997                    "/>
    <s v="學生"/>
    <s v="管理學院                      "/>
    <s v="財金系"/>
    <s v="學士班"/>
    <n v="903589950"/>
    <s v="g61066106@gmail.com"/>
    <s v="其它"/>
    <s v="是"/>
    <n v="0"/>
    <n v="1"/>
    <s v="是"/>
    <m/>
    <s v="網路報名"/>
    <s v="140.112.25.48"/>
    <x v="353"/>
    <n v="10"/>
    <s v="TIP"/>
    <s v="企業實習計劃說明會"/>
    <x v="5"/>
    <n v="2"/>
    <n v="107"/>
    <n v="1"/>
    <n v="1"/>
    <n v="10"/>
    <s v="否"/>
    <s v="b05605029張競中"/>
    <n v="0"/>
    <n v="1"/>
    <n v="10"/>
    <n v="0"/>
    <n v="0"/>
    <n v="0"/>
    <s v="系"/>
    <s v="財金"/>
    <s v="財金系"/>
    <s v="財金系"/>
  </r>
  <r>
    <s v="03 25 2019  2:40PM            "/>
    <s v="張競中"/>
    <s v="T125238141"/>
    <s v="男"/>
    <s v="12/31/1997                    "/>
    <s v="學生"/>
    <s v="管理學院                      "/>
    <s v="財金系"/>
    <s v="學士班"/>
    <n v="903589950"/>
    <s v="g61066106@gmail.com"/>
    <s v="其它"/>
    <s v="是"/>
    <s v="                              "/>
    <m/>
    <s v="是"/>
    <m/>
    <s v="網路報名"/>
    <s v="140.112.25.19"/>
    <x v="353"/>
    <n v="6"/>
    <s v="TIP"/>
    <s v="企業實習計劃說明會"/>
    <x v="22"/>
    <n v="2"/>
    <n v="107"/>
    <n v="1"/>
    <n v="1"/>
    <n v="10"/>
    <s v="否"/>
    <s v="b05605029張競中"/>
    <n v="0"/>
    <n v="1"/>
    <n v="10"/>
    <n v="0"/>
    <n v="0"/>
    <n v="0"/>
    <s v="系"/>
    <s v="財金"/>
    <s v="財金系"/>
    <s v="財金系"/>
  </r>
  <r>
    <s v="03 12 2019  2:36PM            "/>
    <s v="曹雅晴"/>
    <s v="N225913093"/>
    <s v="女"/>
    <s v="05/06/1998                    "/>
    <s v="學生"/>
    <s v="文學院                        "/>
    <s v="中文系"/>
    <s v="學士班"/>
    <n v="970515235"/>
    <m/>
    <s v="其它"/>
    <s v="是"/>
    <n v="0"/>
    <n v="0"/>
    <s v="是"/>
    <m/>
    <s v="現場報名"/>
    <m/>
    <x v="354"/>
    <n v="0"/>
    <s v="TIP"/>
    <s v="企業實習計劃說明會"/>
    <x v="19"/>
    <n v="2"/>
    <n v="107"/>
    <n v="1"/>
    <n v="1"/>
    <n v="10"/>
    <m/>
    <s v="b05101048曹雅晴"/>
    <n v="0"/>
    <n v="0"/>
    <n v="0"/>
    <n v="0"/>
    <n v="1"/>
    <n v="0"/>
    <s v="系"/>
    <s v="其他"/>
    <s v="其他系所"/>
    <s v="其他系所"/>
  </r>
  <r>
    <s v="03 14 2019 11:14AM            "/>
    <s v="梁品萱"/>
    <s v="F229449847"/>
    <s v="女"/>
    <s v="05/10/1999                    "/>
    <s v="學生"/>
    <s v="管理學院                      "/>
    <s v="財金系"/>
    <s v="學士班"/>
    <n v="987252310"/>
    <s v="rachel051026@gmail.com"/>
    <s v="其它"/>
    <s v="否"/>
    <n v="0"/>
    <n v="1"/>
    <s v="是"/>
    <m/>
    <s v="網路報名"/>
    <s v="42.73.86.80"/>
    <x v="355"/>
    <n v="10"/>
    <s v="TIP"/>
    <s v="企業實習計劃說明會"/>
    <x v="5"/>
    <n v="2"/>
    <n v="107"/>
    <n v="1"/>
    <n v="1"/>
    <n v="10"/>
    <s v="否"/>
    <s v="b06703097梁品萱"/>
    <n v="0"/>
    <n v="1"/>
    <n v="10"/>
    <n v="0"/>
    <n v="0"/>
    <n v="0"/>
    <s v="系"/>
    <s v="財金"/>
    <s v="財金系"/>
    <s v="財金系"/>
  </r>
  <r>
    <s v="03 14 2019 11:26AM            "/>
    <s v="梁品萱"/>
    <s v="F229449847"/>
    <s v="女"/>
    <s v="05/10/1999                    "/>
    <s v="學生"/>
    <s v="管理學院                      "/>
    <s v="財金系"/>
    <s v="學士班"/>
    <n v="987252310"/>
    <s v="rachel051026@gmail.com"/>
    <s v="其它"/>
    <s v="否"/>
    <s v="                              "/>
    <m/>
    <s v="是"/>
    <m/>
    <s v="網路報名"/>
    <s v="42.73.86.80"/>
    <x v="355"/>
    <n v="6"/>
    <s v="TIP"/>
    <s v="企業實習說明會"/>
    <x v="12"/>
    <n v="2"/>
    <n v="107"/>
    <n v="1"/>
    <n v="1"/>
    <n v="10"/>
    <s v="否"/>
    <s v="b06703097梁品萱"/>
    <n v="0"/>
    <n v="1"/>
    <n v="10"/>
    <n v="0"/>
    <n v="0"/>
    <n v="0"/>
    <s v="系"/>
    <s v="財金"/>
    <s v="財金系"/>
    <s v="財金系"/>
  </r>
  <r>
    <s v="03 26 2019  3:09PM            "/>
    <s v="梁品萱"/>
    <s v="F229449847"/>
    <s v="女"/>
    <s v="05/10/1999                    "/>
    <s v="學生"/>
    <s v="管理學院                      "/>
    <s v="財金系"/>
    <s v="學士班"/>
    <n v="987252310"/>
    <s v="rachel051026@gmail.com"/>
    <s v="其它"/>
    <s v="否"/>
    <s v="                              "/>
    <m/>
    <s v="是"/>
    <m/>
    <s v="網路報名"/>
    <s v="42.73.172.18"/>
    <x v="355"/>
    <n v="6"/>
    <s v="職涯講堂"/>
    <s v="實習經驗分享"/>
    <x v="27"/>
    <n v="2"/>
    <n v="107"/>
    <n v="1"/>
    <n v="1"/>
    <n v="10"/>
    <s v="暫時沒有～"/>
    <s v="b06703097梁品萱"/>
    <n v="0"/>
    <n v="1"/>
    <n v="10"/>
    <n v="0"/>
    <n v="0"/>
    <n v="0"/>
    <s v="系"/>
    <s v="財金"/>
    <s v="財金系"/>
    <s v="財金系"/>
  </r>
  <r>
    <s v="04 25 2019  3:28PM            "/>
    <s v="梁品萱"/>
    <s v="F229449847"/>
    <s v="女"/>
    <s v="05/10/1999                    "/>
    <s v="學生"/>
    <s v="管理學院                      "/>
    <s v="財金系"/>
    <s v="學士班"/>
    <n v="987252310"/>
    <s v="rachel051026@gmail.com"/>
    <s v="其它"/>
    <s v="否"/>
    <s v="                              "/>
    <m/>
    <s v="是"/>
    <m/>
    <s v="網路報名"/>
    <s v="140.112.25.106"/>
    <x v="355"/>
    <n v="6"/>
    <s v="TIP"/>
    <s v="企業實習說明會"/>
    <x v="7"/>
    <n v="2"/>
    <n v="107"/>
    <n v="1"/>
    <n v="1"/>
    <n v="10"/>
    <s v="否"/>
    <s v="b06703097梁品萱"/>
    <n v="0"/>
    <n v="1"/>
    <n v="10"/>
    <n v="0"/>
    <n v="0"/>
    <n v="0"/>
    <s v="系"/>
    <s v="財金"/>
    <s v="財金系"/>
    <s v="財金系"/>
  </r>
  <r>
    <s v="03 15 2019  3:01PM            "/>
    <s v="盛子芸"/>
    <s v="A230323180"/>
    <s v="女"/>
    <s v="12/04/1998                    "/>
    <s v="學生"/>
    <s v="社會科學院                    "/>
    <s v="經濟系"/>
    <s v="學士班"/>
    <n v="912602107"/>
    <s v="o91260210@gmail.com"/>
    <s v="其它"/>
    <s v="是"/>
    <n v="0"/>
    <n v="0"/>
    <s v="是"/>
    <m/>
    <s v="現場報名"/>
    <m/>
    <x v="356"/>
    <n v="0"/>
    <s v="TIP"/>
    <s v="企業實習計劃說明會"/>
    <x v="9"/>
    <n v="2"/>
    <n v="107"/>
    <n v="1"/>
    <n v="1"/>
    <n v="10"/>
    <m/>
    <s v="B06303011盛子芸"/>
    <n v="0"/>
    <n v="0"/>
    <n v="0"/>
    <n v="0"/>
    <n v="1"/>
    <n v="0"/>
    <s v="系"/>
    <s v="其他"/>
    <s v="其他系所"/>
    <s v="其他系所"/>
  </r>
  <r>
    <s v="03 19 2019  4:53PM            "/>
    <s v="盛子芸"/>
    <s v="A230323180"/>
    <s v="女"/>
    <s v="12/04/1998                    "/>
    <s v="學生"/>
    <s v="社會科學院                    "/>
    <s v="經濟系"/>
    <s v="學士班"/>
    <n v="912602107"/>
    <s v="o91260210@gmail.com"/>
    <s v="其它"/>
    <s v="是"/>
    <n v="0"/>
    <n v="0"/>
    <s v="是"/>
    <m/>
    <s v="現場報名"/>
    <m/>
    <x v="356"/>
    <n v="0"/>
    <s v="TIP"/>
    <s v="企業實習計劃說明會"/>
    <x v="3"/>
    <n v="2"/>
    <n v="107"/>
    <n v="1"/>
    <n v="1"/>
    <n v="10"/>
    <m/>
    <s v="b06303011盛子芸"/>
    <n v="0"/>
    <n v="0"/>
    <n v="0"/>
    <n v="0"/>
    <n v="1"/>
    <n v="0"/>
    <s v="系"/>
    <s v="其他"/>
    <s v="其他系所"/>
    <s v="其他系所"/>
  </r>
  <r>
    <s v="03 19 2019 12:33PM            "/>
    <s v="盛子芸"/>
    <s v="A230323180"/>
    <s v="女"/>
    <s v="12/04/1998                    "/>
    <s v="學生"/>
    <s v="社會科學院                    "/>
    <s v="經濟系"/>
    <s v="學士班"/>
    <n v="912602107"/>
    <s v="o91260210@gmail.com"/>
    <s v="其它"/>
    <s v="否"/>
    <n v="0"/>
    <n v="1"/>
    <s v="是"/>
    <m/>
    <s v="網路報名"/>
    <s v="114.137.106.41"/>
    <x v="356"/>
    <n v="10"/>
    <s v="TIP"/>
    <s v="企業實習計劃說明會"/>
    <x v="8"/>
    <n v="2"/>
    <n v="107"/>
    <n v="1"/>
    <n v="1"/>
    <n v="10"/>
    <s v="否"/>
    <s v="b06303011盛子芸"/>
    <n v="0"/>
    <n v="1"/>
    <n v="10"/>
    <n v="0"/>
    <n v="0"/>
    <n v="0"/>
    <s v="系"/>
    <s v="其他"/>
    <s v="其他系所"/>
    <s v="其他系所"/>
  </r>
  <r>
    <m/>
    <s v="粘祐誠"/>
    <s v="B123366549"/>
    <s v="男"/>
    <s v="09/20/1998"/>
    <s v="學生"/>
    <s v="管理學院                      "/>
    <s v="財金系"/>
    <s v="學士班"/>
    <n v="956808539"/>
    <s v="cpes9740701@gmail.com"/>
    <s v="其它"/>
    <s v="是"/>
    <n v="0"/>
    <n v="0"/>
    <s v="是"/>
    <m/>
    <s v="志工"/>
    <m/>
    <x v="357"/>
    <n v="20"/>
    <s v="TIP"/>
    <s v="企業實習計劃說明會"/>
    <x v="10"/>
    <n v="2"/>
    <n v="107"/>
    <n v="1"/>
    <n v="1"/>
    <n v="10"/>
    <m/>
    <s v="b06703136粘祐誠"/>
    <n v="0"/>
    <n v="0"/>
    <n v="20"/>
    <n v="0"/>
    <n v="0"/>
    <n v="1"/>
    <s v="系"/>
    <s v="財金"/>
    <s v="財金系"/>
    <s v="財金系"/>
  </r>
  <r>
    <s v="04 26 2019  2:46PM            "/>
    <s v="粘祐誠"/>
    <s v="B123366549"/>
    <s v="男"/>
    <s v="09/20/1998                    "/>
    <s v="學生"/>
    <s v="管理學院                      "/>
    <s v="財金系"/>
    <s v="學士班"/>
    <n v="956808539"/>
    <s v="cpes9740701@gmail.com"/>
    <s v="其它"/>
    <s v="是"/>
    <s v="                              "/>
    <m/>
    <s v="是"/>
    <m/>
    <s v="志工"/>
    <m/>
    <x v="357"/>
    <n v="6"/>
    <s v="TIP"/>
    <s v="企業實習說明會"/>
    <x v="12"/>
    <n v="2"/>
    <n v="107"/>
    <n v="1"/>
    <n v="1"/>
    <n v="10"/>
    <m/>
    <s v="B06703136粘祐誠"/>
    <n v="0"/>
    <n v="0"/>
    <n v="20"/>
    <n v="0"/>
    <n v="0"/>
    <n v="1"/>
    <s v="系"/>
    <s v="財金"/>
    <s v="財金系"/>
    <s v="財金系"/>
  </r>
  <r>
    <s v="03 12 2019  2:39PM            "/>
    <s v="莊海因"/>
    <s v="N225539891"/>
    <s v="男"/>
    <s v="07/10/1999                    "/>
    <s v="學生"/>
    <s v="管理學院                      "/>
    <s v="資管系"/>
    <s v="學士班"/>
    <n v="963817025"/>
    <s v="iris88710@gmail.com"/>
    <s v="其它"/>
    <s v="是"/>
    <n v="0"/>
    <n v="0"/>
    <s v="是"/>
    <m/>
    <s v="現場報名"/>
    <m/>
    <x v="358"/>
    <n v="0"/>
    <s v="TIP"/>
    <s v="企業實習計劃說明會"/>
    <x v="19"/>
    <n v="2"/>
    <n v="107"/>
    <n v="1"/>
    <n v="1"/>
    <n v="10"/>
    <m/>
    <s v="b06705033莊海因"/>
    <n v="0"/>
    <n v="0"/>
    <n v="0"/>
    <n v="0"/>
    <n v="1"/>
    <n v="0"/>
    <s v="系"/>
    <s v="資管"/>
    <s v="資管系"/>
    <s v="資管系"/>
  </r>
  <r>
    <s v="03 13 2019  7:37PM            "/>
    <s v="莊偉裕"/>
    <s v="L125162145"/>
    <s v="男"/>
    <s v="07/10/1996                    "/>
    <s v="學生"/>
    <s v="生物資源暨農學院              "/>
    <s v="植微系"/>
    <s v="碩士班"/>
    <n v="976468558"/>
    <s v="R06633029@ntu.edu.tw"/>
    <s v="其它"/>
    <s v="否"/>
    <s v="                              "/>
    <m/>
    <s v="否"/>
    <m/>
    <s v="網路報名"/>
    <s v="140.112.60.15"/>
    <x v="359"/>
    <n v="6"/>
    <s v="TIP"/>
    <s v="企業實習說明會"/>
    <x v="12"/>
    <n v="2"/>
    <n v="107"/>
    <n v="1"/>
    <n v="1"/>
    <n v="10"/>
    <s v="否"/>
    <s v="r06633029莊偉裕"/>
    <n v="1"/>
    <n v="0"/>
    <n v="0"/>
    <n v="1"/>
    <n v="0"/>
    <n v="0"/>
    <s v="所"/>
    <s v="其他"/>
    <s v="其他系所"/>
    <s v="其他系所"/>
  </r>
  <r>
    <s v="02 25 2019  4:03PM            "/>
    <s v="莊雅雯"/>
    <s v="A229487413"/>
    <s v="女"/>
    <s v="10/15/1997                    "/>
    <s v="學生"/>
    <s v="管理學院                      "/>
    <s v="財金系"/>
    <s v="學士班"/>
    <n v="981971015"/>
    <s v="avenchun@gmail.com"/>
    <s v="其它"/>
    <s v="否"/>
    <n v="0"/>
    <n v="1"/>
    <s v="是"/>
    <m/>
    <s v="網路報名"/>
    <s v="140.112.7.188"/>
    <x v="360"/>
    <n v="10"/>
    <s v="TIP"/>
    <s v="企業實習計劃說明會"/>
    <x v="8"/>
    <n v="2"/>
    <n v="107"/>
    <n v="1"/>
    <n v="1"/>
    <n v="10"/>
    <s v="否"/>
    <s v="b05703098莊雅雯"/>
    <n v="0"/>
    <n v="1"/>
    <n v="10"/>
    <n v="0"/>
    <n v="0"/>
    <n v="0"/>
    <s v="系"/>
    <s v="財金"/>
    <s v="財金系"/>
    <s v="財金系"/>
  </r>
  <r>
    <s v="03 21 2019 10:20AM            "/>
    <s v="莊雅雯"/>
    <s v="A229487413"/>
    <s v="女"/>
    <s v="10/15/1997                    "/>
    <s v="學生"/>
    <s v="管理學院                      "/>
    <s v="財金系"/>
    <s v="學士班"/>
    <n v="981971015"/>
    <s v="avenchun@gmail.com"/>
    <s v="其它"/>
    <s v="否"/>
    <n v="1"/>
    <n v="0"/>
    <s v="否"/>
    <m/>
    <s v="網路報名"/>
    <s v="140.112.25.22"/>
    <x v="360"/>
    <n v="10"/>
    <s v="TIP"/>
    <s v="企業實習計劃說明會"/>
    <x v="1"/>
    <n v="2"/>
    <n v="107"/>
    <n v="1"/>
    <n v="1"/>
    <n v="10"/>
    <s v="否"/>
    <s v="b05703098莊雅雯"/>
    <n v="1"/>
    <n v="0"/>
    <n v="0"/>
    <n v="1"/>
    <n v="0"/>
    <n v="0"/>
    <s v="系"/>
    <s v="財金"/>
    <s v="財金系"/>
    <s v="財金系"/>
  </r>
  <r>
    <s v="03  1 2019 11:12PM            "/>
    <s v="許  禎"/>
    <s v="F229550461"/>
    <s v="女"/>
    <s v="11/09/1997                    "/>
    <s v="學生"/>
    <s v="文學院                        "/>
    <s v="歷史系"/>
    <s v="學士班"/>
    <n v="987567810"/>
    <s v="b05103053@ntu.edu.tw"/>
    <s v="其它"/>
    <s v="否"/>
    <n v="0"/>
    <n v="1"/>
    <s v="是"/>
    <m/>
    <s v="網路報名"/>
    <s v="118.166.138.27"/>
    <x v="361"/>
    <n v="10"/>
    <s v="TIP"/>
    <s v="企業實習計劃說明會"/>
    <x v="3"/>
    <n v="2"/>
    <n v="107"/>
    <n v="1"/>
    <n v="1"/>
    <n v="10"/>
    <s v="否"/>
    <s v="b05103053許  禎"/>
    <n v="0"/>
    <n v="1"/>
    <n v="10"/>
    <n v="0"/>
    <n v="0"/>
    <n v="0"/>
    <s v="系"/>
    <s v="其他"/>
    <s v="其他系所"/>
    <s v="其他系所"/>
  </r>
  <r>
    <s v="03 12 2019  3:57PM            "/>
    <s v="許文柏"/>
    <s v="N125630819"/>
    <s v="男"/>
    <s v="01/15/1996                    "/>
    <s v="學生"/>
    <s v=" 電機資訊學院                 "/>
    <s v="電子所"/>
    <s v="碩士班"/>
    <n v="928192813"/>
    <s v="r07943084@ntu.edu.tw"/>
    <s v="其它"/>
    <s v="否"/>
    <n v="1"/>
    <n v="0"/>
    <s v="否"/>
    <m/>
    <s v="網路報名"/>
    <s v="211.23.119.210"/>
    <x v="362"/>
    <n v="10"/>
    <s v="TIP"/>
    <s v="企業實習計劃說明會"/>
    <x v="1"/>
    <n v="2"/>
    <n v="107"/>
    <n v="1"/>
    <n v="1"/>
    <n v="10"/>
    <s v="no"/>
    <s v="r07943084許文柏"/>
    <n v="1"/>
    <n v="0"/>
    <n v="0"/>
    <n v="1"/>
    <n v="0"/>
    <n v="0"/>
    <s v="所"/>
    <s v="其他"/>
    <s v="其他系所"/>
    <s v="其他系所"/>
  </r>
  <r>
    <s v="02 20 2019  4:24PM            "/>
    <s v="許以萱"/>
    <s v="H224692911"/>
    <s v="女"/>
    <s v="11/17/1995                    "/>
    <s v="學生"/>
    <s v="理學院                        "/>
    <s v="心理系一般組"/>
    <s v="碩士班"/>
    <n v="937858180"/>
    <s v="yishan11761@gmail.com"/>
    <s v="其它"/>
    <s v="否"/>
    <n v="1"/>
    <n v="0"/>
    <s v="否"/>
    <m/>
    <s v="網路報名"/>
    <s v="118.169.40.237"/>
    <x v="363"/>
    <n v="10"/>
    <s v="TIP"/>
    <s v="企業實習計劃說明會"/>
    <x v="0"/>
    <n v="2"/>
    <n v="107"/>
    <n v="1"/>
    <n v="1"/>
    <n v="10"/>
    <s v="是"/>
    <s v="r07227126許以萱"/>
    <n v="1"/>
    <n v="0"/>
    <n v="0"/>
    <n v="1"/>
    <n v="0"/>
    <n v="0"/>
    <s v="所"/>
    <s v="其他"/>
    <s v="其他系所"/>
    <s v="其他系所"/>
  </r>
  <r>
    <s v="02 20 2019  4:28PM            "/>
    <s v="許以萱"/>
    <s v="H224692911"/>
    <s v="女"/>
    <s v="11/17/1995                    "/>
    <s v="學生"/>
    <s v="理學院                        "/>
    <s v="心理系一般組"/>
    <s v="碩士班"/>
    <n v="937858180"/>
    <s v="yishan11761@gmail.com"/>
    <s v="其它"/>
    <s v="否"/>
    <n v="0"/>
    <n v="1"/>
    <s v="是"/>
    <m/>
    <s v="網路報名"/>
    <s v="118.169.40.237"/>
    <x v="363"/>
    <n v="10"/>
    <s v="TIP"/>
    <s v="企業實習計劃說明會"/>
    <x v="18"/>
    <n v="2"/>
    <n v="107"/>
    <n v="1"/>
    <n v="1"/>
    <n v="10"/>
    <s v="是"/>
    <s v="r07227126許以萱"/>
    <n v="0"/>
    <n v="1"/>
    <n v="10"/>
    <n v="0"/>
    <n v="0"/>
    <n v="0"/>
    <s v="所"/>
    <s v="其他"/>
    <s v="其他系所"/>
    <s v="其他系所"/>
  </r>
  <r>
    <s v="03  9 2019  7:10AM            "/>
    <s v="許弘穎"/>
    <s v="F128500492"/>
    <s v="男"/>
    <s v="09/18/1993                    "/>
    <s v="校友"/>
    <m/>
    <s v="財金系"/>
    <s v="學士班校友"/>
    <m/>
    <s v="hysyu492@gmail.com"/>
    <s v="其它"/>
    <s v="否"/>
    <n v="0"/>
    <n v="1"/>
    <s v="是"/>
    <m/>
    <s v="網路報名"/>
    <s v="180.176.60.154"/>
    <x v="364"/>
    <n v="10"/>
    <s v="TIP"/>
    <s v="企業實習計劃說明會"/>
    <x v="19"/>
    <n v="2"/>
    <n v="107"/>
    <n v="1"/>
    <n v="1"/>
    <n v="10"/>
    <m/>
    <s v="hysyu492許弘穎"/>
    <n v="0"/>
    <n v="1"/>
    <n v="10"/>
    <n v="0"/>
    <n v="0"/>
    <n v="0"/>
    <s v="其他"/>
    <s v="非在校生"/>
    <s v="其他"/>
    <s v="其他"/>
  </r>
  <r>
    <s v="05  7 2019 10:33AM            "/>
    <s v="許芫瑞"/>
    <s v="F229905886"/>
    <s v="女"/>
    <s v="08/21/1999                    "/>
    <s v="學生"/>
    <s v="管理學院                      "/>
    <s v="會計系"/>
    <s v="學士班"/>
    <n v="927713828"/>
    <s v="hyj0927713828@gmail.com"/>
    <s v="其它"/>
    <s v="是"/>
    <s v="                              "/>
    <m/>
    <s v="是"/>
    <m/>
    <s v="網路報名"/>
    <s v="180.218.215.206"/>
    <x v="365"/>
    <n v="6"/>
    <s v="TIP"/>
    <s v="企業實習說明會"/>
    <x v="17"/>
    <n v="2"/>
    <n v="10"/>
    <n v="1"/>
    <n v="107"/>
    <n v="10"/>
    <s v="否"/>
    <s v="b06607045許芫瑞"/>
    <n v="0"/>
    <n v="1"/>
    <n v="10"/>
    <n v="0"/>
    <n v="0"/>
    <n v="0"/>
    <s v="系"/>
    <s v="會計"/>
    <s v="會計系"/>
    <s v="會計系"/>
  </r>
  <r>
    <s v="02 24 2019  4:07PM            "/>
    <s v="許芷菱"/>
    <s v="A226900535"/>
    <s v="女"/>
    <s v="09/23/1997                    "/>
    <s v="學生"/>
    <s v="生物資源暨農學院              "/>
    <s v="農經系"/>
    <s v="學士班"/>
    <n v="975566134"/>
    <s v="B05607043@ntu.edu.tw"/>
    <s v="其它"/>
    <s v="否"/>
    <n v="0"/>
    <n v="1"/>
    <s v="是"/>
    <m/>
    <s v="網路報名"/>
    <s v="118.168.67.104"/>
    <x v="366"/>
    <n v="10"/>
    <s v="TIP"/>
    <s v="企業實習計劃說明會"/>
    <x v="0"/>
    <n v="2"/>
    <n v="107"/>
    <n v="1"/>
    <n v="1"/>
    <n v="10"/>
    <s v="否"/>
    <s v="b05607043許芷菱"/>
    <n v="0"/>
    <n v="1"/>
    <n v="10"/>
    <n v="0"/>
    <n v="0"/>
    <n v="0"/>
    <s v="系"/>
    <s v="其他"/>
    <s v="其他系所"/>
    <s v="其他系所"/>
  </r>
  <r>
    <s v="03 10 2019  4:24PM            "/>
    <s v="許芷菱"/>
    <s v="A226900535"/>
    <s v="女"/>
    <s v="09/23/1997                    "/>
    <s v="學生"/>
    <s v="生物資源暨農學院              "/>
    <s v="農經系"/>
    <s v="學士班"/>
    <n v="975566134"/>
    <s v="B05607043@ntu.edu.tw"/>
    <s v="其它"/>
    <s v="否"/>
    <n v="0"/>
    <n v="1"/>
    <s v="是"/>
    <m/>
    <s v="網路報名"/>
    <s v="61.231.178.250"/>
    <x v="366"/>
    <n v="10"/>
    <s v="TIP"/>
    <s v="企業實習計劃說明會"/>
    <x v="19"/>
    <n v="2"/>
    <n v="107"/>
    <n v="1"/>
    <n v="1"/>
    <n v="10"/>
    <m/>
    <s v="b05607043許芷菱"/>
    <n v="0"/>
    <n v="1"/>
    <n v="10"/>
    <n v="0"/>
    <n v="0"/>
    <n v="0"/>
    <s v="系"/>
    <s v="其他"/>
    <s v="其他系所"/>
    <s v="其他系所"/>
  </r>
  <r>
    <s v="02 24 2019  4:11PM            "/>
    <s v="許芷菱"/>
    <s v="A226900535"/>
    <s v="女"/>
    <s v="09/23/1997                    "/>
    <s v="學生"/>
    <s v="生物資源暨農學院              "/>
    <s v="農經系"/>
    <s v="學士班"/>
    <n v="975566134"/>
    <s v="B05607043@ntu.edu.tw"/>
    <s v="其它"/>
    <s v="否"/>
    <n v="0"/>
    <n v="1"/>
    <s v="是"/>
    <m/>
    <s v="網路報名"/>
    <s v="118.168.67.104"/>
    <x v="366"/>
    <n v="10"/>
    <s v="TIP"/>
    <s v="企業實習計劃說明會"/>
    <x v="18"/>
    <n v="2"/>
    <n v="107"/>
    <n v="1"/>
    <n v="1"/>
    <n v="10"/>
    <s v="否"/>
    <s v="b05607043許芷菱"/>
    <n v="0"/>
    <n v="1"/>
    <n v="10"/>
    <n v="0"/>
    <n v="0"/>
    <n v="0"/>
    <s v="系"/>
    <s v="其他"/>
    <s v="其他系所"/>
    <s v="其他系所"/>
  </r>
  <r>
    <s v="03 10 2019  4:24PM            "/>
    <s v="許芷菱"/>
    <s v="A226900535"/>
    <s v="女"/>
    <s v="09/23/1997                    "/>
    <s v="學生"/>
    <s v="生物資源暨農學院              "/>
    <s v="農經系"/>
    <s v="學士班"/>
    <n v="975566134"/>
    <s v="B05607043@ntu.edu.tw"/>
    <s v="其它"/>
    <s v="否"/>
    <n v="0"/>
    <n v="1"/>
    <s v="是"/>
    <m/>
    <s v="網路報名"/>
    <s v="61.231.178.250"/>
    <x v="366"/>
    <n v="10"/>
    <s v="TIP"/>
    <s v="企業實習計劃說明會"/>
    <x v="10"/>
    <n v="2"/>
    <n v="107"/>
    <n v="1"/>
    <n v="1"/>
    <n v="10"/>
    <m/>
    <s v="b05607043許芷菱"/>
    <n v="0"/>
    <n v="1"/>
    <n v="10"/>
    <n v="0"/>
    <n v="0"/>
    <n v="0"/>
    <s v="系"/>
    <s v="其他"/>
    <s v="其他系所"/>
    <s v="其他系所"/>
  </r>
  <r>
    <s v="02 24 2019  4:08PM            "/>
    <s v="許芷菱"/>
    <s v="A226900535"/>
    <s v="女"/>
    <s v="09/23/1997                    "/>
    <s v="學生"/>
    <s v="生物資源暨農學院              "/>
    <s v="農經系"/>
    <s v="學士班"/>
    <n v="975566134"/>
    <s v="B05607043@ntu.edu.tw"/>
    <s v="其它"/>
    <s v="否"/>
    <n v="0"/>
    <n v="1"/>
    <s v="是"/>
    <m/>
    <s v="網路報名"/>
    <s v="118.168.67.104"/>
    <x v="366"/>
    <n v="10"/>
    <s v="TIP"/>
    <s v="企業實習計劃說明會"/>
    <x v="3"/>
    <n v="2"/>
    <n v="107"/>
    <n v="1"/>
    <n v="1"/>
    <n v="10"/>
    <s v="否"/>
    <s v="b05607043許芷菱"/>
    <n v="0"/>
    <n v="1"/>
    <n v="10"/>
    <n v="0"/>
    <n v="0"/>
    <n v="0"/>
    <s v="系"/>
    <s v="其他"/>
    <s v="其他系所"/>
    <s v="其他系所"/>
  </r>
  <r>
    <s v="03 13 2019 11:12AM            "/>
    <s v="許芷菱"/>
    <s v="A226900535"/>
    <s v="女"/>
    <s v="09/23/1997                    "/>
    <s v="學生"/>
    <s v="生物資源暨農學院              "/>
    <s v="農經系"/>
    <s v="學士班"/>
    <n v="975566134"/>
    <s v="B05607043@ntu.edu.tw"/>
    <s v="其它"/>
    <s v="否"/>
    <n v="0"/>
    <n v="1"/>
    <s v="是"/>
    <m/>
    <s v="網路報名"/>
    <s v="140.112.4.192"/>
    <x v="366"/>
    <n v="10"/>
    <s v="TIP"/>
    <s v="企業實習計劃說明會"/>
    <x v="8"/>
    <n v="2"/>
    <n v="107"/>
    <n v="1"/>
    <n v="1"/>
    <n v="10"/>
    <s v="否"/>
    <s v="b05607043許芷菱"/>
    <n v="0"/>
    <n v="1"/>
    <n v="10"/>
    <n v="0"/>
    <n v="0"/>
    <n v="0"/>
    <s v="系"/>
    <s v="其他"/>
    <s v="其他系所"/>
    <s v="其他系所"/>
  </r>
  <r>
    <s v="03 10 2019  4:25PM            "/>
    <s v="許芷菱"/>
    <s v="A226900535"/>
    <s v="女"/>
    <s v="09/23/1997                    "/>
    <s v="學生"/>
    <s v="生物資源暨農學院              "/>
    <s v="農經系"/>
    <s v="學士班"/>
    <n v="975566134"/>
    <s v="B05607043@ntu.edu.tw"/>
    <s v="其它"/>
    <s v="否"/>
    <n v="0"/>
    <n v="1"/>
    <s v="是"/>
    <m/>
    <s v="網路報名"/>
    <s v="61.231.178.250"/>
    <x v="366"/>
    <n v="10"/>
    <s v="TIP"/>
    <s v="企業實習計劃說明會"/>
    <x v="5"/>
    <n v="2"/>
    <n v="107"/>
    <n v="1"/>
    <n v="1"/>
    <n v="10"/>
    <s v="否"/>
    <s v="b05607043許芷菱"/>
    <n v="0"/>
    <n v="1"/>
    <n v="10"/>
    <n v="0"/>
    <n v="0"/>
    <n v="0"/>
    <s v="系"/>
    <s v="其他"/>
    <s v="其他系所"/>
    <s v="其他系所"/>
  </r>
  <r>
    <s v="03 11 2019  9:26AM            "/>
    <s v="許家愷"/>
    <s v="AA20154615"/>
    <s v="男"/>
    <s v="08/11/1995                    "/>
    <s v="學生"/>
    <s v="文學院                        "/>
    <s v="哲學系"/>
    <s v="碩士班"/>
    <n v="936256513"/>
    <s v="R05124013@ntu.edu.tw"/>
    <s v="其它"/>
    <s v="否"/>
    <n v="1"/>
    <n v="0"/>
    <s v="否"/>
    <m/>
    <s v="網路報名"/>
    <s v="140.112.215.145"/>
    <x v="367"/>
    <n v="10"/>
    <s v="TIP"/>
    <s v="企業實習計劃說明會"/>
    <x v="18"/>
    <n v="2"/>
    <n v="107"/>
    <n v="1"/>
    <n v="1"/>
    <n v="10"/>
    <s v="否"/>
    <s v="r05124013許家愷"/>
    <n v="1"/>
    <n v="0"/>
    <n v="0"/>
    <n v="1"/>
    <n v="0"/>
    <n v="0"/>
    <s v="所"/>
    <s v="其他"/>
    <s v="其他系所"/>
    <s v="其他系所"/>
  </r>
  <r>
    <s v="04 19 2019  9:55AM            "/>
    <s v="許家寧"/>
    <s v="A225433526"/>
    <s v="女"/>
    <s v="07/27/1999                    "/>
    <s v="學生"/>
    <s v="管理學院                      "/>
    <s v="財金系"/>
    <s v="學士班"/>
    <n v="983788394"/>
    <s v="cathyhsu727@gmail.com"/>
    <s v="其它"/>
    <s v="否"/>
    <s v="                              "/>
    <m/>
    <s v="是"/>
    <m/>
    <s v="網路報名"/>
    <s v="140.112.25.99"/>
    <x v="368"/>
    <n v="6"/>
    <s v="TIP"/>
    <s v="企業實習說明會"/>
    <x v="12"/>
    <n v="2"/>
    <n v="107"/>
    <n v="1"/>
    <n v="1"/>
    <n v="10"/>
    <s v="否"/>
    <s v="b06703004許家寧"/>
    <n v="0"/>
    <n v="1"/>
    <n v="10"/>
    <n v="0"/>
    <n v="0"/>
    <n v="0"/>
    <s v="系"/>
    <s v="財金"/>
    <s v="財金系"/>
    <s v="財金系"/>
  </r>
  <r>
    <s v="04 19 2019 10:10AM            "/>
    <s v="許家寧"/>
    <s v="A225433526"/>
    <s v="女"/>
    <s v="07/27/1999                    "/>
    <s v="學生"/>
    <s v="管理學院                      "/>
    <s v="財金系"/>
    <s v="學士班"/>
    <n v="983788394"/>
    <s v="cathyhsu727@gmail.com"/>
    <s v="其它"/>
    <s v="否"/>
    <s v="                              "/>
    <m/>
    <s v="是"/>
    <m/>
    <s v="網路報名"/>
    <s v="140.112.25.99"/>
    <x v="368"/>
    <n v="6"/>
    <s v="TIP"/>
    <s v="企業實習說明會"/>
    <x v="7"/>
    <n v="2"/>
    <n v="107"/>
    <n v="1"/>
    <n v="1"/>
    <n v="10"/>
    <s v="否"/>
    <s v="b06703004許家寧"/>
    <n v="0"/>
    <n v="1"/>
    <n v="10"/>
    <n v="0"/>
    <n v="0"/>
    <n v="0"/>
    <s v="系"/>
    <s v="財金"/>
    <s v="財金系"/>
    <s v="財金系"/>
  </r>
  <r>
    <s v="03 13 2019  4:51PM            "/>
    <s v="許晉毓"/>
    <s v="F130080978"/>
    <s v="男"/>
    <s v="07/18/1997                    "/>
    <s v="學生"/>
    <s v="管理學院                      "/>
    <s v="工管系企管組"/>
    <s v="學士班"/>
    <n v="970624796"/>
    <s v="B04701141@ntu.edu.tw"/>
    <s v="其它"/>
    <s v="否"/>
    <n v="0"/>
    <n v="1"/>
    <s v="是"/>
    <m/>
    <s v="網路報名"/>
    <s v="140.112.25.106"/>
    <x v="369"/>
    <n v="10"/>
    <s v="TIP"/>
    <s v="企業實習計劃說明會"/>
    <x v="3"/>
    <n v="2"/>
    <n v="107"/>
    <n v="1"/>
    <n v="1"/>
    <n v="10"/>
    <s v="是"/>
    <s v="b04701141許晉毓"/>
    <n v="0"/>
    <n v="1"/>
    <n v="10"/>
    <n v="0"/>
    <n v="0"/>
    <n v="0"/>
    <s v="系"/>
    <s v="工管"/>
    <s v="工管系"/>
    <s v="工管系"/>
  </r>
  <r>
    <s v="03 13 2019  4:05PM            "/>
    <s v="許晉毓"/>
    <s v="F130080978"/>
    <s v="男"/>
    <s v="07/18/1997                    "/>
    <s v="學生"/>
    <s v="管理學院                      "/>
    <s v="工管系企管組"/>
    <s v="學士班"/>
    <n v="970624796"/>
    <s v="B04701141@ntu.edu.tw"/>
    <s v="其它"/>
    <s v="否"/>
    <n v="0"/>
    <n v="1"/>
    <s v="是"/>
    <m/>
    <s v="網路報名"/>
    <s v="140.112.25.106"/>
    <x v="369"/>
    <n v="10"/>
    <s v="TIP"/>
    <s v="企業實習計劃說明會"/>
    <x v="8"/>
    <n v="2"/>
    <n v="107"/>
    <n v="1"/>
    <n v="1"/>
    <n v="10"/>
    <s v="yes"/>
    <s v="b04701141許晉毓"/>
    <n v="0"/>
    <n v="1"/>
    <n v="10"/>
    <n v="0"/>
    <n v="0"/>
    <n v="0"/>
    <s v="系"/>
    <s v="工管"/>
    <s v="工管系"/>
    <s v="工管系"/>
  </r>
  <r>
    <s v="03 13 2019  4:04PM            "/>
    <s v="許晉毓"/>
    <s v="F130080978"/>
    <s v="男"/>
    <s v="07/18/1997                    "/>
    <s v="學生"/>
    <s v="管理學院                      "/>
    <s v="工管系企管組"/>
    <s v="學士班"/>
    <n v="970624796"/>
    <s v="B04701141@ntu.edu.tw"/>
    <s v="其它"/>
    <s v="否"/>
    <n v="1"/>
    <n v="0"/>
    <s v="否"/>
    <m/>
    <s v="網路報名"/>
    <s v="140.112.25.106"/>
    <x v="369"/>
    <n v="10"/>
    <s v="TIP"/>
    <s v="企業實習計劃說明會"/>
    <x v="5"/>
    <n v="2"/>
    <n v="107"/>
    <n v="1"/>
    <n v="1"/>
    <n v="10"/>
    <s v="yes"/>
    <s v="b04701141許晉毓"/>
    <n v="1"/>
    <n v="0"/>
    <n v="0"/>
    <n v="1"/>
    <n v="0"/>
    <n v="0"/>
    <s v="系"/>
    <s v="工管"/>
    <s v="工管系"/>
    <s v="工管系"/>
  </r>
  <r>
    <s v="03 11 2019  1:59PM            "/>
    <s v="許偉亮"/>
    <s v="F129534723"/>
    <s v="男"/>
    <s v="03/25/1998                    "/>
    <s v="學生"/>
    <s v="管理學院                      "/>
    <s v="財金系"/>
    <s v="學士班"/>
    <n v="933806983"/>
    <s v="b05703011@ntu.edu.tw"/>
    <s v="其它"/>
    <s v="否"/>
    <n v="0"/>
    <n v="1"/>
    <s v="是"/>
    <m/>
    <s v="網路報名"/>
    <s v="140.112.25.41"/>
    <x v="370"/>
    <n v="10"/>
    <s v="TIP"/>
    <s v="企業實習計劃說明會"/>
    <x v="3"/>
    <n v="2"/>
    <n v="107"/>
    <n v="1"/>
    <n v="1"/>
    <n v="10"/>
    <s v="否"/>
    <s v="b05703011許偉亮"/>
    <n v="0"/>
    <n v="1"/>
    <n v="10"/>
    <n v="0"/>
    <n v="0"/>
    <n v="0"/>
    <s v="系"/>
    <s v="財金"/>
    <s v="財金系"/>
    <s v="財金系"/>
  </r>
  <r>
    <s v="04 11 2019  2:48PM            "/>
    <s v="許偉亮"/>
    <s v="F129534723"/>
    <s v="男"/>
    <s v="03/25/1998                    "/>
    <s v="學生"/>
    <s v="管理學院                      "/>
    <s v="財金系"/>
    <s v="學士班"/>
    <n v="933219872"/>
    <m/>
    <s v="其它"/>
    <s v="是"/>
    <s v="                              "/>
    <m/>
    <s v="是"/>
    <m/>
    <s v="現場報名"/>
    <m/>
    <x v="370"/>
    <n v="6"/>
    <s v="TIP"/>
    <s v="企業實習計劃說明會"/>
    <x v="11"/>
    <n v="2"/>
    <n v="107"/>
    <n v="1"/>
    <n v="1"/>
    <n v="10"/>
    <m/>
    <s v="b05703011許偉亮"/>
    <n v="0"/>
    <n v="0"/>
    <n v="0"/>
    <n v="0"/>
    <n v="1"/>
    <n v="0"/>
    <s v="系"/>
    <s v="財金"/>
    <s v="財金系"/>
    <s v="財金系"/>
  </r>
  <r>
    <s v="02 18 2019 10:21AM            "/>
    <s v="許偉斌"/>
    <s v="CA30000902"/>
    <s v="男"/>
    <s v="11/30/1994                    "/>
    <s v="學生"/>
    <s v="工學院                        "/>
    <s v="土木系水利組"/>
    <s v="碩士班"/>
    <n v="0"/>
    <s v="11111@ntu.com"/>
    <s v="其它"/>
    <s v="是"/>
    <n v="0"/>
    <n v="1"/>
    <s v="是"/>
    <m/>
    <s v="網路報名"/>
    <s v="140.112.235.110"/>
    <x v="371"/>
    <n v="10"/>
    <s v="TIP"/>
    <s v="企業實習計劃說明會"/>
    <x v="13"/>
    <n v="2"/>
    <n v="107"/>
    <n v="1"/>
    <n v="1"/>
    <n v="10"/>
    <s v="是"/>
    <s v="r06521327許偉斌"/>
    <n v="0"/>
    <n v="1"/>
    <n v="10"/>
    <n v="0"/>
    <n v="0"/>
    <n v="0"/>
    <s v="所"/>
    <s v="其他"/>
    <s v="其他系所"/>
    <s v="其他系所"/>
  </r>
  <r>
    <s v="02 13 2019  9:46AM            "/>
    <s v="許偉斌"/>
    <s v="CA30000902"/>
    <s v="男"/>
    <s v="11/30/1994                    "/>
    <s v="學生"/>
    <s v="工學院                        "/>
    <s v="CE"/>
    <s v="碩士班"/>
    <n v="0"/>
    <s v="11111@ntu.com"/>
    <s v="其它"/>
    <s v="是"/>
    <n v="0"/>
    <n v="1"/>
    <s v="是"/>
    <m/>
    <s v="網路報名"/>
    <s v="140.112.235.194"/>
    <x v="371"/>
    <n v="10"/>
    <s v="TIP"/>
    <s v="企業實習計劃說明會"/>
    <x v="0"/>
    <n v="2"/>
    <n v="107"/>
    <n v="1"/>
    <n v="1"/>
    <n v="10"/>
    <s v="是"/>
    <s v="r06521327許偉斌"/>
    <n v="0"/>
    <n v="1"/>
    <n v="10"/>
    <n v="0"/>
    <n v="0"/>
    <n v="0"/>
    <s v="所"/>
    <s v="其他"/>
    <s v="其他系所"/>
    <s v="其他系所"/>
  </r>
  <r>
    <s v="02 28 2019  3:54PM            "/>
    <s v="許偉斌"/>
    <s v="CA30000902"/>
    <s v="男"/>
    <s v="11/30/1994                    "/>
    <s v="學生"/>
    <s v="工學院                        "/>
    <s v="土木系水利組"/>
    <s v="碩士班"/>
    <n v="0"/>
    <s v="11111@ntu.com"/>
    <s v="其它"/>
    <s v="是"/>
    <n v="0"/>
    <n v="1"/>
    <s v="是"/>
    <m/>
    <s v="網路報名"/>
    <s v="140.112.235.222"/>
    <x v="371"/>
    <n v="10"/>
    <s v="TIP"/>
    <s v="企業實習計劃說明會"/>
    <x v="19"/>
    <n v="2"/>
    <n v="107"/>
    <n v="1"/>
    <n v="1"/>
    <n v="10"/>
    <m/>
    <s v="r06521327許偉斌"/>
    <n v="0"/>
    <n v="1"/>
    <n v="10"/>
    <n v="0"/>
    <n v="0"/>
    <n v="0"/>
    <s v="所"/>
    <s v="其他"/>
    <s v="其他系所"/>
    <s v="其他系所"/>
  </r>
  <r>
    <s v="03 11 2019  3:37AM            "/>
    <s v="許偉斌"/>
    <s v="CA30000902"/>
    <s v="男"/>
    <s v="11/30/1994                    "/>
    <s v="學生"/>
    <s v="工學院                        "/>
    <s v="土木系水利組"/>
    <s v="碩士班"/>
    <n v="0"/>
    <s v="11111@ntu.com"/>
    <s v="其它"/>
    <s v="是"/>
    <n v="0"/>
    <n v="1"/>
    <s v="是"/>
    <m/>
    <s v="網路報名"/>
    <s v="180.217.98.100"/>
    <x v="371"/>
    <n v="10"/>
    <s v="TIP"/>
    <s v="企業實習計劃說明會"/>
    <x v="9"/>
    <n v="2"/>
    <n v="107"/>
    <n v="1"/>
    <n v="1"/>
    <n v="10"/>
    <s v="是"/>
    <s v="r06521327許偉斌"/>
    <n v="0"/>
    <n v="1"/>
    <n v="10"/>
    <n v="0"/>
    <n v="0"/>
    <n v="0"/>
    <s v="所"/>
    <s v="其他"/>
    <s v="其他系所"/>
    <s v="其他系所"/>
  </r>
  <r>
    <s v="02 28 2019  3:54PM            "/>
    <s v="許偉斌"/>
    <s v="CA30000902"/>
    <s v="男"/>
    <s v="11/30/1994                    "/>
    <s v="學生"/>
    <s v="工學院                        "/>
    <s v="土木系水利組"/>
    <s v="碩士班"/>
    <n v="0"/>
    <s v="11111@ntu.com"/>
    <s v="其它"/>
    <s v="是"/>
    <n v="0"/>
    <n v="1"/>
    <s v="是"/>
    <m/>
    <s v="網路報名"/>
    <s v="140.112.235.222"/>
    <x v="371"/>
    <n v="10"/>
    <s v="TIP"/>
    <s v="企業實習計劃說明會"/>
    <x v="10"/>
    <n v="2"/>
    <n v="107"/>
    <n v="1"/>
    <n v="1"/>
    <n v="10"/>
    <m/>
    <s v="r06521327許偉斌"/>
    <n v="0"/>
    <n v="1"/>
    <n v="10"/>
    <n v="0"/>
    <n v="0"/>
    <n v="0"/>
    <s v="所"/>
    <s v="其他"/>
    <s v="其他系所"/>
    <s v="其他系所"/>
  </r>
  <r>
    <s v="02 18 2019 10:22AM            "/>
    <s v="許偉斌"/>
    <s v="CA30000902"/>
    <s v="男"/>
    <s v="11/30/1994                    "/>
    <s v="學生"/>
    <s v="工學院                        "/>
    <s v="ca"/>
    <s v="碩士班"/>
    <n v="0"/>
    <s v="11111@ntu.com"/>
    <s v="其它"/>
    <s v="是"/>
    <n v="0"/>
    <n v="1"/>
    <s v="是"/>
    <m/>
    <s v="網路報名"/>
    <s v="140.112.235.110"/>
    <x v="371"/>
    <n v="10"/>
    <s v="TIP"/>
    <s v="企業實習計劃說明會"/>
    <x v="3"/>
    <n v="2"/>
    <n v="107"/>
    <n v="1"/>
    <n v="1"/>
    <n v="10"/>
    <s v="是"/>
    <s v="r06521327許偉斌"/>
    <n v="0"/>
    <n v="1"/>
    <n v="10"/>
    <n v="0"/>
    <n v="0"/>
    <n v="0"/>
    <s v="所"/>
    <s v="其他"/>
    <s v="其他系所"/>
    <s v="其他系所"/>
  </r>
  <r>
    <s v="02 13 2019  9:47AM            "/>
    <s v="許偉斌"/>
    <s v="CA30000902"/>
    <s v="男"/>
    <s v="11/30/1994                    "/>
    <s v="學生"/>
    <s v="工學院                        "/>
    <s v="CE"/>
    <s v="碩士班"/>
    <n v="0"/>
    <s v="11111@ntu.com"/>
    <s v="其它"/>
    <s v="是"/>
    <n v="0"/>
    <n v="1"/>
    <s v="是"/>
    <m/>
    <s v="網路報名"/>
    <s v="140.112.235.194"/>
    <x v="371"/>
    <n v="10"/>
    <s v="TIP"/>
    <s v="企業實習計劃說明會"/>
    <x v="8"/>
    <n v="2"/>
    <n v="107"/>
    <n v="1"/>
    <n v="1"/>
    <n v="10"/>
    <s v="YES"/>
    <s v="r06521327許偉斌"/>
    <n v="0"/>
    <n v="1"/>
    <n v="10"/>
    <n v="0"/>
    <n v="0"/>
    <n v="0"/>
    <s v="所"/>
    <s v="其他"/>
    <s v="其他系所"/>
    <s v="其他系所"/>
  </r>
  <r>
    <s v="02 28 2019  3:55PM            "/>
    <s v="許偉斌"/>
    <s v="CA30000902"/>
    <s v="男"/>
    <s v="11/30/1994                    "/>
    <s v="學生"/>
    <s v="工學院                        "/>
    <s v="土木系水利組"/>
    <s v="碩士班"/>
    <n v="0"/>
    <s v="11111@ntu.com"/>
    <s v="其它"/>
    <s v="是"/>
    <n v="0"/>
    <n v="1"/>
    <s v="是"/>
    <m/>
    <s v="網路報名"/>
    <s v="140.112.235.222"/>
    <x v="371"/>
    <n v="10"/>
    <s v="TIP"/>
    <s v="企業實習計劃說明會"/>
    <x v="1"/>
    <n v="2"/>
    <n v="107"/>
    <n v="1"/>
    <n v="1"/>
    <n v="10"/>
    <s v="yes"/>
    <s v="r06521327許偉斌"/>
    <n v="0"/>
    <n v="1"/>
    <n v="10"/>
    <n v="0"/>
    <n v="0"/>
    <n v="0"/>
    <s v="所"/>
    <s v="其他"/>
    <s v="其他系所"/>
    <s v="其他系所"/>
  </r>
  <r>
    <s v="03 11 2019  3:36AM            "/>
    <s v="許偉斌"/>
    <s v="CA30000902"/>
    <s v="男"/>
    <s v="11/30/1994                    "/>
    <s v="學生"/>
    <s v="工學院                        "/>
    <s v="土木系水利組"/>
    <s v="碩士班"/>
    <n v="0"/>
    <s v="11111@ntu.com"/>
    <s v="其它"/>
    <s v="是"/>
    <n v="0"/>
    <n v="1"/>
    <s v="是"/>
    <m/>
    <s v="網路報名"/>
    <s v="180.217.98.100"/>
    <x v="371"/>
    <n v="10"/>
    <s v="TIP"/>
    <s v="企業實習計劃說明會"/>
    <x v="5"/>
    <n v="2"/>
    <n v="107"/>
    <n v="1"/>
    <n v="1"/>
    <n v="10"/>
    <s v="?"/>
    <s v="r06521327許偉斌"/>
    <n v="0"/>
    <n v="1"/>
    <n v="10"/>
    <n v="0"/>
    <n v="0"/>
    <n v="0"/>
    <s v="所"/>
    <s v="其他"/>
    <s v="其他系所"/>
    <s v="其他系所"/>
  </r>
  <r>
    <m/>
    <s v="許偉斌"/>
    <m/>
    <m/>
    <m/>
    <m/>
    <m/>
    <m/>
    <m/>
    <m/>
    <m/>
    <m/>
    <m/>
    <m/>
    <m/>
    <m/>
    <m/>
    <m/>
    <m/>
    <x v="371"/>
    <m/>
    <s v="出席問題"/>
    <m/>
    <x v="28"/>
    <m/>
    <m/>
    <m/>
    <m/>
    <m/>
    <m/>
    <s v="r06521327許偉斌"/>
    <m/>
    <n v="0"/>
    <n v="-90"/>
    <m/>
    <m/>
    <m/>
    <m/>
    <s v="非在校生"/>
    <m/>
    <m/>
  </r>
  <r>
    <s v="03 18 2019 11:47AM            "/>
    <s v="許偉斌"/>
    <s v="CA30000902"/>
    <s v="男"/>
    <s v="11/30/1994                    "/>
    <s v="學生"/>
    <s v="工學院                        "/>
    <s v="土木系水利組"/>
    <s v="碩士班"/>
    <n v="0"/>
    <s v="11111@ntu.com"/>
    <s v="其它"/>
    <s v="是"/>
    <s v="                              "/>
    <m/>
    <s v="否"/>
    <m/>
    <s v="網路報名"/>
    <s v="180.217.103.221"/>
    <x v="371"/>
    <n v="6"/>
    <s v="TIP"/>
    <s v="企業實習計劃說明會"/>
    <x v="16"/>
    <n v="2"/>
    <n v="107"/>
    <n v="1"/>
    <n v="1"/>
    <n v="10"/>
    <s v="否"/>
    <s v="r06521327許偉斌"/>
    <n v="1"/>
    <n v="0"/>
    <n v="0"/>
    <n v="1"/>
    <n v="0"/>
    <n v="0"/>
    <s v="所"/>
    <s v="其他"/>
    <s v="其他系所"/>
    <s v="其他系所"/>
  </r>
  <r>
    <s v="03 14 2019 11:53PM            "/>
    <s v="許國輝"/>
    <s v="A129576333"/>
    <s v="男"/>
    <s v="02/15/1997                    "/>
    <s v="學生"/>
    <s v="社會科學院                    "/>
    <s v="政治系公行組"/>
    <s v="學士班"/>
    <n v="932219416"/>
    <s v="b05302360@ntu.edu.tw"/>
    <s v="其它"/>
    <s v="否"/>
    <n v="0"/>
    <n v="1"/>
    <s v="是"/>
    <m/>
    <s v="網路報名"/>
    <s v="111.250.161.211"/>
    <x v="372"/>
    <n v="10"/>
    <s v="TIP"/>
    <s v="企業實習計劃說明會"/>
    <x v="3"/>
    <n v="2"/>
    <n v="107"/>
    <n v="1"/>
    <n v="1"/>
    <n v="10"/>
    <s v="是"/>
    <s v="b05302360許國輝"/>
    <n v="0"/>
    <n v="1"/>
    <n v="10"/>
    <n v="0"/>
    <n v="0"/>
    <n v="0"/>
    <s v="系"/>
    <s v="其他"/>
    <s v="其他系所"/>
    <s v="其他系所"/>
  </r>
  <r>
    <s v="02 21 2019  3:09AM            "/>
    <s v="許惟傑"/>
    <s v="A128466212"/>
    <s v="男"/>
    <s v="04/10/1997                    "/>
    <s v="學生"/>
    <s v="理學院                        "/>
    <s v="數學系"/>
    <s v="學士班"/>
    <n v="978514122"/>
    <s v="B04201038@ntu.edu.tw"/>
    <s v="其它"/>
    <s v="否"/>
    <n v="0"/>
    <n v="1"/>
    <s v="是"/>
    <m/>
    <s v="網路報名"/>
    <s v="118.169.174.248"/>
    <x v="373"/>
    <n v="10"/>
    <s v="TIP"/>
    <s v="企業實習計劃說明會"/>
    <x v="3"/>
    <n v="2"/>
    <n v="107"/>
    <n v="1"/>
    <n v="1"/>
    <n v="10"/>
    <s v="是"/>
    <s v="b04201038許惟傑"/>
    <n v="0"/>
    <n v="1"/>
    <n v="10"/>
    <n v="0"/>
    <n v="0"/>
    <n v="0"/>
    <s v="系"/>
    <s v="其他"/>
    <s v="其他系所"/>
    <s v="其他系所"/>
  </r>
  <r>
    <s v="02 21 2019  3:08AM            "/>
    <s v="許惟傑"/>
    <s v="A128466212"/>
    <s v="男"/>
    <s v="04/10/1997                    "/>
    <s v="學生"/>
    <s v="理學院                        "/>
    <s v="數學系"/>
    <s v="學士班"/>
    <n v="978514122"/>
    <s v="B04201038@ntu.edu.tw"/>
    <s v="其它"/>
    <s v="否"/>
    <n v="0"/>
    <n v="1"/>
    <s v="是"/>
    <m/>
    <s v="網路報名"/>
    <s v="118.169.174.248"/>
    <x v="373"/>
    <n v="10"/>
    <s v="TIP"/>
    <s v="企業實習計劃說明會"/>
    <x v="8"/>
    <n v="2"/>
    <n v="107"/>
    <n v="1"/>
    <n v="1"/>
    <n v="10"/>
    <s v="有"/>
    <s v="b04201038許惟傑"/>
    <n v="0"/>
    <n v="1"/>
    <n v="10"/>
    <n v="0"/>
    <n v="0"/>
    <n v="0"/>
    <s v="系"/>
    <s v="其他"/>
    <s v="其他系所"/>
    <s v="其他系所"/>
  </r>
  <r>
    <s v="04 13 2019 12:57PM            "/>
    <s v="許惟傑"/>
    <s v="A128466212"/>
    <s v="男"/>
    <s v="04/10/1997                    "/>
    <s v="學生"/>
    <s v="理學院                        "/>
    <s v="數學系"/>
    <s v="學士班"/>
    <n v="978514122"/>
    <m/>
    <s v="其它"/>
    <s v="是"/>
    <s v="                              "/>
    <m/>
    <s v="是"/>
    <m/>
    <s v="網路報名"/>
    <m/>
    <x v="373"/>
    <m/>
    <s v="TCP"/>
    <s v="結業式"/>
    <x v="2"/>
    <n v="2"/>
    <n v="107"/>
    <n v="1"/>
    <n v="0"/>
    <n v="0"/>
    <m/>
    <s v="B04201038許惟傑"/>
    <n v="0"/>
    <n v="1"/>
    <n v="0"/>
    <n v="0"/>
    <n v="0"/>
    <n v="0"/>
    <s v="系"/>
    <s v="其他"/>
    <s v="其他系所"/>
    <s v="其他系所"/>
  </r>
  <r>
    <s v="04 10 2019 11:46PM            "/>
    <s v="許翔宇"/>
    <s v="H124662877"/>
    <s v="男"/>
    <s v="03/31/1997                    "/>
    <s v="學生"/>
    <s v="管理學院                      "/>
    <s v="工管系企管組"/>
    <s v="學士班"/>
    <n v="33379173"/>
    <s v="b04701142@ntu.edu.tw"/>
    <s v="其它"/>
    <s v="否"/>
    <s v="                              "/>
    <m/>
    <s v="否"/>
    <m/>
    <s v="網路報名"/>
    <s v="140.112.250.28"/>
    <x v="374"/>
    <n v="6"/>
    <s v="職涯講堂"/>
    <s v="校友職涯分享會"/>
    <x v="4"/>
    <n v="2"/>
    <n v="107"/>
    <n v="1"/>
    <n v="1"/>
    <n v="10"/>
    <s v="行銷最需具備的能力是什麼"/>
    <s v="b04701142許翔宇"/>
    <n v="1"/>
    <n v="0"/>
    <n v="0"/>
    <n v="1"/>
    <n v="0"/>
    <n v="0"/>
    <s v="系"/>
    <s v="工管"/>
    <s v="工管系"/>
    <s v="工管系"/>
  </r>
  <r>
    <s v="03 18 2019 12:56PM            "/>
    <s v="許馨文"/>
    <s v="F229041172"/>
    <s v="女"/>
    <s v="05/16/1995                    "/>
    <s v="學生"/>
    <s v="管理學院                      "/>
    <s v="財金系"/>
    <s v="碩士班"/>
    <n v="921384516"/>
    <s v="baby605love@gmail.com"/>
    <s v="其它"/>
    <s v="否"/>
    <n v="0"/>
    <n v="1"/>
    <s v="是"/>
    <m/>
    <s v="網路報名"/>
    <s v="111.71.118.52"/>
    <x v="375"/>
    <n v="10"/>
    <s v="TIP"/>
    <s v="企業實習計劃說明會"/>
    <x v="8"/>
    <n v="2"/>
    <n v="107"/>
    <n v="1"/>
    <n v="1"/>
    <n v="10"/>
    <s v="是"/>
    <s v="r07723080許馨文"/>
    <n v="0"/>
    <n v="1"/>
    <n v="10"/>
    <n v="0"/>
    <n v="0"/>
    <n v="0"/>
    <s v="所"/>
    <s v="財金"/>
    <s v="財金所"/>
    <s v="財金所"/>
  </r>
  <r>
    <s v="03 24 2019 10:30PM            "/>
    <s v="許馨文"/>
    <s v="F229041172"/>
    <s v="女"/>
    <s v="05/16/1995                    "/>
    <s v="學生"/>
    <s v="管理學院                      "/>
    <s v="財金系"/>
    <s v="碩士班"/>
    <n v="921384516"/>
    <s v="baby605love@gmail.com"/>
    <s v="其它"/>
    <s v="否"/>
    <n v="0"/>
    <n v="1"/>
    <s v="是"/>
    <m/>
    <s v="網路報名"/>
    <s v="1.161.23.247"/>
    <x v="375"/>
    <n v="10"/>
    <s v="TIP"/>
    <s v="企業實習計劃說明會"/>
    <x v="5"/>
    <n v="2"/>
    <n v="107"/>
    <n v="1"/>
    <n v="1"/>
    <n v="10"/>
    <s v="是"/>
    <s v="r07723080許馨文"/>
    <n v="0"/>
    <n v="1"/>
    <n v="10"/>
    <n v="0"/>
    <n v="0"/>
    <n v="0"/>
    <s v="所"/>
    <s v="財金"/>
    <s v="財金所"/>
    <s v="財金所"/>
  </r>
  <r>
    <m/>
    <s v="連宇婷"/>
    <m/>
    <m/>
    <m/>
    <s v="企業夥伴"/>
    <s v="藍天百腦匯"/>
    <m/>
    <s v="其他"/>
    <m/>
    <m/>
    <m/>
    <m/>
    <m/>
    <m/>
    <s v="是"/>
    <m/>
    <s v="網路報名"/>
    <m/>
    <x v="1"/>
    <m/>
    <s v="TCP"/>
    <s v="結業式"/>
    <x v="2"/>
    <n v="2"/>
    <n v="107"/>
    <n v="1"/>
    <n v="0"/>
    <n v="0"/>
    <m/>
    <s v="其他連宇婷"/>
    <n v="0"/>
    <n v="1"/>
    <n v="0"/>
    <n v="0"/>
    <n v="0"/>
    <n v="0"/>
    <s v="其他"/>
    <s v="非在校生"/>
    <s v="其他"/>
    <s v="其他"/>
  </r>
  <r>
    <s v="03  8 2019  4:18PM            "/>
    <s v="郭力銨"/>
    <s v="G122673531"/>
    <s v="男"/>
    <s v="02/19/1998                    "/>
    <s v="學生"/>
    <s v="管理學院                      "/>
    <s v="會計系"/>
    <s v="學士班"/>
    <n v="911456798"/>
    <s v="eric0219c@gmail.com"/>
    <s v="其它"/>
    <s v="否"/>
    <n v="0"/>
    <n v="1"/>
    <s v="是"/>
    <m/>
    <s v="網路報名"/>
    <s v="1.169.195.88"/>
    <x v="376"/>
    <n v="10"/>
    <s v="TIP"/>
    <s v="企業實習計劃說明會"/>
    <x v="8"/>
    <n v="2"/>
    <n v="107"/>
    <n v="1"/>
    <n v="1"/>
    <n v="10"/>
    <s v="否"/>
    <s v="b05702014郭力銨"/>
    <n v="0"/>
    <n v="1"/>
    <n v="10"/>
    <n v="0"/>
    <n v="0"/>
    <n v="0"/>
    <s v="系"/>
    <s v="會計"/>
    <s v="會計系"/>
    <s v="會計系"/>
  </r>
  <r>
    <s v="03  4 2019  8:32PM            "/>
    <s v="郭小瑄"/>
    <s v="F229019803"/>
    <s v="女"/>
    <s v="01/08/1997                    "/>
    <s v="學生"/>
    <s v="管理學院                      "/>
    <s v="財金系"/>
    <s v="學士班"/>
    <n v="965019687"/>
    <s v="susankuo8601@gmail.com"/>
    <s v="其它"/>
    <s v="否"/>
    <n v="0"/>
    <n v="1"/>
    <s v="是"/>
    <m/>
    <s v="網路報名"/>
    <s v="175.181.189.203"/>
    <x v="377"/>
    <n v="10"/>
    <s v="TIP"/>
    <s v="企業實習計劃說明會"/>
    <x v="18"/>
    <n v="2"/>
    <n v="107"/>
    <n v="1"/>
    <n v="1"/>
    <n v="10"/>
    <s v="是"/>
    <s v="b04406040郭小瑄"/>
    <n v="0"/>
    <n v="1"/>
    <n v="10"/>
    <n v="0"/>
    <n v="0"/>
    <n v="0"/>
    <s v="系"/>
    <s v="財金"/>
    <s v="財金系"/>
    <s v="財金系"/>
  </r>
  <r>
    <s v="03 12 2019  2:37PM            "/>
    <s v="郭文開"/>
    <s v="C221547049"/>
    <s v="男"/>
    <s v="07/21/1999                    "/>
    <s v="學生"/>
    <s v="管理學院                      "/>
    <s v="工管系企管組"/>
    <s v="學士班"/>
    <n v="917039300"/>
    <s v="chiantikuo@gmail.com"/>
    <s v="其它"/>
    <s v="是"/>
    <n v="0"/>
    <n v="0"/>
    <s v="是"/>
    <m/>
    <s v="現場報名"/>
    <m/>
    <x v="378"/>
    <n v="0"/>
    <s v="TIP"/>
    <s v="企業實習計劃說明會"/>
    <x v="19"/>
    <n v="2"/>
    <n v="107"/>
    <n v="1"/>
    <n v="1"/>
    <n v="10"/>
    <m/>
    <s v="b06701147郭文開"/>
    <n v="0"/>
    <n v="0"/>
    <n v="0"/>
    <n v="0"/>
    <n v="1"/>
    <n v="0"/>
    <s v="系"/>
    <s v="工管"/>
    <s v="工管系"/>
    <s v="工管系"/>
  </r>
  <r>
    <s v="03 19 2019 11:19AM            "/>
    <s v="郭文開"/>
    <s v="C221547049"/>
    <s v="女"/>
    <s v="07/21/1999                    "/>
    <s v="學生"/>
    <s v="管理學院                      "/>
    <s v="工管系企管組"/>
    <s v="學士班"/>
    <n v="917039300"/>
    <s v="chiantikuo@gmail.com"/>
    <s v="其它"/>
    <s v="是"/>
    <n v="0"/>
    <n v="0"/>
    <s v="是"/>
    <m/>
    <s v="現場報名"/>
    <m/>
    <x v="378"/>
    <n v="0"/>
    <s v="TIP"/>
    <s v="企業實習計劃說明會"/>
    <x v="10"/>
    <n v="2"/>
    <n v="107"/>
    <n v="1"/>
    <n v="1"/>
    <n v="10"/>
    <m/>
    <s v="b06701147郭文開"/>
    <n v="0"/>
    <n v="0"/>
    <n v="0"/>
    <n v="0"/>
    <n v="1"/>
    <n v="0"/>
    <s v="系"/>
    <s v="工管"/>
    <s v="工管系"/>
    <s v="工管系"/>
  </r>
  <r>
    <s v="03 15 2019  9:00AM            "/>
    <s v="郭宛欣"/>
    <s v="A229734177"/>
    <s v="女"/>
    <s v="02/16/1998                    "/>
    <s v="學生"/>
    <s v="文學院                        "/>
    <s v="歷史系"/>
    <s v="學士班"/>
    <n v="981021628"/>
    <s v="tp953534candy@gmail.com"/>
    <s v="其它"/>
    <s v="是"/>
    <n v="0"/>
    <n v="0"/>
    <s v="是"/>
    <m/>
    <s v="現場報名"/>
    <m/>
    <x v="379"/>
    <n v="0"/>
    <s v="TIP"/>
    <s v="企業實習計劃說明會"/>
    <x v="18"/>
    <n v="2"/>
    <n v="107"/>
    <n v="1"/>
    <n v="1"/>
    <n v="10"/>
    <m/>
    <s v="B05103028郭宛欣"/>
    <n v="0"/>
    <n v="0"/>
    <n v="0"/>
    <n v="0"/>
    <n v="1"/>
    <n v="0"/>
    <s v="系"/>
    <s v="其他"/>
    <s v="其他系所"/>
    <s v="其他系所"/>
  </r>
  <r>
    <s v="05  2 2019  3:20PM            "/>
    <s v="郭宛欣"/>
    <s v="A229734177"/>
    <s v="女"/>
    <s v="02/16/1998                    "/>
    <s v="學生"/>
    <s v="文學院                        "/>
    <s v="歷史系"/>
    <s v="學士班"/>
    <n v="981021628"/>
    <s v="tp953534candy@gmail.com"/>
    <s v="其它"/>
    <s v="否"/>
    <s v="                              "/>
    <m/>
    <s v="是"/>
    <m/>
    <s v="網路報名"/>
    <s v="140.112.25.106"/>
    <x v="379"/>
    <n v="6"/>
    <s v="TIP"/>
    <s v="企業實習說明會"/>
    <x v="7"/>
    <n v="2"/>
    <n v="107"/>
    <n v="1"/>
    <n v="1"/>
    <n v="10"/>
    <s v="否"/>
    <s v="b05103028郭宛欣"/>
    <n v="0"/>
    <n v="1"/>
    <n v="10"/>
    <n v="0"/>
    <n v="0"/>
    <n v="0"/>
    <s v="系"/>
    <s v="其他"/>
    <s v="其他系所"/>
    <s v="其他系所"/>
  </r>
  <r>
    <m/>
    <s v="郭旺隴"/>
    <m/>
    <m/>
    <m/>
    <s v="企業夥伴"/>
    <s v="國泰世華銀行"/>
    <m/>
    <s v="其他"/>
    <m/>
    <m/>
    <m/>
    <m/>
    <m/>
    <m/>
    <s v="是"/>
    <m/>
    <s v="網路報名"/>
    <m/>
    <x v="1"/>
    <m/>
    <s v="TCP"/>
    <s v="結業式"/>
    <x v="2"/>
    <n v="2"/>
    <n v="107"/>
    <n v="1"/>
    <n v="0"/>
    <n v="0"/>
    <m/>
    <s v="其他郭旺隴"/>
    <n v="0"/>
    <n v="1"/>
    <n v="0"/>
    <n v="0"/>
    <n v="0"/>
    <n v="0"/>
    <s v="其他"/>
    <s v="非在校生"/>
    <s v="其他"/>
    <s v="其他"/>
  </r>
  <r>
    <s v="04  8 2019 11:41PM            "/>
    <s v="郭芳妤"/>
    <s v="E225061864"/>
    <s v="女"/>
    <s v="10/19/1998                    "/>
    <s v="學生"/>
    <s v="管理學院                      "/>
    <s v="工管系科管組"/>
    <s v="學士班"/>
    <n v="928061019"/>
    <s v="b06701225@ntu.edu.tw"/>
    <s v="其它"/>
    <s v="否"/>
    <s v="                              "/>
    <m/>
    <s v="是"/>
    <m/>
    <s v="網路報名"/>
    <s v="223.140.144.106"/>
    <x v="380"/>
    <n v="6"/>
    <s v="TIP"/>
    <s v="企業實習計劃說明會"/>
    <x v="11"/>
    <n v="2"/>
    <n v="107"/>
    <n v="1"/>
    <n v="1"/>
    <n v="10"/>
    <s v="否"/>
    <s v="b06701225郭芳妤"/>
    <n v="0"/>
    <n v="1"/>
    <n v="10"/>
    <n v="0"/>
    <n v="0"/>
    <n v="0"/>
    <s v="系"/>
    <s v="工管"/>
    <s v="工管系"/>
    <s v="工管系"/>
  </r>
  <r>
    <s v="03  5 2019  6:32PM            "/>
    <s v="郭芷言"/>
    <s v="A227101456"/>
    <s v="女"/>
    <s v="12/18/1999                    "/>
    <s v="學生"/>
    <s v="生物資源暨農學院              "/>
    <s v="農化系"/>
    <s v="學士班"/>
    <n v="963071218"/>
    <s v="kuozhiyan@gmail.com"/>
    <s v="其它"/>
    <s v="否"/>
    <n v="0"/>
    <n v="1"/>
    <s v="是"/>
    <m/>
    <s v="網路報名"/>
    <s v="61.228.94.206"/>
    <x v="381"/>
    <n v="10"/>
    <s v="TIP"/>
    <s v="企業實習計劃說明會"/>
    <x v="1"/>
    <n v="2"/>
    <n v="107"/>
    <n v="1"/>
    <n v="1"/>
    <n v="10"/>
    <s v="否"/>
    <s v="b07603029郭芷言"/>
    <n v="0"/>
    <n v="1"/>
    <n v="10"/>
    <n v="0"/>
    <n v="0"/>
    <n v="0"/>
    <s v="系"/>
    <s v="其他"/>
    <s v="其他系所"/>
    <s v="其他系所"/>
  </r>
  <r>
    <s v="03 22 2019  2:40PM            "/>
    <s v="郭芷言"/>
    <s v="A227101456"/>
    <s v="女"/>
    <s v="12/18/1999                    "/>
    <s v="學生"/>
    <s v="生物資源暨農學院              "/>
    <s v="農化系"/>
    <s v="學士班"/>
    <n v="963071218"/>
    <s v="kuozhiyan@gmail.com"/>
    <s v="其它"/>
    <s v="否"/>
    <n v="0"/>
    <n v="1"/>
    <s v="是"/>
    <m/>
    <s v="網路報名"/>
    <s v="49.218.18.12"/>
    <x v="381"/>
    <n v="10"/>
    <s v="TIP"/>
    <s v="企業實習計劃說明會"/>
    <x v="5"/>
    <n v="2"/>
    <n v="107"/>
    <n v="1"/>
    <n v="1"/>
    <n v="10"/>
    <s v="否"/>
    <s v="b07603029郭芷言"/>
    <n v="0"/>
    <n v="1"/>
    <n v="10"/>
    <n v="0"/>
    <n v="0"/>
    <n v="0"/>
    <s v="系"/>
    <s v="其他"/>
    <s v="其他系所"/>
    <s v="其他系所"/>
  </r>
  <r>
    <s v="03 22 2019  2:37PM            "/>
    <s v="郭芷言"/>
    <s v="A227101456"/>
    <s v="女"/>
    <s v="12/18/1999                    "/>
    <s v="學生"/>
    <s v="生物資源暨農學院              "/>
    <s v="農化系"/>
    <s v="學士班"/>
    <n v="963071218"/>
    <s v="kuozhiyan@gmail.com"/>
    <s v="其它"/>
    <s v="否"/>
    <s v="                              "/>
    <m/>
    <s v="是"/>
    <m/>
    <s v="網路報名"/>
    <s v="49.218.18.12"/>
    <x v="381"/>
    <n v="6"/>
    <s v="TIP"/>
    <s v="企業實習說明會"/>
    <x v="12"/>
    <n v="2"/>
    <n v="107"/>
    <n v="1"/>
    <n v="1"/>
    <n v="10"/>
    <s v="否"/>
    <s v="b07603029郭芷言"/>
    <n v="0"/>
    <n v="1"/>
    <n v="10"/>
    <n v="0"/>
    <n v="0"/>
    <n v="0"/>
    <s v="系"/>
    <s v="其他"/>
    <s v="其他系所"/>
    <s v="其他系所"/>
  </r>
  <r>
    <s v="03 19 2019 11:21AM            "/>
    <s v="郭俐"/>
    <s v="S224794570"/>
    <s v="女"/>
    <s v="10/30/1997                    "/>
    <s v="學生"/>
    <s v="社會科學院                    "/>
    <s v="經濟系"/>
    <s v="學士班"/>
    <n v="911991244"/>
    <s v="axfihhtn@gmail.com"/>
    <s v="其它"/>
    <s v="是"/>
    <n v="0"/>
    <n v="0"/>
    <s v="是"/>
    <m/>
    <s v="現場報名"/>
    <m/>
    <x v="382"/>
    <n v="0"/>
    <s v="TIP"/>
    <s v="企業實習計劃說明會"/>
    <x v="10"/>
    <n v="2"/>
    <n v="107"/>
    <n v="1"/>
    <n v="1"/>
    <n v="10"/>
    <m/>
    <s v="b05103029郭俐"/>
    <n v="0"/>
    <n v="0"/>
    <n v="0"/>
    <n v="0"/>
    <n v="1"/>
    <n v="0"/>
    <s v="系"/>
    <s v="其他"/>
    <s v="其他系所"/>
    <s v="其他系所"/>
  </r>
  <r>
    <s v="02 24 2019 10:26AM            "/>
    <s v="郭奕安"/>
    <s v="F230458183"/>
    <s v="女"/>
    <s v="08/13/2000                    "/>
    <s v="學生"/>
    <s v="管理學院                      "/>
    <s v="會計系"/>
    <s v="學士班"/>
    <n v="973819786"/>
    <s v="b07702083@ntu.edu.tw"/>
    <s v="其它"/>
    <s v="否"/>
    <n v="0"/>
    <n v="1"/>
    <s v="是"/>
    <m/>
    <s v="網路報名"/>
    <s v="43.248.18.37"/>
    <x v="383"/>
    <n v="10"/>
    <s v="TIP"/>
    <s v="企業實習計劃說明會"/>
    <x v="18"/>
    <n v="2"/>
    <n v="107"/>
    <n v="1"/>
    <n v="1"/>
    <n v="10"/>
    <s v="否"/>
    <s v="b07702083郭奕安"/>
    <n v="0"/>
    <n v="1"/>
    <n v="10"/>
    <n v="0"/>
    <n v="0"/>
    <n v="0"/>
    <s v="系"/>
    <s v="會計"/>
    <s v="會計系"/>
    <s v="會計系"/>
  </r>
  <r>
    <s v="03 20 2019  3:03PM            "/>
    <s v="郭彥辰"/>
    <s v="R124499675"/>
    <s v="女"/>
    <s v="07/12/1995                    "/>
    <s v="學生"/>
    <s v="管理學院                      "/>
    <s v="國企系"/>
    <s v="碩士班"/>
    <n v="975757263"/>
    <s v="s102212030@mail1.ncnu.edu.tw"/>
    <s v="其它"/>
    <s v="是"/>
    <n v="0"/>
    <n v="0"/>
    <s v="是"/>
    <m/>
    <s v="現場報名"/>
    <m/>
    <x v="384"/>
    <n v="0"/>
    <s v="TIP"/>
    <s v="企業實習計劃說明會"/>
    <x v="8"/>
    <n v="2"/>
    <n v="107"/>
    <n v="1"/>
    <n v="1"/>
    <n v="10"/>
    <m/>
    <s v="r06724031郭彥辰"/>
    <n v="0"/>
    <n v="0"/>
    <n v="0"/>
    <n v="0"/>
    <n v="1"/>
    <n v="0"/>
    <s v="所"/>
    <s v="國企"/>
    <s v="國企所"/>
    <s v="國企所"/>
  </r>
  <r>
    <s v="03 22 2019  6:56PM            "/>
    <s v="郭哲源"/>
    <s v="B122612891"/>
    <s v="男"/>
    <s v="12/10/1994                    "/>
    <s v="學生"/>
    <s v="生物資源暨農學院              "/>
    <s v="農經系"/>
    <s v="碩士班"/>
    <n v="972102559"/>
    <s v="kathtony0712@gmail.com"/>
    <s v="其它"/>
    <s v="是"/>
    <n v="0"/>
    <n v="1"/>
    <s v="是"/>
    <m/>
    <s v="網路報名"/>
    <s v="140.112.86.230"/>
    <x v="385"/>
    <n v="10"/>
    <s v="TIP"/>
    <s v="企業實習計劃說明會"/>
    <x v="5"/>
    <n v="2"/>
    <n v="107"/>
    <n v="1"/>
    <n v="1"/>
    <n v="10"/>
    <s v="無"/>
    <s v="r06627012郭哲源"/>
    <n v="0"/>
    <n v="1"/>
    <n v="10"/>
    <n v="0"/>
    <n v="0"/>
    <n v="0"/>
    <s v="所"/>
    <s v="其他"/>
    <s v="其他系所"/>
    <s v="其他系所"/>
  </r>
  <r>
    <s v="03 12 2019 10:33AM            "/>
    <s v="郭庭亦"/>
    <s v="S224555322"/>
    <s v="女"/>
    <s v="09/24/1995                    "/>
    <s v="學生"/>
    <s v="醫學院                        "/>
    <s v="毒理所"/>
    <s v="碩士班"/>
    <n v="975767330"/>
    <s v="tingyikuo48@gmail.com"/>
    <s v="其它"/>
    <s v="是"/>
    <n v="0"/>
    <n v="0"/>
    <s v="是"/>
    <m/>
    <s v="現場報名"/>
    <m/>
    <x v="386"/>
    <n v="0"/>
    <s v="TIP"/>
    <s v="企業實習計劃說明會"/>
    <x v="0"/>
    <n v="2"/>
    <n v="107"/>
    <n v="1"/>
    <n v="1"/>
    <n v="10"/>
    <m/>
    <s v="r07447005郭庭亦"/>
    <n v="0"/>
    <n v="0"/>
    <n v="0"/>
    <n v="0"/>
    <n v="1"/>
    <n v="0"/>
    <s v="所"/>
    <s v="其他"/>
    <s v="其他系所"/>
    <s v="其他系所"/>
  </r>
  <r>
    <s v="03 13 2019 12:19PM            "/>
    <s v="郭庭亦"/>
    <s v="S224555322"/>
    <s v="女"/>
    <s v="09/24/1995                    "/>
    <s v="學生"/>
    <s v="醫學院                        "/>
    <s v="毒理所"/>
    <s v="碩士班"/>
    <n v="975767330"/>
    <s v="tingyikuo48@gmail.com"/>
    <s v="其它"/>
    <s v="是"/>
    <n v="0"/>
    <n v="1"/>
    <s v="是"/>
    <m/>
    <s v="網路報名"/>
    <s v="140.112.25.22"/>
    <x v="386"/>
    <n v="10"/>
    <s v="TIP"/>
    <s v="企業實習計劃說明會"/>
    <x v="1"/>
    <n v="2"/>
    <n v="107"/>
    <n v="1"/>
    <n v="1"/>
    <n v="10"/>
    <s v="無"/>
    <s v="r07447005郭庭亦"/>
    <n v="0"/>
    <n v="1"/>
    <n v="10"/>
    <n v="0"/>
    <n v="0"/>
    <n v="0"/>
    <s v="所"/>
    <s v="其他"/>
    <s v="其他系所"/>
    <s v="其他系所"/>
  </r>
  <r>
    <s v="03 15 2019 12:33PM            "/>
    <s v="郭庭瑜"/>
    <s v="H224921051"/>
    <s v="女"/>
    <s v="02/11/1999                    "/>
    <s v="學生"/>
    <s v="管理學院                      "/>
    <s v="財金系"/>
    <s v="學士班"/>
    <n v="975573669"/>
    <s v="daphnekuo0211@gmail.com"/>
    <s v="其它"/>
    <s v="否"/>
    <n v="0"/>
    <n v="1"/>
    <s v="是"/>
    <m/>
    <s v="網路報名"/>
    <s v="114.45.92.2"/>
    <x v="387"/>
    <n v="10"/>
    <s v="TIP"/>
    <s v="企業實習計劃說明會"/>
    <x v="3"/>
    <n v="2"/>
    <n v="107"/>
    <n v="1"/>
    <n v="1"/>
    <n v="10"/>
    <s v="否"/>
    <s v="b06703099郭庭瑜"/>
    <n v="0"/>
    <n v="1"/>
    <n v="10"/>
    <n v="0"/>
    <n v="0"/>
    <n v="0"/>
    <s v="系"/>
    <s v="財金"/>
    <s v="財金系"/>
    <s v="財金系"/>
  </r>
  <r>
    <s v="02 20 2019 11:34AM            "/>
    <s v="郭晉銓"/>
    <s v="G122224556"/>
    <s v="男"/>
    <s v="11/10/1994                    "/>
    <s v="學生"/>
    <s v="理學院                        "/>
    <s v="化學系化學組"/>
    <s v="碩士班"/>
    <n v="963505696"/>
    <s v="b02203069@ntu.edu.tw"/>
    <s v="其它"/>
    <s v="否"/>
    <n v="0"/>
    <n v="1"/>
    <s v="是"/>
    <m/>
    <s v="網路報名"/>
    <s v="140.112.54.87"/>
    <x v="388"/>
    <n v="10"/>
    <s v="TIP"/>
    <s v="企業實習計劃說明會"/>
    <x v="13"/>
    <n v="2"/>
    <n v="107"/>
    <n v="1"/>
    <n v="1"/>
    <n v="10"/>
    <s v="否"/>
    <s v="r06223117郭晉銓"/>
    <n v="0"/>
    <n v="1"/>
    <n v="10"/>
    <n v="0"/>
    <n v="0"/>
    <n v="0"/>
    <s v="所"/>
    <s v="其他"/>
    <s v="其他系所"/>
    <s v="其他系所"/>
  </r>
  <r>
    <s v="02 20 2019 11:30AM            "/>
    <s v="郭晉銓"/>
    <s v="G122224556"/>
    <s v="男"/>
    <s v="11/10/1994                    "/>
    <s v="學生"/>
    <s v="理學院                        "/>
    <s v="化學系化學組"/>
    <s v="碩士班"/>
    <n v="963505696"/>
    <s v="b02203069@ntu.edu.tw"/>
    <s v="其它"/>
    <s v="否"/>
    <n v="0"/>
    <n v="1"/>
    <s v="是"/>
    <m/>
    <s v="網路報名"/>
    <s v="140.112.54.87"/>
    <x v="388"/>
    <n v="10"/>
    <s v="TIP"/>
    <s v="企業實習計劃說明會"/>
    <x v="0"/>
    <n v="2"/>
    <n v="107"/>
    <n v="1"/>
    <n v="1"/>
    <n v="10"/>
    <s v="否"/>
    <s v="r06223117郭晉銓"/>
    <n v="0"/>
    <n v="1"/>
    <n v="10"/>
    <n v="0"/>
    <n v="0"/>
    <n v="0"/>
    <s v="所"/>
    <s v="其他"/>
    <s v="其他系所"/>
    <s v="其他系所"/>
  </r>
  <r>
    <s v="03  4 2019  6:20PM            "/>
    <s v="郭晉銓"/>
    <s v="G122224556"/>
    <s v="男"/>
    <s v="11/10/1994                    "/>
    <s v="學生"/>
    <s v="理學院                        "/>
    <s v="化學系化學組"/>
    <s v="碩士班"/>
    <n v="963505696"/>
    <s v="b02203069@ntu.edu.tw"/>
    <s v="其它"/>
    <s v="否"/>
    <n v="0"/>
    <n v="1"/>
    <s v="是"/>
    <m/>
    <s v="網路報名"/>
    <s v="140.112.54.87"/>
    <x v="388"/>
    <n v="10"/>
    <s v="TIP"/>
    <s v="企業實習計劃說明會"/>
    <x v="19"/>
    <n v="2"/>
    <n v="107"/>
    <n v="1"/>
    <n v="1"/>
    <n v="10"/>
    <m/>
    <s v="r06223117郭晉銓"/>
    <n v="0"/>
    <n v="1"/>
    <n v="10"/>
    <n v="0"/>
    <n v="0"/>
    <n v="0"/>
    <s v="所"/>
    <s v="其他"/>
    <s v="其他系所"/>
    <s v="其他系所"/>
  </r>
  <r>
    <s v="02 26 2019 11:12AM            "/>
    <s v="郭晉銓"/>
    <s v="G122224556"/>
    <s v="男"/>
    <s v="11/10/1994                    "/>
    <s v="學生"/>
    <s v="理學院                        "/>
    <s v="化學系化學組"/>
    <s v="碩士班"/>
    <n v="963505696"/>
    <s v="b02203069@ntu.edu.tw"/>
    <s v="其它"/>
    <s v="否"/>
    <n v="0"/>
    <n v="1"/>
    <s v="是"/>
    <m/>
    <s v="網路報名"/>
    <s v="140.112.54.87"/>
    <x v="388"/>
    <n v="10"/>
    <s v="TIP"/>
    <s v="企業實習計劃說明會"/>
    <x v="14"/>
    <n v="2"/>
    <n v="107"/>
    <n v="1"/>
    <n v="1"/>
    <n v="10"/>
    <s v="否"/>
    <s v="r06223117郭晉銓"/>
    <n v="0"/>
    <n v="1"/>
    <n v="10"/>
    <n v="0"/>
    <n v="0"/>
    <n v="0"/>
    <s v="所"/>
    <s v="其他"/>
    <s v="其他系所"/>
    <s v="其他系所"/>
  </r>
  <r>
    <s v="02 20 2019 11:33AM            "/>
    <s v="郭晉銓"/>
    <s v="G122224556"/>
    <s v="男"/>
    <s v="11/10/1994                    "/>
    <s v="學生"/>
    <s v="理學院                        "/>
    <s v="化學系化學組"/>
    <s v="碩士班"/>
    <n v="963505696"/>
    <s v="b02203069@ntu.edu.tw"/>
    <s v="其它"/>
    <s v="否"/>
    <n v="0"/>
    <n v="1"/>
    <s v="是"/>
    <m/>
    <s v="網路報名"/>
    <s v="140.112.54.87"/>
    <x v="388"/>
    <n v="10"/>
    <s v="TIP"/>
    <s v="企業實習計劃說明會"/>
    <x v="18"/>
    <n v="2"/>
    <n v="107"/>
    <n v="1"/>
    <n v="1"/>
    <n v="10"/>
    <s v="否"/>
    <s v="r06223117郭晉銓"/>
    <n v="0"/>
    <n v="1"/>
    <n v="10"/>
    <n v="0"/>
    <n v="0"/>
    <n v="0"/>
    <s v="所"/>
    <s v="其他"/>
    <s v="其他系所"/>
    <s v="其他系所"/>
  </r>
  <r>
    <s v="02 20 2019 11:32AM            "/>
    <s v="郭晉銓"/>
    <s v="G122224556"/>
    <s v="男"/>
    <s v="11/10/1994                    "/>
    <s v="學生"/>
    <s v="理學院                        "/>
    <s v="化學系化學組"/>
    <s v="碩士班"/>
    <n v="963505696"/>
    <s v="b02203069@ntu.edu.tw"/>
    <s v="其它"/>
    <s v="否"/>
    <n v="0"/>
    <n v="1"/>
    <s v="是"/>
    <m/>
    <s v="網路報名"/>
    <s v="140.112.54.87"/>
    <x v="388"/>
    <n v="10"/>
    <s v="TIP"/>
    <s v="企業實習計劃說明會"/>
    <x v="9"/>
    <n v="2"/>
    <n v="107"/>
    <n v="1"/>
    <n v="1"/>
    <n v="10"/>
    <s v="否"/>
    <s v="r06223117郭晉銓"/>
    <n v="0"/>
    <n v="1"/>
    <n v="10"/>
    <n v="0"/>
    <n v="0"/>
    <n v="0"/>
    <s v="所"/>
    <s v="其他"/>
    <s v="其他系所"/>
    <s v="其他系所"/>
  </r>
  <r>
    <s v="03  4 2019  6:20PM            "/>
    <s v="郭晉銓"/>
    <s v="G122224556"/>
    <s v="男"/>
    <s v="11/10/1994                    "/>
    <s v="學生"/>
    <s v="理學院                        "/>
    <s v="化學系化學組"/>
    <s v="碩士班"/>
    <n v="963505696"/>
    <s v="b02203069@ntu.edu.tw"/>
    <s v="其它"/>
    <s v="否"/>
    <n v="0"/>
    <n v="1"/>
    <s v="是"/>
    <m/>
    <s v="網路報名"/>
    <s v="140.112.54.87"/>
    <x v="388"/>
    <n v="10"/>
    <s v="TIP"/>
    <s v="企業實習計劃說明會"/>
    <x v="10"/>
    <n v="2"/>
    <n v="107"/>
    <n v="1"/>
    <n v="1"/>
    <n v="10"/>
    <m/>
    <s v="r06223117郭晉銓"/>
    <n v="0"/>
    <n v="1"/>
    <n v="10"/>
    <n v="0"/>
    <n v="0"/>
    <n v="0"/>
    <s v="所"/>
    <s v="其他"/>
    <s v="其他系所"/>
    <s v="其他系所"/>
  </r>
  <r>
    <s v="02 20 2019 11:35AM            "/>
    <s v="郭晉銓"/>
    <s v="G122224556"/>
    <s v="男"/>
    <s v="11/10/1994                    "/>
    <s v="學生"/>
    <s v="理學院                        "/>
    <s v="化學系化學組"/>
    <s v="碩士班"/>
    <n v="963505696"/>
    <s v="b02203069@ntu.edu.tw"/>
    <s v="其它"/>
    <s v="否"/>
    <n v="1"/>
    <n v="0"/>
    <s v="否"/>
    <m/>
    <s v="網路報名"/>
    <s v="140.112.54.87"/>
    <x v="388"/>
    <n v="10"/>
    <s v="TIP"/>
    <s v="企業實習計劃說明會"/>
    <x v="3"/>
    <n v="2"/>
    <n v="107"/>
    <n v="1"/>
    <n v="1"/>
    <n v="10"/>
    <s v="否"/>
    <s v="r06223117郭晉銓"/>
    <n v="1"/>
    <n v="0"/>
    <n v="0"/>
    <n v="1"/>
    <n v="0"/>
    <n v="0"/>
    <s v="所"/>
    <s v="其他"/>
    <s v="其他系所"/>
    <s v="其他系所"/>
  </r>
  <r>
    <s v="02 12 2019  1:35PM            "/>
    <s v="郭晉銓"/>
    <s v="G122224556"/>
    <s v="男"/>
    <s v="11/10/1994                    "/>
    <s v="學生"/>
    <s v="理學院                        "/>
    <s v="化學系化學組"/>
    <s v="碩士班"/>
    <n v="963505696"/>
    <s v="b02203069@ntu.edu.tw"/>
    <s v="其它"/>
    <s v="否"/>
    <n v="0"/>
    <n v="1"/>
    <s v="是"/>
    <m/>
    <s v="網路報名"/>
    <s v="140.112.54.87"/>
    <x v="388"/>
    <n v="10"/>
    <s v="TIP"/>
    <s v="企業實習計劃說明會"/>
    <x v="8"/>
    <n v="2"/>
    <n v="107"/>
    <n v="1"/>
    <n v="1"/>
    <n v="10"/>
    <s v="否"/>
    <s v="r06223117郭晉銓"/>
    <n v="0"/>
    <n v="1"/>
    <n v="10"/>
    <n v="0"/>
    <n v="0"/>
    <n v="0"/>
    <s v="所"/>
    <s v="其他"/>
    <s v="其他系所"/>
    <s v="其他系所"/>
  </r>
  <r>
    <s v="02 26 2019 11:13AM            "/>
    <s v="郭晉銓"/>
    <s v="G122224556"/>
    <s v="男"/>
    <s v="11/10/1994                    "/>
    <s v="學生"/>
    <s v="理學院                        "/>
    <s v="化學系化學組"/>
    <s v="碩士班"/>
    <n v="963505696"/>
    <s v="b02203069@ntu.edu.tw"/>
    <s v="其它"/>
    <s v="否"/>
    <n v="0"/>
    <n v="1"/>
    <s v="是"/>
    <m/>
    <s v="網路報名"/>
    <s v="140.112.54.87"/>
    <x v="388"/>
    <n v="10"/>
    <s v="TIP"/>
    <s v="企業實習計劃說明會"/>
    <x v="1"/>
    <n v="2"/>
    <n v="107"/>
    <n v="1"/>
    <n v="1"/>
    <n v="10"/>
    <s v="否"/>
    <s v="r06223117郭晉銓"/>
    <n v="0"/>
    <n v="1"/>
    <n v="10"/>
    <n v="0"/>
    <n v="0"/>
    <n v="0"/>
    <s v="所"/>
    <s v="其他"/>
    <s v="其他系所"/>
    <s v="其他系所"/>
  </r>
  <r>
    <s v="03  7 2019  2:00PM            "/>
    <s v="郭晉銓"/>
    <s v="G122224556"/>
    <s v="男"/>
    <s v="11/10/1994                    "/>
    <s v="學生"/>
    <s v="理學院                        "/>
    <s v="化學系化學組"/>
    <s v="碩士班"/>
    <n v="963505696"/>
    <s v="b02203069@ntu.edu.tw"/>
    <s v="其它"/>
    <s v="否"/>
    <n v="0"/>
    <n v="1"/>
    <s v="是"/>
    <m/>
    <s v="網路報名"/>
    <s v="140.112.54.87"/>
    <x v="388"/>
    <n v="10"/>
    <s v="TIP"/>
    <s v="企業實習計劃說明會"/>
    <x v="5"/>
    <n v="2"/>
    <n v="107"/>
    <n v="1"/>
    <n v="1"/>
    <n v="10"/>
    <s v="否"/>
    <s v="r06223117郭晉銓"/>
    <n v="0"/>
    <n v="1"/>
    <n v="10"/>
    <n v="0"/>
    <n v="0"/>
    <n v="0"/>
    <s v="所"/>
    <s v="其他"/>
    <s v="其他系所"/>
    <s v="其他系所"/>
  </r>
  <r>
    <m/>
    <s v="郭晉銓"/>
    <m/>
    <m/>
    <m/>
    <m/>
    <m/>
    <m/>
    <m/>
    <m/>
    <m/>
    <m/>
    <m/>
    <m/>
    <m/>
    <m/>
    <m/>
    <m/>
    <m/>
    <x v="388"/>
    <m/>
    <s v="出席問題"/>
    <m/>
    <x v="28"/>
    <m/>
    <m/>
    <m/>
    <m/>
    <m/>
    <m/>
    <s v="r06223117郭晉銓"/>
    <m/>
    <n v="0"/>
    <n v="-100"/>
    <m/>
    <m/>
    <m/>
    <m/>
    <s v="非在校生"/>
    <m/>
    <m/>
  </r>
  <r>
    <s v="03 20 2019  6:12PM            "/>
    <s v="郭晉銓"/>
    <s v="G122224556"/>
    <s v="男"/>
    <s v="11/10/1994                    "/>
    <s v="學生"/>
    <s v="理學院                        "/>
    <s v="化學系化學組"/>
    <s v="碩士班"/>
    <n v="963505696"/>
    <s v="b02203069@ntu.edu.tw"/>
    <s v="其它"/>
    <s v="否"/>
    <n v="1"/>
    <n v="0"/>
    <s v="否"/>
    <m/>
    <s v="網路報名"/>
    <s v="140.112.54.87"/>
    <x v="388"/>
    <n v="6"/>
    <s v="TIP"/>
    <s v="企業實習計劃說明會"/>
    <x v="16"/>
    <n v="2"/>
    <n v="107"/>
    <n v="1"/>
    <n v="1"/>
    <n v="10"/>
    <s v="否"/>
    <s v="r06223117郭晉銓"/>
    <n v="1"/>
    <n v="0"/>
    <n v="0"/>
    <n v="1"/>
    <n v="0"/>
    <n v="0"/>
    <s v="所"/>
    <s v="其他"/>
    <s v="其他系所"/>
    <s v="其他系所"/>
  </r>
  <r>
    <s v="04  8 2019  7:11AM            "/>
    <s v="郭頎君"/>
    <s v="E225107105"/>
    <s v="女"/>
    <s v="03/21/1996                    "/>
    <s v="學生"/>
    <s v="管理學院                      "/>
    <s v="會計系"/>
    <s v="碩士班"/>
    <n v="970982200"/>
    <s v="vi91059@gmail.com"/>
    <s v="其它"/>
    <s v="否"/>
    <s v="                              "/>
    <m/>
    <s v="否"/>
    <m/>
    <s v="網路報名"/>
    <s v="140.112.25.98"/>
    <x v="389"/>
    <n v="6"/>
    <s v="TIP"/>
    <s v="企業實習計劃說明會"/>
    <x v="11"/>
    <n v="2"/>
    <n v="107"/>
    <n v="1"/>
    <n v="1"/>
    <n v="10"/>
    <s v="是"/>
    <s v="r07722030郭頎君"/>
    <n v="1"/>
    <n v="0"/>
    <n v="0"/>
    <n v="1"/>
    <n v="0"/>
    <n v="0"/>
    <s v="所"/>
    <s v="會計"/>
    <s v="會計所"/>
    <s v="會研所"/>
  </r>
  <r>
    <m/>
    <s v="郭銘偉"/>
    <m/>
    <m/>
    <m/>
    <s v="企業夥伴"/>
    <s v="玉山商業銀行"/>
    <m/>
    <s v="其他"/>
    <m/>
    <m/>
    <m/>
    <m/>
    <m/>
    <m/>
    <s v="是"/>
    <m/>
    <s v="網路報名"/>
    <m/>
    <x v="1"/>
    <m/>
    <s v="TCP"/>
    <s v="結業式"/>
    <x v="2"/>
    <n v="2"/>
    <n v="107"/>
    <n v="1"/>
    <n v="0"/>
    <n v="0"/>
    <m/>
    <s v="其他郭銘偉"/>
    <n v="0"/>
    <n v="1"/>
    <n v="0"/>
    <n v="0"/>
    <n v="0"/>
    <n v="0"/>
    <s v="其他"/>
    <s v="非在校生"/>
    <s v="其他"/>
    <s v="其他"/>
  </r>
  <r>
    <s v="03 19 2019  1:25PM            "/>
    <s v="陳  昕"/>
    <s v="A226609462"/>
    <s v="女"/>
    <s v="12/29/1998                    "/>
    <s v="學生"/>
    <s v="社會科學院                    "/>
    <s v="經濟系"/>
    <s v="學士班"/>
    <n v="912921229"/>
    <s v="heyshinshinlovechin@gmail.com"/>
    <s v="其它"/>
    <s v="否"/>
    <n v="0"/>
    <n v="1"/>
    <s v="是"/>
    <m/>
    <s v="網路報名"/>
    <s v="140.112.25.121"/>
    <x v="390"/>
    <n v="10"/>
    <s v="TIP"/>
    <s v="企業實習計劃說明會"/>
    <x v="8"/>
    <n v="2"/>
    <n v="107"/>
    <n v="1"/>
    <n v="1"/>
    <n v="10"/>
    <s v="否"/>
    <s v="b06303005陳  昕"/>
    <n v="0"/>
    <n v="1"/>
    <n v="10"/>
    <n v="0"/>
    <n v="0"/>
    <n v="0"/>
    <s v="系"/>
    <s v="其他"/>
    <s v="其他系所"/>
    <s v="其他系所"/>
  </r>
  <r>
    <s v="04 12 2019  9:51PM            "/>
    <s v="陳  琦"/>
    <s v="O100402375"/>
    <s v="男"/>
    <s v="08/21/1995                    "/>
    <s v="學生"/>
    <s v="社會科學院                    "/>
    <s v="經濟系"/>
    <s v="碩士班"/>
    <n v="912030966"/>
    <s v="michaelchen821@gmail.com"/>
    <s v="其它"/>
    <s v="否"/>
    <s v="                              "/>
    <m/>
    <s v="是"/>
    <m/>
    <s v="網路報名"/>
    <s v="140.112.232.144"/>
    <x v="391"/>
    <n v="6"/>
    <s v="職業工坊"/>
    <s v="面試實戰工作坊"/>
    <x v="26"/>
    <n v="2"/>
    <n v="107"/>
    <n v="1"/>
    <n v="1"/>
    <n v="10"/>
    <s v="是"/>
    <s v="r06323025陳  琦"/>
    <n v="0"/>
    <n v="1"/>
    <n v="10"/>
    <n v="0"/>
    <n v="0"/>
    <n v="0"/>
    <s v="所"/>
    <s v="其他"/>
    <s v="其他系所"/>
    <s v="其他系所"/>
  </r>
  <r>
    <s v="05  2 2019 11:04PM            "/>
    <s v="陳  萱"/>
    <s v="B223296722"/>
    <s v="女"/>
    <s v="08/06/1998                    "/>
    <s v="學生"/>
    <s v="法律學院                      "/>
    <s v="法律系司法組"/>
    <s v="學士班"/>
    <n v="919455750"/>
    <s v="b05a01245@ntu.edu.tw"/>
    <s v="其它"/>
    <s v="否"/>
    <s v="                              "/>
    <m/>
    <s v="是"/>
    <m/>
    <s v="網路報名"/>
    <s v="140.112.192.100"/>
    <x v="392"/>
    <n v="6"/>
    <s v="TIP"/>
    <s v="企業實習說明會"/>
    <x v="7"/>
    <n v="2"/>
    <n v="107"/>
    <n v="1"/>
    <n v="1"/>
    <n v="10"/>
    <s v="否"/>
    <s v="b05a01245陳  萱"/>
    <n v="0"/>
    <n v="1"/>
    <n v="10"/>
    <n v="0"/>
    <n v="0"/>
    <n v="0"/>
    <s v="系"/>
    <s v="其他"/>
    <s v="其他系所"/>
    <s v="其他系所"/>
  </r>
  <r>
    <s v="03 21 2019  9:23AM            "/>
    <s v="陳  甄"/>
    <s v="A227968335"/>
    <s v="女"/>
    <s v="12/21/1998                    "/>
    <s v="學生"/>
    <s v="管理學院                      "/>
    <s v="國企系"/>
    <s v="學士班"/>
    <n v="975524581"/>
    <s v="zhen2459@gmail.com"/>
    <s v="其它"/>
    <s v="是"/>
    <n v="0"/>
    <n v="0"/>
    <s v="是"/>
    <m/>
    <s v="現場報名"/>
    <m/>
    <x v="393"/>
    <n v="0"/>
    <s v="職涯講堂"/>
    <s v="校友職涯分享會"/>
    <x v="20"/>
    <n v="2"/>
    <n v="107"/>
    <n v="1"/>
    <n v="1"/>
    <n v="10"/>
    <m/>
    <s v="b06704075陳  甄"/>
    <n v="0"/>
    <n v="0"/>
    <n v="0"/>
    <n v="0"/>
    <n v="1"/>
    <n v="0"/>
    <s v="系"/>
    <s v="國企"/>
    <s v="國企系"/>
    <s v="國企系"/>
  </r>
  <r>
    <m/>
    <s v="陳x優"/>
    <m/>
    <m/>
    <m/>
    <s v="其他"/>
    <m/>
    <m/>
    <m/>
    <m/>
    <m/>
    <s v="其他"/>
    <s v="是"/>
    <n v="0"/>
    <n v="0"/>
    <s v="是"/>
    <m/>
    <s v="現場報名"/>
    <m/>
    <x v="1"/>
    <n v="0"/>
    <s v="TIP"/>
    <s v="企業實習計劃說明會"/>
    <x v="10"/>
    <n v="2"/>
    <n v="107"/>
    <n v="1"/>
    <n v="1"/>
    <n v="10"/>
    <m/>
    <s v="其他陳x優"/>
    <n v="0"/>
    <n v="0"/>
    <n v="0"/>
    <n v="0"/>
    <n v="1"/>
    <n v="0"/>
    <s v="其他"/>
    <s v="非在校生"/>
    <s v="其他"/>
    <s v="其他"/>
  </r>
  <r>
    <s v="04 20 2019 12:25PM            "/>
    <s v="陳又榛"/>
    <s v="F229576456"/>
    <s v="女"/>
    <s v="12/03/1998                    "/>
    <s v="學生"/>
    <s v="管理學院                      "/>
    <s v="資管系"/>
    <s v="學士班"/>
    <n v="932066240"/>
    <s v="yuchen_chen@hotmail.com"/>
    <s v="其它"/>
    <s v="否"/>
    <s v="                              "/>
    <m/>
    <s v="是"/>
    <m/>
    <s v="網路報名"/>
    <s v="111.241.219.86"/>
    <x v="394"/>
    <n v="6"/>
    <s v="TIP"/>
    <s v="企業實習說明會"/>
    <x v="12"/>
    <n v="2"/>
    <n v="107"/>
    <n v="1"/>
    <n v="1"/>
    <n v="10"/>
    <s v="否"/>
    <s v="b06705017陳又榛"/>
    <n v="0"/>
    <n v="1"/>
    <n v="10"/>
    <n v="0"/>
    <n v="0"/>
    <n v="0"/>
    <s v="系"/>
    <s v="資管"/>
    <s v="資管系"/>
    <s v="資管系"/>
  </r>
  <r>
    <s v="03 11 2019  4:25PM            "/>
    <s v="陳子晴"/>
    <s v="F229496597"/>
    <s v="女"/>
    <s v="07/16/1999                    "/>
    <s v="學生"/>
    <s v="社會科學院                    "/>
    <s v="社工系"/>
    <s v="學士班"/>
    <n v="905252716"/>
    <s v="b06310048@ntu.edu.tw"/>
    <s v="其它"/>
    <s v="否"/>
    <n v="0"/>
    <n v="1"/>
    <s v="是"/>
    <m/>
    <s v="網路報名"/>
    <s v="140.112.25.98"/>
    <x v="395"/>
    <n v="10"/>
    <s v="TIP"/>
    <s v="企業實習計劃說明會"/>
    <x v="9"/>
    <n v="2"/>
    <n v="107"/>
    <n v="1"/>
    <n v="1"/>
    <n v="10"/>
    <s v="否"/>
    <s v="b06310048陳子晴"/>
    <n v="0"/>
    <n v="1"/>
    <n v="10"/>
    <n v="0"/>
    <n v="0"/>
    <n v="0"/>
    <s v="系"/>
    <s v="其他"/>
    <s v="其他系所"/>
    <s v="其他系所"/>
  </r>
  <r>
    <s v="03 26 2019  2:34PM            "/>
    <s v="陳文茜"/>
    <s v="F229375048"/>
    <s v="男"/>
    <s v="11/21/1996                    "/>
    <s v="學生"/>
    <s v="管理學院                      "/>
    <s v="財金系"/>
    <s v="學士班"/>
    <n v="937882884"/>
    <s v="b05703101@ntu.edu.tw"/>
    <s v="其它"/>
    <s v="是"/>
    <n v="0"/>
    <n v="0"/>
    <s v="是"/>
    <m/>
    <s v="現場報名"/>
    <m/>
    <x v="396"/>
    <n v="0"/>
    <s v="TIP"/>
    <s v="企業實習計劃說明會"/>
    <x v="5"/>
    <n v="2"/>
    <n v="107"/>
    <n v="1"/>
    <n v="1"/>
    <n v="10"/>
    <m/>
    <s v="b05703101陳文茜"/>
    <n v="0"/>
    <n v="0"/>
    <n v="0"/>
    <n v="0"/>
    <n v="1"/>
    <n v="0"/>
    <s v="系"/>
    <s v="財金"/>
    <s v="財金系"/>
    <s v="財金系"/>
  </r>
  <r>
    <s v="03 19 2019 11:19AM            "/>
    <s v="陳丘舫"/>
    <s v="H224879632"/>
    <s v="女"/>
    <s v="12/19/1996                    "/>
    <s v="學生"/>
    <s v="管理學院                      "/>
    <s v="國企系"/>
    <s v="學士班"/>
    <n v="919879103"/>
    <m/>
    <s v="其它"/>
    <s v="是"/>
    <n v="0"/>
    <n v="0"/>
    <s v="是"/>
    <m/>
    <s v="現場報名"/>
    <m/>
    <x v="397"/>
    <n v="0"/>
    <s v="TIP"/>
    <s v="企業實習計劃說明會"/>
    <x v="10"/>
    <n v="2"/>
    <n v="107"/>
    <n v="1"/>
    <n v="1"/>
    <n v="10"/>
    <m/>
    <s v="b05704066陳丘舫"/>
    <n v="0"/>
    <n v="0"/>
    <n v="0"/>
    <n v="0"/>
    <n v="1"/>
    <n v="0"/>
    <s v="系"/>
    <s v="國企"/>
    <s v="國企系"/>
    <s v="國企系"/>
  </r>
  <r>
    <s v="03 18 2019  4:40PM            "/>
    <s v="陳令涵"/>
    <s v="I200456963"/>
    <s v="女"/>
    <s v="02/04/1999                    "/>
    <s v="學生"/>
    <s v="醫學院                        "/>
    <s v="醫技系"/>
    <s v="學士班"/>
    <n v="988916281"/>
    <s v="B06404041@ntu.edu.tw"/>
    <s v="其它"/>
    <s v="否"/>
    <n v="0"/>
    <n v="1"/>
    <s v="是"/>
    <m/>
    <s v="網路報名"/>
    <s v="114.136.53.234"/>
    <x v="398"/>
    <n v="10"/>
    <s v="TIP"/>
    <s v="企業實習計劃說明會"/>
    <x v="1"/>
    <n v="2"/>
    <n v="107"/>
    <n v="1"/>
    <n v="1"/>
    <n v="10"/>
    <s v="曾任校內學生型兼職研究助理，未曾至貴公司實習"/>
    <s v="b06404041陳令涵"/>
    <n v="0"/>
    <n v="1"/>
    <n v="10"/>
    <n v="0"/>
    <n v="0"/>
    <n v="0"/>
    <s v="系"/>
    <s v="其他"/>
    <s v="其他系所"/>
    <s v="其他系所"/>
  </r>
  <r>
    <s v="04 16 2019 10:45AM            "/>
    <s v="陳平真"/>
    <s v="L224881223"/>
    <s v="女"/>
    <s v="05/26/1997                    "/>
    <s v="學生"/>
    <s v="文學院                        "/>
    <s v="人類系"/>
    <s v="學士班"/>
    <n v="425244821"/>
    <s v="b04105030@ntu.edu.tw"/>
    <s v="其它"/>
    <s v="是"/>
    <s v="                              "/>
    <m/>
    <s v="是"/>
    <m/>
    <s v="網路報名"/>
    <s v="114.137.245.73"/>
    <x v="399"/>
    <n v="6"/>
    <s v="職業工坊"/>
    <s v="面試實戰工作坊"/>
    <x v="24"/>
    <n v="2"/>
    <n v="107"/>
    <n v="1"/>
    <n v="1"/>
    <n v="10"/>
    <s v="是"/>
    <s v="b04105030陳平真"/>
    <n v="0"/>
    <n v="1"/>
    <n v="10"/>
    <n v="0"/>
    <n v="0"/>
    <n v="0"/>
    <s v="系"/>
    <s v="其他"/>
    <s v="其他系所"/>
    <s v="其他系所"/>
  </r>
  <r>
    <s v="02 18 2019  3:48PM            "/>
    <s v="陳平軒"/>
    <s v="J122417419"/>
    <s v="男"/>
    <s v="07/02/1988                    "/>
    <s v="學生"/>
    <s v="工學院                        "/>
    <s v="醫工所"/>
    <s v="碩士班"/>
    <n v="972210950"/>
    <s v="r06548032@ntu.edu.tw"/>
    <s v="其它"/>
    <s v="否"/>
    <n v="1"/>
    <n v="0"/>
    <s v="否"/>
    <m/>
    <s v="網路報名"/>
    <s v="140.112.212.128"/>
    <x v="400"/>
    <n v="10"/>
    <s v="TIP"/>
    <s v="企業實習計劃說明會"/>
    <x v="3"/>
    <n v="2"/>
    <n v="107"/>
    <n v="1"/>
    <n v="1"/>
    <n v="10"/>
    <s v="是"/>
    <s v="r06548032陳平軒"/>
    <n v="1"/>
    <n v="0"/>
    <n v="0"/>
    <n v="1"/>
    <n v="0"/>
    <n v="0"/>
    <s v="所"/>
    <s v="其他"/>
    <s v="其他系所"/>
    <s v="其他系所"/>
  </r>
  <r>
    <s v="03  7 2019  7:44PM            "/>
    <s v="陳玉配"/>
    <s v="E224538240"/>
    <s v="女"/>
    <s v="02/07/1995                    "/>
    <s v="學生"/>
    <s v="生物資源暨農學院              "/>
    <s v="農經系"/>
    <s v="碩士班"/>
    <n v="937184180"/>
    <s v="r07627043@ntu.edu.tw"/>
    <s v="其它"/>
    <s v="否"/>
    <n v="0"/>
    <n v="1"/>
    <s v="是"/>
    <m/>
    <s v="網路報名"/>
    <s v="140.112.4.192"/>
    <x v="401"/>
    <n v="10"/>
    <s v="TIP"/>
    <s v="企業實習計劃說明會"/>
    <x v="3"/>
    <n v="2"/>
    <n v="107"/>
    <n v="1"/>
    <n v="1"/>
    <n v="10"/>
    <s v="否"/>
    <s v="r07627043陳玉配"/>
    <n v="0"/>
    <n v="1"/>
    <n v="10"/>
    <n v="0"/>
    <n v="0"/>
    <n v="0"/>
    <s v="所"/>
    <s v="其他"/>
    <s v="其他系所"/>
    <s v="其他系所"/>
  </r>
  <r>
    <s v="03  7 2019  7:43PM            "/>
    <s v="陳玉配"/>
    <s v="E224538240"/>
    <s v="女"/>
    <s v="02/07/1995                    "/>
    <s v="學生"/>
    <s v="生物資源暨農學院              "/>
    <s v="農經系"/>
    <s v="碩士班"/>
    <n v="937184180"/>
    <s v="r07627043@ntu.edu.tw"/>
    <s v="其它"/>
    <s v="否"/>
    <n v="0"/>
    <n v="1"/>
    <s v="是"/>
    <m/>
    <s v="網路報名"/>
    <s v="140.112.4.192"/>
    <x v="401"/>
    <n v="10"/>
    <s v="TIP"/>
    <s v="企業實習計劃說明會"/>
    <x v="8"/>
    <n v="2"/>
    <n v="107"/>
    <n v="1"/>
    <n v="1"/>
    <n v="10"/>
    <s v="無"/>
    <s v="r07627043陳玉配"/>
    <n v="0"/>
    <n v="1"/>
    <n v="10"/>
    <n v="0"/>
    <n v="0"/>
    <n v="0"/>
    <s v="所"/>
    <s v="其他"/>
    <s v="其他系所"/>
    <s v="其他系所"/>
  </r>
  <r>
    <s v="03 12 2019 10:35AM            "/>
    <s v="陳玉蓮"/>
    <s v="Q223972185"/>
    <s v="女"/>
    <s v="01/13/1994                    "/>
    <s v="學生"/>
    <s v="公共衛生學院                  "/>
    <s v="健管所"/>
    <s v="碩士班"/>
    <n v="988207083"/>
    <s v="a2531946yamcom@gmail.com"/>
    <s v="其它"/>
    <s v="是"/>
    <n v="0"/>
    <n v="0"/>
    <s v="是"/>
    <m/>
    <s v="現場報名"/>
    <m/>
    <x v="402"/>
    <n v="0"/>
    <s v="TIP"/>
    <s v="企業實習計劃說明會"/>
    <x v="0"/>
    <n v="2"/>
    <n v="107"/>
    <n v="1"/>
    <n v="1"/>
    <n v="10"/>
    <m/>
    <s v="r07848031陳玉蓮"/>
    <n v="0"/>
    <n v="0"/>
    <n v="0"/>
    <n v="0"/>
    <n v="1"/>
    <n v="0"/>
    <s v="所"/>
    <s v="其他"/>
    <s v="其他系所"/>
    <s v="其他系所"/>
  </r>
  <r>
    <s v="03 11 2019  3:30PM            "/>
    <s v="陳玉蓮"/>
    <s v="Q223972185"/>
    <s v="女"/>
    <s v="01/13/1994                    "/>
    <s v="學生"/>
    <s v="公共衛生學院                  "/>
    <s v="健管所"/>
    <s v="碩士班"/>
    <n v="988207083"/>
    <s v="a2531946yamcom@gmail.com"/>
    <s v="其它"/>
    <s v="否"/>
    <n v="0"/>
    <n v="1"/>
    <s v="是"/>
    <m/>
    <s v="網路報名"/>
    <s v="140.112.25.98"/>
    <x v="402"/>
    <n v="10"/>
    <s v="TIP"/>
    <s v="企業實習計劃說明會"/>
    <x v="1"/>
    <n v="2"/>
    <n v="107"/>
    <n v="1"/>
    <n v="1"/>
    <n v="10"/>
    <s v="否"/>
    <s v="r07848031陳玉蓮"/>
    <n v="0"/>
    <n v="1"/>
    <n v="10"/>
    <n v="0"/>
    <n v="0"/>
    <n v="0"/>
    <s v="所"/>
    <s v="其他"/>
    <s v="其他系所"/>
    <s v="其他系所"/>
  </r>
  <r>
    <s v="03 19 2019 11:18AM            "/>
    <s v="陳安潔"/>
    <s v="D222798729"/>
    <s v="女"/>
    <s v="05/27/1997                    "/>
    <s v="學生"/>
    <s v="管理學院                      "/>
    <s v="國企系"/>
    <s v="學士班"/>
    <n v="978381990"/>
    <s v="graceangelachen58@gmail.com"/>
    <s v="其它"/>
    <s v="是"/>
    <n v="0"/>
    <n v="0"/>
    <s v="是"/>
    <m/>
    <s v="現場報名"/>
    <m/>
    <x v="403"/>
    <n v="0"/>
    <s v="TIP"/>
    <s v="企業實習計劃說明會"/>
    <x v="10"/>
    <n v="2"/>
    <n v="107"/>
    <n v="1"/>
    <n v="1"/>
    <n v="10"/>
    <m/>
    <s v="b04704064陳安潔"/>
    <n v="0"/>
    <n v="0"/>
    <n v="0"/>
    <n v="0"/>
    <n v="1"/>
    <n v="0"/>
    <s v="系"/>
    <s v="國企"/>
    <s v="國企系"/>
    <s v="國企系"/>
  </r>
  <r>
    <s v="03  6 2019  5:45PM            "/>
    <s v="陳宏量"/>
    <s v="F130139663"/>
    <s v="男"/>
    <s v="02/12/1998                    "/>
    <s v="學生"/>
    <s v="管理學院                      "/>
    <s v="會計系"/>
    <s v="學士班"/>
    <n v="963753238"/>
    <m/>
    <s v="其它"/>
    <s v="是"/>
    <n v="0"/>
    <n v="0"/>
    <s v="是"/>
    <m/>
    <s v="現場報名"/>
    <m/>
    <x v="404"/>
    <n v="0"/>
    <s v="TIP"/>
    <s v="企業實習計劃說明會"/>
    <x v="13"/>
    <n v="2"/>
    <n v="107"/>
    <n v="1"/>
    <n v="1"/>
    <n v="10"/>
    <m/>
    <s v="b05702082陳宏量"/>
    <n v="0"/>
    <n v="0"/>
    <n v="0"/>
    <n v="0"/>
    <n v="1"/>
    <n v="0"/>
    <s v="系"/>
    <s v="會計"/>
    <s v="會計系"/>
    <s v="會計系"/>
  </r>
  <r>
    <s v="03 12 2019  2:37PM            "/>
    <s v="陳宏量"/>
    <s v="F130139663"/>
    <s v="男"/>
    <s v="02/12/1998                    "/>
    <s v="學生"/>
    <s v="管理學院                      "/>
    <s v="會計系"/>
    <s v="學士班"/>
    <n v="963753238"/>
    <m/>
    <s v="其它"/>
    <s v="是"/>
    <n v="0"/>
    <n v="0"/>
    <s v="是"/>
    <m/>
    <s v="現場報名"/>
    <m/>
    <x v="404"/>
    <n v="0"/>
    <s v="TIP"/>
    <s v="企業實習計劃說明會"/>
    <x v="19"/>
    <n v="2"/>
    <n v="107"/>
    <n v="1"/>
    <n v="1"/>
    <n v="10"/>
    <m/>
    <s v="b05702082陳宏量"/>
    <n v="0"/>
    <n v="0"/>
    <n v="0"/>
    <n v="0"/>
    <n v="1"/>
    <n v="0"/>
    <s v="系"/>
    <s v="會計"/>
    <s v="會計系"/>
    <s v="會計系"/>
  </r>
  <r>
    <s v="03 19 2019 10:13PM            "/>
    <s v="陳宏量"/>
    <s v="F130139663"/>
    <s v="男"/>
    <s v="02/12/1998                    "/>
    <s v="學生"/>
    <s v="管理學院                      "/>
    <s v="會計系"/>
    <s v="學士班"/>
    <n v="963753238"/>
    <s v="b05702082@ntu.edu.tw"/>
    <s v="其它"/>
    <s v="是"/>
    <n v="0"/>
    <n v="1"/>
    <s v="是"/>
    <m/>
    <s v="網路報名"/>
    <s v="111.243.58.162"/>
    <x v="404"/>
    <n v="10"/>
    <s v="TIP"/>
    <s v="企業實習計劃說明會"/>
    <x v="8"/>
    <n v="2"/>
    <n v="107"/>
    <n v="1"/>
    <n v="1"/>
    <n v="10"/>
    <s v="是"/>
    <s v="b05702082陳宏量"/>
    <n v="0"/>
    <n v="1"/>
    <n v="10"/>
    <n v="0"/>
    <n v="0"/>
    <n v="0"/>
    <s v="系"/>
    <s v="會計"/>
    <s v="會計系"/>
    <s v="會計系"/>
  </r>
  <r>
    <s v="03  5 2019  5:10PM            "/>
    <s v="陳宏毅"/>
    <s v="A127952157"/>
    <s v="男"/>
    <s v="12/18/1999                    "/>
    <s v="學生"/>
    <s v="生物資源暨農學院              "/>
    <s v="園藝系"/>
    <s v="學士班"/>
    <n v="921953692"/>
    <s v="tommyc046@gamil.com"/>
    <s v="其它"/>
    <s v="是"/>
    <n v="1"/>
    <n v="0"/>
    <s v="否"/>
    <m/>
    <s v="網路報名"/>
    <s v="140.112.25.103"/>
    <x v="405"/>
    <n v="10"/>
    <s v="職涯講堂"/>
    <s v="校友職涯分享會"/>
    <x v="20"/>
    <n v="2"/>
    <n v="107"/>
    <n v="1"/>
    <n v="1"/>
    <n v="10"/>
    <m/>
    <s v="b07608049陳宏毅"/>
    <n v="1"/>
    <n v="0"/>
    <n v="0"/>
    <n v="1"/>
    <n v="0"/>
    <n v="0"/>
    <s v="系"/>
    <s v="其他"/>
    <s v="其他系所"/>
    <s v="其他系所"/>
  </r>
  <r>
    <s v="03 14 2019  4:15AM            "/>
    <s v="陳廷岳"/>
    <s v="F130906815"/>
    <s v="男"/>
    <s v="03/04/2000                    "/>
    <s v="學生"/>
    <s v="管理學院                      "/>
    <s v="國企系"/>
    <s v="學士班"/>
    <n v="975083672"/>
    <s v="jimmy030489@gmail.com"/>
    <s v="其它"/>
    <s v="否"/>
    <n v="1"/>
    <n v="0"/>
    <s v="否"/>
    <m/>
    <s v="網路報名"/>
    <s v="118.166.127.131"/>
    <x v="406"/>
    <n v="10"/>
    <s v="TIP"/>
    <s v="企業實習計劃說明會"/>
    <x v="8"/>
    <n v="2"/>
    <n v="107"/>
    <n v="1"/>
    <n v="1"/>
    <n v="10"/>
    <s v="無"/>
    <s v="b07704079陳廷岳"/>
    <n v="1"/>
    <n v="0"/>
    <n v="0"/>
    <n v="1"/>
    <n v="0"/>
    <n v="0"/>
    <s v="系"/>
    <s v="國企"/>
    <s v="國企系"/>
    <s v="國企系"/>
  </r>
  <r>
    <s v="03 14 2019  4:17AM            "/>
    <s v="陳廷岳"/>
    <s v="F130906815"/>
    <s v="男"/>
    <s v="03/04/2000                    "/>
    <s v="學生"/>
    <s v="管理學院                      "/>
    <s v="國企系"/>
    <s v="學士班"/>
    <n v="975083672"/>
    <s v="jimmy030489@gmail.com"/>
    <s v="其它"/>
    <s v="否"/>
    <n v="0"/>
    <n v="1"/>
    <s v="是"/>
    <m/>
    <s v="網路報名"/>
    <s v="118.166.127.131"/>
    <x v="406"/>
    <n v="10"/>
    <s v="TIP"/>
    <s v="企業實習計劃說明會"/>
    <x v="5"/>
    <n v="2"/>
    <n v="107"/>
    <n v="1"/>
    <n v="1"/>
    <n v="10"/>
    <s v="無"/>
    <s v="b07704079陳廷岳"/>
    <n v="0"/>
    <n v="1"/>
    <n v="10"/>
    <n v="0"/>
    <n v="0"/>
    <n v="0"/>
    <s v="系"/>
    <s v="國企"/>
    <s v="國企系"/>
    <s v="國企系"/>
  </r>
  <r>
    <s v="04 11 2019  2:50PM            "/>
    <s v="陳廷岳"/>
    <s v="F130906815"/>
    <s v="男"/>
    <s v="03/04/2000                    "/>
    <s v="學生"/>
    <s v="管理學院                      "/>
    <s v="國企系"/>
    <s v="學士班"/>
    <n v="975083672"/>
    <s v="jimmy030489@gmail.com"/>
    <s v="其它"/>
    <s v="是"/>
    <s v="                              "/>
    <m/>
    <s v="是"/>
    <m/>
    <s v="現場報名"/>
    <m/>
    <x v="406"/>
    <n v="6"/>
    <s v="TIP"/>
    <s v="企業實習計劃說明會"/>
    <x v="11"/>
    <n v="2"/>
    <n v="107"/>
    <n v="1"/>
    <n v="1"/>
    <n v="10"/>
    <m/>
    <s v="b07704079陳廷岳"/>
    <n v="0"/>
    <n v="0"/>
    <n v="0"/>
    <n v="0"/>
    <n v="1"/>
    <n v="0"/>
    <s v="系"/>
    <s v="國企"/>
    <s v="國企系"/>
    <s v="國企系"/>
  </r>
  <r>
    <s v="03  3 2019  2:43PM            "/>
    <s v="陳沐恩"/>
    <s v="N225931279"/>
    <s v="女"/>
    <s v="07/29/1998                    "/>
    <s v="學生"/>
    <s v="法律學院                      "/>
    <s v="法律系財法組"/>
    <s v="學士班"/>
    <n v="966527680"/>
    <s v="grace517135@gmail.com"/>
    <s v="其它"/>
    <s v="否"/>
    <n v="0"/>
    <n v="1"/>
    <s v="是"/>
    <m/>
    <s v="網路報名"/>
    <s v="140.112.25.121"/>
    <x v="407"/>
    <n v="10"/>
    <s v="TIP"/>
    <s v="企業實習計劃說明會"/>
    <x v="0"/>
    <n v="2"/>
    <n v="107"/>
    <n v="1"/>
    <n v="1"/>
    <n v="10"/>
    <s v="是"/>
    <s v="b05a01306陳沐恩"/>
    <n v="0"/>
    <n v="1"/>
    <n v="10"/>
    <n v="0"/>
    <n v="0"/>
    <n v="0"/>
    <s v="系"/>
    <s v="其他"/>
    <s v="其他系所"/>
    <s v="其他系所"/>
  </r>
  <r>
    <s v="03  3 2019  2:40PM            "/>
    <s v="陳沐恩"/>
    <s v="N225931279"/>
    <s v="女"/>
    <s v="07/29/1998                    "/>
    <s v="學生"/>
    <s v="法律學院                      "/>
    <s v="法律系財法組"/>
    <s v="學士班"/>
    <n v="966527680"/>
    <s v="grace517135@gmail.com"/>
    <s v="其它"/>
    <s v="否"/>
    <n v="0"/>
    <n v="1"/>
    <s v="是"/>
    <m/>
    <s v="網路報名"/>
    <s v="140.112.25.121"/>
    <x v="407"/>
    <n v="10"/>
    <s v="TIP"/>
    <s v="企業實習計劃說明會"/>
    <x v="8"/>
    <n v="2"/>
    <n v="107"/>
    <n v="1"/>
    <n v="1"/>
    <n v="10"/>
    <s v="是"/>
    <s v="b05a01306陳沐恩"/>
    <n v="0"/>
    <n v="1"/>
    <n v="10"/>
    <n v="0"/>
    <n v="0"/>
    <n v="0"/>
    <s v="系"/>
    <s v="其他"/>
    <s v="其他系所"/>
    <s v="其他系所"/>
  </r>
  <r>
    <m/>
    <s v="陳宜君"/>
    <m/>
    <m/>
    <m/>
    <s v="其他"/>
    <m/>
    <m/>
    <m/>
    <m/>
    <m/>
    <s v="其他"/>
    <s v="是"/>
    <n v="0"/>
    <n v="0"/>
    <s v="是"/>
    <m/>
    <s v="現場報名"/>
    <m/>
    <x v="1"/>
    <n v="0"/>
    <s v="TIP"/>
    <s v="企業實習計劃說明會"/>
    <x v="10"/>
    <n v="2"/>
    <n v="107"/>
    <n v="1"/>
    <n v="1"/>
    <n v="10"/>
    <m/>
    <s v="其他陳宜君"/>
    <n v="0"/>
    <n v="0"/>
    <n v="0"/>
    <n v="0"/>
    <n v="1"/>
    <n v="0"/>
    <s v="其他"/>
    <s v="非在校生"/>
    <s v="其他"/>
    <s v="其他"/>
  </r>
  <r>
    <m/>
    <s v="陳幸琦"/>
    <m/>
    <m/>
    <m/>
    <s v="企業夥伴"/>
    <s v="全球人壽"/>
    <m/>
    <s v="其他"/>
    <m/>
    <m/>
    <m/>
    <m/>
    <m/>
    <m/>
    <s v="是"/>
    <m/>
    <s v="網路報名"/>
    <m/>
    <x v="1"/>
    <m/>
    <s v="TCP"/>
    <s v="結業式"/>
    <x v="2"/>
    <n v="2"/>
    <n v="107"/>
    <n v="1"/>
    <n v="0"/>
    <n v="0"/>
    <m/>
    <s v="其他陳幸琦"/>
    <n v="0"/>
    <n v="1"/>
    <n v="0"/>
    <n v="0"/>
    <n v="0"/>
    <n v="0"/>
    <s v="其他"/>
    <s v="非在校生"/>
    <s v="其他"/>
    <s v="其他"/>
  </r>
  <r>
    <s v="03 12 2019  2:38PM            "/>
    <s v="陳延禎"/>
    <s v="F129930967"/>
    <s v="男"/>
    <s v="11/09/1997                    "/>
    <s v="學生"/>
    <s v="管理學院                      "/>
    <s v="工管系企管組"/>
    <s v="學士班"/>
    <n v="920696612"/>
    <m/>
    <s v="其它"/>
    <s v="是"/>
    <n v="0"/>
    <n v="0"/>
    <s v="是"/>
    <m/>
    <s v="現場報名"/>
    <m/>
    <x v="408"/>
    <n v="0"/>
    <s v="TIP"/>
    <s v="企業實習計劃說明會"/>
    <x v="19"/>
    <n v="2"/>
    <n v="107"/>
    <n v="1"/>
    <n v="1"/>
    <n v="10"/>
    <m/>
    <s v="b05607003陳延禎"/>
    <n v="0"/>
    <n v="0"/>
    <n v="0"/>
    <n v="0"/>
    <n v="1"/>
    <n v="0"/>
    <s v="系"/>
    <s v="工管"/>
    <s v="工管系"/>
    <s v="工管系"/>
  </r>
  <r>
    <s v="03 12 2019  3:09PM            "/>
    <s v="陳延禎"/>
    <s v="F129930967"/>
    <s v="男"/>
    <s v="11/09/1997                    "/>
    <s v="學生"/>
    <s v="管理學院                      "/>
    <s v="工管系企管組"/>
    <s v="學士班"/>
    <n v="920696612"/>
    <m/>
    <s v="其它"/>
    <s v="是"/>
    <n v="0"/>
    <n v="1"/>
    <s v="是"/>
    <m/>
    <s v="網路報名"/>
    <s v="223.141.173.74"/>
    <x v="408"/>
    <n v="10"/>
    <s v="TIP"/>
    <s v="企業實習計劃說明會"/>
    <x v="10"/>
    <n v="2"/>
    <n v="107"/>
    <n v="1"/>
    <n v="1"/>
    <n v="10"/>
    <m/>
    <s v="b05607003陳延禎"/>
    <n v="0"/>
    <n v="1"/>
    <n v="10"/>
    <n v="0"/>
    <n v="0"/>
    <n v="0"/>
    <s v="系"/>
    <s v="工管"/>
    <s v="工管系"/>
    <s v="工管系"/>
  </r>
  <r>
    <s v="03 12 2019 10:35AM            "/>
    <s v="陳念含"/>
    <s v="B222919995"/>
    <s v="女"/>
    <s v="02/26/1998                    "/>
    <s v="學生"/>
    <s v="文學院                        "/>
    <s v="日文系"/>
    <s v="學士班"/>
    <n v="921540141"/>
    <s v="darkhidden11@yahoo.com.tw"/>
    <s v="其它"/>
    <s v="是"/>
    <n v="0"/>
    <n v="0"/>
    <s v="是"/>
    <m/>
    <s v="現場報名"/>
    <m/>
    <x v="409"/>
    <n v="0"/>
    <s v="TIP"/>
    <s v="企業實習計劃說明會"/>
    <x v="0"/>
    <n v="2"/>
    <n v="107"/>
    <n v="1"/>
    <n v="1"/>
    <n v="10"/>
    <m/>
    <s v="b05107007陳念含"/>
    <n v="0"/>
    <n v="0"/>
    <n v="0"/>
    <n v="0"/>
    <n v="1"/>
    <n v="0"/>
    <s v="系"/>
    <s v="其他"/>
    <s v="其他系所"/>
    <s v="其他系所"/>
  </r>
  <r>
    <s v="04 24 2019  1:45PM            "/>
    <s v="陳怡安"/>
    <s v="A229237468"/>
    <s v="女"/>
    <s v="11/17/1997                    "/>
    <s v="學生"/>
    <s v="管理學院                      "/>
    <s v="財金系"/>
    <s v="學士班"/>
    <n v="910627756"/>
    <s v="b06703102@ntu.edu.tw"/>
    <s v="其它"/>
    <s v="否"/>
    <s v="                              "/>
    <m/>
    <s v="是"/>
    <m/>
    <s v="網路報名"/>
    <s v="140.112.222.194"/>
    <x v="410"/>
    <n v="6"/>
    <s v="TIP"/>
    <s v="企業實習說明會"/>
    <x v="25"/>
    <n v="2"/>
    <n v="107"/>
    <n v="1"/>
    <n v="1"/>
    <n v="10"/>
    <s v="是"/>
    <s v="b06703102陳怡安"/>
    <n v="0"/>
    <n v="1"/>
    <n v="10"/>
    <n v="0"/>
    <n v="0"/>
    <n v="0"/>
    <s v="系"/>
    <s v="財金"/>
    <s v="財金系"/>
    <s v="財金系"/>
  </r>
  <r>
    <s v="02 28 2019  1:46PM            "/>
    <s v="陳怡蓁"/>
    <s v="B223072740"/>
    <s v="女"/>
    <s v="09/17/1997                    "/>
    <s v="學生"/>
    <s v="管理學院                      "/>
    <s v="財金系"/>
    <s v="學士班"/>
    <n v="923217721"/>
    <s v="gfes5609@gmail.com"/>
    <s v="其它"/>
    <s v="否"/>
    <n v="0"/>
    <n v="1"/>
    <s v="是"/>
    <m/>
    <s v="網路報名"/>
    <s v="116.241.99.29"/>
    <x v="411"/>
    <n v="10"/>
    <s v="TIP"/>
    <s v="企業實習計劃說明會"/>
    <x v="14"/>
    <n v="2"/>
    <n v="107"/>
    <n v="1"/>
    <n v="1"/>
    <n v="10"/>
    <s v="是"/>
    <s v="b05703029陳怡蓁"/>
    <n v="0"/>
    <n v="1"/>
    <n v="10"/>
    <n v="0"/>
    <n v="0"/>
    <n v="0"/>
    <s v="系"/>
    <s v="財金"/>
    <s v="財金系"/>
    <s v="財金系"/>
  </r>
  <r>
    <s v="02 28 2019  1:45PM            "/>
    <s v="陳怡蓁"/>
    <s v="B223072740"/>
    <s v="女"/>
    <s v="09/17/1997                    "/>
    <s v="學生"/>
    <s v="管理學院                      "/>
    <s v="財金系"/>
    <s v="學士班"/>
    <n v="923217721"/>
    <s v="gfes5609@gmail.com"/>
    <s v="其它"/>
    <s v="否"/>
    <n v="0"/>
    <n v="1"/>
    <s v="是"/>
    <m/>
    <s v="網路報名"/>
    <s v="116.241.99.29"/>
    <x v="411"/>
    <n v="10"/>
    <s v="TIP"/>
    <s v="企業實習計劃說明會"/>
    <x v="3"/>
    <n v="2"/>
    <n v="107"/>
    <n v="1"/>
    <n v="1"/>
    <n v="10"/>
    <s v="是"/>
    <s v="b05703029陳怡蓁"/>
    <n v="0"/>
    <n v="1"/>
    <n v="10"/>
    <n v="0"/>
    <n v="0"/>
    <n v="0"/>
    <s v="系"/>
    <s v="財金"/>
    <s v="財金系"/>
    <s v="財金系"/>
  </r>
  <r>
    <s v="02 28 2019  1:43PM            "/>
    <s v="陳怡蓁"/>
    <s v="B223072740"/>
    <s v="女"/>
    <s v="09/17/1997                    "/>
    <s v="學生"/>
    <s v="管理學院                      "/>
    <s v="財金系"/>
    <s v="學士班"/>
    <n v="923217721"/>
    <s v="gfes5609@gmail.com"/>
    <s v="其它"/>
    <s v="是"/>
    <n v="0"/>
    <n v="1"/>
    <s v="是"/>
    <m/>
    <s v="網路報名"/>
    <s v="116.241.98.218"/>
    <x v="411"/>
    <n v="10"/>
    <s v="TIP"/>
    <s v="企業實習計劃說明會"/>
    <x v="8"/>
    <n v="2"/>
    <n v="107"/>
    <n v="1"/>
    <n v="1"/>
    <n v="10"/>
    <s v="有"/>
    <s v="b05703029陳怡蓁"/>
    <n v="0"/>
    <n v="1"/>
    <n v="10"/>
    <n v="0"/>
    <n v="0"/>
    <n v="0"/>
    <s v="系"/>
    <s v="財金"/>
    <s v="財金系"/>
    <s v="財金系"/>
  </r>
  <r>
    <s v="04 11 2019  2:49PM            "/>
    <s v="陳怡蓁"/>
    <s v="B223072740"/>
    <s v="男"/>
    <s v="09/17/1997                    "/>
    <s v="學生"/>
    <s v="管理學院                      "/>
    <s v="財金系"/>
    <s v="學士班"/>
    <n v="923217721"/>
    <s v="gfes5609@gmail.com"/>
    <s v="其它"/>
    <s v="是"/>
    <s v="                              "/>
    <m/>
    <s v="是"/>
    <m/>
    <s v="現場報名"/>
    <m/>
    <x v="411"/>
    <n v="6"/>
    <s v="TIP"/>
    <s v="企業實習計劃說明會"/>
    <x v="11"/>
    <n v="2"/>
    <n v="107"/>
    <n v="1"/>
    <n v="1"/>
    <n v="10"/>
    <m/>
    <s v="b05703029陳怡蓁"/>
    <n v="0"/>
    <n v="0"/>
    <n v="0"/>
    <n v="0"/>
    <n v="1"/>
    <n v="0"/>
    <s v="系"/>
    <s v="財金"/>
    <s v="財金系"/>
    <s v="財金系"/>
  </r>
  <r>
    <m/>
    <s v="陳玟洛"/>
    <m/>
    <m/>
    <m/>
    <s v="企業夥伴"/>
    <s v="燦星旅遊"/>
    <m/>
    <s v="其他"/>
    <m/>
    <m/>
    <m/>
    <m/>
    <m/>
    <m/>
    <s v="是"/>
    <m/>
    <s v="網路報名"/>
    <m/>
    <x v="1"/>
    <m/>
    <s v="TCP"/>
    <s v="結業式"/>
    <x v="2"/>
    <n v="2"/>
    <n v="107"/>
    <n v="1"/>
    <n v="0"/>
    <n v="0"/>
    <m/>
    <s v="其他陳玟洛"/>
    <n v="0"/>
    <n v="1"/>
    <n v="0"/>
    <n v="0"/>
    <n v="0"/>
    <n v="0"/>
    <s v="其他"/>
    <s v="非在校生"/>
    <s v="其他"/>
    <s v="其他"/>
  </r>
  <r>
    <s v="02 19 2019  3:09PM            "/>
    <s v="陳玟晴"/>
    <s v="R224213177"/>
    <s v="女"/>
    <s v="02/11/1995                    "/>
    <s v="學生"/>
    <s v="生命科學院                    "/>
    <s v="生化科學所"/>
    <s v="碩士班"/>
    <n v="972718683"/>
    <s v="jovinachen@yahoo.com.tw"/>
    <s v="其它"/>
    <s v="否"/>
    <n v="0"/>
    <n v="1"/>
    <s v="是"/>
    <m/>
    <s v="網路報名"/>
    <s v="140.109.66.88"/>
    <x v="412"/>
    <n v="10"/>
    <s v="TIP"/>
    <s v="企業實習計劃說明會"/>
    <x v="0"/>
    <n v="2"/>
    <n v="107"/>
    <n v="1"/>
    <n v="1"/>
    <n v="10"/>
    <s v="否"/>
    <s v="r06b46002陳玟晴"/>
    <n v="0"/>
    <n v="1"/>
    <n v="10"/>
    <n v="0"/>
    <n v="0"/>
    <n v="0"/>
    <s v="所"/>
    <s v="其他"/>
    <s v="其他系所"/>
    <s v="其他系所"/>
  </r>
  <r>
    <s v="03  7 2019  3:51PM            "/>
    <s v="陳芳芳"/>
    <s v="C221619808"/>
    <s v="女"/>
    <s v="07/26/1996                    "/>
    <s v="學生"/>
    <s v="社會科學院                    "/>
    <s v="經濟系"/>
    <s v="碩士班"/>
    <n v="912405503"/>
    <s v="grace85725@gmail.com"/>
    <s v="其它"/>
    <s v="否"/>
    <n v="1"/>
    <n v="0"/>
    <s v="否"/>
    <m/>
    <s v="網路報名"/>
    <s v="140.112.25.98"/>
    <x v="413"/>
    <n v="10"/>
    <s v="TIP"/>
    <s v="企業實習計劃說明會"/>
    <x v="3"/>
    <n v="2"/>
    <n v="107"/>
    <n v="1"/>
    <n v="1"/>
    <n v="10"/>
    <s v="是"/>
    <s v="r07323037陳芳芳"/>
    <n v="1"/>
    <n v="0"/>
    <n v="0"/>
    <n v="1"/>
    <n v="0"/>
    <n v="0"/>
    <s v="所"/>
    <s v="其他"/>
    <s v="其他系所"/>
    <s v="其他系所"/>
  </r>
  <r>
    <s v="04 10 2019 12:07AM            "/>
    <s v="陳采昀"/>
    <s v="A230077987"/>
    <s v="女"/>
    <s v="04/01/1999                    "/>
    <s v="學生"/>
    <s v="社會科學院                    "/>
    <s v="社工系"/>
    <s v="學士班"/>
    <n v="983134940"/>
    <s v="b06310050@ntu.edu.tw"/>
    <s v="其它"/>
    <s v="否"/>
    <s v="                              "/>
    <m/>
    <s v="否"/>
    <m/>
    <s v="網路報名"/>
    <s v="101.15.161.45"/>
    <x v="414"/>
    <n v="6"/>
    <s v="職涯講堂"/>
    <s v="實習經驗分享"/>
    <x v="27"/>
    <n v="2"/>
    <n v="107"/>
    <n v="1"/>
    <n v="1"/>
    <n v="10"/>
    <s v="無"/>
    <s v="b06310050陳采昀"/>
    <n v="1"/>
    <n v="0"/>
    <n v="0"/>
    <n v="1"/>
    <n v="0"/>
    <n v="0"/>
    <s v="系"/>
    <s v="其他"/>
    <s v="其他系所"/>
    <s v="其他系所"/>
  </r>
  <r>
    <s v="02 28 2019 11:51PM            "/>
    <s v="陳俊皓"/>
    <s v="A127539583"/>
    <s v="男"/>
    <s v="01/04/1998                    "/>
    <s v="學生"/>
    <s v="管理學院                      "/>
    <s v="財金系"/>
    <s v="學士班"/>
    <n v="910087038"/>
    <s v="b05703044@ntu.edu.tw"/>
    <s v="其它"/>
    <s v="否"/>
    <n v="0"/>
    <n v="1"/>
    <s v="是"/>
    <m/>
    <s v="網路報名"/>
    <s v="1.164.139.158"/>
    <x v="415"/>
    <n v="10"/>
    <s v="TIP"/>
    <s v="企業實習計劃說明會"/>
    <x v="14"/>
    <n v="2"/>
    <n v="107"/>
    <n v="1"/>
    <n v="1"/>
    <n v="10"/>
    <s v="是"/>
    <s v="b05703044陳俊皓"/>
    <n v="0"/>
    <n v="1"/>
    <n v="10"/>
    <n v="0"/>
    <n v="0"/>
    <n v="0"/>
    <s v="系"/>
    <s v="財金"/>
    <s v="財金系"/>
    <s v="財金系"/>
  </r>
  <r>
    <s v="02 28 2019  2:10PM            "/>
    <s v="陳俊皓"/>
    <s v="A127539583"/>
    <s v="男"/>
    <s v="01/04/1998                    "/>
    <s v="學生"/>
    <s v="管理學院                      "/>
    <s v="財金系"/>
    <s v="學士班"/>
    <n v="910087038"/>
    <s v="b05703044@ntu.edu.tw"/>
    <s v="其它"/>
    <s v="否"/>
    <n v="0"/>
    <n v="1"/>
    <s v="是"/>
    <m/>
    <s v="網路報名"/>
    <s v="1.164.139.158"/>
    <x v="415"/>
    <n v="10"/>
    <s v="TIP"/>
    <s v="企業實習計劃說明會"/>
    <x v="8"/>
    <n v="2"/>
    <n v="107"/>
    <n v="1"/>
    <n v="1"/>
    <n v="10"/>
    <s v="有"/>
    <s v="b05703044陳俊皓"/>
    <n v="0"/>
    <n v="1"/>
    <n v="10"/>
    <n v="0"/>
    <n v="0"/>
    <n v="0"/>
    <s v="系"/>
    <s v="財金"/>
    <s v="財金系"/>
    <s v="財金系"/>
  </r>
  <r>
    <s v="04 19 2019  9:59AM            "/>
    <s v="陳信?"/>
    <s v="F230078587"/>
    <s v="女"/>
    <s v="10/25/1998                    "/>
    <s v="學生"/>
    <s v="管理學院                      "/>
    <s v="財金系"/>
    <s v="學士班"/>
    <n v="905573625"/>
    <s v="ac871025@gmail.com"/>
    <s v="其它"/>
    <s v="否"/>
    <s v="                              "/>
    <m/>
    <s v="是"/>
    <m/>
    <s v="網路報名"/>
    <s v="140.112.25.98"/>
    <x v="416"/>
    <n v="6"/>
    <s v="TIP"/>
    <s v="企業實習說明會"/>
    <x v="12"/>
    <n v="2"/>
    <n v="107"/>
    <n v="1"/>
    <n v="1"/>
    <n v="10"/>
    <s v="是"/>
    <s v="b06703045陳信?"/>
    <n v="0"/>
    <n v="1"/>
    <n v="10"/>
    <n v="0"/>
    <n v="0"/>
    <n v="0"/>
    <s v="系"/>
    <s v="財金"/>
    <s v="財金系"/>
    <s v="財金系"/>
  </r>
  <r>
    <m/>
    <s v="陳信良"/>
    <m/>
    <m/>
    <m/>
    <s v="企業夥伴"/>
    <s v="玉山商業銀行"/>
    <m/>
    <s v="其他"/>
    <m/>
    <m/>
    <m/>
    <m/>
    <m/>
    <m/>
    <s v="是"/>
    <m/>
    <s v="網路報名"/>
    <m/>
    <x v="1"/>
    <m/>
    <s v="TCP"/>
    <s v="結業式"/>
    <x v="2"/>
    <n v="2"/>
    <n v="107"/>
    <n v="1"/>
    <n v="0"/>
    <n v="0"/>
    <m/>
    <s v="其他陳信良"/>
    <n v="0"/>
    <n v="1"/>
    <n v="0"/>
    <n v="0"/>
    <n v="0"/>
    <n v="0"/>
    <s v="其他"/>
    <s v="非在校生"/>
    <s v="其他"/>
    <s v="其他"/>
  </r>
  <r>
    <s v="03  7 2019  3:14PM            "/>
    <s v="陳冠宇"/>
    <s v="F129535104"/>
    <s v="男"/>
    <s v="10/30/1995                    "/>
    <s v="學生"/>
    <s v="管理學院                      "/>
    <s v="財金系"/>
    <s v="學士班"/>
    <n v="975251241"/>
    <s v="mark841030@gmail.com"/>
    <s v="其它"/>
    <s v="否"/>
    <n v="0"/>
    <n v="1"/>
    <s v="是"/>
    <m/>
    <s v="網路報名"/>
    <s v="140.112.25.45"/>
    <x v="417"/>
    <n v="10"/>
    <s v="TIP"/>
    <s v="企業實習計劃說明會"/>
    <x v="5"/>
    <n v="2"/>
    <n v="107"/>
    <n v="1"/>
    <n v="1"/>
    <n v="10"/>
    <s v="是，但非富達投信"/>
    <s v="b03703004陳冠宇"/>
    <n v="0"/>
    <n v="1"/>
    <n v="10"/>
    <n v="0"/>
    <n v="0"/>
    <n v="0"/>
    <s v="系"/>
    <s v="財金"/>
    <s v="財金系"/>
    <s v="財金系"/>
  </r>
  <r>
    <s v="03  6 2019  4:14PM            "/>
    <s v="陳冠聿"/>
    <s v="F229685610"/>
    <s v="女"/>
    <s v="05/06/1996                    "/>
    <s v="校外人士"/>
    <m/>
    <m/>
    <m/>
    <n v="953561161"/>
    <s v="haha850506@gmail.com"/>
    <s v="其它"/>
    <s v="否"/>
    <n v="0"/>
    <n v="1"/>
    <s v="是"/>
    <m/>
    <s v="網路報名"/>
    <s v="101.8.192.118"/>
    <x v="418"/>
    <n v="10"/>
    <s v="TIP"/>
    <s v="企業實習計劃說明會"/>
    <x v="3"/>
    <n v="2"/>
    <n v="107"/>
    <n v="1"/>
    <n v="1"/>
    <n v="10"/>
    <s v="否"/>
    <s v="haha0506陳冠聿"/>
    <n v="0"/>
    <n v="1"/>
    <n v="10"/>
    <n v="0"/>
    <n v="0"/>
    <n v="0"/>
    <s v="其他"/>
    <s v="非在校生"/>
    <s v="其他"/>
    <s v="其他"/>
  </r>
  <r>
    <s v="03  6 2019  4:15PM            "/>
    <s v="陳冠聿"/>
    <s v="F229685610"/>
    <s v="女"/>
    <s v="05/06/1996                    "/>
    <s v="校外人士"/>
    <m/>
    <m/>
    <m/>
    <n v="953561161"/>
    <s v="haha850506@gmail.com"/>
    <s v="其它"/>
    <s v="否"/>
    <n v="0"/>
    <n v="1"/>
    <s v="是"/>
    <m/>
    <s v="網路報名"/>
    <s v="101.8.192.118"/>
    <x v="418"/>
    <n v="10"/>
    <s v="TIP"/>
    <s v="企業實習計劃說明會"/>
    <x v="8"/>
    <n v="2"/>
    <n v="107"/>
    <n v="1"/>
    <n v="1"/>
    <n v="10"/>
    <s v="否"/>
    <s v="haha0506陳冠聿"/>
    <n v="0"/>
    <n v="1"/>
    <n v="10"/>
    <n v="0"/>
    <n v="0"/>
    <n v="0"/>
    <s v="其他"/>
    <s v="非在校生"/>
    <s v="其他"/>
    <s v="其他"/>
  </r>
  <r>
    <s v="02 28 2019  4:16PM            "/>
    <s v="陳冠儒"/>
    <s v="E124867191"/>
    <s v="男"/>
    <s v="12/10/1995                    "/>
    <s v="學生"/>
    <s v="生物資源暨農學院              "/>
    <s v="生工系"/>
    <s v="碩士班"/>
    <n v="989907573"/>
    <s v="zp841210@yahoo.com"/>
    <s v="其它"/>
    <s v="否"/>
    <n v="1"/>
    <n v="0"/>
    <s v="否"/>
    <m/>
    <s v="網路報名"/>
    <s v="27.246.2.241"/>
    <x v="419"/>
    <n v="10"/>
    <s v="TIP"/>
    <s v="企業實習計劃說明會"/>
    <x v="1"/>
    <n v="2"/>
    <n v="107"/>
    <n v="1"/>
    <n v="1"/>
    <n v="10"/>
    <s v="是"/>
    <s v="r07622029陳冠儒"/>
    <n v="1"/>
    <n v="0"/>
    <n v="0"/>
    <n v="1"/>
    <n v="0"/>
    <n v="0"/>
    <s v="所"/>
    <s v="其他"/>
    <s v="其他系所"/>
    <s v="其他系所"/>
  </r>
  <r>
    <s v="03 14 2019  5:32PM            "/>
    <s v="陳冠儒"/>
    <s v="E125165310"/>
    <s v="男"/>
    <s v="10/22/1996                    "/>
    <s v="學生"/>
    <s v="文學院                        "/>
    <s v="外文系"/>
    <s v="學士班"/>
    <n v="978123823"/>
    <s v="polarpopo@gmail.com"/>
    <s v="其它"/>
    <s v="否"/>
    <n v="1"/>
    <n v="0"/>
    <s v="否"/>
    <m/>
    <s v="網路報名"/>
    <s v="140.112.252.89"/>
    <x v="420"/>
    <n v="10"/>
    <s v="TIP"/>
    <s v="企業實習計劃說明會"/>
    <x v="5"/>
    <n v="2"/>
    <n v="107"/>
    <n v="1"/>
    <n v="1"/>
    <n v="10"/>
    <s v="有"/>
    <s v="b04102053陳冠儒"/>
    <n v="1"/>
    <n v="0"/>
    <n v="0"/>
    <n v="1"/>
    <n v="0"/>
    <n v="0"/>
    <s v="系"/>
    <s v="其他"/>
    <s v="其他系所"/>
    <s v="其他系所"/>
  </r>
  <r>
    <s v="03 26 2019  3:05PM            "/>
    <s v="陳冠霖"/>
    <s v="B123009272"/>
    <s v="男"/>
    <s v="07/30/1996                    "/>
    <s v="學生"/>
    <s v="管理學院                      "/>
    <s v="財金系"/>
    <s v="學士班"/>
    <n v="939815524"/>
    <m/>
    <s v="其它"/>
    <s v="是"/>
    <n v="0"/>
    <n v="0"/>
    <s v="是"/>
    <m/>
    <s v="現場報名"/>
    <m/>
    <x v="421"/>
    <n v="0"/>
    <s v="TIP"/>
    <s v="企業實習計劃說明會"/>
    <x v="5"/>
    <n v="2"/>
    <n v="107"/>
    <n v="1"/>
    <n v="1"/>
    <n v="10"/>
    <m/>
    <s v="b03103017陳冠霖"/>
    <n v="0"/>
    <n v="0"/>
    <n v="0"/>
    <n v="0"/>
    <n v="1"/>
    <n v="0"/>
    <s v="系"/>
    <s v="財金"/>
    <s v="財金系"/>
    <s v="財金系"/>
  </r>
  <r>
    <s v="04  9 2019  7:43PM            "/>
    <s v="陳則穎"/>
    <s v="A125554439"/>
    <s v="男"/>
    <s v="12/20/1994                    "/>
    <s v="學生"/>
    <s v="工學院                        "/>
    <s v="機械系"/>
    <s v="學士班"/>
    <n v="970738470"/>
    <s v="b05502156@ntu.edu.tw"/>
    <s v="其它"/>
    <s v="否"/>
    <s v="                              "/>
    <m/>
    <s v="是"/>
    <m/>
    <s v="網路報名"/>
    <s v="140.112.218.112"/>
    <x v="422"/>
    <n v="6"/>
    <s v="TIP"/>
    <s v="企業實習計劃說明會"/>
    <x v="11"/>
    <n v="2"/>
    <n v="107"/>
    <n v="1"/>
    <n v="1"/>
    <n v="10"/>
    <s v="否"/>
    <s v="b05502156陳則穎"/>
    <n v="0"/>
    <n v="1"/>
    <n v="10"/>
    <n v="0"/>
    <n v="0"/>
    <n v="0"/>
    <s v="系"/>
    <s v="其他"/>
    <s v="其他系所"/>
    <s v="其他系所"/>
  </r>
  <r>
    <s v="04  9 2019  7:47PM            "/>
    <s v="陳則穎"/>
    <s v="A125554439"/>
    <s v="男"/>
    <s v="12/20/1994                    "/>
    <s v="學生"/>
    <s v="工學院                        "/>
    <s v="機械系"/>
    <s v="學士班"/>
    <n v="970738470"/>
    <s v="b05502156@ntu.edu.tw"/>
    <s v="其它"/>
    <s v="否"/>
    <s v="                              "/>
    <m/>
    <s v="是"/>
    <m/>
    <s v="網路報名"/>
    <s v="140.112.218.112"/>
    <x v="422"/>
    <n v="6"/>
    <s v="TIP"/>
    <s v="企業實習計劃說明會"/>
    <x v="23"/>
    <n v="2"/>
    <n v="107"/>
    <n v="1"/>
    <n v="1"/>
    <n v="10"/>
    <s v="否"/>
    <s v="b05502156陳則穎"/>
    <n v="0"/>
    <n v="1"/>
    <n v="10"/>
    <n v="0"/>
    <n v="0"/>
    <n v="0"/>
    <s v="系"/>
    <s v="其他"/>
    <s v="其他系所"/>
    <s v="其他系所"/>
  </r>
  <r>
    <s v="04 10 2019  4:39PM            "/>
    <s v="陳品樺"/>
    <s v="A229652812"/>
    <s v="女"/>
    <s v="05/28/1999                    "/>
    <s v="學生"/>
    <s v="管理學院                      "/>
    <s v="國企系"/>
    <s v="學士班"/>
    <n v="910666976"/>
    <s v="roer2930@gmail.com"/>
    <s v="其它"/>
    <s v="否"/>
    <s v="                              "/>
    <m/>
    <s v="是"/>
    <m/>
    <s v="網路報名"/>
    <s v="140.112.25.106"/>
    <x v="423"/>
    <n v="6"/>
    <s v="職涯講堂"/>
    <s v="校友職涯分享會"/>
    <x v="4"/>
    <n v="2"/>
    <n v="107"/>
    <n v="1"/>
    <n v="1"/>
    <n v="10"/>
    <s v="數位內容變成專攻項目，會建議多接觸行銷活動的部分嗎？"/>
    <s v="b06704004陳品樺"/>
    <n v="0"/>
    <n v="1"/>
    <n v="10"/>
    <n v="0"/>
    <n v="0"/>
    <n v="0"/>
    <s v="系"/>
    <s v="國企"/>
    <s v="國企系"/>
    <s v="國企系"/>
  </r>
  <r>
    <s v="03 12 2019 10:33AM            "/>
    <s v="陳奕宇"/>
    <s v="A130132230"/>
    <s v="女"/>
    <s v="02/23/1999                    "/>
    <s v="學生"/>
    <s v="管理學院                      "/>
    <s v="財金系"/>
    <s v="學士班"/>
    <n v="905367614"/>
    <s v="yiyuchichi@hotmail.com.tw"/>
    <s v="其它"/>
    <s v="是"/>
    <n v="0"/>
    <n v="0"/>
    <s v="是"/>
    <m/>
    <s v="現場報名"/>
    <m/>
    <x v="424"/>
    <n v="0"/>
    <s v="TIP"/>
    <s v="企業實習計劃說明會"/>
    <x v="0"/>
    <n v="2"/>
    <n v="107"/>
    <n v="1"/>
    <n v="1"/>
    <n v="10"/>
    <m/>
    <s v="b06703105陳奕宇"/>
    <n v="0"/>
    <n v="0"/>
    <n v="0"/>
    <n v="0"/>
    <n v="1"/>
    <n v="0"/>
    <s v="系"/>
    <s v="財金"/>
    <s v="財金系"/>
    <s v="財金系"/>
  </r>
  <r>
    <s v="03 13 2019 11:45AM            "/>
    <s v="陳奕宇"/>
    <s v="A130132230"/>
    <s v="男"/>
    <s v="02/23/1999                    "/>
    <s v="學生"/>
    <s v="管理學院                      "/>
    <s v="財金系"/>
    <s v="學士班"/>
    <n v="905367614"/>
    <s v="yiyuchichi@hotmail.com.tw"/>
    <s v="其它"/>
    <s v="是"/>
    <n v="0"/>
    <n v="1"/>
    <s v="是"/>
    <m/>
    <s v="網路報名"/>
    <s v="140.112.25.103"/>
    <x v="424"/>
    <n v="10"/>
    <s v="TIP"/>
    <s v="企業實習計劃說明會"/>
    <x v="1"/>
    <n v="2"/>
    <n v="107"/>
    <n v="1"/>
    <n v="1"/>
    <n v="10"/>
    <s v="否"/>
    <s v="b06703105陳奕宇"/>
    <n v="0"/>
    <n v="1"/>
    <n v="10"/>
    <n v="0"/>
    <n v="0"/>
    <n v="0"/>
    <s v="系"/>
    <s v="財金"/>
    <s v="財金系"/>
    <s v="財金系"/>
  </r>
  <r>
    <s v="02 19 2019  1:27PM            "/>
    <s v="陳奕均"/>
    <s v="A229728633"/>
    <s v="女"/>
    <s v="11/10/1997                    "/>
    <s v="學生"/>
    <s v="管理學院                      "/>
    <s v="會計系"/>
    <s v="學士班"/>
    <n v="922211107"/>
    <s v="xd87qwe@gmail.com"/>
    <s v="其它"/>
    <s v="否"/>
    <n v="0"/>
    <n v="1"/>
    <s v="是"/>
    <m/>
    <s v="網路報名"/>
    <s v="140.112.7.185"/>
    <x v="425"/>
    <n v="10"/>
    <s v="TIP"/>
    <s v="企業實習計劃說明會"/>
    <x v="0"/>
    <n v="2"/>
    <n v="107"/>
    <n v="1"/>
    <n v="1"/>
    <n v="10"/>
    <s v="否"/>
    <s v="b05702007陳奕均"/>
    <n v="0"/>
    <n v="1"/>
    <n v="10"/>
    <n v="0"/>
    <n v="0"/>
    <n v="0"/>
    <s v="系"/>
    <s v="會計"/>
    <s v="會計系"/>
    <s v="會計系"/>
  </r>
  <r>
    <s v="03 13 2019  3:55PM            "/>
    <s v="陳奕辰"/>
    <s v="A230357882"/>
    <s v="女"/>
    <s v="08/23/1999                    "/>
    <s v="學生"/>
    <s v="管理學院                      "/>
    <s v="財金系"/>
    <s v="學士班"/>
    <n v="978207200"/>
    <s v="qqqqbarbie@gmail.com"/>
    <s v="其它"/>
    <s v="否"/>
    <n v="0"/>
    <n v="1"/>
    <s v="是"/>
    <m/>
    <s v="網路報名"/>
    <s v="140.112.25.107"/>
    <x v="426"/>
    <n v="10"/>
    <s v="TIP"/>
    <s v="企業實習計劃說明會"/>
    <x v="5"/>
    <n v="2"/>
    <n v="107"/>
    <n v="1"/>
    <n v="1"/>
    <n v="10"/>
    <s v="是"/>
    <s v="b06703008陳奕辰"/>
    <n v="0"/>
    <n v="1"/>
    <n v="10"/>
    <n v="0"/>
    <n v="0"/>
    <n v="0"/>
    <s v="系"/>
    <s v="財金"/>
    <s v="財金系"/>
    <s v="財金系"/>
  </r>
  <r>
    <s v="03 13 2019  8:03AM            "/>
    <s v="陳姿穎"/>
    <s v="A225126884"/>
    <s v="女"/>
    <s v="05/01/1982                    "/>
    <s v="學生"/>
    <s v=" 電機資訊學院                 "/>
    <s v="電子所"/>
    <s v="博士班"/>
    <n v="921120393"/>
    <s v="exp501@gmail.com"/>
    <s v="其它"/>
    <s v="否"/>
    <n v="1"/>
    <n v="0"/>
    <s v="否"/>
    <m/>
    <s v="網路報名"/>
    <s v="223.139.175.13"/>
    <x v="427"/>
    <n v="10"/>
    <s v="TIP"/>
    <s v="企業實習計劃說明會"/>
    <x v="10"/>
    <n v="2"/>
    <n v="107"/>
    <n v="1"/>
    <n v="1"/>
    <n v="10"/>
    <m/>
    <s v="d01943004陳姿穎"/>
    <n v="1"/>
    <n v="0"/>
    <n v="0"/>
    <n v="1"/>
    <n v="0"/>
    <n v="0"/>
    <s v="所"/>
    <s v="其他"/>
    <s v="其他系所"/>
    <s v="其他系所"/>
  </r>
  <r>
    <s v="05  9 2019  9:06AM            "/>
    <s v="陳宣"/>
    <s v="AD30311860"/>
    <s v="女"/>
    <s v="03/25/1998                    "/>
    <s v="學生"/>
    <s v="管理學院                      "/>
    <s v="資管系"/>
    <s v="學士班"/>
    <n v="60173628682"/>
    <s v="swoon0325@gmail.com"/>
    <s v="其它"/>
    <s v="是"/>
    <s v="                              "/>
    <m/>
    <s v="是"/>
    <m/>
    <s v="現場報名"/>
    <m/>
    <x v="428"/>
    <n v="6"/>
    <s v="TIP"/>
    <s v="企業實習說明會"/>
    <x v="17"/>
    <n v="2"/>
    <n v="10"/>
    <n v="1"/>
    <n v="107"/>
    <n v="10"/>
    <m/>
    <s v="b05705032陳宣"/>
    <n v="0"/>
    <n v="0"/>
    <n v="0"/>
    <n v="0"/>
    <n v="1"/>
    <n v="0"/>
    <s v="系"/>
    <s v="資管"/>
    <s v="資管系"/>
    <s v="資管系"/>
  </r>
  <r>
    <s v="04 25 2019  3:21PM            "/>
    <s v="陳宣羽"/>
    <s v="K222848971"/>
    <s v="女"/>
    <s v="01/01/1997                    "/>
    <s v="學生"/>
    <s v="管理學院                      "/>
    <s v="工管系企管組"/>
    <s v="學士班"/>
    <n v="34013669"/>
    <s v="b04701143@ntu.edu.tw"/>
    <s v="其它"/>
    <s v="否"/>
    <s v="                              "/>
    <m/>
    <s v="是"/>
    <m/>
    <s v="網路報名"/>
    <s v="140.112.25.99"/>
    <x v="429"/>
    <n v="6"/>
    <s v="TIP"/>
    <s v="企業實習說明會"/>
    <x v="12"/>
    <n v="2"/>
    <n v="107"/>
    <n v="1"/>
    <n v="1"/>
    <n v="10"/>
    <s v="是"/>
    <s v="b04701143陳宣羽"/>
    <n v="0"/>
    <n v="1"/>
    <n v="10"/>
    <n v="0"/>
    <n v="0"/>
    <n v="0"/>
    <s v="系"/>
    <s v="工管"/>
    <s v="工管系"/>
    <s v="工管系"/>
  </r>
  <r>
    <s v="05  6 2019  2:32PM            "/>
    <s v="陳宣喻"/>
    <s v="S224955297"/>
    <s v="女"/>
    <s v="01/07/1998                    "/>
    <s v="學生"/>
    <s v="社會科學院                    "/>
    <s v="經濟系"/>
    <s v="學士班"/>
    <n v="918561758"/>
    <m/>
    <s v="其它"/>
    <s v="是"/>
    <s v="                              "/>
    <m/>
    <s v="是"/>
    <m/>
    <s v="現場報名"/>
    <m/>
    <x v="430"/>
    <n v="6"/>
    <s v="TIP"/>
    <s v="企業實習說明會"/>
    <x v="7"/>
    <n v="2"/>
    <n v="107"/>
    <n v="1"/>
    <n v="1"/>
    <n v="10"/>
    <m/>
    <s v="b05303105陳宣喻"/>
    <n v="0"/>
    <n v="0"/>
    <n v="0"/>
    <n v="0"/>
    <n v="1"/>
    <n v="0"/>
    <s v="系"/>
    <s v="其他"/>
    <s v="其他系所"/>
    <s v="其他系所"/>
  </r>
  <r>
    <s v="02 28 2019  5:59PM            "/>
    <s v="陳宥安"/>
    <s v="E125252443"/>
    <s v="男"/>
    <s v="12/04/1997                    "/>
    <s v="學生"/>
    <s v="管理學院                      "/>
    <s v="財金系"/>
    <s v="學士班"/>
    <n v="988158860"/>
    <s v="nangaluchen@gmail.com"/>
    <s v="其它"/>
    <s v="是"/>
    <n v="0"/>
    <n v="1"/>
    <s v="是"/>
    <m/>
    <s v="網路報名"/>
    <s v="140.112.245.79"/>
    <x v="431"/>
    <n v="10"/>
    <s v="TIP"/>
    <s v="企業實習計劃說明會"/>
    <x v="14"/>
    <n v="2"/>
    <n v="107"/>
    <n v="1"/>
    <n v="1"/>
    <n v="10"/>
    <s v="否"/>
    <s v="b05701117陳宥安"/>
    <n v="0"/>
    <n v="1"/>
    <n v="10"/>
    <n v="0"/>
    <n v="0"/>
    <n v="0"/>
    <s v="系"/>
    <s v="財金"/>
    <s v="財金系"/>
    <s v="財金系"/>
  </r>
  <r>
    <s v="02 28 2019  5:58PM            "/>
    <s v="陳宥安"/>
    <s v="E125252443"/>
    <s v="男"/>
    <s v="12/04/1997                    "/>
    <s v="學生"/>
    <s v="管理學院                      "/>
    <s v="財金系"/>
    <s v="學士班"/>
    <n v="988158860"/>
    <s v="nangaluchen@gmail.com"/>
    <s v="其它"/>
    <s v="是"/>
    <n v="0"/>
    <n v="1"/>
    <s v="是"/>
    <m/>
    <s v="網路報名"/>
    <s v="140.112.245.79"/>
    <x v="431"/>
    <n v="10"/>
    <s v="TIP"/>
    <s v="企業實習計劃說明會"/>
    <x v="3"/>
    <n v="2"/>
    <n v="107"/>
    <n v="1"/>
    <n v="1"/>
    <n v="10"/>
    <s v="否"/>
    <s v="b05701117陳宥安"/>
    <n v="0"/>
    <n v="1"/>
    <n v="10"/>
    <n v="0"/>
    <n v="0"/>
    <n v="0"/>
    <s v="系"/>
    <s v="財金"/>
    <s v="財金系"/>
    <s v="財金系"/>
  </r>
  <r>
    <s v="02 28 2019  5:59PM            "/>
    <s v="陳宥安"/>
    <s v="E125252443"/>
    <s v="男"/>
    <s v="12/04/1997                    "/>
    <s v="學生"/>
    <s v="管理學院                      "/>
    <s v="財金系"/>
    <s v="學士班"/>
    <n v="988158860"/>
    <s v="nangaluchen@gmail.com"/>
    <s v="其它"/>
    <s v="是"/>
    <n v="0"/>
    <n v="1"/>
    <s v="是"/>
    <m/>
    <s v="網路報名"/>
    <s v="140.112.245.79"/>
    <x v="431"/>
    <n v="10"/>
    <s v="TIP"/>
    <s v="企業實習計劃說明會"/>
    <x v="8"/>
    <n v="2"/>
    <n v="107"/>
    <n v="1"/>
    <n v="1"/>
    <n v="10"/>
    <s v="否"/>
    <s v="b05701117陳宥安"/>
    <n v="0"/>
    <n v="1"/>
    <n v="10"/>
    <n v="0"/>
    <n v="0"/>
    <n v="0"/>
    <s v="系"/>
    <s v="財金"/>
    <s v="財金系"/>
    <s v="財金系"/>
  </r>
  <r>
    <s v="03  8 2019  1:33PM            "/>
    <s v="陳宥安"/>
    <s v="E125252443"/>
    <s v="男"/>
    <s v="12/04/1997                    "/>
    <s v="學生"/>
    <s v="管理學院                      "/>
    <s v="財金系"/>
    <s v="學士班"/>
    <n v="988158860"/>
    <s v="nangaluchen@gmail.com"/>
    <s v="其它"/>
    <s v="是"/>
    <n v="0"/>
    <n v="1"/>
    <s v="是"/>
    <m/>
    <s v="網路報名"/>
    <s v="140.112.245.79"/>
    <x v="431"/>
    <n v="10"/>
    <s v="TIP"/>
    <s v="企業實習計劃說明會"/>
    <x v="5"/>
    <n v="2"/>
    <n v="107"/>
    <n v="1"/>
    <n v="1"/>
    <n v="10"/>
    <s v="否"/>
    <s v="b05701117陳宥安"/>
    <n v="0"/>
    <n v="1"/>
    <n v="10"/>
    <n v="0"/>
    <n v="0"/>
    <n v="0"/>
    <s v="系"/>
    <s v="財金"/>
    <s v="財金系"/>
    <s v="財金系"/>
  </r>
  <r>
    <s v="03 21 2019 11:03PM            "/>
    <s v="陳建元"/>
    <s v="A129659015"/>
    <s v="男"/>
    <s v="01/19/1998                    "/>
    <s v="學生"/>
    <s v="管理學院                      "/>
    <s v="財金系"/>
    <s v="學士班"/>
    <n v="978125139"/>
    <s v="eric12211221@gmail.com"/>
    <s v="其它"/>
    <s v="否"/>
    <n v="1"/>
    <n v="0"/>
    <s v="否"/>
    <m/>
    <s v="網路報名"/>
    <s v="118.169.115.45"/>
    <x v="432"/>
    <n v="10"/>
    <s v="TIP"/>
    <s v="企業實習計劃說明會"/>
    <x v="5"/>
    <n v="2"/>
    <n v="107"/>
    <n v="1"/>
    <n v="1"/>
    <n v="10"/>
    <s v="有"/>
    <s v="b05703104陳建元"/>
    <n v="1"/>
    <n v="0"/>
    <n v="0"/>
    <n v="1"/>
    <n v="0"/>
    <n v="0"/>
    <s v="系"/>
    <s v="財金"/>
    <s v="財金系"/>
    <s v="財金系"/>
  </r>
  <r>
    <s v="03 19 2019  4:52PM            "/>
    <s v="陳律倢"/>
    <s v="U221806913"/>
    <s v="女"/>
    <s v="01/15/1998                    "/>
    <s v="學生"/>
    <s v="管理學院                      "/>
    <s v="財金系"/>
    <s v="學士班"/>
    <n v="979239815"/>
    <s v="lyu.jie.chen@gmail.com"/>
    <s v="其它"/>
    <s v="是"/>
    <n v="0"/>
    <n v="0"/>
    <s v="是"/>
    <m/>
    <s v="現場報名"/>
    <m/>
    <x v="433"/>
    <n v="0"/>
    <s v="TIP"/>
    <s v="企業實習計劃說明會"/>
    <x v="3"/>
    <n v="2"/>
    <n v="107"/>
    <n v="1"/>
    <n v="1"/>
    <n v="10"/>
    <m/>
    <s v="b06703106陳律倢"/>
    <n v="0"/>
    <n v="0"/>
    <n v="0"/>
    <n v="0"/>
    <n v="1"/>
    <n v="0"/>
    <s v="系"/>
    <s v="財金"/>
    <s v="財金系"/>
    <s v="財金系"/>
  </r>
  <r>
    <s v="03 19 2019 11:07AM            "/>
    <s v="陳律倢"/>
    <s v="U221806913"/>
    <s v="女"/>
    <s v="01/15/1998                    "/>
    <s v="學生"/>
    <s v="管理學院                      "/>
    <s v="財金系"/>
    <s v="學士班"/>
    <n v="979239815"/>
    <s v="lyu.jie.chen@gmail.com"/>
    <s v="其它"/>
    <s v="否"/>
    <n v="0"/>
    <n v="1"/>
    <s v="是"/>
    <m/>
    <s v="網路報名"/>
    <s v="49.217.130.246"/>
    <x v="433"/>
    <n v="10"/>
    <s v="TIP"/>
    <s v="企業實習計劃說明會"/>
    <x v="5"/>
    <n v="2"/>
    <n v="107"/>
    <n v="1"/>
    <n v="1"/>
    <n v="10"/>
    <s v="否"/>
    <s v="b06703106陳律倢"/>
    <n v="0"/>
    <n v="1"/>
    <n v="10"/>
    <n v="0"/>
    <n v="0"/>
    <n v="0"/>
    <s v="系"/>
    <s v="財金"/>
    <s v="財金系"/>
    <s v="財金系"/>
  </r>
  <r>
    <s v="04  9 2019  9:19AM            "/>
    <s v="陳律倢"/>
    <s v="U221806913"/>
    <s v="女"/>
    <s v="01/15/1998                    "/>
    <s v="學生"/>
    <s v="管理學院                      "/>
    <s v="財金系"/>
    <s v="學士班"/>
    <n v="979239815"/>
    <s v="lyu.jie.chen@gmail.com"/>
    <s v="其它"/>
    <s v="否"/>
    <s v="                              "/>
    <m/>
    <s v="是"/>
    <m/>
    <s v="網路報名"/>
    <s v="49.217.145.117"/>
    <x v="433"/>
    <n v="6"/>
    <s v="TIP"/>
    <s v="企業實習計劃說明會"/>
    <x v="11"/>
    <n v="2"/>
    <n v="107"/>
    <n v="1"/>
    <n v="1"/>
    <n v="10"/>
    <s v="否"/>
    <s v="b06703106陳律倢"/>
    <n v="0"/>
    <n v="1"/>
    <n v="10"/>
    <n v="0"/>
    <n v="0"/>
    <n v="0"/>
    <s v="系"/>
    <s v="財金"/>
    <s v="財金系"/>
    <s v="財金系"/>
  </r>
  <r>
    <s v="04 22 2019  9:05AM            "/>
    <s v="陳律倢"/>
    <s v="U221806913"/>
    <s v="女"/>
    <s v="01/15/1998                    "/>
    <s v="學生"/>
    <s v="管理學院                      "/>
    <s v="財金系"/>
    <s v="學士班"/>
    <n v="979239815"/>
    <s v="lyu.jie.chen@gmail.com"/>
    <s v="其它"/>
    <s v="是"/>
    <s v="                              "/>
    <m/>
    <s v="是"/>
    <m/>
    <s v="網路報名"/>
    <m/>
    <x v="433"/>
    <n v="6"/>
    <s v="職業工坊"/>
    <s v="面試實戰工作坊"/>
    <x v="26"/>
    <n v="2"/>
    <n v="107"/>
    <n v="1"/>
    <n v="1"/>
    <n v="10"/>
    <s v="是"/>
    <s v="B06703106陳律倢"/>
    <n v="0"/>
    <n v="1"/>
    <n v="10"/>
    <n v="0"/>
    <n v="0"/>
    <n v="0"/>
    <s v="系"/>
    <s v="財金"/>
    <s v="財金系"/>
    <s v="財金系"/>
  </r>
  <r>
    <s v="02 27 2019  9:53AM            "/>
    <s v="陳思吟"/>
    <s v="E225108004"/>
    <s v="女"/>
    <s v="04/13/1996                    "/>
    <s v="學生"/>
    <s v="管理學院                      "/>
    <s v="國企系"/>
    <s v="碩士班"/>
    <n v="923260512"/>
    <s v="shihyin96@gmail.com"/>
    <s v="其它"/>
    <s v="否"/>
    <n v="0"/>
    <n v="1"/>
    <s v="是"/>
    <m/>
    <s v="網路報名"/>
    <s v="223.136.149.44"/>
    <x v="434"/>
    <n v="10"/>
    <s v="TIP"/>
    <s v="企業實習計劃說明會"/>
    <x v="3"/>
    <n v="2"/>
    <n v="107"/>
    <n v="1"/>
    <n v="1"/>
    <n v="10"/>
    <s v="是"/>
    <s v="r07724009陳思吟"/>
    <n v="0"/>
    <n v="1"/>
    <n v="10"/>
    <n v="0"/>
    <n v="0"/>
    <n v="0"/>
    <s v="所"/>
    <s v="國企"/>
    <s v="國企所"/>
    <s v="國企所"/>
  </r>
  <r>
    <s v="04 13 2019 12:54PM            "/>
    <s v="陳思吟"/>
    <s v="E225108004"/>
    <s v="女"/>
    <s v="04/13/1996                    "/>
    <s v="學生"/>
    <s v="管理學院                      "/>
    <s v="國企系"/>
    <s v="碩士班"/>
    <n v="923260512"/>
    <s v="shihyin96@gmail.com"/>
    <s v="其它"/>
    <s v="是"/>
    <s v="                              "/>
    <m/>
    <s v="是"/>
    <m/>
    <s v="網路報名"/>
    <m/>
    <x v="434"/>
    <m/>
    <s v="TCP"/>
    <s v="結業式"/>
    <x v="2"/>
    <n v="2"/>
    <n v="107"/>
    <n v="1"/>
    <n v="0"/>
    <n v="0"/>
    <m/>
    <s v="r07724009陳思吟"/>
    <n v="0"/>
    <n v="1"/>
    <n v="0"/>
    <n v="0"/>
    <n v="0"/>
    <n v="0"/>
    <s v="所"/>
    <s v="國企"/>
    <s v="國企所"/>
    <s v="國企所"/>
  </r>
  <r>
    <s v="03 18 2019 11:32AM            "/>
    <s v="陳思吟"/>
    <s v="E225108004"/>
    <s v="女"/>
    <s v="04/13/1996                    "/>
    <s v="學生"/>
    <s v="管理學院                      "/>
    <s v="國企系"/>
    <s v="碩士班"/>
    <n v="923260512"/>
    <s v="r07724009@ntu.edu.tw"/>
    <s v="其它"/>
    <s v="否"/>
    <s v="                              "/>
    <m/>
    <s v="是"/>
    <m/>
    <s v="網路報名"/>
    <s v="140.112.181.194"/>
    <x v="434"/>
    <n v="6"/>
    <s v="TIP"/>
    <s v="企業實習計劃說明會"/>
    <x v="23"/>
    <n v="2"/>
    <n v="107"/>
    <n v="1"/>
    <n v="1"/>
    <n v="10"/>
    <s v="是"/>
    <s v="r07724009陳思吟"/>
    <n v="0"/>
    <n v="1"/>
    <n v="10"/>
    <n v="0"/>
    <n v="0"/>
    <n v="0"/>
    <s v="所"/>
    <s v="國企"/>
    <s v="國企所"/>
    <s v="國企所"/>
  </r>
  <r>
    <s v="03 13 2019  4:54PM            "/>
    <s v="陳思吟"/>
    <s v="E225108004"/>
    <s v="女"/>
    <s v="04/13/1996                    "/>
    <s v="學生"/>
    <s v="管理學院                      "/>
    <s v="國企系"/>
    <s v="碩士班"/>
    <n v="923260512"/>
    <s v="r07724009@ntu.edu.tw"/>
    <s v="其它"/>
    <s v="否"/>
    <s v="                              "/>
    <m/>
    <s v="是"/>
    <m/>
    <s v="網路報名"/>
    <s v="140.112.181.194"/>
    <x v="434"/>
    <n v="6"/>
    <s v="TIP"/>
    <s v="企業實習說明會"/>
    <x v="12"/>
    <n v="2"/>
    <n v="107"/>
    <n v="1"/>
    <n v="1"/>
    <n v="10"/>
    <s v="是"/>
    <s v="r07724009陳思吟"/>
    <n v="0"/>
    <n v="1"/>
    <n v="10"/>
    <n v="0"/>
    <n v="0"/>
    <n v="0"/>
    <s v="所"/>
    <s v="國企"/>
    <s v="國企所"/>
    <s v="國企所"/>
  </r>
  <r>
    <s v="03 18 2019  4:10PM            "/>
    <s v="陳映蓁"/>
    <s v="J222833522"/>
    <s v="女"/>
    <s v="02/13/1996                    "/>
    <s v="學生"/>
    <s v="管理學院                      "/>
    <s v="商研所"/>
    <s v="碩士班"/>
    <n v="960072896"/>
    <s v="r07741019@ntu.edu.tw"/>
    <s v="其它"/>
    <s v="否"/>
    <n v="0"/>
    <n v="1"/>
    <s v="是"/>
    <m/>
    <s v="網路報名"/>
    <s v="101.9.44.118"/>
    <x v="435"/>
    <n v="10"/>
    <s v="TIP"/>
    <s v="企業實習計劃說明會"/>
    <x v="3"/>
    <n v="2"/>
    <n v="107"/>
    <n v="1"/>
    <n v="1"/>
    <n v="10"/>
    <s v="否"/>
    <s v="r07741019陳映蓁"/>
    <n v="0"/>
    <n v="1"/>
    <n v="10"/>
    <n v="0"/>
    <n v="0"/>
    <n v="0"/>
    <s v="所"/>
    <s v="商研"/>
    <s v="商研所"/>
    <s v="商研所"/>
  </r>
  <r>
    <s v="03  7 2019  9:51PM            "/>
    <s v="陳昭妤"/>
    <s v="A228630974"/>
    <s v="女"/>
    <s v="02/02/1995                    "/>
    <s v="校外人士"/>
    <m/>
    <s v="淡江大學資管所"/>
    <s v="學生"/>
    <n v="972184211"/>
    <s v="susan.cy.chen@gmail.com"/>
    <s v="其它"/>
    <s v="否"/>
    <s v="                              "/>
    <m/>
    <s v="否"/>
    <m/>
    <s v="網路報名"/>
    <s v="123.192.8.51"/>
    <x v="436"/>
    <n v="6"/>
    <s v="TIP"/>
    <s v="企業實習計劃說明會"/>
    <x v="11"/>
    <n v="2"/>
    <n v="107"/>
    <n v="1"/>
    <n v="1"/>
    <n v="10"/>
    <m/>
    <s v="susan8422陳昭妤"/>
    <n v="1"/>
    <n v="0"/>
    <n v="0"/>
    <n v="1"/>
    <n v="0"/>
    <n v="0"/>
    <s v="其他"/>
    <s v="非在校生"/>
    <s v="其他"/>
    <s v="其他"/>
  </r>
  <r>
    <s v="03 15 2019  1:38AM            "/>
    <s v="陳昭政"/>
    <s v="A130527417"/>
    <s v="男"/>
    <s v="01/19/1999                    "/>
    <s v="學生"/>
    <s v="管理學院                      "/>
    <s v="國企系"/>
    <s v="學士班"/>
    <n v="970800580"/>
    <s v="a0970800580@gmail.com"/>
    <s v="其它"/>
    <s v="否"/>
    <n v="0"/>
    <n v="1"/>
    <s v="是"/>
    <m/>
    <s v="網路報名"/>
    <s v="219.68.51.64"/>
    <x v="437"/>
    <n v="10"/>
    <s v="TIP"/>
    <s v="企業實習計劃說明會"/>
    <x v="9"/>
    <n v="2"/>
    <n v="107"/>
    <n v="1"/>
    <n v="1"/>
    <n v="10"/>
    <s v="否"/>
    <s v="b06704077陳昭政"/>
    <n v="0"/>
    <n v="1"/>
    <n v="10"/>
    <n v="0"/>
    <n v="0"/>
    <n v="0"/>
    <s v="系"/>
    <s v="國企"/>
    <s v="國企系"/>
    <s v="國企系"/>
  </r>
  <r>
    <s v="03 19 2019  4:33AM            "/>
    <s v="陳昭政"/>
    <s v="A130527417"/>
    <s v="男"/>
    <s v="01/19/1999                    "/>
    <s v="學生"/>
    <s v="管理學院                      "/>
    <s v="國企系"/>
    <s v="學士班"/>
    <n v="970800580"/>
    <s v="a0970800580@gmail.com"/>
    <s v="其它"/>
    <s v="否"/>
    <n v="0"/>
    <n v="1"/>
    <s v="是"/>
    <m/>
    <s v="網路報名"/>
    <s v="219.68.51.64"/>
    <x v="437"/>
    <n v="10"/>
    <s v="TIP"/>
    <s v="企業實習計劃說明會"/>
    <x v="1"/>
    <n v="2"/>
    <n v="107"/>
    <n v="1"/>
    <n v="1"/>
    <n v="10"/>
    <s v="否"/>
    <s v="b06704077陳昭政"/>
    <n v="0"/>
    <n v="1"/>
    <n v="10"/>
    <n v="0"/>
    <n v="0"/>
    <n v="0"/>
    <s v="系"/>
    <s v="國企"/>
    <s v="國企系"/>
    <s v="國企系"/>
  </r>
  <r>
    <s v="03 22 2019  6:51PM            "/>
    <s v="陳昭政"/>
    <s v="A130527417"/>
    <s v="男"/>
    <s v="01/19/1999                    "/>
    <s v="學生"/>
    <s v="管理學院                      "/>
    <s v="國企系"/>
    <s v="學士班"/>
    <n v="970800580"/>
    <s v="a0970800580@gmail.com"/>
    <s v="其它"/>
    <s v="否"/>
    <n v="0"/>
    <n v="1"/>
    <s v="是"/>
    <m/>
    <s v="網路報名"/>
    <s v="140.112.25.98"/>
    <x v="437"/>
    <n v="10"/>
    <s v="TIP"/>
    <s v="企業實習計劃說明會"/>
    <x v="5"/>
    <n v="2"/>
    <n v="107"/>
    <n v="1"/>
    <n v="1"/>
    <n v="10"/>
    <s v="否"/>
    <s v="b06704077陳昭政"/>
    <n v="0"/>
    <n v="1"/>
    <n v="10"/>
    <n v="0"/>
    <n v="0"/>
    <n v="0"/>
    <s v="系"/>
    <s v="國企"/>
    <s v="國企系"/>
    <s v="國企系"/>
  </r>
  <r>
    <s v="04  9 2019  8:24PM            "/>
    <s v="陳昭政"/>
    <s v="A130527417"/>
    <s v="男"/>
    <s v="01/19/1999                    "/>
    <s v="學生"/>
    <s v="管理學院                      "/>
    <s v="國企系"/>
    <s v="學士班"/>
    <n v="970800580"/>
    <s v="a0970800580@gmail.com"/>
    <s v="其它"/>
    <s v="否"/>
    <s v="                              "/>
    <m/>
    <s v="是"/>
    <m/>
    <s v="網路報名"/>
    <s v="140.112.25.98"/>
    <x v="437"/>
    <n v="6"/>
    <s v="TIP"/>
    <s v="企業實習計劃說明會"/>
    <x v="22"/>
    <n v="2"/>
    <n v="107"/>
    <n v="1"/>
    <n v="1"/>
    <n v="10"/>
    <s v="否"/>
    <s v="b06704077陳昭政"/>
    <n v="0"/>
    <n v="1"/>
    <n v="10"/>
    <n v="0"/>
    <n v="0"/>
    <n v="0"/>
    <s v="系"/>
    <s v="國企"/>
    <s v="國企系"/>
    <s v="國企系"/>
  </r>
  <r>
    <s v="04 11 2019  1:11AM            "/>
    <s v="陳昭政"/>
    <s v="A130527417"/>
    <s v="男"/>
    <s v="01/19/1999                    "/>
    <s v="學生"/>
    <s v="管理學院                      "/>
    <s v="國企系"/>
    <s v="學士班"/>
    <n v="970800580"/>
    <s v="a0970800580@gmail.com"/>
    <s v="其它"/>
    <s v="否"/>
    <s v="                              "/>
    <m/>
    <s v="是"/>
    <m/>
    <s v="網路報名"/>
    <s v="58.114.65.90"/>
    <x v="437"/>
    <n v="6"/>
    <s v="TIP"/>
    <s v="企業實習計劃說明會"/>
    <x v="11"/>
    <n v="2"/>
    <n v="107"/>
    <n v="1"/>
    <n v="1"/>
    <n v="10"/>
    <s v="否"/>
    <s v="b06704077陳昭政"/>
    <n v="0"/>
    <n v="1"/>
    <n v="10"/>
    <n v="0"/>
    <n v="0"/>
    <n v="0"/>
    <s v="系"/>
    <s v="國企"/>
    <s v="國企系"/>
    <s v="國企系"/>
  </r>
  <r>
    <s v="04 12 2019 12:25AM            "/>
    <s v="陳昭政"/>
    <s v="A130527417"/>
    <s v="男"/>
    <s v="01/19/1999                    "/>
    <s v="學生"/>
    <s v="管理學院                      "/>
    <s v="國企系"/>
    <s v="學士班"/>
    <n v="970800580"/>
    <s v="a0970800580@gmail.com"/>
    <s v="其它"/>
    <s v="否"/>
    <s v="                              "/>
    <m/>
    <s v="是"/>
    <m/>
    <s v="網路報名"/>
    <s v="58.114.65.90"/>
    <x v="437"/>
    <n v="6"/>
    <s v="TIP"/>
    <s v="企業實習計劃說明會"/>
    <x v="23"/>
    <n v="2"/>
    <n v="107"/>
    <n v="1"/>
    <n v="1"/>
    <n v="10"/>
    <s v="否"/>
    <s v="b06704077陳昭政"/>
    <n v="0"/>
    <n v="1"/>
    <n v="10"/>
    <n v="0"/>
    <n v="0"/>
    <n v="0"/>
    <s v="系"/>
    <s v="國企"/>
    <s v="國企系"/>
    <s v="國企系"/>
  </r>
  <r>
    <s v="04 25 2019 12:12AM            "/>
    <s v="陳昭政"/>
    <s v="A130527417"/>
    <s v="男"/>
    <s v="01/19/1999                    "/>
    <s v="學生"/>
    <s v="管理學院                      "/>
    <s v="國企系"/>
    <s v="學士班"/>
    <n v="970800580"/>
    <s v="a0970800580@gmail.com"/>
    <s v="其它"/>
    <s v="否"/>
    <s v="                              "/>
    <m/>
    <s v="是"/>
    <m/>
    <s v="網路報名"/>
    <s v="219.68.56.173"/>
    <x v="437"/>
    <n v="6"/>
    <s v="TIP"/>
    <s v="企業實習說明會"/>
    <x v="25"/>
    <n v="2"/>
    <n v="107"/>
    <n v="1"/>
    <n v="1"/>
    <n v="10"/>
    <s v="否"/>
    <s v="b06704077陳昭政"/>
    <n v="0"/>
    <n v="1"/>
    <n v="10"/>
    <n v="0"/>
    <n v="0"/>
    <n v="0"/>
    <s v="系"/>
    <s v="國企"/>
    <s v="國企系"/>
    <s v="國企系"/>
  </r>
  <r>
    <s v="04 26 2019  5:07AM            "/>
    <s v="陳昭政"/>
    <s v="A130527417"/>
    <s v="男"/>
    <s v="01/19/1999                    "/>
    <s v="學生"/>
    <s v="管理學院                      "/>
    <s v="國企系"/>
    <s v="學士班"/>
    <n v="970800580"/>
    <s v="a0970800580@gmail.com"/>
    <s v="其它"/>
    <s v="否"/>
    <s v="                              "/>
    <m/>
    <s v="是"/>
    <m/>
    <s v="網路報名"/>
    <s v="219.68.56.173"/>
    <x v="437"/>
    <n v="6"/>
    <s v="TIP"/>
    <s v="企業實習說明會"/>
    <x v="12"/>
    <n v="2"/>
    <n v="107"/>
    <n v="1"/>
    <n v="1"/>
    <n v="10"/>
    <s v="否"/>
    <s v="b06704077陳昭政"/>
    <n v="0"/>
    <n v="1"/>
    <n v="10"/>
    <n v="0"/>
    <n v="0"/>
    <n v="0"/>
    <s v="系"/>
    <s v="國企"/>
    <s v="國企系"/>
    <s v="國企系"/>
  </r>
  <r>
    <s v="03 21 2019  3:58PM            "/>
    <s v="陳昱佐"/>
    <s v="A126137254"/>
    <s v="男"/>
    <s v="02/14/1993                    "/>
    <s v="學生"/>
    <s v="社會科學院                    "/>
    <s v="經濟系"/>
    <s v="碩士班"/>
    <n v="983287739"/>
    <s v="k27283768@gmail.com"/>
    <s v="其它"/>
    <s v="否"/>
    <s v="                              "/>
    <m/>
    <s v="否"/>
    <m/>
    <s v="網路報名"/>
    <s v="140.112.25.121"/>
    <x v="438"/>
    <n v="6"/>
    <s v="職涯講堂"/>
    <s v="學長姐實習經驗分享會"/>
    <x v="6"/>
    <n v="2"/>
    <n v="107"/>
    <n v="1"/>
    <n v="1"/>
    <n v="10"/>
    <s v="實習經驗分想"/>
    <s v="r07323038陳昱佐"/>
    <n v="1"/>
    <n v="0"/>
    <n v="0"/>
    <n v="1"/>
    <n v="0"/>
    <n v="0"/>
    <s v="所"/>
    <s v="其他"/>
    <s v="其他系所"/>
    <s v="其他系所"/>
  </r>
  <r>
    <s v="02 25 2019 11:13AM            "/>
    <s v="陳昱豪"/>
    <s v="E124612025"/>
    <s v="男"/>
    <s v="08/02/1994                    "/>
    <s v="學生"/>
    <s v="理學院                        "/>
    <s v="心理系一般組"/>
    <s v="碩士班"/>
    <n v="929822336"/>
    <s v="itoyuhao@gmail.com"/>
    <s v="其它"/>
    <s v="否"/>
    <n v="0"/>
    <n v="1"/>
    <s v="是"/>
    <m/>
    <s v="網路報名"/>
    <s v="140.112.4.174"/>
    <x v="439"/>
    <n v="10"/>
    <s v="TIP"/>
    <s v="企業實習計劃說明會"/>
    <x v="0"/>
    <n v="2"/>
    <n v="107"/>
    <n v="1"/>
    <n v="1"/>
    <n v="10"/>
    <s v="是"/>
    <s v="r07227121陳昱豪"/>
    <n v="0"/>
    <n v="1"/>
    <n v="10"/>
    <n v="0"/>
    <n v="0"/>
    <n v="0"/>
    <s v="所"/>
    <s v="其他"/>
    <s v="其他系所"/>
    <s v="其他系所"/>
  </r>
  <r>
    <s v="02 25 2019 11:02AM            "/>
    <s v="陳昱豪"/>
    <s v="E124612025"/>
    <s v="男"/>
    <s v="08/02/1994                    "/>
    <s v="學生"/>
    <s v="理學院                        "/>
    <s v="心理系一般組"/>
    <s v="碩士班"/>
    <n v="929822336"/>
    <s v="itoyuhao@gmail.com"/>
    <s v="其它"/>
    <s v="否"/>
    <n v="1"/>
    <n v="0"/>
    <s v="否"/>
    <m/>
    <s v="網路報名"/>
    <s v="140.112.4.174"/>
    <x v="439"/>
    <n v="10"/>
    <s v="TIP"/>
    <s v="企業實習計劃說明會"/>
    <x v="3"/>
    <n v="2"/>
    <n v="107"/>
    <n v="1"/>
    <n v="1"/>
    <n v="10"/>
    <s v="是"/>
    <s v="r07227121陳昱豪"/>
    <n v="1"/>
    <n v="0"/>
    <n v="0"/>
    <n v="1"/>
    <n v="0"/>
    <n v="0"/>
    <s v="所"/>
    <s v="其他"/>
    <s v="其他系所"/>
    <s v="其他系所"/>
  </r>
  <r>
    <s v="02 25 2019 11:02AM            "/>
    <s v="陳昱豪"/>
    <s v="E124612025"/>
    <s v="男"/>
    <s v="08/02/1994                    "/>
    <s v="學生"/>
    <s v="理學院                        "/>
    <s v="心理系一般組"/>
    <s v="碩士班"/>
    <n v="929822336"/>
    <s v="itoyuhao@gmail.com"/>
    <s v="其它"/>
    <s v="否"/>
    <n v="0"/>
    <n v="1"/>
    <s v="是"/>
    <m/>
    <s v="網路報名"/>
    <s v="140.112.4.174"/>
    <x v="439"/>
    <n v="10"/>
    <s v="TIP"/>
    <s v="企業實習計劃說明會"/>
    <x v="8"/>
    <n v="2"/>
    <n v="107"/>
    <n v="1"/>
    <n v="1"/>
    <n v="10"/>
    <s v="是"/>
    <s v="r07227121陳昱豪"/>
    <n v="0"/>
    <n v="1"/>
    <n v="10"/>
    <n v="0"/>
    <n v="0"/>
    <n v="0"/>
    <s v="所"/>
    <s v="其他"/>
    <s v="其他系所"/>
    <s v="其他系所"/>
  </r>
  <r>
    <s v="03  5 2019 11:01AM            "/>
    <s v="陳柏廷"/>
    <s v="N126064515"/>
    <s v="男"/>
    <s v="07/21/1997                    "/>
    <s v="學生"/>
    <s v="管理學院                      "/>
    <s v="會計系"/>
    <s v="學士班"/>
    <s v="0978-278333"/>
    <s v="jb0721032050@gmail.com"/>
    <s v="其它"/>
    <s v="否"/>
    <n v="0"/>
    <n v="1"/>
    <s v="是"/>
    <m/>
    <s v="網路報名"/>
    <s v="140.112.25.100"/>
    <x v="440"/>
    <n v="10"/>
    <s v="TIP"/>
    <s v="企業實習計劃說明會"/>
    <x v="3"/>
    <n v="2"/>
    <n v="107"/>
    <n v="1"/>
    <n v="1"/>
    <n v="10"/>
    <s v="否"/>
    <s v="b05607018陳柏廷"/>
    <n v="0"/>
    <n v="1"/>
    <n v="10"/>
    <n v="0"/>
    <n v="0"/>
    <n v="0"/>
    <s v="系"/>
    <s v="會計"/>
    <s v="會計系"/>
    <s v="會計系"/>
  </r>
  <r>
    <s v="03  5 2019 11:00AM            "/>
    <s v="陳柏廷"/>
    <s v="N126064515"/>
    <s v="男"/>
    <s v="07/21/1997                    "/>
    <s v="學生"/>
    <s v="管理學院                      "/>
    <s v="會計系"/>
    <s v="學士班"/>
    <s v="0978-278333"/>
    <s v="jb0721032050@gmail.com"/>
    <s v="其它"/>
    <s v="否"/>
    <n v="0"/>
    <n v="1"/>
    <s v="是"/>
    <m/>
    <s v="網路報名"/>
    <s v="140.112.25.100"/>
    <x v="440"/>
    <n v="10"/>
    <s v="TIP"/>
    <s v="企業實習計劃說明會"/>
    <x v="8"/>
    <n v="2"/>
    <n v="107"/>
    <n v="1"/>
    <n v="1"/>
    <n v="10"/>
    <s v="有"/>
    <s v="b05607018陳柏廷"/>
    <n v="0"/>
    <n v="1"/>
    <n v="10"/>
    <n v="0"/>
    <n v="0"/>
    <n v="0"/>
    <s v="系"/>
    <s v="會計"/>
    <s v="會計系"/>
    <s v="會計系"/>
  </r>
  <r>
    <s v="03 19 2019 12:45PM            "/>
    <s v="陳柏廷"/>
    <s v="N126064515"/>
    <s v="男"/>
    <s v="07/21/1997                    "/>
    <s v="學生"/>
    <s v="管理學院                      "/>
    <s v="會計系"/>
    <s v="學士班"/>
    <s v="0978-278333"/>
    <s v="jb0721032050@gmail.com"/>
    <s v="其它"/>
    <s v="否"/>
    <n v="1"/>
    <n v="0"/>
    <s v="否"/>
    <m/>
    <s v="網路報名"/>
    <s v="140.112.25.46"/>
    <x v="440"/>
    <n v="10"/>
    <s v="TIP"/>
    <s v="企業實習計劃說明會"/>
    <x v="5"/>
    <n v="2"/>
    <n v="107"/>
    <n v="1"/>
    <n v="1"/>
    <n v="10"/>
    <s v="有"/>
    <s v="b05607018陳柏廷"/>
    <n v="1"/>
    <n v="0"/>
    <n v="0"/>
    <n v="1"/>
    <n v="0"/>
    <n v="0"/>
    <s v="系"/>
    <s v="會計"/>
    <s v="會計系"/>
    <s v="會計系"/>
  </r>
  <r>
    <s v="03  5 2019 11:02AM            "/>
    <s v="陳柏廷"/>
    <s v="N126064515"/>
    <s v="男"/>
    <s v="07/21/1997                    "/>
    <s v="學生"/>
    <s v="管理學院                      "/>
    <s v="會計系"/>
    <s v="學士班"/>
    <s v="0978-278333"/>
    <s v="jb0721032050@gmail.com"/>
    <s v="其它"/>
    <s v="否"/>
    <s v="                              "/>
    <m/>
    <s v="否"/>
    <m/>
    <s v="網路報名"/>
    <s v="140.112.25.100"/>
    <x v="440"/>
    <n v="6"/>
    <s v="TIP"/>
    <s v="企業實習計劃說明會"/>
    <x v="11"/>
    <n v="2"/>
    <n v="107"/>
    <n v="1"/>
    <n v="1"/>
    <n v="10"/>
    <m/>
    <s v="b05607018陳柏廷"/>
    <n v="1"/>
    <n v="0"/>
    <n v="0"/>
    <n v="1"/>
    <n v="0"/>
    <n v="0"/>
    <s v="系"/>
    <s v="會計"/>
    <s v="會計系"/>
    <s v="會計系"/>
  </r>
  <r>
    <s v="05  1 2019  4:22PM            "/>
    <s v="陳柔安"/>
    <s v="F229050564"/>
    <s v="女"/>
    <s v="01/31/1997                    "/>
    <s v="學生"/>
    <s v="管理學院                      "/>
    <s v="工管系科管組"/>
    <s v="學士班"/>
    <n v="958009612"/>
    <s v="b04701232@ntu.edu.tw"/>
    <s v="其它"/>
    <s v="否"/>
    <s v="                              "/>
    <m/>
    <s v="否"/>
    <m/>
    <s v="網路報名"/>
    <s v="114.32.192.215"/>
    <x v="441"/>
    <n v="6"/>
    <s v="TIP"/>
    <s v="企業實習說明會"/>
    <x v="7"/>
    <n v="2"/>
    <n v="107"/>
    <n v="1"/>
    <n v="1"/>
    <n v="10"/>
    <s v="是"/>
    <s v="b04701232陳柔安"/>
    <n v="1"/>
    <n v="0"/>
    <n v="0"/>
    <n v="1"/>
    <n v="0"/>
    <n v="0"/>
    <s v="系"/>
    <s v="工管"/>
    <s v="工管系"/>
    <s v="工管系"/>
  </r>
  <r>
    <s v="03  9 2019  4:35PM            "/>
    <s v="陳柔穎"/>
    <s v="A229702255"/>
    <s v="女"/>
    <s v="11/04/1995                    "/>
    <s v="校外人士"/>
    <m/>
    <s v="國立台北教育大學"/>
    <s v="學生"/>
    <n v="952859388"/>
    <s v="zoo61116@yahoo.com.tw"/>
    <s v="其它"/>
    <s v="否"/>
    <n v="1"/>
    <n v="0"/>
    <s v="否"/>
    <m/>
    <s v="網路報名"/>
    <s v="49.218.52.202"/>
    <x v="442"/>
    <n v="10"/>
    <s v="TIP"/>
    <s v="企業實習計劃說明會"/>
    <x v="5"/>
    <n v="2"/>
    <n v="107"/>
    <n v="1"/>
    <n v="1"/>
    <n v="10"/>
    <s v="有"/>
    <s v="110318032陳柔穎"/>
    <n v="1"/>
    <n v="0"/>
    <n v="0"/>
    <n v="1"/>
    <n v="0"/>
    <n v="0"/>
    <s v="其他"/>
    <s v="非在校生"/>
    <s v="其他"/>
    <s v="其他"/>
  </r>
  <r>
    <s v="04 10 2019  5:12PM            "/>
    <s v="陳禹媛"/>
    <s v="F229340590"/>
    <s v="女"/>
    <s v="09/26/1996                    "/>
    <s v="學生"/>
    <s v="管理學院                      "/>
    <s v="資管系"/>
    <s v="學士班"/>
    <n v="988820629"/>
    <s v="b04705004@ntu.edu.tw"/>
    <s v="其它"/>
    <s v="否"/>
    <s v="                              "/>
    <m/>
    <s v="是"/>
    <m/>
    <s v="網路報名"/>
    <s v="140.112.4.192"/>
    <x v="443"/>
    <n v="6"/>
    <s v="TIP"/>
    <s v="企業實習計劃說明會"/>
    <x v="11"/>
    <n v="2"/>
    <n v="107"/>
    <n v="1"/>
    <n v="1"/>
    <n v="10"/>
    <s v="是"/>
    <s v="b04705004陳禹媛"/>
    <n v="0"/>
    <n v="1"/>
    <n v="10"/>
    <n v="0"/>
    <n v="0"/>
    <n v="0"/>
    <s v="系"/>
    <s v="資管"/>
    <s v="資管系"/>
    <s v="資管系"/>
  </r>
  <r>
    <s v="03 14 2019  3:13PM            "/>
    <s v="陳禹蓁"/>
    <s v="A229157330"/>
    <s v="女"/>
    <s v="07/08/1998                    "/>
    <s v="學生"/>
    <s v="社會科學院                    "/>
    <s v="社會系"/>
    <s v="學士班"/>
    <n v="910070894"/>
    <s v="b05305041@ntu.edu.tw"/>
    <s v="其它"/>
    <s v="否"/>
    <n v="0"/>
    <n v="1"/>
    <s v="是"/>
    <m/>
    <s v="網路報名"/>
    <s v="140.112.4.192"/>
    <x v="444"/>
    <n v="10"/>
    <s v="TIP"/>
    <s v="企業實習計劃說明會"/>
    <x v="9"/>
    <n v="2"/>
    <n v="107"/>
    <n v="1"/>
    <n v="1"/>
    <n v="10"/>
    <s v="否"/>
    <s v="b05305041陳禹蓁"/>
    <n v="0"/>
    <n v="1"/>
    <n v="10"/>
    <n v="0"/>
    <n v="0"/>
    <n v="0"/>
    <s v="系"/>
    <s v="其他"/>
    <s v="其他系所"/>
    <s v="其他系所"/>
  </r>
  <r>
    <s v="03 12 2019 11:38PM            "/>
    <s v="陳禹潔"/>
    <s v="A229133830"/>
    <s v="女"/>
    <s v="04/25/1997                    "/>
    <s v="校外人士"/>
    <m/>
    <m/>
    <m/>
    <n v="910860425"/>
    <s v="clairecyc2525@gmail.con"/>
    <s v="其它"/>
    <s v="否"/>
    <n v="0"/>
    <n v="1"/>
    <s v="是"/>
    <m/>
    <s v="網路報名"/>
    <s v="123.193.47.253"/>
    <x v="445"/>
    <n v="10"/>
    <s v="TIP"/>
    <s v="企業實習計劃說明會"/>
    <x v="5"/>
    <n v="2"/>
    <n v="107"/>
    <n v="1"/>
    <n v="1"/>
    <n v="10"/>
    <s v="是"/>
    <s v="yuchieh25陳禹潔"/>
    <n v="0"/>
    <n v="1"/>
    <n v="10"/>
    <n v="0"/>
    <n v="0"/>
    <n v="0"/>
    <s v="其他"/>
    <s v="非在校生"/>
    <s v="其他"/>
    <s v="其他"/>
  </r>
  <r>
    <s v="03 12 2019  9:24AM            "/>
    <s v="陳美儀"/>
    <s v="A230263232"/>
    <s v="女"/>
    <s v="03/03/1999                    "/>
    <s v="學生"/>
    <s v="管理學院                      "/>
    <s v="國企系"/>
    <s v="學士班"/>
    <n v="924162988"/>
    <s v="she50425@gmail.com"/>
    <s v="其它"/>
    <s v="否"/>
    <n v="0"/>
    <n v="1"/>
    <s v="是"/>
    <m/>
    <s v="網路報名"/>
    <s v="140.112.25.39"/>
    <x v="446"/>
    <n v="10"/>
    <s v="TIP"/>
    <s v="企業實習計劃說明會"/>
    <x v="9"/>
    <n v="2"/>
    <n v="107"/>
    <n v="1"/>
    <n v="1"/>
    <n v="10"/>
    <s v="否"/>
    <s v="b06704079陳美儀"/>
    <n v="0"/>
    <n v="1"/>
    <n v="10"/>
    <n v="0"/>
    <n v="0"/>
    <n v="0"/>
    <s v="系"/>
    <s v="國企"/>
    <s v="國企系"/>
    <s v="國企系"/>
  </r>
  <r>
    <s v="03 12 2019  9:19AM            "/>
    <s v="陳美儀"/>
    <s v="A230263232"/>
    <s v="女"/>
    <s v="03/03/1999                    "/>
    <s v="學生"/>
    <s v="管理學院                      "/>
    <s v="國企系"/>
    <s v="學士班"/>
    <n v="924162988"/>
    <s v="she50425@gmail.com"/>
    <s v="其它"/>
    <s v="否"/>
    <n v="0"/>
    <n v="1"/>
    <s v="是"/>
    <m/>
    <s v="網路報名"/>
    <s v="140.112.25.39"/>
    <x v="446"/>
    <n v="10"/>
    <s v="TIP"/>
    <s v="企業實習計劃說明會"/>
    <x v="10"/>
    <n v="2"/>
    <n v="107"/>
    <n v="1"/>
    <n v="1"/>
    <n v="10"/>
    <m/>
    <s v="b06704079陳美儀"/>
    <n v="0"/>
    <n v="1"/>
    <n v="10"/>
    <n v="0"/>
    <n v="0"/>
    <n v="0"/>
    <s v="系"/>
    <s v="國企"/>
    <s v="國企系"/>
    <s v="國企系"/>
  </r>
  <r>
    <s v="03 20 2019 11:20AM            "/>
    <s v="陳美儀"/>
    <s v="A230263232"/>
    <s v="女"/>
    <s v="03/03/1999                    "/>
    <s v="學生"/>
    <s v="管理學院                      "/>
    <s v="國企系"/>
    <s v="學士班"/>
    <n v="924162988"/>
    <s v="she50425@gmail.com"/>
    <s v="其它"/>
    <s v="否"/>
    <s v="                              "/>
    <m/>
    <s v="是"/>
    <m/>
    <s v="網路報名"/>
    <s v="140.112.25.43"/>
    <x v="446"/>
    <n v="6"/>
    <s v="職涯講堂"/>
    <s v="實習經驗分享"/>
    <x v="27"/>
    <n v="2"/>
    <n v="107"/>
    <n v="1"/>
    <n v="1"/>
    <n v="10"/>
    <s v="想請問學姊，面試如何準備?"/>
    <s v="b06704079陳美儀"/>
    <n v="0"/>
    <n v="1"/>
    <n v="10"/>
    <n v="0"/>
    <n v="0"/>
    <n v="0"/>
    <s v="系"/>
    <s v="國企"/>
    <s v="國企系"/>
    <s v="國企系"/>
  </r>
  <r>
    <s v="03  5 2019  2:20PM            "/>
    <s v="陳羿名"/>
    <s v="A129664196"/>
    <s v="男"/>
    <s v="05/14/1998                    "/>
    <s v="學生"/>
    <s v="生物資源暨農學院              "/>
    <s v="農經系"/>
    <s v="學士班"/>
    <n v="968669947"/>
    <s v="y28883@gmail.com"/>
    <s v="其它"/>
    <s v="否"/>
    <n v="0"/>
    <n v="1"/>
    <s v="是"/>
    <m/>
    <s v="網路報名"/>
    <s v="180.217.87.63"/>
    <x v="447"/>
    <n v="10"/>
    <s v="TIP"/>
    <s v="企業實習計劃說明會"/>
    <x v="13"/>
    <n v="2"/>
    <n v="107"/>
    <n v="1"/>
    <n v="1"/>
    <n v="10"/>
    <s v="是"/>
    <s v="b06607061陳羿名"/>
    <n v="0"/>
    <n v="1"/>
    <n v="10"/>
    <n v="0"/>
    <n v="0"/>
    <n v="0"/>
    <s v="系"/>
    <s v="其他"/>
    <s v="其他系所"/>
    <s v="其他系所"/>
  </r>
  <r>
    <s v="04  9 2019  4:48PM            "/>
    <s v="陳苑婷"/>
    <s v="D222102929"/>
    <s v="女"/>
    <s v="03/17/1995                    "/>
    <s v="學生"/>
    <s v="社會科學院                    "/>
    <s v="新聞所"/>
    <s v="碩士班"/>
    <n v="921829496"/>
    <s v="judy27604@gmail.com"/>
    <s v="其它"/>
    <s v="否"/>
    <s v="                              "/>
    <m/>
    <s v="是"/>
    <m/>
    <s v="網路報名"/>
    <s v="140.112.25.100"/>
    <x v="448"/>
    <n v="6"/>
    <s v="職業工坊"/>
    <s v="面試實戰工作坊"/>
    <x v="24"/>
    <n v="2"/>
    <n v="107"/>
    <n v="1"/>
    <n v="1"/>
    <n v="10"/>
    <s v="是"/>
    <s v="r07342003陳苑婷"/>
    <n v="0"/>
    <n v="1"/>
    <n v="10"/>
    <n v="0"/>
    <n v="0"/>
    <n v="0"/>
    <s v="所"/>
    <s v="其他"/>
    <s v="其他系所"/>
    <s v="其他系所"/>
  </r>
  <r>
    <s v="05  2 2019  4:07PM            "/>
    <s v="陳若童"/>
    <s v="AD30289827"/>
    <s v="女"/>
    <s v="03/27/1998                    "/>
    <s v="學生"/>
    <s v="管理學院                      "/>
    <s v="工管系企管組"/>
    <s v="學士班"/>
    <n v="905322710"/>
    <s v="jioktong@gmail.com"/>
    <s v="其它"/>
    <s v="否"/>
    <s v="                              "/>
    <m/>
    <s v="是"/>
    <m/>
    <s v="網路報名"/>
    <s v="140.112.25.106"/>
    <x v="449"/>
    <n v="6"/>
    <s v="TIP"/>
    <s v="企業實習說明會"/>
    <x v="7"/>
    <n v="2"/>
    <n v="107"/>
    <n v="1"/>
    <n v="1"/>
    <n v="10"/>
    <s v="是"/>
    <s v="b05701126陳若童"/>
    <n v="0"/>
    <n v="1"/>
    <n v="10"/>
    <n v="0"/>
    <n v="0"/>
    <n v="0"/>
    <s v="系"/>
    <s v="工管"/>
    <s v="工管系"/>
    <s v="工管系"/>
  </r>
  <r>
    <s v="03  6 2019 10:40PM            "/>
    <s v="陳若瑾"/>
    <s v="A229566606"/>
    <s v="女"/>
    <s v="10/19/1996                    "/>
    <s v="學生"/>
    <s v="社會科學院                    "/>
    <s v="經濟系"/>
    <s v="學士班"/>
    <n v="952422271"/>
    <s v="b05303109@ntu.edu.tw"/>
    <s v="其它"/>
    <s v="否"/>
    <n v="1"/>
    <n v="0"/>
    <s v="否"/>
    <m/>
    <s v="網路報名"/>
    <s v="219.91.1.40"/>
    <x v="450"/>
    <n v="10"/>
    <s v="TIP"/>
    <s v="企業實習計劃說明會"/>
    <x v="0"/>
    <n v="2"/>
    <n v="107"/>
    <n v="1"/>
    <n v="1"/>
    <n v="10"/>
    <s v="否"/>
    <s v="b05303109陳若瑾"/>
    <n v="1"/>
    <n v="0"/>
    <n v="0"/>
    <n v="1"/>
    <n v="0"/>
    <n v="0"/>
    <s v="系"/>
    <s v="其他"/>
    <s v="其他系所"/>
    <s v="其他系所"/>
  </r>
  <r>
    <s v="03 18 2019  1:45PM            "/>
    <s v="陳若瑾"/>
    <s v="A229566606"/>
    <s v="女"/>
    <s v="10/19/1996                    "/>
    <s v="學生"/>
    <s v="社會科學院                    "/>
    <s v="經濟系"/>
    <s v="學士班"/>
    <n v="952422271"/>
    <s v="b05303109@ntu.edu.tw"/>
    <s v="其它"/>
    <s v="否"/>
    <n v="1"/>
    <n v="0"/>
    <s v="否"/>
    <m/>
    <s v="網路報名"/>
    <s v="140.112.7.185"/>
    <x v="450"/>
    <n v="10"/>
    <s v="TIP"/>
    <s v="企業實習計劃說明會"/>
    <x v="1"/>
    <n v="2"/>
    <n v="107"/>
    <n v="1"/>
    <n v="1"/>
    <n v="10"/>
    <s v="否"/>
    <s v="b05303109陳若瑾"/>
    <n v="1"/>
    <n v="0"/>
    <n v="0"/>
    <n v="1"/>
    <n v="0"/>
    <n v="0"/>
    <s v="系"/>
    <s v="其他"/>
    <s v="其他系所"/>
    <s v="其他系所"/>
  </r>
  <r>
    <s v="03  8 2019  3:12PM            "/>
    <s v="陳若瑾"/>
    <s v="A229566606"/>
    <s v="女"/>
    <s v="10/19/1996                    "/>
    <s v="學生"/>
    <s v="社會科學院                    "/>
    <s v="經濟系"/>
    <s v="學士班"/>
    <n v="952422271"/>
    <s v="b05303109@ntu.edu.tw"/>
    <s v="其它"/>
    <s v="否"/>
    <n v="0"/>
    <n v="1"/>
    <s v="是"/>
    <m/>
    <s v="網路報名"/>
    <s v="101.136.217.97"/>
    <x v="450"/>
    <n v="10"/>
    <s v="TIP"/>
    <s v="企業實習計劃說明會"/>
    <x v="5"/>
    <n v="2"/>
    <n v="107"/>
    <n v="1"/>
    <n v="1"/>
    <n v="10"/>
    <s v="否"/>
    <s v="b05303109陳若瑾"/>
    <n v="0"/>
    <n v="1"/>
    <n v="10"/>
    <n v="0"/>
    <n v="0"/>
    <n v="0"/>
    <s v="系"/>
    <s v="其他"/>
    <s v="其他系所"/>
    <s v="其他系所"/>
  </r>
  <r>
    <s v="03 19 2019 11:21AM            "/>
    <s v="陳貞穎"/>
    <s v="A229545189"/>
    <s v="女"/>
    <s v="10/21/1995                    "/>
    <s v="學生"/>
    <m/>
    <s v="工管系企管組"/>
    <s v="學士班"/>
    <n v="282422217"/>
    <m/>
    <s v="其它"/>
    <s v="是"/>
    <n v="0"/>
    <n v="0"/>
    <s v="是"/>
    <m/>
    <s v="現場報名"/>
    <m/>
    <x v="451"/>
    <n v="0"/>
    <s v="TIP"/>
    <s v="企業實習計劃說明會"/>
    <x v="10"/>
    <n v="2"/>
    <n v="107"/>
    <n v="1"/>
    <n v="1"/>
    <n v="10"/>
    <m/>
    <s v="b03701145陳貞穎"/>
    <n v="0"/>
    <n v="0"/>
    <n v="0"/>
    <n v="0"/>
    <n v="1"/>
    <n v="0"/>
    <s v="系"/>
    <s v="工管"/>
    <s v="工管系"/>
    <s v="工管系"/>
  </r>
  <r>
    <s v="03 11 2019 11:10AM            "/>
    <s v="陳郅翔"/>
    <s v="P123201400"/>
    <s v="男"/>
    <s v="02/04/1990                    "/>
    <s v="學生"/>
    <s v="管理學院                      "/>
    <s v="商研所"/>
    <s v="博士班"/>
    <n v="935971099"/>
    <s v="d07741004@ntu.edu.tw"/>
    <s v="其它"/>
    <s v="否"/>
    <n v="0"/>
    <n v="1"/>
    <s v="是"/>
    <m/>
    <s v="網路報名"/>
    <s v="223.140.82.242"/>
    <x v="452"/>
    <n v="10"/>
    <s v="TIP"/>
    <s v="企業實習計劃說明會"/>
    <x v="19"/>
    <n v="2"/>
    <n v="107"/>
    <n v="1"/>
    <n v="1"/>
    <n v="10"/>
    <m/>
    <s v="d07741004陳郅翔"/>
    <n v="0"/>
    <n v="1"/>
    <n v="10"/>
    <n v="0"/>
    <n v="0"/>
    <n v="0"/>
    <s v="所"/>
    <s v="商研"/>
    <s v="商研所"/>
    <s v="商研所"/>
  </r>
  <r>
    <s v="03 15 2019  3:00PM            "/>
    <s v="陳郅翔"/>
    <s v="P123201400"/>
    <s v="男"/>
    <s v="02/04/1990                    "/>
    <s v="學生"/>
    <s v="管理學院                      "/>
    <s v="商研所"/>
    <s v="博士班"/>
    <n v="935971099"/>
    <s v="guava0012@hotmail.com"/>
    <s v="其它"/>
    <s v="是"/>
    <n v="0"/>
    <n v="0"/>
    <s v="是"/>
    <m/>
    <s v="現場報名"/>
    <m/>
    <x v="452"/>
    <n v="0"/>
    <s v="TIP"/>
    <s v="企業實習計劃說明會"/>
    <x v="9"/>
    <n v="2"/>
    <n v="107"/>
    <n v="1"/>
    <n v="1"/>
    <n v="10"/>
    <m/>
    <s v="D07741004陳郅翔"/>
    <n v="0"/>
    <n v="0"/>
    <n v="0"/>
    <n v="0"/>
    <n v="1"/>
    <n v="0"/>
    <s v="所"/>
    <s v="商研"/>
    <s v="商研所"/>
    <s v="商研所"/>
  </r>
  <r>
    <s v="03 12 2019 11:56AM            "/>
    <s v="陳郅翔"/>
    <s v="P123201400"/>
    <s v="男"/>
    <s v="02/04/1990                    "/>
    <s v="學生"/>
    <s v="管理學院                      "/>
    <s v="商研所"/>
    <s v="博士班"/>
    <n v="935971099"/>
    <s v="d07741004@ntu.edu.tw"/>
    <s v="其它"/>
    <s v="否"/>
    <n v="0"/>
    <n v="1"/>
    <s v="是"/>
    <m/>
    <s v="網路報名"/>
    <s v="223.137.164.90"/>
    <x v="452"/>
    <n v="10"/>
    <s v="TIP"/>
    <s v="企業實習計劃說明會"/>
    <x v="1"/>
    <n v="2"/>
    <n v="107"/>
    <n v="1"/>
    <n v="1"/>
    <n v="10"/>
    <s v="是"/>
    <s v="d07741004陳郅翔"/>
    <n v="0"/>
    <n v="1"/>
    <n v="10"/>
    <n v="0"/>
    <n v="0"/>
    <n v="0"/>
    <s v="所"/>
    <s v="商研"/>
    <s v="商研所"/>
    <s v="商研所"/>
  </r>
  <r>
    <s v="03  8 2019 10:59PM            "/>
    <s v="陳哲威"/>
    <s v="G122303105"/>
    <s v="男"/>
    <s v="01/11/1998                    "/>
    <s v="學生"/>
    <s v="管理學院                      "/>
    <s v="國企系"/>
    <s v="學士班"/>
    <n v="934039362"/>
    <s v="b05704069@ntu.edu.tw"/>
    <s v="其它"/>
    <s v="否"/>
    <n v="1"/>
    <n v="0"/>
    <s v="否"/>
    <m/>
    <s v="網路報名"/>
    <s v="223.137.170.244"/>
    <x v="453"/>
    <n v="10"/>
    <s v="TIP"/>
    <s v="企業實習計劃說明會"/>
    <x v="10"/>
    <n v="2"/>
    <n v="107"/>
    <n v="1"/>
    <n v="1"/>
    <n v="10"/>
    <m/>
    <s v="b05704069陳哲威"/>
    <n v="1"/>
    <n v="0"/>
    <n v="0"/>
    <n v="1"/>
    <n v="0"/>
    <n v="0"/>
    <s v="系"/>
    <s v="國企"/>
    <s v="國企系"/>
    <s v="國企系"/>
  </r>
  <r>
    <s v="03  8 2019 11:00PM            "/>
    <s v="陳哲威"/>
    <s v="G122303105"/>
    <s v="男"/>
    <s v="01/11/1998                    "/>
    <s v="學生"/>
    <s v="管理學院                      "/>
    <s v="國企系"/>
    <s v="學士班"/>
    <n v="934039362"/>
    <s v="b05704069@ntu.edu.tw"/>
    <s v="其它"/>
    <s v="否"/>
    <n v="0"/>
    <n v="1"/>
    <s v="是"/>
    <m/>
    <s v="網路報名"/>
    <s v="223.137.170.244"/>
    <x v="453"/>
    <n v="10"/>
    <s v="TIP"/>
    <s v="企業實習計劃說明會"/>
    <x v="5"/>
    <n v="2"/>
    <n v="107"/>
    <n v="1"/>
    <n v="1"/>
    <n v="10"/>
    <s v="Yes"/>
    <s v="b05704069陳哲威"/>
    <n v="0"/>
    <n v="1"/>
    <n v="10"/>
    <n v="0"/>
    <n v="0"/>
    <n v="0"/>
    <s v="系"/>
    <s v="國企"/>
    <s v="國企系"/>
    <s v="國企系"/>
  </r>
  <r>
    <s v="03  1 2019  9:11PM            "/>
    <s v="陳恩雨"/>
    <s v="D222674377"/>
    <s v="女"/>
    <s v="01/12/1997                    "/>
    <s v="學生"/>
    <s v="管理學院                      "/>
    <s v="工管系企管組"/>
    <s v="學士班"/>
    <n v="966978718"/>
    <s v="grace3313520@gmail.com"/>
    <s v="其它"/>
    <s v="否"/>
    <n v="1"/>
    <n v="0"/>
    <s v="否"/>
    <m/>
    <s v="網路報名"/>
    <s v="39.12.230.154"/>
    <x v="454"/>
    <n v="10"/>
    <s v="TIP"/>
    <s v="企業實習計劃說明會"/>
    <x v="3"/>
    <n v="2"/>
    <n v="107"/>
    <n v="1"/>
    <n v="1"/>
    <n v="10"/>
    <s v="否"/>
    <s v="b05701145陳恩雨"/>
    <n v="1"/>
    <n v="0"/>
    <n v="0"/>
    <n v="1"/>
    <n v="0"/>
    <n v="0"/>
    <s v="系"/>
    <s v="工管"/>
    <s v="工管系"/>
    <s v="工管系"/>
  </r>
  <r>
    <s v="03  4 2019  3:53PM            "/>
    <s v="陳翌?"/>
    <s v="F128556314"/>
    <s v="男"/>
    <s v="05/23/1992                    "/>
    <s v="學生"/>
    <s v="管理學院                      "/>
    <s v="財金系"/>
    <s v="碩士班"/>
    <n v="905988895"/>
    <s v="r05723032@ntu.edu.tw"/>
    <s v="其它"/>
    <s v="否"/>
    <n v="0"/>
    <n v="1"/>
    <s v="是"/>
    <m/>
    <s v="網路報名"/>
    <s v="140.112.25.103"/>
    <x v="455"/>
    <n v="10"/>
    <s v="職涯講堂"/>
    <s v="校友職涯分享會"/>
    <x v="20"/>
    <n v="2"/>
    <n v="107"/>
    <n v="1"/>
    <n v="1"/>
    <n v="10"/>
    <m/>
    <s v="r05723032陳翌?"/>
    <n v="0"/>
    <n v="1"/>
    <n v="10"/>
    <n v="0"/>
    <n v="0"/>
    <n v="0"/>
    <s v="所"/>
    <s v="財金"/>
    <s v="財金所"/>
    <s v="財金所"/>
  </r>
  <r>
    <m/>
    <s v="陳逢彬"/>
    <m/>
    <m/>
    <m/>
    <s v="企業夥伴"/>
    <s v="藍天百腦匯"/>
    <m/>
    <s v="其他"/>
    <m/>
    <m/>
    <m/>
    <m/>
    <m/>
    <m/>
    <s v="是"/>
    <m/>
    <s v="網路報名"/>
    <m/>
    <x v="1"/>
    <m/>
    <s v="TCP"/>
    <s v="結業式"/>
    <x v="2"/>
    <n v="2"/>
    <n v="107"/>
    <n v="1"/>
    <n v="0"/>
    <n v="0"/>
    <m/>
    <s v="其他陳逢彬"/>
    <n v="0"/>
    <n v="1"/>
    <n v="0"/>
    <n v="0"/>
    <n v="0"/>
    <n v="0"/>
    <s v="其他"/>
    <s v="非在校生"/>
    <s v="其他"/>
    <s v="其他"/>
  </r>
  <r>
    <s v="03 19 2019  7:54PM            "/>
    <s v="陳晶晶"/>
    <s v="B290083591"/>
    <s v="女"/>
    <s v="10/24/1994                    "/>
    <s v="學生"/>
    <s v="管理學院                      "/>
    <s v="商研所"/>
    <s v="碩士班"/>
    <n v="976603905"/>
    <s v="kingyue1024@gmail.com"/>
    <s v="其它"/>
    <s v="否"/>
    <n v="0"/>
    <n v="1"/>
    <s v="是"/>
    <m/>
    <s v="網路報名"/>
    <s v="180.204.19.206"/>
    <x v="456"/>
    <n v="10"/>
    <s v="TIP"/>
    <s v="企業實習計劃說明會"/>
    <x v="8"/>
    <n v="2"/>
    <n v="107"/>
    <n v="1"/>
    <n v="1"/>
    <n v="10"/>
    <s v="是"/>
    <s v="r07741003陳晶晶"/>
    <n v="0"/>
    <n v="1"/>
    <n v="10"/>
    <n v="0"/>
    <n v="0"/>
    <n v="0"/>
    <s v="所"/>
    <s v="商研"/>
    <s v="商研所"/>
    <s v="商研所"/>
  </r>
  <r>
    <s v="04 13 2019 12:56PM            "/>
    <s v="陳晶晶"/>
    <s v="B290083591"/>
    <s v="男"/>
    <s v="10/24/1994                    "/>
    <s v="學生"/>
    <s v="管理學院                      "/>
    <s v="商研所"/>
    <s v="碩士班"/>
    <n v="976603905"/>
    <s v="kingyue1024@gmail.com"/>
    <s v="其它"/>
    <s v="是"/>
    <s v="                              "/>
    <m/>
    <s v="是"/>
    <m/>
    <s v="網路報名"/>
    <m/>
    <x v="456"/>
    <m/>
    <s v="TCP"/>
    <s v="結業式"/>
    <x v="2"/>
    <n v="2"/>
    <n v="107"/>
    <n v="1"/>
    <n v="0"/>
    <n v="0"/>
    <m/>
    <s v="R07741003陳晶晶"/>
    <n v="0"/>
    <n v="1"/>
    <n v="0"/>
    <n v="0"/>
    <n v="0"/>
    <n v="0"/>
    <s v="所"/>
    <s v="商研"/>
    <s v="商研所"/>
    <s v="商研所"/>
  </r>
  <r>
    <s v="03 16 2019  3:21PM            "/>
    <s v="陳紫柔"/>
    <s v="A230343066"/>
    <s v="女"/>
    <s v="07/29/1998                    "/>
    <s v="學生"/>
    <s v="管理學院                      "/>
    <s v="會計系"/>
    <s v="學士班"/>
    <n v="939088148"/>
    <s v="rawrouroll@gmail.com"/>
    <s v="其它"/>
    <s v="否"/>
    <n v="0"/>
    <n v="1"/>
    <s v="是"/>
    <m/>
    <s v="網路報名"/>
    <s v="114.24.20.15"/>
    <x v="457"/>
    <n v="10"/>
    <s v="TIP"/>
    <s v="企業實習計劃說明會"/>
    <x v="3"/>
    <n v="2"/>
    <n v="107"/>
    <n v="1"/>
    <n v="1"/>
    <n v="10"/>
    <s v="是"/>
    <s v="b05702087陳紫柔"/>
    <n v="0"/>
    <n v="1"/>
    <n v="10"/>
    <n v="0"/>
    <n v="0"/>
    <n v="0"/>
    <s v="系"/>
    <s v="會計"/>
    <s v="會計系"/>
    <s v="會計系"/>
  </r>
  <r>
    <s v="03 12 2019  5:11PM            "/>
    <s v="陳紫綸"/>
    <s v="A227963830"/>
    <s v="女"/>
    <s v="08/26/1998                    "/>
    <s v="學生"/>
    <s v="管理學院                      "/>
    <s v="會計系"/>
    <s v="學士班"/>
    <n v="920825100"/>
    <s v="sarachen870826@gmail.com"/>
    <s v="其它"/>
    <s v="是"/>
    <n v="0"/>
    <n v="1"/>
    <s v="是"/>
    <m/>
    <s v="網路報名"/>
    <s v="42.72.138.198"/>
    <x v="458"/>
    <n v="10"/>
    <s v="TIP"/>
    <s v="企業實習計劃說明會"/>
    <x v="8"/>
    <n v="2"/>
    <n v="107"/>
    <n v="1"/>
    <n v="1"/>
    <n v="10"/>
    <s v="是"/>
    <s v="b05607007陳紫綸"/>
    <n v="0"/>
    <n v="1"/>
    <n v="10"/>
    <n v="0"/>
    <n v="0"/>
    <n v="0"/>
    <s v="系"/>
    <s v="會計"/>
    <s v="會計系"/>
    <s v="會計系"/>
  </r>
  <r>
    <s v="03 15 2019  3:01PM            "/>
    <s v="陳微稀"/>
    <s v="L224874451"/>
    <s v="女"/>
    <s v="08/30/1997                    "/>
    <s v="學生"/>
    <s v="文學院                        "/>
    <s v="中文系"/>
    <s v="學士班"/>
    <n v="227091173"/>
    <m/>
    <s v="其它"/>
    <s v="是"/>
    <n v="0"/>
    <n v="0"/>
    <s v="是"/>
    <m/>
    <s v="現場報名"/>
    <m/>
    <x v="459"/>
    <n v="0"/>
    <s v="TIP"/>
    <s v="企業實習計劃說明會"/>
    <x v="9"/>
    <n v="2"/>
    <n v="107"/>
    <n v="1"/>
    <n v="1"/>
    <n v="10"/>
    <m/>
    <s v="B04101042陳微稀"/>
    <n v="0"/>
    <n v="0"/>
    <n v="0"/>
    <n v="0"/>
    <n v="1"/>
    <n v="0"/>
    <s v="系"/>
    <s v="其他"/>
    <s v="其他系所"/>
    <s v="其他系所"/>
  </r>
  <r>
    <s v="03  4 2019  5:25PM            "/>
    <s v="陳瑜勤"/>
    <s v="L224661365"/>
    <s v="女"/>
    <s v="04/10/1997                    "/>
    <s v="學生"/>
    <s v="社會科學院                    "/>
    <s v="經濟系"/>
    <s v="學士班"/>
    <n v="423387081"/>
    <s v="b04303102@ntu.edutw"/>
    <s v="其它"/>
    <s v="是"/>
    <n v="0"/>
    <n v="1"/>
    <s v="是"/>
    <m/>
    <s v="網路報名"/>
    <s v="140.112.222.71"/>
    <x v="460"/>
    <n v="10"/>
    <s v="TIP"/>
    <s v="企業實習計劃說明會"/>
    <x v="0"/>
    <n v="2"/>
    <n v="107"/>
    <n v="1"/>
    <n v="1"/>
    <n v="10"/>
    <s v="是"/>
    <s v="b04303102陳瑜勤"/>
    <n v="0"/>
    <n v="1"/>
    <n v="10"/>
    <n v="0"/>
    <n v="0"/>
    <n v="0"/>
    <s v="系"/>
    <s v="其他"/>
    <s v="其他系所"/>
    <s v="其他系所"/>
  </r>
  <r>
    <s v="03  4 2019  5:20PM            "/>
    <s v="陳瑜勤"/>
    <s v="L224661365"/>
    <s v="女"/>
    <s v="04/10/1997                    "/>
    <s v="學生"/>
    <s v="社會科學院                    "/>
    <s v="經濟系"/>
    <s v="學士班"/>
    <n v="423387081"/>
    <s v="b04303102@ntu.edutw"/>
    <s v="其它"/>
    <s v="是"/>
    <n v="0"/>
    <n v="1"/>
    <s v="是"/>
    <m/>
    <s v="網路報名"/>
    <s v="140.112.222.71"/>
    <x v="460"/>
    <n v="10"/>
    <s v="TIP"/>
    <s v="企業實習計劃說明會"/>
    <x v="3"/>
    <n v="2"/>
    <n v="107"/>
    <n v="1"/>
    <n v="1"/>
    <n v="10"/>
    <s v="是"/>
    <s v="b04303102陳瑜勤"/>
    <n v="0"/>
    <n v="1"/>
    <n v="10"/>
    <n v="0"/>
    <n v="0"/>
    <n v="0"/>
    <s v="系"/>
    <s v="其他"/>
    <s v="其他系所"/>
    <s v="其他系所"/>
  </r>
  <r>
    <s v="03 12 2019 10:34AM            "/>
    <s v="陳筱柔"/>
    <s v="B223016751"/>
    <s v="女"/>
    <s v="11/14/1995                    "/>
    <s v="學生"/>
    <s v="公共衛生學院                  "/>
    <s v="健管所"/>
    <s v="碩士班"/>
    <n v="911135401"/>
    <s v="u103004415@cmu.edu.tw"/>
    <s v="其它"/>
    <s v="是"/>
    <n v="0"/>
    <n v="0"/>
    <s v="是"/>
    <m/>
    <s v="現場報名"/>
    <m/>
    <x v="461"/>
    <n v="0"/>
    <s v="TIP"/>
    <s v="企業實習計劃說明會"/>
    <x v="0"/>
    <n v="2"/>
    <n v="107"/>
    <n v="1"/>
    <n v="1"/>
    <n v="10"/>
    <m/>
    <s v="r07848026陳筱柔"/>
    <n v="0"/>
    <n v="0"/>
    <n v="0"/>
    <n v="0"/>
    <n v="1"/>
    <n v="0"/>
    <s v="所"/>
    <s v="其他"/>
    <s v="其他系所"/>
    <s v="其他系所"/>
  </r>
  <r>
    <s v="04 19 2019  2:44PM            "/>
    <s v="陳筱涵"/>
    <s v="F229666848"/>
    <s v="女"/>
    <s v="04/23/1999                    "/>
    <s v="學生"/>
    <s v="管理學院                      "/>
    <s v="會計系"/>
    <s v="學士班"/>
    <n v="935204856"/>
    <s v="patty252516@gmail.com"/>
    <s v="其它"/>
    <s v="否"/>
    <s v="                              "/>
    <m/>
    <s v="是"/>
    <m/>
    <s v="網路報名"/>
    <s v="39.10.71.16"/>
    <x v="462"/>
    <n v="6"/>
    <s v="TIP"/>
    <s v="企業實習說明會"/>
    <x v="7"/>
    <n v="2"/>
    <n v="107"/>
    <n v="1"/>
    <n v="1"/>
    <n v="10"/>
    <s v="是"/>
    <s v="b06702091陳筱涵"/>
    <n v="0"/>
    <n v="1"/>
    <n v="10"/>
    <n v="0"/>
    <n v="0"/>
    <n v="0"/>
    <s v="系"/>
    <s v="會計"/>
    <s v="會計系"/>
    <s v="會計系"/>
  </r>
  <r>
    <s v="02 19 2019  2:47PM            "/>
    <s v="陳雍曄"/>
    <s v="F129311140"/>
    <s v="男"/>
    <s v="04/08/1995                    "/>
    <s v="學生"/>
    <s v="生命科學院                    "/>
    <s v="生化科學所"/>
    <s v="碩士班"/>
    <n v="975579905"/>
    <s v="j0975579905@gmail.com"/>
    <s v="其它"/>
    <s v="否"/>
    <n v="0"/>
    <n v="1"/>
    <s v="是"/>
    <m/>
    <s v="網路報名"/>
    <s v="140.112.72.66"/>
    <x v="463"/>
    <n v="10"/>
    <s v="TIP"/>
    <s v="企業實習計劃說明會"/>
    <x v="0"/>
    <n v="2"/>
    <n v="107"/>
    <n v="1"/>
    <n v="1"/>
    <n v="10"/>
    <s v="否"/>
    <s v="r06b46020陳雍曄"/>
    <n v="0"/>
    <n v="1"/>
    <n v="10"/>
    <n v="0"/>
    <n v="0"/>
    <n v="0"/>
    <s v="所"/>
    <s v="其他"/>
    <s v="其他系所"/>
    <s v="其他系所"/>
  </r>
  <r>
    <s v="03 19 2019  8:04AM            "/>
    <s v="陳維漢"/>
    <s v="F129488495"/>
    <s v="男"/>
    <s v="02/07/1996                    "/>
    <s v="學生"/>
    <s v="管理學院                      "/>
    <s v="資管系"/>
    <s v="碩士班"/>
    <n v="922072489"/>
    <s v="r07725024@ntu.edu.tw"/>
    <s v="其它"/>
    <s v="否"/>
    <n v="0"/>
    <n v="1"/>
    <s v="是"/>
    <m/>
    <s v="網路報名"/>
    <s v="223.140.161.4"/>
    <x v="464"/>
    <n v="10"/>
    <s v="TIP"/>
    <s v="企業實習計劃說明會"/>
    <x v="3"/>
    <n v="2"/>
    <n v="107"/>
    <n v="1"/>
    <n v="1"/>
    <n v="10"/>
    <s v="是"/>
    <s v="r07725024陳維漢"/>
    <n v="0"/>
    <n v="1"/>
    <n v="10"/>
    <n v="0"/>
    <n v="0"/>
    <n v="0"/>
    <s v="所"/>
    <s v="資管"/>
    <s v="資管所"/>
    <s v="資管所"/>
  </r>
  <r>
    <s v="04  9 2019 12:36PM            "/>
    <s v="陳德軒"/>
    <s v="A126878741"/>
    <s v="男"/>
    <s v="02/19/1998                    "/>
    <s v="學生"/>
    <s v="管理學院                      "/>
    <s v="國企系"/>
    <s v="學士班"/>
    <n v="972879009"/>
    <s v="Andy27479@gmail.com"/>
    <s v="其它"/>
    <s v="否"/>
    <s v="                              "/>
    <m/>
    <s v="是"/>
    <m/>
    <s v="網路報名"/>
    <s v="59.120.152.82"/>
    <x v="465"/>
    <n v="6"/>
    <s v="TIP"/>
    <s v="企業實習計劃說明會"/>
    <x v="11"/>
    <n v="2"/>
    <n v="107"/>
    <n v="1"/>
    <n v="1"/>
    <n v="10"/>
    <s v="是"/>
    <s v="b05704070陳德軒"/>
    <n v="0"/>
    <n v="1"/>
    <n v="10"/>
    <n v="0"/>
    <n v="0"/>
    <n v="0"/>
    <s v="系"/>
    <s v="國企"/>
    <s v="國企系"/>
    <s v="國企系"/>
  </r>
  <r>
    <s v="04 11 2019  2:49PM            "/>
    <s v="陳曉涵"/>
    <s v="A227069275"/>
    <s v="男"/>
    <s v="11/07/1996                    "/>
    <s v="學生"/>
    <s v="管理學院                      "/>
    <s v="工管系科管組"/>
    <s v="學士班"/>
    <n v="916100180"/>
    <m/>
    <s v="其它"/>
    <s v="是"/>
    <s v="                              "/>
    <m/>
    <s v="是"/>
    <m/>
    <s v="現場報名"/>
    <m/>
    <x v="466"/>
    <n v="6"/>
    <s v="TIP"/>
    <s v="企業實習計劃說明會"/>
    <x v="11"/>
    <n v="2"/>
    <n v="107"/>
    <n v="1"/>
    <n v="1"/>
    <n v="10"/>
    <m/>
    <s v="b04701233陳曉涵"/>
    <n v="0"/>
    <n v="0"/>
    <n v="0"/>
    <n v="0"/>
    <n v="1"/>
    <n v="0"/>
    <s v="系"/>
    <s v="工管"/>
    <s v="工管系"/>
    <s v="工管系"/>
  </r>
  <r>
    <s v="03 12 2019  2:37PM            "/>
    <s v="陳薇守"/>
    <s v="R224667200"/>
    <s v="男"/>
    <s v="05/20/2000                    "/>
    <s v="學生"/>
    <s v="管理學院                      "/>
    <s v="工管系企管組"/>
    <s v="學士班"/>
    <n v="905092766"/>
    <s v="ellevila@gmail.com"/>
    <s v="其它"/>
    <s v="是"/>
    <n v="0"/>
    <n v="0"/>
    <s v="是"/>
    <m/>
    <s v="現場報名"/>
    <m/>
    <x v="467"/>
    <n v="0"/>
    <s v="TIP"/>
    <s v="企業實習計劃說明會"/>
    <x v="19"/>
    <n v="2"/>
    <n v="107"/>
    <n v="1"/>
    <n v="1"/>
    <n v="10"/>
    <m/>
    <s v="b07701123陳薇守"/>
    <n v="0"/>
    <n v="0"/>
    <n v="0"/>
    <n v="0"/>
    <n v="1"/>
    <n v="0"/>
    <s v="系"/>
    <s v="工管"/>
    <s v="工管系"/>
    <s v="工管系"/>
  </r>
  <r>
    <s v="03 12 2019  9:20AM            "/>
    <s v="陳寵安"/>
    <s v="A229118502"/>
    <s v="女"/>
    <s v="09/26/1996                    "/>
    <s v="學生"/>
    <s v="文學院                        "/>
    <s v="日文系"/>
    <s v="學士班"/>
    <n v="911916066"/>
    <s v="b04107006@ntu.edu.tw"/>
    <s v="其它"/>
    <s v="否"/>
    <n v="0"/>
    <n v="1"/>
    <s v="是"/>
    <m/>
    <s v="網路報名"/>
    <s v="223.137.223.118"/>
    <x v="468"/>
    <n v="10"/>
    <s v="TIP"/>
    <s v="企業實習計劃說明會"/>
    <x v="9"/>
    <n v="2"/>
    <n v="107"/>
    <n v="1"/>
    <n v="1"/>
    <n v="10"/>
    <s v="否"/>
    <s v="b04107006陳寵安"/>
    <n v="0"/>
    <n v="1"/>
    <n v="10"/>
    <n v="0"/>
    <n v="0"/>
    <n v="0"/>
    <s v="系"/>
    <s v="其他"/>
    <s v="其他系所"/>
    <s v="其他系所"/>
  </r>
  <r>
    <s v="03 12 2019  9:24AM            "/>
    <s v="陳寵安"/>
    <s v="A229118502"/>
    <s v="女"/>
    <s v="09/26/1996                    "/>
    <s v="學生"/>
    <s v="文學院                        "/>
    <s v="日文系"/>
    <s v="學士班"/>
    <n v="911916066"/>
    <s v="b04107006@ntu.edu.tw"/>
    <s v="其它"/>
    <s v="否"/>
    <n v="0"/>
    <n v="1"/>
    <s v="是"/>
    <m/>
    <s v="網路報名"/>
    <s v="223.137.223.118"/>
    <x v="468"/>
    <n v="10"/>
    <s v="TIP"/>
    <s v="企業實習計劃說明會"/>
    <x v="3"/>
    <n v="2"/>
    <n v="107"/>
    <n v="1"/>
    <n v="1"/>
    <n v="10"/>
    <s v="否"/>
    <s v="b04107006陳寵安"/>
    <n v="0"/>
    <n v="1"/>
    <n v="10"/>
    <n v="0"/>
    <n v="0"/>
    <n v="0"/>
    <s v="系"/>
    <s v="其他"/>
    <s v="其他系所"/>
    <s v="其他系所"/>
  </r>
  <r>
    <s v="03 15 2019  6:05PM            "/>
    <s v="陳寵安"/>
    <s v="A229118502"/>
    <s v="女"/>
    <s v="09/26/1996                    "/>
    <s v="學生"/>
    <s v="文學院                        "/>
    <s v="日文系"/>
    <s v="學士班"/>
    <n v="911916066"/>
    <s v="b04107006@ntu.edu.tw"/>
    <s v="其它"/>
    <s v="否"/>
    <n v="0"/>
    <n v="1"/>
    <s v="是"/>
    <m/>
    <s v="網路報名"/>
    <s v="42.73.116.112"/>
    <x v="468"/>
    <n v="10"/>
    <s v="TIP"/>
    <s v="企業實習計劃說明會"/>
    <x v="8"/>
    <n v="2"/>
    <n v="107"/>
    <n v="1"/>
    <n v="1"/>
    <n v="10"/>
    <s v="否"/>
    <s v="b04107006陳寵安"/>
    <n v="0"/>
    <n v="1"/>
    <n v="10"/>
    <n v="0"/>
    <n v="0"/>
    <n v="0"/>
    <s v="系"/>
    <s v="其他"/>
    <s v="其他系所"/>
    <s v="其他系所"/>
  </r>
  <r>
    <s v="03 15 2019  6:06PM            "/>
    <s v="陳寵安"/>
    <s v="A229118502"/>
    <s v="女"/>
    <s v="09/26/1996                    "/>
    <s v="學生"/>
    <s v="文學院                        "/>
    <s v="日文系"/>
    <s v="學士班"/>
    <n v="911916066"/>
    <s v="b04107006@ntu.edu.tw"/>
    <s v="其它"/>
    <s v="否"/>
    <n v="0"/>
    <n v="1"/>
    <s v="是"/>
    <m/>
    <s v="網路報名"/>
    <s v="42.73.116.112"/>
    <x v="468"/>
    <n v="10"/>
    <s v="TIP"/>
    <s v="企業實習計劃說明會"/>
    <x v="1"/>
    <n v="2"/>
    <n v="107"/>
    <n v="1"/>
    <n v="1"/>
    <n v="10"/>
    <s v="否"/>
    <s v="b04107006陳寵安"/>
    <n v="0"/>
    <n v="1"/>
    <n v="10"/>
    <n v="0"/>
    <n v="0"/>
    <n v="0"/>
    <s v="系"/>
    <s v="其他"/>
    <s v="其他系所"/>
    <s v="其他系所"/>
  </r>
  <r>
    <s v="03 15 2019  6:10PM            "/>
    <s v="陳寵安"/>
    <s v="A229118502"/>
    <s v="女"/>
    <s v="09/26/1996                    "/>
    <s v="學生"/>
    <s v="文學院                        "/>
    <s v="日文系"/>
    <s v="學士班"/>
    <n v="911916066"/>
    <s v="b04107006@ntu.edu.tw"/>
    <s v="其它"/>
    <s v="否"/>
    <s v="                              "/>
    <m/>
    <s v="否"/>
    <m/>
    <s v="網路報名"/>
    <s v="42.73.116.112"/>
    <x v="468"/>
    <n v="6"/>
    <s v="TIP"/>
    <s v="企業實習說明會"/>
    <x v="12"/>
    <n v="2"/>
    <n v="107"/>
    <n v="1"/>
    <n v="1"/>
    <n v="10"/>
    <s v="否"/>
    <s v="b04107006陳寵安"/>
    <n v="1"/>
    <n v="0"/>
    <n v="0"/>
    <n v="1"/>
    <n v="0"/>
    <n v="0"/>
    <s v="系"/>
    <s v="其他"/>
    <s v="其他系所"/>
    <s v="其他系所"/>
  </r>
  <r>
    <s v="03  1 2019 12:58PM            "/>
    <s v="陳顯璿"/>
    <s v="B123173606"/>
    <s v="男"/>
    <s v="10/10/1997                    "/>
    <s v="學生"/>
    <s v="管理學院                      "/>
    <s v="國企系"/>
    <s v="學士班"/>
    <n v="917955663"/>
    <s v="coolsteven999@gmail.com"/>
    <s v="其它"/>
    <s v="否"/>
    <n v="1"/>
    <n v="0"/>
    <s v="否"/>
    <m/>
    <s v="網路報名"/>
    <s v="111.240.130.250"/>
    <x v="469"/>
    <n v="10"/>
    <s v="TIP"/>
    <s v="企業實習計劃說明會"/>
    <x v="13"/>
    <n v="2"/>
    <n v="107"/>
    <n v="1"/>
    <n v="1"/>
    <n v="10"/>
    <s v="否"/>
    <s v="b06704083陳顯璿"/>
    <n v="1"/>
    <n v="0"/>
    <n v="0"/>
    <n v="1"/>
    <n v="0"/>
    <n v="0"/>
    <s v="系"/>
    <s v="國企"/>
    <s v="國企系"/>
    <s v="國企系"/>
  </r>
  <r>
    <m/>
    <s v="陳顯璿"/>
    <s v="B123173606"/>
    <s v="男"/>
    <s v="10/10/1997                    "/>
    <s v="學生"/>
    <s v="管理學院                      "/>
    <s v="國企系"/>
    <s v="學士班"/>
    <n v="917955663"/>
    <s v="coolsteven999@gmail.com"/>
    <s v="其它"/>
    <s v="是"/>
    <n v="0"/>
    <n v="0"/>
    <s v="是"/>
    <m/>
    <s v="志工"/>
    <m/>
    <x v="469"/>
    <n v="20"/>
    <s v="TIP"/>
    <s v="企業實習計劃說明會"/>
    <x v="19"/>
    <n v="2"/>
    <n v="107"/>
    <n v="1"/>
    <n v="1"/>
    <n v="10"/>
    <m/>
    <s v="b06704083陳顯璿"/>
    <n v="0"/>
    <n v="0"/>
    <n v="20"/>
    <n v="0"/>
    <n v="0"/>
    <n v="1"/>
    <s v="系"/>
    <s v="國企"/>
    <s v="國企系"/>
    <s v="國企系"/>
  </r>
  <r>
    <s v="03 15 2019  9:08AM            "/>
    <s v="陳顯璿"/>
    <s v="B123173606"/>
    <s v="男"/>
    <s v="10/10/1997                    "/>
    <s v="學生"/>
    <s v="管理學院                      "/>
    <s v="國企系"/>
    <s v="學士班"/>
    <n v="917955663"/>
    <s v="coolsteven999@gmail.com"/>
    <s v="其它"/>
    <s v="是"/>
    <n v="0"/>
    <n v="0"/>
    <s v="是"/>
    <m/>
    <s v="志工"/>
    <m/>
    <x v="469"/>
    <n v="20"/>
    <s v="TIP"/>
    <s v="企業實習計劃說明會"/>
    <x v="18"/>
    <n v="2"/>
    <n v="107"/>
    <n v="1"/>
    <n v="1"/>
    <n v="10"/>
    <m/>
    <s v="b06704083陳顯璿"/>
    <n v="0"/>
    <n v="0"/>
    <n v="20"/>
    <n v="0"/>
    <n v="0"/>
    <n v="1"/>
    <s v="系"/>
    <s v="國企"/>
    <s v="國企系"/>
    <s v="國企系"/>
  </r>
  <r>
    <s v="03  9 2019  9:55AM            "/>
    <s v="傅育亭"/>
    <s v="S224330487"/>
    <s v="女"/>
    <s v="10/02/1994                    "/>
    <s v="學生"/>
    <s v="公共衛生學院                  "/>
    <s v="健管所"/>
    <s v="碩士班"/>
    <n v="975289886"/>
    <s v="nita83102@gmail.com"/>
    <s v="其它"/>
    <s v="否"/>
    <n v="0"/>
    <n v="1"/>
    <s v="是"/>
    <m/>
    <s v="網路報名"/>
    <s v="223.136.212.120"/>
    <x v="470"/>
    <n v="10"/>
    <s v="TIP"/>
    <s v="企業實習計劃說明會"/>
    <x v="1"/>
    <n v="2"/>
    <n v="107"/>
    <n v="1"/>
    <n v="1"/>
    <n v="10"/>
    <s v="否"/>
    <s v="r06848027傅育亭"/>
    <n v="0"/>
    <n v="1"/>
    <n v="10"/>
    <n v="0"/>
    <n v="0"/>
    <n v="0"/>
    <s v="所"/>
    <s v="其他"/>
    <s v="其他系所"/>
    <s v="其他系所"/>
  </r>
  <r>
    <s v="03 18 2019  8:29PM            "/>
    <s v="彭  晨"/>
    <s v="J222828110"/>
    <s v="女"/>
    <s v="09/20/1997                    "/>
    <s v="學生"/>
    <s v="管理學院                      "/>
    <s v="國企系"/>
    <s v="學士班"/>
    <n v="975824672"/>
    <s v="b05704003@ntu.edu.tw"/>
    <s v="其它"/>
    <s v="否"/>
    <s v="                              "/>
    <m/>
    <s v="否"/>
    <m/>
    <s v="網路報名"/>
    <s v="219.68.107.27"/>
    <x v="471"/>
    <n v="6"/>
    <s v="職涯講堂"/>
    <s v="學長姐實習經驗分享會"/>
    <x v="6"/>
    <n v="2"/>
    <n v="107"/>
    <n v="1"/>
    <n v="1"/>
    <n v="10"/>
    <s v="想請問童學長去科技業實習的契機是什麼？需要具備什麼樣的能力?"/>
    <s v="b05704003彭  晨"/>
    <n v="1"/>
    <n v="0"/>
    <n v="0"/>
    <n v="1"/>
    <n v="0"/>
    <n v="0"/>
    <s v="系"/>
    <s v="國企"/>
    <s v="國企系"/>
    <s v="國企系"/>
  </r>
  <r>
    <s v="03 14 2019 11:46PM            "/>
    <s v="彭佑安"/>
    <s v="J122776404"/>
    <s v="男"/>
    <s v="03/01/1995                    "/>
    <s v="學生"/>
    <s v="管理學院                      "/>
    <s v="商研所"/>
    <s v="碩士班"/>
    <n v="978219332"/>
    <s v="yoanpong@gmail.com"/>
    <s v="其它"/>
    <s v="否"/>
    <n v="1"/>
    <n v="0"/>
    <s v="否"/>
    <m/>
    <s v="網路報名"/>
    <s v="140.112.230.203"/>
    <x v="472"/>
    <n v="10"/>
    <s v="職涯講堂"/>
    <s v="校友職涯分享會"/>
    <x v="20"/>
    <n v="2"/>
    <n v="107"/>
    <n v="1"/>
    <n v="1"/>
    <n v="10"/>
    <s v="無"/>
    <s v="r06741018彭佑安"/>
    <n v="1"/>
    <n v="0"/>
    <n v="0"/>
    <n v="1"/>
    <n v="0"/>
    <n v="0"/>
    <s v="所"/>
    <s v="商研"/>
    <s v="商研所"/>
    <s v="商研所"/>
  </r>
  <r>
    <s v="04 29 2019  2:33PM            "/>
    <s v="彭冠傑"/>
    <s v="L123844895"/>
    <s v="男"/>
    <s v="06/21/1989                    "/>
    <s v="學生"/>
    <m/>
    <s v="光電所"/>
    <s v="碩士班"/>
    <n v="910509229"/>
    <s v="e3496108@mail.ncku.edu.tw"/>
    <s v="其它"/>
    <s v="是"/>
    <s v="                              "/>
    <m/>
    <s v="是"/>
    <m/>
    <s v="現場報名"/>
    <m/>
    <x v="473"/>
    <n v="6"/>
    <s v="職涯講堂"/>
    <s v="實習經驗分享"/>
    <x v="27"/>
    <n v="2"/>
    <n v="107"/>
    <n v="1"/>
    <n v="1"/>
    <n v="10"/>
    <m/>
    <s v="R00941016彭冠傑"/>
    <n v="0"/>
    <n v="0"/>
    <n v="0"/>
    <n v="0"/>
    <n v="1"/>
    <n v="0"/>
    <s v="所"/>
    <s v="其他"/>
    <s v="其他系所"/>
    <s v="其他系所"/>
  </r>
  <r>
    <s v="04  9 2019  5:07PM            "/>
    <s v="彭庭緯"/>
    <s v="B122786494"/>
    <s v="男"/>
    <s v="02/22/1996                    "/>
    <s v="學生"/>
    <s v="管理學院                      "/>
    <s v="國企系"/>
    <s v="碩士班"/>
    <n v="966585787"/>
    <s v="rexon85222@gmail.com"/>
    <s v="其它"/>
    <s v="否"/>
    <s v="                              "/>
    <m/>
    <s v="是"/>
    <m/>
    <s v="網路報名"/>
    <s v="140.112.25.6"/>
    <x v="474"/>
    <n v="6"/>
    <s v="TIP"/>
    <s v="企業實習計劃說明會"/>
    <x v="11"/>
    <n v="2"/>
    <n v="107"/>
    <n v="1"/>
    <n v="1"/>
    <n v="10"/>
    <s v="是"/>
    <s v="r07724038彭庭緯"/>
    <n v="0"/>
    <n v="1"/>
    <n v="10"/>
    <n v="0"/>
    <n v="0"/>
    <n v="0"/>
    <s v="所"/>
    <s v="國企"/>
    <s v="國企所"/>
    <s v="國企所"/>
  </r>
  <r>
    <s v="03  7 2019  4:47PM            "/>
    <s v="彭浩官"/>
    <s v="AC03617528"/>
    <s v="男"/>
    <s v="02/23/1994                    "/>
    <s v="學生"/>
    <s v="管理學院                      "/>
    <s v="國企系"/>
    <s v="碩士班"/>
    <n v="984250510"/>
    <s v="r07724035@ntu.edu.tw"/>
    <s v="其它"/>
    <s v="否"/>
    <n v="0"/>
    <n v="1"/>
    <s v="是"/>
    <m/>
    <s v="網路報名"/>
    <s v="223.140.181.69"/>
    <x v="475"/>
    <n v="10"/>
    <s v="TIP"/>
    <s v="企業實習計劃說明會"/>
    <x v="18"/>
    <n v="2"/>
    <n v="107"/>
    <n v="1"/>
    <n v="1"/>
    <n v="10"/>
    <s v="否"/>
    <s v="r07724035彭浩官"/>
    <n v="0"/>
    <n v="1"/>
    <n v="10"/>
    <n v="0"/>
    <n v="0"/>
    <n v="0"/>
    <s v="所"/>
    <s v="國企"/>
    <s v="國企所"/>
    <s v="國企所"/>
  </r>
  <r>
    <s v="03 15 2019  2:20PM            "/>
    <s v="彭浩官"/>
    <s v="AC03617528"/>
    <s v="男"/>
    <s v="02/23/1994                    "/>
    <s v="學生"/>
    <s v="管理學院                      "/>
    <s v="國企系"/>
    <s v="碩士班"/>
    <n v="984250510"/>
    <s v="r07724035@ntu.edu.tw"/>
    <s v="其它"/>
    <s v="否"/>
    <n v="0"/>
    <n v="1"/>
    <s v="是"/>
    <m/>
    <s v="網路報名"/>
    <s v="140.112.25.106"/>
    <x v="475"/>
    <n v="10"/>
    <s v="TIP"/>
    <s v="企業實習計劃說明會"/>
    <x v="3"/>
    <n v="2"/>
    <n v="107"/>
    <n v="1"/>
    <n v="1"/>
    <n v="10"/>
    <s v="否"/>
    <s v="r07724035彭浩官"/>
    <n v="0"/>
    <n v="1"/>
    <n v="10"/>
    <n v="0"/>
    <n v="0"/>
    <n v="0"/>
    <s v="所"/>
    <s v="國企"/>
    <s v="國企所"/>
    <s v="國企所"/>
  </r>
  <r>
    <s v="04 27 2019 10:55PM            "/>
    <s v="曾?涵"/>
    <s v="D222877896"/>
    <s v="女"/>
    <s v="10/18/1996                    "/>
    <s v="學生"/>
    <s v="生物資源暨農學院              "/>
    <s v="森林環資系"/>
    <s v="學士班"/>
    <n v="963939840"/>
    <s v="B04605041@ntu.edu.tw"/>
    <s v="其它"/>
    <s v="否"/>
    <s v="                              "/>
    <m/>
    <s v="是"/>
    <m/>
    <s v="網路報名"/>
    <s v="140.112.4.209"/>
    <x v="476"/>
    <n v="6"/>
    <s v="TIP"/>
    <s v="企業實習說明會"/>
    <x v="7"/>
    <n v="2"/>
    <n v="107"/>
    <n v="1"/>
    <n v="1"/>
    <n v="10"/>
    <s v="否"/>
    <s v="b04605041曾?涵"/>
    <n v="0"/>
    <n v="1"/>
    <n v="10"/>
    <n v="0"/>
    <n v="0"/>
    <n v="0"/>
    <s v="系"/>
    <s v="其他"/>
    <s v="其他系所"/>
    <s v="其他系所"/>
  </r>
  <r>
    <s v="03 14 2019 11:57AM            "/>
    <s v="曾?萱"/>
    <s v="N224383028"/>
    <s v="女"/>
    <s v="10/09/1994                    "/>
    <s v="學生"/>
    <s v="公共衛生學院                  "/>
    <s v="流預所"/>
    <s v="碩士班"/>
    <n v="979600630"/>
    <s v="kitty5566600@gmail.com"/>
    <s v="其它"/>
    <s v="否"/>
    <n v="1"/>
    <n v="0"/>
    <s v="否"/>
    <m/>
    <s v="網路報名"/>
    <s v="140.112.25.106"/>
    <x v="477"/>
    <n v="10"/>
    <s v="TIP"/>
    <s v="企業實習計劃說明會"/>
    <x v="1"/>
    <n v="2"/>
    <n v="107"/>
    <n v="1"/>
    <n v="1"/>
    <n v="10"/>
    <s v="否"/>
    <s v="r07849008曾?萱"/>
    <n v="1"/>
    <n v="0"/>
    <n v="0"/>
    <n v="1"/>
    <n v="0"/>
    <n v="0"/>
    <s v="所"/>
    <s v="其他"/>
    <s v="其他系所"/>
    <s v="其他系所"/>
  </r>
  <r>
    <s v="03 14 2019 12:01PM            "/>
    <s v="曾?萱"/>
    <s v="N224383028"/>
    <s v="女"/>
    <s v="10/09/1994                    "/>
    <s v="學生"/>
    <s v="公共衛生學院                  "/>
    <s v="流預所"/>
    <s v="碩士班"/>
    <n v="979600630"/>
    <s v="kitty5566600@gmail.com"/>
    <s v="其它"/>
    <s v="否"/>
    <s v="                              "/>
    <m/>
    <s v="否"/>
    <m/>
    <s v="網路報名"/>
    <s v="140.112.25.106"/>
    <x v="477"/>
    <n v="6"/>
    <s v="TIP"/>
    <s v="企業實習計劃說明會"/>
    <x v="11"/>
    <n v="2"/>
    <n v="107"/>
    <n v="1"/>
    <n v="1"/>
    <n v="10"/>
    <m/>
    <s v="r07849008曾?萱"/>
    <n v="1"/>
    <n v="0"/>
    <n v="0"/>
    <n v="1"/>
    <n v="0"/>
    <n v="0"/>
    <s v="所"/>
    <s v="其他"/>
    <s v="其他系所"/>
    <s v="其他系所"/>
  </r>
  <r>
    <s v="04 24 2019 10:35AM            "/>
    <s v="曾子軒"/>
    <s v="A126657617"/>
    <s v="女"/>
    <s v="09/25/1996                    "/>
    <s v="學生"/>
    <s v="管理學院                      "/>
    <s v="工管系企管組"/>
    <s v="學士班"/>
    <n v="965641263"/>
    <m/>
    <s v="其它"/>
    <s v="是"/>
    <s v="                              "/>
    <m/>
    <s v="是"/>
    <m/>
    <s v="現場報名"/>
    <m/>
    <x v="478"/>
    <n v="6"/>
    <s v="職涯講堂"/>
    <s v="校友職涯分享會"/>
    <x v="4"/>
    <n v="2"/>
    <n v="107"/>
    <n v="1"/>
    <n v="1"/>
    <n v="10"/>
    <m/>
    <s v="b04701103曾子軒"/>
    <n v="0"/>
    <n v="0"/>
    <n v="0"/>
    <n v="0"/>
    <n v="1"/>
    <n v="0"/>
    <s v="系"/>
    <s v="工管"/>
    <s v="工管系"/>
    <s v="工管系"/>
  </r>
  <r>
    <s v="02 17 2019  3:26PM            "/>
    <s v="曾卓嵐"/>
    <s v="XB00107263"/>
    <s v="女"/>
    <s v="07/07/1997                    "/>
    <s v="學生"/>
    <s v="生物資源暨農學院              "/>
    <s v="生傳系"/>
    <s v="學士班"/>
    <n v="905681644"/>
    <s v="b06610030@ntu.edu.tw"/>
    <s v="其它"/>
    <s v="否"/>
    <n v="0"/>
    <n v="1"/>
    <s v="是"/>
    <m/>
    <s v="網路報名"/>
    <s v="140.112.229.184"/>
    <x v="479"/>
    <n v="10"/>
    <s v="TIP"/>
    <s v="企業實習計劃說明會"/>
    <x v="13"/>
    <n v="2"/>
    <n v="107"/>
    <n v="1"/>
    <n v="1"/>
    <n v="10"/>
    <s v="否"/>
    <s v="b06610030曾卓嵐"/>
    <n v="0"/>
    <n v="1"/>
    <n v="10"/>
    <n v="0"/>
    <n v="0"/>
    <n v="0"/>
    <s v="系"/>
    <s v="其他"/>
    <s v="其他系所"/>
    <s v="其他系所"/>
  </r>
  <r>
    <s v="02 17 2019  3:29PM            "/>
    <s v="曾卓嵐"/>
    <s v="XB00107263"/>
    <s v="女"/>
    <s v="07/07/1997                    "/>
    <s v="學生"/>
    <s v="生物資源暨農學院              "/>
    <s v="生傳系"/>
    <s v="學士班"/>
    <n v="905681644"/>
    <s v="b06610030@ntu.edu.tw"/>
    <s v="其它"/>
    <s v="否"/>
    <n v="0"/>
    <n v="1"/>
    <s v="是"/>
    <m/>
    <s v="網路報名"/>
    <s v="140.112.229.184"/>
    <x v="479"/>
    <n v="10"/>
    <s v="TIP"/>
    <s v="企業實習計劃說明會"/>
    <x v="0"/>
    <n v="2"/>
    <n v="107"/>
    <n v="1"/>
    <n v="1"/>
    <n v="10"/>
    <s v="否"/>
    <s v="b06610030曾卓嵐"/>
    <n v="0"/>
    <n v="1"/>
    <n v="10"/>
    <n v="0"/>
    <n v="0"/>
    <n v="0"/>
    <s v="系"/>
    <s v="其他"/>
    <s v="其他系所"/>
    <s v="其他系所"/>
  </r>
  <r>
    <s v="03  1 2019  8:37PM            "/>
    <s v="曾卓嵐"/>
    <s v="XB00107263"/>
    <s v="女"/>
    <s v="07/07/1997                    "/>
    <s v="學生"/>
    <s v="生物資源暨農學院              "/>
    <s v="生傳系"/>
    <s v="學士班"/>
    <n v="905681644"/>
    <s v="b06610030@ntu.edu.tw"/>
    <s v="其它"/>
    <s v="否"/>
    <n v="0"/>
    <n v="1"/>
    <s v="是"/>
    <m/>
    <s v="網路報名"/>
    <s v="140.112.229.184"/>
    <x v="479"/>
    <n v="10"/>
    <s v="TIP"/>
    <s v="企業實習計劃說明會"/>
    <x v="19"/>
    <n v="2"/>
    <n v="107"/>
    <n v="1"/>
    <n v="1"/>
    <n v="10"/>
    <m/>
    <s v="b06610030曾卓嵐"/>
    <n v="0"/>
    <n v="1"/>
    <n v="10"/>
    <n v="0"/>
    <n v="0"/>
    <n v="0"/>
    <s v="系"/>
    <s v="其他"/>
    <s v="其他系所"/>
    <s v="其他系所"/>
  </r>
  <r>
    <s v="02 22 2019  9:34PM            "/>
    <s v="曾卓嵐"/>
    <s v="XB00107263"/>
    <s v="女"/>
    <s v="07/07/1997                    "/>
    <s v="學生"/>
    <s v="生物資源暨農學院              "/>
    <s v="生傳系"/>
    <s v="學士班"/>
    <n v="905681644"/>
    <s v="b06610030@ntu.edu.tw"/>
    <s v="其它"/>
    <s v="否"/>
    <n v="0"/>
    <n v="1"/>
    <s v="是"/>
    <m/>
    <s v="網路報名"/>
    <s v="140.112.229.184"/>
    <x v="479"/>
    <n v="10"/>
    <s v="TIP"/>
    <s v="企業實習計劃說明會"/>
    <x v="14"/>
    <n v="2"/>
    <n v="107"/>
    <n v="1"/>
    <n v="1"/>
    <n v="10"/>
    <s v="否"/>
    <s v="b06610030曾卓嵐"/>
    <n v="0"/>
    <n v="1"/>
    <n v="10"/>
    <n v="0"/>
    <n v="0"/>
    <n v="0"/>
    <s v="系"/>
    <s v="其他"/>
    <s v="其他系所"/>
    <s v="其他系所"/>
  </r>
  <r>
    <s v="03  1 2019  8:35PM            "/>
    <s v="曾卓嵐"/>
    <s v="XB00107263"/>
    <s v="女"/>
    <s v="07/07/1997                    "/>
    <s v="學生"/>
    <s v="生物資源暨農學院              "/>
    <s v="生傳系"/>
    <s v="學士班"/>
    <n v="905681644"/>
    <s v="b06610030@ntu.edu.tw"/>
    <s v="其它"/>
    <s v="否"/>
    <n v="0"/>
    <n v="1"/>
    <s v="是"/>
    <m/>
    <s v="網路報名"/>
    <s v="140.112.229.184"/>
    <x v="479"/>
    <n v="10"/>
    <s v="TIP"/>
    <s v="企業實習計劃說明會"/>
    <x v="10"/>
    <n v="2"/>
    <n v="107"/>
    <n v="1"/>
    <n v="1"/>
    <n v="10"/>
    <m/>
    <s v="b06610030曾卓嵐"/>
    <n v="0"/>
    <n v="1"/>
    <n v="10"/>
    <n v="0"/>
    <n v="0"/>
    <n v="0"/>
    <s v="系"/>
    <s v="其他"/>
    <s v="其他系所"/>
    <s v="其他系所"/>
  </r>
  <r>
    <s v="02 17 2019  3:32PM            "/>
    <s v="曾卓嵐"/>
    <s v="XB00107263"/>
    <s v="女"/>
    <s v="07/07/1997                    "/>
    <s v="學生"/>
    <s v="生物資源暨農學院              "/>
    <s v="生傳系"/>
    <s v="學士班"/>
    <n v="905681644"/>
    <s v="b06610030@ntu.edu.tw"/>
    <s v="其它"/>
    <s v="否"/>
    <n v="0"/>
    <n v="1"/>
    <s v="是"/>
    <m/>
    <s v="網路報名"/>
    <s v="140.112.229.184"/>
    <x v="479"/>
    <n v="10"/>
    <s v="TIP"/>
    <s v="企業實習計劃說明會"/>
    <x v="3"/>
    <n v="2"/>
    <n v="107"/>
    <n v="1"/>
    <n v="1"/>
    <n v="10"/>
    <s v="否"/>
    <s v="b06610030曾卓嵐"/>
    <n v="0"/>
    <n v="1"/>
    <n v="10"/>
    <n v="0"/>
    <n v="0"/>
    <n v="0"/>
    <s v="系"/>
    <s v="其他"/>
    <s v="其他系所"/>
    <s v="其他系所"/>
  </r>
  <r>
    <s v="03 19 2019 11:22AM            "/>
    <s v="曾卓嵐"/>
    <s v="XB00107263"/>
    <s v="女"/>
    <s v="07/07/1997                    "/>
    <s v="學生"/>
    <s v="生物資源暨農學院              "/>
    <s v="生傳系"/>
    <s v="學士班"/>
    <n v="905681644"/>
    <s v="b06610030@ntu.edu.tw"/>
    <s v="其它"/>
    <s v="否"/>
    <s v="                              "/>
    <m/>
    <s v="是"/>
    <m/>
    <s v="網路報名"/>
    <s v="140.112.4.192"/>
    <x v="479"/>
    <n v="6"/>
    <s v="TIP"/>
    <s v="企業實習計劃說明會"/>
    <x v="22"/>
    <n v="2"/>
    <n v="107"/>
    <n v="1"/>
    <n v="1"/>
    <n v="10"/>
    <s v="否"/>
    <s v="b06610030曾卓嵐"/>
    <n v="0"/>
    <n v="1"/>
    <n v="10"/>
    <n v="0"/>
    <n v="0"/>
    <n v="0"/>
    <s v="系"/>
    <s v="其他"/>
    <s v="其他系所"/>
    <s v="其他系所"/>
  </r>
  <r>
    <s v="03  5 2019 10:51AM            "/>
    <s v="曾卓嵐"/>
    <s v="XB00107263"/>
    <s v="女"/>
    <s v="07/07/1997                    "/>
    <s v="學生"/>
    <s v="生物資源暨農學院              "/>
    <s v="生傳系"/>
    <s v="學士班"/>
    <n v="905681644"/>
    <s v="b06610030@ntu.edu.tw"/>
    <s v="其它"/>
    <s v="否"/>
    <s v="                              "/>
    <m/>
    <s v="是"/>
    <m/>
    <s v="網路報名"/>
    <s v="140.112.4.192"/>
    <x v="479"/>
    <n v="6"/>
    <s v="TIP"/>
    <s v="企業實習計劃說明會"/>
    <x v="11"/>
    <n v="2"/>
    <n v="107"/>
    <n v="1"/>
    <n v="1"/>
    <n v="10"/>
    <m/>
    <s v="b06610030曾卓嵐"/>
    <n v="0"/>
    <n v="1"/>
    <n v="10"/>
    <n v="0"/>
    <n v="0"/>
    <n v="0"/>
    <s v="系"/>
    <s v="其他"/>
    <s v="其他系所"/>
    <s v="其他系所"/>
  </r>
  <r>
    <s v="03 21 2019 10:38PM            "/>
    <s v="曾卓嵐"/>
    <s v="XB00107263"/>
    <s v="女"/>
    <s v="07/07/1997                    "/>
    <s v="學生"/>
    <s v="生物資源暨農學院              "/>
    <s v="生傳系"/>
    <s v="學士班"/>
    <n v="905681644"/>
    <s v="b06610030@ntu.edu.tw"/>
    <s v="其它"/>
    <s v="否"/>
    <s v="                              "/>
    <m/>
    <s v="是"/>
    <m/>
    <s v="網路報名"/>
    <s v="140.112.229.184"/>
    <x v="479"/>
    <n v="6"/>
    <s v="TIP"/>
    <s v="企業實習說明會"/>
    <x v="25"/>
    <n v="2"/>
    <n v="107"/>
    <n v="1"/>
    <n v="1"/>
    <n v="10"/>
    <s v="否"/>
    <s v="b06610030曾卓嵐"/>
    <n v="0"/>
    <n v="1"/>
    <n v="10"/>
    <n v="0"/>
    <n v="0"/>
    <n v="0"/>
    <s v="系"/>
    <s v="其他"/>
    <s v="其他系所"/>
    <s v="其他系所"/>
  </r>
  <r>
    <s v="03 27 2019 11:42PM            "/>
    <s v="曾卓嵐"/>
    <s v="XB00107263"/>
    <s v="女"/>
    <s v="07/07/1997                    "/>
    <s v="學生"/>
    <s v="生物資源暨農學院              "/>
    <s v="生傳系"/>
    <s v="學士班"/>
    <n v="905681644"/>
    <s v="b06610030@ntu.edu.tw"/>
    <s v="其它"/>
    <s v="否"/>
    <s v="                              "/>
    <m/>
    <s v="是"/>
    <m/>
    <s v="網路報名"/>
    <s v="218.161.65.117"/>
    <x v="479"/>
    <n v="6"/>
    <s v="TIP"/>
    <s v="企業實習說明會"/>
    <x v="21"/>
    <n v="2"/>
    <n v="107"/>
    <n v="1"/>
    <n v="1"/>
    <n v="10"/>
    <s v="否"/>
    <s v="b06610030曾卓嵐"/>
    <n v="0"/>
    <n v="1"/>
    <n v="10"/>
    <n v="0"/>
    <n v="0"/>
    <n v="0"/>
    <s v="系"/>
    <s v="其他"/>
    <s v="其他系所"/>
    <s v="其他系所"/>
  </r>
  <r>
    <s v="05  3 2019 12:58AM            "/>
    <s v="曾卓嵐"/>
    <s v="XB00107263"/>
    <s v="女"/>
    <s v="07/07/1997                    "/>
    <s v="學生"/>
    <s v="生物資源暨農學院              "/>
    <s v="生傳系"/>
    <s v="學士班"/>
    <n v="905681644"/>
    <s v="b06610030@ntu.edu.tw"/>
    <s v="其它"/>
    <s v="否"/>
    <s v="                              "/>
    <m/>
    <s v="否"/>
    <m/>
    <s v="網路報名"/>
    <s v="140.112.229.184"/>
    <x v="479"/>
    <n v="6"/>
    <s v="TIP"/>
    <s v="企業實習說明會"/>
    <x v="17"/>
    <n v="2"/>
    <n v="10"/>
    <n v="1"/>
    <n v="107"/>
    <n v="10"/>
    <s v="否"/>
    <s v="b06610030曾卓嵐"/>
    <n v="1"/>
    <n v="0"/>
    <n v="0"/>
    <n v="0"/>
    <n v="0"/>
    <n v="0"/>
    <s v="系"/>
    <s v="其他"/>
    <s v="其他系所"/>
    <s v="其他系所"/>
  </r>
  <r>
    <s v="04 10 2019  6:05PM            "/>
    <s v="曾俊源"/>
    <s v="T125394779"/>
    <s v="男"/>
    <s v="08/29/1999                    "/>
    <s v="學生"/>
    <s v="管理學院                      "/>
    <s v="財金系"/>
    <s v="學士班"/>
    <n v="963936660"/>
    <s v="a0963936660@gmail.com"/>
    <s v="其它"/>
    <s v="否"/>
    <s v="                              "/>
    <m/>
    <s v="是"/>
    <m/>
    <s v="網路報名"/>
    <s v="223.136.150.110"/>
    <x v="480"/>
    <n v="6"/>
    <s v="職涯講堂"/>
    <s v="校友職涯分享會"/>
    <x v="4"/>
    <n v="2"/>
    <n v="107"/>
    <n v="1"/>
    <n v="1"/>
    <n v="10"/>
    <s v="無"/>
    <s v="b06703052曾俊源"/>
    <n v="0"/>
    <n v="1"/>
    <n v="10"/>
    <n v="0"/>
    <n v="0"/>
    <n v="0"/>
    <s v="系"/>
    <s v="財金"/>
    <s v="財金系"/>
    <s v="財金系"/>
  </r>
  <r>
    <s v="03  3 2019 11:26AM            "/>
    <s v="曾紀萱"/>
    <s v="B222830239"/>
    <s v="女"/>
    <s v="03/09/1999                    "/>
    <s v="學生"/>
    <s v="管理學院                      "/>
    <s v="工管系企管組"/>
    <s v="學士班"/>
    <n v="905256517"/>
    <s v="b05701127@ntu.edu.tw"/>
    <s v="其它"/>
    <s v="否"/>
    <n v="0"/>
    <n v="1"/>
    <s v="是"/>
    <m/>
    <s v="網路報名"/>
    <s v="36.227.33.42"/>
    <x v="481"/>
    <n v="10"/>
    <s v="TIP"/>
    <s v="企業實習計劃說明會"/>
    <x v="0"/>
    <n v="2"/>
    <n v="107"/>
    <n v="1"/>
    <n v="1"/>
    <n v="10"/>
    <s v="否"/>
    <s v="b05701127曾紀萱"/>
    <n v="0"/>
    <n v="1"/>
    <n v="10"/>
    <n v="0"/>
    <n v="0"/>
    <n v="0"/>
    <s v="系"/>
    <s v="工管"/>
    <s v="工管系"/>
    <s v="工管系"/>
  </r>
  <r>
    <s v="03  5 2019  8:32PM            "/>
    <s v="曾祥富"/>
    <s v="H124830982"/>
    <s v="男"/>
    <s v="06/21/1997                    "/>
    <s v="學生"/>
    <s v="生物資源暨農學院              "/>
    <s v="生傳系"/>
    <s v="學士班"/>
    <n v="975402727"/>
    <s v="B04610010@ntu.edu.tw"/>
    <s v="其它"/>
    <s v="否"/>
    <n v="0"/>
    <n v="1"/>
    <s v="是"/>
    <m/>
    <s v="網路報名"/>
    <s v="140.112.25.33"/>
    <x v="482"/>
    <n v="10"/>
    <s v="TIP"/>
    <s v="企業實習計劃說明會"/>
    <x v="3"/>
    <n v="2"/>
    <n v="107"/>
    <n v="1"/>
    <n v="1"/>
    <n v="10"/>
    <s v="是"/>
    <s v="b04610010曾祥富"/>
    <n v="0"/>
    <n v="1"/>
    <n v="10"/>
    <n v="0"/>
    <n v="0"/>
    <n v="0"/>
    <s v="系"/>
    <s v="其他"/>
    <s v="其他系所"/>
    <s v="其他系所"/>
  </r>
  <r>
    <s v="03  5 2019  8:33PM            "/>
    <s v="曾祥富"/>
    <s v="H124830982"/>
    <s v="男"/>
    <s v="06/21/1997                    "/>
    <s v="學生"/>
    <s v="生物資源暨農學院              "/>
    <s v="生傳系"/>
    <s v="學士班"/>
    <n v="975402727"/>
    <s v="B04610010@ntu.edu.tw"/>
    <s v="其它"/>
    <s v="否"/>
    <n v="1"/>
    <n v="0"/>
    <s v="否"/>
    <m/>
    <s v="網路報名"/>
    <s v="140.112.25.33"/>
    <x v="482"/>
    <n v="10"/>
    <s v="TIP"/>
    <s v="企業實習計劃說明會"/>
    <x v="8"/>
    <n v="2"/>
    <n v="107"/>
    <n v="1"/>
    <n v="1"/>
    <n v="10"/>
    <s v="yes"/>
    <s v="b04610010曾祥富"/>
    <n v="1"/>
    <n v="0"/>
    <n v="0"/>
    <n v="1"/>
    <n v="0"/>
    <n v="0"/>
    <s v="系"/>
    <s v="其他"/>
    <s v="其他系所"/>
    <s v="其他系所"/>
  </r>
  <r>
    <s v="03 10 2019  8:47PM            "/>
    <s v="曾祥富"/>
    <s v="H124830982"/>
    <s v="男"/>
    <s v="06/21/1997                    "/>
    <s v="學生"/>
    <s v="生物資源暨農學院              "/>
    <s v="生傳系"/>
    <s v="學士班"/>
    <n v="975402727"/>
    <s v="B04610010@ntu.edu.tw"/>
    <s v="其它"/>
    <s v="否"/>
    <n v="0"/>
    <n v="1"/>
    <s v="是"/>
    <m/>
    <s v="網路報名"/>
    <s v="140.112.25.121"/>
    <x v="482"/>
    <n v="10"/>
    <s v="TIP"/>
    <s v="企業實習計劃說明會"/>
    <x v="5"/>
    <n v="2"/>
    <n v="107"/>
    <n v="1"/>
    <n v="1"/>
    <n v="10"/>
    <s v="是"/>
    <s v="b04610010曾祥富"/>
    <n v="0"/>
    <n v="1"/>
    <n v="10"/>
    <n v="0"/>
    <n v="0"/>
    <n v="0"/>
    <s v="系"/>
    <s v="其他"/>
    <s v="其他系所"/>
    <s v="其他系所"/>
  </r>
  <r>
    <s v="03 18 2019  7:41PM            "/>
    <s v="曾騰毅"/>
    <s v="N126133015"/>
    <s v="男"/>
    <s v="07/03/1998                    "/>
    <s v="學生"/>
    <s v="管理學院                      "/>
    <s v="國企系"/>
    <s v="學士班"/>
    <n v="989902988"/>
    <s v="b05704073@ntu.edu.tw"/>
    <s v="其它"/>
    <s v="否"/>
    <s v="                              "/>
    <m/>
    <s v="是"/>
    <m/>
    <s v="網路報名"/>
    <s v="140.112.25.26"/>
    <x v="483"/>
    <n v="6"/>
    <s v="職涯講堂"/>
    <s v="學長姐實習經驗分享會"/>
    <x v="6"/>
    <n v="2"/>
    <n v="107"/>
    <n v="1"/>
    <n v="1"/>
    <n v="10"/>
    <s v="想知道申請的過程"/>
    <s v="b05704073曾騰毅"/>
    <n v="0"/>
    <n v="1"/>
    <n v="10"/>
    <n v="0"/>
    <n v="0"/>
    <n v="0"/>
    <s v="系"/>
    <s v="國企"/>
    <s v="國企系"/>
    <s v="國企系"/>
  </r>
  <r>
    <m/>
    <s v="游珮宜"/>
    <s v="G222240963"/>
    <s v="女"/>
    <s v="03/20/1998"/>
    <s v="學生"/>
    <s v="管理學院                      "/>
    <s v="會計系"/>
    <s v="學士班"/>
    <n v="911210215"/>
    <m/>
    <s v="其它"/>
    <s v="是"/>
    <n v="0"/>
    <n v="0"/>
    <s v="是"/>
    <m/>
    <s v="志工"/>
    <m/>
    <x v="484"/>
    <n v="20"/>
    <s v="TIP"/>
    <s v="企業實習計劃說明會"/>
    <x v="19"/>
    <n v="2"/>
    <n v="107"/>
    <n v="1"/>
    <n v="1"/>
    <n v="10"/>
    <m/>
    <s v="b05302347游珮宜"/>
    <n v="0"/>
    <n v="0"/>
    <n v="20"/>
    <n v="0"/>
    <n v="0"/>
    <n v="1"/>
    <s v="系"/>
    <s v="會計"/>
    <s v="會計系"/>
    <s v="會計系"/>
  </r>
  <r>
    <m/>
    <s v="游珮宜"/>
    <s v="G222240963"/>
    <s v="女"/>
    <s v="03/20/1998"/>
    <s v="學生"/>
    <s v="管理學院                      "/>
    <s v="會計系"/>
    <s v="學士班"/>
    <n v="911210215"/>
    <m/>
    <s v="其它"/>
    <s v="是"/>
    <n v="0"/>
    <n v="0"/>
    <s v="是"/>
    <m/>
    <s v="志工"/>
    <m/>
    <x v="484"/>
    <n v="20"/>
    <s v="TIP"/>
    <s v="企業實習計劃說明會"/>
    <x v="3"/>
    <n v="2"/>
    <n v="107"/>
    <n v="1"/>
    <n v="1"/>
    <n v="10"/>
    <m/>
    <s v="b05302347游珮宜"/>
    <n v="0"/>
    <n v="0"/>
    <n v="20"/>
    <n v="0"/>
    <n v="0"/>
    <n v="1"/>
    <s v="系"/>
    <s v="會計"/>
    <s v="會計系"/>
    <s v="會計系"/>
  </r>
  <r>
    <s v="03 12 2019  9:12PM            "/>
    <s v="游駿霖"/>
    <s v="H124851758"/>
    <s v="男"/>
    <s v="12/30/1998                    "/>
    <s v="學生"/>
    <s v="文學院                        "/>
    <s v="日文系"/>
    <s v="學士班"/>
    <n v="900112765"/>
    <s v="tth9955@gmail.com"/>
    <s v="其它"/>
    <s v="否"/>
    <n v="1"/>
    <n v="0"/>
    <s v="否"/>
    <m/>
    <s v="網路報名"/>
    <s v="140.112.251.183"/>
    <x v="485"/>
    <n v="10"/>
    <s v="TIP"/>
    <s v="企業實習計劃說明會"/>
    <x v="9"/>
    <n v="2"/>
    <n v="107"/>
    <n v="1"/>
    <n v="1"/>
    <n v="10"/>
    <s v="否"/>
    <s v="b06107054游駿霖"/>
    <n v="1"/>
    <n v="0"/>
    <n v="0"/>
    <n v="1"/>
    <n v="0"/>
    <n v="0"/>
    <s v="系"/>
    <s v="其他"/>
    <s v="其他系所"/>
    <s v="其他系所"/>
  </r>
  <r>
    <s v="04 10 2019 10:34PM            "/>
    <s v="游駿霖"/>
    <s v="H124851758"/>
    <s v="男"/>
    <s v="12/30/1998                    "/>
    <s v="學生"/>
    <s v="文學院                        "/>
    <s v="日文系"/>
    <s v="學士班"/>
    <n v="900112765"/>
    <s v="tth9955@gmail.com"/>
    <s v="其它"/>
    <s v="否"/>
    <s v="                              "/>
    <m/>
    <s v="是"/>
    <m/>
    <s v="網路報名"/>
    <s v="140.112.251.183"/>
    <x v="485"/>
    <n v="6"/>
    <s v="職涯講堂"/>
    <s v="校友職涯分享會"/>
    <x v="4"/>
    <n v="2"/>
    <n v="107"/>
    <n v="1"/>
    <n v="1"/>
    <n v="10"/>
    <s v="尚無"/>
    <s v="b06107054游駿霖"/>
    <n v="0"/>
    <n v="1"/>
    <n v="10"/>
    <n v="0"/>
    <n v="0"/>
    <n v="0"/>
    <s v="系"/>
    <s v="其他"/>
    <s v="其他系所"/>
    <s v="其他系所"/>
  </r>
  <r>
    <s v="04 10 2019 10:33PM            "/>
    <s v="游駿霖"/>
    <s v="H124851758"/>
    <s v="男"/>
    <s v="12/30/1998                    "/>
    <s v="學生"/>
    <s v="文學院                        "/>
    <s v="日文系"/>
    <s v="學士班"/>
    <n v="900112765"/>
    <s v="tth9955@gmail.com"/>
    <s v="其它"/>
    <s v="否"/>
    <s v="                              "/>
    <m/>
    <s v="是"/>
    <m/>
    <s v="網路報名"/>
    <s v="140.112.251.183"/>
    <x v="485"/>
    <n v="6"/>
    <s v="職涯講堂"/>
    <s v="實習經驗分享"/>
    <x v="27"/>
    <n v="2"/>
    <n v="107"/>
    <n v="1"/>
    <n v="1"/>
    <n v="10"/>
    <s v="尚無"/>
    <s v="b06107054游駿霖"/>
    <n v="0"/>
    <n v="1"/>
    <n v="10"/>
    <n v="0"/>
    <n v="0"/>
    <n v="0"/>
    <s v="系"/>
    <s v="其他"/>
    <s v="其他系所"/>
    <s v="其他系所"/>
  </r>
  <r>
    <s v="05  6 2019 12:26AM            "/>
    <s v="游駿霖"/>
    <s v="H124851758"/>
    <s v="男"/>
    <s v="12/30/1998                    "/>
    <s v="學生"/>
    <s v="文學院                        "/>
    <s v="日文系"/>
    <s v="學士班"/>
    <n v="900112765"/>
    <s v="tth9955@gmail.com"/>
    <s v="其它"/>
    <s v="是"/>
    <s v="                              "/>
    <m/>
    <s v="是"/>
    <m/>
    <s v="網路報名"/>
    <s v="140.112.251.183"/>
    <x v="485"/>
    <n v="6"/>
    <s v="TIP"/>
    <s v="企業實習說明會"/>
    <x v="17"/>
    <n v="2"/>
    <n v="10"/>
    <n v="1"/>
    <n v="107"/>
    <n v="10"/>
    <s v="否"/>
    <s v="b06107054游駿霖"/>
    <n v="0"/>
    <n v="1"/>
    <n v="10"/>
    <n v="0"/>
    <n v="0"/>
    <n v="0"/>
    <s v="系"/>
    <s v="其他"/>
    <s v="其他系所"/>
    <s v="其他系所"/>
  </r>
  <r>
    <s v="04  9 2019  8:54PM            "/>
    <s v="游馥嘉"/>
    <s v="H223984938"/>
    <s v="女"/>
    <s v="09/24/1992                    "/>
    <s v="學生"/>
    <s v="管理學院                      "/>
    <s v="國企系"/>
    <s v="碩士班"/>
    <n v="912662856"/>
    <s v="cms4218@yahoo.com.tw"/>
    <s v="其它"/>
    <s v="否"/>
    <s v="                              "/>
    <m/>
    <s v="是"/>
    <m/>
    <s v="網路報名"/>
    <s v="123.194.160.135"/>
    <x v="486"/>
    <n v="6"/>
    <s v="TIP"/>
    <s v="企業實習計劃說明會"/>
    <x v="22"/>
    <n v="2"/>
    <n v="107"/>
    <n v="1"/>
    <n v="1"/>
    <n v="10"/>
    <s v="是"/>
    <s v="r06724003游馥嘉"/>
    <n v="0"/>
    <n v="1"/>
    <n v="10"/>
    <n v="0"/>
    <n v="0"/>
    <n v="0"/>
    <s v="所"/>
    <s v="國企"/>
    <s v="國企所"/>
    <s v="國企所"/>
  </r>
  <r>
    <s v="03 26 2019 10:28PM            "/>
    <s v="游馥嘉"/>
    <s v="H223984938"/>
    <s v="女"/>
    <s v="09/24/1992                    "/>
    <s v="學生"/>
    <s v="管理學院                      "/>
    <s v="國企系"/>
    <s v="碩士班"/>
    <n v="912662856"/>
    <s v="cms4218@yahoo.com.tw"/>
    <s v="其它"/>
    <s v="否"/>
    <s v="                              "/>
    <m/>
    <s v="是"/>
    <m/>
    <s v="網路報名"/>
    <s v="123.194.160.135"/>
    <x v="486"/>
    <n v="6"/>
    <s v="TIP"/>
    <s v="企業實習說明會"/>
    <x v="12"/>
    <n v="2"/>
    <n v="107"/>
    <n v="1"/>
    <n v="1"/>
    <n v="10"/>
    <s v="是"/>
    <s v="r06724003游馥嘉"/>
    <n v="0"/>
    <n v="1"/>
    <n v="10"/>
    <n v="0"/>
    <n v="0"/>
    <n v="0"/>
    <s v="所"/>
    <s v="國企"/>
    <s v="國企所"/>
    <s v="國企所"/>
  </r>
  <r>
    <s v="04 30 2019  4:19PM            "/>
    <s v="游馥嘉"/>
    <s v="H223984938"/>
    <s v="女"/>
    <s v="09/24/1992                    "/>
    <s v="學生"/>
    <s v="管理學院                      "/>
    <s v="國企系"/>
    <s v="碩士班"/>
    <n v="912662856"/>
    <s v="cms4218@yahoo.com.tw"/>
    <s v="其它"/>
    <s v="否"/>
    <s v="                              "/>
    <m/>
    <s v="是"/>
    <m/>
    <s v="網路報名"/>
    <s v="223.136.72.144"/>
    <x v="486"/>
    <n v="6"/>
    <s v="TIP"/>
    <s v="企業實習說明會"/>
    <x v="21"/>
    <n v="2"/>
    <n v="107"/>
    <n v="1"/>
    <n v="1"/>
    <n v="10"/>
    <s v="否"/>
    <s v="r06724003游馥嘉"/>
    <n v="0"/>
    <n v="1"/>
    <n v="10"/>
    <n v="0"/>
    <n v="0"/>
    <n v="0"/>
    <s v="所"/>
    <s v="國企"/>
    <s v="國企所"/>
    <s v="國企所"/>
  </r>
  <r>
    <s v="05  6 2019  3:41PM            "/>
    <s v="游馥嘉"/>
    <s v="H223984938"/>
    <s v="女"/>
    <s v="09/24/1992                    "/>
    <s v="學生"/>
    <s v="管理學院                      "/>
    <s v="國企系"/>
    <s v="碩士班"/>
    <n v="912662856"/>
    <s v="cms4218@yahoo.com.tw"/>
    <s v="其它"/>
    <s v="是"/>
    <s v="                              "/>
    <m/>
    <s v="是"/>
    <m/>
    <s v="網路報名"/>
    <s v="223.136.190.59"/>
    <x v="486"/>
    <n v="6"/>
    <s v="TIP"/>
    <s v="企業實習說明會"/>
    <x v="17"/>
    <n v="2"/>
    <n v="10"/>
    <n v="1"/>
    <n v="107"/>
    <n v="10"/>
    <s v="是"/>
    <s v="r06724003游馥嘉"/>
    <n v="0"/>
    <n v="1"/>
    <n v="10"/>
    <n v="0"/>
    <n v="0"/>
    <n v="0"/>
    <s v="所"/>
    <s v="國企"/>
    <s v="國企所"/>
    <s v="國企所"/>
  </r>
  <r>
    <s v="03 12 2019 11:28AM            "/>
    <s v="程燦富"/>
    <s v="F130440116"/>
    <s v="男"/>
    <s v="08/14/1998                    "/>
    <s v="學生"/>
    <s v="管理學院                      "/>
    <s v="工管系企管組"/>
    <s v="學士班"/>
    <n v="978823768"/>
    <s v="b05701122@ntu.edu.tw"/>
    <s v="其它"/>
    <s v="否"/>
    <n v="0"/>
    <n v="1"/>
    <s v="是"/>
    <m/>
    <s v="網路報名"/>
    <s v="140.112.25.6"/>
    <x v="487"/>
    <n v="10"/>
    <s v="TIP"/>
    <s v="企業實習計劃說明會"/>
    <x v="3"/>
    <n v="2"/>
    <n v="107"/>
    <n v="1"/>
    <n v="1"/>
    <n v="10"/>
    <s v="否"/>
    <s v="b05701122程燦富"/>
    <n v="0"/>
    <n v="1"/>
    <n v="10"/>
    <n v="0"/>
    <n v="0"/>
    <n v="0"/>
    <s v="系"/>
    <s v="工管"/>
    <s v="工管系"/>
    <s v="工管系"/>
  </r>
  <r>
    <s v="03  8 2019  1:44PM            "/>
    <s v="童保蓉"/>
    <s v="H224903062"/>
    <s v="女"/>
    <s v="05/09/1998                    "/>
    <s v="學生"/>
    <s v="社會科學院                    "/>
    <s v="政治系公行組"/>
    <s v="學士班"/>
    <n v="958050987"/>
    <s v="abcdef4milkb1@gmail.com"/>
    <s v="其它"/>
    <s v="否"/>
    <n v="0"/>
    <n v="1"/>
    <s v="是"/>
    <m/>
    <s v="網路報名"/>
    <s v="140.112.25.121"/>
    <x v="488"/>
    <n v="10"/>
    <s v="TIP"/>
    <s v="企業實習計劃說明會"/>
    <x v="0"/>
    <n v="2"/>
    <n v="107"/>
    <n v="1"/>
    <n v="1"/>
    <n v="10"/>
    <s v="否"/>
    <s v="b05102109童保蓉"/>
    <n v="0"/>
    <n v="1"/>
    <n v="10"/>
    <n v="0"/>
    <n v="0"/>
    <n v="0"/>
    <s v="系"/>
    <s v="其他"/>
    <s v="其他系所"/>
    <s v="其他系所"/>
  </r>
  <r>
    <s v="03  8 2019  1:51PM            "/>
    <s v="童保蓉"/>
    <s v="H224903062"/>
    <s v="女"/>
    <s v="05/09/1998                    "/>
    <s v="學生"/>
    <s v="社會科學院                    "/>
    <s v="政治系公行組"/>
    <s v="學士班"/>
    <n v="958050987"/>
    <s v="abcdef4milkb1@gmail.com"/>
    <s v="其它"/>
    <s v="否"/>
    <n v="0"/>
    <n v="1"/>
    <s v="是"/>
    <m/>
    <s v="網路報名"/>
    <s v="140.112.25.121"/>
    <x v="488"/>
    <n v="10"/>
    <s v="TIP"/>
    <s v="企業實習計劃說明會"/>
    <x v="10"/>
    <n v="2"/>
    <n v="107"/>
    <n v="1"/>
    <n v="1"/>
    <n v="10"/>
    <m/>
    <s v="b05102109童保蓉"/>
    <n v="0"/>
    <n v="1"/>
    <n v="10"/>
    <n v="0"/>
    <n v="0"/>
    <n v="0"/>
    <s v="系"/>
    <s v="其他"/>
    <s v="其他系所"/>
    <s v="其他系所"/>
  </r>
  <r>
    <s v="03  1 2019  5:24PM            "/>
    <s v="童保蓉"/>
    <s v="H224903062"/>
    <s v="女"/>
    <s v="05/09/1998                    "/>
    <s v="學生"/>
    <s v="社會科學院                    "/>
    <s v="政治系公行組"/>
    <s v="學士班"/>
    <n v="958050987"/>
    <s v="abcdef4milkb1@gmail.com"/>
    <s v="其它"/>
    <s v="否"/>
    <n v="0"/>
    <n v="1"/>
    <s v="是"/>
    <m/>
    <s v="網路報名"/>
    <s v="101.13.68.221"/>
    <x v="488"/>
    <n v="10"/>
    <s v="TIP"/>
    <s v="企業實習計劃說明會"/>
    <x v="3"/>
    <n v="2"/>
    <n v="107"/>
    <n v="1"/>
    <n v="1"/>
    <n v="10"/>
    <s v="是"/>
    <s v="b05102109童保蓉"/>
    <n v="0"/>
    <n v="1"/>
    <n v="10"/>
    <n v="0"/>
    <n v="0"/>
    <n v="0"/>
    <s v="系"/>
    <s v="其他"/>
    <s v="其他系所"/>
    <s v="其他系所"/>
  </r>
  <r>
    <s v="03  8 2019  1:57PM            "/>
    <s v="童保蓉"/>
    <s v="H224903062"/>
    <s v="女"/>
    <s v="05/09/1998                    "/>
    <s v="學生"/>
    <s v="社會科學院                    "/>
    <s v="政治系公行組"/>
    <s v="學士班"/>
    <n v="958050987"/>
    <s v="abcdef4milkb1@gmail.com"/>
    <s v="其它"/>
    <s v="否"/>
    <s v="                              "/>
    <m/>
    <s v="是"/>
    <m/>
    <s v="網路報名"/>
    <s v="140.112.25.121"/>
    <x v="488"/>
    <n v="6"/>
    <s v="TIP"/>
    <s v="企業實習計劃說明會"/>
    <x v="11"/>
    <n v="2"/>
    <n v="107"/>
    <n v="1"/>
    <n v="1"/>
    <n v="10"/>
    <m/>
    <s v="b05102109童保蓉"/>
    <n v="0"/>
    <n v="1"/>
    <n v="10"/>
    <n v="0"/>
    <n v="0"/>
    <n v="0"/>
    <s v="系"/>
    <s v="其他"/>
    <s v="其他系所"/>
    <s v="其他系所"/>
  </r>
  <r>
    <s v="03 10 2019  8:49PM            "/>
    <s v="華方綾"/>
    <s v="A227487371"/>
    <s v="女"/>
    <s v="11/19/1997                    "/>
    <s v="學生"/>
    <s v="管理學院                      "/>
    <s v="工管系企管組"/>
    <s v="學士班"/>
    <n v="970295147"/>
    <s v="bunny134134@hotmail.com"/>
    <s v="其它"/>
    <s v="否"/>
    <n v="0"/>
    <n v="1"/>
    <s v="是"/>
    <m/>
    <s v="網路報名"/>
    <s v="61.231.14.242"/>
    <x v="489"/>
    <n v="10"/>
    <s v="TIP"/>
    <s v="企業實習計劃說明會"/>
    <x v="19"/>
    <n v="2"/>
    <n v="107"/>
    <n v="1"/>
    <n v="1"/>
    <n v="10"/>
    <m/>
    <s v="b05208005華方綾"/>
    <n v="0"/>
    <n v="1"/>
    <n v="10"/>
    <n v="0"/>
    <n v="0"/>
    <n v="0"/>
    <s v="系"/>
    <s v="工管"/>
    <s v="工管系"/>
    <s v="工管系"/>
  </r>
  <r>
    <s v="03 20 2019  9:42PM            "/>
    <s v="華方綾"/>
    <s v="A227487371"/>
    <s v="女"/>
    <s v="11/19/1997                    "/>
    <s v="學生"/>
    <s v="管理學院                      "/>
    <s v="工管系企管組"/>
    <s v="學士班"/>
    <n v="970295147"/>
    <s v="bunny134134@hotmail.com"/>
    <s v="其它"/>
    <s v="否"/>
    <n v="0"/>
    <n v="1"/>
    <s v="是"/>
    <m/>
    <s v="網路報名"/>
    <s v="61.231.167.237"/>
    <x v="489"/>
    <n v="10"/>
    <s v="TIP"/>
    <s v="企業實習計劃說明會"/>
    <x v="1"/>
    <n v="2"/>
    <n v="107"/>
    <n v="1"/>
    <n v="1"/>
    <n v="10"/>
    <s v="無"/>
    <s v="b05208005華方綾"/>
    <n v="0"/>
    <n v="1"/>
    <n v="10"/>
    <n v="0"/>
    <n v="0"/>
    <n v="0"/>
    <s v="系"/>
    <s v="工管"/>
    <s v="工管系"/>
    <s v="工管系"/>
  </r>
  <r>
    <s v="03 13 2019  9:00PM            "/>
    <s v="華方綾"/>
    <s v="A227487371"/>
    <s v="女"/>
    <s v="11/19/1997                    "/>
    <s v="學生"/>
    <s v="管理學院                      "/>
    <s v="工管系企管組"/>
    <s v="學士班"/>
    <n v="970295147"/>
    <s v="bunny134134@hotmail.com"/>
    <s v="其它"/>
    <s v="否"/>
    <s v="                              "/>
    <m/>
    <s v="否"/>
    <m/>
    <s v="網路報名"/>
    <s v="61.230.20.217"/>
    <x v="489"/>
    <n v="6"/>
    <s v="TIP"/>
    <s v="企業實習計劃說明會"/>
    <x v="11"/>
    <n v="2"/>
    <n v="107"/>
    <n v="1"/>
    <n v="1"/>
    <n v="10"/>
    <m/>
    <s v="b05208005華方綾"/>
    <n v="1"/>
    <n v="0"/>
    <n v="0"/>
    <n v="1"/>
    <n v="0"/>
    <n v="0"/>
    <s v="系"/>
    <s v="工管"/>
    <s v="工管系"/>
    <s v="工管系"/>
  </r>
  <r>
    <s v="05  6 2019 10:46PM            "/>
    <s v="賀雋堯"/>
    <s v="E125255088"/>
    <s v="男"/>
    <s v="01/22/1998                    "/>
    <s v="學生"/>
    <s v="管理學院                      "/>
    <s v="國企系"/>
    <s v="學士班"/>
    <n v="912870122"/>
    <s v="benson.ho19@gmail.com"/>
    <s v="其它"/>
    <s v="是"/>
    <s v="                              "/>
    <m/>
    <s v="是"/>
    <m/>
    <s v="網路報名"/>
    <s v="140.112.25.98"/>
    <x v="490"/>
    <n v="6"/>
    <s v="TIP"/>
    <s v="企業實習說明會"/>
    <x v="17"/>
    <n v="2"/>
    <n v="10"/>
    <n v="1"/>
    <n v="107"/>
    <n v="10"/>
    <s v="是"/>
    <s v="b05704075賀雋堯"/>
    <n v="0"/>
    <n v="1"/>
    <n v="10"/>
    <n v="0"/>
    <n v="0"/>
    <n v="0"/>
    <s v="系"/>
    <s v="國企"/>
    <s v="國企系"/>
    <s v="國企系"/>
  </r>
  <r>
    <s v="03 17 2019  9:52AM            "/>
    <s v="陽雨彤"/>
    <s v="H224931486"/>
    <s v="女"/>
    <s v="08/09/1999                    "/>
    <s v="學生"/>
    <s v="管理學院                      "/>
    <s v="工管系科管組"/>
    <s v="學士班"/>
    <n v="989820809"/>
    <s v="selena6329@gmail.com"/>
    <s v="其它"/>
    <s v="否"/>
    <n v="0"/>
    <n v="1"/>
    <s v="是"/>
    <m/>
    <s v="網路報名"/>
    <s v="27.242.192.167"/>
    <x v="491"/>
    <n v="10"/>
    <s v="TIP"/>
    <s v="企業實習計劃說明會"/>
    <x v="8"/>
    <n v="2"/>
    <n v="107"/>
    <n v="1"/>
    <n v="1"/>
    <n v="10"/>
    <s v="否"/>
    <s v="b06701234陽雨彤"/>
    <n v="0"/>
    <n v="1"/>
    <n v="10"/>
    <n v="0"/>
    <n v="0"/>
    <n v="0"/>
    <s v="系"/>
    <s v="工管"/>
    <s v="工管系"/>
    <s v="工管系"/>
  </r>
  <r>
    <m/>
    <s v="馮昌俊"/>
    <m/>
    <m/>
    <m/>
    <s v="企業夥伴"/>
    <s v="燦坤實業"/>
    <m/>
    <s v="其他"/>
    <m/>
    <m/>
    <m/>
    <m/>
    <m/>
    <m/>
    <s v="是"/>
    <m/>
    <s v="網路報名"/>
    <m/>
    <x v="1"/>
    <m/>
    <s v="TCP"/>
    <s v="結業式"/>
    <x v="2"/>
    <n v="2"/>
    <n v="107"/>
    <n v="1"/>
    <n v="0"/>
    <n v="0"/>
    <m/>
    <s v="其他馮昌俊"/>
    <n v="0"/>
    <n v="1"/>
    <n v="0"/>
    <n v="0"/>
    <n v="0"/>
    <n v="0"/>
    <s v="其他"/>
    <s v="非在校生"/>
    <s v="其他"/>
    <s v="其他"/>
  </r>
  <r>
    <s v="03 20 2019  3:02PM            "/>
    <s v="馮家誼"/>
    <s v="H224946058"/>
    <s v="女"/>
    <s v="12/29/1997                    "/>
    <s v="學生"/>
    <s v="管理學院                      "/>
    <s v="會計系"/>
    <s v="學士班"/>
    <n v="976722513"/>
    <s v="h0976722513@gmail.com"/>
    <s v="其它"/>
    <s v="是"/>
    <n v="0"/>
    <n v="0"/>
    <s v="是"/>
    <m/>
    <s v="現場報名"/>
    <m/>
    <x v="492"/>
    <n v="0"/>
    <s v="TIP"/>
    <s v="企業實習計劃說明會"/>
    <x v="8"/>
    <n v="2"/>
    <n v="107"/>
    <n v="1"/>
    <n v="1"/>
    <n v="10"/>
    <m/>
    <s v="b05106011馮家誼"/>
    <n v="0"/>
    <n v="0"/>
    <n v="0"/>
    <n v="0"/>
    <n v="1"/>
    <n v="0"/>
    <s v="系"/>
    <s v="會計"/>
    <s v="會計系"/>
    <s v="會計系"/>
  </r>
  <r>
    <m/>
    <s v="馮國鈞"/>
    <m/>
    <m/>
    <m/>
    <s v="企業夥伴"/>
    <s v="中國信託商業銀行"/>
    <m/>
    <s v="其他"/>
    <m/>
    <m/>
    <m/>
    <m/>
    <m/>
    <m/>
    <s v="是"/>
    <m/>
    <s v="網路報名"/>
    <m/>
    <x v="1"/>
    <m/>
    <s v="TCP"/>
    <s v="結業式"/>
    <x v="2"/>
    <n v="2"/>
    <n v="107"/>
    <n v="1"/>
    <n v="0"/>
    <n v="0"/>
    <m/>
    <s v="其他馮國鈞"/>
    <n v="0"/>
    <n v="1"/>
    <n v="0"/>
    <n v="0"/>
    <n v="0"/>
    <n v="0"/>
    <s v="其他"/>
    <s v="非在校生"/>
    <s v="其他"/>
    <s v="其他"/>
  </r>
  <r>
    <s v="04  8 2019 10:26AM            "/>
    <s v="黃  凡"/>
    <s v="B123098028"/>
    <s v="男"/>
    <s v="10/08/1995                    "/>
    <s v="學生"/>
    <s v="生物資源暨農學院              "/>
    <s v="森林環資系"/>
    <s v="學士班"/>
    <n v="975493138"/>
    <s v="b04605094@ntu.edu.tw"/>
    <s v="其它"/>
    <s v="否"/>
    <s v="                              "/>
    <m/>
    <s v="是"/>
    <m/>
    <s v="網路報名"/>
    <s v="27.52.190.139"/>
    <x v="493"/>
    <n v="6"/>
    <s v="TIP"/>
    <s v="企業實習計劃說明會"/>
    <x v="11"/>
    <n v="2"/>
    <n v="107"/>
    <n v="1"/>
    <n v="1"/>
    <n v="10"/>
    <s v="否"/>
    <s v="b04605094黃  凡"/>
    <n v="0"/>
    <n v="1"/>
    <n v="10"/>
    <n v="0"/>
    <n v="0"/>
    <n v="0"/>
    <s v="系"/>
    <s v="其他"/>
    <s v="其他系所"/>
    <s v="其他系所"/>
  </r>
  <r>
    <s v="03 12 2019  2:38PM            "/>
    <s v="黃子芸"/>
    <s v="N224821069"/>
    <s v="男"/>
    <s v="07/06/1997                    "/>
    <s v="學生"/>
    <s v="管理學院                      "/>
    <s v="工管系科管組"/>
    <s v="學士班"/>
    <n v="975243307"/>
    <m/>
    <s v="其它"/>
    <s v="是"/>
    <n v="0"/>
    <n v="0"/>
    <s v="是"/>
    <m/>
    <s v="現場報名"/>
    <m/>
    <x v="494"/>
    <n v="0"/>
    <s v="TIP"/>
    <s v="企業實習計劃說明會"/>
    <x v="19"/>
    <n v="2"/>
    <n v="107"/>
    <n v="1"/>
    <n v="1"/>
    <n v="10"/>
    <m/>
    <s v="b04701209黃子芸"/>
    <n v="0"/>
    <n v="0"/>
    <n v="0"/>
    <n v="0"/>
    <n v="1"/>
    <n v="0"/>
    <s v="系"/>
    <s v="工管"/>
    <s v="工管系"/>
    <s v="工管系"/>
  </r>
  <r>
    <s v="03 13 2019 11:54PM            "/>
    <s v="黃子芸"/>
    <s v="N224821069"/>
    <s v="女"/>
    <s v="07/06/1997                    "/>
    <s v="學生"/>
    <s v="管理學院                      "/>
    <s v="工管系科管組"/>
    <s v="學士班"/>
    <n v="975243307"/>
    <s v="b04701209@ntu.edu.tw"/>
    <s v="其它"/>
    <s v="否"/>
    <n v="0"/>
    <n v="1"/>
    <s v="是"/>
    <m/>
    <s v="網路報名"/>
    <s v="140.112.223.88"/>
    <x v="494"/>
    <n v="10"/>
    <s v="TIP"/>
    <s v="企業實習計劃說明會"/>
    <x v="18"/>
    <n v="2"/>
    <n v="107"/>
    <n v="1"/>
    <n v="1"/>
    <n v="10"/>
    <s v="是"/>
    <s v="b04701209黃子芸"/>
    <n v="0"/>
    <n v="1"/>
    <n v="10"/>
    <n v="0"/>
    <n v="0"/>
    <n v="0"/>
    <s v="系"/>
    <s v="工管"/>
    <s v="工管系"/>
    <s v="工管系"/>
  </r>
  <r>
    <s v="03 13 2019 11:39PM            "/>
    <s v="黃子芸"/>
    <s v="N224821069"/>
    <s v="女"/>
    <s v="07/06/1997                    "/>
    <s v="學生"/>
    <s v="管理學院                      "/>
    <s v="工管系科管組"/>
    <s v="學士班"/>
    <n v="975243307"/>
    <m/>
    <s v="其它"/>
    <s v="否"/>
    <n v="1"/>
    <n v="0"/>
    <s v="否"/>
    <m/>
    <s v="網路報名"/>
    <s v="140.112.223.88"/>
    <x v="494"/>
    <n v="10"/>
    <s v="TIP"/>
    <s v="企業實習計劃說明會"/>
    <x v="10"/>
    <n v="2"/>
    <n v="107"/>
    <n v="1"/>
    <n v="1"/>
    <n v="10"/>
    <m/>
    <s v="b04701209黃子芸"/>
    <n v="1"/>
    <n v="0"/>
    <n v="0"/>
    <n v="1"/>
    <n v="0"/>
    <n v="0"/>
    <s v="系"/>
    <s v="工管"/>
    <s v="工管系"/>
    <s v="工管系"/>
  </r>
  <r>
    <s v="03 12 2019  7:24PM            "/>
    <s v="黃子倫"/>
    <s v="F229064380"/>
    <s v="女"/>
    <s v="01/12/1998                    "/>
    <s v="學生"/>
    <s v="管理學院                      "/>
    <s v="工管系企管組"/>
    <s v="學士班"/>
    <n v="978679086"/>
    <s v="b05701147@ntu.edu.tw"/>
    <s v="其它"/>
    <s v="否"/>
    <n v="1"/>
    <n v="0"/>
    <s v="否"/>
    <m/>
    <s v="網路報名"/>
    <s v="140.112.25.29"/>
    <x v="495"/>
    <n v="10"/>
    <s v="TIP"/>
    <s v="企業實習計劃說明會"/>
    <x v="10"/>
    <n v="2"/>
    <n v="107"/>
    <n v="1"/>
    <n v="1"/>
    <n v="10"/>
    <m/>
    <s v="b05701147黃子倫"/>
    <n v="1"/>
    <n v="0"/>
    <n v="0"/>
    <n v="1"/>
    <n v="0"/>
    <n v="0"/>
    <s v="系"/>
    <s v="工管"/>
    <s v="工管系"/>
    <s v="工管系"/>
  </r>
  <r>
    <s v="03 15 2019  3:05PM            "/>
    <s v="黃子潔"/>
    <s v="A230016528"/>
    <s v="女"/>
    <s v="01/16/1998                    "/>
    <s v="學生"/>
    <s v="管理學院                      "/>
    <s v="會計系"/>
    <s v="學士班"/>
    <n v="983538177"/>
    <m/>
    <s v="其它"/>
    <s v="是"/>
    <n v="0"/>
    <n v="0"/>
    <s v="是"/>
    <m/>
    <s v="現場報名"/>
    <m/>
    <x v="496"/>
    <n v="0"/>
    <s v="TIP"/>
    <s v="企業實習計劃說明會"/>
    <x v="9"/>
    <n v="2"/>
    <n v="107"/>
    <n v="1"/>
    <n v="1"/>
    <n v="10"/>
    <m/>
    <s v="B05702092黃子潔"/>
    <n v="0"/>
    <n v="0"/>
    <n v="0"/>
    <n v="0"/>
    <n v="1"/>
    <n v="0"/>
    <s v="系"/>
    <s v="會計"/>
    <s v="會計系"/>
    <s v="會計系"/>
  </r>
  <r>
    <s v="03 12 2019 10:43PM            "/>
    <s v="黃加陽"/>
    <s v="F229064273"/>
    <s v="女"/>
    <s v="12/12/1997                    "/>
    <s v="學生"/>
    <s v="管理學院                      "/>
    <s v="財金系"/>
    <s v="學士班"/>
    <n v="926530898"/>
    <s v="b05703108@ntu.edu.tw"/>
    <s v="其它"/>
    <s v="是"/>
    <n v="1"/>
    <n v="0"/>
    <s v="否"/>
    <m/>
    <s v="網路報名"/>
    <s v="1.171.54.165"/>
    <x v="497"/>
    <n v="10"/>
    <s v="TIP"/>
    <s v="企業實習計劃說明會"/>
    <x v="10"/>
    <n v="2"/>
    <n v="107"/>
    <n v="1"/>
    <n v="1"/>
    <n v="10"/>
    <m/>
    <s v="b05703108黃加陽"/>
    <n v="1"/>
    <n v="0"/>
    <n v="0"/>
    <n v="1"/>
    <n v="0"/>
    <n v="0"/>
    <s v="系"/>
    <s v="財金"/>
    <s v="財金系"/>
    <s v="財金系"/>
  </r>
  <r>
    <s v="03 12 2019 10:39PM            "/>
    <s v="黃加陽"/>
    <s v="F229064273"/>
    <s v="女"/>
    <s v="12/12/1997                    "/>
    <s v="學生"/>
    <s v="管理學院                      "/>
    <s v="財金系"/>
    <s v="學士班"/>
    <n v="926530898"/>
    <s v="b05703108@ntu.edu.tw"/>
    <s v="其它"/>
    <s v="是"/>
    <n v="0"/>
    <n v="1"/>
    <s v="是"/>
    <m/>
    <s v="網路報名"/>
    <s v="1.171.54.165"/>
    <x v="497"/>
    <n v="10"/>
    <s v="TIP"/>
    <s v="企業實習計劃說明會"/>
    <x v="8"/>
    <n v="2"/>
    <n v="107"/>
    <n v="1"/>
    <n v="1"/>
    <n v="10"/>
    <s v="是"/>
    <s v="b05703108黃加陽"/>
    <n v="0"/>
    <n v="1"/>
    <n v="10"/>
    <n v="0"/>
    <n v="0"/>
    <n v="0"/>
    <s v="系"/>
    <s v="財金"/>
    <s v="財金系"/>
    <s v="財金系"/>
  </r>
  <r>
    <s v="03 12 2019 10:40PM            "/>
    <s v="黃加陽"/>
    <s v="F229064273"/>
    <s v="女"/>
    <s v="12/12/1997                    "/>
    <s v="學生"/>
    <s v="管理學院                      "/>
    <s v="財金系"/>
    <s v="學士班"/>
    <n v="926530898"/>
    <s v="b05703108@ntu.edu.tw"/>
    <s v="其它"/>
    <s v="是"/>
    <n v="0"/>
    <n v="1"/>
    <s v="是"/>
    <m/>
    <s v="網路報名"/>
    <s v="1.171.54.165"/>
    <x v="497"/>
    <n v="10"/>
    <s v="TIP"/>
    <s v="企業實習計劃說明會"/>
    <x v="5"/>
    <n v="2"/>
    <n v="107"/>
    <n v="1"/>
    <n v="1"/>
    <n v="10"/>
    <s v="是"/>
    <s v="b05703108黃加陽"/>
    <n v="0"/>
    <n v="1"/>
    <n v="10"/>
    <n v="0"/>
    <n v="0"/>
    <n v="0"/>
    <s v="系"/>
    <s v="財金"/>
    <s v="財金系"/>
    <s v="財金系"/>
  </r>
  <r>
    <s v="04 13 2019 12:57PM            "/>
    <s v="黃加陽"/>
    <s v="F229064273"/>
    <s v="男"/>
    <s v="12/12/1997                    "/>
    <s v="學生"/>
    <s v="管理學院                      "/>
    <s v="財金系"/>
    <s v="學士班"/>
    <n v="926530898"/>
    <m/>
    <s v="其它"/>
    <s v="是"/>
    <s v="                              "/>
    <m/>
    <s v="是"/>
    <m/>
    <s v="網路報名"/>
    <m/>
    <x v="497"/>
    <m/>
    <s v="TCP"/>
    <s v="結業式"/>
    <x v="2"/>
    <n v="2"/>
    <n v="107"/>
    <n v="1"/>
    <n v="0"/>
    <n v="0"/>
    <m/>
    <s v="B05703108黃加陽"/>
    <n v="0"/>
    <n v="1"/>
    <n v="0"/>
    <n v="0"/>
    <n v="0"/>
    <n v="0"/>
    <s v="系"/>
    <s v="財金"/>
    <s v="財金系"/>
    <s v="財金系"/>
  </r>
  <r>
    <s v="03 19 2019  4:46PM            "/>
    <s v="黃平安"/>
    <s v="A129196013"/>
    <s v="女"/>
    <s v="06/19/1996                    "/>
    <s v="學生"/>
    <s v="管理學院                      "/>
    <s v="商研所"/>
    <s v="碩士班"/>
    <n v="911850619"/>
    <s v="ben28967260@gmail.com"/>
    <s v="其它"/>
    <s v="是"/>
    <n v="0"/>
    <n v="0"/>
    <s v="是"/>
    <m/>
    <s v="現場報名"/>
    <m/>
    <x v="498"/>
    <n v="0"/>
    <s v="TIP"/>
    <s v="企業實習計劃說明會"/>
    <x v="3"/>
    <n v="2"/>
    <n v="107"/>
    <n v="1"/>
    <n v="1"/>
    <n v="10"/>
    <m/>
    <s v="r07741059黃平安"/>
    <n v="0"/>
    <n v="0"/>
    <n v="0"/>
    <n v="0"/>
    <n v="1"/>
    <n v="0"/>
    <s v="所"/>
    <s v="商研"/>
    <s v="商研所"/>
    <s v="商研所"/>
  </r>
  <r>
    <s v="03 20 2019  2:57PM            "/>
    <s v="黃平安"/>
    <s v="A129196013"/>
    <s v="女"/>
    <s v="06/19/1996                    "/>
    <s v="學生"/>
    <s v="管理學院                      "/>
    <s v="商研所"/>
    <s v="碩士班"/>
    <n v="911850619"/>
    <s v="ben28967260@gmail.com"/>
    <s v="其它"/>
    <s v="是"/>
    <n v="0"/>
    <n v="0"/>
    <s v="是"/>
    <m/>
    <s v="現場報名"/>
    <m/>
    <x v="498"/>
    <n v="0"/>
    <s v="TIP"/>
    <s v="企業實習計劃說明會"/>
    <x v="8"/>
    <n v="2"/>
    <n v="107"/>
    <n v="1"/>
    <n v="1"/>
    <n v="10"/>
    <m/>
    <s v="r07741059黃平安"/>
    <n v="0"/>
    <n v="0"/>
    <n v="0"/>
    <n v="0"/>
    <n v="1"/>
    <n v="0"/>
    <s v="所"/>
    <s v="商研"/>
    <s v="商研所"/>
    <s v="商研所"/>
  </r>
  <r>
    <s v="04 13 2019 12:59PM            "/>
    <s v="黃平安"/>
    <s v="A129196013"/>
    <s v="男"/>
    <s v="06/19/1996                    "/>
    <s v="學生"/>
    <s v="管理學院                      "/>
    <s v="商研所"/>
    <s v="碩士班"/>
    <n v="911850619"/>
    <s v="ben28967260@gmail.com"/>
    <s v="其它"/>
    <s v="是"/>
    <s v="                              "/>
    <m/>
    <s v="是"/>
    <m/>
    <s v="網路報名"/>
    <m/>
    <x v="498"/>
    <m/>
    <s v="TCP"/>
    <s v="結業式"/>
    <x v="2"/>
    <n v="2"/>
    <n v="107"/>
    <n v="1"/>
    <n v="0"/>
    <n v="0"/>
    <m/>
    <s v="R07741059黃平安"/>
    <n v="0"/>
    <n v="1"/>
    <n v="0"/>
    <n v="0"/>
    <n v="0"/>
    <n v="0"/>
    <s v="所"/>
    <s v="商研"/>
    <s v="商研所"/>
    <s v="商研所"/>
  </r>
  <r>
    <s v="03 20 2019  3:02PM            "/>
    <s v="黃立丞"/>
    <s v="A127934346"/>
    <s v="女"/>
    <s v="11/15/1997                    "/>
    <s v="學生"/>
    <s v="管理學院                      "/>
    <s v="工管系企管組"/>
    <s v="學士班"/>
    <n v="989381178"/>
    <s v="ball34534@gmail.com"/>
    <s v="其它"/>
    <s v="是"/>
    <n v="0"/>
    <n v="0"/>
    <s v="是"/>
    <m/>
    <s v="現場報名"/>
    <m/>
    <x v="499"/>
    <n v="0"/>
    <s v="TIP"/>
    <s v="企業實習計劃說明會"/>
    <x v="8"/>
    <n v="2"/>
    <n v="107"/>
    <n v="1"/>
    <n v="1"/>
    <n v="10"/>
    <m/>
    <s v="b05701104黃立丞"/>
    <n v="0"/>
    <n v="0"/>
    <n v="0"/>
    <n v="0"/>
    <n v="1"/>
    <n v="0"/>
    <s v="系"/>
    <s v="工管"/>
    <s v="工管系"/>
    <s v="工管系"/>
  </r>
  <r>
    <s v="03 19 2019 11:22AM            "/>
    <s v="黃仲畇"/>
    <s v="F228980803"/>
    <s v="女"/>
    <s v="01/12/1996                    "/>
    <s v="學生"/>
    <s v="管理學院                      "/>
    <s v="財金系"/>
    <s v="學士班"/>
    <n v="229587856"/>
    <s v="s0a0b0r0i0n0a0@yahoo.com.tw"/>
    <s v="其它"/>
    <s v="是"/>
    <n v="0"/>
    <n v="0"/>
    <s v="是"/>
    <m/>
    <s v="現場報名"/>
    <m/>
    <x v="500"/>
    <n v="0"/>
    <s v="TIP"/>
    <s v="企業實習計劃說明會"/>
    <x v="10"/>
    <n v="2"/>
    <n v="107"/>
    <n v="1"/>
    <n v="1"/>
    <n v="10"/>
    <m/>
    <s v="b03302341黃仲畇"/>
    <n v="0"/>
    <n v="0"/>
    <n v="0"/>
    <n v="0"/>
    <n v="1"/>
    <n v="0"/>
    <s v="系"/>
    <s v="財金"/>
    <s v="財金系"/>
    <s v="財金系"/>
  </r>
  <r>
    <s v="02 27 2019  3:59PM            "/>
    <s v="黃兆營"/>
    <s v="A125923390"/>
    <s v="男"/>
    <s v="08/03/1984                    "/>
    <s v="學生"/>
    <s v="進修推廣部                    "/>
    <s v="事業法務碩士"/>
    <s v="碩士班"/>
    <n v="978352073"/>
    <s v="p07e42026@ntu.edu.tw"/>
    <s v="其它"/>
    <s v="否"/>
    <n v="0"/>
    <n v="1"/>
    <s v="是"/>
    <m/>
    <s v="網路報名"/>
    <s v="118.163.50.68"/>
    <x v="501"/>
    <n v="10"/>
    <s v="TIP"/>
    <s v="企業實習計劃說明會"/>
    <x v="1"/>
    <n v="2"/>
    <n v="107"/>
    <n v="1"/>
    <n v="1"/>
    <n v="10"/>
    <s v="有"/>
    <s v="p07e42026黃兆營"/>
    <n v="0"/>
    <n v="1"/>
    <n v="10"/>
    <n v="0"/>
    <n v="0"/>
    <n v="0"/>
    <s v="所"/>
    <s v="其他"/>
    <s v="其他系所"/>
    <s v="其他系所"/>
  </r>
  <r>
    <s v="03 13 2019  2:28AM            "/>
    <s v="黃宇晴"/>
    <s v="D222703971"/>
    <s v="女"/>
    <s v="01/15/1996                    "/>
    <s v="學生"/>
    <s v="管理學院                      "/>
    <s v="商研所"/>
    <s v="碩士班"/>
    <n v="975758513"/>
    <s v="r07741011@ntu.edu.tw"/>
    <s v="其它"/>
    <s v="否"/>
    <n v="0"/>
    <n v="1"/>
    <s v="是"/>
    <m/>
    <s v="網路報名"/>
    <s v="140.112.217.233"/>
    <x v="502"/>
    <n v="10"/>
    <s v="TIP"/>
    <s v="企業實習計劃說明會"/>
    <x v="9"/>
    <n v="2"/>
    <n v="107"/>
    <n v="1"/>
    <n v="1"/>
    <n v="10"/>
    <s v="是"/>
    <s v="r07741011黃宇晴"/>
    <n v="0"/>
    <n v="1"/>
    <n v="10"/>
    <n v="0"/>
    <n v="0"/>
    <n v="0"/>
    <s v="所"/>
    <s v="商研"/>
    <s v="商研所"/>
    <s v="商研所"/>
  </r>
  <r>
    <s v="03 10 2019  4:34PM            "/>
    <s v="黃至煒"/>
    <s v="H125031269"/>
    <s v="男"/>
    <s v="10/13/1997                    "/>
    <s v="學生"/>
    <s v="理學院                        "/>
    <s v="數學系"/>
    <s v="學士班"/>
    <n v="911451957"/>
    <s v="B05201047@ntu.edu.tw"/>
    <s v="其它"/>
    <s v="否"/>
    <n v="0"/>
    <n v="1"/>
    <s v="是"/>
    <m/>
    <s v="網路報名"/>
    <s v="180.177.145.39"/>
    <x v="503"/>
    <n v="10"/>
    <s v="TIP"/>
    <s v="企業實習計劃說明會"/>
    <x v="14"/>
    <n v="2"/>
    <n v="107"/>
    <n v="1"/>
    <n v="1"/>
    <n v="10"/>
    <s v="否"/>
    <s v="b05201047黃至煒"/>
    <n v="0"/>
    <n v="1"/>
    <n v="10"/>
    <n v="0"/>
    <n v="0"/>
    <n v="0"/>
    <s v="系"/>
    <s v="其他"/>
    <s v="其他系所"/>
    <s v="其他系所"/>
  </r>
  <r>
    <s v="03 13 2019  2:08AM            "/>
    <s v="黃至煒"/>
    <s v="H125031269"/>
    <s v="男"/>
    <s v="10/13/1997                    "/>
    <s v="學生"/>
    <s v="理學院                        "/>
    <s v="數學系"/>
    <s v="學士班"/>
    <n v="911451957"/>
    <s v="B05201047@ntu.edu.tw"/>
    <s v="其它"/>
    <s v="否"/>
    <n v="0"/>
    <n v="1"/>
    <s v="是"/>
    <m/>
    <s v="網路報名"/>
    <s v="140.112.244.81"/>
    <x v="503"/>
    <n v="10"/>
    <s v="TIP"/>
    <s v="企業實習計劃說明會"/>
    <x v="5"/>
    <n v="2"/>
    <n v="107"/>
    <n v="1"/>
    <n v="1"/>
    <n v="10"/>
    <s v="否"/>
    <s v="b05201047黃至煒"/>
    <n v="0"/>
    <n v="1"/>
    <n v="10"/>
    <n v="0"/>
    <n v="0"/>
    <n v="0"/>
    <s v="系"/>
    <s v="其他"/>
    <s v="其他系所"/>
    <s v="其他系所"/>
  </r>
  <r>
    <s v="03 14 2019 10:31AM            "/>
    <s v="黃依亭"/>
    <s v="F229103024"/>
    <s v="女"/>
    <s v="09/26/1995                    "/>
    <s v="學生"/>
    <s v="管理學院                      "/>
    <s v="國企系"/>
    <s v="碩士班"/>
    <n v="908366069"/>
    <s v="e2332ee2332e@gmail.com"/>
    <s v="其它"/>
    <s v="是"/>
    <n v="1"/>
    <n v="0"/>
    <s v="否"/>
    <m/>
    <s v="網路報名"/>
    <s v="140.112.25.106"/>
    <x v="504"/>
    <n v="10"/>
    <s v="TIP"/>
    <s v="企業實習計劃說明會"/>
    <x v="10"/>
    <n v="2"/>
    <n v="107"/>
    <n v="1"/>
    <n v="1"/>
    <n v="10"/>
    <m/>
    <s v="r06724083黃依亭"/>
    <n v="1"/>
    <n v="0"/>
    <n v="0"/>
    <n v="1"/>
    <n v="0"/>
    <n v="0"/>
    <s v="所"/>
    <s v="國企"/>
    <s v="國企所"/>
    <s v="國企所"/>
  </r>
  <r>
    <s v="03 14 2019 10:28AM            "/>
    <s v="黃依亭"/>
    <s v="F229103024"/>
    <s v="女"/>
    <s v="09/26/1995                    "/>
    <s v="學生"/>
    <s v="管理學院                      "/>
    <s v="國企系"/>
    <s v="碩士班"/>
    <n v="908366069"/>
    <s v="e2332ee2332e@gmail.com"/>
    <s v="其它"/>
    <s v="是"/>
    <n v="1"/>
    <n v="0"/>
    <s v="否"/>
    <m/>
    <s v="網路報名"/>
    <s v="140.112.25.106"/>
    <x v="504"/>
    <n v="10"/>
    <s v="TIP"/>
    <s v="企業實習計劃說明會"/>
    <x v="3"/>
    <n v="2"/>
    <n v="107"/>
    <n v="1"/>
    <n v="1"/>
    <n v="10"/>
    <s v="是"/>
    <s v="r06724083黃依亭"/>
    <n v="1"/>
    <n v="0"/>
    <n v="0"/>
    <n v="1"/>
    <n v="0"/>
    <n v="0"/>
    <s v="所"/>
    <s v="國企"/>
    <s v="國企所"/>
    <s v="國企所"/>
  </r>
  <r>
    <s v="03 14 2019 10:29AM            "/>
    <s v="黃依亭"/>
    <s v="F229103024"/>
    <s v="女"/>
    <s v="09/26/1995                    "/>
    <s v="學生"/>
    <s v="管理學院                      "/>
    <s v="國企系"/>
    <s v="碩士班"/>
    <n v="908366069"/>
    <s v="e2332ee2332e@gmail.com"/>
    <s v="其它"/>
    <s v="是"/>
    <n v="0"/>
    <n v="1"/>
    <s v="是"/>
    <m/>
    <s v="網路報名"/>
    <s v="140.112.25.106"/>
    <x v="504"/>
    <n v="10"/>
    <s v="TIP"/>
    <s v="企業實習計劃說明會"/>
    <x v="5"/>
    <n v="2"/>
    <n v="107"/>
    <n v="1"/>
    <n v="1"/>
    <n v="10"/>
    <s v="是"/>
    <s v="r06724083黃依亭"/>
    <n v="0"/>
    <n v="1"/>
    <n v="10"/>
    <n v="0"/>
    <n v="0"/>
    <n v="0"/>
    <s v="所"/>
    <s v="國企"/>
    <s v="國企所"/>
    <s v="國企所"/>
  </r>
  <r>
    <s v="05  6 2019  2:33PM            "/>
    <s v="黃依亭"/>
    <s v="F229103024"/>
    <s v="女"/>
    <s v="09/26/1995                    "/>
    <s v="學生"/>
    <s v="管理學院                      "/>
    <s v="國企系"/>
    <s v="碩士班"/>
    <n v="917739639"/>
    <s v="e2332ee2332e@gmail.com"/>
    <s v="其它"/>
    <s v="是"/>
    <s v="                              "/>
    <m/>
    <s v="是"/>
    <m/>
    <s v="現場報名"/>
    <m/>
    <x v="504"/>
    <n v="6"/>
    <s v="TIP"/>
    <s v="企業實習說明會"/>
    <x v="7"/>
    <n v="2"/>
    <n v="107"/>
    <n v="1"/>
    <n v="1"/>
    <n v="10"/>
    <m/>
    <s v="r06724083黃依亭"/>
    <n v="0"/>
    <n v="0"/>
    <n v="0"/>
    <n v="0"/>
    <n v="1"/>
    <n v="0"/>
    <s v="所"/>
    <s v="國企"/>
    <s v="國企所"/>
    <s v="國企所"/>
  </r>
  <r>
    <s v="03 11 2019  3:04PM            "/>
    <s v="黃怡菁"/>
    <s v="H224117628"/>
    <s v="女"/>
    <s v="11/11/1996                    "/>
    <s v="學生"/>
    <s v="文學院                        "/>
    <s v="人類系"/>
    <s v="學士班"/>
    <n v="34718676"/>
    <s v="mr546j@gmail.com"/>
    <s v="其它"/>
    <s v="否"/>
    <n v="1"/>
    <n v="0"/>
    <s v="否"/>
    <m/>
    <s v="網路報名"/>
    <s v="140.112.4.190"/>
    <x v="505"/>
    <n v="10"/>
    <s v="TIP"/>
    <s v="企業實習計劃說明會"/>
    <x v="9"/>
    <n v="2"/>
    <n v="107"/>
    <n v="1"/>
    <n v="1"/>
    <n v="10"/>
    <s v="否"/>
    <s v="b04105033黃怡菁"/>
    <n v="1"/>
    <n v="0"/>
    <n v="0"/>
    <n v="1"/>
    <n v="0"/>
    <n v="0"/>
    <s v="系"/>
    <s v="其他"/>
    <s v="其他系所"/>
    <s v="其他系所"/>
  </r>
  <r>
    <s v="02 25 2019 12:09AM            "/>
    <s v="黃玟勻"/>
    <s v="E225024281"/>
    <s v="女"/>
    <s v="09/14/1997                    "/>
    <s v="學生"/>
    <s v="管理學院                      "/>
    <s v="財金系"/>
    <s v="學士班"/>
    <n v="972986677"/>
    <s v="b04703041@ntu.edu.tw"/>
    <s v="其它"/>
    <s v="否"/>
    <n v="0"/>
    <n v="1"/>
    <s v="是"/>
    <m/>
    <s v="網路報名"/>
    <s v="140.112.215.21"/>
    <x v="506"/>
    <n v="10"/>
    <s v="TIP"/>
    <s v="企業實習計劃說明會"/>
    <x v="8"/>
    <n v="2"/>
    <n v="107"/>
    <n v="1"/>
    <n v="1"/>
    <n v="10"/>
    <s v="是"/>
    <s v="b04703041黃玟勻"/>
    <n v="0"/>
    <n v="1"/>
    <n v="10"/>
    <n v="0"/>
    <n v="0"/>
    <n v="0"/>
    <s v="系"/>
    <s v="財金"/>
    <s v="財金系"/>
    <s v="財金系"/>
  </r>
  <r>
    <s v="03 19 2019  4:47PM            "/>
    <s v="黃亮穎"/>
    <s v="R124728297"/>
    <s v="女"/>
    <s v="12/06/1997                    "/>
    <s v="學生"/>
    <s v="管理學院                      "/>
    <s v="資管系"/>
    <s v="學士班"/>
    <n v="928754541"/>
    <s v="imntu6021@gmail.com"/>
    <s v="其它"/>
    <s v="是"/>
    <n v="0"/>
    <n v="0"/>
    <s v="是"/>
    <m/>
    <s v="現場報名"/>
    <m/>
    <x v="507"/>
    <n v="0"/>
    <s v="TIP"/>
    <s v="企業實習計劃說明會"/>
    <x v="3"/>
    <n v="2"/>
    <n v="107"/>
    <n v="1"/>
    <n v="1"/>
    <n v="10"/>
    <m/>
    <s v="b05705017黃亮穎"/>
    <n v="0"/>
    <n v="0"/>
    <n v="0"/>
    <n v="0"/>
    <n v="1"/>
    <n v="0"/>
    <s v="系"/>
    <s v="資管"/>
    <s v="資管系"/>
    <s v="資管系"/>
  </r>
  <r>
    <s v="03 17 2019  9:31PM            "/>
    <s v="黃亮穎"/>
    <s v="R124728297"/>
    <s v="男"/>
    <s v="12/06/1997                    "/>
    <s v="學生"/>
    <s v="管理學院                      "/>
    <s v="資管系"/>
    <s v="學士班"/>
    <n v="928754541"/>
    <s v="b05705017@ntu.edu.tw"/>
    <s v="其它"/>
    <s v="否"/>
    <n v="0"/>
    <n v="1"/>
    <s v="是"/>
    <m/>
    <s v="網路報名"/>
    <s v="140.112.251.34"/>
    <x v="507"/>
    <n v="10"/>
    <s v="TIP"/>
    <s v="企業實習計劃說明會"/>
    <x v="8"/>
    <n v="2"/>
    <n v="107"/>
    <n v="1"/>
    <n v="1"/>
    <n v="10"/>
    <s v="否"/>
    <s v="b05705017黃亮穎"/>
    <n v="0"/>
    <n v="1"/>
    <n v="10"/>
    <n v="0"/>
    <n v="0"/>
    <n v="0"/>
    <s v="系"/>
    <s v="資管"/>
    <s v="資管系"/>
    <s v="資管系"/>
  </r>
  <r>
    <m/>
    <s v="黃俊豪"/>
    <m/>
    <m/>
    <m/>
    <s v="其他"/>
    <m/>
    <m/>
    <m/>
    <m/>
    <m/>
    <s v="其他"/>
    <s v="是"/>
    <n v="0"/>
    <n v="0"/>
    <s v="是"/>
    <m/>
    <s v="現場報名"/>
    <m/>
    <x v="1"/>
    <n v="0"/>
    <s v="TIP"/>
    <s v="企業實習計劃說明會"/>
    <x v="10"/>
    <n v="2"/>
    <n v="107"/>
    <n v="1"/>
    <n v="1"/>
    <n v="10"/>
    <m/>
    <s v="其他黃俊豪"/>
    <n v="0"/>
    <n v="0"/>
    <n v="0"/>
    <n v="0"/>
    <n v="1"/>
    <n v="0"/>
    <s v="其他"/>
    <s v="非在校生"/>
    <s v="其他"/>
    <s v="其他"/>
  </r>
  <r>
    <s v="03  6 2019  7:09PM            "/>
    <s v="黃冠綸"/>
    <s v="A129648674"/>
    <s v="男"/>
    <s v="09/13/1997                    "/>
    <s v="學生"/>
    <s v="管理學院                      "/>
    <s v="會計系"/>
    <s v="學士班"/>
    <n v="911569969"/>
    <s v="B05702093@ntu.edu.tw"/>
    <s v="其它"/>
    <s v="否"/>
    <n v="0"/>
    <n v="1"/>
    <s v="是"/>
    <m/>
    <s v="網路報名"/>
    <s v="140.112.4.192"/>
    <x v="508"/>
    <n v="10"/>
    <s v="TIP"/>
    <s v="企業實習計劃說明會"/>
    <x v="14"/>
    <n v="2"/>
    <n v="107"/>
    <n v="1"/>
    <n v="1"/>
    <n v="10"/>
    <s v="否"/>
    <s v="b05702093黃冠綸"/>
    <n v="0"/>
    <n v="1"/>
    <n v="10"/>
    <n v="0"/>
    <n v="0"/>
    <n v="0"/>
    <s v="系"/>
    <s v="會計"/>
    <s v="會計系"/>
    <s v="會計系"/>
  </r>
  <r>
    <s v="03  6 2019  6:54PM            "/>
    <s v="黃冠綸"/>
    <s v="A129648674"/>
    <s v="男"/>
    <s v="09/13/1997                    "/>
    <s v="學生"/>
    <s v="管理學院                      "/>
    <s v="會計系"/>
    <s v="學士班"/>
    <n v="911569969"/>
    <s v="B05702093@ntu.edu.tw"/>
    <s v="其它"/>
    <s v="否"/>
    <n v="0"/>
    <n v="1"/>
    <s v="是"/>
    <m/>
    <s v="網路報名"/>
    <s v="140.112.4.192"/>
    <x v="508"/>
    <n v="10"/>
    <s v="TIP"/>
    <s v="企業實習計劃說明會"/>
    <x v="18"/>
    <n v="2"/>
    <n v="107"/>
    <n v="1"/>
    <n v="1"/>
    <n v="10"/>
    <s v="否"/>
    <s v="b05702093黃冠綸"/>
    <n v="0"/>
    <n v="1"/>
    <n v="10"/>
    <n v="0"/>
    <n v="0"/>
    <n v="0"/>
    <s v="系"/>
    <s v="會計"/>
    <s v="會計系"/>
    <s v="會計系"/>
  </r>
  <r>
    <s v="03  6 2019  6:52PM            "/>
    <s v="黃冠綸"/>
    <s v="A129648674"/>
    <s v="男"/>
    <s v="09/13/1997                    "/>
    <s v="學生"/>
    <s v="管理學院                      "/>
    <s v="會計系"/>
    <s v="學士班"/>
    <n v="911569969"/>
    <s v="B05702093@ntu.edu.tw"/>
    <s v="其它"/>
    <s v="否"/>
    <n v="1"/>
    <n v="0"/>
    <s v="否"/>
    <m/>
    <s v="網路報名"/>
    <s v="140.112.4.192"/>
    <x v="508"/>
    <n v="10"/>
    <s v="TIP"/>
    <s v="企業實習計劃說明會"/>
    <x v="9"/>
    <n v="2"/>
    <n v="107"/>
    <n v="1"/>
    <n v="1"/>
    <n v="10"/>
    <s v="否"/>
    <s v="b05702093黃冠綸"/>
    <n v="1"/>
    <n v="0"/>
    <n v="0"/>
    <n v="1"/>
    <n v="0"/>
    <n v="0"/>
    <s v="系"/>
    <s v="會計"/>
    <s v="會計系"/>
    <s v="會計系"/>
  </r>
  <r>
    <s v="03  6 2019  7:09PM            "/>
    <s v="黃冠綸"/>
    <s v="A129648674"/>
    <s v="男"/>
    <s v="09/13/1997                    "/>
    <s v="學生"/>
    <s v="管理學院                      "/>
    <s v="會計系"/>
    <s v="學士班"/>
    <n v="911569969"/>
    <s v="B05702093@ntu.edu.tw"/>
    <s v="其它"/>
    <s v="否"/>
    <n v="1"/>
    <n v="0"/>
    <s v="否"/>
    <m/>
    <s v="網路報名"/>
    <s v="140.112.4.192"/>
    <x v="508"/>
    <n v="10"/>
    <s v="TIP"/>
    <s v="企業實習計劃說明會"/>
    <x v="3"/>
    <n v="2"/>
    <n v="107"/>
    <n v="1"/>
    <n v="1"/>
    <n v="10"/>
    <s v="否"/>
    <s v="b05702093黃冠綸"/>
    <n v="1"/>
    <n v="0"/>
    <n v="0"/>
    <n v="1"/>
    <n v="0"/>
    <n v="0"/>
    <s v="系"/>
    <s v="會計"/>
    <s v="會計系"/>
    <s v="會計系"/>
  </r>
  <r>
    <s v="03  5 2019  6:22PM            "/>
    <s v="黃冠綸"/>
    <s v="A129648674"/>
    <s v="男"/>
    <s v="09/13/1997                    "/>
    <s v="學生"/>
    <s v="管理學院                      "/>
    <s v="會計系"/>
    <s v="學士班"/>
    <n v="911569969"/>
    <m/>
    <s v="其它"/>
    <s v="否"/>
    <n v="0"/>
    <n v="1"/>
    <s v="是"/>
    <m/>
    <s v="網路報名"/>
    <s v="140.112.4.192"/>
    <x v="508"/>
    <n v="10"/>
    <s v="職涯講堂"/>
    <s v="校友職涯分享會"/>
    <x v="20"/>
    <n v="2"/>
    <n v="107"/>
    <n v="1"/>
    <n v="1"/>
    <n v="10"/>
    <m/>
    <s v="b05702093黃冠綸"/>
    <n v="0"/>
    <n v="1"/>
    <n v="10"/>
    <n v="0"/>
    <n v="0"/>
    <n v="0"/>
    <s v="系"/>
    <s v="會計"/>
    <s v="會計系"/>
    <s v="會計系"/>
  </r>
  <r>
    <s v="03  6 2019  6:52PM            "/>
    <s v="黃冠綸"/>
    <s v="A129648674"/>
    <s v="男"/>
    <s v="09/13/1997                    "/>
    <s v="學生"/>
    <s v="管理學院                      "/>
    <s v="會計系"/>
    <s v="學士班"/>
    <n v="911569969"/>
    <s v="B05702093@ntu.edu.tw"/>
    <s v="其它"/>
    <s v="否"/>
    <n v="0"/>
    <n v="1"/>
    <s v="是"/>
    <m/>
    <s v="網路報名"/>
    <s v="140.112.4.192"/>
    <x v="508"/>
    <n v="10"/>
    <s v="TIP"/>
    <s v="企業實習計劃說明會"/>
    <x v="8"/>
    <n v="2"/>
    <n v="107"/>
    <n v="1"/>
    <n v="1"/>
    <n v="10"/>
    <s v="無"/>
    <s v="b05702093黃冠綸"/>
    <n v="0"/>
    <n v="1"/>
    <n v="10"/>
    <n v="0"/>
    <n v="0"/>
    <n v="0"/>
    <s v="系"/>
    <s v="會計"/>
    <s v="會計系"/>
    <s v="會計系"/>
  </r>
  <r>
    <s v="03 26 2019  2:36PM            "/>
    <s v="黃冠綸"/>
    <s v="A129648674"/>
    <s v="男"/>
    <s v="09/13/1997                    "/>
    <s v="學生"/>
    <s v="管理學院                      "/>
    <s v="會計系"/>
    <s v="學士班"/>
    <n v="911569969"/>
    <m/>
    <s v="其它"/>
    <s v="是"/>
    <n v="0"/>
    <n v="0"/>
    <s v="是"/>
    <m/>
    <s v="現場報名"/>
    <m/>
    <x v="508"/>
    <n v="0"/>
    <s v="TIP"/>
    <s v="企業實習計劃說明會"/>
    <x v="5"/>
    <n v="2"/>
    <n v="107"/>
    <n v="1"/>
    <n v="1"/>
    <n v="10"/>
    <m/>
    <s v="b05702093黃冠綸"/>
    <n v="0"/>
    <n v="0"/>
    <n v="0"/>
    <n v="0"/>
    <n v="1"/>
    <n v="0"/>
    <s v="系"/>
    <s v="會計"/>
    <s v="會計系"/>
    <s v="會計系"/>
  </r>
  <r>
    <s v="04 13 2019 12:54PM            "/>
    <s v="黃冠綸"/>
    <s v="A129648674"/>
    <s v="男"/>
    <s v="09/13/1997                    "/>
    <s v="學生"/>
    <s v="管理學院                      "/>
    <s v="會計系"/>
    <s v="學士班"/>
    <n v="911569969"/>
    <m/>
    <s v="其它"/>
    <s v="是"/>
    <s v="                              "/>
    <m/>
    <s v="是"/>
    <m/>
    <s v="網路報名"/>
    <m/>
    <x v="508"/>
    <m/>
    <s v="TCP"/>
    <s v="結業式"/>
    <x v="2"/>
    <n v="2"/>
    <n v="107"/>
    <n v="1"/>
    <n v="0"/>
    <n v="0"/>
    <m/>
    <s v="B05702093黃冠綸"/>
    <n v="0"/>
    <n v="1"/>
    <n v="0"/>
    <n v="0"/>
    <n v="0"/>
    <n v="0"/>
    <s v="系"/>
    <s v="會計"/>
    <s v="會計系"/>
    <s v="會計系"/>
  </r>
  <r>
    <s v="05  2 2019 10:23PM            "/>
    <s v="黃冠綸"/>
    <s v="A129648674"/>
    <s v="男"/>
    <s v="09/13/1997                    "/>
    <s v="學生"/>
    <s v="管理學院                      "/>
    <s v="會計系"/>
    <s v="學士班"/>
    <n v="911569969"/>
    <s v="aks186913@gmail.com"/>
    <s v="其它"/>
    <s v="是"/>
    <s v="                              "/>
    <m/>
    <s v="是"/>
    <m/>
    <s v="網路報名"/>
    <s v="140.112.4.192"/>
    <x v="508"/>
    <n v="6"/>
    <s v="TIP"/>
    <s v="企業實習說明會"/>
    <x v="17"/>
    <n v="2"/>
    <n v="10"/>
    <n v="1"/>
    <n v="107"/>
    <n v="10"/>
    <s v="否"/>
    <s v="b05702093黃冠綸"/>
    <n v="0"/>
    <n v="1"/>
    <n v="10"/>
    <n v="0"/>
    <n v="0"/>
    <n v="0"/>
    <s v="系"/>
    <s v="會計"/>
    <s v="會計系"/>
    <s v="會計系"/>
  </r>
  <r>
    <s v="03 13 2019 11:35PM            "/>
    <s v="黃奕瑋"/>
    <s v="J122776075"/>
    <s v="男"/>
    <s v="02/19/1995                    "/>
    <s v="學生"/>
    <s v="管理學院                      "/>
    <s v="財金系"/>
    <s v="碩士班"/>
    <n v="919315060"/>
    <s v="102302039@nccu.edu.tw"/>
    <s v="其它"/>
    <s v="否"/>
    <n v="0"/>
    <n v="1"/>
    <s v="是"/>
    <m/>
    <s v="網路報名"/>
    <s v="123.193.99.34"/>
    <x v="509"/>
    <n v="10"/>
    <s v="TIP"/>
    <s v="企業實習計劃說明會"/>
    <x v="5"/>
    <n v="2"/>
    <n v="107"/>
    <n v="1"/>
    <n v="1"/>
    <n v="10"/>
    <s v="是"/>
    <s v="r07723052黃奕瑋"/>
    <n v="0"/>
    <n v="1"/>
    <n v="10"/>
    <n v="0"/>
    <n v="0"/>
    <n v="0"/>
    <s v="所"/>
    <s v="財金"/>
    <s v="財金所"/>
    <s v="財金所"/>
  </r>
  <r>
    <s v="03 19 2019 11:16AM            "/>
    <s v="黃建鴻"/>
    <s v="B123103159"/>
    <s v="男"/>
    <s v="07/10/1996                    "/>
    <s v="學生"/>
    <s v="管理學院                      "/>
    <s v="國企系"/>
    <s v="碩士班"/>
    <n v="988343661"/>
    <s v="gary19960710@gmail.com"/>
    <s v="其它"/>
    <s v="是"/>
    <n v="0"/>
    <n v="0"/>
    <s v="是"/>
    <m/>
    <s v="現場報名"/>
    <m/>
    <x v="510"/>
    <n v="0"/>
    <s v="TIP"/>
    <s v="企業實習計劃說明會"/>
    <x v="10"/>
    <n v="2"/>
    <n v="107"/>
    <n v="1"/>
    <n v="1"/>
    <n v="10"/>
    <m/>
    <s v="r07724039黃建鴻"/>
    <n v="0"/>
    <n v="0"/>
    <n v="0"/>
    <n v="0"/>
    <n v="1"/>
    <n v="0"/>
    <s v="所"/>
    <s v="國企"/>
    <s v="國企所"/>
    <s v="國企所"/>
  </r>
  <r>
    <s v="03 17 2019  3:20PM            "/>
    <s v="黃柏竣"/>
    <s v="N12573120"/>
    <s v="男"/>
    <s v="07/28/1998                    "/>
    <s v="校外人士"/>
    <m/>
    <s v="國立台灣科技大學"/>
    <s v="學生"/>
    <n v="980100852"/>
    <s v="allenhuang0728@gmail.com"/>
    <s v="其它"/>
    <s v="否"/>
    <n v="0"/>
    <n v="1"/>
    <s v="是"/>
    <m/>
    <s v="網路報名"/>
    <s v="36.224.99.103"/>
    <x v="511"/>
    <n v="10"/>
    <s v="職涯講堂"/>
    <s v="校友職涯分享會"/>
    <x v="20"/>
    <n v="2"/>
    <n v="107"/>
    <n v="1"/>
    <n v="1"/>
    <n v="10"/>
    <s v="對於準備培訓機師，你認為最重要、最需要加強的是什麼?"/>
    <s v="allen870728黃柏竣"/>
    <n v="0"/>
    <n v="1"/>
    <n v="10"/>
    <n v="0"/>
    <n v="0"/>
    <n v="0"/>
    <s v="其他"/>
    <s v="非在校生"/>
    <s v="其他"/>
    <s v="其他"/>
  </r>
  <r>
    <s v="04 10 2019 10:00PM            "/>
    <s v="黃盈碩"/>
    <s v="B123103122"/>
    <s v="男"/>
    <s v="01/01/1997                    "/>
    <s v="學生"/>
    <s v="公共衛生學院                  "/>
    <s v="公衛系"/>
    <s v="學士班"/>
    <n v="905055072"/>
    <s v="B04801055@ntu.edu.tw"/>
    <s v="其它"/>
    <s v="否"/>
    <s v="                              "/>
    <m/>
    <s v="否"/>
    <m/>
    <s v="網路報名"/>
    <s v="42.72.105.1"/>
    <x v="512"/>
    <n v="6"/>
    <s v="TIP"/>
    <s v="企業實習計劃說明會"/>
    <x v="11"/>
    <n v="2"/>
    <n v="107"/>
    <n v="1"/>
    <n v="1"/>
    <n v="10"/>
    <s v="是"/>
    <s v="b04801055黃盈碩"/>
    <n v="1"/>
    <n v="0"/>
    <n v="0"/>
    <n v="1"/>
    <n v="0"/>
    <n v="0"/>
    <s v="系"/>
    <s v="其他"/>
    <s v="其他系所"/>
    <s v="其他系所"/>
  </r>
  <r>
    <s v="05  9 2019  9:07AM            "/>
    <s v="黃禹璇"/>
    <s v="A225418538"/>
    <s v="女"/>
    <s v="01/06/1998                    "/>
    <s v="學生"/>
    <s v="管理學院                      "/>
    <s v="國企系"/>
    <s v="學士班"/>
    <n v="970180010"/>
    <s v="m199816@gmail.com"/>
    <s v="其它"/>
    <s v="是"/>
    <s v="                              "/>
    <m/>
    <s v="是"/>
    <m/>
    <s v="現場報名"/>
    <m/>
    <x v="513"/>
    <n v="6"/>
    <s v="TIP"/>
    <s v="企業實習說明會"/>
    <x v="17"/>
    <n v="2"/>
    <n v="10"/>
    <n v="1"/>
    <n v="107"/>
    <n v="10"/>
    <m/>
    <s v="b05704027黃禹璇"/>
    <n v="0"/>
    <n v="0"/>
    <n v="0"/>
    <n v="0"/>
    <n v="1"/>
    <n v="0"/>
    <s v="系"/>
    <s v="國企"/>
    <s v="國企系"/>
    <s v="國企系"/>
  </r>
  <r>
    <s v="03 10 2019  2:17PM            "/>
    <s v="黃郁茹"/>
    <s v="A227939496"/>
    <s v="女"/>
    <s v="05/22/1997                    "/>
    <s v="學生"/>
    <s v="理學院                        "/>
    <s v="地理系"/>
    <s v="學士班"/>
    <n v="963510980"/>
    <s v="b04208032@ntu.edu.tw"/>
    <s v="其它"/>
    <s v="否"/>
    <n v="0"/>
    <n v="1"/>
    <s v="是"/>
    <m/>
    <s v="網路報名"/>
    <s v="223.137.161.89"/>
    <x v="514"/>
    <n v="10"/>
    <s v="職涯講堂"/>
    <s v="校友職涯分享會"/>
    <x v="20"/>
    <n v="2"/>
    <n v="107"/>
    <n v="1"/>
    <n v="1"/>
    <n v="10"/>
    <m/>
    <s v="b04208032黃郁茹"/>
    <n v="0"/>
    <n v="1"/>
    <n v="10"/>
    <n v="0"/>
    <n v="0"/>
    <n v="0"/>
    <s v="系"/>
    <s v="其他"/>
    <s v="其他系所"/>
    <s v="其他系所"/>
  </r>
  <r>
    <s v="03 10 2019  3:52PM            "/>
    <s v="黃偉倫"/>
    <s v="A126807840"/>
    <s v="男"/>
    <s v="09/05/1994                    "/>
    <s v="學生"/>
    <s v="管理學院                      "/>
    <s v="財金所"/>
    <s v="碩士班"/>
    <n v="932903551"/>
    <s v="102402013@nccu.edu.tw"/>
    <s v="其它"/>
    <s v="否"/>
    <n v="0"/>
    <n v="1"/>
    <s v="是"/>
    <m/>
    <s v="網路報名"/>
    <s v="123.194.129.203"/>
    <x v="515"/>
    <n v="10"/>
    <s v="TIP"/>
    <s v="企業實習計劃說明會"/>
    <x v="5"/>
    <n v="2"/>
    <n v="107"/>
    <n v="1"/>
    <n v="1"/>
    <n v="10"/>
    <s v="否"/>
    <s v="r07723067黃偉倫"/>
    <n v="0"/>
    <n v="1"/>
    <n v="10"/>
    <n v="0"/>
    <n v="0"/>
    <n v="0"/>
    <s v="所"/>
    <s v="財金"/>
    <s v="財金所"/>
    <s v="財金所"/>
  </r>
  <r>
    <s v="03 19 2019  4:48PM            "/>
    <s v="黃翊閎"/>
    <s v="L124981940"/>
    <s v="女"/>
    <s v="08/03/1997                    "/>
    <s v="學生"/>
    <s v="管理學院                      "/>
    <s v="財金系"/>
    <s v="學士班"/>
    <n v="978278735"/>
    <m/>
    <s v="其它"/>
    <s v="是"/>
    <n v="0"/>
    <n v="0"/>
    <s v="是"/>
    <m/>
    <s v="現場報名"/>
    <m/>
    <x v="516"/>
    <n v="0"/>
    <s v="TIP"/>
    <s v="企業實習計劃說明會"/>
    <x v="3"/>
    <n v="2"/>
    <n v="107"/>
    <n v="1"/>
    <n v="1"/>
    <n v="10"/>
    <m/>
    <s v="b04703049黃翊閎"/>
    <n v="0"/>
    <n v="0"/>
    <n v="0"/>
    <n v="0"/>
    <n v="1"/>
    <n v="0"/>
    <s v="系"/>
    <s v="財金"/>
    <s v="財金系"/>
    <s v="財金系"/>
  </r>
  <r>
    <s v="03  6 2019  4:14PM            "/>
    <s v="黃婷悅"/>
    <s v="H224602426"/>
    <s v="女"/>
    <s v="03/16/1996                    "/>
    <s v="校外人士"/>
    <m/>
    <m/>
    <m/>
    <n v="918316711"/>
    <s v="v316316@gmail.com"/>
    <s v="其它"/>
    <s v="否"/>
    <n v="0"/>
    <n v="1"/>
    <s v="是"/>
    <m/>
    <s v="網路報名"/>
    <s v="39.10.105.67"/>
    <x v="517"/>
    <n v="10"/>
    <s v="TIP"/>
    <s v="企業實習計劃說明會"/>
    <x v="8"/>
    <n v="2"/>
    <n v="107"/>
    <n v="1"/>
    <n v="1"/>
    <n v="10"/>
    <s v="有"/>
    <s v="v316316黃婷悅"/>
    <n v="0"/>
    <n v="1"/>
    <n v="10"/>
    <n v="0"/>
    <n v="0"/>
    <n v="0"/>
    <s v="其他"/>
    <s v="非在校生"/>
    <s v="其他"/>
    <s v="其他"/>
  </r>
  <r>
    <s v="03  6 2019 10:11AM            "/>
    <s v="黃富纖"/>
    <s v="R223430218"/>
    <s v="女"/>
    <s v="11/26/1983                    "/>
    <s v="學生"/>
    <s v="共教中心                      "/>
    <s v="統計碩士學程"/>
    <s v="碩士班"/>
    <n v="926790886"/>
    <s v="r06h41018@ntu.edu.tw"/>
    <s v="其它"/>
    <s v="否"/>
    <s v="                              "/>
    <m/>
    <s v="是"/>
    <m/>
    <s v="網路報名"/>
    <s v="140.112.25.10"/>
    <x v="518"/>
    <n v="6"/>
    <s v="TIP"/>
    <s v="企業實習計劃說明會"/>
    <x v="11"/>
    <n v="2"/>
    <n v="107"/>
    <n v="1"/>
    <n v="1"/>
    <n v="10"/>
    <m/>
    <s v="r06h41018黃富纖"/>
    <n v="0"/>
    <n v="1"/>
    <n v="10"/>
    <n v="0"/>
    <n v="0"/>
    <n v="0"/>
    <s v="所"/>
    <s v="其他"/>
    <s v="其他系所"/>
    <s v="其他系所"/>
  </r>
  <r>
    <m/>
    <s v="黃琬婷"/>
    <m/>
    <m/>
    <m/>
    <s v="企業夥伴"/>
    <s v="富邦投信"/>
    <m/>
    <s v="其他"/>
    <m/>
    <m/>
    <m/>
    <m/>
    <m/>
    <m/>
    <s v="是"/>
    <m/>
    <s v="網路報名"/>
    <m/>
    <x v="1"/>
    <m/>
    <s v="TCP"/>
    <s v="結業式"/>
    <x v="2"/>
    <n v="2"/>
    <n v="107"/>
    <n v="1"/>
    <n v="0"/>
    <n v="0"/>
    <m/>
    <s v="其他黃琬婷"/>
    <n v="0"/>
    <n v="1"/>
    <n v="0"/>
    <n v="0"/>
    <n v="0"/>
    <n v="0"/>
    <s v="其他"/>
    <s v="非在校生"/>
    <s v="其他"/>
    <s v="其他"/>
  </r>
  <r>
    <s v="03 21 2019  8:52AM            "/>
    <s v="黃琳禎"/>
    <s v="F228393113"/>
    <s v="女"/>
    <s v="05/09/1993                    "/>
    <s v="學生"/>
    <s v="生命科學院                    "/>
    <s v="生化科技學系"/>
    <s v="碩士班"/>
    <n v="921854438"/>
    <s v="r06b22032@ntu.edu.tw"/>
    <s v="其它"/>
    <s v="否"/>
    <n v="0"/>
    <n v="1"/>
    <s v="是"/>
    <m/>
    <s v="網路報名"/>
    <s v="111.71.122.241"/>
    <x v="519"/>
    <n v="10"/>
    <s v="TIP"/>
    <s v="企業實習計劃說明會"/>
    <x v="1"/>
    <n v="2"/>
    <n v="107"/>
    <n v="1"/>
    <n v="1"/>
    <n v="10"/>
    <s v="否"/>
    <s v="r06b22032黃琳禎"/>
    <n v="0"/>
    <n v="1"/>
    <n v="10"/>
    <n v="0"/>
    <n v="0"/>
    <n v="0"/>
    <s v="所"/>
    <s v="其他"/>
    <s v="其他系所"/>
    <s v="其他系所"/>
  </r>
  <r>
    <s v="03 19 2019  2:32PM            "/>
    <s v="黃紫依"/>
    <s v="AD30512107"/>
    <s v="女"/>
    <s v="11/09/2000                    "/>
    <s v="學生"/>
    <s v="管理學院                      "/>
    <s v="財金系"/>
    <s v="學士班"/>
    <s v="62-8127587854"/>
    <s v="shanniaandreas@gmail.com"/>
    <s v="其它"/>
    <s v="否"/>
    <n v="0"/>
    <n v="1"/>
    <s v="是"/>
    <m/>
    <s v="網路報名"/>
    <s v="140.112.25.8"/>
    <x v="520"/>
    <n v="10"/>
    <s v="TIP"/>
    <s v="企業實習計劃說明會"/>
    <x v="8"/>
    <n v="2"/>
    <n v="107"/>
    <n v="1"/>
    <n v="1"/>
    <n v="10"/>
    <s v="Learn more about vision and mission, how to get the internship"/>
    <s v="b07703059黃紫依"/>
    <n v="0"/>
    <n v="1"/>
    <n v="10"/>
    <n v="0"/>
    <n v="0"/>
    <n v="0"/>
    <s v="系"/>
    <s v="財金"/>
    <s v="財金系"/>
    <s v="財金系"/>
  </r>
  <r>
    <s v="03 19 2019  2:43PM            "/>
    <s v="黃紫依"/>
    <s v="AD30512107"/>
    <s v="女"/>
    <s v="11/09/2000                    "/>
    <s v="學生"/>
    <s v="管理學院                      "/>
    <s v="財金系"/>
    <s v="學士班"/>
    <s v="62-8127587854"/>
    <s v="shanniaandreas@gmail.com"/>
    <s v="其它"/>
    <s v="否"/>
    <n v="0"/>
    <n v="1"/>
    <s v="是"/>
    <m/>
    <s v="網路報名"/>
    <s v="140.112.25.8"/>
    <x v="520"/>
    <n v="10"/>
    <s v="TIP"/>
    <s v="企業實習計劃說明會"/>
    <x v="1"/>
    <n v="2"/>
    <n v="107"/>
    <n v="1"/>
    <n v="1"/>
    <n v="10"/>
    <s v="Learn more about vision and mission, how to get the internship"/>
    <s v="b07703059黃紫依"/>
    <n v="0"/>
    <n v="1"/>
    <n v="10"/>
    <n v="0"/>
    <n v="0"/>
    <n v="0"/>
    <s v="系"/>
    <s v="財金"/>
    <s v="財金系"/>
    <s v="財金系"/>
  </r>
  <r>
    <s v="03 23 2019  2:52PM            "/>
    <s v="黃紫依"/>
    <s v="AD30512107"/>
    <s v="女"/>
    <s v="11/09/2000                    "/>
    <s v="學生"/>
    <s v="管理學院                      "/>
    <s v="財金系"/>
    <s v="學士班"/>
    <s v="62-8127587854"/>
    <s v="shanniaandreas@gmail.com"/>
    <s v="其它"/>
    <s v="否"/>
    <s v="                              "/>
    <m/>
    <s v="是"/>
    <m/>
    <s v="網路報名"/>
    <s v="140.112.236.55"/>
    <x v="520"/>
    <n v="6"/>
    <s v="職涯講堂"/>
    <s v="學長姐實習經驗分享會"/>
    <x v="6"/>
    <n v="2"/>
    <n v="107"/>
    <n v="1"/>
    <n v="1"/>
    <n v="10"/>
    <s v="Their different experience and what they got during internship"/>
    <s v="b07703059黃紫依"/>
    <n v="0"/>
    <n v="1"/>
    <n v="10"/>
    <n v="0"/>
    <n v="0"/>
    <n v="0"/>
    <s v="系"/>
    <s v="財金"/>
    <s v="財金系"/>
    <s v="財金系"/>
  </r>
  <r>
    <s v="03  3 2019  6:56PM            "/>
    <s v="黃菡頤"/>
    <s v="A229357456"/>
    <s v="女"/>
    <s v="01/17/1997                    "/>
    <s v="學生"/>
    <s v="生命科學院                    "/>
    <s v="生技系"/>
    <s v="學士班"/>
    <n v="953620117"/>
    <s v="hellen86117@gmail.com"/>
    <s v="其它"/>
    <s v="否"/>
    <n v="0"/>
    <n v="1"/>
    <s v="是"/>
    <m/>
    <s v="網路報名"/>
    <s v="39.8.160.215"/>
    <x v="521"/>
    <n v="10"/>
    <s v="TIP"/>
    <s v="企業實習計劃說明會"/>
    <x v="0"/>
    <n v="2"/>
    <n v="107"/>
    <n v="1"/>
    <n v="1"/>
    <n v="10"/>
    <s v="否"/>
    <s v="b04b02002黃菡頤"/>
    <n v="0"/>
    <n v="1"/>
    <n v="10"/>
    <n v="0"/>
    <n v="0"/>
    <n v="0"/>
    <s v="系"/>
    <s v="其他"/>
    <s v="其他系所"/>
    <s v="其他系所"/>
  </r>
  <r>
    <s v="03 11 2019 12:35PM            "/>
    <s v="黃菡頤"/>
    <s v="A229357456"/>
    <s v="女"/>
    <s v="01/17/1997                    "/>
    <s v="學生"/>
    <s v="生命科學院                    "/>
    <s v="生技系"/>
    <s v="學士班"/>
    <n v="953620117"/>
    <s v="hellen86117@gmail.com"/>
    <s v="其它"/>
    <s v="否"/>
    <n v="0"/>
    <n v="1"/>
    <s v="是"/>
    <m/>
    <s v="網路報名"/>
    <s v="110.26.72.170"/>
    <x v="521"/>
    <n v="10"/>
    <s v="TIP"/>
    <s v="企業實習計劃說明會"/>
    <x v="9"/>
    <n v="2"/>
    <n v="107"/>
    <n v="1"/>
    <n v="1"/>
    <n v="10"/>
    <s v="否"/>
    <s v="b04b02002黃菡頤"/>
    <n v="0"/>
    <n v="1"/>
    <n v="10"/>
    <n v="0"/>
    <n v="0"/>
    <n v="0"/>
    <s v="系"/>
    <s v="其他"/>
    <s v="其他系所"/>
    <s v="其他系所"/>
  </r>
  <r>
    <s v="03 12 2019  4:01AM            "/>
    <s v="黃詠婷"/>
    <s v="A226428930"/>
    <s v="女"/>
    <s v="04/02/1993                    "/>
    <s v="學生"/>
    <s v="文學院                        "/>
    <s v="外文系"/>
    <s v="碩士班"/>
    <n v="955270711"/>
    <s v="adore1630@gmail.com"/>
    <s v="其它"/>
    <s v="否"/>
    <n v="0"/>
    <n v="1"/>
    <s v="是"/>
    <m/>
    <s v="網路報名"/>
    <s v="118.165.33.72"/>
    <x v="522"/>
    <n v="10"/>
    <s v="TIP"/>
    <s v="企業實習計劃說明會"/>
    <x v="9"/>
    <n v="2"/>
    <n v="107"/>
    <n v="1"/>
    <n v="1"/>
    <n v="10"/>
    <s v="否"/>
    <s v="r05122014黃詠婷"/>
    <n v="0"/>
    <n v="1"/>
    <n v="10"/>
    <n v="0"/>
    <n v="0"/>
    <n v="0"/>
    <s v="所"/>
    <s v="其他"/>
    <s v="其他系所"/>
    <s v="其他系所"/>
  </r>
  <r>
    <s v="03 12 2019  4:07AM            "/>
    <s v="黃詠婷"/>
    <s v="A226428930"/>
    <s v="女"/>
    <s v="04/02/1993                    "/>
    <s v="學生"/>
    <s v="文學院                        "/>
    <s v="外文系"/>
    <s v="碩士班"/>
    <n v="955270711"/>
    <s v="adore1630@gmail.com"/>
    <s v="其它"/>
    <s v="否"/>
    <n v="1"/>
    <n v="0"/>
    <s v="否"/>
    <m/>
    <s v="網路報名"/>
    <s v="118.165.33.72"/>
    <x v="522"/>
    <n v="10"/>
    <s v="TIP"/>
    <s v="企業實習計劃說明會"/>
    <x v="1"/>
    <n v="2"/>
    <n v="107"/>
    <n v="1"/>
    <n v="1"/>
    <n v="10"/>
    <s v="否"/>
    <s v="r05122014黃詠婷"/>
    <n v="1"/>
    <n v="0"/>
    <n v="0"/>
    <n v="1"/>
    <n v="0"/>
    <n v="0"/>
    <s v="所"/>
    <s v="其他"/>
    <s v="其他系所"/>
    <s v="其他系所"/>
  </r>
  <r>
    <s v="03 12 2019  4:10AM            "/>
    <s v="黃詠婷"/>
    <s v="A226428930"/>
    <s v="女"/>
    <s v="04/02/1993                    "/>
    <s v="學生"/>
    <s v="文學院                        "/>
    <s v="外文系"/>
    <s v="碩士班"/>
    <n v="955270711"/>
    <s v="adore1630@gmail.com"/>
    <s v="其它"/>
    <s v="否"/>
    <n v="1"/>
    <n v="0"/>
    <s v="否"/>
    <m/>
    <s v="網路報名"/>
    <s v="118.165.33.72"/>
    <x v="522"/>
    <n v="10"/>
    <s v="TIP"/>
    <s v="企業實習計劃說明會"/>
    <x v="5"/>
    <n v="2"/>
    <n v="107"/>
    <n v="1"/>
    <n v="1"/>
    <n v="10"/>
    <s v="否"/>
    <s v="r05122014黃詠婷"/>
    <n v="1"/>
    <n v="0"/>
    <n v="0"/>
    <n v="1"/>
    <n v="0"/>
    <n v="0"/>
    <s v="所"/>
    <s v="其他"/>
    <s v="其他系所"/>
    <s v="其他系所"/>
  </r>
  <r>
    <s v="03  6 2019  5:48PM            "/>
    <s v="黃敬剴"/>
    <s v="R124574744"/>
    <s v="女"/>
    <s v="09/04/1997                    "/>
    <s v="學生"/>
    <s v="管理學院                      "/>
    <s v="國企系"/>
    <s v="學士班"/>
    <n v="975377797"/>
    <s v="chingkai121@gmail.com"/>
    <s v="其它"/>
    <s v="是"/>
    <n v="0"/>
    <n v="0"/>
    <s v="是"/>
    <m/>
    <s v="現場報名"/>
    <m/>
    <x v="523"/>
    <n v="0"/>
    <s v="TIP"/>
    <s v="企業實習計劃說明會"/>
    <x v="13"/>
    <n v="2"/>
    <n v="107"/>
    <n v="1"/>
    <n v="1"/>
    <n v="10"/>
    <m/>
    <s v="b05704025黃敬剴"/>
    <n v="0"/>
    <n v="0"/>
    <n v="0"/>
    <n v="0"/>
    <n v="1"/>
    <n v="0"/>
    <s v="系"/>
    <s v="國企"/>
    <s v="國企系"/>
    <s v="國企系"/>
  </r>
  <r>
    <s v="03 19 2019 11:19AM            "/>
    <s v="黃敬剴"/>
    <s v="R124574744"/>
    <s v="女"/>
    <s v="09/04/1997                    "/>
    <s v="學生"/>
    <s v="管理學院                      "/>
    <s v="國企系"/>
    <s v="學士班"/>
    <n v="975377797"/>
    <s v="chingkai121@gmail.com"/>
    <s v="其它"/>
    <s v="是"/>
    <n v="0"/>
    <n v="0"/>
    <s v="是"/>
    <m/>
    <s v="現場報名"/>
    <m/>
    <x v="523"/>
    <n v="0"/>
    <s v="TIP"/>
    <s v="企業實習計劃說明會"/>
    <x v="10"/>
    <n v="2"/>
    <n v="107"/>
    <n v="1"/>
    <n v="1"/>
    <n v="10"/>
    <m/>
    <s v="b05704025黃敬剴"/>
    <n v="0"/>
    <n v="0"/>
    <n v="0"/>
    <n v="0"/>
    <n v="1"/>
    <n v="0"/>
    <s v="系"/>
    <s v="國企"/>
    <s v="國企系"/>
    <s v="國企系"/>
  </r>
  <r>
    <s v="03  6 2019  3:51PM            "/>
    <s v="黃業燊"/>
    <s v="F130178375"/>
    <s v="男"/>
    <s v="11/16/1998                    "/>
    <s v="學生"/>
    <s v="管理學院                      "/>
    <s v="會計系"/>
    <s v="學士班"/>
    <n v="968627356"/>
    <s v="tim871116@gmail.com"/>
    <s v="其它"/>
    <s v="否"/>
    <n v="0"/>
    <n v="1"/>
    <s v="是"/>
    <m/>
    <s v="網路報名"/>
    <s v="110.50.138.10"/>
    <x v="524"/>
    <n v="10"/>
    <s v="TIP"/>
    <s v="企業實習計劃說明會"/>
    <x v="3"/>
    <n v="2"/>
    <n v="107"/>
    <n v="1"/>
    <n v="1"/>
    <n v="10"/>
    <s v="否"/>
    <s v="b06302313黃業燊"/>
    <n v="0"/>
    <n v="1"/>
    <n v="10"/>
    <n v="0"/>
    <n v="0"/>
    <n v="0"/>
    <s v="系"/>
    <s v="會計"/>
    <s v="會計系"/>
    <s v="會計系"/>
  </r>
  <r>
    <s v="02 18 2019  3:29PM            "/>
    <s v="黃瑞晶"/>
    <s v="F229638228"/>
    <s v="女"/>
    <s v="04/08/1999                    "/>
    <s v="學生"/>
    <s v="理學院                        "/>
    <s v="地質系"/>
    <s v="學士班"/>
    <n v="965395076"/>
    <s v="b06204007@gmail.com"/>
    <s v="其它"/>
    <s v="否"/>
    <n v="0"/>
    <n v="1"/>
    <s v="是"/>
    <m/>
    <s v="網路報名"/>
    <s v="140.112.25.25"/>
    <x v="525"/>
    <n v="10"/>
    <s v="TIP"/>
    <s v="企業實習計劃說明會"/>
    <x v="13"/>
    <n v="2"/>
    <n v="107"/>
    <n v="1"/>
    <n v="1"/>
    <n v="10"/>
    <s v="否"/>
    <s v="b06204007黃瑞晶"/>
    <n v="0"/>
    <n v="1"/>
    <n v="10"/>
    <n v="0"/>
    <n v="0"/>
    <n v="0"/>
    <s v="系"/>
    <s v="其他"/>
    <s v="其他系所"/>
    <s v="其他系所"/>
  </r>
  <r>
    <s v="02 18 2019  1:43PM            "/>
    <s v="黃瑞晶"/>
    <s v="F229638228"/>
    <s v="女"/>
    <s v="04/08/1999                    "/>
    <s v="學生"/>
    <s v="理學院                        "/>
    <s v="地質系"/>
    <s v="學士班"/>
    <n v="965395076"/>
    <s v="b06204007@gmail.com"/>
    <s v="其它"/>
    <s v="否"/>
    <n v="0"/>
    <n v="1"/>
    <s v="是"/>
    <m/>
    <s v="網路報名"/>
    <s v="140.112.25.25"/>
    <x v="525"/>
    <n v="10"/>
    <s v="TIP"/>
    <s v="企業實習計劃說明會"/>
    <x v="0"/>
    <n v="2"/>
    <n v="107"/>
    <n v="1"/>
    <n v="1"/>
    <n v="10"/>
    <s v="否"/>
    <s v="b06204007黃瑞晶"/>
    <n v="0"/>
    <n v="1"/>
    <n v="10"/>
    <n v="0"/>
    <n v="0"/>
    <n v="0"/>
    <s v="系"/>
    <s v="其他"/>
    <s v="其他系所"/>
    <s v="其他系所"/>
  </r>
  <r>
    <s v="02 18 2019  3:28PM            "/>
    <s v="黃瑞晶"/>
    <s v="F229638228"/>
    <s v="女"/>
    <s v="04/08/1999                    "/>
    <s v="學生"/>
    <s v="理學院                        "/>
    <s v="地質系"/>
    <s v="學士班"/>
    <n v="965395076"/>
    <s v="b06204007@gmail.com"/>
    <s v="其它"/>
    <s v="否"/>
    <n v="1"/>
    <n v="0"/>
    <s v="否"/>
    <m/>
    <s v="網路報名"/>
    <s v="140.112.25.25"/>
    <x v="525"/>
    <n v="10"/>
    <s v="TIP"/>
    <s v="企業實習計劃說明會"/>
    <x v="9"/>
    <n v="2"/>
    <n v="107"/>
    <n v="1"/>
    <n v="1"/>
    <n v="10"/>
    <s v="否"/>
    <s v="b06204007黃瑞晶"/>
    <n v="1"/>
    <n v="0"/>
    <n v="0"/>
    <n v="1"/>
    <n v="0"/>
    <n v="0"/>
    <s v="系"/>
    <s v="其他"/>
    <s v="其他系所"/>
    <s v="其他系所"/>
  </r>
  <r>
    <s v="02 18 2019  3:29PM            "/>
    <s v="黃瑞晶"/>
    <s v="F229638228"/>
    <s v="女"/>
    <s v="04/08/1999                    "/>
    <s v="學生"/>
    <s v="理學院                        "/>
    <s v="地質系"/>
    <s v="學士班"/>
    <n v="965395076"/>
    <s v="b06204007@gmail.com"/>
    <s v="其它"/>
    <s v="否"/>
    <n v="0"/>
    <n v="1"/>
    <s v="是"/>
    <m/>
    <s v="網路報名"/>
    <s v="140.112.25.25"/>
    <x v="525"/>
    <n v="10"/>
    <s v="TIP"/>
    <s v="企業實習計劃說明會"/>
    <x v="3"/>
    <n v="2"/>
    <n v="107"/>
    <n v="1"/>
    <n v="1"/>
    <n v="10"/>
    <s v="否"/>
    <s v="b06204007黃瑞晶"/>
    <n v="0"/>
    <n v="1"/>
    <n v="10"/>
    <n v="0"/>
    <n v="0"/>
    <n v="0"/>
    <s v="系"/>
    <s v="其他"/>
    <s v="其他系所"/>
    <s v="其他系所"/>
  </r>
  <r>
    <s v="03 21 2019  3:44PM            "/>
    <s v="黃瑞晶"/>
    <s v="F229638228"/>
    <s v="女"/>
    <s v="04/08/1999                    "/>
    <s v="學生"/>
    <s v="理學院                        "/>
    <s v="地質系"/>
    <s v="學士班"/>
    <n v="965395076"/>
    <s v="b06204007@gmail.com"/>
    <s v="其它"/>
    <s v="否"/>
    <s v="                              "/>
    <m/>
    <s v="是"/>
    <m/>
    <s v="網路報名"/>
    <s v="140.112.25.37"/>
    <x v="525"/>
    <n v="6"/>
    <s v="TIP"/>
    <s v="企業實習計劃說明會"/>
    <x v="22"/>
    <n v="2"/>
    <n v="107"/>
    <n v="1"/>
    <n v="1"/>
    <n v="10"/>
    <s v="否"/>
    <s v="b06204007黃瑞晶"/>
    <n v="0"/>
    <n v="1"/>
    <n v="10"/>
    <n v="0"/>
    <n v="0"/>
    <n v="0"/>
    <s v="系"/>
    <s v="其他"/>
    <s v="其他系所"/>
    <s v="其他系所"/>
  </r>
  <r>
    <s v="03 21 2019 12:25PM            "/>
    <s v="黃瑞晶"/>
    <s v="F229638228"/>
    <s v="女"/>
    <s v="04/08/1999                    "/>
    <s v="學生"/>
    <s v="理學院                        "/>
    <s v="地質系"/>
    <s v="學士班"/>
    <n v="965395076"/>
    <s v="b06204007@gmail.com"/>
    <s v="其它"/>
    <s v="否"/>
    <s v="                              "/>
    <m/>
    <s v="是"/>
    <m/>
    <s v="網路報名"/>
    <s v="140.112.25.106"/>
    <x v="525"/>
    <n v="6"/>
    <s v="TIP"/>
    <s v="企業實習說明會"/>
    <x v="12"/>
    <n v="2"/>
    <n v="107"/>
    <n v="1"/>
    <n v="1"/>
    <n v="10"/>
    <s v="否"/>
    <s v="b06204007黃瑞晶"/>
    <n v="0"/>
    <n v="1"/>
    <n v="10"/>
    <n v="0"/>
    <n v="0"/>
    <n v="0"/>
    <s v="系"/>
    <s v="其他"/>
    <s v="其他系所"/>
    <s v="其他系所"/>
  </r>
  <r>
    <s v="03 20 2019  7:51PM            "/>
    <s v="黃瑞晶"/>
    <s v="F229638228"/>
    <s v="女"/>
    <s v="04/08/1999                    "/>
    <s v="學生"/>
    <s v="理學院                        "/>
    <s v="地質系"/>
    <s v="學士班"/>
    <n v="965395076"/>
    <s v="b06204007@gmail.com"/>
    <s v="其它"/>
    <s v="否"/>
    <s v="                              "/>
    <m/>
    <s v="是"/>
    <m/>
    <s v="網路報名"/>
    <s v="111.240.137.89"/>
    <x v="525"/>
    <n v="6"/>
    <s v="職涯講堂"/>
    <s v="實習經驗分享"/>
    <x v="27"/>
    <n v="2"/>
    <n v="107"/>
    <n v="1"/>
    <n v="1"/>
    <n v="10"/>
    <s v="如何找到職涯方向"/>
    <s v="b06204007黃瑞晶"/>
    <n v="0"/>
    <n v="1"/>
    <n v="10"/>
    <n v="0"/>
    <n v="0"/>
    <n v="0"/>
    <s v="系"/>
    <s v="其他"/>
    <s v="其他系所"/>
    <s v="其他系所"/>
  </r>
  <r>
    <s v="05  6 2019  2:32PM            "/>
    <s v="黃瑞晶"/>
    <s v="F229638228"/>
    <s v="女"/>
    <s v="04/08/1999                    "/>
    <s v="學生"/>
    <s v="理學院                        "/>
    <s v="地質系"/>
    <s v="學士班"/>
    <n v="965395076"/>
    <s v="mm940129tw@yahoo.com.tw"/>
    <s v="其它"/>
    <s v="是"/>
    <s v="                              "/>
    <m/>
    <s v="是"/>
    <m/>
    <s v="現場報名"/>
    <m/>
    <x v="525"/>
    <n v="6"/>
    <s v="TIP"/>
    <s v="企業實習說明會"/>
    <x v="7"/>
    <n v="2"/>
    <n v="107"/>
    <n v="1"/>
    <n v="1"/>
    <n v="10"/>
    <m/>
    <s v="b06204007黃瑞晶"/>
    <n v="0"/>
    <n v="0"/>
    <n v="0"/>
    <n v="0"/>
    <n v="1"/>
    <n v="0"/>
    <s v="系"/>
    <s v="其他"/>
    <s v="其他系所"/>
    <s v="其他系所"/>
  </r>
  <r>
    <s v="05  6 2019 12:38PM            "/>
    <s v="黃瑞晶"/>
    <s v="F229638228"/>
    <s v="女"/>
    <s v="04/08/1999                    "/>
    <s v="學生"/>
    <s v="理學院                        "/>
    <s v="地質系"/>
    <s v="學士班"/>
    <n v="965395076"/>
    <s v="b06204007@ntu.edu.tw"/>
    <s v="其它"/>
    <s v="是"/>
    <s v="                              "/>
    <m/>
    <s v="是"/>
    <m/>
    <s v="網路報名"/>
    <s v="140.112.25.16"/>
    <x v="525"/>
    <n v="6"/>
    <s v="TIP"/>
    <s v="企業實習說明會"/>
    <x v="17"/>
    <n v="2"/>
    <n v="10"/>
    <n v="1"/>
    <n v="107"/>
    <n v="10"/>
    <s v="否"/>
    <s v="b06204007黃瑞晶"/>
    <n v="0"/>
    <n v="1"/>
    <n v="10"/>
    <n v="0"/>
    <n v="0"/>
    <n v="0"/>
    <s v="系"/>
    <s v="其他"/>
    <s v="其他系所"/>
    <s v="其他系所"/>
  </r>
  <r>
    <s v="04 26 2019  2:45PM            "/>
    <s v="黃筱瑄"/>
    <s v="J222900537"/>
    <s v="女"/>
    <s v="08/01/1999                    "/>
    <s v="學生"/>
    <s v="管理學院                      "/>
    <s v="會計系"/>
    <s v="學士班"/>
    <n v="988293614"/>
    <s v="st094181@gmail.com"/>
    <s v="其它"/>
    <s v="是"/>
    <s v="                              "/>
    <m/>
    <s v="是"/>
    <m/>
    <s v="志工"/>
    <m/>
    <x v="526"/>
    <n v="6"/>
    <s v="TIP"/>
    <s v="企業實習說明會"/>
    <x v="12"/>
    <n v="2"/>
    <n v="107"/>
    <n v="1"/>
    <n v="1"/>
    <n v="10"/>
    <m/>
    <s v="b06702101黃筱瑄"/>
    <n v="0"/>
    <n v="0"/>
    <n v="20"/>
    <n v="0"/>
    <n v="0"/>
    <n v="1"/>
    <s v="系"/>
    <s v="會計"/>
    <s v="會計系"/>
    <s v="會計系"/>
  </r>
  <r>
    <s v="03 27 2019  1:12PM            "/>
    <s v="黃絹婷"/>
    <s v="A226888534"/>
    <s v="女"/>
    <s v="05/24/1996                    "/>
    <s v="學生"/>
    <s v="法律學院                      "/>
    <s v="法律系財法組"/>
    <s v="學士班"/>
    <n v="223051488"/>
    <s v="b03a01344@ntu.edu.tw"/>
    <s v="其它"/>
    <s v="否"/>
    <s v="                              "/>
    <m/>
    <s v="是"/>
    <m/>
    <s v="網路報名"/>
    <s v="140.112.4.190"/>
    <x v="527"/>
    <n v="6"/>
    <s v="職業工坊"/>
    <s v="面試實戰工作坊"/>
    <x v="26"/>
    <n v="2"/>
    <n v="107"/>
    <n v="1"/>
    <n v="1"/>
    <n v="10"/>
    <s v="是"/>
    <s v="b03a01344黃絹婷"/>
    <n v="0"/>
    <n v="1"/>
    <n v="10"/>
    <n v="0"/>
    <n v="0"/>
    <n v="0"/>
    <s v="系"/>
    <s v="其他"/>
    <s v="其他系所"/>
    <s v="其他系所"/>
  </r>
  <r>
    <s v="03 19 2019 11:19AM            "/>
    <s v="黃資翔"/>
    <s v="A129675420"/>
    <s v="女"/>
    <s v="10/19/1998                    "/>
    <s v="學生"/>
    <s v=" 電機資訊學院                 "/>
    <s v="資工系"/>
    <s v="學士班"/>
    <n v="932351951"/>
    <s v="jimmy42253786@yahoo.com"/>
    <s v="其它"/>
    <s v="是"/>
    <n v="0"/>
    <n v="0"/>
    <s v="是"/>
    <m/>
    <s v="現場報名"/>
    <m/>
    <x v="528"/>
    <n v="0"/>
    <s v="TIP"/>
    <s v="企業實習計劃說明會"/>
    <x v="10"/>
    <n v="2"/>
    <n v="107"/>
    <n v="1"/>
    <n v="1"/>
    <n v="10"/>
    <m/>
    <s v="b06705057黃資翔"/>
    <n v="0"/>
    <n v="0"/>
    <n v="0"/>
    <n v="0"/>
    <n v="1"/>
    <n v="0"/>
    <s v="系"/>
    <s v="其他"/>
    <s v="其他系所"/>
    <s v="其他系所"/>
  </r>
  <r>
    <s v="03 18 2019  4:29PM            "/>
    <s v="黃寬宇"/>
    <s v="H124275963"/>
    <s v="男"/>
    <s v="08/07/1996                    "/>
    <s v="校外人士"/>
    <m/>
    <m/>
    <m/>
    <n v="972217312"/>
    <s v="kuankuan7290@gmail.com"/>
    <s v="其它"/>
    <s v="否"/>
    <n v="0"/>
    <n v="1"/>
    <s v="是"/>
    <m/>
    <s v="網路報名"/>
    <s v="36.224.66.175"/>
    <x v="529"/>
    <n v="10"/>
    <s v="職涯講堂"/>
    <s v="校友職涯分享會"/>
    <x v="20"/>
    <n v="2"/>
    <n v="107"/>
    <n v="1"/>
    <n v="1"/>
    <n v="10"/>
    <s v="想請問學長是怎麼下定決心踏進航空業的？"/>
    <s v="kuankuan7290黃寬宇"/>
    <n v="0"/>
    <n v="1"/>
    <n v="10"/>
    <n v="0"/>
    <n v="0"/>
    <n v="0"/>
    <s v="其他"/>
    <s v="非在校生"/>
    <s v="其他"/>
    <s v="其他"/>
  </r>
  <r>
    <s v="03 20 2019  4:49PM            "/>
    <s v="黃慧欣"/>
    <s v="H224514270"/>
    <s v="女"/>
    <s v="07/05/1994                    "/>
    <s v="職員"/>
    <m/>
    <s v="出納組"/>
    <s v="幹事"/>
    <n v="233662021"/>
    <s v="huihshin@ntu.edu.tw"/>
    <s v="其它"/>
    <s v="否"/>
    <s v="                              "/>
    <m/>
    <s v="是"/>
    <m/>
    <s v="網路報名"/>
    <s v="140.112.160.17"/>
    <x v="530"/>
    <n v="6"/>
    <s v="TIP"/>
    <s v="企業實習計劃說明會"/>
    <x v="11"/>
    <n v="2"/>
    <n v="107"/>
    <n v="1"/>
    <n v="1"/>
    <n v="10"/>
    <s v="是"/>
    <s v="huihshin黃慧欣"/>
    <n v="0"/>
    <n v="1"/>
    <n v="10"/>
    <n v="0"/>
    <n v="0"/>
    <n v="0"/>
    <s v="其他"/>
    <s v="非在校生"/>
    <s v="其他"/>
    <s v="其他"/>
  </r>
  <r>
    <s v="03  3 2019  5:51PM            "/>
    <s v="黃毅熙"/>
    <s v="A129540315"/>
    <s v="男"/>
    <s v="07/11/1995                    "/>
    <s v="學生"/>
    <s v="醫學院                        "/>
    <s v="國際聯學程"/>
    <s v="碩士班"/>
    <n v="930420967"/>
    <s v="benhuang711@gmail.com"/>
    <s v="其它"/>
    <s v="否"/>
    <n v="0"/>
    <n v="1"/>
    <s v="是"/>
    <m/>
    <s v="網路報名"/>
    <s v="39.10.68.82"/>
    <x v="531"/>
    <n v="10"/>
    <s v="TIP"/>
    <s v="企業實習計劃說明會"/>
    <x v="1"/>
    <n v="2"/>
    <n v="107"/>
    <n v="1"/>
    <n v="1"/>
    <n v="10"/>
    <s v="有"/>
    <s v="r07459004黃毅熙"/>
    <n v="0"/>
    <n v="1"/>
    <n v="10"/>
    <n v="0"/>
    <n v="0"/>
    <n v="0"/>
    <s v="所"/>
    <s v="其他"/>
    <s v="其他系所"/>
    <s v="其他系所"/>
  </r>
  <r>
    <s v="02 25 2019  2:47PM            "/>
    <s v="黃薇蓉"/>
    <s v="H224874146"/>
    <s v="女"/>
    <s v="05/16/1996                    "/>
    <s v="學生"/>
    <s v="管理學院                      "/>
    <s v="國企系"/>
    <s v="碩士班"/>
    <n v="910073302"/>
    <s v="qttau01@gmail.com"/>
    <s v="其它"/>
    <s v="否"/>
    <n v="1"/>
    <n v="0"/>
    <s v="否"/>
    <m/>
    <s v="網路報名"/>
    <s v="140.112.25.103"/>
    <x v="532"/>
    <n v="10"/>
    <s v="TIP"/>
    <s v="企業實習計劃說明會"/>
    <x v="18"/>
    <n v="2"/>
    <n v="107"/>
    <n v="1"/>
    <n v="1"/>
    <n v="10"/>
    <s v="否"/>
    <s v="r07724063黃薇蓉"/>
    <n v="1"/>
    <n v="0"/>
    <n v="0"/>
    <n v="1"/>
    <n v="0"/>
    <n v="0"/>
    <s v="所"/>
    <s v="國企"/>
    <s v="國企所"/>
    <s v="國企所"/>
  </r>
  <r>
    <s v="03 22 2019  9:14AM            "/>
    <s v="黃寶瑩"/>
    <s v="F229350283"/>
    <s v="女"/>
    <s v="05/02/1998                    "/>
    <s v="學生"/>
    <s v="管理學院                      "/>
    <s v="財金系"/>
    <s v="學士班"/>
    <n v="916980502"/>
    <s v="ber524798@gmail.com"/>
    <s v="其它"/>
    <s v="否"/>
    <n v="0"/>
    <n v="1"/>
    <s v="是"/>
    <m/>
    <s v="網路報名"/>
    <s v="27.246.66.161"/>
    <x v="533"/>
    <n v="10"/>
    <s v="TIP"/>
    <s v="企業實習計劃說明會"/>
    <x v="5"/>
    <n v="2"/>
    <n v="107"/>
    <n v="1"/>
    <n v="1"/>
    <n v="10"/>
    <s v="有"/>
    <s v="b05703006黃寶瑩"/>
    <n v="0"/>
    <n v="1"/>
    <n v="10"/>
    <n v="0"/>
    <n v="0"/>
    <n v="0"/>
    <s v="系"/>
    <s v="財金"/>
    <s v="財金系"/>
    <s v="財金系"/>
  </r>
  <r>
    <s v="03 21 2019  2:29PM            "/>
    <s v="楊  珣"/>
    <s v="H224111411"/>
    <s v="女"/>
    <s v="12/02/1995                    "/>
    <s v="學生"/>
    <s v="理學院                        "/>
    <s v="地理系"/>
    <s v="學士班"/>
    <n v="33888171"/>
    <s v="b03208034@ntu.edu.tw"/>
    <s v="其它"/>
    <s v="是"/>
    <s v="                              "/>
    <m/>
    <s v="是"/>
    <m/>
    <s v="網路報名"/>
    <s v="140.112.4.192"/>
    <x v="534"/>
    <n v="6"/>
    <s v="TIP"/>
    <s v="企業實習計劃說明會"/>
    <x v="23"/>
    <n v="2"/>
    <n v="107"/>
    <n v="1"/>
    <n v="1"/>
    <n v="10"/>
    <s v="是"/>
    <s v="b03208034楊  珣"/>
    <n v="0"/>
    <n v="1"/>
    <n v="10"/>
    <n v="0"/>
    <n v="0"/>
    <n v="0"/>
    <s v="系"/>
    <s v="其他"/>
    <s v="其他系所"/>
    <s v="其他系所"/>
  </r>
  <r>
    <s v="03  6 2019  5:47PM            "/>
    <s v="楊  軒"/>
    <s v="K122839890"/>
    <s v="男"/>
    <s v="11/30/1997                    "/>
    <s v="學生"/>
    <s v="管理學院                      "/>
    <s v="國企系"/>
    <s v="學士班"/>
    <n v="905500626"/>
    <s v="vincent1130@gmail.com"/>
    <s v="其它"/>
    <s v="是"/>
    <n v="0"/>
    <n v="0"/>
    <s v="是"/>
    <m/>
    <s v="現場報名"/>
    <m/>
    <x v="535"/>
    <n v="0"/>
    <s v="TIP"/>
    <s v="企業實習計劃說明會"/>
    <x v="13"/>
    <n v="2"/>
    <n v="107"/>
    <n v="1"/>
    <n v="1"/>
    <n v="10"/>
    <m/>
    <s v="b05704014楊  軒"/>
    <n v="0"/>
    <n v="0"/>
    <n v="0"/>
    <n v="0"/>
    <n v="1"/>
    <n v="0"/>
    <s v="系"/>
    <s v="國企"/>
    <s v="國企系"/>
    <s v="國企系"/>
  </r>
  <r>
    <s v="03 15 2019  3:01PM            "/>
    <s v="楊  軒"/>
    <s v="K122839890"/>
    <s v="女"/>
    <s v="11/30/1997                    "/>
    <s v="學生"/>
    <s v="管理學院                      "/>
    <s v="國企系"/>
    <s v="學士班"/>
    <n v="905500626"/>
    <s v="vincent1130@gmail.com"/>
    <s v="其它"/>
    <s v="是"/>
    <n v="0"/>
    <n v="0"/>
    <s v="是"/>
    <m/>
    <s v="現場報名"/>
    <m/>
    <x v="535"/>
    <n v="0"/>
    <s v="TIP"/>
    <s v="企業實習計劃說明會"/>
    <x v="9"/>
    <n v="2"/>
    <n v="107"/>
    <n v="1"/>
    <n v="1"/>
    <n v="10"/>
    <m/>
    <s v="B05704014楊  軒"/>
    <n v="0"/>
    <n v="0"/>
    <n v="0"/>
    <n v="0"/>
    <n v="1"/>
    <n v="0"/>
    <s v="系"/>
    <s v="國企"/>
    <s v="國企系"/>
    <s v="國企系"/>
  </r>
  <r>
    <s v="03 19 2019 11:18AM            "/>
    <s v="楊  軒"/>
    <s v="K122839890"/>
    <s v="女"/>
    <s v="11/30/1997                    "/>
    <s v="學生"/>
    <s v="管理學院                      "/>
    <s v="國企系"/>
    <s v="學士班"/>
    <n v="905500626"/>
    <s v="vincent1130@gmail.com"/>
    <s v="其它"/>
    <s v="是"/>
    <n v="0"/>
    <n v="0"/>
    <s v="是"/>
    <m/>
    <s v="現場報名"/>
    <m/>
    <x v="535"/>
    <n v="0"/>
    <s v="TIP"/>
    <s v="企業實習計劃說明會"/>
    <x v="10"/>
    <n v="2"/>
    <n v="107"/>
    <n v="1"/>
    <n v="1"/>
    <n v="10"/>
    <m/>
    <s v="b05704014楊  軒"/>
    <n v="0"/>
    <n v="0"/>
    <n v="0"/>
    <n v="0"/>
    <n v="1"/>
    <n v="0"/>
    <s v="系"/>
    <s v="國企"/>
    <s v="國企系"/>
    <s v="國企系"/>
  </r>
  <r>
    <s v="04 24 2019 10:34AM            "/>
    <s v="楊  軒"/>
    <s v="K122839890"/>
    <s v="男"/>
    <s v="11/30/1997                    "/>
    <s v="學生"/>
    <s v="管理學院                      "/>
    <s v="國企系"/>
    <s v="學士班"/>
    <n v="905500626"/>
    <s v="vincent1130@gmail.com"/>
    <s v="其它"/>
    <s v="是"/>
    <s v="                              "/>
    <m/>
    <s v="是"/>
    <m/>
    <s v="現場報名"/>
    <m/>
    <x v="535"/>
    <n v="6"/>
    <s v="職涯講堂"/>
    <s v="校友職涯分享會"/>
    <x v="4"/>
    <n v="2"/>
    <n v="107"/>
    <n v="1"/>
    <n v="1"/>
    <n v="10"/>
    <m/>
    <s v="b05704014楊  軒"/>
    <n v="0"/>
    <n v="0"/>
    <n v="0"/>
    <n v="0"/>
    <n v="1"/>
    <n v="0"/>
    <s v="系"/>
    <s v="國企"/>
    <s v="國企系"/>
    <s v="國企系"/>
  </r>
  <r>
    <s v="02 25 2019  9:15AM            "/>
    <s v="楊  鑫"/>
    <s v="F129120783"/>
    <s v="男"/>
    <s v="02/16/1995                    "/>
    <s v="學生"/>
    <s v="公共衛生學院                  "/>
    <s v="流預所"/>
    <s v="碩士班"/>
    <n v="987510222"/>
    <s v="s0240051@gm.csmu.edu.tw"/>
    <s v="其它"/>
    <s v="否"/>
    <n v="1"/>
    <n v="0"/>
    <s v="否"/>
    <m/>
    <s v="網路報名"/>
    <s v="111.184.47.118"/>
    <x v="536"/>
    <n v="10"/>
    <s v="TIP"/>
    <s v="企業實習計劃說明會"/>
    <x v="1"/>
    <n v="2"/>
    <n v="107"/>
    <n v="1"/>
    <n v="1"/>
    <n v="10"/>
    <s v="有"/>
    <s v="r06849022楊  鑫"/>
    <n v="1"/>
    <n v="0"/>
    <n v="0"/>
    <n v="1"/>
    <n v="0"/>
    <n v="0"/>
    <s v="所"/>
    <s v="其他"/>
    <s v="其他系所"/>
    <s v="其他系所"/>
  </r>
  <r>
    <s v="02 15 2019  4:06PM            "/>
    <s v="楊人羿"/>
    <s v="G122183505"/>
    <s v="男"/>
    <s v="11/19/1997                    "/>
    <s v="學生"/>
    <s v="社會科學院                    "/>
    <s v="經濟系"/>
    <s v="學士班"/>
    <n v="921942651"/>
    <s v="b05302352@ntu.edu.tw"/>
    <s v="其它"/>
    <s v="否"/>
    <n v="1"/>
    <n v="0"/>
    <s v="否"/>
    <m/>
    <s v="網路報名"/>
    <s v="180.218.230.69"/>
    <x v="537"/>
    <n v="10"/>
    <s v="TIP"/>
    <s v="企業實習計劃說明會"/>
    <x v="3"/>
    <n v="2"/>
    <n v="107"/>
    <n v="1"/>
    <n v="1"/>
    <n v="10"/>
    <s v="否"/>
    <s v="b05302352楊人羿"/>
    <n v="1"/>
    <n v="0"/>
    <n v="0"/>
    <n v="1"/>
    <n v="0"/>
    <n v="0"/>
    <s v="系"/>
    <s v="其他"/>
    <s v="其他系所"/>
    <s v="其他系所"/>
  </r>
  <r>
    <s v="02 15 2019  4:05PM            "/>
    <s v="楊人羿"/>
    <s v="G122183505"/>
    <s v="男"/>
    <s v="11/19/1997                    "/>
    <s v="學生"/>
    <s v="社會科學院                    "/>
    <s v="經濟系"/>
    <s v="學士班"/>
    <n v="921942651"/>
    <s v="b05302352@ntu.edu.tw"/>
    <s v="其它"/>
    <s v="否"/>
    <n v="1"/>
    <n v="0"/>
    <s v="否"/>
    <m/>
    <s v="網路報名"/>
    <s v="180.218.230.69"/>
    <x v="537"/>
    <n v="10"/>
    <s v="TIP"/>
    <s v="企業實習計劃說明會"/>
    <x v="8"/>
    <n v="2"/>
    <n v="107"/>
    <n v="1"/>
    <n v="1"/>
    <n v="10"/>
    <s v="尚無"/>
    <s v="b05302352楊人羿"/>
    <n v="1"/>
    <n v="0"/>
    <n v="0"/>
    <n v="1"/>
    <n v="0"/>
    <n v="0"/>
    <s v="系"/>
    <s v="其他"/>
    <s v="其他系所"/>
    <s v="其他系所"/>
  </r>
  <r>
    <s v="03 12 2019 12:57AM            "/>
    <s v="楊人羿"/>
    <s v="G122183505"/>
    <s v="男"/>
    <s v="11/19/1997                    "/>
    <s v="學生"/>
    <s v="社會科學院                    "/>
    <s v="經濟系"/>
    <s v="學士班"/>
    <n v="921942651"/>
    <s v="b05302352@ntu.edu.tw"/>
    <s v="其它"/>
    <s v="否"/>
    <n v="1"/>
    <n v="0"/>
    <s v="否"/>
    <m/>
    <s v="網路報名"/>
    <s v="180.177.98.19"/>
    <x v="537"/>
    <n v="10"/>
    <s v="TIP"/>
    <s v="企業實習計劃說明會"/>
    <x v="5"/>
    <n v="2"/>
    <n v="107"/>
    <n v="1"/>
    <n v="1"/>
    <n v="10"/>
    <s v="否"/>
    <s v="b05302352楊人羿"/>
    <n v="1"/>
    <n v="0"/>
    <n v="0"/>
    <n v="1"/>
    <n v="0"/>
    <n v="0"/>
    <s v="系"/>
    <s v="其他"/>
    <s v="其他系所"/>
    <s v="其他系所"/>
  </r>
  <r>
    <n v="20190331"/>
    <s v="楊人羿"/>
    <s v="G122183505"/>
    <s v="男"/>
    <s v="11/19/1997                    "/>
    <s v="學生"/>
    <s v="社會科學院                    "/>
    <s v="經濟系"/>
    <s v="學士班"/>
    <n v="921942651"/>
    <s v="b05302352@ntu.edu.tw"/>
    <s v="其它"/>
    <s v="否"/>
    <m/>
    <m/>
    <m/>
    <m/>
    <m/>
    <m/>
    <x v="537"/>
    <m/>
    <s v="黑名單"/>
    <s v="19000100-黑名單"/>
    <x v="15"/>
    <n v="2"/>
    <n v="107"/>
    <m/>
    <m/>
    <m/>
    <m/>
    <s v="b05302352楊人羿"/>
    <m/>
    <n v="0"/>
    <n v="0"/>
    <n v="-3"/>
    <m/>
    <m/>
    <s v="系"/>
    <s v="其他"/>
    <s v="其他系所"/>
    <s v="其他系所"/>
  </r>
  <r>
    <s v="03  4 2019  9:09AM            "/>
    <s v="楊于萱"/>
    <s v="H225147675"/>
    <s v="女"/>
    <s v="09/02/1998                    "/>
    <s v="學生"/>
    <s v="文學院                        "/>
    <s v="外文系"/>
    <s v="學士班"/>
    <n v="958386208"/>
    <s v="shani3838@gmail.com"/>
    <s v="其它"/>
    <s v="否"/>
    <n v="1"/>
    <n v="0"/>
    <s v="否"/>
    <m/>
    <s v="網路報名"/>
    <s v="101.10.82.28"/>
    <x v="538"/>
    <n v="10"/>
    <s v="職涯講堂"/>
    <s v="校友職涯分享會"/>
    <x v="20"/>
    <n v="2"/>
    <n v="107"/>
    <n v="1"/>
    <n v="1"/>
    <n v="10"/>
    <m/>
    <s v="b06102031楊于萱"/>
    <n v="1"/>
    <n v="0"/>
    <n v="0"/>
    <n v="1"/>
    <n v="0"/>
    <n v="0"/>
    <s v="系"/>
    <s v="其他"/>
    <s v="其他系所"/>
    <s v="其他系所"/>
  </r>
  <r>
    <s v="03 17 2019 11:54PM            "/>
    <s v="楊千漾"/>
    <s v="I200324822"/>
    <s v="女"/>
    <s v="11/20/1997                    "/>
    <s v="學生"/>
    <s v="生物資源暨農學院              "/>
    <s v="生傳系"/>
    <s v="學士班"/>
    <n v="960284339"/>
    <s v="b05106046@ntu.edu.tw"/>
    <s v="其它"/>
    <s v="否"/>
    <n v="0"/>
    <n v="1"/>
    <s v="是"/>
    <m/>
    <s v="網路報名"/>
    <s v="101.13.8.206"/>
    <x v="539"/>
    <n v="10"/>
    <s v="TIP"/>
    <s v="企業實習計劃說明會"/>
    <x v="3"/>
    <n v="2"/>
    <n v="107"/>
    <n v="1"/>
    <n v="1"/>
    <n v="10"/>
    <s v="否"/>
    <s v="b05106046楊千漾"/>
    <n v="0"/>
    <n v="1"/>
    <n v="10"/>
    <n v="0"/>
    <n v="0"/>
    <n v="0"/>
    <s v="系"/>
    <s v="其他"/>
    <s v="其他系所"/>
    <s v="其他系所"/>
  </r>
  <r>
    <s v="03 19 2019  4:16PM            "/>
    <s v="楊千漾"/>
    <s v="I200324822"/>
    <s v="女"/>
    <s v="11/20/1997                    "/>
    <s v="學生"/>
    <s v="生物資源暨農學院              "/>
    <s v="生傳系"/>
    <s v="學士班"/>
    <n v="960284339"/>
    <s v="b05106046@ntu.edu.tw"/>
    <s v="其它"/>
    <s v="否"/>
    <n v="0"/>
    <n v="1"/>
    <s v="是"/>
    <m/>
    <s v="網路報名"/>
    <s v="180.204.164.156"/>
    <x v="539"/>
    <n v="10"/>
    <s v="TIP"/>
    <s v="企業實習計劃說明會"/>
    <x v="8"/>
    <n v="2"/>
    <n v="107"/>
    <n v="1"/>
    <n v="1"/>
    <n v="10"/>
    <s v="No"/>
    <s v="b05106046楊千漾"/>
    <n v="0"/>
    <n v="1"/>
    <n v="10"/>
    <n v="0"/>
    <n v="0"/>
    <n v="0"/>
    <s v="系"/>
    <s v="其他"/>
    <s v="其他系所"/>
    <s v="其他系所"/>
  </r>
  <r>
    <s v="03 21 2019 12:59PM            "/>
    <s v="楊千漾"/>
    <s v="I200324822"/>
    <s v="女"/>
    <s v="11/20/1997                    "/>
    <s v="學生"/>
    <s v="生物資源暨農學院              "/>
    <s v="生傳系"/>
    <s v="學士班"/>
    <n v="960284339"/>
    <s v="b05106046@ntu.edu.tw"/>
    <s v="其它"/>
    <s v="否"/>
    <n v="0"/>
    <n v="1"/>
    <s v="是"/>
    <m/>
    <s v="網路報名"/>
    <s v="140.112.25.106"/>
    <x v="539"/>
    <n v="10"/>
    <s v="TIP"/>
    <s v="企業實習計劃說明會"/>
    <x v="1"/>
    <n v="2"/>
    <n v="107"/>
    <n v="1"/>
    <n v="1"/>
    <n v="10"/>
    <s v="no"/>
    <s v="b05106046楊千漾"/>
    <n v="0"/>
    <n v="1"/>
    <n v="10"/>
    <n v="0"/>
    <n v="0"/>
    <n v="0"/>
    <s v="系"/>
    <s v="其他"/>
    <s v="其他系所"/>
    <s v="其他系所"/>
  </r>
  <r>
    <s v="03 26 2019  3:35PM            "/>
    <s v="楊千漾"/>
    <s v="I200324822"/>
    <s v="女"/>
    <s v="11/20/1997                    "/>
    <s v="學生"/>
    <s v="生物資源暨農學院              "/>
    <s v="生傳系"/>
    <s v="學士班"/>
    <n v="960284339"/>
    <s v="b05106046@ntu.edu.tw"/>
    <s v="其它"/>
    <s v="否"/>
    <s v="                              "/>
    <m/>
    <s v="否"/>
    <m/>
    <s v="網路報名"/>
    <s v="140.112.4.192"/>
    <x v="539"/>
    <n v="6"/>
    <s v="TIP"/>
    <s v="企業實習計劃說明會"/>
    <x v="16"/>
    <n v="2"/>
    <n v="107"/>
    <n v="1"/>
    <n v="1"/>
    <n v="10"/>
    <s v="否"/>
    <s v="b05106046楊千漾"/>
    <n v="1"/>
    <n v="0"/>
    <n v="0"/>
    <n v="1"/>
    <n v="0"/>
    <n v="0"/>
    <s v="系"/>
    <s v="其他"/>
    <s v="其他系所"/>
    <s v="其他系所"/>
  </r>
  <r>
    <s v="03  6 2019 11:59AM            "/>
    <s v="楊子慶"/>
    <s v="F129646200"/>
    <s v="男"/>
    <s v="01/13/1996                    "/>
    <s v="校外人士"/>
    <m/>
    <s v="國立台北科技大學"/>
    <s v="學生"/>
    <n v="921869209"/>
    <s v="boygirl755079@gmail.com"/>
    <s v="其它"/>
    <s v="否"/>
    <n v="0"/>
    <n v="1"/>
    <s v="是"/>
    <m/>
    <s v="網路報名"/>
    <s v="101.136.9.121"/>
    <x v="540"/>
    <n v="10"/>
    <s v="TIP"/>
    <s v="企業實習計劃說明會"/>
    <x v="3"/>
    <n v="2"/>
    <n v="107"/>
    <n v="1"/>
    <n v="1"/>
    <n v="10"/>
    <s v="否"/>
    <s v="boygirl755079楊子慶"/>
    <n v="0"/>
    <n v="1"/>
    <n v="10"/>
    <n v="0"/>
    <n v="0"/>
    <n v="0"/>
    <s v="其他"/>
    <s v="非在校生"/>
    <s v="其他"/>
    <s v="其他"/>
  </r>
  <r>
    <s v="03  6 2019 12:09PM            "/>
    <s v="楊子慶"/>
    <s v="F129646200"/>
    <s v="男"/>
    <s v="01/13/1996                    "/>
    <s v="校外人士"/>
    <m/>
    <s v="國立台北科技大學"/>
    <s v="學生"/>
    <n v="921869209"/>
    <s v="boygirl755079@gmail.com"/>
    <s v="其它"/>
    <s v="否"/>
    <n v="0"/>
    <n v="1"/>
    <s v="是"/>
    <m/>
    <s v="網路報名"/>
    <s v="101.136.9.121"/>
    <x v="540"/>
    <n v="10"/>
    <s v="TIP"/>
    <s v="企業實習計劃說明會"/>
    <x v="8"/>
    <n v="2"/>
    <n v="107"/>
    <n v="1"/>
    <n v="1"/>
    <n v="10"/>
    <s v="否"/>
    <s v="boygirl755079楊子慶"/>
    <n v="0"/>
    <n v="1"/>
    <n v="10"/>
    <n v="0"/>
    <n v="0"/>
    <n v="0"/>
    <s v="其他"/>
    <s v="非在校生"/>
    <s v="其他"/>
    <s v="其他"/>
  </r>
  <r>
    <s v="03 25 2019 12:44PM            "/>
    <s v="楊仙如"/>
    <s v="H225174118"/>
    <s v="女"/>
    <s v="02/12/1999                    "/>
    <s v="學生"/>
    <s v="管理學院                      "/>
    <s v="會計系"/>
    <s v="學士班"/>
    <n v="960589059"/>
    <s v="dear10133@gmail.com"/>
    <s v="其它"/>
    <s v="否"/>
    <s v="                              "/>
    <m/>
    <s v="是"/>
    <m/>
    <s v="網路報名"/>
    <s v="180.217.89.202"/>
    <x v="541"/>
    <n v="6"/>
    <s v="職涯講堂"/>
    <s v="學長姐實習經驗分享會"/>
    <x v="6"/>
    <n v="2"/>
    <n v="107"/>
    <n v="1"/>
    <n v="1"/>
    <n v="10"/>
    <s v="無"/>
    <s v="b06702102楊仙如"/>
    <n v="0"/>
    <n v="1"/>
    <n v="10"/>
    <n v="0"/>
    <n v="0"/>
    <n v="0"/>
    <s v="系"/>
    <s v="會計"/>
    <s v="會計系"/>
    <s v="會計系"/>
  </r>
  <r>
    <s v="03  8 2019  1:57PM            "/>
    <s v="楊彤心"/>
    <s v="A229588835"/>
    <s v="女"/>
    <s v="04/22/1998                    "/>
    <s v="學生"/>
    <s v="管理學院                      "/>
    <s v="財金系"/>
    <s v="學士班"/>
    <n v="960558858"/>
    <s v="b05703114@ntu.edu.tw"/>
    <s v="其它"/>
    <s v="否"/>
    <n v="0"/>
    <n v="1"/>
    <s v="是"/>
    <m/>
    <s v="網路報名"/>
    <s v="140.112.25.106"/>
    <x v="542"/>
    <n v="10"/>
    <s v="TIP"/>
    <s v="企業實習計劃說明會"/>
    <x v="5"/>
    <n v="2"/>
    <n v="107"/>
    <n v="1"/>
    <n v="1"/>
    <n v="10"/>
    <s v="是"/>
    <s v="b05703114楊彤心"/>
    <n v="0"/>
    <n v="1"/>
    <n v="10"/>
    <n v="0"/>
    <n v="0"/>
    <n v="0"/>
    <s v="系"/>
    <s v="財金"/>
    <s v="財金系"/>
    <s v="財金系"/>
  </r>
  <r>
    <s v="04  8 2019 12:53PM            "/>
    <s v="楊彤心"/>
    <s v="A229588835"/>
    <s v="女"/>
    <s v="04/22/1998                    "/>
    <s v="學生"/>
    <s v="管理學院                      "/>
    <s v="財金系"/>
    <s v="學士班"/>
    <n v="960558858"/>
    <s v="b05703114@ntu.edu.tw"/>
    <s v="其它"/>
    <s v="否"/>
    <s v="                              "/>
    <m/>
    <s v="是"/>
    <m/>
    <s v="網路報名"/>
    <s v="140.112.25.106"/>
    <x v="542"/>
    <n v="6"/>
    <s v="TIP"/>
    <s v="企業實習說明會"/>
    <x v="25"/>
    <n v="2"/>
    <n v="107"/>
    <n v="1"/>
    <n v="1"/>
    <n v="10"/>
    <s v="否"/>
    <s v="b05703114楊彤心"/>
    <n v="0"/>
    <n v="1"/>
    <n v="10"/>
    <n v="0"/>
    <n v="0"/>
    <n v="0"/>
    <s v="系"/>
    <s v="財金"/>
    <s v="財金系"/>
    <s v="財金系"/>
  </r>
  <r>
    <s v="02 22 2019 11:58PM            "/>
    <s v="楊沁恬"/>
    <s v="AD30312278"/>
    <s v="女"/>
    <s v="01/28/1997                    "/>
    <s v="學生"/>
    <s v="生物資源暨農學院              "/>
    <s v="農藝系"/>
    <s v="學士班"/>
    <n v="966622654"/>
    <s v="yunchintian1997@gmail.com"/>
    <s v="其它"/>
    <s v="否"/>
    <n v="1"/>
    <n v="0"/>
    <s v="否"/>
    <m/>
    <s v="網路報名"/>
    <s v="140.112.217.166"/>
    <x v="543"/>
    <n v="10"/>
    <s v="TIP"/>
    <s v="企業實習計劃說明會"/>
    <x v="1"/>
    <n v="2"/>
    <n v="107"/>
    <n v="1"/>
    <n v="1"/>
    <n v="10"/>
    <s v="?"/>
    <s v="b05601024楊沁恬"/>
    <n v="1"/>
    <n v="0"/>
    <n v="0"/>
    <n v="1"/>
    <n v="0"/>
    <n v="0"/>
    <s v="系"/>
    <s v="其他"/>
    <s v="其他系所"/>
    <s v="其他系所"/>
  </r>
  <r>
    <s v="03 14 2019 12:32AM            "/>
    <s v="楊佳宜"/>
    <s v="A230171926"/>
    <s v="女"/>
    <s v="09/01/1998                    "/>
    <s v="學生"/>
    <s v="管理學院                      "/>
    <s v="會計系"/>
    <s v="學士班"/>
    <n v="933525915"/>
    <s v="a0933525915@gmail.com"/>
    <s v="其它"/>
    <s v="是"/>
    <n v="1"/>
    <n v="0"/>
    <s v="否"/>
    <m/>
    <s v="網路報名"/>
    <s v="1.167.132.85"/>
    <x v="544"/>
    <n v="10"/>
    <s v="TIP"/>
    <s v="企業實習計劃說明會"/>
    <x v="9"/>
    <n v="2"/>
    <n v="107"/>
    <n v="1"/>
    <n v="1"/>
    <n v="10"/>
    <s v="否"/>
    <s v="b05702099楊佳宜"/>
    <n v="1"/>
    <n v="0"/>
    <n v="0"/>
    <n v="1"/>
    <n v="0"/>
    <n v="0"/>
    <s v="系"/>
    <s v="會計"/>
    <s v="會計系"/>
    <s v="會計系"/>
  </r>
  <r>
    <s v="03 14 2019 12:34AM            "/>
    <s v="楊佳宜"/>
    <s v="A230171926"/>
    <s v="女"/>
    <s v="09/01/1998                    "/>
    <s v="學生"/>
    <s v="管理學院                      "/>
    <s v="會計系"/>
    <s v="學士班"/>
    <n v="933525915"/>
    <s v="a0933525915@gmail.com"/>
    <s v="其它"/>
    <s v="是"/>
    <n v="1"/>
    <n v="0"/>
    <s v="否"/>
    <m/>
    <s v="網路報名"/>
    <s v="1.167.132.85"/>
    <x v="544"/>
    <n v="10"/>
    <s v="TIP"/>
    <s v="企業實習計劃說明會"/>
    <x v="3"/>
    <n v="2"/>
    <n v="107"/>
    <n v="1"/>
    <n v="1"/>
    <n v="10"/>
    <s v="否"/>
    <s v="b05702099楊佳宜"/>
    <n v="1"/>
    <n v="0"/>
    <n v="0"/>
    <n v="1"/>
    <n v="0"/>
    <n v="0"/>
    <s v="系"/>
    <s v="會計"/>
    <s v="會計系"/>
    <s v="會計系"/>
  </r>
  <r>
    <s v="03 14 2019 12:31AM            "/>
    <s v="楊佳宜"/>
    <s v="A230171926"/>
    <s v="女"/>
    <s v="09/01/1998                    "/>
    <s v="學生"/>
    <s v="管理學院                      "/>
    <s v="會計系"/>
    <s v="學士班"/>
    <n v="933525915"/>
    <s v="a0933525915@gmail.com"/>
    <s v="其它"/>
    <s v="是"/>
    <n v="1"/>
    <n v="0"/>
    <s v="否"/>
    <m/>
    <s v="網路報名"/>
    <s v="1.167.132.85"/>
    <x v="544"/>
    <n v="10"/>
    <s v="TIP"/>
    <s v="企業實習計劃說明會"/>
    <x v="8"/>
    <n v="2"/>
    <n v="107"/>
    <n v="1"/>
    <n v="1"/>
    <n v="10"/>
    <s v="no"/>
    <s v="b05702099楊佳宜"/>
    <n v="1"/>
    <n v="0"/>
    <n v="0"/>
    <n v="1"/>
    <n v="0"/>
    <n v="0"/>
    <s v="系"/>
    <s v="會計"/>
    <s v="會計系"/>
    <s v="會計系"/>
  </r>
  <r>
    <s v="03 20 2019  3:33PM            "/>
    <s v="楊佳宜"/>
    <s v="A230171926"/>
    <s v="女"/>
    <s v="09/01/1998                    "/>
    <s v="學生"/>
    <s v="管理學院                      "/>
    <s v="會計系"/>
    <s v="學士班"/>
    <n v="933525915"/>
    <s v="a0933525915@gmail.com"/>
    <s v="其它"/>
    <s v="是"/>
    <n v="1"/>
    <n v="0"/>
    <s v="否"/>
    <m/>
    <s v="網路報名"/>
    <s v="140.112.25.106"/>
    <x v="544"/>
    <n v="10"/>
    <s v="TIP"/>
    <s v="企業實習計劃說明會"/>
    <x v="1"/>
    <n v="2"/>
    <n v="107"/>
    <n v="1"/>
    <n v="1"/>
    <n v="10"/>
    <s v="No"/>
    <s v="b05702099楊佳宜"/>
    <n v="1"/>
    <n v="0"/>
    <n v="0"/>
    <n v="1"/>
    <n v="0"/>
    <n v="0"/>
    <s v="系"/>
    <s v="會計"/>
    <s v="會計系"/>
    <s v="會計系"/>
  </r>
  <r>
    <s v="20190331"/>
    <s v="楊佳宜"/>
    <s v="A230171926"/>
    <s v="女"/>
    <s v="09/01/1998                    "/>
    <s v="學生"/>
    <s v="管理學院                      "/>
    <s v="會計系"/>
    <s v="學士班"/>
    <n v="933525915"/>
    <s v="a0933525915@gmail.com"/>
    <s v="其它"/>
    <m/>
    <m/>
    <m/>
    <m/>
    <m/>
    <m/>
    <m/>
    <x v="544"/>
    <m/>
    <s v="黑名單"/>
    <s v="19000100-黑名單"/>
    <x v="15"/>
    <n v="2"/>
    <n v="107"/>
    <m/>
    <m/>
    <m/>
    <m/>
    <s v="b05702099楊佳宜"/>
    <m/>
    <n v="0"/>
    <n v="0"/>
    <n v="-3"/>
    <m/>
    <m/>
    <s v="系"/>
    <s v="會計"/>
    <s v="會計系"/>
    <s v="會計系"/>
  </r>
  <r>
    <s v="03 10 2019 11:39PM            "/>
    <s v="楊念潔"/>
    <s v="G222211113"/>
    <s v="女"/>
    <s v="09/13/1997                    "/>
    <s v="學生"/>
    <s v="管理學院                      "/>
    <s v="會計系"/>
    <s v="學士班"/>
    <n v="928106715"/>
    <s v="b05702026@ntu.edu.tw"/>
    <s v="其它"/>
    <s v="否"/>
    <n v="0"/>
    <n v="1"/>
    <s v="是"/>
    <m/>
    <s v="網路報名"/>
    <s v="140.112.220.113"/>
    <x v="545"/>
    <n v="10"/>
    <s v="TIP"/>
    <s v="企業實習計劃說明會"/>
    <x v="8"/>
    <n v="2"/>
    <n v="107"/>
    <n v="1"/>
    <n v="1"/>
    <n v="10"/>
    <s v="否"/>
    <s v="b05702026楊念潔"/>
    <n v="0"/>
    <n v="1"/>
    <n v="10"/>
    <n v="0"/>
    <n v="0"/>
    <n v="0"/>
    <s v="系"/>
    <s v="會計"/>
    <s v="會計系"/>
    <s v="會計系"/>
  </r>
  <r>
    <s v="03 14 2019 12:26AM            "/>
    <s v="楊承賢"/>
    <s v="F129475514"/>
    <s v="男"/>
    <s v="09/07/1995                    "/>
    <s v="學生"/>
    <s v="生物資源暨農學院              "/>
    <s v="生傳系"/>
    <s v="碩士班"/>
    <n v="918968137"/>
    <s v="r07630001@ntu.edu.tw"/>
    <s v="其它"/>
    <s v="否"/>
    <n v="0"/>
    <n v="1"/>
    <s v="是"/>
    <m/>
    <s v="網路報名"/>
    <s v="115.82.16.255"/>
    <x v="546"/>
    <n v="10"/>
    <s v="TIP"/>
    <s v="企業實習計劃說明會"/>
    <x v="1"/>
    <n v="2"/>
    <n v="107"/>
    <n v="1"/>
    <n v="1"/>
    <n v="10"/>
    <s v="有"/>
    <s v="r07630001楊承賢"/>
    <n v="0"/>
    <n v="1"/>
    <n v="10"/>
    <n v="0"/>
    <n v="0"/>
    <n v="0"/>
    <s v="所"/>
    <s v="其他"/>
    <s v="其他系所"/>
    <s v="其他系所"/>
  </r>
  <r>
    <s v="02 15 2019  2:12PM            "/>
    <s v="楊明憲"/>
    <s v="A128376428"/>
    <s v="男"/>
    <s v="05/17/1993                    "/>
    <s v="學生"/>
    <s v="生命科學院                    "/>
    <s v="生化科學所"/>
    <s v="碩士班"/>
    <n v="975303100"/>
    <s v="scott0517@hotmail.com"/>
    <s v="其它"/>
    <s v="否"/>
    <n v="0"/>
    <n v="1"/>
    <s v="是"/>
    <m/>
    <s v="網路報名"/>
    <s v="140.109.66.108"/>
    <x v="547"/>
    <n v="10"/>
    <s v="TIP"/>
    <s v="企業實習計劃說明會"/>
    <x v="0"/>
    <n v="2"/>
    <n v="107"/>
    <n v="1"/>
    <n v="1"/>
    <n v="10"/>
    <s v="否"/>
    <s v="r06b46015楊明憲"/>
    <n v="0"/>
    <n v="1"/>
    <n v="10"/>
    <n v="0"/>
    <n v="0"/>
    <n v="0"/>
    <s v="所"/>
    <s v="其他"/>
    <s v="其他系所"/>
    <s v="其他系所"/>
  </r>
  <r>
    <s v="02 25 2019 12:12PM            "/>
    <s v="楊明憲"/>
    <s v="A128376428"/>
    <s v="男"/>
    <s v="05/17/1993                    "/>
    <s v="學生"/>
    <s v="生命科學院                    "/>
    <s v="生化科學所"/>
    <s v="碩士班"/>
    <n v="975303100"/>
    <s v="scott0517@hotmail.com"/>
    <s v="其它"/>
    <s v="否"/>
    <n v="0"/>
    <n v="1"/>
    <s v="是"/>
    <m/>
    <s v="網路報名"/>
    <s v="140.109.66.108"/>
    <x v="547"/>
    <n v="10"/>
    <s v="TIP"/>
    <s v="企業實習計劃說明會"/>
    <x v="1"/>
    <n v="2"/>
    <n v="107"/>
    <n v="1"/>
    <n v="1"/>
    <n v="10"/>
    <s v="否"/>
    <s v="r06b46015楊明憲"/>
    <n v="0"/>
    <n v="1"/>
    <n v="10"/>
    <n v="0"/>
    <n v="0"/>
    <n v="0"/>
    <s v="所"/>
    <s v="其他"/>
    <s v="其他系所"/>
    <s v="其他系所"/>
  </r>
  <r>
    <s v="03 14 2019 12:03PM            "/>
    <s v="楊芳捷"/>
    <s v="L225048697"/>
    <s v="女"/>
    <s v="02/21/1997                    "/>
    <s v="學生"/>
    <s v="社會科學院                    "/>
    <s v="經濟系"/>
    <s v="學士班"/>
    <n v="970692017"/>
    <s v="jessicay221@gmail.com"/>
    <s v="其它"/>
    <s v="是"/>
    <n v="0"/>
    <n v="1"/>
    <s v="是"/>
    <m/>
    <s v="網路報名"/>
    <s v="140.112.25.98"/>
    <x v="548"/>
    <n v="10"/>
    <s v="TIP"/>
    <s v="企業實習計劃說明會"/>
    <x v="3"/>
    <n v="2"/>
    <n v="107"/>
    <n v="1"/>
    <n v="1"/>
    <n v="10"/>
    <s v="是"/>
    <s v="b05610013楊芳捷"/>
    <n v="0"/>
    <n v="1"/>
    <n v="10"/>
    <n v="0"/>
    <n v="0"/>
    <n v="0"/>
    <s v="系"/>
    <s v="其他"/>
    <s v="其他系所"/>
    <s v="其他系所"/>
  </r>
  <r>
    <s v="04 13 2019 12:59PM            "/>
    <s v="楊柏睿"/>
    <s v="E125411559"/>
    <s v="男"/>
    <s v="11/05/1998                    "/>
    <s v="學生"/>
    <s v="社會科學院                    "/>
    <s v="政治系政論組"/>
    <s v="學士班"/>
    <n v="987033183"/>
    <s v="p1236987415@gmail.com"/>
    <s v="其它"/>
    <s v="是"/>
    <s v="                              "/>
    <m/>
    <s v="是"/>
    <m/>
    <s v="網路報名"/>
    <m/>
    <x v="549"/>
    <m/>
    <s v="TCP"/>
    <s v="結業式"/>
    <x v="2"/>
    <n v="2"/>
    <n v="107"/>
    <n v="1"/>
    <n v="0"/>
    <n v="0"/>
    <m/>
    <s v="B06302118楊柏睿"/>
    <n v="0"/>
    <n v="1"/>
    <n v="0"/>
    <n v="0"/>
    <n v="0"/>
    <n v="0"/>
    <s v="系"/>
    <s v="其他"/>
    <s v="其他系所"/>
    <s v="其他系所"/>
  </r>
  <r>
    <s v="03 21 2019  9:21AM            "/>
    <s v="楊晉安"/>
    <s v="E124721163"/>
    <s v="男"/>
    <s v="06/21/1995                    "/>
    <s v="學生"/>
    <s v="生命科學院                    "/>
    <s v="生化科技學系"/>
    <s v="碩士班"/>
    <n v="958032879"/>
    <s v="r06b22033@ntu.edu.tw"/>
    <s v="其它"/>
    <s v="否"/>
    <n v="0"/>
    <n v="1"/>
    <s v="是"/>
    <m/>
    <s v="網路報名"/>
    <s v="1.161.114.173"/>
    <x v="550"/>
    <n v="10"/>
    <s v="TIP"/>
    <s v="企業實習計劃說明會"/>
    <x v="1"/>
    <n v="2"/>
    <n v="107"/>
    <n v="1"/>
    <n v="1"/>
    <n v="10"/>
    <s v="否"/>
    <s v="r06b22033楊晉安"/>
    <n v="0"/>
    <n v="1"/>
    <n v="10"/>
    <n v="0"/>
    <n v="0"/>
    <n v="0"/>
    <s v="所"/>
    <s v="其他"/>
    <s v="其他系所"/>
    <s v="其他系所"/>
  </r>
  <r>
    <s v="04 10 2019  1:53AM            "/>
    <s v="楊淳涵"/>
    <s v="E224993250"/>
    <s v="女"/>
    <s v="02/14/1997                    "/>
    <s v="學生"/>
    <s v="管理學院                      "/>
    <s v="工管系企管組"/>
    <s v="學士班"/>
    <n v="909272931"/>
    <s v="b04701149@ntu.edu.tw"/>
    <s v="其它"/>
    <s v="否"/>
    <s v="                              "/>
    <m/>
    <s v="否"/>
    <m/>
    <s v="網路報名"/>
    <s v="140.112.193.177"/>
    <x v="551"/>
    <n v="6"/>
    <s v="TIP"/>
    <s v="企業實習計劃說明會"/>
    <x v="23"/>
    <n v="2"/>
    <n v="107"/>
    <n v="1"/>
    <n v="1"/>
    <n v="10"/>
    <s v="是"/>
    <s v="b04701149楊淳涵"/>
    <n v="1"/>
    <n v="0"/>
    <n v="0"/>
    <n v="1"/>
    <n v="0"/>
    <n v="0"/>
    <s v="系"/>
    <s v="工管"/>
    <s v="工管系"/>
    <s v="工管系"/>
  </r>
  <r>
    <s v="04 10 2019  1:49AM            "/>
    <s v="楊淳涵"/>
    <s v="E224993250"/>
    <s v="女"/>
    <s v="02/14/1997                    "/>
    <s v="學生"/>
    <s v="管理學院                      "/>
    <s v="工管系企管組"/>
    <s v="學士班"/>
    <n v="909272931"/>
    <s v="b04701149@ntu.edu.tw"/>
    <s v="其它"/>
    <s v="否"/>
    <s v="                              "/>
    <m/>
    <s v="否"/>
    <m/>
    <s v="網路報名"/>
    <s v="140.112.193.177"/>
    <x v="551"/>
    <n v="6"/>
    <s v="TIP"/>
    <s v="企業實習說明會"/>
    <x v="12"/>
    <n v="2"/>
    <n v="107"/>
    <n v="1"/>
    <n v="1"/>
    <n v="10"/>
    <s v="是"/>
    <s v="b04701149楊淳涵"/>
    <n v="1"/>
    <n v="0"/>
    <n v="0"/>
    <n v="1"/>
    <n v="0"/>
    <n v="0"/>
    <s v="系"/>
    <s v="工管"/>
    <s v="工管系"/>
    <s v="工管系"/>
  </r>
  <r>
    <s v="03 18 2019  6:31PM            "/>
    <s v="楊雪平"/>
    <m/>
    <s v="女"/>
    <s v="06/14/1998                    "/>
    <s v="學生"/>
    <s v="生物資源暨農學院              "/>
    <s v="經濟系"/>
    <s v="學士班"/>
    <n v="973484203"/>
    <s v="vero_alwi@yahoo.co.id"/>
    <s v="其它"/>
    <s v="否"/>
    <n v="0"/>
    <n v="1"/>
    <s v="是"/>
    <m/>
    <s v="網路報名"/>
    <s v="202.39.238.99"/>
    <x v="552"/>
    <n v="10"/>
    <s v="TIP"/>
    <s v="企業實習計劃說明會"/>
    <x v="3"/>
    <n v="2"/>
    <n v="107"/>
    <n v="1"/>
    <n v="1"/>
    <n v="10"/>
    <s v="否"/>
    <s v="b05303072楊雪平"/>
    <n v="0"/>
    <n v="1"/>
    <n v="10"/>
    <n v="0"/>
    <n v="0"/>
    <n v="0"/>
    <s v="系"/>
    <s v="其他"/>
    <s v="其他系所"/>
    <s v="其他系所"/>
  </r>
  <r>
    <s v="03 13 2019  3:13PM            "/>
    <s v="楊凱鈞"/>
    <s v="E125159689"/>
    <s v="女"/>
    <s v="05/29/1997                    "/>
    <s v="學生"/>
    <s v="管理學院                      "/>
    <s v="財金系"/>
    <s v="學士班"/>
    <n v="73582298"/>
    <m/>
    <s v="其它"/>
    <s v="是"/>
    <n v="0"/>
    <n v="0"/>
    <s v="是"/>
    <m/>
    <s v="現場報名"/>
    <m/>
    <x v="553"/>
    <n v="0"/>
    <s v="TIP"/>
    <s v="企業實習計劃說明會"/>
    <x v="14"/>
    <n v="2"/>
    <n v="107"/>
    <n v="1"/>
    <n v="1"/>
    <n v="10"/>
    <m/>
    <s v="b04703104楊凱鈞"/>
    <n v="0"/>
    <n v="0"/>
    <n v="0"/>
    <n v="0"/>
    <n v="1"/>
    <n v="0"/>
    <s v="系"/>
    <s v="財金"/>
    <s v="財金系"/>
    <s v="財金系"/>
  </r>
  <r>
    <s v="03 12 2019 11:35PM            "/>
    <s v="楊凱鈞"/>
    <s v="E125159689"/>
    <s v="男"/>
    <s v="05/29/1997                    "/>
    <s v="學生"/>
    <s v="管理學院                      "/>
    <s v="財金系"/>
    <s v="學士班"/>
    <n v="928816529"/>
    <s v="b04703104@ntu.edu.tw"/>
    <s v="其它"/>
    <s v="否"/>
    <n v="0"/>
    <n v="1"/>
    <s v="是"/>
    <m/>
    <s v="網路報名"/>
    <s v="140.112.243.39"/>
    <x v="553"/>
    <n v="10"/>
    <s v="TIP"/>
    <s v="企業實習計劃說明會"/>
    <x v="8"/>
    <n v="2"/>
    <n v="107"/>
    <n v="1"/>
    <n v="1"/>
    <n v="10"/>
    <s v="否"/>
    <s v="b04703104楊凱鈞"/>
    <n v="0"/>
    <n v="1"/>
    <n v="10"/>
    <n v="0"/>
    <n v="0"/>
    <n v="0"/>
    <s v="系"/>
    <s v="財金"/>
    <s v="財金系"/>
    <s v="財金系"/>
  </r>
  <r>
    <s v="03 19 2019  4:46PM            "/>
    <s v="楊勝安"/>
    <s v="F130635660"/>
    <s v="女"/>
    <s v="01/03/1999                    "/>
    <s v="學生"/>
    <s v="管理學院                      "/>
    <s v="國企系"/>
    <s v="學士班"/>
    <n v="958263685"/>
    <s v="aa58699@gmail.com"/>
    <s v="其它"/>
    <s v="是"/>
    <n v="0"/>
    <n v="0"/>
    <s v="是"/>
    <m/>
    <s v="現場報名"/>
    <m/>
    <x v="554"/>
    <n v="0"/>
    <s v="TIP"/>
    <s v="企業實習計劃說明會"/>
    <x v="3"/>
    <n v="2"/>
    <n v="107"/>
    <n v="1"/>
    <n v="1"/>
    <n v="10"/>
    <m/>
    <s v="b07704085楊勝安"/>
    <n v="0"/>
    <n v="0"/>
    <n v="0"/>
    <n v="0"/>
    <n v="1"/>
    <n v="0"/>
    <s v="系"/>
    <s v="國企"/>
    <s v="國企系"/>
    <s v="國企系"/>
  </r>
  <r>
    <m/>
    <s v="楊喬茹"/>
    <s v="L224756583"/>
    <s v="女"/>
    <s v="08/02/1996"/>
    <s v="學生"/>
    <s v="管理學院                      "/>
    <s v="會計系"/>
    <s v="碩士班"/>
    <s v="0934007443"/>
    <s v="doerjoyceyang@gmail.com"/>
    <s v="其他"/>
    <s v="是"/>
    <n v="0"/>
    <n v="0"/>
    <s v="是"/>
    <m/>
    <s v="現場報名"/>
    <m/>
    <x v="1"/>
    <n v="0"/>
    <s v="TIP"/>
    <s v="企業實習計劃說明會"/>
    <x v="10"/>
    <n v="2"/>
    <n v="107"/>
    <n v="1"/>
    <n v="1"/>
    <n v="10"/>
    <m/>
    <s v="其他楊喬茹"/>
    <n v="0"/>
    <n v="0"/>
    <n v="0"/>
    <n v="0"/>
    <n v="1"/>
    <n v="0"/>
    <s v="所"/>
    <s v="會計"/>
    <s v="會計所"/>
    <s v="會研所"/>
  </r>
  <r>
    <s v="03 11 2019 12:59AM            "/>
    <s v="楊喬茹"/>
    <s v="L224756583"/>
    <s v="女"/>
    <s v="08/02/1996                    "/>
    <s v="學生"/>
    <s v="管理學院                      "/>
    <s v="會計系"/>
    <s v="碩士班"/>
    <n v="934007443"/>
    <s v="r07722046@ntu.edu.tw"/>
    <s v="其它"/>
    <s v="否"/>
    <n v="0"/>
    <n v="1"/>
    <s v="是"/>
    <m/>
    <s v="網路報名"/>
    <s v="150.116.179.228"/>
    <x v="555"/>
    <n v="10"/>
    <s v="TIP"/>
    <s v="企業實習計劃說明會"/>
    <x v="10"/>
    <n v="2"/>
    <n v="107"/>
    <n v="1"/>
    <n v="1"/>
    <n v="10"/>
    <m/>
    <s v="r07722046楊喬茹"/>
    <n v="0"/>
    <n v="1"/>
    <n v="10"/>
    <n v="0"/>
    <n v="0"/>
    <n v="0"/>
    <s v="所"/>
    <s v="會計"/>
    <s v="會計所"/>
    <s v="會研所"/>
  </r>
  <r>
    <s v="03 11 2019 12:58AM            "/>
    <s v="楊喬茹"/>
    <s v="L224756583"/>
    <s v="女"/>
    <s v="08/02/1996                    "/>
    <s v="學生"/>
    <s v="管理學院                      "/>
    <s v="會計系"/>
    <s v="碩士班"/>
    <n v="934007443"/>
    <s v="r07722046@ntu.edu.tw"/>
    <s v="其它"/>
    <s v="否"/>
    <n v="1"/>
    <n v="0"/>
    <s v="否"/>
    <m/>
    <s v="網路報名"/>
    <s v="150.116.179.228"/>
    <x v="555"/>
    <n v="10"/>
    <s v="TIP"/>
    <s v="企業實習計劃說明會"/>
    <x v="1"/>
    <n v="2"/>
    <n v="107"/>
    <n v="1"/>
    <n v="1"/>
    <n v="10"/>
    <s v="是"/>
    <s v="r07722046楊喬茹"/>
    <n v="1"/>
    <n v="0"/>
    <n v="0"/>
    <n v="1"/>
    <n v="0"/>
    <n v="0"/>
    <s v="所"/>
    <s v="會計"/>
    <s v="會計所"/>
    <s v="會研所"/>
  </r>
  <r>
    <s v="03  7 2019  6:12PM            "/>
    <s v="楊皓丞"/>
    <s v="A126853815"/>
    <s v="男"/>
    <s v="11/09/1996                    "/>
    <s v="學生"/>
    <s v="管理學院                      "/>
    <s v="財金系"/>
    <s v="學士班"/>
    <n v="972696658"/>
    <s v="b04106015@ntu.edu.tw"/>
    <s v="其它"/>
    <s v="否"/>
    <n v="0"/>
    <n v="1"/>
    <s v="是"/>
    <m/>
    <s v="網路報名"/>
    <s v="114.136.95.60"/>
    <x v="556"/>
    <n v="10"/>
    <s v="TIP"/>
    <s v="企業實習計劃說明會"/>
    <x v="5"/>
    <n v="2"/>
    <n v="107"/>
    <n v="1"/>
    <n v="1"/>
    <n v="10"/>
    <s v="有 元大投顧"/>
    <s v="b04106015楊皓丞"/>
    <n v="0"/>
    <n v="1"/>
    <n v="10"/>
    <n v="0"/>
    <n v="0"/>
    <n v="0"/>
    <s v="系"/>
    <s v="財金"/>
    <s v="財金系"/>
    <s v="財金系"/>
  </r>
  <r>
    <s v="03  7 2019  3:53PM            "/>
    <s v="楊筑媛"/>
    <s v="B223343413"/>
    <s v="女"/>
    <s v="07/14/1998                    "/>
    <s v="學生"/>
    <s v="管理學院                      "/>
    <s v="會計系"/>
    <s v="學士班"/>
    <n v="928382203"/>
    <s v="b06702103@ntu.edu.tw"/>
    <s v="其它"/>
    <s v="否"/>
    <n v="0"/>
    <n v="1"/>
    <s v="是"/>
    <m/>
    <s v="網路報名"/>
    <s v="223.136.98.1"/>
    <x v="557"/>
    <n v="10"/>
    <s v="TIP"/>
    <s v="企業實習計劃說明會"/>
    <x v="0"/>
    <n v="2"/>
    <n v="107"/>
    <n v="1"/>
    <n v="1"/>
    <n v="10"/>
    <s v="否"/>
    <s v="b06702103楊筑媛"/>
    <n v="0"/>
    <n v="1"/>
    <n v="10"/>
    <n v="0"/>
    <n v="0"/>
    <n v="0"/>
    <s v="系"/>
    <s v="會計"/>
    <s v="會計系"/>
    <s v="會計系"/>
  </r>
  <r>
    <s v="03  7 2019  3:52PM            "/>
    <s v="楊筑媛"/>
    <s v="B223343413"/>
    <s v="女"/>
    <s v="07/14/1998                    "/>
    <s v="學生"/>
    <s v="管理學院                      "/>
    <s v="會計系"/>
    <s v="學士班"/>
    <n v="928382203"/>
    <s v="b06702103@ntu.edu.tw"/>
    <s v="其它"/>
    <s v="否"/>
    <n v="0"/>
    <n v="1"/>
    <s v="是"/>
    <m/>
    <s v="網路報名"/>
    <s v="223.136.98.1"/>
    <x v="557"/>
    <n v="10"/>
    <s v="TIP"/>
    <s v="企業實習計劃說明會"/>
    <x v="3"/>
    <n v="2"/>
    <n v="107"/>
    <n v="1"/>
    <n v="1"/>
    <n v="10"/>
    <s v="否"/>
    <s v="b06702103楊筑媛"/>
    <n v="0"/>
    <n v="1"/>
    <n v="10"/>
    <n v="0"/>
    <n v="0"/>
    <n v="0"/>
    <s v="系"/>
    <s v="會計"/>
    <s v="會計系"/>
    <s v="會計系"/>
  </r>
  <r>
    <s v="02 25 2019  4:32PM            "/>
    <s v="楊舒喻"/>
    <s v="H224514323"/>
    <s v="女"/>
    <s v="08/01/1994                    "/>
    <s v="學生"/>
    <s v="社會科學院                    "/>
    <s v="公事所"/>
    <s v="碩士班"/>
    <n v="937560801"/>
    <s v="liveye81@gmail.com"/>
    <s v="其它"/>
    <s v="否"/>
    <n v="0"/>
    <n v="1"/>
    <s v="是"/>
    <m/>
    <s v="網路報名"/>
    <s v="140.112.25.98"/>
    <x v="558"/>
    <n v="10"/>
    <s v="TIP"/>
    <s v="企業實習計劃說明會"/>
    <x v="0"/>
    <n v="2"/>
    <n v="107"/>
    <n v="1"/>
    <n v="1"/>
    <n v="10"/>
    <s v="是"/>
    <s v="r06343007楊舒喻"/>
    <n v="0"/>
    <n v="1"/>
    <n v="10"/>
    <n v="0"/>
    <n v="0"/>
    <n v="0"/>
    <s v="所"/>
    <s v="其他"/>
    <s v="其他系所"/>
    <s v="其他系所"/>
  </r>
  <r>
    <s v="03 23 2019  7:38PM            "/>
    <s v="楊詠婷"/>
    <s v="F229632682"/>
    <s v="女"/>
    <s v="04/03/1999                    "/>
    <s v="學生"/>
    <s v="法律學院                      "/>
    <s v="法律系財法組"/>
    <s v="學士班"/>
    <n v="900488309"/>
    <s v="B06A01360@ntu.edu.tw"/>
    <s v="其它"/>
    <s v="否"/>
    <s v="                              "/>
    <m/>
    <s v="是"/>
    <m/>
    <s v="網路報名"/>
    <s v="1.161.166.69"/>
    <x v="559"/>
    <n v="6"/>
    <s v="職涯講堂"/>
    <s v="學長姐實習經驗分享會"/>
    <x v="6"/>
    <n v="2"/>
    <n v="107"/>
    <n v="1"/>
    <n v="1"/>
    <n v="10"/>
    <s v="找實習的管道有哪些"/>
    <s v="b06a01360楊詠婷"/>
    <n v="0"/>
    <n v="1"/>
    <n v="10"/>
    <n v="0"/>
    <n v="0"/>
    <n v="0"/>
    <s v="系"/>
    <s v="其他"/>
    <s v="其他系所"/>
    <s v="其他系所"/>
  </r>
  <r>
    <s v="03 17 2019 11:22PM            "/>
    <s v="楊憶婷"/>
    <s v="N225591006"/>
    <s v="女"/>
    <s v="12/24/1994                    "/>
    <s v="校外人士"/>
    <m/>
    <s v="台北大學"/>
    <m/>
    <n v="928075070"/>
    <s v="theevelynyang@gmail.com"/>
    <s v="其它"/>
    <s v="否"/>
    <n v="1"/>
    <n v="0"/>
    <s v="否"/>
    <m/>
    <s v="網路報名"/>
    <s v="118.166.127.142"/>
    <x v="560"/>
    <n v="10"/>
    <s v="TIP"/>
    <s v="企業實習計劃說明會"/>
    <x v="5"/>
    <n v="2"/>
    <n v="107"/>
    <n v="1"/>
    <n v="1"/>
    <n v="10"/>
    <s v="有"/>
    <s v="Thevelyn楊憶婷"/>
    <n v="1"/>
    <n v="0"/>
    <n v="0"/>
    <n v="1"/>
    <n v="0"/>
    <n v="0"/>
    <s v="其他"/>
    <s v="非在校生"/>
    <s v="其他"/>
    <s v="其他"/>
  </r>
  <r>
    <s v="04 30 2019 11:32PM            "/>
    <s v="溫友容"/>
    <s v="V221429364"/>
    <s v="女"/>
    <s v="10/01/1996                    "/>
    <s v="學生"/>
    <s v="管理學院                      "/>
    <s v="財金系"/>
    <s v="學士班"/>
    <n v="981099369"/>
    <s v="yuki19961001@gmail.com"/>
    <s v="其它"/>
    <s v="否"/>
    <s v="                              "/>
    <m/>
    <s v="是"/>
    <m/>
    <s v="網路報名"/>
    <s v="140.112.217.185"/>
    <x v="561"/>
    <n v="6"/>
    <s v="TIP"/>
    <s v="企業實習說明會"/>
    <x v="21"/>
    <n v="2"/>
    <n v="107"/>
    <n v="1"/>
    <n v="1"/>
    <n v="10"/>
    <s v="否"/>
    <s v="b05703037溫友容"/>
    <n v="0"/>
    <n v="1"/>
    <n v="10"/>
    <n v="0"/>
    <n v="0"/>
    <n v="0"/>
    <s v="系"/>
    <s v="財金"/>
    <s v="財金系"/>
    <s v="財金系"/>
  </r>
  <r>
    <s v="03 27 2019 12:01AM            "/>
    <s v="溫智儀"/>
    <s v="A226196460"/>
    <s v="女"/>
    <s v="07/30/1987                    "/>
    <s v="校外人士"/>
    <m/>
    <m/>
    <m/>
    <n v="972597532"/>
    <s v="wentrc55@hotmail.com"/>
    <s v="其它"/>
    <s v="否"/>
    <s v="                              "/>
    <m/>
    <s v="是"/>
    <m/>
    <s v="網路報名"/>
    <s v="123.194.160.135"/>
    <x v="562"/>
    <n v="6"/>
    <s v="TIP"/>
    <s v="企業實習說明會"/>
    <x v="12"/>
    <n v="2"/>
    <n v="107"/>
    <n v="1"/>
    <n v="1"/>
    <n v="10"/>
    <s v="否"/>
    <s v="wentrc55 溫智儀"/>
    <n v="0"/>
    <n v="1"/>
    <n v="10"/>
    <n v="0"/>
    <n v="0"/>
    <n v="0"/>
    <s v="其他"/>
    <s v="非在校生"/>
    <s v="其他"/>
    <s v="其他"/>
  </r>
  <r>
    <s v="05  7 2019 10:11PM            "/>
    <s v="溫智儀"/>
    <s v="A226196460"/>
    <s v="女"/>
    <s v="07/30/1987                    "/>
    <s v="校外人士"/>
    <m/>
    <m/>
    <m/>
    <n v="972597532"/>
    <s v="wentrc55@hotmail.com"/>
    <s v="其它"/>
    <s v="是"/>
    <s v="                              "/>
    <m/>
    <s v="是"/>
    <m/>
    <s v="網路報名"/>
    <s v="123.194.160.135"/>
    <x v="563"/>
    <n v="6"/>
    <s v="TIP"/>
    <s v="企業實習說明會"/>
    <x v="17"/>
    <n v="2"/>
    <n v="10"/>
    <n v="1"/>
    <n v="107"/>
    <n v="10"/>
    <s v="否"/>
    <s v="wentrc55溫智儀"/>
    <n v="0"/>
    <n v="1"/>
    <n v="10"/>
    <n v="0"/>
    <n v="0"/>
    <n v="0"/>
    <s v="其他"/>
    <s v="非在校生"/>
    <s v="其他"/>
    <s v="其他"/>
  </r>
  <r>
    <s v="03 26 2019  2:36PM            "/>
    <s v="溫貿丞"/>
    <s v="S123898639"/>
    <s v="男"/>
    <s v="05/30/1996                    "/>
    <s v="學生"/>
    <s v="管理學院                      "/>
    <s v="國企系"/>
    <s v="碩士班"/>
    <n v="979661522"/>
    <s v="103206051@nccu.edu.tw"/>
    <s v="其它"/>
    <s v="是"/>
    <n v="0"/>
    <n v="0"/>
    <s v="是"/>
    <m/>
    <s v="現場報名"/>
    <m/>
    <x v="564"/>
    <n v="0"/>
    <s v="TIP"/>
    <s v="企業實習計劃說明會"/>
    <x v="5"/>
    <n v="2"/>
    <n v="107"/>
    <n v="1"/>
    <n v="1"/>
    <n v="10"/>
    <m/>
    <s v="r07724055溫貿丞"/>
    <n v="0"/>
    <n v="0"/>
    <n v="0"/>
    <n v="0"/>
    <n v="1"/>
    <n v="0"/>
    <s v="所"/>
    <s v="國企"/>
    <s v="國企所"/>
    <s v="國企所"/>
  </r>
  <r>
    <s v="03  4 2019 11:06PM            "/>
    <s v="葉育瑄"/>
    <s v="D222062788"/>
    <s v="女"/>
    <s v="03/11/1996                    "/>
    <s v="學生"/>
    <s v="文學院                        "/>
    <s v="戲劇系"/>
    <s v="學士班"/>
    <n v="975721738"/>
    <s v="b03109008@ntu.edu.tw"/>
    <s v="其它"/>
    <s v="否"/>
    <n v="0"/>
    <n v="1"/>
    <s v="是"/>
    <m/>
    <s v="網路報名"/>
    <s v="114.137.177.185"/>
    <x v="565"/>
    <n v="10"/>
    <s v="TIP"/>
    <s v="企業實習計劃說明會"/>
    <x v="13"/>
    <n v="2"/>
    <n v="107"/>
    <n v="1"/>
    <n v="1"/>
    <n v="10"/>
    <s v="是"/>
    <s v="b03109008葉育瑄"/>
    <n v="0"/>
    <n v="1"/>
    <n v="10"/>
    <n v="0"/>
    <n v="0"/>
    <n v="0"/>
    <s v="系"/>
    <s v="其他"/>
    <s v="其他系所"/>
    <s v="其他系所"/>
  </r>
  <r>
    <s v="03  4 2019 11:13PM            "/>
    <s v="葉育瑄"/>
    <s v="D222062788"/>
    <s v="女"/>
    <s v="03/11/1996                    "/>
    <s v="學生"/>
    <s v="文學院                        "/>
    <s v="戲劇系"/>
    <s v="學士班"/>
    <n v="975721738"/>
    <s v="b03109008@ntu.edu.tw"/>
    <s v="其它"/>
    <s v="否"/>
    <n v="0"/>
    <n v="1"/>
    <s v="是"/>
    <m/>
    <s v="網路報名"/>
    <s v="114.137.177.185"/>
    <x v="565"/>
    <n v="10"/>
    <s v="職涯講堂"/>
    <s v="校友職涯分享會"/>
    <x v="20"/>
    <n v="2"/>
    <n v="107"/>
    <n v="1"/>
    <n v="1"/>
    <n v="10"/>
    <m/>
    <s v="b03109008葉育瑄"/>
    <n v="0"/>
    <n v="1"/>
    <n v="10"/>
    <n v="0"/>
    <n v="0"/>
    <n v="0"/>
    <s v="系"/>
    <s v="其他"/>
    <s v="其他系所"/>
    <s v="其他系所"/>
  </r>
  <r>
    <s v="04 17 2019 11:24AM            "/>
    <s v="葉佳昱"/>
    <s v="H124333442"/>
    <s v="男"/>
    <s v="08/25/1991                    "/>
    <s v="校友"/>
    <m/>
    <s v="財金系"/>
    <s v="碩士班校友"/>
    <n v="958808025"/>
    <s v="joybook11@hotmail.com"/>
    <s v="其它"/>
    <s v="否"/>
    <s v="                              "/>
    <m/>
    <s v="是"/>
    <m/>
    <s v="網路報名"/>
    <s v="61.228.134.52"/>
    <x v="566"/>
    <n v="6"/>
    <s v="職業工坊"/>
    <s v="面試實戰工作坊"/>
    <x v="26"/>
    <n v="2"/>
    <n v="107"/>
    <n v="1"/>
    <n v="1"/>
    <n v="10"/>
    <s v="是"/>
    <s v="r02723047葉佳昱"/>
    <n v="0"/>
    <n v="1"/>
    <n v="10"/>
    <n v="0"/>
    <n v="0"/>
    <n v="0"/>
    <s v="其他"/>
    <s v="非在校生"/>
    <s v="其他"/>
    <s v="其他"/>
  </r>
  <r>
    <s v="04 30 2019 10:52AM            "/>
    <s v="葉明茵"/>
    <s v="A230598605"/>
    <s v="女"/>
    <s v="08/30/2000                    "/>
    <s v="學生"/>
    <s v="管理學院                      "/>
    <s v="國企系"/>
    <s v="學士班"/>
    <n v="970954028"/>
    <s v="s410366@shsh.tw"/>
    <s v="其它"/>
    <s v="否"/>
    <s v="                              "/>
    <m/>
    <s v="是"/>
    <m/>
    <s v="網路報名"/>
    <s v="140.112.25.98"/>
    <x v="567"/>
    <n v="6"/>
    <s v="TIP"/>
    <s v="企業實習說明會"/>
    <x v="7"/>
    <n v="2"/>
    <n v="107"/>
    <n v="1"/>
    <n v="1"/>
    <n v="10"/>
    <s v="否"/>
    <s v="b07704039葉明茵"/>
    <n v="0"/>
    <n v="1"/>
    <n v="10"/>
    <n v="0"/>
    <n v="0"/>
    <n v="0"/>
    <s v="系"/>
    <s v="國企"/>
    <s v="國企系"/>
    <s v="國企系"/>
  </r>
  <r>
    <s v="03 26 2019  3:45PM            "/>
    <s v="葉家譽"/>
    <s v="F125318741"/>
    <s v="男"/>
    <s v="11/22/1981                    "/>
    <s v="學生"/>
    <s v="管理學院                      "/>
    <s v="財金系"/>
    <s v="博士班"/>
    <n v="988953942"/>
    <s v="andyyehyayyay@yahoo.com"/>
    <s v="其它"/>
    <s v="是"/>
    <s v="                              "/>
    <m/>
    <s v="是"/>
    <m/>
    <s v="現場報名"/>
    <m/>
    <x v="568"/>
    <n v="6"/>
    <s v="職涯講堂"/>
    <s v="學長姐實習經驗分享會"/>
    <x v="6"/>
    <n v="2"/>
    <n v="107"/>
    <n v="1"/>
    <n v="1"/>
    <n v="10"/>
    <m/>
    <s v="D03723003葉家譽"/>
    <n v="0"/>
    <n v="0"/>
    <n v="0"/>
    <n v="0"/>
    <n v="1"/>
    <n v="0"/>
    <s v="所"/>
    <s v="財金"/>
    <s v="財金所"/>
    <s v="財金所"/>
  </r>
  <r>
    <s v="03  6 2019  5:44PM            "/>
    <s v="葉新果"/>
    <s v="F129949546"/>
    <s v="男"/>
    <s v="08/01/1998                    "/>
    <s v="學生"/>
    <s v="管理學院                      "/>
    <s v="會計系"/>
    <s v="學士班"/>
    <n v="970198890"/>
    <m/>
    <s v="其它"/>
    <s v="是"/>
    <n v="0"/>
    <n v="0"/>
    <s v="是"/>
    <m/>
    <s v="現場報名"/>
    <m/>
    <x v="569"/>
    <n v="0"/>
    <s v="TIP"/>
    <s v="企業實習計劃說明會"/>
    <x v="13"/>
    <n v="2"/>
    <n v="107"/>
    <n v="1"/>
    <n v="1"/>
    <n v="10"/>
    <m/>
    <s v="b05702100葉新果"/>
    <n v="0"/>
    <n v="0"/>
    <n v="0"/>
    <n v="0"/>
    <n v="1"/>
    <n v="0"/>
    <s v="系"/>
    <s v="會計"/>
    <s v="會計系"/>
    <s v="會計系"/>
  </r>
  <r>
    <s v="04 10 2019  5:29PM            "/>
    <s v="董蕙瑄"/>
    <s v="D222766996"/>
    <s v="女"/>
    <s v="12/03/1995                    "/>
    <s v="學生"/>
    <s v="管理學院                      "/>
    <s v="國企系"/>
    <s v="碩士班"/>
    <n v="972138509"/>
    <s v="lisa2285767@gmail.com"/>
    <s v="其它"/>
    <s v="否"/>
    <s v="                              "/>
    <m/>
    <s v="是"/>
    <m/>
    <s v="網路報名"/>
    <s v="114.136.103.233"/>
    <x v="570"/>
    <n v="6"/>
    <s v="職涯講堂"/>
    <s v="校友職涯分享會"/>
    <x v="4"/>
    <n v="2"/>
    <n v="107"/>
    <n v="1"/>
    <n v="1"/>
    <n v="10"/>
    <s v="行銷最核心的理念是什麼？如何成就一個好的行銷活動"/>
    <s v="r07724014董蕙瑄"/>
    <n v="0"/>
    <n v="1"/>
    <n v="10"/>
    <n v="0"/>
    <n v="0"/>
    <n v="0"/>
    <s v="所"/>
    <s v="國企"/>
    <s v="國企所"/>
    <s v="國企所"/>
  </r>
  <r>
    <s v="03  5 2019 10:44AM            "/>
    <s v="裘詠心"/>
    <s v="A229126773"/>
    <s v="女"/>
    <s v="01/06/1997                    "/>
    <s v="學生"/>
    <s v="文學院                        "/>
    <s v="日文系"/>
    <s v="學士班"/>
    <n v="905266810"/>
    <s v="b04107050@ntu.edu.tw"/>
    <s v="其它"/>
    <s v="否"/>
    <s v="                              "/>
    <m/>
    <s v="否"/>
    <m/>
    <s v="網路報名"/>
    <s v="140.112.4.192"/>
    <x v="571"/>
    <n v="6"/>
    <s v="TIP"/>
    <s v="企業實習計劃說明會"/>
    <x v="11"/>
    <n v="2"/>
    <n v="107"/>
    <n v="1"/>
    <n v="1"/>
    <n v="10"/>
    <m/>
    <s v="b04107050裘詠心"/>
    <n v="1"/>
    <n v="0"/>
    <n v="0"/>
    <n v="1"/>
    <n v="0"/>
    <n v="0"/>
    <s v="系"/>
    <s v="其他"/>
    <s v="其他系所"/>
    <s v="其他系所"/>
  </r>
  <r>
    <s v="02 26 2019 12:25PM            "/>
    <s v="解宗祐"/>
    <s v="D122791915"/>
    <s v="男"/>
    <s v="02/25/1996                    "/>
    <s v="學生"/>
    <s v="管理學院                      "/>
    <s v="國企系"/>
    <s v="碩士班"/>
    <n v="979659715"/>
    <s v="thomasxie135@gmail.com"/>
    <s v="其它"/>
    <s v="否"/>
    <n v="0"/>
    <n v="1"/>
    <s v="是"/>
    <m/>
    <s v="網路報名"/>
    <s v="140.112.215.143"/>
    <x v="572"/>
    <n v="10"/>
    <s v="TIP"/>
    <s v="企業實習計劃說明會"/>
    <x v="13"/>
    <n v="2"/>
    <n v="107"/>
    <n v="1"/>
    <n v="1"/>
    <n v="10"/>
    <s v="是"/>
    <s v="r07724021解宗祐"/>
    <n v="0"/>
    <n v="1"/>
    <n v="10"/>
    <n v="0"/>
    <n v="0"/>
    <n v="0"/>
    <s v="所"/>
    <s v="國企"/>
    <s v="國企所"/>
    <s v="國企所"/>
  </r>
  <r>
    <s v="02 28 2019  9:53PM            "/>
    <s v="解宗祐"/>
    <s v="D122791915"/>
    <s v="男"/>
    <s v="02/25/1996                    "/>
    <s v="學生"/>
    <s v="管理學院                      "/>
    <s v="國企系"/>
    <s v="碩士班"/>
    <n v="979659715"/>
    <s v="thomasxie135@gmail.com"/>
    <s v="其它"/>
    <s v="否"/>
    <n v="0"/>
    <n v="1"/>
    <s v="是"/>
    <m/>
    <s v="網路報名"/>
    <s v="27.247.168.178"/>
    <x v="572"/>
    <n v="10"/>
    <s v="TIP"/>
    <s v="企業實習計劃說明會"/>
    <x v="10"/>
    <n v="2"/>
    <n v="107"/>
    <n v="1"/>
    <n v="1"/>
    <n v="10"/>
    <m/>
    <s v="r07724021解宗祐"/>
    <n v="0"/>
    <n v="1"/>
    <n v="10"/>
    <n v="0"/>
    <n v="0"/>
    <n v="0"/>
    <s v="所"/>
    <s v="國企"/>
    <s v="國企所"/>
    <s v="國企所"/>
  </r>
  <r>
    <s v="03  9 2019 12:02AM            "/>
    <s v="解宗祐"/>
    <s v="D122791915"/>
    <s v="男"/>
    <s v="02/25/1996                    "/>
    <s v="學生"/>
    <s v="管理學院                      "/>
    <s v="國企系"/>
    <s v="碩士班"/>
    <n v="979659715"/>
    <s v="thomasxie135@gmail.com"/>
    <s v="其它"/>
    <s v="否"/>
    <n v="0"/>
    <n v="1"/>
    <s v="是"/>
    <m/>
    <s v="網路報名"/>
    <s v="27.246.34.111"/>
    <x v="572"/>
    <n v="10"/>
    <s v="TIP"/>
    <s v="企業實習計劃說明會"/>
    <x v="3"/>
    <n v="2"/>
    <n v="107"/>
    <n v="1"/>
    <n v="1"/>
    <n v="10"/>
    <s v="是"/>
    <s v="r07724021解宗祐"/>
    <n v="0"/>
    <n v="1"/>
    <n v="10"/>
    <n v="0"/>
    <n v="0"/>
    <n v="0"/>
    <s v="所"/>
    <s v="國企"/>
    <s v="國企所"/>
    <s v="國企所"/>
  </r>
  <r>
    <s v="03 18 2019  4:46PM            "/>
    <s v="解宗祐"/>
    <s v="D122791915"/>
    <s v="男"/>
    <s v="02/25/1996                    "/>
    <s v="學生"/>
    <s v="管理學院                      "/>
    <s v="國企系"/>
    <s v="碩士班"/>
    <n v="979659715"/>
    <s v="thomasxie135@gmail.com"/>
    <s v="其它"/>
    <s v="否"/>
    <n v="0"/>
    <n v="1"/>
    <s v="是"/>
    <m/>
    <s v="網路報名"/>
    <s v="140.112.25.106"/>
    <x v="572"/>
    <n v="10"/>
    <s v="TIP"/>
    <s v="企業實習計劃說明會"/>
    <x v="1"/>
    <n v="2"/>
    <n v="107"/>
    <n v="1"/>
    <n v="1"/>
    <n v="10"/>
    <s v="是"/>
    <s v="r07724021解宗祐"/>
    <n v="0"/>
    <n v="1"/>
    <n v="10"/>
    <n v="0"/>
    <n v="0"/>
    <n v="0"/>
    <s v="所"/>
    <s v="國企"/>
    <s v="國企所"/>
    <s v="國企所"/>
  </r>
  <r>
    <s v="03  7 2019  8:32PM            "/>
    <s v="解宗祐"/>
    <s v="D122791915"/>
    <s v="男"/>
    <s v="02/25/1996                    "/>
    <s v="學生"/>
    <s v="管理學院                      "/>
    <s v="國企系"/>
    <s v="碩士班"/>
    <n v="979659715"/>
    <s v="thomasxie135@gmail.com"/>
    <s v="其它"/>
    <s v="否"/>
    <n v="0"/>
    <n v="1"/>
    <s v="是"/>
    <m/>
    <s v="網路報名"/>
    <s v="140.112.215.143"/>
    <x v="572"/>
    <n v="10"/>
    <s v="TIP"/>
    <s v="企業實習計劃說明會"/>
    <x v="5"/>
    <n v="2"/>
    <n v="107"/>
    <n v="1"/>
    <n v="1"/>
    <n v="10"/>
    <s v="是"/>
    <s v="r07724021解宗祐"/>
    <n v="0"/>
    <n v="1"/>
    <n v="10"/>
    <n v="0"/>
    <n v="0"/>
    <n v="0"/>
    <s v="所"/>
    <s v="國企"/>
    <s v="國企所"/>
    <s v="國企所"/>
  </r>
  <r>
    <s v="03 18 2019  4:44PM            "/>
    <s v="解宗祐"/>
    <s v="D122791915"/>
    <s v="男"/>
    <s v="02/25/1996                    "/>
    <s v="學生"/>
    <s v="管理學院                      "/>
    <s v="國企系"/>
    <s v="碩士班"/>
    <n v="979659715"/>
    <s v="thomasxie135@gmail.com"/>
    <s v="其它"/>
    <s v="否"/>
    <s v="                              "/>
    <m/>
    <s v="是"/>
    <m/>
    <s v="網路報名"/>
    <s v="140.112.25.106"/>
    <x v="572"/>
    <n v="6"/>
    <s v="TIP"/>
    <s v="企業實習計劃說明會"/>
    <x v="22"/>
    <n v="2"/>
    <n v="107"/>
    <n v="1"/>
    <n v="1"/>
    <n v="10"/>
    <s v="是"/>
    <s v="r07724021解宗祐"/>
    <n v="0"/>
    <n v="1"/>
    <n v="10"/>
    <n v="0"/>
    <n v="0"/>
    <n v="0"/>
    <s v="所"/>
    <s v="國企"/>
    <s v="國企所"/>
    <s v="國企所"/>
  </r>
  <r>
    <s v="04 22 2019 10:23PM            "/>
    <s v="解宗祐"/>
    <s v="D122791915"/>
    <s v="男"/>
    <s v="02/25/1996                    "/>
    <s v="學生"/>
    <s v="管理學院                      "/>
    <s v="國企系"/>
    <s v="碩士班"/>
    <n v="979659715"/>
    <s v="thomasxie135@gmail.com"/>
    <s v="其它"/>
    <s v="否"/>
    <s v="                              "/>
    <m/>
    <s v="是"/>
    <m/>
    <s v="網路報名"/>
    <s v="140.112.215.143"/>
    <x v="572"/>
    <n v="6"/>
    <s v="TIP"/>
    <s v="企業實習說明會"/>
    <x v="7"/>
    <n v="2"/>
    <n v="107"/>
    <n v="1"/>
    <n v="1"/>
    <n v="10"/>
    <s v="是"/>
    <s v="r07724021解宗祐"/>
    <n v="0"/>
    <n v="1"/>
    <n v="10"/>
    <n v="0"/>
    <n v="0"/>
    <n v="0"/>
    <s v="所"/>
    <s v="國企"/>
    <s v="國企所"/>
    <s v="國企所"/>
  </r>
  <r>
    <s v="04 30 2019 11:32PM            "/>
    <s v="解宗祐"/>
    <s v="D122791915"/>
    <s v="男"/>
    <s v="02/25/1996                    "/>
    <s v="學生"/>
    <s v="管理學院                      "/>
    <s v="國企系"/>
    <s v="碩士班"/>
    <n v="979659715"/>
    <s v="thomasxie135@gmail.com"/>
    <s v="其它"/>
    <s v="是"/>
    <s v="                              "/>
    <m/>
    <s v="是"/>
    <m/>
    <s v="網路報名"/>
    <s v="140.112.215.143"/>
    <x v="572"/>
    <n v="6"/>
    <s v="TIP"/>
    <s v="企業實習說明會"/>
    <x v="17"/>
    <n v="2"/>
    <n v="10"/>
    <n v="1"/>
    <n v="107"/>
    <n v="10"/>
    <s v="是"/>
    <s v="r07724021解宗祐"/>
    <n v="0"/>
    <n v="1"/>
    <n v="10"/>
    <n v="0"/>
    <n v="0"/>
    <n v="0"/>
    <s v="所"/>
    <s v="國企"/>
    <s v="國企所"/>
    <s v="國企所"/>
  </r>
  <r>
    <s v="04  2 2019 11:37PM            "/>
    <s v="詹苡晴"/>
    <s v="F228798289"/>
    <s v="女"/>
    <s v="10/13/1994                    "/>
    <s v="學生"/>
    <s v="社會科學院                    "/>
    <s v="經濟系"/>
    <s v="碩士班"/>
    <n v="983469300"/>
    <s v="r06323061@ntu.edu.tw"/>
    <s v="其它"/>
    <s v="否"/>
    <s v="                              "/>
    <m/>
    <s v="是"/>
    <m/>
    <s v="網路報名"/>
    <s v="27.242.67.115"/>
    <x v="573"/>
    <n v="6"/>
    <s v="TIP"/>
    <s v="企業實習計劃說明會"/>
    <x v="11"/>
    <n v="2"/>
    <n v="107"/>
    <n v="1"/>
    <n v="1"/>
    <n v="10"/>
    <s v="是"/>
    <s v="r06323061詹苡晴"/>
    <n v="0"/>
    <n v="1"/>
    <n v="10"/>
    <n v="0"/>
    <n v="0"/>
    <n v="0"/>
    <s v="所"/>
    <s v="其他"/>
    <s v="其他系所"/>
    <s v="其他系所"/>
  </r>
  <r>
    <s v="03 26 2019  2:36PM            "/>
    <s v="鄒峻安"/>
    <s v="A129287813"/>
    <s v="男"/>
    <s v="09/23/1993                    "/>
    <s v="學生"/>
    <s v="管理學院                      "/>
    <s v="財金系"/>
    <s v="碩士班"/>
    <n v="939888923"/>
    <s v="henry820923@gmail.com"/>
    <s v="其它"/>
    <s v="是"/>
    <n v="0"/>
    <n v="0"/>
    <s v="是"/>
    <m/>
    <s v="現場報名"/>
    <m/>
    <x v="574"/>
    <n v="0"/>
    <s v="TIP"/>
    <s v="企業實習計劃說明會"/>
    <x v="5"/>
    <n v="2"/>
    <n v="107"/>
    <n v="1"/>
    <n v="1"/>
    <n v="10"/>
    <m/>
    <s v="r07723059鄒峻安"/>
    <n v="0"/>
    <n v="0"/>
    <n v="0"/>
    <n v="0"/>
    <n v="1"/>
    <n v="0"/>
    <s v="所"/>
    <s v="財金"/>
    <s v="財金所"/>
    <s v="財金所"/>
  </r>
  <r>
    <s v="04 11 2019  2:49PM            "/>
    <s v="鄒峻安"/>
    <s v="A129287813"/>
    <s v="男"/>
    <s v="09/23/1993                    "/>
    <s v="學生"/>
    <s v="管理學院                      "/>
    <s v="財金系"/>
    <s v="碩士班"/>
    <n v="939888923"/>
    <s v="henry820923@gmail.com"/>
    <s v="其它"/>
    <s v="是"/>
    <s v="                              "/>
    <m/>
    <s v="是"/>
    <m/>
    <s v="現場報名"/>
    <m/>
    <x v="574"/>
    <n v="6"/>
    <s v="TIP"/>
    <s v="企業實習計劃說明會"/>
    <x v="11"/>
    <n v="2"/>
    <n v="107"/>
    <n v="1"/>
    <n v="1"/>
    <n v="10"/>
    <m/>
    <s v="r07723059鄒峻安"/>
    <n v="0"/>
    <n v="0"/>
    <n v="0"/>
    <n v="0"/>
    <n v="1"/>
    <n v="0"/>
    <s v="所"/>
    <s v="財金"/>
    <s v="財金所"/>
    <s v="財金所"/>
  </r>
  <r>
    <m/>
    <s v="雍惟畬"/>
    <m/>
    <m/>
    <m/>
    <s v="企業夥伴"/>
    <s v="DELL"/>
    <m/>
    <s v="其他"/>
    <m/>
    <m/>
    <m/>
    <m/>
    <m/>
    <m/>
    <s v="是"/>
    <m/>
    <s v="網路報名"/>
    <m/>
    <x v="1"/>
    <m/>
    <s v="TCP"/>
    <s v="結業式"/>
    <x v="2"/>
    <n v="2"/>
    <n v="107"/>
    <n v="1"/>
    <n v="0"/>
    <n v="0"/>
    <m/>
    <s v="其他雍惟畬"/>
    <n v="0"/>
    <n v="1"/>
    <n v="0"/>
    <n v="0"/>
    <n v="0"/>
    <n v="0"/>
    <s v="其他"/>
    <s v="非在校生"/>
    <s v="其他"/>
    <s v="其他"/>
  </r>
  <r>
    <s v="03 12 2019 11:04AM            "/>
    <s v="廖文豪"/>
    <s v="F130019997"/>
    <s v="男"/>
    <s v="11/25/1996                    "/>
    <s v="學生"/>
    <s v="管理學院                      "/>
    <s v="會計系"/>
    <s v="學士班"/>
    <n v="973251929"/>
    <s v="b04702010@ntu.edu.tw"/>
    <s v="其它"/>
    <s v="是"/>
    <n v="1"/>
    <n v="0"/>
    <s v="否"/>
    <m/>
    <s v="網路報名"/>
    <s v="218.35.185.34"/>
    <x v="575"/>
    <n v="10"/>
    <s v="TIP"/>
    <s v="企業實習計劃說明會"/>
    <x v="8"/>
    <n v="2"/>
    <n v="107"/>
    <n v="1"/>
    <n v="1"/>
    <n v="10"/>
    <s v="是"/>
    <s v="b04702010廖文豪"/>
    <n v="1"/>
    <n v="0"/>
    <n v="0"/>
    <n v="1"/>
    <n v="0"/>
    <n v="0"/>
    <s v="系"/>
    <s v="會計"/>
    <s v="會計系"/>
    <s v="會計系"/>
  </r>
  <r>
    <s v="03 12 2019 11:05AM            "/>
    <s v="廖文豪"/>
    <s v="F130019997"/>
    <s v="男"/>
    <s v="11/25/1996                    "/>
    <s v="學生"/>
    <s v="管理學院                      "/>
    <s v="會計系"/>
    <s v="學士班"/>
    <n v="973251929"/>
    <s v="b04702010@ntu.edu.tw"/>
    <s v="其它"/>
    <s v="是"/>
    <s v="                              "/>
    <m/>
    <s v="否"/>
    <m/>
    <s v="網路報名"/>
    <s v="218.35.185.34"/>
    <x v="575"/>
    <n v="6"/>
    <s v="TIP"/>
    <s v="企業實習計劃說明會"/>
    <x v="11"/>
    <n v="2"/>
    <n v="107"/>
    <n v="1"/>
    <n v="1"/>
    <n v="10"/>
    <m/>
    <s v="b04702010廖文豪"/>
    <n v="1"/>
    <n v="0"/>
    <n v="0"/>
    <n v="1"/>
    <n v="0"/>
    <n v="0"/>
    <s v="系"/>
    <s v="會計"/>
    <s v="會計系"/>
    <s v="會計系"/>
  </r>
  <r>
    <s v="02 26 2019  8:59PM            "/>
    <s v="廖宇祥"/>
    <s v="L124590734"/>
    <s v="男"/>
    <s v="07/22/1995                    "/>
    <s v="學生"/>
    <s v="管理學院                      "/>
    <s v="國企系"/>
    <s v="碩士班"/>
    <n v="935559337"/>
    <s v="david910122@gmail.com"/>
    <s v="其它"/>
    <s v="否"/>
    <n v="1"/>
    <n v="0"/>
    <s v="否"/>
    <m/>
    <s v="網路報名"/>
    <s v="115.82.160.136"/>
    <x v="576"/>
    <n v="10"/>
    <s v="TIP"/>
    <s v="企業實習計劃說明會"/>
    <x v="10"/>
    <n v="2"/>
    <n v="107"/>
    <n v="1"/>
    <n v="1"/>
    <n v="10"/>
    <m/>
    <s v="r07724059廖宇祥"/>
    <n v="1"/>
    <n v="0"/>
    <n v="0"/>
    <n v="1"/>
    <n v="0"/>
    <n v="0"/>
    <s v="所"/>
    <s v="國企"/>
    <s v="國企所"/>
    <s v="國企所"/>
  </r>
  <r>
    <s v="02 26 2019  9:01PM            "/>
    <s v="廖宇祥"/>
    <s v="L124590734"/>
    <s v="男"/>
    <s v="07/22/1995                    "/>
    <s v="學生"/>
    <s v="管理學院                      "/>
    <s v="國企系"/>
    <s v="碩士班"/>
    <n v="935559337"/>
    <s v="david910122@gmail.com"/>
    <s v="其它"/>
    <s v="否"/>
    <n v="1"/>
    <n v="0"/>
    <s v="否"/>
    <m/>
    <s v="網路報名"/>
    <s v="115.82.160.136"/>
    <x v="576"/>
    <n v="10"/>
    <s v="TIP"/>
    <s v="企業實習計劃說明會"/>
    <x v="3"/>
    <n v="2"/>
    <n v="107"/>
    <n v="1"/>
    <n v="1"/>
    <n v="10"/>
    <s v="否"/>
    <s v="r07724059廖宇祥"/>
    <n v="1"/>
    <n v="0"/>
    <n v="0"/>
    <n v="1"/>
    <n v="0"/>
    <n v="0"/>
    <s v="所"/>
    <s v="國企"/>
    <s v="國企所"/>
    <s v="國企所"/>
  </r>
  <r>
    <s v="02 26 2019  9:00PM            "/>
    <s v="廖宇祥"/>
    <s v="L124590734"/>
    <s v="男"/>
    <s v="07/22/1995                    "/>
    <s v="學生"/>
    <s v="管理學院                      "/>
    <s v="國企系"/>
    <s v="碩士班"/>
    <n v="935559337"/>
    <s v="david910122@gmail.com"/>
    <s v="其它"/>
    <s v="否"/>
    <n v="1"/>
    <n v="0"/>
    <s v="否"/>
    <m/>
    <s v="網路報名"/>
    <s v="115.82.160.136"/>
    <x v="576"/>
    <n v="10"/>
    <s v="TIP"/>
    <s v="企業實習計劃說明會"/>
    <x v="8"/>
    <n v="2"/>
    <n v="107"/>
    <n v="1"/>
    <n v="1"/>
    <n v="10"/>
    <s v="否"/>
    <s v="r07724059廖宇祥"/>
    <n v="1"/>
    <n v="0"/>
    <n v="0"/>
    <n v="1"/>
    <n v="0"/>
    <n v="0"/>
    <s v="所"/>
    <s v="國企"/>
    <s v="國企所"/>
    <s v="國企所"/>
  </r>
  <r>
    <s v="20190331"/>
    <s v="廖宇祥"/>
    <s v="L124590734"/>
    <s v="男"/>
    <s v="07/22/1995                    "/>
    <s v="學生"/>
    <s v="管理學院                      "/>
    <s v="國企系"/>
    <s v="碩士班"/>
    <n v="935559337"/>
    <s v="david910122@gmail.com"/>
    <s v="其它"/>
    <s v="否"/>
    <m/>
    <m/>
    <m/>
    <m/>
    <m/>
    <m/>
    <x v="576"/>
    <m/>
    <s v="黑名單"/>
    <s v="20190321-20190505"/>
    <x v="15"/>
    <n v="2"/>
    <n v="107"/>
    <m/>
    <m/>
    <m/>
    <m/>
    <s v="r07724059廖宇祥"/>
    <m/>
    <n v="0"/>
    <n v="0"/>
    <n v="-3"/>
    <m/>
    <m/>
    <s v="所"/>
    <s v="國企"/>
    <s v="國企所"/>
    <s v="國企所"/>
  </r>
  <r>
    <s v="03  8 2019  6:21PM            "/>
    <s v="廖守三"/>
    <s v="F130227373"/>
    <s v="男"/>
    <s v="08/22/1998                    "/>
    <s v="學生"/>
    <s v="管理學院                      "/>
    <s v="工管系企管組"/>
    <s v="學士班"/>
    <n v="976256822"/>
    <s v="b05701151@ntu.edu.tw"/>
    <s v="其它"/>
    <s v="否"/>
    <n v="0"/>
    <n v="1"/>
    <s v="是"/>
    <m/>
    <s v="網路報名"/>
    <s v="140.112.25.98"/>
    <x v="577"/>
    <n v="10"/>
    <s v="TIP"/>
    <s v="企業實習計劃說明會"/>
    <x v="18"/>
    <n v="2"/>
    <n v="107"/>
    <n v="1"/>
    <n v="1"/>
    <n v="10"/>
    <s v="是"/>
    <s v="b05701151廖守三"/>
    <n v="0"/>
    <n v="1"/>
    <n v="10"/>
    <n v="0"/>
    <n v="0"/>
    <n v="0"/>
    <s v="系"/>
    <s v="工管"/>
    <s v="工管系"/>
    <s v="工管系"/>
  </r>
  <r>
    <s v="02 23 2019  1:40PM            "/>
    <s v="廖宜萱"/>
    <s v="A230141660"/>
    <s v="女"/>
    <s v="04/11/1999                    "/>
    <s v="學生"/>
    <s v="生物資源暨農學院              "/>
    <s v="生傳系"/>
    <s v="學士班"/>
    <n v="932598932"/>
    <s v="cindyrabbit@gmail.com"/>
    <s v="其它"/>
    <s v="是"/>
    <n v="0"/>
    <n v="1"/>
    <s v="是"/>
    <m/>
    <s v="網路報名"/>
    <s v="140.112.25.98"/>
    <x v="578"/>
    <n v="10"/>
    <s v="TIP"/>
    <s v="企業實習計劃說明會"/>
    <x v="13"/>
    <n v="2"/>
    <n v="107"/>
    <n v="1"/>
    <n v="1"/>
    <n v="10"/>
    <s v="否"/>
    <s v="b06610051廖宜萱"/>
    <n v="0"/>
    <n v="1"/>
    <n v="10"/>
    <n v="0"/>
    <n v="0"/>
    <n v="0"/>
    <s v="系"/>
    <s v="其他"/>
    <s v="其他系所"/>
    <s v="其他系所"/>
  </r>
  <r>
    <m/>
    <s v="廖宜萱"/>
    <s v="A230141660"/>
    <s v="女"/>
    <s v="04/11/1999"/>
    <s v="學生"/>
    <s v="生物資源暨農學院              "/>
    <s v="生傳系"/>
    <s v="學士班"/>
    <n v="932598932"/>
    <s v="cindyrabbit@gmail.com"/>
    <s v="其他"/>
    <s v="是"/>
    <n v="0"/>
    <n v="0"/>
    <s v="是"/>
    <m/>
    <s v="現場報名"/>
    <m/>
    <x v="1"/>
    <n v="0"/>
    <s v="TIP"/>
    <s v="企業實習計劃說明會"/>
    <x v="10"/>
    <n v="2"/>
    <n v="107"/>
    <n v="1"/>
    <n v="1"/>
    <n v="10"/>
    <m/>
    <s v="其他廖宜萱"/>
    <n v="0"/>
    <n v="0"/>
    <n v="0"/>
    <n v="0"/>
    <n v="1"/>
    <n v="0"/>
    <s v="系"/>
    <s v="其他"/>
    <s v="其他系所"/>
    <s v="其他系所"/>
  </r>
  <r>
    <s v="03 18 2019 10:09AM            "/>
    <s v="廖宜萱"/>
    <s v="A230141660"/>
    <s v="女"/>
    <s v="04/11/1999                    "/>
    <s v="學生"/>
    <s v="生物資源暨農學院              "/>
    <s v="生傳系"/>
    <s v="學士班"/>
    <n v="932598932"/>
    <s v="cindyrabbit@gmail.com"/>
    <s v="其它"/>
    <s v="是"/>
    <s v="                              "/>
    <m/>
    <s v="是"/>
    <m/>
    <s v="網路報名"/>
    <s v="140.112.25.98"/>
    <x v="578"/>
    <n v="6"/>
    <s v="TIP"/>
    <s v="企業實習計劃說明會"/>
    <x v="23"/>
    <n v="2"/>
    <n v="107"/>
    <n v="1"/>
    <n v="1"/>
    <n v="10"/>
    <s v="否"/>
    <s v="b06610051廖宜萱"/>
    <n v="0"/>
    <n v="1"/>
    <n v="10"/>
    <n v="0"/>
    <n v="0"/>
    <n v="0"/>
    <s v="系"/>
    <s v="其他"/>
    <s v="其他系所"/>
    <s v="其他系所"/>
  </r>
  <r>
    <s v="04 30 2019  9:41PM            "/>
    <s v="廖宜萱"/>
    <s v="A230141660"/>
    <s v="女"/>
    <s v="04/11/1999                    "/>
    <s v="學生"/>
    <s v="生物資源暨農學院              "/>
    <s v="生傳系"/>
    <s v="學士班"/>
    <n v="932598932"/>
    <s v="cindyrabbit@gmail.com"/>
    <s v="其它"/>
    <s v="是"/>
    <s v="                              "/>
    <m/>
    <s v="是"/>
    <m/>
    <s v="網路報名"/>
    <s v="114.42.68.239"/>
    <x v="578"/>
    <n v="6"/>
    <s v="TIP"/>
    <s v="企業實習說明會"/>
    <x v="17"/>
    <n v="2"/>
    <n v="10"/>
    <n v="1"/>
    <n v="107"/>
    <n v="10"/>
    <s v="否"/>
    <s v="b06610051廖宜萱"/>
    <n v="0"/>
    <n v="1"/>
    <n v="10"/>
    <n v="0"/>
    <n v="0"/>
    <n v="0"/>
    <s v="系"/>
    <s v="其他"/>
    <s v="其他系所"/>
    <s v="其他系所"/>
  </r>
  <r>
    <s v="03 20 2019  2:58PM            "/>
    <s v="廖柏鳴"/>
    <s v="K122880735"/>
    <s v="女"/>
    <s v="09/06/1995                    "/>
    <s v="學生"/>
    <s v="管理學院                      "/>
    <s v="國企系"/>
    <s v="碩士班"/>
    <n v="981370906"/>
    <s v="liaopomine@gmail.com"/>
    <s v="其它"/>
    <s v="是"/>
    <n v="0"/>
    <n v="0"/>
    <s v="是"/>
    <m/>
    <s v="現場報名"/>
    <m/>
    <x v="579"/>
    <n v="0"/>
    <s v="TIP"/>
    <s v="企業實習計劃說明會"/>
    <x v="8"/>
    <n v="2"/>
    <n v="107"/>
    <n v="1"/>
    <n v="1"/>
    <n v="10"/>
    <m/>
    <s v="r07724058廖柏鳴"/>
    <n v="0"/>
    <n v="0"/>
    <n v="0"/>
    <n v="0"/>
    <n v="1"/>
    <n v="0"/>
    <s v="所"/>
    <s v="國企"/>
    <s v="國企所"/>
    <s v="國企所"/>
  </r>
  <r>
    <s v="03 26 2019  2:50PM            "/>
    <s v="廖柏鳴"/>
    <s v="K122880735"/>
    <s v="男"/>
    <s v="09/06/1995                    "/>
    <s v="學生"/>
    <s v="管理學院                      "/>
    <s v="國企系"/>
    <s v="碩士班"/>
    <n v="981370906"/>
    <s v="liaopomine@gmail.com"/>
    <s v="其它"/>
    <s v="是"/>
    <n v="0"/>
    <n v="0"/>
    <s v="是"/>
    <m/>
    <s v="現場報名"/>
    <m/>
    <x v="579"/>
    <n v="0"/>
    <s v="TIP"/>
    <s v="企業實習計劃說明會"/>
    <x v="5"/>
    <n v="2"/>
    <n v="107"/>
    <n v="1"/>
    <n v="1"/>
    <n v="10"/>
    <m/>
    <s v="r07724058廖柏鳴"/>
    <n v="0"/>
    <n v="0"/>
    <n v="0"/>
    <n v="0"/>
    <n v="1"/>
    <n v="0"/>
    <s v="所"/>
    <s v="國企"/>
    <s v="國企所"/>
    <s v="國企所"/>
  </r>
  <r>
    <s v="03  5 2019  9:51PM            "/>
    <s v="廖韋凱"/>
    <s v="S125322085"/>
    <s v="男"/>
    <s v="11/27/1999                    "/>
    <s v="學生"/>
    <s v="管理學院                      "/>
    <s v="工管系科管組"/>
    <s v="學士班"/>
    <n v="958116364"/>
    <s v="b07701244@ntu.edu.tw"/>
    <s v="其它"/>
    <s v="否"/>
    <s v="                              "/>
    <m/>
    <s v="是"/>
    <m/>
    <s v="網路報名"/>
    <s v="27.246.71.131"/>
    <x v="580"/>
    <n v="6"/>
    <s v="TIP"/>
    <s v="企業實習計劃說明會"/>
    <x v="11"/>
    <n v="2"/>
    <n v="107"/>
    <n v="1"/>
    <n v="1"/>
    <n v="10"/>
    <m/>
    <s v="b07701244廖韋凱"/>
    <n v="0"/>
    <n v="1"/>
    <n v="10"/>
    <n v="0"/>
    <n v="0"/>
    <n v="0"/>
    <s v="系"/>
    <s v="工管"/>
    <s v="工管系"/>
    <s v="工管系"/>
  </r>
  <r>
    <s v="05  2 2019  3:02PM            "/>
    <s v="廖哲宏"/>
    <s v="A130844628"/>
    <s v="男"/>
    <s v="06/02/1998                    "/>
    <s v="學生"/>
    <s v="理學院                        "/>
    <s v="化學系"/>
    <s v="學士班"/>
    <n v="952704922"/>
    <s v="david20712wet@gmail.com"/>
    <s v="其它"/>
    <s v="是"/>
    <s v="                              "/>
    <m/>
    <s v="是"/>
    <m/>
    <s v="網路報名"/>
    <s v="140.112.25.103"/>
    <x v="581"/>
    <n v="6"/>
    <s v="TIP"/>
    <s v="企業實習說明會"/>
    <x v="17"/>
    <n v="2"/>
    <n v="10"/>
    <n v="1"/>
    <n v="107"/>
    <n v="10"/>
    <s v="否"/>
    <s v="b05203008廖哲宏"/>
    <n v="0"/>
    <n v="1"/>
    <n v="10"/>
    <n v="0"/>
    <n v="0"/>
    <n v="0"/>
    <s v="系"/>
    <s v="其他"/>
    <s v="其他系所"/>
    <s v="其他系所"/>
  </r>
  <r>
    <s v="03 18 2019  3:01PM            "/>
    <s v="廖書荷"/>
    <s v="A228657868"/>
    <s v="女"/>
    <s v="08/08/1996                    "/>
    <s v="學生"/>
    <s v="公共衛生學院                  "/>
    <s v="健管所"/>
    <s v="碩士班"/>
    <n v="921509231"/>
    <s v="emily772@hotmail.com"/>
    <s v="其它"/>
    <s v="否"/>
    <n v="0"/>
    <n v="1"/>
    <s v="是"/>
    <m/>
    <s v="網路報名"/>
    <s v="140.112.25.99"/>
    <x v="582"/>
    <n v="10"/>
    <s v="TIP"/>
    <s v="企業實習計劃說明會"/>
    <x v="1"/>
    <n v="2"/>
    <n v="107"/>
    <n v="1"/>
    <n v="1"/>
    <n v="10"/>
    <s v="有"/>
    <s v="r06848035廖書荷"/>
    <n v="0"/>
    <n v="1"/>
    <n v="10"/>
    <n v="0"/>
    <n v="0"/>
    <n v="0"/>
    <s v="所"/>
    <s v="其他"/>
    <s v="其他系所"/>
    <s v="其他系所"/>
  </r>
  <r>
    <s v="03 26 2019  2:36PM            "/>
    <s v="廖海蘋"/>
    <s v="A229487146"/>
    <s v="男"/>
    <s v="10/04/1997                    "/>
    <s v="學生"/>
    <s v="管理學院                      "/>
    <s v="工管系企管組"/>
    <s v="學士班"/>
    <n v="988710169"/>
    <m/>
    <s v="其它"/>
    <s v="是"/>
    <n v="0"/>
    <n v="0"/>
    <s v="是"/>
    <m/>
    <s v="現場報名"/>
    <m/>
    <x v="583"/>
    <n v="0"/>
    <s v="TIP"/>
    <s v="企業實習計劃說明會"/>
    <x v="5"/>
    <n v="2"/>
    <n v="107"/>
    <n v="1"/>
    <n v="1"/>
    <n v="10"/>
    <m/>
    <s v="b05701153廖海蘋"/>
    <n v="0"/>
    <n v="0"/>
    <n v="0"/>
    <n v="0"/>
    <n v="1"/>
    <n v="0"/>
    <s v="系"/>
    <s v="工管"/>
    <s v="工管系"/>
    <s v="工管系"/>
  </r>
  <r>
    <s v="03  6 2019 11:57AM            "/>
    <s v="廖偉淵"/>
    <s v="F129186718"/>
    <s v="男"/>
    <s v="10/11/1994                    "/>
    <s v="校外人士"/>
    <m/>
    <m/>
    <m/>
    <n v="937931456"/>
    <s v="willy41012@gmail.com"/>
    <s v="其它"/>
    <s v="否"/>
    <n v="0"/>
    <n v="1"/>
    <s v="是"/>
    <m/>
    <s v="網路報名"/>
    <s v="140.124.249.5"/>
    <x v="584"/>
    <n v="10"/>
    <s v="TIP"/>
    <s v="企業實習計劃說明會"/>
    <x v="3"/>
    <n v="2"/>
    <n v="107"/>
    <n v="1"/>
    <n v="1"/>
    <n v="10"/>
    <s v="是"/>
    <s v="asd1592583廖偉淵"/>
    <n v="0"/>
    <n v="1"/>
    <n v="10"/>
    <n v="0"/>
    <n v="0"/>
    <n v="0"/>
    <s v="其他"/>
    <s v="非在校生"/>
    <s v="其他"/>
    <s v="其他"/>
  </r>
  <r>
    <s v="03  6 2019 11:57AM            "/>
    <s v="廖偉淵"/>
    <s v="F129186718"/>
    <s v="男"/>
    <s v="10/11/1994                    "/>
    <s v="校外人士"/>
    <m/>
    <m/>
    <m/>
    <n v="937931456"/>
    <s v="willy41012@gmail.com"/>
    <s v="其它"/>
    <s v="否"/>
    <n v="0"/>
    <n v="1"/>
    <s v="是"/>
    <m/>
    <s v="網路報名"/>
    <s v="140.124.249.5"/>
    <x v="584"/>
    <n v="10"/>
    <s v="TIP"/>
    <s v="企業實習計劃說明會"/>
    <x v="8"/>
    <n v="2"/>
    <n v="107"/>
    <n v="1"/>
    <n v="1"/>
    <n v="10"/>
    <s v="有"/>
    <s v="asd1592583廖偉淵"/>
    <n v="0"/>
    <n v="1"/>
    <n v="10"/>
    <n v="0"/>
    <n v="0"/>
    <n v="0"/>
    <s v="其他"/>
    <s v="非在校生"/>
    <s v="其他"/>
    <s v="其他"/>
  </r>
  <r>
    <s v="03 19 2019  4:46PM            "/>
    <s v="廖梓x"/>
    <s v="L225061967"/>
    <s v="女"/>
    <s v="06/26/1999                    "/>
    <s v="學生"/>
    <s v="管理學院                      "/>
    <s v="工管系企管組"/>
    <s v="學士班"/>
    <n v="918086850"/>
    <m/>
    <s v="其它"/>
    <s v="是"/>
    <n v="0"/>
    <n v="0"/>
    <s v="是"/>
    <m/>
    <s v="志工"/>
    <m/>
    <x v="585"/>
    <n v="20"/>
    <s v="TIP"/>
    <s v="企業實習計劃說明會"/>
    <x v="3"/>
    <n v="2"/>
    <n v="107"/>
    <n v="1"/>
    <n v="1"/>
    <n v="10"/>
    <m/>
    <s v="b06701114廖梓x"/>
    <n v="0"/>
    <n v="0"/>
    <n v="20"/>
    <n v="0"/>
    <n v="0"/>
    <n v="1"/>
    <s v="系"/>
    <s v="工管"/>
    <s v="工管系"/>
    <s v="工管系"/>
  </r>
  <r>
    <s v="03 20 2019  2:56PM            "/>
    <s v="廖梓"/>
    <s v="L225061967"/>
    <s v="女"/>
    <s v="06/26/1999                    "/>
    <s v="學生"/>
    <s v="管理學院                      "/>
    <s v="工管系企管組"/>
    <s v="學士班"/>
    <n v="918086850"/>
    <m/>
    <s v="其它"/>
    <s v="是"/>
    <n v="0"/>
    <n v="0"/>
    <s v="是"/>
    <m/>
    <s v="志工"/>
    <m/>
    <x v="585"/>
    <n v="20"/>
    <s v="TIP"/>
    <s v="企業實習計劃說明會"/>
    <x v="8"/>
    <n v="2"/>
    <n v="107"/>
    <n v="1"/>
    <n v="1"/>
    <n v="10"/>
    <m/>
    <s v="b06701114廖梓"/>
    <n v="0"/>
    <n v="0"/>
    <n v="20"/>
    <n v="0"/>
    <n v="0"/>
    <n v="1"/>
    <s v="系"/>
    <s v="工管"/>
    <s v="工管系"/>
    <s v="工管系"/>
  </r>
  <r>
    <s v="03 19 2019  1:26PM            "/>
    <s v="廖萱昀"/>
    <s v="A230423998"/>
    <s v="女"/>
    <s v="05/27/1999                    "/>
    <s v="學生"/>
    <s v="社會科學院                    "/>
    <s v="經濟系"/>
    <s v="學士班"/>
    <n v="919411672"/>
    <s v="va880527@gmail.com"/>
    <s v="其它"/>
    <s v="否"/>
    <n v="0"/>
    <n v="1"/>
    <s v="是"/>
    <m/>
    <s v="網路報名"/>
    <s v="180.217.182.48"/>
    <x v="586"/>
    <n v="10"/>
    <s v="TIP"/>
    <s v="企業實習計劃說明會"/>
    <x v="8"/>
    <n v="2"/>
    <n v="107"/>
    <n v="1"/>
    <n v="1"/>
    <n v="10"/>
    <s v="否"/>
    <s v="b06303110廖萱昀"/>
    <n v="0"/>
    <n v="1"/>
    <n v="10"/>
    <n v="0"/>
    <n v="0"/>
    <n v="0"/>
    <s v="系"/>
    <s v="其他"/>
    <s v="其他系所"/>
    <s v="其他系所"/>
  </r>
  <r>
    <s v="03 20 2019 10:27AM            "/>
    <s v="廖萱昀"/>
    <s v="A230423998"/>
    <s v="女"/>
    <s v="05/27/1999                    "/>
    <s v="學生"/>
    <s v="社會科學院                    "/>
    <s v="經濟系"/>
    <s v="學士班"/>
    <n v="919411672"/>
    <s v="va880527@gmail.com"/>
    <s v="其它"/>
    <s v="否"/>
    <s v="                              "/>
    <m/>
    <s v="是"/>
    <m/>
    <s v="網路報名"/>
    <s v="140.112.25.99"/>
    <x v="586"/>
    <n v="6"/>
    <s v="TIP"/>
    <s v="企業實習計劃說明會"/>
    <x v="23"/>
    <n v="2"/>
    <n v="107"/>
    <n v="1"/>
    <n v="1"/>
    <n v="10"/>
    <s v="否"/>
    <s v="b06303110廖萱昀"/>
    <n v="0"/>
    <n v="1"/>
    <n v="10"/>
    <n v="0"/>
    <n v="0"/>
    <n v="0"/>
    <s v="系"/>
    <s v="其他"/>
    <s v="其他系所"/>
    <s v="其他系所"/>
  </r>
  <r>
    <s v="03 19 2019  1:41PM            "/>
    <s v="綦品婕"/>
    <s v="F229071107"/>
    <s v="女"/>
    <s v="05/10/1996                    "/>
    <s v="學生"/>
    <s v="醫學院                        "/>
    <s v="毒理所"/>
    <s v="碩士班"/>
    <n v="987377212"/>
    <s v="chieh85510@gmail.com"/>
    <s v="其它"/>
    <s v="是"/>
    <n v="0"/>
    <n v="1"/>
    <s v="是"/>
    <m/>
    <s v="網路報名"/>
    <s v="101.15.128.186"/>
    <x v="587"/>
    <n v="10"/>
    <s v="TIP"/>
    <s v="企業實習計劃說明會"/>
    <x v="1"/>
    <n v="2"/>
    <n v="107"/>
    <n v="1"/>
    <n v="1"/>
    <n v="10"/>
    <s v="否"/>
    <s v="r07447008綦品婕"/>
    <n v="0"/>
    <n v="1"/>
    <n v="10"/>
    <n v="0"/>
    <n v="0"/>
    <n v="0"/>
    <s v="所"/>
    <s v="其他"/>
    <s v="其他系所"/>
    <s v="其他系所"/>
  </r>
  <r>
    <s v="04  9 2019 10:42AM            "/>
    <s v="蒙麗萍"/>
    <s v="UB00088726"/>
    <s v="女"/>
    <s v="07/01/1995                    "/>
    <s v="學生"/>
    <s v="管理學院                      "/>
    <s v="財金系"/>
    <s v="碩士班"/>
    <n v="966487072"/>
    <s v="r07723072@ntu.edu.tw"/>
    <s v="其它"/>
    <s v="否"/>
    <s v="                              "/>
    <m/>
    <s v="是"/>
    <m/>
    <s v="網路報名"/>
    <s v="140.112.4.209"/>
    <x v="588"/>
    <n v="6"/>
    <s v="TIP"/>
    <s v="企業實習計劃說明會"/>
    <x v="11"/>
    <n v="2"/>
    <n v="107"/>
    <n v="1"/>
    <n v="1"/>
    <n v="10"/>
    <s v="是"/>
    <s v="r07723072蒙麗萍"/>
    <n v="0"/>
    <n v="1"/>
    <n v="10"/>
    <n v="0"/>
    <n v="0"/>
    <n v="0"/>
    <s v="所"/>
    <s v="財金"/>
    <s v="財金所"/>
    <s v="財金所"/>
  </r>
  <r>
    <s v="04 12 2019  8:41AM            "/>
    <s v="蒙麗萍"/>
    <s v="UB00088726"/>
    <s v="女"/>
    <s v="07/01/1995                    "/>
    <s v="學生"/>
    <s v="管理學院                      "/>
    <s v="財金系"/>
    <s v="碩士班"/>
    <n v="966487072"/>
    <s v="r07723072@ntu.edu.tw"/>
    <s v="其它"/>
    <s v="否"/>
    <s v="                              "/>
    <m/>
    <s v="是"/>
    <m/>
    <s v="網路報名"/>
    <s v="140.112.4.206"/>
    <x v="588"/>
    <n v="6"/>
    <s v="TIP"/>
    <s v="企業實習計劃說明會"/>
    <x v="23"/>
    <n v="2"/>
    <n v="107"/>
    <n v="1"/>
    <n v="1"/>
    <n v="10"/>
    <s v="是"/>
    <s v="r07723072蒙麗萍"/>
    <n v="0"/>
    <n v="1"/>
    <n v="10"/>
    <n v="0"/>
    <n v="0"/>
    <n v="0"/>
    <s v="所"/>
    <s v="財金"/>
    <s v="財金所"/>
    <s v="財金所"/>
  </r>
  <r>
    <s v="03 18 2019  4:51PM            "/>
    <s v="趙  容"/>
    <s v="B223007672"/>
    <s v="女"/>
    <s v="04/06/1997                    "/>
    <s v="學生"/>
    <s v="管理學院                      "/>
    <s v="財金系"/>
    <s v="學士班"/>
    <n v="912040406"/>
    <s v="b04703036@ntu.edu.tw"/>
    <s v="其它"/>
    <s v="是"/>
    <n v="1"/>
    <n v="0"/>
    <s v="否"/>
    <m/>
    <s v="網路報名"/>
    <s v="140.112.25.43"/>
    <x v="589"/>
    <n v="10"/>
    <s v="TIP"/>
    <s v="企業實習計劃說明會"/>
    <x v="3"/>
    <n v="2"/>
    <n v="107"/>
    <n v="1"/>
    <n v="1"/>
    <n v="10"/>
    <s v="是"/>
    <s v="b04703036趙  容"/>
    <n v="1"/>
    <n v="0"/>
    <n v="0"/>
    <n v="1"/>
    <n v="0"/>
    <n v="0"/>
    <s v="系"/>
    <s v="財金"/>
    <s v="財金系"/>
    <s v="財金系"/>
  </r>
  <r>
    <s v="03 24 2019  8:56PM            "/>
    <s v="趙  容"/>
    <s v="B223007672"/>
    <s v="女"/>
    <s v="04/06/1997                    "/>
    <s v="學生"/>
    <s v="管理學院                      "/>
    <s v="財金系"/>
    <s v="學士班"/>
    <n v="912040406"/>
    <s v="b04703036@ntu.edu.tw"/>
    <s v="其它"/>
    <s v="是"/>
    <n v="0"/>
    <n v="1"/>
    <s v="是"/>
    <m/>
    <s v="網路報名"/>
    <s v="140.112.193.93"/>
    <x v="589"/>
    <n v="10"/>
    <s v="TIP"/>
    <s v="企業實習計劃說明會"/>
    <x v="5"/>
    <n v="2"/>
    <n v="107"/>
    <n v="1"/>
    <n v="1"/>
    <n v="10"/>
    <s v="是"/>
    <s v="b04703036趙  容"/>
    <n v="0"/>
    <n v="1"/>
    <n v="10"/>
    <n v="0"/>
    <n v="0"/>
    <n v="0"/>
    <s v="系"/>
    <s v="財金"/>
    <s v="財金系"/>
    <s v="財金系"/>
  </r>
  <r>
    <s v="02 26 2019 11:37AM            "/>
    <s v="趙上涵"/>
    <s v="A129542524"/>
    <s v="男"/>
    <s v="09/03/1995                    "/>
    <s v="校友"/>
    <m/>
    <s v="國企系"/>
    <s v="學士班校友"/>
    <n v="973974179"/>
    <s v="richiechao95@gmail.com"/>
    <s v="其它"/>
    <s v="否"/>
    <n v="0"/>
    <n v="1"/>
    <s v="是"/>
    <m/>
    <s v="網路報名"/>
    <s v="125.227.255.81"/>
    <x v="590"/>
    <n v="10"/>
    <s v="TIP"/>
    <s v="企業實習計劃說明會"/>
    <x v="13"/>
    <n v="2"/>
    <n v="107"/>
    <n v="1"/>
    <n v="1"/>
    <n v="10"/>
    <s v="是"/>
    <s v="b03704006趙上涵"/>
    <n v="0"/>
    <n v="1"/>
    <n v="10"/>
    <n v="0"/>
    <n v="0"/>
    <n v="0"/>
    <s v="其他"/>
    <s v="非在校生"/>
    <s v="其他"/>
    <s v="其他"/>
  </r>
  <r>
    <s v="03  6 2019  4:43PM            "/>
    <s v="趙元玥"/>
    <s v="A129570546"/>
    <s v="男"/>
    <s v="11/18/1996                    "/>
    <s v="學生"/>
    <s v="社會科學院                    "/>
    <s v="經濟系"/>
    <s v="學士班"/>
    <n v="956962796"/>
    <s v="B04303028@ntu.edu.tw"/>
    <s v="其它"/>
    <s v="否"/>
    <n v="0"/>
    <n v="1"/>
    <s v="是"/>
    <m/>
    <s v="網路報名"/>
    <s v="140.112.25.98"/>
    <x v="591"/>
    <n v="10"/>
    <s v="TIP"/>
    <s v="企業實習計劃說明會"/>
    <x v="3"/>
    <n v="2"/>
    <n v="107"/>
    <n v="1"/>
    <n v="1"/>
    <n v="10"/>
    <s v="否"/>
    <s v="b04303028趙元玥"/>
    <n v="0"/>
    <n v="1"/>
    <n v="10"/>
    <n v="0"/>
    <n v="0"/>
    <n v="0"/>
    <s v="系"/>
    <s v="其他"/>
    <s v="其他系所"/>
    <s v="其他系所"/>
  </r>
  <r>
    <s v="03  6 2019  4:54PM            "/>
    <s v="趙元玥"/>
    <s v="A129570546"/>
    <s v="男"/>
    <s v="11/18/1996                    "/>
    <s v="學生"/>
    <s v="社會科學院                    "/>
    <s v="經濟系"/>
    <s v="學士班"/>
    <n v="956962796"/>
    <s v="B04303028@ntu.edu.tw"/>
    <s v="其它"/>
    <s v="否"/>
    <n v="0"/>
    <n v="1"/>
    <s v="是"/>
    <m/>
    <s v="網路報名"/>
    <s v="140.112.25.98"/>
    <x v="591"/>
    <n v="10"/>
    <s v="TIP"/>
    <s v="企業實習計劃說明會"/>
    <x v="8"/>
    <n v="2"/>
    <n v="107"/>
    <n v="1"/>
    <n v="1"/>
    <n v="10"/>
    <s v="否"/>
    <s v="b04303028趙元玥"/>
    <n v="0"/>
    <n v="1"/>
    <n v="10"/>
    <n v="0"/>
    <n v="0"/>
    <n v="0"/>
    <s v="系"/>
    <s v="其他"/>
    <s v="其他系所"/>
    <s v="其他系所"/>
  </r>
  <r>
    <s v="03  6 2019  4:49PM            "/>
    <s v="趙元玥"/>
    <s v="A129570546"/>
    <s v="男"/>
    <s v="11/18/1996                    "/>
    <s v="學生"/>
    <s v="社會科學院                    "/>
    <s v="經濟系"/>
    <s v="學士班"/>
    <n v="956962796"/>
    <s v="B04303028@ntu.edu.tw"/>
    <s v="其它"/>
    <s v="否"/>
    <s v="                              "/>
    <m/>
    <s v="是"/>
    <m/>
    <s v="網路報名"/>
    <s v="140.112.25.98"/>
    <x v="591"/>
    <n v="6"/>
    <s v="TIP"/>
    <s v="企業實習計劃說明會"/>
    <x v="11"/>
    <n v="2"/>
    <n v="107"/>
    <n v="1"/>
    <n v="1"/>
    <n v="10"/>
    <m/>
    <s v="b04303028趙元玥"/>
    <n v="0"/>
    <n v="1"/>
    <n v="10"/>
    <n v="0"/>
    <n v="0"/>
    <n v="0"/>
    <s v="系"/>
    <s v="其他"/>
    <s v="其他系所"/>
    <s v="其他系所"/>
  </r>
  <r>
    <s v="03  4 2019  3:56PM            "/>
    <s v="趙柏誠"/>
    <s v="A128466856"/>
    <s v="男"/>
    <s v="04/25/1997                    "/>
    <s v="學生"/>
    <s v="管理學院                      "/>
    <s v="國企系"/>
    <s v="學士班"/>
    <n v="937906758"/>
    <s v="B04704038@ntu.edu.tw"/>
    <s v="其它"/>
    <s v="是"/>
    <n v="0"/>
    <n v="1"/>
    <s v="是"/>
    <m/>
    <s v="網路報名"/>
    <s v="140.112.25.106"/>
    <x v="592"/>
    <n v="10"/>
    <s v="TIP"/>
    <s v="企業實習計劃說明會"/>
    <x v="10"/>
    <n v="2"/>
    <n v="107"/>
    <n v="1"/>
    <n v="1"/>
    <n v="10"/>
    <m/>
    <s v="b04704038趙柏誠"/>
    <n v="0"/>
    <n v="1"/>
    <n v="10"/>
    <n v="0"/>
    <n v="0"/>
    <n v="0"/>
    <s v="系"/>
    <s v="國企"/>
    <s v="國企系"/>
    <s v="國企系"/>
  </r>
  <r>
    <s v="02 27 2019  5:08PM            "/>
    <s v="趙家翊"/>
    <s v="A227069122"/>
    <s v="女"/>
    <s v="11/17/1996                    "/>
    <s v="學生"/>
    <s v="文學院                        "/>
    <s v="外文系"/>
    <s v="學士班"/>
    <n v="981218288"/>
    <s v="b05102051@ntu.edu.tw"/>
    <s v="其它"/>
    <s v="否"/>
    <n v="1"/>
    <n v="0"/>
    <s v="否"/>
    <m/>
    <s v="網路報名"/>
    <s v="140.112.228.53"/>
    <x v="593"/>
    <n v="10"/>
    <s v="TIP"/>
    <s v="企業實習計劃說明會"/>
    <x v="18"/>
    <n v="2"/>
    <n v="107"/>
    <n v="1"/>
    <n v="1"/>
    <n v="10"/>
    <s v="否"/>
    <s v="b05102051趙家翊"/>
    <n v="1"/>
    <n v="0"/>
    <n v="0"/>
    <n v="1"/>
    <n v="0"/>
    <n v="0"/>
    <s v="系"/>
    <s v="其他"/>
    <s v="其他系所"/>
    <s v="其他系所"/>
  </r>
  <r>
    <s v="03 18 2019  5:46PM            "/>
    <s v="趙翊茹"/>
    <s v="F228237110"/>
    <s v="女"/>
    <s v="01/15/1995                    "/>
    <s v="學生"/>
    <s v="管理學院                      "/>
    <s v="財金系"/>
    <s v="碩士班"/>
    <n v="960542888"/>
    <s v="r07723018@ntu.edu.tw"/>
    <s v="其它"/>
    <s v="否"/>
    <n v="0"/>
    <n v="1"/>
    <s v="是"/>
    <m/>
    <s v="網路報名"/>
    <s v="101.9.80.11"/>
    <x v="594"/>
    <n v="10"/>
    <s v="TIP"/>
    <s v="企業實習計劃說明會"/>
    <x v="3"/>
    <n v="2"/>
    <n v="107"/>
    <n v="1"/>
    <n v="1"/>
    <n v="10"/>
    <s v="否"/>
    <s v="r07723018趙翊茹"/>
    <n v="0"/>
    <n v="1"/>
    <n v="10"/>
    <n v="0"/>
    <n v="0"/>
    <n v="0"/>
    <s v="所"/>
    <s v="財金"/>
    <s v="財金所"/>
    <s v="財金所"/>
  </r>
  <r>
    <s v="03 19 2019 12:50PM            "/>
    <s v="趙翊茹"/>
    <s v="F228237110"/>
    <s v="女"/>
    <s v="01/15/1995                    "/>
    <s v="學生"/>
    <s v="管理學院                      "/>
    <s v="財金系"/>
    <s v="碩士班"/>
    <n v="960542888"/>
    <s v="r07723018@ntu.edu.tw"/>
    <s v="其它"/>
    <s v="否"/>
    <n v="0"/>
    <n v="1"/>
    <s v="是"/>
    <m/>
    <s v="網路報名"/>
    <s v="140.112.25.106"/>
    <x v="594"/>
    <n v="10"/>
    <s v="TIP"/>
    <s v="企業實習計劃說明會"/>
    <x v="8"/>
    <n v="2"/>
    <n v="107"/>
    <n v="1"/>
    <n v="1"/>
    <n v="10"/>
    <s v="否"/>
    <s v="r07723018趙翊茹"/>
    <n v="0"/>
    <n v="1"/>
    <n v="10"/>
    <n v="0"/>
    <n v="0"/>
    <n v="0"/>
    <s v="所"/>
    <s v="財金"/>
    <s v="財金所"/>
    <s v="財金所"/>
  </r>
  <r>
    <s v="03 13 2019  6:03PM            "/>
    <s v="劉  權"/>
    <s v="FC30242318"/>
    <s v="男"/>
    <s v="12/05/1997                    "/>
    <s v="學生"/>
    <s v="管理學院                      "/>
    <s v="會計系"/>
    <s v="學士班"/>
    <n v="966688685"/>
    <s v="aa971205@gmail.com"/>
    <s v="其它"/>
    <s v="否"/>
    <n v="0"/>
    <n v="1"/>
    <s v="是"/>
    <m/>
    <s v="網路報名"/>
    <s v="140.112.25.106"/>
    <x v="595"/>
    <n v="10"/>
    <s v="TIP"/>
    <s v="企業實習計劃說明會"/>
    <x v="3"/>
    <n v="2"/>
    <n v="107"/>
    <n v="1"/>
    <n v="1"/>
    <n v="10"/>
    <s v="否"/>
    <s v="b05702036劉  權"/>
    <n v="0"/>
    <n v="1"/>
    <n v="10"/>
    <n v="0"/>
    <n v="0"/>
    <n v="0"/>
    <s v="系"/>
    <s v="會計"/>
    <s v="會計系"/>
    <s v="會計系"/>
  </r>
  <r>
    <s v="03 12 2019  4:12PM            "/>
    <s v="劉千慈"/>
    <s v="A230323519"/>
    <s v="女"/>
    <s v="12/22/1998                    "/>
    <s v="學生"/>
    <s v="管理學院                      "/>
    <s v="財金系"/>
    <s v="學士班"/>
    <n v="928012118"/>
    <s v="miumiu19981222@gmail.com"/>
    <s v="其它"/>
    <s v="是"/>
    <n v="1"/>
    <n v="0"/>
    <s v="否"/>
    <m/>
    <s v="網路報名"/>
    <s v="140.112.25.4"/>
    <x v="596"/>
    <n v="10"/>
    <s v="TIP"/>
    <s v="企業實習計劃說明會"/>
    <x v="10"/>
    <n v="2"/>
    <n v="107"/>
    <n v="1"/>
    <n v="1"/>
    <n v="10"/>
    <m/>
    <s v="b06703117劉千慈"/>
    <n v="1"/>
    <n v="0"/>
    <n v="0"/>
    <n v="1"/>
    <n v="0"/>
    <n v="0"/>
    <s v="系"/>
    <s v="財金"/>
    <s v="財金系"/>
    <s v="財金系"/>
  </r>
  <r>
    <s v="03 23 2019  7:28AM            "/>
    <s v="劉千慈"/>
    <s v="A230323519"/>
    <s v="女"/>
    <s v="12/22/1998                    "/>
    <s v="學生"/>
    <s v="管理學院                      "/>
    <s v="財金系"/>
    <s v="學士班"/>
    <n v="928012118"/>
    <s v="miumiu19981222@gmail.com"/>
    <s v="其它"/>
    <s v="是"/>
    <n v="0"/>
    <n v="1"/>
    <s v="是"/>
    <m/>
    <s v="網路報名"/>
    <s v="219.91.17.48"/>
    <x v="596"/>
    <n v="10"/>
    <s v="TIP"/>
    <s v="企業實習計劃說明會"/>
    <x v="5"/>
    <n v="2"/>
    <n v="107"/>
    <n v="1"/>
    <n v="1"/>
    <n v="10"/>
    <s v="無"/>
    <s v="b06703117劉千慈"/>
    <n v="0"/>
    <n v="1"/>
    <n v="10"/>
    <n v="0"/>
    <n v="0"/>
    <n v="0"/>
    <s v="系"/>
    <s v="財金"/>
    <s v="財金系"/>
    <s v="財金系"/>
  </r>
  <r>
    <s v="03  7 2019  4:46PM            "/>
    <s v="劉千瑜"/>
    <s v="L225158081"/>
    <s v="女"/>
    <s v="09/07/1997                    "/>
    <s v="學生"/>
    <s v="管理學院                      "/>
    <s v="財金系"/>
    <s v="學士班"/>
    <n v="976210907"/>
    <s v="b05703116@ntu.edu.tw"/>
    <s v="其它"/>
    <s v="是"/>
    <n v="0"/>
    <n v="1"/>
    <s v="是"/>
    <m/>
    <s v="網路報名"/>
    <s v="140.112.25.106"/>
    <x v="597"/>
    <n v="10"/>
    <s v="TIP"/>
    <s v="企業實習計劃說明會"/>
    <x v="19"/>
    <n v="2"/>
    <n v="107"/>
    <n v="1"/>
    <n v="1"/>
    <n v="10"/>
    <m/>
    <s v="b05703116劉千瑜"/>
    <n v="0"/>
    <n v="1"/>
    <n v="10"/>
    <n v="0"/>
    <n v="0"/>
    <n v="0"/>
    <s v="系"/>
    <s v="財金"/>
    <s v="財金系"/>
    <s v="財金系"/>
  </r>
  <r>
    <s v="03  7 2019 10:38PM            "/>
    <s v="劉千瑜"/>
    <s v="L225158081"/>
    <s v="女"/>
    <s v="09/07/1997                    "/>
    <s v="學生"/>
    <s v="管理學院                      "/>
    <s v="財金系"/>
    <s v="學士班"/>
    <n v="976210907"/>
    <s v="b05703116@ntu.edu.tw"/>
    <s v="其它"/>
    <s v="否"/>
    <n v="0"/>
    <n v="1"/>
    <s v="是"/>
    <m/>
    <s v="網路報名"/>
    <s v="140.112.223.230"/>
    <x v="597"/>
    <n v="10"/>
    <s v="TIP"/>
    <s v="企業實習計劃說明會"/>
    <x v="18"/>
    <n v="2"/>
    <n v="107"/>
    <n v="1"/>
    <n v="1"/>
    <n v="10"/>
    <s v="否"/>
    <s v="b05703116劉千瑜"/>
    <n v="0"/>
    <n v="1"/>
    <n v="10"/>
    <n v="0"/>
    <n v="0"/>
    <n v="0"/>
    <s v="系"/>
    <s v="財金"/>
    <s v="財金系"/>
    <s v="財金系"/>
  </r>
  <r>
    <s v="03  7 2019  4:48PM            "/>
    <s v="劉千瑜"/>
    <s v="L225158081"/>
    <s v="女"/>
    <s v="09/07/1997                    "/>
    <s v="學生"/>
    <s v="管理學院                      "/>
    <s v="財金系"/>
    <s v="學士班"/>
    <n v="976210907"/>
    <s v="b05703116@ntu.edu.tw"/>
    <s v="其它"/>
    <s v="否"/>
    <n v="0"/>
    <n v="1"/>
    <s v="是"/>
    <m/>
    <s v="網路報名"/>
    <s v="140.112.25.106"/>
    <x v="597"/>
    <n v="10"/>
    <s v="TIP"/>
    <s v="企業實習計劃說明會"/>
    <x v="3"/>
    <n v="2"/>
    <n v="107"/>
    <n v="1"/>
    <n v="1"/>
    <n v="10"/>
    <s v="否"/>
    <s v="b05703116劉千瑜"/>
    <n v="0"/>
    <n v="1"/>
    <n v="10"/>
    <n v="0"/>
    <n v="0"/>
    <n v="0"/>
    <s v="系"/>
    <s v="財金"/>
    <s v="財金系"/>
    <s v="財金系"/>
  </r>
  <r>
    <s v="03 15 2019  3:02PM            "/>
    <s v="劉子暘"/>
    <s v="A127072038"/>
    <s v="女"/>
    <s v="01/02/1999                    "/>
    <s v="學生"/>
    <s v="文學院                        "/>
    <s v="外文系"/>
    <s v="學士班"/>
    <n v="961590102"/>
    <s v="liu8801@gmail.com"/>
    <s v="其它"/>
    <s v="是"/>
    <n v="0"/>
    <n v="0"/>
    <s v="是"/>
    <m/>
    <s v="現場報名"/>
    <m/>
    <x v="598"/>
    <n v="0"/>
    <s v="TIP"/>
    <s v="企業實習計劃說明會"/>
    <x v="9"/>
    <n v="2"/>
    <n v="107"/>
    <n v="1"/>
    <n v="1"/>
    <n v="10"/>
    <m/>
    <s v="B06102121劉子暘"/>
    <n v="0"/>
    <n v="0"/>
    <n v="0"/>
    <n v="0"/>
    <n v="1"/>
    <n v="0"/>
    <s v="系"/>
    <s v="其他"/>
    <s v="其他系所"/>
    <s v="其他系所"/>
  </r>
  <r>
    <s v="02 18 2019  9:12AM            "/>
    <s v="劉巧儀"/>
    <s v="AD30246251"/>
    <s v="女"/>
    <s v="12/03/1990                    "/>
    <s v="學生"/>
    <s v="管理學院                      "/>
    <s v="財金系"/>
    <s v="碩士班"/>
    <n v="989090965"/>
    <s v="R06723073@ntu.edu.tw"/>
    <s v="其它"/>
    <s v="否"/>
    <n v="0"/>
    <n v="1"/>
    <s v="是"/>
    <m/>
    <s v="網路報名"/>
    <s v="27.52.109.184"/>
    <x v="599"/>
    <n v="10"/>
    <s v="TIP"/>
    <s v="企業實習計劃說明會"/>
    <x v="8"/>
    <n v="2"/>
    <n v="107"/>
    <n v="1"/>
    <n v="1"/>
    <n v="10"/>
    <s v="否"/>
    <s v="r06723073劉巧儀"/>
    <n v="0"/>
    <n v="1"/>
    <n v="10"/>
    <n v="0"/>
    <n v="0"/>
    <n v="0"/>
    <s v="所"/>
    <s v="財金"/>
    <s v="財金所"/>
    <s v="財金所"/>
  </r>
  <r>
    <s v="03 11 2019 12:37AM            "/>
    <s v="劉永義"/>
    <s v="P124095479"/>
    <s v="男"/>
    <s v="12/05/1995                    "/>
    <s v="學生"/>
    <s v="管理學院                      "/>
    <s v="商研所"/>
    <s v="碩士班"/>
    <n v="905993108"/>
    <s v="litekevin1205@gmail.com"/>
    <s v="其它"/>
    <s v="否"/>
    <n v="1"/>
    <n v="0"/>
    <s v="否"/>
    <m/>
    <s v="網路報名"/>
    <s v="223.137.160.110"/>
    <x v="600"/>
    <n v="10"/>
    <s v="TIP"/>
    <s v="企業實習計劃說明會"/>
    <x v="10"/>
    <n v="2"/>
    <n v="107"/>
    <n v="1"/>
    <n v="1"/>
    <n v="10"/>
    <m/>
    <s v="r07741071劉永義"/>
    <n v="1"/>
    <n v="0"/>
    <n v="0"/>
    <n v="1"/>
    <n v="0"/>
    <n v="0"/>
    <s v="所"/>
    <s v="商研"/>
    <s v="商研所"/>
    <s v="商研所"/>
  </r>
  <r>
    <s v="03 19 2019  4:48PM            "/>
    <s v="劉永義"/>
    <s v="P124095479"/>
    <s v="女"/>
    <s v="12/05/1995                    "/>
    <s v="學生"/>
    <s v="管理學院                      "/>
    <s v="商研所"/>
    <s v="碩士班"/>
    <n v="905993108"/>
    <s v="litekevin1205@gmail.com"/>
    <s v="其它"/>
    <s v="是"/>
    <n v="0"/>
    <n v="0"/>
    <s v="是"/>
    <m/>
    <s v="現場報名"/>
    <m/>
    <x v="600"/>
    <n v="0"/>
    <s v="TIP"/>
    <s v="企業實習計劃說明會"/>
    <x v="3"/>
    <n v="2"/>
    <n v="107"/>
    <n v="1"/>
    <n v="1"/>
    <n v="10"/>
    <m/>
    <s v="r07741071劉永義"/>
    <n v="0"/>
    <n v="0"/>
    <n v="0"/>
    <n v="0"/>
    <n v="1"/>
    <n v="0"/>
    <s v="所"/>
    <s v="商研"/>
    <s v="商研所"/>
    <s v="商研所"/>
  </r>
  <r>
    <s v="03  8 2019  1:58PM            "/>
    <s v="劉羽庭"/>
    <s v="A230419501"/>
    <s v="女"/>
    <s v="01/20/1999                    "/>
    <s v="學生"/>
    <s v="管理學院                      "/>
    <s v="財金系"/>
    <s v="學士班"/>
    <n v="978616803"/>
    <s v="al880120@gmail.com"/>
    <s v="其它"/>
    <s v="否"/>
    <n v="0"/>
    <n v="1"/>
    <s v="是"/>
    <m/>
    <s v="網路報名"/>
    <s v="43.248.18.131"/>
    <x v="601"/>
    <n v="10"/>
    <s v="TIP"/>
    <s v="企業實習計劃說明會"/>
    <x v="0"/>
    <n v="2"/>
    <n v="107"/>
    <n v="1"/>
    <n v="1"/>
    <n v="10"/>
    <s v="否"/>
    <s v="b06102005劉羽庭"/>
    <n v="0"/>
    <n v="1"/>
    <n v="10"/>
    <n v="0"/>
    <n v="0"/>
    <n v="0"/>
    <s v="系"/>
    <s v="財金"/>
    <s v="財金系"/>
    <s v="財金系"/>
  </r>
  <r>
    <s v="03 11 2019  3:44PM            "/>
    <s v="劉宏毅"/>
    <s v="N125382407"/>
    <s v="男"/>
    <s v="03/02/1991                    "/>
    <s v="學生"/>
    <s v="工學院                        "/>
    <s v="工業工程所"/>
    <s v="碩士班"/>
    <n v="975500392"/>
    <s v="geraldliu98@gmail.com"/>
    <s v="其它"/>
    <s v="否"/>
    <n v="0"/>
    <n v="1"/>
    <s v="是"/>
    <m/>
    <s v="網路報名"/>
    <s v="140.112.14.72"/>
    <x v="602"/>
    <n v="10"/>
    <s v="TIP"/>
    <s v="企業實習計劃說明會"/>
    <x v="9"/>
    <n v="2"/>
    <n v="107"/>
    <n v="1"/>
    <n v="1"/>
    <n v="10"/>
    <s v="是"/>
    <s v="r05546043劉宏毅"/>
    <n v="0"/>
    <n v="1"/>
    <n v="10"/>
    <n v="0"/>
    <n v="0"/>
    <n v="0"/>
    <s v="所"/>
    <s v="其他"/>
    <s v="其他系所"/>
    <s v="其他系所"/>
  </r>
  <r>
    <s v="03  8 2019  1:59PM            "/>
    <s v="劉宏毅"/>
    <s v="N125382407"/>
    <s v="男"/>
    <s v="03/02/1991                    "/>
    <s v="學生"/>
    <s v="工學院                        "/>
    <s v="工業工程所"/>
    <s v="碩士班"/>
    <n v="975500392"/>
    <s v="geraldliu98@gmail.com"/>
    <s v="其它"/>
    <s v="否"/>
    <n v="0"/>
    <n v="1"/>
    <s v="是"/>
    <m/>
    <s v="網路報名"/>
    <s v="140.112.14.72"/>
    <x v="602"/>
    <n v="10"/>
    <s v="TIP"/>
    <s v="企業實習計劃說明會"/>
    <x v="10"/>
    <n v="2"/>
    <n v="107"/>
    <n v="1"/>
    <n v="1"/>
    <n v="10"/>
    <m/>
    <s v="r05546043劉宏毅"/>
    <n v="0"/>
    <n v="1"/>
    <n v="10"/>
    <n v="0"/>
    <n v="0"/>
    <n v="0"/>
    <s v="所"/>
    <s v="其他"/>
    <s v="其他系所"/>
    <s v="其他系所"/>
  </r>
  <r>
    <s v="03  8 2019  2:00PM            "/>
    <s v="劉宏毅"/>
    <s v="N125382407"/>
    <s v="男"/>
    <s v="03/02/1991                    "/>
    <s v="學生"/>
    <s v="工學院                        "/>
    <s v="工業工程所"/>
    <s v="碩士班"/>
    <n v="975500392"/>
    <s v="geraldliu98@gmail.com"/>
    <s v="其它"/>
    <s v="否"/>
    <n v="1"/>
    <n v="0"/>
    <s v="否"/>
    <m/>
    <s v="網路報名"/>
    <s v="140.112.14.72"/>
    <x v="602"/>
    <n v="10"/>
    <s v="TIP"/>
    <s v="企業實習計劃說明會"/>
    <x v="1"/>
    <n v="2"/>
    <n v="107"/>
    <n v="1"/>
    <n v="1"/>
    <n v="10"/>
    <s v="是"/>
    <s v="r05546043劉宏毅"/>
    <n v="1"/>
    <n v="0"/>
    <n v="0"/>
    <n v="1"/>
    <n v="0"/>
    <n v="0"/>
    <s v="所"/>
    <s v="其他"/>
    <s v="其他系所"/>
    <s v="其他系所"/>
  </r>
  <r>
    <s v="04 11 2019  2:50PM            "/>
    <s v="劉育吟"/>
    <s v="H223958189"/>
    <s v="男"/>
    <s v="08/23/1990                    "/>
    <s v="學生"/>
    <s v="管理學院                      "/>
    <s v="企管碩士專班"/>
    <s v="碩士班"/>
    <n v="988205705"/>
    <s v="yhayicao@hotmail.com;yhayicao@icloud.com"/>
    <s v="其它"/>
    <s v="是"/>
    <s v="                              "/>
    <m/>
    <s v="是"/>
    <m/>
    <s v="現場報名"/>
    <m/>
    <x v="603"/>
    <n v="6"/>
    <s v="TIP"/>
    <s v="企業實習計劃說明會"/>
    <x v="11"/>
    <n v="2"/>
    <n v="107"/>
    <n v="1"/>
    <n v="1"/>
    <n v="10"/>
    <m/>
    <s v="r07749018劉育吟"/>
    <n v="0"/>
    <n v="0"/>
    <n v="0"/>
    <n v="0"/>
    <n v="1"/>
    <n v="0"/>
    <s v="所"/>
    <s v="GMBA"/>
    <s v="GMBA"/>
    <s v="GMBA"/>
  </r>
  <r>
    <s v="03 15 2019  3:49PM            "/>
    <s v="劉佳欣"/>
    <s v="T223710893"/>
    <s v="女"/>
    <s v="09/12/1994                    "/>
    <s v="學生"/>
    <s v="管理學院                      "/>
    <s v="商研所"/>
    <s v="碩士班"/>
    <n v="929909912"/>
    <s v="r06741021@ntu.edu.tw"/>
    <s v="其它"/>
    <s v="否"/>
    <n v="1"/>
    <n v="0"/>
    <s v="否"/>
    <m/>
    <s v="網路報名"/>
    <s v="49.214.151.178"/>
    <x v="604"/>
    <n v="10"/>
    <s v="TIP"/>
    <s v="企業實習計劃說明會"/>
    <x v="10"/>
    <n v="2"/>
    <n v="107"/>
    <n v="1"/>
    <n v="1"/>
    <n v="10"/>
    <m/>
    <s v="r06741021劉佳欣"/>
    <n v="1"/>
    <n v="0"/>
    <n v="0"/>
    <n v="1"/>
    <n v="0"/>
    <n v="0"/>
    <s v="所"/>
    <s v="商研"/>
    <s v="商研所"/>
    <s v="商研所"/>
  </r>
  <r>
    <s v="03  1 2019 12:01AM            "/>
    <s v="劉宜鑫"/>
    <s v="L125327477"/>
    <s v="男"/>
    <s v="01/07/1998                    "/>
    <s v="學生"/>
    <s v="理學院                        "/>
    <s v="心理系"/>
    <s v="學士班"/>
    <n v="909880728"/>
    <s v="b05207015@ntu.edu.tw"/>
    <s v="其它"/>
    <s v="否"/>
    <n v="0"/>
    <n v="1"/>
    <s v="是"/>
    <m/>
    <s v="網路報名"/>
    <s v="114.41.135.119"/>
    <x v="605"/>
    <n v="10"/>
    <s v="TIP"/>
    <s v="企業實習計劃說明會"/>
    <x v="0"/>
    <n v="2"/>
    <n v="107"/>
    <n v="1"/>
    <n v="1"/>
    <n v="10"/>
    <s v="否"/>
    <s v="b05207015劉宜鑫"/>
    <n v="0"/>
    <n v="1"/>
    <n v="10"/>
    <n v="0"/>
    <n v="0"/>
    <n v="0"/>
    <s v="系"/>
    <s v="其他"/>
    <s v="其他系所"/>
    <s v="其他系所"/>
  </r>
  <r>
    <s v="02 18 2019 11:34AM            "/>
    <s v="劉宜鑫"/>
    <s v="L125327477"/>
    <s v="男"/>
    <s v="01/07/1998                    "/>
    <s v="學生"/>
    <s v="理學院                        "/>
    <s v="心理系"/>
    <s v="學士班"/>
    <n v="909880728"/>
    <s v="b05207015@ntu.edu.tw"/>
    <s v="其它"/>
    <s v="否"/>
    <n v="0"/>
    <n v="1"/>
    <s v="是"/>
    <m/>
    <s v="網路報名"/>
    <s v="115.82.96.109"/>
    <x v="605"/>
    <n v="10"/>
    <s v="TIP"/>
    <s v="企業實習計劃說明會"/>
    <x v="18"/>
    <n v="2"/>
    <n v="107"/>
    <n v="1"/>
    <n v="1"/>
    <n v="10"/>
    <s v="否"/>
    <s v="b05207015劉宜鑫"/>
    <n v="0"/>
    <n v="1"/>
    <n v="10"/>
    <n v="0"/>
    <n v="0"/>
    <n v="0"/>
    <s v="系"/>
    <s v="其他"/>
    <s v="其他系所"/>
    <s v="其他系所"/>
  </r>
  <r>
    <s v="03 10 2019  2:26PM            "/>
    <s v="劉宜鑫"/>
    <s v="L125327477"/>
    <s v="男"/>
    <s v="01/07/1998                    "/>
    <s v="學生"/>
    <s v="理學院                        "/>
    <s v="心理系"/>
    <s v="學士班"/>
    <n v="909880728"/>
    <s v="b05207015@ntu.edu.tw"/>
    <s v="其它"/>
    <s v="否"/>
    <n v="0"/>
    <n v="1"/>
    <s v="是"/>
    <m/>
    <s v="網路報名"/>
    <s v="180.204.72.168"/>
    <x v="605"/>
    <n v="10"/>
    <s v="TIP"/>
    <s v="企業實習計劃說明會"/>
    <x v="9"/>
    <n v="2"/>
    <n v="107"/>
    <n v="1"/>
    <n v="1"/>
    <n v="10"/>
    <s v="否"/>
    <s v="b05207015劉宜鑫"/>
    <n v="0"/>
    <n v="1"/>
    <n v="10"/>
    <n v="0"/>
    <n v="0"/>
    <n v="0"/>
    <s v="系"/>
    <s v="其他"/>
    <s v="其他系所"/>
    <s v="其他系所"/>
  </r>
  <r>
    <s v="03 10 2019  2:27PM            "/>
    <s v="劉宜鑫"/>
    <s v="L125327477"/>
    <s v="男"/>
    <s v="01/07/1998                    "/>
    <s v="學生"/>
    <s v="理學院                        "/>
    <s v="心理系"/>
    <s v="學士班"/>
    <n v="909880728"/>
    <s v="b05207015@ntu.edu.tw"/>
    <s v="其它"/>
    <s v="否"/>
    <n v="0"/>
    <n v="1"/>
    <s v="是"/>
    <m/>
    <s v="網路報名"/>
    <s v="180.204.72.168"/>
    <x v="605"/>
    <n v="10"/>
    <s v="TIP"/>
    <s v="企業實習計劃說明會"/>
    <x v="10"/>
    <n v="2"/>
    <n v="107"/>
    <n v="1"/>
    <n v="1"/>
    <n v="10"/>
    <m/>
    <s v="b05207015劉宜鑫"/>
    <n v="0"/>
    <n v="1"/>
    <n v="10"/>
    <n v="0"/>
    <n v="0"/>
    <n v="0"/>
    <s v="系"/>
    <s v="其他"/>
    <s v="其他系所"/>
    <s v="其他系所"/>
  </r>
  <r>
    <s v="05  4 2019 10:50PM            "/>
    <s v="劉怡彤"/>
    <s v="B223311439"/>
    <s v="女"/>
    <s v="08/16/1999                    "/>
    <s v="學生"/>
    <s v="管理學院                      "/>
    <s v="財金系"/>
    <s v="學士班"/>
    <n v="970889365"/>
    <s v="b06703118@ntu.edu.tw"/>
    <s v="其它"/>
    <s v="否"/>
    <s v="                              "/>
    <m/>
    <s v="是"/>
    <m/>
    <s v="網路報名"/>
    <s v="61.230.137.59"/>
    <x v="606"/>
    <n v="6"/>
    <s v="TIP"/>
    <s v="企業實習說明會"/>
    <x v="7"/>
    <n v="2"/>
    <n v="107"/>
    <n v="1"/>
    <n v="1"/>
    <n v="10"/>
    <s v="否"/>
    <s v="b06703118劉怡彤"/>
    <n v="0"/>
    <n v="1"/>
    <n v="10"/>
    <n v="0"/>
    <n v="0"/>
    <n v="0"/>
    <s v="系"/>
    <s v="財金"/>
    <s v="財金系"/>
    <s v="財金系"/>
  </r>
  <r>
    <s v="03 21 2019  9:23AM            "/>
    <s v="劉昀妮"/>
    <s v="A230729851"/>
    <s v="女"/>
    <s v="12/05/1997                    "/>
    <s v="學生"/>
    <s v="管理學院                      "/>
    <s v="財金系"/>
    <s v="學士班"/>
    <n v="933601205"/>
    <m/>
    <s v="其它"/>
    <s v="是"/>
    <n v="0"/>
    <n v="0"/>
    <s v="是"/>
    <m/>
    <s v="現場報名"/>
    <m/>
    <x v="607"/>
    <n v="0"/>
    <s v="職涯講堂"/>
    <s v="校友職涯分享會"/>
    <x v="20"/>
    <n v="2"/>
    <n v="107"/>
    <n v="1"/>
    <n v="1"/>
    <n v="10"/>
    <m/>
    <s v="b05703117劉昀妮"/>
    <n v="0"/>
    <n v="0"/>
    <n v="0"/>
    <n v="0"/>
    <n v="1"/>
    <n v="0"/>
    <s v="系"/>
    <s v="財金"/>
    <s v="財金系"/>
    <s v="財金系"/>
  </r>
  <r>
    <s v="03  6 2019 11:51AM            "/>
    <s v="劉冠宏"/>
    <s v="S124870895"/>
    <s v="男"/>
    <s v="12/03/1995                    "/>
    <s v="校外人士"/>
    <m/>
    <m/>
    <m/>
    <n v="912906507"/>
    <s v="snoopy403540668@gmail.com"/>
    <s v="其它"/>
    <s v="否"/>
    <n v="0"/>
    <n v="1"/>
    <s v="是"/>
    <m/>
    <s v="網路報名"/>
    <s v="223.140.37.27"/>
    <x v="608"/>
    <n v="10"/>
    <s v="TIP"/>
    <s v="企業實習計劃說明會"/>
    <x v="3"/>
    <n v="2"/>
    <n v="107"/>
    <n v="1"/>
    <n v="1"/>
    <n v="10"/>
    <s v="否"/>
    <s v="dam1995s劉冠宏"/>
    <n v="0"/>
    <n v="1"/>
    <n v="10"/>
    <n v="0"/>
    <n v="0"/>
    <n v="0"/>
    <s v="其他"/>
    <s v="非在校生"/>
    <s v="其他"/>
    <s v="其他"/>
  </r>
  <r>
    <s v="03  6 2019 11:52AM            "/>
    <s v="劉冠宏"/>
    <s v="S124870895"/>
    <s v="男"/>
    <s v="12/03/1995                    "/>
    <s v="校外人士"/>
    <m/>
    <m/>
    <m/>
    <n v="912906507"/>
    <s v="snoopy403540668@gmail.com"/>
    <s v="其它"/>
    <s v="否"/>
    <n v="0"/>
    <n v="1"/>
    <s v="是"/>
    <m/>
    <s v="網路報名"/>
    <s v="223.140.37.27"/>
    <x v="608"/>
    <n v="10"/>
    <s v="TIP"/>
    <s v="企業實習計劃說明會"/>
    <x v="8"/>
    <n v="2"/>
    <n v="107"/>
    <n v="1"/>
    <n v="1"/>
    <n v="10"/>
    <s v="否"/>
    <s v="dam1995s劉冠宏"/>
    <n v="0"/>
    <n v="1"/>
    <n v="10"/>
    <n v="0"/>
    <n v="0"/>
    <n v="0"/>
    <s v="其他"/>
    <s v="非在校生"/>
    <s v="其他"/>
    <s v="其他"/>
  </r>
  <r>
    <s v="03 19 2019  4:54PM            "/>
    <s v="劉奕岑"/>
    <s v="F230076145"/>
    <s v="女"/>
    <s v="08/19/1998                    "/>
    <s v="學生"/>
    <s v="管理學院                      "/>
    <s v="會計系"/>
    <s v="學士班"/>
    <n v="917923558"/>
    <m/>
    <s v="其它"/>
    <s v="是"/>
    <n v="0"/>
    <n v="0"/>
    <s v="是"/>
    <m/>
    <s v="現場報名"/>
    <m/>
    <x v="609"/>
    <n v="0"/>
    <s v="TIP"/>
    <s v="企業實習計劃說明會"/>
    <x v="3"/>
    <n v="2"/>
    <n v="107"/>
    <n v="1"/>
    <n v="1"/>
    <n v="10"/>
    <m/>
    <s v="b05702102劉奕岑"/>
    <n v="0"/>
    <n v="0"/>
    <n v="0"/>
    <n v="0"/>
    <n v="1"/>
    <n v="0"/>
    <s v="系"/>
    <s v="會計"/>
    <s v="會計系"/>
    <s v="會計系"/>
  </r>
  <r>
    <s v="03 19 2019  2:28PM            "/>
    <s v="劉奕岑"/>
    <s v="F230076145"/>
    <s v="女"/>
    <s v="08/19/1998                    "/>
    <s v="學生"/>
    <s v="管理學院                      "/>
    <s v="會計系"/>
    <s v="學士班"/>
    <n v="917923558"/>
    <s v="b05702102@ntu.edu.tw"/>
    <s v="其它"/>
    <s v="否"/>
    <n v="0"/>
    <n v="1"/>
    <s v="是"/>
    <m/>
    <s v="網路報名"/>
    <s v="140.112.25.106"/>
    <x v="609"/>
    <n v="10"/>
    <s v="TIP"/>
    <s v="企業實習計劃說明會"/>
    <x v="8"/>
    <n v="2"/>
    <n v="107"/>
    <n v="1"/>
    <n v="1"/>
    <n v="10"/>
    <s v="否"/>
    <s v="b05702102劉奕岑"/>
    <n v="0"/>
    <n v="1"/>
    <n v="10"/>
    <n v="0"/>
    <n v="0"/>
    <n v="0"/>
    <s v="系"/>
    <s v="會計"/>
    <s v="會計系"/>
    <s v="會計系"/>
  </r>
  <r>
    <s v="03 11 2019 12:08AM            "/>
    <s v="劉映芃"/>
    <s v="A229584426"/>
    <s v="女"/>
    <s v="12/20/1997                    "/>
    <s v="學生"/>
    <s v="管理學院                      "/>
    <s v="財金系"/>
    <s v="學士班"/>
    <n v="921839965"/>
    <s v="b05703118@ntu.edu.tw"/>
    <s v="其它"/>
    <s v="否"/>
    <n v="0"/>
    <n v="1"/>
    <s v="是"/>
    <m/>
    <s v="網路報名"/>
    <s v="118.169.240.24"/>
    <x v="610"/>
    <n v="10"/>
    <s v="TIP"/>
    <s v="企業實習計劃說明會"/>
    <x v="0"/>
    <n v="2"/>
    <n v="107"/>
    <n v="1"/>
    <n v="1"/>
    <n v="10"/>
    <s v="否"/>
    <s v="b05703118劉映芃"/>
    <n v="0"/>
    <n v="1"/>
    <n v="10"/>
    <n v="0"/>
    <n v="0"/>
    <n v="0"/>
    <s v="系"/>
    <s v="財金"/>
    <s v="財金系"/>
    <s v="財金系"/>
  </r>
  <r>
    <s v="03 10 2019 11:56PM            "/>
    <s v="劉映芃"/>
    <s v="A229584426"/>
    <s v="女"/>
    <s v="12/20/1997                    "/>
    <s v="學生"/>
    <s v="管理學院                      "/>
    <s v="財金系"/>
    <s v="學士班"/>
    <n v="921839965"/>
    <s v="b05703118@ntu.edu.tw"/>
    <s v="其它"/>
    <s v="否"/>
    <n v="0"/>
    <n v="1"/>
    <s v="是"/>
    <m/>
    <s v="網路報名"/>
    <s v="118.169.240.24"/>
    <x v="610"/>
    <n v="10"/>
    <s v="TIP"/>
    <s v="企業實習計劃說明會"/>
    <x v="18"/>
    <n v="2"/>
    <n v="107"/>
    <n v="1"/>
    <n v="1"/>
    <n v="10"/>
    <s v="否"/>
    <s v="b05703118劉映芃"/>
    <n v="0"/>
    <n v="1"/>
    <n v="10"/>
    <n v="0"/>
    <n v="0"/>
    <n v="0"/>
    <s v="系"/>
    <s v="財金"/>
    <s v="財金系"/>
    <s v="財金系"/>
  </r>
  <r>
    <s v="03 10 2019 11:52PM            "/>
    <s v="劉映芃"/>
    <s v="A229584426"/>
    <s v="女"/>
    <s v="12/20/1997                    "/>
    <s v="學生"/>
    <s v="管理學院                      "/>
    <s v="財金系"/>
    <s v="學士班"/>
    <n v="921839965"/>
    <s v="b05703118@ntu.edu.tw"/>
    <s v="其它"/>
    <s v="否"/>
    <n v="0"/>
    <n v="1"/>
    <s v="是"/>
    <m/>
    <s v="網路報名"/>
    <s v="118.169.240.24"/>
    <x v="610"/>
    <n v="10"/>
    <s v="TIP"/>
    <s v="企業實習計劃說明會"/>
    <x v="9"/>
    <n v="2"/>
    <n v="107"/>
    <n v="1"/>
    <n v="1"/>
    <n v="10"/>
    <s v="否"/>
    <s v="b05703118劉映芃"/>
    <n v="0"/>
    <n v="1"/>
    <n v="10"/>
    <n v="0"/>
    <n v="0"/>
    <n v="0"/>
    <s v="系"/>
    <s v="財金"/>
    <s v="財金系"/>
    <s v="財金系"/>
  </r>
  <r>
    <s v="03 11 2019 12:01AM            "/>
    <s v="劉映芃"/>
    <s v="A229584426"/>
    <s v="女"/>
    <s v="12/20/1997                    "/>
    <s v="學生"/>
    <s v="管理學院                      "/>
    <s v="財金系"/>
    <s v="學士班"/>
    <n v="921839965"/>
    <s v="b05703118@ntu.edu.tw"/>
    <s v="其它"/>
    <s v="否"/>
    <n v="0"/>
    <n v="1"/>
    <s v="是"/>
    <m/>
    <s v="網路報名"/>
    <s v="118.169.240.24"/>
    <x v="610"/>
    <n v="10"/>
    <s v="TIP"/>
    <s v="企業實習計劃說明會"/>
    <x v="10"/>
    <n v="2"/>
    <n v="107"/>
    <n v="1"/>
    <n v="1"/>
    <n v="10"/>
    <m/>
    <s v="b05703118劉映芃"/>
    <n v="0"/>
    <n v="1"/>
    <n v="10"/>
    <n v="0"/>
    <n v="0"/>
    <n v="0"/>
    <s v="系"/>
    <s v="財金"/>
    <s v="財金系"/>
    <s v="財金系"/>
  </r>
  <r>
    <s v="03 15 2019  1:50PM            "/>
    <s v="劉映芃"/>
    <s v="A229584426"/>
    <s v="女"/>
    <s v="12/20/1997                    "/>
    <s v="學生"/>
    <s v="管理學院                      "/>
    <s v="財金系"/>
    <s v="學士班"/>
    <n v="921839965"/>
    <s v="b05703118@ntu.edu.tw"/>
    <s v="其它"/>
    <s v="否"/>
    <n v="0"/>
    <n v="1"/>
    <s v="是"/>
    <m/>
    <s v="網路報名"/>
    <s v="140.112.25.3"/>
    <x v="610"/>
    <n v="10"/>
    <s v="TIP"/>
    <s v="企業實習計劃說明會"/>
    <x v="3"/>
    <n v="2"/>
    <n v="107"/>
    <n v="1"/>
    <n v="1"/>
    <n v="10"/>
    <s v="否"/>
    <s v="b05703118劉映芃"/>
    <n v="0"/>
    <n v="1"/>
    <n v="10"/>
    <n v="0"/>
    <n v="0"/>
    <n v="0"/>
    <s v="系"/>
    <s v="財金"/>
    <s v="財金系"/>
    <s v="財金系"/>
  </r>
  <r>
    <s v="03 10 2019 11:58PM            "/>
    <s v="劉映芃"/>
    <s v="A229584426"/>
    <s v="女"/>
    <s v="12/20/1997                    "/>
    <s v="學生"/>
    <s v="管理學院                      "/>
    <s v="財金系"/>
    <s v="學士班"/>
    <n v="921839965"/>
    <s v="b05703118@ntu.edu.tw"/>
    <s v="其它"/>
    <s v="否"/>
    <n v="0"/>
    <n v="1"/>
    <s v="是"/>
    <m/>
    <s v="網路報名"/>
    <s v="118.169.240.24"/>
    <x v="610"/>
    <n v="10"/>
    <s v="TIP"/>
    <s v="企業實習計劃說明會"/>
    <x v="1"/>
    <n v="2"/>
    <n v="107"/>
    <n v="1"/>
    <n v="1"/>
    <n v="10"/>
    <s v="否"/>
    <s v="b05703118劉映芃"/>
    <n v="0"/>
    <n v="1"/>
    <n v="10"/>
    <n v="0"/>
    <n v="0"/>
    <n v="0"/>
    <s v="系"/>
    <s v="財金"/>
    <s v="財金系"/>
    <s v="財金系"/>
  </r>
  <r>
    <s v="03 11 2019 12:06AM            "/>
    <s v="劉映芃"/>
    <s v="A229584426"/>
    <s v="女"/>
    <s v="12/20/1997                    "/>
    <s v="學生"/>
    <s v="管理學院                      "/>
    <s v="財金系"/>
    <s v="學士班"/>
    <n v="921839965"/>
    <s v="b05703118@ntu.edu.tw"/>
    <s v="其它"/>
    <s v="否"/>
    <n v="0"/>
    <n v="1"/>
    <s v="是"/>
    <m/>
    <s v="網路報名"/>
    <s v="118.169.240.24"/>
    <x v="610"/>
    <n v="10"/>
    <s v="TIP"/>
    <s v="企業實習計劃說明會"/>
    <x v="5"/>
    <n v="2"/>
    <n v="107"/>
    <n v="1"/>
    <n v="1"/>
    <n v="10"/>
    <s v="否"/>
    <s v="b05703118劉映芃"/>
    <n v="0"/>
    <n v="1"/>
    <n v="10"/>
    <n v="0"/>
    <n v="0"/>
    <n v="0"/>
    <s v="系"/>
    <s v="財金"/>
    <s v="財金系"/>
    <s v="財金系"/>
  </r>
  <r>
    <s v="03 11 2019 12:04AM            "/>
    <s v="劉映芃"/>
    <s v="A229584426"/>
    <s v="女"/>
    <s v="12/20/1997                    "/>
    <s v="學生"/>
    <s v="管理學院                      "/>
    <s v="財金系"/>
    <s v="學士班"/>
    <n v="921839965"/>
    <s v="b05703118@ntu.edu.tw"/>
    <s v="其它"/>
    <s v="否"/>
    <s v="                              "/>
    <m/>
    <s v="是"/>
    <m/>
    <s v="網路報名"/>
    <s v="118.169.240.24"/>
    <x v="610"/>
    <n v="6"/>
    <s v="TIP"/>
    <s v="企業實習計劃說明會"/>
    <x v="11"/>
    <n v="2"/>
    <n v="107"/>
    <n v="1"/>
    <n v="1"/>
    <n v="10"/>
    <m/>
    <s v="b05703118劉映芃"/>
    <n v="0"/>
    <n v="1"/>
    <n v="10"/>
    <n v="0"/>
    <n v="0"/>
    <n v="0"/>
    <s v="系"/>
    <s v="財金"/>
    <s v="財金系"/>
    <s v="財金系"/>
  </r>
  <r>
    <s v="04 11 2019  1:26PM            "/>
    <s v="劉映芃"/>
    <s v="A229584426"/>
    <s v="女"/>
    <s v="12/20/1997                    "/>
    <s v="學生"/>
    <s v="管理學院                      "/>
    <s v="財金系"/>
    <s v="學士班"/>
    <n v="921839965"/>
    <s v="b05703118@ntu.edu.tw"/>
    <s v="其它"/>
    <s v="否"/>
    <s v="                              "/>
    <m/>
    <s v="是"/>
    <m/>
    <s v="網路報名"/>
    <s v="140.112.25.17"/>
    <x v="610"/>
    <n v="6"/>
    <s v="職業工坊"/>
    <s v="面試實戰工作坊"/>
    <x v="26"/>
    <n v="2"/>
    <n v="107"/>
    <n v="1"/>
    <n v="1"/>
    <n v="10"/>
    <s v="是"/>
    <s v="b05703118劉映芃"/>
    <n v="0"/>
    <n v="1"/>
    <n v="10"/>
    <n v="0"/>
    <n v="0"/>
    <n v="0"/>
    <s v="系"/>
    <s v="財金"/>
    <s v="財金系"/>
    <s v="財金系"/>
  </r>
  <r>
    <s v="03 22 2019 12:44PM            "/>
    <s v="劉映芃"/>
    <s v="A229584426"/>
    <s v="女"/>
    <s v="12/20/1997                    "/>
    <s v="學生"/>
    <s v="管理學院                      "/>
    <s v="財金系"/>
    <s v="學士班"/>
    <n v="921839965"/>
    <s v="b05703118@ntu.edu.tw"/>
    <s v="其它"/>
    <s v="否"/>
    <s v="                              "/>
    <m/>
    <s v="是"/>
    <m/>
    <s v="網路報名"/>
    <s v="140.112.25.11"/>
    <x v="610"/>
    <n v="6"/>
    <s v="TIP"/>
    <s v="企業實習說明會"/>
    <x v="25"/>
    <n v="2"/>
    <n v="107"/>
    <n v="1"/>
    <n v="1"/>
    <n v="10"/>
    <s v="否"/>
    <s v="b05703118劉映芃"/>
    <n v="0"/>
    <n v="1"/>
    <n v="10"/>
    <n v="0"/>
    <n v="0"/>
    <n v="0"/>
    <s v="系"/>
    <s v="財金"/>
    <s v="財金系"/>
    <s v="財金系"/>
  </r>
  <r>
    <s v="04 26 2019  2:46PM            "/>
    <s v="劉映芃"/>
    <s v="A229584426"/>
    <s v="男"/>
    <s v="12/20/1997                    "/>
    <s v="學生"/>
    <s v="管理學院                      "/>
    <s v="財金系"/>
    <s v="學士班"/>
    <n v="921839965"/>
    <m/>
    <s v="其它"/>
    <s v="是"/>
    <s v="                              "/>
    <m/>
    <s v="是"/>
    <m/>
    <s v="現場報名"/>
    <m/>
    <x v="610"/>
    <n v="6"/>
    <s v="TIP"/>
    <s v="企業實習說明會"/>
    <x v="12"/>
    <n v="2"/>
    <n v="107"/>
    <n v="1"/>
    <n v="1"/>
    <n v="10"/>
    <m/>
    <s v="b05703118劉映芃"/>
    <n v="0"/>
    <n v="0"/>
    <n v="0"/>
    <n v="0"/>
    <n v="1"/>
    <n v="0"/>
    <s v="系"/>
    <s v="財金"/>
    <s v="財金系"/>
    <s v="財金系"/>
  </r>
  <r>
    <s v="02 23 2019  3:06PM            "/>
    <s v="劉映辰"/>
    <s v="C221609393"/>
    <s v="女"/>
    <s v="03/24/2000                    "/>
    <s v="學生"/>
    <s v="社會科學院                    "/>
    <s v="經濟系"/>
    <s v="學士班"/>
    <n v="966502695"/>
    <s v="b07303065@ntu.edu.tw"/>
    <s v="其它"/>
    <s v="否"/>
    <n v="1"/>
    <n v="0"/>
    <s v="否"/>
    <m/>
    <s v="網路報名"/>
    <s v="140.112.25.121"/>
    <x v="611"/>
    <n v="10"/>
    <s v="TIP"/>
    <s v="企業實習計劃說明會"/>
    <x v="8"/>
    <n v="2"/>
    <n v="107"/>
    <n v="1"/>
    <n v="1"/>
    <n v="10"/>
    <s v="有"/>
    <s v="b07303065劉映辰"/>
    <n v="1"/>
    <n v="0"/>
    <n v="0"/>
    <n v="1"/>
    <n v="0"/>
    <n v="0"/>
    <s v="系"/>
    <s v="其他"/>
    <s v="其他系所"/>
    <s v="其他系所"/>
  </r>
  <r>
    <s v="03 19 2019  4:48PM            "/>
    <s v="劉昱謙"/>
    <s v="E125519863"/>
    <s v="女"/>
    <s v="06/11/1999                    "/>
    <s v="學生"/>
    <s v="管理學院                      "/>
    <s v="財金系"/>
    <s v="學士班"/>
    <n v="973260398"/>
    <s v="s777945@gmail.com"/>
    <s v="其它"/>
    <s v="是"/>
    <n v="0"/>
    <n v="0"/>
    <s v="是"/>
    <m/>
    <s v="現場報名"/>
    <m/>
    <x v="612"/>
    <n v="0"/>
    <s v="TIP"/>
    <s v="企業實習計劃說明會"/>
    <x v="3"/>
    <n v="2"/>
    <n v="107"/>
    <n v="1"/>
    <n v="1"/>
    <n v="10"/>
    <m/>
    <s v="b06703039劉昱謙"/>
    <n v="0"/>
    <n v="0"/>
    <n v="0"/>
    <n v="0"/>
    <n v="1"/>
    <n v="0"/>
    <s v="系"/>
    <s v="財金"/>
    <s v="財金系"/>
    <s v="財金系"/>
  </r>
  <r>
    <s v="03  5 2019 11:36PM            "/>
    <s v="劉盈妤"/>
    <s v="A230144545"/>
    <s v="女"/>
    <s v="07/18/1999                    "/>
    <s v="學生"/>
    <s v="社會科學院                    "/>
    <s v="經濟系"/>
    <s v="學士班"/>
    <n v="988029248"/>
    <s v="carol940091@gmail.com"/>
    <s v="其它"/>
    <s v="否"/>
    <n v="0"/>
    <n v="1"/>
    <s v="是"/>
    <m/>
    <s v="網路報名"/>
    <s v="220.137.18.251"/>
    <x v="613"/>
    <n v="10"/>
    <s v="TIP"/>
    <s v="企業實習計劃說明會"/>
    <x v="9"/>
    <n v="2"/>
    <n v="107"/>
    <n v="1"/>
    <n v="1"/>
    <n v="10"/>
    <s v="否"/>
    <s v="b06303112劉盈妤"/>
    <n v="0"/>
    <n v="1"/>
    <n v="10"/>
    <n v="0"/>
    <n v="0"/>
    <n v="0"/>
    <s v="系"/>
    <s v="其他"/>
    <s v="其他系所"/>
    <s v="其他系所"/>
  </r>
  <r>
    <s v="03  5 2019 11:40PM            "/>
    <s v="劉盈妤"/>
    <s v="A230144545"/>
    <s v="女"/>
    <s v="07/18/1999                    "/>
    <s v="學生"/>
    <s v="社會科學院                    "/>
    <s v="經濟系"/>
    <s v="學士班"/>
    <n v="988029248"/>
    <s v="carol940091@gmail.com"/>
    <s v="其它"/>
    <s v="否"/>
    <n v="0"/>
    <n v="1"/>
    <s v="是"/>
    <m/>
    <s v="網路報名"/>
    <s v="220.137.18.251"/>
    <x v="613"/>
    <n v="10"/>
    <s v="TIP"/>
    <s v="企業實習計劃說明會"/>
    <x v="3"/>
    <n v="2"/>
    <n v="107"/>
    <n v="1"/>
    <n v="1"/>
    <n v="10"/>
    <s v="否"/>
    <s v="b06303112劉盈妤"/>
    <n v="0"/>
    <n v="1"/>
    <n v="10"/>
    <n v="0"/>
    <n v="0"/>
    <n v="0"/>
    <s v="系"/>
    <s v="其他"/>
    <s v="其他系所"/>
    <s v="其他系所"/>
  </r>
  <r>
    <s v="03  5 2019 11:39PM            "/>
    <s v="劉盈妤"/>
    <s v="A230144545"/>
    <s v="女"/>
    <s v="07/18/1999                    "/>
    <s v="學生"/>
    <s v="社會科學院                    "/>
    <s v="經濟系"/>
    <s v="學士班"/>
    <n v="988029248"/>
    <s v="carol940091@gmail.com"/>
    <s v="其它"/>
    <s v="否"/>
    <n v="0"/>
    <n v="1"/>
    <s v="是"/>
    <m/>
    <s v="網路報名"/>
    <s v="220.137.18.251"/>
    <x v="613"/>
    <n v="10"/>
    <s v="TIP"/>
    <s v="企業實習計劃說明會"/>
    <x v="8"/>
    <n v="2"/>
    <n v="107"/>
    <n v="1"/>
    <n v="1"/>
    <n v="10"/>
    <s v="無"/>
    <s v="b06303112劉盈妤"/>
    <n v="0"/>
    <n v="1"/>
    <n v="10"/>
    <n v="0"/>
    <n v="0"/>
    <n v="0"/>
    <s v="系"/>
    <s v="其他"/>
    <s v="其他系所"/>
    <s v="其他系所"/>
  </r>
  <r>
    <s v="03  5 2019 11:35PM            "/>
    <s v="劉盈妤"/>
    <s v="A230144545"/>
    <s v="女"/>
    <s v="07/18/1999                    "/>
    <s v="學生"/>
    <s v="社會科學院                    "/>
    <s v="經濟系"/>
    <s v="學士班"/>
    <n v="988029248"/>
    <s v="carol940091@gmail.com"/>
    <s v="其它"/>
    <s v="否"/>
    <s v="                              "/>
    <m/>
    <s v="是"/>
    <m/>
    <s v="網路報名"/>
    <s v="220.137.18.251"/>
    <x v="613"/>
    <n v="6"/>
    <s v="TIP"/>
    <s v="企業實習計劃說明會"/>
    <x v="11"/>
    <n v="2"/>
    <n v="107"/>
    <n v="1"/>
    <n v="1"/>
    <n v="10"/>
    <m/>
    <s v="b06303112劉盈妤"/>
    <n v="0"/>
    <n v="1"/>
    <n v="10"/>
    <n v="0"/>
    <n v="0"/>
    <n v="0"/>
    <s v="系"/>
    <s v="其他"/>
    <s v="其他系所"/>
    <s v="其他系所"/>
  </r>
  <r>
    <m/>
    <s v="劉羿杏"/>
    <m/>
    <m/>
    <m/>
    <s v="企業夥伴"/>
    <s v="燦星旅遊"/>
    <m/>
    <s v="其他"/>
    <m/>
    <m/>
    <m/>
    <m/>
    <m/>
    <m/>
    <s v="是"/>
    <m/>
    <s v="網路報名"/>
    <m/>
    <x v="1"/>
    <m/>
    <s v="TCP"/>
    <s v="結業式"/>
    <x v="2"/>
    <n v="2"/>
    <n v="107"/>
    <n v="1"/>
    <n v="0"/>
    <n v="0"/>
    <m/>
    <s v="其他劉羿杏"/>
    <n v="0"/>
    <n v="1"/>
    <n v="0"/>
    <n v="0"/>
    <n v="0"/>
    <n v="0"/>
    <s v="其他"/>
    <s v="非在校生"/>
    <s v="其他"/>
    <s v="其他"/>
  </r>
  <r>
    <s v="03 12 2019  2:22PM            "/>
    <s v="劉家瑜"/>
    <s v="B223236771"/>
    <s v="女"/>
    <s v="04/09/1999                    "/>
    <s v="學生"/>
    <s v="管理學院                      "/>
    <s v="工管系企管組"/>
    <s v="學士班"/>
    <n v="905910996"/>
    <s v="liu190409@gmail.com"/>
    <s v="其它"/>
    <s v="否"/>
    <n v="0"/>
    <n v="1"/>
    <s v="是"/>
    <m/>
    <s v="網路報名"/>
    <s v="223.139.219.78"/>
    <x v="614"/>
    <n v="10"/>
    <s v="TIP"/>
    <s v="企業實習計劃說明會"/>
    <x v="14"/>
    <n v="2"/>
    <n v="107"/>
    <n v="1"/>
    <n v="1"/>
    <n v="10"/>
    <s v="否"/>
    <s v="b06701159劉家瑜"/>
    <n v="0"/>
    <n v="1"/>
    <n v="10"/>
    <n v="0"/>
    <n v="0"/>
    <n v="0"/>
    <s v="系"/>
    <s v="工管"/>
    <s v="工管系"/>
    <s v="工管系"/>
  </r>
  <r>
    <s v="03 13 2019  1:34PM            "/>
    <s v="劉家瑜"/>
    <s v="B223236771"/>
    <s v="女"/>
    <s v="04/09/1999                    "/>
    <s v="學生"/>
    <s v="管理學院                      "/>
    <s v="工管系企管組"/>
    <s v="學士班"/>
    <n v="905910996"/>
    <s v="liu190409@gmail.com"/>
    <s v="其它"/>
    <s v="否"/>
    <n v="0"/>
    <n v="1"/>
    <s v="是"/>
    <m/>
    <s v="網路報名"/>
    <s v="140.112.25.30"/>
    <x v="614"/>
    <n v="10"/>
    <s v="TIP"/>
    <s v="企業實習計劃說明會"/>
    <x v="18"/>
    <n v="2"/>
    <n v="107"/>
    <n v="1"/>
    <n v="1"/>
    <n v="10"/>
    <s v="否"/>
    <s v="b06701159劉家瑜"/>
    <n v="0"/>
    <n v="1"/>
    <n v="10"/>
    <n v="0"/>
    <n v="0"/>
    <n v="0"/>
    <s v="系"/>
    <s v="工管"/>
    <s v="工管系"/>
    <s v="工管系"/>
  </r>
  <r>
    <s v="03 14 2019  1:49PM            "/>
    <s v="劉家瑜"/>
    <s v="B223236771"/>
    <s v="女"/>
    <s v="04/09/1999                    "/>
    <s v="學生"/>
    <s v="管理學院                      "/>
    <s v="工管系企管組"/>
    <s v="學士班"/>
    <n v="905910996"/>
    <s v="liu190409@gmail.com"/>
    <s v="其它"/>
    <s v="否"/>
    <n v="0"/>
    <n v="1"/>
    <s v="是"/>
    <m/>
    <s v="網路報名"/>
    <s v="114.136.208.55"/>
    <x v="614"/>
    <n v="10"/>
    <s v="TIP"/>
    <s v="企業實習計劃說明會"/>
    <x v="3"/>
    <n v="2"/>
    <n v="107"/>
    <n v="1"/>
    <n v="1"/>
    <n v="10"/>
    <s v="否"/>
    <s v="b06701159劉家瑜"/>
    <n v="0"/>
    <n v="1"/>
    <n v="10"/>
    <n v="0"/>
    <n v="0"/>
    <n v="0"/>
    <s v="系"/>
    <s v="工管"/>
    <s v="工管系"/>
    <s v="工管系"/>
  </r>
  <r>
    <s v="03 26 2019  5:10PM            "/>
    <s v="劉家瑜"/>
    <s v="B223236771"/>
    <s v="女"/>
    <s v="04/09/1999                    "/>
    <s v="學生"/>
    <s v="管理學院                      "/>
    <s v="工管系企管組"/>
    <s v="學士班"/>
    <n v="905910996"/>
    <s v="liu190409@gmail.com"/>
    <s v="其它"/>
    <s v="否"/>
    <s v="                              "/>
    <m/>
    <s v="是"/>
    <m/>
    <s v="網路報名"/>
    <s v="223.136.208.178"/>
    <x v="614"/>
    <n v="6"/>
    <s v="TIP"/>
    <s v="企業實習計劃說明會"/>
    <x v="16"/>
    <n v="2"/>
    <n v="107"/>
    <n v="1"/>
    <n v="1"/>
    <n v="10"/>
    <s v="否"/>
    <s v="b06701159劉家瑜"/>
    <n v="0"/>
    <n v="1"/>
    <n v="10"/>
    <n v="0"/>
    <n v="0"/>
    <n v="0"/>
    <s v="系"/>
    <s v="工管"/>
    <s v="工管系"/>
    <s v="工管系"/>
  </r>
  <r>
    <s v="02 25 2019 11:59PM            "/>
    <s v="劉容豔"/>
    <s v="H225192867"/>
    <s v="女"/>
    <s v="03/17/1999                    "/>
    <s v="學生"/>
    <s v="生物資源暨農學院              "/>
    <s v="園藝系"/>
    <s v="學士班"/>
    <n v="978014921"/>
    <s v="ruby880317@gmail.com"/>
    <s v="其它"/>
    <s v="否"/>
    <n v="1"/>
    <n v="0"/>
    <s v="否"/>
    <m/>
    <s v="網路報名"/>
    <s v="140.112.223.161"/>
    <x v="615"/>
    <n v="10"/>
    <s v="TIP"/>
    <s v="企業實習計劃說明會"/>
    <x v="1"/>
    <n v="2"/>
    <n v="107"/>
    <n v="1"/>
    <n v="1"/>
    <n v="10"/>
    <s v="否"/>
    <s v="b06608068劉容豔"/>
    <n v="1"/>
    <n v="0"/>
    <n v="0"/>
    <n v="1"/>
    <n v="0"/>
    <n v="0"/>
    <s v="系"/>
    <s v="其他"/>
    <s v="其他系所"/>
    <s v="其他系所"/>
  </r>
  <r>
    <s v="03 12 2019  5:12PM            "/>
    <s v="劉書睿"/>
    <s v="C121506322"/>
    <s v="男"/>
    <s v="09/05/1996                    "/>
    <s v="學生"/>
    <s v="管理學院                      "/>
    <s v="會計系"/>
    <s v="學士班"/>
    <n v="930388786"/>
    <s v="b04702100@ntu.edu.tw"/>
    <s v="其它"/>
    <s v="否"/>
    <n v="0"/>
    <n v="1"/>
    <s v="是"/>
    <m/>
    <s v="網路報名"/>
    <s v="49.216.29.72"/>
    <x v="616"/>
    <n v="10"/>
    <s v="TIP"/>
    <s v="企業實習計劃說明會"/>
    <x v="18"/>
    <n v="2"/>
    <n v="107"/>
    <n v="1"/>
    <n v="1"/>
    <n v="10"/>
    <s v="是"/>
    <s v="b04702100劉書睿"/>
    <n v="0"/>
    <n v="1"/>
    <n v="10"/>
    <n v="0"/>
    <n v="0"/>
    <n v="0"/>
    <s v="系"/>
    <s v="會計"/>
    <s v="會計系"/>
    <s v="會計系"/>
  </r>
  <r>
    <s v="02 25 2019 11:45AM            "/>
    <s v="劉敏婕"/>
    <s v="H224496722"/>
    <s v="女"/>
    <s v="05/01/1996                    "/>
    <s v="學生"/>
    <s v="社會科學院                    "/>
    <s v="經濟系"/>
    <s v="學士班"/>
    <n v="983268732"/>
    <s v="b03303018@ntu.edu.tw"/>
    <s v="其它"/>
    <s v="否"/>
    <n v="0"/>
    <n v="1"/>
    <s v="是"/>
    <m/>
    <s v="網路報名"/>
    <s v="140.112.223.110"/>
    <x v="617"/>
    <n v="10"/>
    <s v="TIP"/>
    <s v="企業實習計劃說明會"/>
    <x v="13"/>
    <n v="2"/>
    <n v="107"/>
    <n v="1"/>
    <n v="1"/>
    <n v="10"/>
    <s v="是"/>
    <s v="b03303018劉敏婕"/>
    <n v="0"/>
    <n v="1"/>
    <n v="10"/>
    <n v="0"/>
    <n v="0"/>
    <n v="0"/>
    <s v="系"/>
    <s v="其他"/>
    <s v="其他系所"/>
    <s v="其他系所"/>
  </r>
  <r>
    <s v="03 12 2019  1:53PM            "/>
    <s v="劉敏婕"/>
    <s v="H224496722"/>
    <s v="女"/>
    <s v="05/01/1996                    "/>
    <s v="學生"/>
    <s v="社會科學院                    "/>
    <s v="經濟系"/>
    <s v="學士班"/>
    <n v="983268732"/>
    <s v="b03303018@ntu.edu.tw"/>
    <s v="其它"/>
    <s v="否"/>
    <n v="0"/>
    <n v="1"/>
    <s v="是"/>
    <m/>
    <s v="網路報名"/>
    <s v="140.112.25.1"/>
    <x v="617"/>
    <n v="10"/>
    <s v="TIP"/>
    <s v="企業實習計劃說明會"/>
    <x v="9"/>
    <n v="2"/>
    <n v="107"/>
    <n v="1"/>
    <n v="1"/>
    <n v="10"/>
    <s v="是"/>
    <s v="b03303018劉敏婕"/>
    <n v="0"/>
    <n v="1"/>
    <n v="10"/>
    <n v="0"/>
    <n v="0"/>
    <n v="0"/>
    <s v="系"/>
    <s v="其他"/>
    <s v="其他系所"/>
    <s v="其他系所"/>
  </r>
  <r>
    <s v="03  6 2019 12:29PM            "/>
    <s v="劉敏婕"/>
    <s v="H224496722"/>
    <s v="女"/>
    <s v="05/01/1996                    "/>
    <s v="學生"/>
    <s v="社會科學院                    "/>
    <s v="經濟系"/>
    <s v="學士班"/>
    <n v="983268732"/>
    <s v="b03303018@ntu.edu.tw"/>
    <s v="其它"/>
    <s v="否"/>
    <n v="0"/>
    <n v="1"/>
    <s v="是"/>
    <m/>
    <s v="網路報名"/>
    <s v="223.137.165.200"/>
    <x v="617"/>
    <n v="10"/>
    <s v="TIP"/>
    <s v="企業實習計劃說明會"/>
    <x v="3"/>
    <n v="2"/>
    <n v="107"/>
    <n v="1"/>
    <n v="1"/>
    <n v="10"/>
    <s v="是"/>
    <s v="b03303018劉敏婕"/>
    <n v="0"/>
    <n v="1"/>
    <n v="10"/>
    <n v="0"/>
    <n v="0"/>
    <n v="0"/>
    <s v="系"/>
    <s v="其他"/>
    <s v="其他系所"/>
    <s v="其他系所"/>
  </r>
  <r>
    <s v="02 25 2019 11:44AM            "/>
    <s v="劉敏婕"/>
    <s v="H224496722"/>
    <s v="女"/>
    <s v="05/01/1996                    "/>
    <s v="學生"/>
    <s v="社會科學院                    "/>
    <s v="經濟系"/>
    <s v="學士班"/>
    <n v="983268732"/>
    <s v="b03303018@ntu.edu.tw"/>
    <s v="其它"/>
    <s v="否"/>
    <n v="0"/>
    <n v="1"/>
    <s v="是"/>
    <m/>
    <s v="網路報名"/>
    <s v="140.112.223.110"/>
    <x v="617"/>
    <n v="10"/>
    <s v="TIP"/>
    <s v="企業實習計劃說明會"/>
    <x v="8"/>
    <n v="2"/>
    <n v="107"/>
    <n v="1"/>
    <n v="1"/>
    <n v="10"/>
    <s v="是"/>
    <s v="b03303018劉敏婕"/>
    <n v="0"/>
    <n v="1"/>
    <n v="10"/>
    <n v="0"/>
    <n v="0"/>
    <n v="0"/>
    <s v="系"/>
    <s v="其他"/>
    <s v="其他系所"/>
    <s v="其他系所"/>
  </r>
  <r>
    <s v="03 22 2019  7:26PM            "/>
    <s v="劉敏婕"/>
    <s v="H224496722"/>
    <s v="女"/>
    <s v="05/01/1996                    "/>
    <s v="學生"/>
    <s v="社會科學院                    "/>
    <s v="經濟系"/>
    <s v="學士班"/>
    <n v="983268732"/>
    <s v="b03303018@ntu.edu.tw"/>
    <s v="其它"/>
    <s v="否"/>
    <n v="0"/>
    <n v="1"/>
    <s v="是"/>
    <m/>
    <s v="網路報名"/>
    <s v="140.112.223.110"/>
    <x v="617"/>
    <n v="10"/>
    <s v="TIP"/>
    <s v="企業實習計劃說明會"/>
    <x v="5"/>
    <n v="2"/>
    <n v="107"/>
    <n v="1"/>
    <n v="1"/>
    <n v="10"/>
    <s v="是"/>
    <s v="b03303018劉敏婕"/>
    <n v="0"/>
    <n v="1"/>
    <n v="10"/>
    <n v="0"/>
    <n v="0"/>
    <n v="0"/>
    <s v="系"/>
    <s v="其他"/>
    <s v="其他系所"/>
    <s v="其他系所"/>
  </r>
  <r>
    <s v="03 18 2019  6:02PM            "/>
    <s v="劉敏婕"/>
    <s v="H224496722"/>
    <s v="女"/>
    <s v="05/01/1996                    "/>
    <s v="學生"/>
    <s v="社會科學院                    "/>
    <s v="經濟系"/>
    <s v="學士班"/>
    <n v="983268732"/>
    <s v="b03303018@ntu.edu.tw"/>
    <s v="其它"/>
    <s v="否"/>
    <s v="                              "/>
    <m/>
    <s v="是"/>
    <m/>
    <s v="網路報名"/>
    <s v="114.137.30.190"/>
    <x v="617"/>
    <n v="6"/>
    <s v="TIP"/>
    <s v="企業實習計劃說明會"/>
    <x v="22"/>
    <n v="2"/>
    <n v="107"/>
    <n v="1"/>
    <n v="1"/>
    <n v="10"/>
    <s v="是"/>
    <s v="b03303018劉敏婕"/>
    <n v="0"/>
    <n v="1"/>
    <n v="10"/>
    <n v="0"/>
    <n v="0"/>
    <n v="0"/>
    <s v="系"/>
    <s v="其他"/>
    <s v="其他系所"/>
    <s v="其他系所"/>
  </r>
  <r>
    <s v="04 11 2019  3:43PM            "/>
    <s v="劉敏婕"/>
    <s v="H224496722"/>
    <s v="女"/>
    <s v="05/01/1996                    "/>
    <s v="學生"/>
    <s v="社會科學院                    "/>
    <s v="經濟系"/>
    <s v="學士班"/>
    <n v="983268732"/>
    <s v="b03303018@ntu.edu.tw"/>
    <s v="其它"/>
    <s v="否"/>
    <s v="                              "/>
    <m/>
    <s v="是"/>
    <m/>
    <s v="網路報名"/>
    <s v="42.73.77.83"/>
    <x v="617"/>
    <n v="6"/>
    <s v="TIP"/>
    <s v="企業實習計劃說明會"/>
    <x v="23"/>
    <n v="2"/>
    <n v="107"/>
    <n v="1"/>
    <n v="1"/>
    <n v="10"/>
    <s v="是"/>
    <s v="b03303018劉敏婕"/>
    <n v="0"/>
    <n v="1"/>
    <n v="10"/>
    <n v="0"/>
    <n v="0"/>
    <n v="0"/>
    <s v="系"/>
    <s v="其他"/>
    <s v="其他系所"/>
    <s v="其他系所"/>
  </r>
  <r>
    <s v="03 20 2019  3:00PM            "/>
    <s v="劉智玄"/>
    <s v="O100449378"/>
    <s v="女"/>
    <s v="08/19/1996                    "/>
    <s v="學生"/>
    <s v="管理學院                      "/>
    <s v="會計系"/>
    <s v="碩士班"/>
    <n v="927030735"/>
    <s v="coolstanley0819@gmail.com"/>
    <s v="其它"/>
    <s v="是"/>
    <n v="0"/>
    <n v="0"/>
    <s v="是"/>
    <m/>
    <s v="現場報名"/>
    <m/>
    <x v="618"/>
    <n v="0"/>
    <s v="TIP"/>
    <s v="企業實習計劃說明會"/>
    <x v="8"/>
    <n v="2"/>
    <n v="107"/>
    <n v="1"/>
    <n v="1"/>
    <n v="10"/>
    <m/>
    <s v="r07722047劉智玄"/>
    <n v="0"/>
    <n v="0"/>
    <n v="0"/>
    <n v="0"/>
    <n v="1"/>
    <n v="0"/>
    <s v="所"/>
    <s v="會計"/>
    <s v="會計所"/>
    <s v="會研所"/>
  </r>
  <r>
    <s v="03  4 2019 10:57PM            "/>
    <s v="劉睿澄"/>
    <s v="E125113610"/>
    <s v="男"/>
    <s v="07/31/1996                    "/>
    <s v="學生"/>
    <s v="管理學院                      "/>
    <s v="國企系"/>
    <s v="碩士班"/>
    <n v="932352153"/>
    <s v="allen60212@gmail.com"/>
    <s v="其它"/>
    <s v="否"/>
    <n v="0"/>
    <n v="1"/>
    <s v="是"/>
    <m/>
    <s v="網路報名"/>
    <s v="1.161.234.251"/>
    <x v="619"/>
    <n v="10"/>
    <s v="TIP"/>
    <s v="企業實習計劃說明會"/>
    <x v="3"/>
    <n v="2"/>
    <n v="107"/>
    <n v="1"/>
    <n v="1"/>
    <n v="10"/>
    <s v="是"/>
    <s v="r07724052劉睿澄"/>
    <n v="0"/>
    <n v="1"/>
    <n v="10"/>
    <n v="0"/>
    <n v="0"/>
    <n v="0"/>
    <s v="所"/>
    <s v="國企"/>
    <s v="國企所"/>
    <s v="國企所"/>
  </r>
  <r>
    <s v="03  4 2019 10:56PM            "/>
    <s v="劉睿澄"/>
    <s v="E125113610"/>
    <s v="男"/>
    <s v="07/31/1996                    "/>
    <s v="學生"/>
    <s v="管理學院                      "/>
    <s v="國企系"/>
    <s v="碩士班"/>
    <n v="932352153"/>
    <s v="allen60212@gmail.com"/>
    <s v="其它"/>
    <s v="否"/>
    <n v="0"/>
    <n v="1"/>
    <s v="是"/>
    <m/>
    <s v="網路報名"/>
    <s v="1.161.234.251"/>
    <x v="619"/>
    <n v="10"/>
    <s v="TIP"/>
    <s v="企業實習計劃說明會"/>
    <x v="8"/>
    <n v="2"/>
    <n v="107"/>
    <n v="1"/>
    <n v="1"/>
    <n v="10"/>
    <s v="有"/>
    <s v="r07724052劉睿澄"/>
    <n v="0"/>
    <n v="1"/>
    <n v="10"/>
    <n v="0"/>
    <n v="0"/>
    <n v="0"/>
    <s v="所"/>
    <s v="國企"/>
    <s v="國企所"/>
    <s v="國企所"/>
  </r>
  <r>
    <m/>
    <s v="劉勳宏"/>
    <m/>
    <m/>
    <m/>
    <s v="校外人士"/>
    <m/>
    <m/>
    <m/>
    <m/>
    <m/>
    <s v="其他"/>
    <s v="是"/>
    <n v="0"/>
    <n v="0"/>
    <s v="是"/>
    <m/>
    <s v="現場報名"/>
    <m/>
    <x v="1"/>
    <n v="0"/>
    <s v="TIP"/>
    <s v="企業實習計劃說明會"/>
    <x v="10"/>
    <n v="2"/>
    <n v="107"/>
    <n v="1"/>
    <n v="1"/>
    <n v="10"/>
    <m/>
    <s v="其他劉勳宏"/>
    <n v="0"/>
    <n v="0"/>
    <n v="0"/>
    <n v="0"/>
    <n v="1"/>
    <n v="0"/>
    <s v="其他"/>
    <s v="非在校生"/>
    <s v="其他"/>
    <s v="其他"/>
  </r>
  <r>
    <s v="02 23 2019 10:10PM            "/>
    <s v="劉曉潔"/>
    <s v="K222986645"/>
    <s v="女"/>
    <s v="07/20/1999                    "/>
    <s v="學生"/>
    <s v="管理學院                      "/>
    <s v="國企系"/>
    <s v="學士班"/>
    <n v="916346526"/>
    <s v="claire88720@gmail.com"/>
    <s v="其它"/>
    <s v="是"/>
    <n v="0"/>
    <n v="1"/>
    <s v="是"/>
    <m/>
    <s v="網路報名"/>
    <s v="140.112.228.87"/>
    <x v="620"/>
    <n v="10"/>
    <s v="TIP"/>
    <s v="企業實習計劃說明會"/>
    <x v="18"/>
    <n v="2"/>
    <n v="107"/>
    <n v="1"/>
    <n v="1"/>
    <n v="10"/>
    <s v="否"/>
    <s v="b06704040劉曉潔"/>
    <n v="0"/>
    <n v="1"/>
    <n v="10"/>
    <n v="0"/>
    <n v="0"/>
    <n v="0"/>
    <s v="系"/>
    <s v="國企"/>
    <s v="國企系"/>
    <s v="國企系"/>
  </r>
  <r>
    <s v="04 13 2019 12:55PM            "/>
    <s v="劉曉潔"/>
    <s v="K222986645"/>
    <s v="男"/>
    <s v="07/20/1999                    "/>
    <s v="學生"/>
    <s v="管理學院                      "/>
    <s v="國企系"/>
    <s v="學士班"/>
    <n v="916346526"/>
    <s v="claire88720@gmail.com"/>
    <s v="其它"/>
    <s v="是"/>
    <s v="                              "/>
    <m/>
    <s v="是"/>
    <m/>
    <s v="網路報名"/>
    <m/>
    <x v="620"/>
    <m/>
    <s v="TCP"/>
    <s v="結業式"/>
    <x v="2"/>
    <n v="2"/>
    <n v="107"/>
    <n v="1"/>
    <n v="0"/>
    <n v="0"/>
    <m/>
    <s v="b06704040劉曉潔"/>
    <n v="0"/>
    <n v="1"/>
    <n v="0"/>
    <n v="0"/>
    <n v="0"/>
    <n v="0"/>
    <s v="系"/>
    <s v="國企"/>
    <s v="國企系"/>
    <s v="國企系"/>
  </r>
  <r>
    <s v="04 18 2019  3:10PM            "/>
    <s v="劉曉潔"/>
    <s v="K222986645"/>
    <s v="女"/>
    <s v="07/20/1999                    "/>
    <s v="學生"/>
    <s v="管理學院                      "/>
    <s v="國企系"/>
    <s v="學士班"/>
    <n v="916346526"/>
    <s v="claire88720@gmail.com"/>
    <s v="其它"/>
    <s v="否"/>
    <s v="                              "/>
    <m/>
    <s v="否"/>
    <m/>
    <s v="網路報名"/>
    <s v="140.112.228.87"/>
    <x v="620"/>
    <n v="6"/>
    <s v="TIP"/>
    <s v="企業實習說明會"/>
    <x v="12"/>
    <n v="2"/>
    <n v="107"/>
    <n v="1"/>
    <n v="1"/>
    <n v="10"/>
    <s v="否"/>
    <s v="b06704040劉曉潔"/>
    <n v="1"/>
    <n v="0"/>
    <n v="0"/>
    <n v="1"/>
    <n v="0"/>
    <n v="0"/>
    <s v="系"/>
    <s v="國企"/>
    <s v="國企系"/>
    <s v="國企系"/>
  </r>
  <r>
    <s v="03 12 2019  1:29PM            "/>
    <s v="歐子立"/>
    <s v="X120599589"/>
    <s v="男"/>
    <s v="01/09/1998                    "/>
    <s v="學生"/>
    <s v="管理學院                      "/>
    <s v="資管系"/>
    <s v="學士班"/>
    <n v="928400117"/>
    <s v="b05705013@ntu.im"/>
    <s v="其它"/>
    <s v="否"/>
    <n v="1"/>
    <n v="0"/>
    <s v="否"/>
    <m/>
    <s v="網路報名"/>
    <s v="140.112.247.92"/>
    <x v="621"/>
    <n v="10"/>
    <s v="TIP"/>
    <s v="企業實習計劃說明會"/>
    <x v="3"/>
    <n v="2"/>
    <n v="107"/>
    <n v="1"/>
    <n v="1"/>
    <n v="10"/>
    <s v="否"/>
    <s v="b05705013歐子立"/>
    <n v="1"/>
    <n v="0"/>
    <n v="0"/>
    <n v="1"/>
    <n v="0"/>
    <n v="0"/>
    <s v="系"/>
    <s v="資管"/>
    <s v="資管系"/>
    <s v="資管系"/>
  </r>
  <r>
    <s v="03 12 2019  1:28PM            "/>
    <s v="歐子立"/>
    <s v="X120599589"/>
    <s v="男"/>
    <s v="01/09/1998                    "/>
    <s v="學生"/>
    <s v="管理學院                      "/>
    <s v="資管系"/>
    <s v="學士班"/>
    <n v="928400117"/>
    <s v="b05705013@ntu.im"/>
    <s v="其它"/>
    <s v="否"/>
    <n v="1"/>
    <n v="0"/>
    <s v="否"/>
    <m/>
    <s v="網路報名"/>
    <s v="140.112.247.92"/>
    <x v="621"/>
    <n v="10"/>
    <s v="TIP"/>
    <s v="企業實習計劃說明會"/>
    <x v="8"/>
    <n v="2"/>
    <n v="107"/>
    <n v="1"/>
    <n v="1"/>
    <n v="10"/>
    <s v="否"/>
    <s v="b05705013歐子立"/>
    <n v="1"/>
    <n v="0"/>
    <n v="0"/>
    <n v="1"/>
    <n v="0"/>
    <n v="0"/>
    <s v="系"/>
    <s v="資管"/>
    <s v="資管系"/>
    <s v="資管系"/>
  </r>
  <r>
    <s v="03 12 2019  1:29PM            "/>
    <s v="歐子立"/>
    <s v="X120599589"/>
    <s v="男"/>
    <s v="01/09/1998                    "/>
    <s v="學生"/>
    <s v="管理學院                      "/>
    <s v="資管系"/>
    <s v="學士班"/>
    <n v="928400117"/>
    <s v="b05705013@ntu.im"/>
    <s v="其它"/>
    <s v="否"/>
    <n v="1"/>
    <n v="0"/>
    <s v="否"/>
    <m/>
    <s v="網路報名"/>
    <s v="140.112.247.92"/>
    <x v="621"/>
    <n v="10"/>
    <s v="TIP"/>
    <s v="企業實習計劃說明會"/>
    <x v="5"/>
    <n v="2"/>
    <n v="107"/>
    <n v="1"/>
    <n v="1"/>
    <n v="10"/>
    <s v="否"/>
    <s v="b05705013歐子立"/>
    <n v="1"/>
    <n v="0"/>
    <n v="0"/>
    <n v="1"/>
    <n v="0"/>
    <n v="0"/>
    <s v="系"/>
    <s v="資管"/>
    <s v="資管系"/>
    <s v="資管系"/>
  </r>
  <r>
    <n v="20190331"/>
    <s v="歐子立"/>
    <s v="X120599589"/>
    <s v="男"/>
    <s v="01/09/1998                    "/>
    <s v="學生"/>
    <s v="管理學院                      "/>
    <s v="資管系"/>
    <s v="學士班"/>
    <n v="928400117"/>
    <s v="b05705013@ntu.im"/>
    <m/>
    <m/>
    <m/>
    <m/>
    <m/>
    <m/>
    <m/>
    <m/>
    <x v="621"/>
    <m/>
    <s v="黑名單"/>
    <s v="20190326-20190510"/>
    <x v="15"/>
    <n v="2"/>
    <n v="107"/>
    <m/>
    <m/>
    <m/>
    <m/>
    <s v="b05705013歐子立"/>
    <m/>
    <n v="0"/>
    <m/>
    <n v="-3"/>
    <m/>
    <m/>
    <s v="系"/>
    <s v="資管"/>
    <s v="資管系"/>
    <s v="資管系"/>
  </r>
  <r>
    <s v="04 28 2019 11:10PM            "/>
    <s v="歐陽睿"/>
    <s v="A129655651"/>
    <s v="男"/>
    <s v="11/25/1997                    "/>
    <s v="學生"/>
    <s v="管理學院                      "/>
    <s v="財金系"/>
    <s v="學士班"/>
    <n v="916445927"/>
    <s v="ericouyang11@gmail.com"/>
    <s v="其它"/>
    <s v="否"/>
    <s v="                              "/>
    <m/>
    <s v="是"/>
    <m/>
    <s v="網路報名"/>
    <s v="140.118.225.72"/>
    <x v="622"/>
    <n v="6"/>
    <s v="TIP"/>
    <s v="企業實習說明會"/>
    <x v="7"/>
    <n v="2"/>
    <n v="107"/>
    <n v="1"/>
    <n v="1"/>
    <n v="10"/>
    <s v="否"/>
    <s v="b06703123歐陽睿"/>
    <n v="0"/>
    <n v="1"/>
    <n v="10"/>
    <n v="0"/>
    <n v="0"/>
    <n v="0"/>
    <s v="系"/>
    <s v="財金"/>
    <s v="財金系"/>
    <s v="財金系"/>
  </r>
  <r>
    <s v="03  8 2019  3:55PM            "/>
    <s v="潘君亭"/>
    <s v="F228459232"/>
    <s v="女"/>
    <s v="03/24/1993                    "/>
    <s v="學生"/>
    <s v="管理學院                      "/>
    <s v="國企系"/>
    <s v="碩士班"/>
    <n v="910194409"/>
    <s v="capller589@gmail.com"/>
    <s v="其它"/>
    <s v="否"/>
    <n v="0"/>
    <n v="1"/>
    <s v="是"/>
    <m/>
    <s v="網路報名"/>
    <s v="140.112.25.106"/>
    <x v="623"/>
    <n v="10"/>
    <s v="TIP"/>
    <s v="企業實習計劃說明會"/>
    <x v="10"/>
    <n v="2"/>
    <n v="107"/>
    <n v="1"/>
    <n v="1"/>
    <n v="10"/>
    <m/>
    <s v="r07724044潘君亭"/>
    <n v="0"/>
    <n v="1"/>
    <n v="10"/>
    <n v="0"/>
    <n v="0"/>
    <n v="0"/>
    <s v="所"/>
    <s v="國企"/>
    <s v="國企所"/>
    <s v="國企所"/>
  </r>
  <r>
    <s v="03 14 2019  9:10PM            "/>
    <s v="潘君亭"/>
    <s v="F228459232"/>
    <s v="女"/>
    <s v="03/24/1993                    "/>
    <s v="學生"/>
    <s v="管理學院                      "/>
    <s v="國企系"/>
    <s v="碩士班"/>
    <n v="910194409"/>
    <s v="capller589@gmail.com"/>
    <s v="其它"/>
    <s v="否"/>
    <n v="0"/>
    <n v="1"/>
    <s v="是"/>
    <m/>
    <s v="網路報名"/>
    <s v="1.200.204.29"/>
    <x v="623"/>
    <n v="10"/>
    <s v="TIP"/>
    <s v="企業實習計劃說明會"/>
    <x v="5"/>
    <n v="2"/>
    <n v="107"/>
    <n v="1"/>
    <n v="1"/>
    <n v="10"/>
    <s v="是"/>
    <s v="r07724044潘君亭"/>
    <n v="0"/>
    <n v="1"/>
    <n v="10"/>
    <n v="0"/>
    <n v="0"/>
    <n v="0"/>
    <s v="所"/>
    <s v="國企"/>
    <s v="國企所"/>
    <s v="國企所"/>
  </r>
  <r>
    <s v="03 19 2019  7:12PM            "/>
    <s v="潘君亭"/>
    <s v="F228459232"/>
    <s v="女"/>
    <s v="03/24/1993                    "/>
    <s v="學生"/>
    <s v="管理學院                      "/>
    <s v="國企系"/>
    <s v="碩士班"/>
    <n v="910194409"/>
    <s v="capller589@gmail.com"/>
    <s v="其它"/>
    <s v="否"/>
    <s v="                              "/>
    <m/>
    <s v="是"/>
    <m/>
    <s v="網路報名"/>
    <s v="180.217.92.132"/>
    <x v="623"/>
    <n v="6"/>
    <s v="TIP"/>
    <s v="企業實習計劃說明會"/>
    <x v="23"/>
    <n v="2"/>
    <n v="107"/>
    <n v="1"/>
    <n v="1"/>
    <n v="10"/>
    <s v="是"/>
    <s v="r07724044潘君亭"/>
    <n v="0"/>
    <n v="1"/>
    <n v="10"/>
    <n v="0"/>
    <n v="0"/>
    <n v="0"/>
    <s v="所"/>
    <s v="國企"/>
    <s v="國企所"/>
    <s v="國企所"/>
  </r>
  <r>
    <s v="04 27 2019  1:39PM            "/>
    <s v="潘君亭"/>
    <s v="F228459232"/>
    <s v="女"/>
    <s v="03/24/1993                    "/>
    <s v="學生"/>
    <s v="管理學院                      "/>
    <s v="國企系"/>
    <s v="碩士班"/>
    <n v="910194409"/>
    <s v="capller589@gmail.com"/>
    <s v="其它"/>
    <s v="否"/>
    <s v="                              "/>
    <m/>
    <s v="是"/>
    <m/>
    <s v="網路報名"/>
    <s v="180.217.101.53"/>
    <x v="623"/>
    <n v="6"/>
    <s v="TIP"/>
    <s v="企業實習說明會"/>
    <x v="7"/>
    <n v="2"/>
    <n v="107"/>
    <n v="1"/>
    <n v="1"/>
    <n v="10"/>
    <s v="否"/>
    <s v="r07724044潘君亭"/>
    <n v="0"/>
    <n v="1"/>
    <n v="10"/>
    <n v="0"/>
    <n v="0"/>
    <n v="0"/>
    <s v="所"/>
    <s v="國企"/>
    <s v="國企所"/>
    <s v="國企所"/>
  </r>
  <r>
    <s v="04 25 2019  9:53PM            "/>
    <s v="潘佳琳"/>
    <s v="F229971657"/>
    <s v="女"/>
    <s v="07/20/1998                    "/>
    <s v="學生"/>
    <s v="文學院                        "/>
    <s v="歷史系"/>
    <s v="學士班"/>
    <n v="920459811"/>
    <s v="linda991239@gmail.com"/>
    <s v="其它"/>
    <s v="否"/>
    <s v="                              "/>
    <m/>
    <s v="是"/>
    <m/>
    <s v="網路報名"/>
    <s v="223.140.237.236"/>
    <x v="624"/>
    <n v="6"/>
    <s v="TIP"/>
    <s v="企業實習說明會"/>
    <x v="12"/>
    <n v="2"/>
    <n v="107"/>
    <n v="1"/>
    <n v="1"/>
    <n v="10"/>
    <s v="否"/>
    <s v="b05103003潘佳琳"/>
    <n v="0"/>
    <n v="1"/>
    <n v="10"/>
    <n v="0"/>
    <n v="0"/>
    <n v="0"/>
    <s v="系"/>
    <s v="其他"/>
    <s v="其他系所"/>
    <s v="其他系所"/>
  </r>
  <r>
    <s v="04 25 2019  9:59PM            "/>
    <s v="潘佳琳"/>
    <s v="F229971657"/>
    <s v="女"/>
    <s v="07/20/1998                    "/>
    <s v="學生"/>
    <s v="文學院                        "/>
    <s v="歷史系"/>
    <s v="學士班"/>
    <n v="920459811"/>
    <s v="linda991239@gmail.com"/>
    <s v="其它"/>
    <s v="否"/>
    <s v="                              "/>
    <m/>
    <s v="是"/>
    <m/>
    <s v="網路報名"/>
    <s v="223.140.237.236"/>
    <x v="624"/>
    <n v="6"/>
    <s v="TIP"/>
    <s v="企業實習說明會"/>
    <x v="7"/>
    <n v="2"/>
    <n v="107"/>
    <n v="1"/>
    <n v="1"/>
    <n v="10"/>
    <s v="否"/>
    <s v="b05103003潘佳琳"/>
    <n v="0"/>
    <n v="1"/>
    <n v="10"/>
    <n v="0"/>
    <n v="0"/>
    <n v="0"/>
    <s v="系"/>
    <s v="其他"/>
    <s v="其他系所"/>
    <s v="其他系所"/>
  </r>
  <r>
    <s v="03  6 2019 12:06PM            "/>
    <s v="潘芷寧"/>
    <s v="F228823401"/>
    <s v="女"/>
    <s v="01/08/1995                    "/>
    <s v="校外人士"/>
    <m/>
    <m/>
    <m/>
    <n v="937818261"/>
    <s v="penamy5080@gmail.com"/>
    <s v="其它"/>
    <s v="否"/>
    <n v="0"/>
    <n v="1"/>
    <s v="是"/>
    <m/>
    <s v="網路報名"/>
    <s v="140.124.249.8"/>
    <x v="625"/>
    <n v="10"/>
    <s v="TIP"/>
    <s v="企業實習計劃說明會"/>
    <x v="3"/>
    <n v="2"/>
    <n v="107"/>
    <n v="1"/>
    <n v="1"/>
    <n v="10"/>
    <s v="否"/>
    <s v="penamy5080潘芷寧"/>
    <n v="0"/>
    <n v="1"/>
    <n v="10"/>
    <n v="0"/>
    <n v="0"/>
    <n v="0"/>
    <s v="其他"/>
    <s v="非在校生"/>
    <s v="其他"/>
    <s v="其他"/>
  </r>
  <r>
    <s v="03  6 2019 12:08PM            "/>
    <s v="潘芷寧"/>
    <s v="F228823401"/>
    <s v="女"/>
    <s v="01/08/1995                    "/>
    <s v="校外人士"/>
    <m/>
    <m/>
    <m/>
    <n v="937818261"/>
    <s v="penamy5080@gmail.com"/>
    <s v="其它"/>
    <s v="否"/>
    <n v="0"/>
    <n v="1"/>
    <s v="是"/>
    <m/>
    <s v="網路報名"/>
    <s v="140.124.249.8"/>
    <x v="625"/>
    <n v="10"/>
    <s v="TIP"/>
    <s v="企業實習計劃說明會"/>
    <x v="8"/>
    <n v="2"/>
    <n v="107"/>
    <n v="1"/>
    <n v="1"/>
    <n v="10"/>
    <s v="否"/>
    <s v="penamy5080潘芷寧"/>
    <n v="0"/>
    <n v="1"/>
    <n v="10"/>
    <n v="0"/>
    <n v="0"/>
    <n v="0"/>
    <s v="其他"/>
    <s v="非在校生"/>
    <s v="其他"/>
    <s v="其他"/>
  </r>
  <r>
    <s v="03 11 2019 11:30AM            "/>
    <s v="潘冠臻"/>
    <s v="C221454601"/>
    <s v="女"/>
    <s v="02/09/1995                    "/>
    <s v="學生"/>
    <s v="管理學院                      "/>
    <s v="商研所"/>
    <s v="碩士班"/>
    <n v="988768062"/>
    <s v="c301181@gmail.com"/>
    <s v="其它"/>
    <s v="否"/>
    <n v="0"/>
    <n v="1"/>
    <s v="是"/>
    <m/>
    <s v="網路報名"/>
    <s v="140.112.25.7"/>
    <x v="626"/>
    <n v="10"/>
    <s v="TIP"/>
    <s v="企業實習計劃說明會"/>
    <x v="10"/>
    <n v="2"/>
    <n v="107"/>
    <n v="1"/>
    <n v="1"/>
    <n v="10"/>
    <m/>
    <s v="r06741046潘冠臻"/>
    <n v="0"/>
    <n v="1"/>
    <n v="10"/>
    <n v="0"/>
    <n v="0"/>
    <n v="0"/>
    <s v="所"/>
    <s v="商研"/>
    <s v="商研所"/>
    <s v="商研所"/>
  </r>
  <r>
    <s v="04 14 2019  1:11PM            "/>
    <s v="潘冠融"/>
    <s v="A129768224"/>
    <s v="男"/>
    <s v="10/17/1997                    "/>
    <s v="學生"/>
    <s v="管理學院                      "/>
    <s v="國企系"/>
    <s v="學士班"/>
    <n v="975810386"/>
    <s v="pedro05704029@gmail.com"/>
    <s v="其它"/>
    <s v="否"/>
    <s v="                              "/>
    <m/>
    <s v="否"/>
    <m/>
    <s v="網路報名"/>
    <s v="111.240.168.238"/>
    <x v="627"/>
    <n v="6"/>
    <s v="TIP"/>
    <s v="企業實習說明會"/>
    <x v="12"/>
    <n v="2"/>
    <n v="107"/>
    <n v="1"/>
    <n v="1"/>
    <n v="10"/>
    <s v="是"/>
    <s v="b05704029潘冠融"/>
    <n v="1"/>
    <n v="0"/>
    <n v="0"/>
    <n v="1"/>
    <n v="0"/>
    <n v="0"/>
    <s v="系"/>
    <s v="國企"/>
    <s v="國企系"/>
    <s v="國企系"/>
  </r>
  <r>
    <s v="02 19 2019 10:08AM            "/>
    <s v="潘政傑"/>
    <s v="F129443905"/>
    <s v="男"/>
    <s v="05/21/1995                    "/>
    <s v="學生"/>
    <s v="管理學院                      "/>
    <s v="國企系"/>
    <s v="碩士班"/>
    <n v="921060797"/>
    <s v="jeffpan2003@gmail.com"/>
    <s v="其它"/>
    <s v="否"/>
    <n v="0"/>
    <n v="1"/>
    <s v="是"/>
    <m/>
    <s v="網路報名"/>
    <s v="45.64.228.86"/>
    <x v="628"/>
    <n v="10"/>
    <s v="TIP"/>
    <s v="企業實習計劃說明會"/>
    <x v="13"/>
    <n v="2"/>
    <n v="107"/>
    <n v="1"/>
    <n v="1"/>
    <n v="10"/>
    <s v="是"/>
    <s v="r06724082潘政傑"/>
    <n v="0"/>
    <n v="1"/>
    <n v="10"/>
    <n v="0"/>
    <n v="0"/>
    <n v="0"/>
    <s v="所"/>
    <s v="國企"/>
    <s v="國企所"/>
    <s v="國企所"/>
  </r>
  <r>
    <s v="02 19 2019 10:00AM            "/>
    <s v="潘政傑"/>
    <s v="F129443905"/>
    <s v="男"/>
    <s v="05/21/1995                    "/>
    <s v="學生"/>
    <s v="管理學院                      "/>
    <s v="國企系"/>
    <s v="碩士班"/>
    <n v="921060797"/>
    <s v="jeffpan2003@gmail.com"/>
    <s v="其它"/>
    <s v="否"/>
    <n v="0"/>
    <n v="1"/>
    <s v="是"/>
    <m/>
    <s v="網路報名"/>
    <s v="45.64.228.86"/>
    <x v="628"/>
    <n v="10"/>
    <s v="TIP"/>
    <s v="企業實習計劃說明會"/>
    <x v="0"/>
    <n v="2"/>
    <n v="107"/>
    <n v="1"/>
    <n v="1"/>
    <n v="10"/>
    <s v="是"/>
    <s v="r06724082潘政傑"/>
    <n v="0"/>
    <n v="1"/>
    <n v="10"/>
    <n v="0"/>
    <n v="0"/>
    <n v="0"/>
    <s v="所"/>
    <s v="國企"/>
    <s v="國企所"/>
    <s v="國企所"/>
  </r>
  <r>
    <s v="03 11 2019  8:41PM            "/>
    <s v="潘政傑"/>
    <s v="F129443905"/>
    <s v="男"/>
    <s v="05/21/1995                    "/>
    <s v="學生"/>
    <s v="管理學院                      "/>
    <s v="國企系"/>
    <s v="碩士班"/>
    <n v="921060797"/>
    <s v="jeffpan2003@gmail.com"/>
    <s v="其它"/>
    <s v="否"/>
    <n v="0"/>
    <n v="1"/>
    <s v="是"/>
    <m/>
    <s v="網路報名"/>
    <s v="150.117.202.122"/>
    <x v="628"/>
    <n v="10"/>
    <s v="TIP"/>
    <s v="企業實習計劃說明會"/>
    <x v="19"/>
    <n v="2"/>
    <n v="107"/>
    <n v="1"/>
    <n v="1"/>
    <n v="10"/>
    <m/>
    <s v="r06724082潘政傑"/>
    <n v="0"/>
    <n v="1"/>
    <n v="10"/>
    <n v="0"/>
    <n v="0"/>
    <n v="0"/>
    <s v="所"/>
    <s v="國企"/>
    <s v="國企所"/>
    <s v="國企所"/>
  </r>
  <r>
    <s v="03 12 2019 10:27PM            "/>
    <s v="潘政傑"/>
    <s v="F129443905"/>
    <s v="男"/>
    <s v="05/21/1995                    "/>
    <s v="學生"/>
    <s v="管理學院                      "/>
    <s v="國企系"/>
    <s v="碩士班"/>
    <n v="921060797"/>
    <s v="jeffpan2003@gmail.com"/>
    <s v="其它"/>
    <s v="否"/>
    <n v="0"/>
    <n v="1"/>
    <s v="是"/>
    <m/>
    <s v="網路報名"/>
    <s v="150.117.202.122"/>
    <x v="628"/>
    <n v="10"/>
    <s v="TIP"/>
    <s v="企業實習計劃說明會"/>
    <x v="14"/>
    <n v="2"/>
    <n v="107"/>
    <n v="1"/>
    <n v="1"/>
    <n v="10"/>
    <s v="是"/>
    <s v="r06724082潘政傑"/>
    <n v="0"/>
    <n v="1"/>
    <n v="10"/>
    <n v="0"/>
    <n v="0"/>
    <n v="0"/>
    <s v="所"/>
    <s v="國企"/>
    <s v="國企所"/>
    <s v="國企所"/>
  </r>
  <r>
    <s v="02 19 2019 10:12AM            "/>
    <s v="潘政傑"/>
    <s v="F129443905"/>
    <s v="男"/>
    <s v="05/21/1995                    "/>
    <s v="學生"/>
    <s v="管理學院                      "/>
    <s v="國企系"/>
    <s v="碩士班"/>
    <n v="921060797"/>
    <s v="jeffpan2003@gmail.com"/>
    <s v="其它"/>
    <s v="否"/>
    <n v="0"/>
    <n v="1"/>
    <s v="是"/>
    <m/>
    <s v="網路報名"/>
    <s v="45.64.228.86"/>
    <x v="628"/>
    <n v="10"/>
    <s v="TIP"/>
    <s v="企業實習計劃說明會"/>
    <x v="9"/>
    <n v="2"/>
    <n v="107"/>
    <n v="1"/>
    <n v="1"/>
    <n v="10"/>
    <s v="是"/>
    <s v="r06724082潘政傑"/>
    <n v="0"/>
    <n v="1"/>
    <n v="10"/>
    <n v="0"/>
    <n v="0"/>
    <n v="0"/>
    <s v="所"/>
    <s v="國企"/>
    <s v="國企所"/>
    <s v="國企所"/>
  </r>
  <r>
    <s v="03 10 2019 12:12PM            "/>
    <s v="潘政傑"/>
    <s v="F129443905"/>
    <s v="男"/>
    <s v="05/21/1995                    "/>
    <s v="學生"/>
    <s v="管理學院                      "/>
    <s v="國企系"/>
    <s v="碩士班"/>
    <n v="921060797"/>
    <s v="jeffpan2003@gmail.com"/>
    <s v="其它"/>
    <s v="否"/>
    <n v="0"/>
    <n v="1"/>
    <s v="是"/>
    <m/>
    <s v="網路報名"/>
    <s v="218.161.17.190"/>
    <x v="628"/>
    <n v="10"/>
    <s v="TIP"/>
    <s v="企業實習計劃說明會"/>
    <x v="10"/>
    <n v="2"/>
    <n v="107"/>
    <n v="1"/>
    <n v="1"/>
    <n v="10"/>
    <m/>
    <s v="r06724082潘政傑"/>
    <n v="0"/>
    <n v="1"/>
    <n v="10"/>
    <n v="0"/>
    <n v="0"/>
    <n v="0"/>
    <s v="所"/>
    <s v="國企"/>
    <s v="國企所"/>
    <s v="國企所"/>
  </r>
  <r>
    <s v="02 19 2019 10:09AM            "/>
    <s v="潘政傑"/>
    <s v="F129443905"/>
    <s v="男"/>
    <s v="05/21/1995                    "/>
    <s v="學生"/>
    <s v="管理學院                      "/>
    <s v="國企系"/>
    <s v="碩士班"/>
    <n v="921060797"/>
    <s v="jeffpan2003@gmail.com"/>
    <s v="其它"/>
    <s v="否"/>
    <n v="0"/>
    <n v="1"/>
    <s v="是"/>
    <m/>
    <s v="網路報名"/>
    <s v="45.64.228.86"/>
    <x v="628"/>
    <n v="10"/>
    <s v="TIP"/>
    <s v="企業實習計劃說明會"/>
    <x v="3"/>
    <n v="2"/>
    <n v="107"/>
    <n v="1"/>
    <n v="1"/>
    <n v="10"/>
    <s v="是"/>
    <s v="r06724082潘政傑"/>
    <n v="0"/>
    <n v="1"/>
    <n v="10"/>
    <n v="0"/>
    <n v="0"/>
    <n v="0"/>
    <s v="所"/>
    <s v="國企"/>
    <s v="國企所"/>
    <s v="國企所"/>
  </r>
  <r>
    <s v="02 19 2019 10:04AM            "/>
    <s v="潘政傑"/>
    <s v="F129443905"/>
    <s v="男"/>
    <s v="05/21/1995                    "/>
    <s v="學生"/>
    <s v="管理學院                      "/>
    <s v="國企系"/>
    <s v="碩士班"/>
    <n v="921060797"/>
    <s v="jeffpan2003@gmail.com"/>
    <s v="其它"/>
    <s v="否"/>
    <n v="0"/>
    <n v="1"/>
    <s v="是"/>
    <m/>
    <s v="網路報名"/>
    <s v="45.64.228.86"/>
    <x v="628"/>
    <n v="10"/>
    <s v="TIP"/>
    <s v="企業實習計劃說明會"/>
    <x v="8"/>
    <n v="2"/>
    <n v="107"/>
    <n v="1"/>
    <n v="1"/>
    <n v="10"/>
    <s v="是"/>
    <s v="r06724082潘政傑"/>
    <n v="0"/>
    <n v="1"/>
    <n v="10"/>
    <n v="0"/>
    <n v="0"/>
    <n v="0"/>
    <s v="所"/>
    <s v="國企"/>
    <s v="國企所"/>
    <s v="國企所"/>
  </r>
  <r>
    <s v="03 13 2019 11:52PM            "/>
    <s v="潘政傑"/>
    <s v="F129443905"/>
    <s v="男"/>
    <s v="05/21/1995                    "/>
    <s v="學生"/>
    <s v="管理學院                      "/>
    <s v="國企系"/>
    <s v="碩士班"/>
    <n v="921060797"/>
    <s v="jeffpan2003@gmail.com"/>
    <s v="其它"/>
    <s v="否"/>
    <n v="0"/>
    <n v="1"/>
    <s v="是"/>
    <m/>
    <s v="網路報名"/>
    <s v="150.117.202.122"/>
    <x v="628"/>
    <n v="10"/>
    <s v="TIP"/>
    <s v="企業實習計劃說明會"/>
    <x v="5"/>
    <n v="2"/>
    <n v="107"/>
    <n v="1"/>
    <n v="1"/>
    <n v="10"/>
    <s v="是"/>
    <s v="r06724082潘政傑"/>
    <n v="0"/>
    <n v="1"/>
    <n v="10"/>
    <n v="0"/>
    <n v="0"/>
    <n v="0"/>
    <s v="所"/>
    <s v="國企"/>
    <s v="國企所"/>
    <s v="國企所"/>
  </r>
  <r>
    <s v="03 18 2019  9:45AM            "/>
    <s v="潘政傑"/>
    <s v="F129443905"/>
    <s v="男"/>
    <s v="05/21/1995                    "/>
    <s v="學生"/>
    <s v="管理學院                      "/>
    <s v="國企系"/>
    <s v="碩士班"/>
    <n v="921060797"/>
    <s v="jeffpan2003@gmail.com"/>
    <s v="其它"/>
    <s v="否"/>
    <s v="                              "/>
    <m/>
    <s v="是"/>
    <m/>
    <s v="網路報名"/>
    <s v="140.112.25.32"/>
    <x v="628"/>
    <n v="6"/>
    <s v="TIP"/>
    <s v="企業實習計劃說明會"/>
    <x v="16"/>
    <n v="2"/>
    <n v="107"/>
    <n v="1"/>
    <n v="1"/>
    <n v="10"/>
    <s v="是"/>
    <s v="r06724082潘政傑"/>
    <n v="0"/>
    <n v="1"/>
    <n v="10"/>
    <n v="0"/>
    <n v="0"/>
    <n v="0"/>
    <s v="所"/>
    <s v="國企"/>
    <s v="國企所"/>
    <s v="國企所"/>
  </r>
  <r>
    <s v="03 18 2019  9:48AM            "/>
    <s v="潘政傑"/>
    <s v="F129443905"/>
    <s v="男"/>
    <s v="05/21/1995                    "/>
    <s v="學生"/>
    <s v="管理學院                      "/>
    <s v="國企系"/>
    <s v="碩士班"/>
    <n v="921060797"/>
    <s v="jeffpan2003@gmail.com"/>
    <s v="其它"/>
    <s v="否"/>
    <s v="                              "/>
    <m/>
    <s v="是"/>
    <m/>
    <s v="網路報名"/>
    <s v="140.112.25.32"/>
    <x v="628"/>
    <n v="6"/>
    <s v="TIP"/>
    <s v="企業實習計劃說明會"/>
    <x v="22"/>
    <n v="2"/>
    <n v="107"/>
    <n v="1"/>
    <n v="1"/>
    <n v="10"/>
    <s v="是"/>
    <s v="r06724082潘政傑"/>
    <n v="0"/>
    <n v="1"/>
    <n v="10"/>
    <n v="0"/>
    <n v="0"/>
    <n v="0"/>
    <s v="所"/>
    <s v="國企"/>
    <s v="國企所"/>
    <s v="國企所"/>
  </r>
  <r>
    <s v="03 18 2019  9:50AM            "/>
    <s v="潘政傑"/>
    <s v="F129443905"/>
    <s v="男"/>
    <s v="05/21/1995                    "/>
    <s v="學生"/>
    <s v="管理學院                      "/>
    <s v="國企系"/>
    <s v="碩士班"/>
    <n v="921060797"/>
    <s v="jeffpan2003@gmail.com"/>
    <s v="其它"/>
    <s v="否"/>
    <s v="                              "/>
    <m/>
    <s v="是"/>
    <m/>
    <s v="網路報名"/>
    <s v="140.112.25.32"/>
    <x v="628"/>
    <n v="6"/>
    <s v="TIP"/>
    <s v="企業實習計劃說明會"/>
    <x v="23"/>
    <n v="2"/>
    <n v="107"/>
    <n v="1"/>
    <n v="1"/>
    <n v="10"/>
    <s v="是"/>
    <s v="r06724082潘政傑"/>
    <n v="0"/>
    <n v="1"/>
    <n v="10"/>
    <n v="0"/>
    <n v="0"/>
    <n v="0"/>
    <s v="所"/>
    <s v="國企"/>
    <s v="國企所"/>
    <s v="國企所"/>
  </r>
  <r>
    <s v="04  6 2019  9:17PM            "/>
    <s v="潘政傑"/>
    <s v="F129443905"/>
    <s v="男"/>
    <s v="05/21/1995                    "/>
    <s v="學生"/>
    <s v="管理學院                      "/>
    <s v="國企系"/>
    <s v="碩士班"/>
    <n v="921060797"/>
    <s v="jeffpan2003@gmail.com"/>
    <s v="其它"/>
    <s v="否"/>
    <s v="                              "/>
    <m/>
    <s v="是"/>
    <m/>
    <s v="網路報名"/>
    <s v="45.64.228.86"/>
    <x v="628"/>
    <n v="6"/>
    <s v="TIP"/>
    <s v="企業實習說明會"/>
    <x v="21"/>
    <n v="2"/>
    <n v="107"/>
    <n v="1"/>
    <n v="1"/>
    <n v="10"/>
    <s v="是"/>
    <s v="r06724082潘政傑"/>
    <n v="0"/>
    <n v="1"/>
    <n v="10"/>
    <n v="0"/>
    <n v="0"/>
    <n v="0"/>
    <s v="所"/>
    <s v="國企"/>
    <s v="國企所"/>
    <s v="國企所"/>
  </r>
  <r>
    <s v="04 27 2019 10:05PM            "/>
    <s v="潘政傑"/>
    <s v="F129443905"/>
    <s v="男"/>
    <s v="05/21/1995                    "/>
    <s v="學生"/>
    <s v="管理學院                      "/>
    <s v="國企系"/>
    <s v="碩士班"/>
    <n v="921060797"/>
    <s v="jeffpan2003@gmail.com"/>
    <s v="其它"/>
    <s v="否"/>
    <s v="                              "/>
    <m/>
    <s v="是"/>
    <m/>
    <s v="網路報名"/>
    <s v="218.161.17.190"/>
    <x v="628"/>
    <n v="6"/>
    <s v="TIP"/>
    <s v="企業實習說明會"/>
    <x v="7"/>
    <n v="2"/>
    <n v="107"/>
    <n v="1"/>
    <n v="1"/>
    <n v="10"/>
    <s v="是"/>
    <s v="r06724082潘政傑"/>
    <n v="0"/>
    <n v="1"/>
    <n v="10"/>
    <n v="0"/>
    <n v="0"/>
    <n v="0"/>
    <s v="所"/>
    <s v="國企"/>
    <s v="國企所"/>
    <s v="國企所"/>
  </r>
  <r>
    <s v="04 30 2019 10:13PM            "/>
    <s v="潘政傑"/>
    <s v="F129443905"/>
    <s v="男"/>
    <s v="05/21/1995                    "/>
    <s v="學生"/>
    <s v="管理學院                      "/>
    <s v="國企系"/>
    <s v="碩士班"/>
    <n v="921060797"/>
    <s v="jeffpan2003@gmail.com"/>
    <s v="其它"/>
    <s v="是"/>
    <s v="                              "/>
    <m/>
    <s v="是"/>
    <m/>
    <s v="網路報名"/>
    <s v="218.161.17.190"/>
    <x v="628"/>
    <n v="6"/>
    <s v="TIP"/>
    <s v="企業實習說明會"/>
    <x v="17"/>
    <n v="2"/>
    <n v="10"/>
    <n v="1"/>
    <n v="107"/>
    <n v="10"/>
    <s v="是"/>
    <s v="r06724082潘政傑"/>
    <n v="0"/>
    <n v="1"/>
    <n v="10"/>
    <n v="0"/>
    <n v="0"/>
    <n v="0"/>
    <s v="所"/>
    <s v="國企"/>
    <s v="國企所"/>
    <s v="國企所"/>
  </r>
  <r>
    <s v="03 15 2019 12:01PM            "/>
    <s v="潘瑀涵"/>
    <s v="F228317293"/>
    <s v="女"/>
    <s v="09/25/1992                    "/>
    <s v="計畫人員"/>
    <m/>
    <s v="土木工程學系"/>
    <s v="專任研究助理"/>
    <n v="988148925"/>
    <s v="hannahpan@caece.net"/>
    <s v="其它"/>
    <s v="否"/>
    <n v="1"/>
    <n v="0"/>
    <s v="否"/>
    <m/>
    <s v="網路報名"/>
    <s v="140.112.13.118"/>
    <x v="629"/>
    <n v="10"/>
    <s v="職涯講堂"/>
    <s v="校友職涯分享會"/>
    <x v="20"/>
    <n v="2"/>
    <n v="107"/>
    <n v="1"/>
    <n v="1"/>
    <n v="10"/>
    <s v="暫無"/>
    <s v="hannahpan潘瑀涵"/>
    <n v="1"/>
    <n v="0"/>
    <n v="0"/>
    <n v="1"/>
    <n v="0"/>
    <n v="0"/>
    <s v="其他"/>
    <s v="非在校生"/>
    <s v="其他"/>
    <s v="其他"/>
  </r>
  <r>
    <m/>
    <s v="潘詩天"/>
    <m/>
    <m/>
    <m/>
    <s v="企業夥伴"/>
    <s v="中國信託商業銀行"/>
    <m/>
    <s v="其他"/>
    <m/>
    <m/>
    <m/>
    <m/>
    <m/>
    <m/>
    <s v="是"/>
    <m/>
    <s v="網路報名"/>
    <m/>
    <x v="1"/>
    <m/>
    <s v="TCP"/>
    <s v="結業式"/>
    <x v="2"/>
    <n v="2"/>
    <n v="107"/>
    <n v="1"/>
    <n v="0"/>
    <n v="0"/>
    <m/>
    <s v="其他潘詩天"/>
    <n v="0"/>
    <n v="1"/>
    <n v="0"/>
    <n v="0"/>
    <n v="0"/>
    <n v="0"/>
    <s v="其他"/>
    <s v="非在校生"/>
    <s v="其他"/>
    <s v="其他"/>
  </r>
  <r>
    <s v="03 12 2019  3:36PM            "/>
    <s v="蔡元鈞"/>
    <s v="S124491321"/>
    <s v="男"/>
    <s v="04/07/1995                    "/>
    <s v="學生"/>
    <s v="管理學院                      "/>
    <s v="商研所"/>
    <s v="碩士班"/>
    <n v="905510690"/>
    <s v="gormp047@gmail.com"/>
    <s v="其它"/>
    <s v="否"/>
    <n v="0"/>
    <n v="1"/>
    <s v="是"/>
    <m/>
    <s v="網路報名"/>
    <s v="182.235.162.18"/>
    <x v="630"/>
    <n v="10"/>
    <s v="TIP"/>
    <s v="企業實習計劃說明會"/>
    <x v="9"/>
    <n v="2"/>
    <n v="107"/>
    <n v="1"/>
    <n v="1"/>
    <n v="10"/>
    <s v="是"/>
    <s v="r07741044蔡元鈞"/>
    <n v="0"/>
    <n v="1"/>
    <n v="10"/>
    <n v="0"/>
    <n v="0"/>
    <n v="0"/>
    <s v="所"/>
    <s v="商研"/>
    <s v="商研所"/>
    <s v="商研所"/>
  </r>
  <r>
    <s v="03 12 2019  3:38PM            "/>
    <s v="蔡元鈞"/>
    <s v="S124491321"/>
    <s v="男"/>
    <s v="04/07/1995                    "/>
    <s v="學生"/>
    <s v="管理學院                      "/>
    <s v="商研所"/>
    <s v="碩士班"/>
    <n v="905510690"/>
    <s v="gormp047@gmail.com"/>
    <s v="其它"/>
    <s v="否"/>
    <n v="1"/>
    <n v="0"/>
    <s v="否"/>
    <m/>
    <s v="網路報名"/>
    <s v="182.235.162.18"/>
    <x v="630"/>
    <n v="10"/>
    <s v="TIP"/>
    <s v="企業實習計劃說明會"/>
    <x v="3"/>
    <n v="2"/>
    <n v="107"/>
    <n v="1"/>
    <n v="1"/>
    <n v="10"/>
    <s v="是"/>
    <s v="r07741044蔡元鈞"/>
    <n v="1"/>
    <n v="0"/>
    <n v="0"/>
    <n v="1"/>
    <n v="0"/>
    <n v="0"/>
    <s v="所"/>
    <s v="商研"/>
    <s v="商研所"/>
    <s v="商研所"/>
  </r>
  <r>
    <s v="03 19 2019  4:51PM            "/>
    <s v="蔡沐安"/>
    <s v="A129544519"/>
    <s v="女"/>
    <s v="10/03/1995                    "/>
    <s v="學生"/>
    <s v="管理學院                      "/>
    <s v="國企系"/>
    <s v="碩士班"/>
    <n v="966776170"/>
    <s v="car12345w@gmail.com"/>
    <s v="其它"/>
    <s v="是"/>
    <n v="0"/>
    <n v="0"/>
    <s v="是"/>
    <m/>
    <s v="現場報名"/>
    <m/>
    <x v="631"/>
    <n v="0"/>
    <s v="TIP"/>
    <s v="企業實習計劃說明會"/>
    <x v="3"/>
    <n v="2"/>
    <n v="107"/>
    <n v="1"/>
    <n v="1"/>
    <n v="10"/>
    <m/>
    <s v="r07724006蔡沐安"/>
    <n v="0"/>
    <n v="0"/>
    <n v="0"/>
    <n v="0"/>
    <n v="1"/>
    <n v="0"/>
    <s v="所"/>
    <s v="國企"/>
    <s v="國企所"/>
    <s v="國企所"/>
  </r>
  <r>
    <s v="03 19 2019 12:43PM            "/>
    <s v="蔡沐安"/>
    <s v="A129544519"/>
    <s v="男"/>
    <s v="10/03/1995                    "/>
    <s v="學生"/>
    <s v="管理學院                      "/>
    <s v="國企系"/>
    <s v="碩士班"/>
    <n v="966776170"/>
    <s v="r07724006@ntu.edu.tw"/>
    <s v="其它"/>
    <s v="否"/>
    <n v="0"/>
    <n v="1"/>
    <s v="是"/>
    <m/>
    <s v="網路報名"/>
    <s v="42.72.73.169"/>
    <x v="631"/>
    <n v="10"/>
    <s v="TIP"/>
    <s v="企業實習計劃說明會"/>
    <x v="8"/>
    <n v="2"/>
    <n v="107"/>
    <n v="1"/>
    <n v="1"/>
    <n v="10"/>
    <s v="無"/>
    <s v="r07724006蔡沐安"/>
    <n v="0"/>
    <n v="1"/>
    <n v="10"/>
    <n v="0"/>
    <n v="0"/>
    <n v="0"/>
    <s v="所"/>
    <s v="國企"/>
    <s v="國企所"/>
    <s v="國企所"/>
  </r>
  <r>
    <s v="03 18 2019  5:02PM            "/>
    <s v="蔡佳芯"/>
    <m/>
    <s v="女"/>
    <s v="09/09/1998                    "/>
    <s v="學生"/>
    <m/>
    <s v="財金系"/>
    <s v="學士班"/>
    <n v="966473556"/>
    <s v="agnes.venanziaa@gmail.com"/>
    <s v="其它"/>
    <s v="否"/>
    <n v="0"/>
    <n v="1"/>
    <s v="是"/>
    <m/>
    <s v="網路報名"/>
    <s v="140.112.4.192"/>
    <x v="632"/>
    <n v="10"/>
    <s v="TIP"/>
    <s v="企業實習計劃說明會"/>
    <x v="3"/>
    <n v="2"/>
    <n v="107"/>
    <n v="1"/>
    <n v="1"/>
    <n v="10"/>
    <s v="否"/>
    <s v="b05703063蔡佳芯"/>
    <n v="0"/>
    <n v="1"/>
    <n v="10"/>
    <n v="0"/>
    <n v="0"/>
    <n v="0"/>
    <s v="系"/>
    <s v="財金"/>
    <s v="財金系"/>
    <s v="財金系"/>
  </r>
  <r>
    <m/>
    <s v="蔡佳恩"/>
    <m/>
    <m/>
    <m/>
    <s v="其他"/>
    <m/>
    <m/>
    <m/>
    <m/>
    <m/>
    <s v="其他"/>
    <s v="是"/>
    <n v="0"/>
    <n v="0"/>
    <s v="是"/>
    <m/>
    <s v="現場報名"/>
    <m/>
    <x v="1"/>
    <n v="0"/>
    <s v="TIP"/>
    <s v="企業實習計劃說明會"/>
    <x v="10"/>
    <n v="2"/>
    <n v="107"/>
    <n v="1"/>
    <n v="1"/>
    <n v="10"/>
    <m/>
    <s v="其他蔡佳恩"/>
    <n v="0"/>
    <n v="0"/>
    <n v="0"/>
    <n v="0"/>
    <n v="1"/>
    <n v="0"/>
    <s v="其他"/>
    <s v="非在校生"/>
    <s v="其他"/>
    <s v="其他"/>
  </r>
  <r>
    <s v="03  8 2019 10:30PM            "/>
    <s v="蔡佳琪"/>
    <s v="E224872827"/>
    <s v="女"/>
    <s v="04/21/1999                    "/>
    <s v="學生"/>
    <s v="管理學院                      "/>
    <s v="財金系"/>
    <s v="學士班"/>
    <n v="963555101"/>
    <s v="b06703126@ntu.edu.tw"/>
    <s v="其它"/>
    <s v="是"/>
    <n v="0"/>
    <n v="1"/>
    <s v="是"/>
    <m/>
    <s v="網路報名"/>
    <s v="223.136.235.50"/>
    <x v="633"/>
    <n v="10"/>
    <s v="TIP"/>
    <s v="企業實習計劃說明會"/>
    <x v="3"/>
    <n v="2"/>
    <n v="107"/>
    <n v="1"/>
    <n v="1"/>
    <n v="10"/>
    <s v="否"/>
    <s v="b06703126蔡佳琪"/>
    <n v="0"/>
    <n v="1"/>
    <n v="10"/>
    <n v="0"/>
    <n v="0"/>
    <n v="0"/>
    <s v="系"/>
    <s v="財金"/>
    <s v="財金系"/>
    <s v="財金系"/>
  </r>
  <r>
    <s v="03 21 2019 12:38PM            "/>
    <s v="蔡依庭"/>
    <s v="A229358800"/>
    <s v="女"/>
    <s v="12/07/1996                    "/>
    <s v="學生"/>
    <s v="生命科學院                    "/>
    <s v="生科系"/>
    <s v="學士班"/>
    <n v="975211587"/>
    <s v="b04b01054@ntu.edu.tw"/>
    <s v="其它"/>
    <s v="否"/>
    <n v="0"/>
    <n v="1"/>
    <s v="是"/>
    <m/>
    <s v="網路報名"/>
    <s v="123.193.248.159"/>
    <x v="634"/>
    <n v="10"/>
    <s v="TIP"/>
    <s v="企業實習計劃說明會"/>
    <x v="1"/>
    <n v="2"/>
    <n v="107"/>
    <n v="1"/>
    <n v="1"/>
    <n v="10"/>
    <s v="有"/>
    <s v="b04b01054蔡依庭"/>
    <n v="0"/>
    <n v="1"/>
    <n v="10"/>
    <n v="0"/>
    <n v="0"/>
    <n v="0"/>
    <s v="系"/>
    <s v="其他"/>
    <s v="其他系所"/>
    <s v="其他系所"/>
  </r>
  <r>
    <s v="05  6 2019  2:14PM            "/>
    <s v="蔡孟芬"/>
    <s v="S224793340"/>
    <s v="女"/>
    <s v="09/12/1997                    "/>
    <s v="學生"/>
    <s v="醫學院                        "/>
    <s v="牙醫系"/>
    <s v="學士班"/>
    <n v="979281925"/>
    <s v="may21101123@gmail.com"/>
    <s v="其它"/>
    <s v="是"/>
    <s v="                              "/>
    <m/>
    <s v="是"/>
    <m/>
    <s v="網路報名"/>
    <s v="140.112.4.192"/>
    <x v="635"/>
    <n v="6"/>
    <s v="TIP"/>
    <s v="企業實習說明會"/>
    <x v="17"/>
    <n v="2"/>
    <n v="10"/>
    <n v="1"/>
    <n v="107"/>
    <n v="10"/>
    <s v="是"/>
    <s v="b06402007蔡孟芬"/>
    <n v="0"/>
    <n v="1"/>
    <n v="10"/>
    <n v="0"/>
    <n v="0"/>
    <n v="0"/>
    <s v="系"/>
    <s v="其他"/>
    <s v="其他系所"/>
    <s v="其他系所"/>
  </r>
  <r>
    <s v="03 12 2019  2:38PM            "/>
    <s v="蔡宛如"/>
    <s v="A227913161"/>
    <s v="女"/>
    <s v="03/02/1996                    "/>
    <s v="學生"/>
    <s v="管理學院                      "/>
    <s v="會計系"/>
    <s v="學士班"/>
    <n v="952423106"/>
    <s v="B04702004@ntu.edu.tw"/>
    <s v="其它"/>
    <s v="否"/>
    <n v="0"/>
    <n v="1"/>
    <s v="是"/>
    <m/>
    <s v="網路報名"/>
    <s v="140.112.4.192"/>
    <x v="636"/>
    <n v="10"/>
    <s v="TIP"/>
    <s v="企業實習計劃說明會"/>
    <x v="18"/>
    <n v="2"/>
    <n v="107"/>
    <n v="1"/>
    <n v="1"/>
    <n v="10"/>
    <s v="否"/>
    <s v="b04702004蔡宛如"/>
    <n v="0"/>
    <n v="1"/>
    <n v="10"/>
    <n v="0"/>
    <n v="0"/>
    <n v="0"/>
    <s v="系"/>
    <s v="會計"/>
    <s v="會計系"/>
    <s v="會計系"/>
  </r>
  <r>
    <s v="03  6 2019  2:04PM            "/>
    <s v="蔡宜庭"/>
    <s v="A225414754"/>
    <s v="女"/>
    <s v="07/26/1997                    "/>
    <s v="學生"/>
    <s v="管理學院                      "/>
    <s v="財金系"/>
    <s v="學士班"/>
    <n v="922658568"/>
    <s v="b04703045@ntu.edu.tw"/>
    <s v="其它"/>
    <s v="是"/>
    <n v="0"/>
    <n v="1"/>
    <s v="是"/>
    <m/>
    <s v="網路報名"/>
    <s v="140.112.25.121"/>
    <x v="637"/>
    <n v="10"/>
    <s v="TIP"/>
    <s v="企業實習計劃說明會"/>
    <x v="14"/>
    <n v="2"/>
    <n v="107"/>
    <n v="1"/>
    <n v="1"/>
    <n v="10"/>
    <s v="是"/>
    <s v="b04703045蔡宜庭"/>
    <n v="0"/>
    <n v="1"/>
    <n v="10"/>
    <n v="0"/>
    <n v="0"/>
    <n v="0"/>
    <s v="系"/>
    <s v="財金"/>
    <s v="財金系"/>
    <s v="財金系"/>
  </r>
  <r>
    <s v="03  6 2019  2:06PM            "/>
    <s v="蔡宜庭"/>
    <s v="A225414754"/>
    <s v="女"/>
    <s v="07/26/1997                    "/>
    <s v="學生"/>
    <s v="管理學院                      "/>
    <s v="財金系"/>
    <s v="學士班"/>
    <n v="922658568"/>
    <s v="b04703045@ntu.edu.tw"/>
    <s v="其它"/>
    <s v="是"/>
    <n v="0"/>
    <n v="1"/>
    <s v="是"/>
    <m/>
    <s v="網路報名"/>
    <s v="140.112.25.121"/>
    <x v="637"/>
    <n v="10"/>
    <s v="TIP"/>
    <s v="企業實習計劃說明會"/>
    <x v="8"/>
    <n v="2"/>
    <n v="107"/>
    <n v="1"/>
    <n v="1"/>
    <n v="10"/>
    <s v="是"/>
    <s v="b04703045蔡宜庭"/>
    <n v="0"/>
    <n v="1"/>
    <n v="10"/>
    <n v="0"/>
    <n v="0"/>
    <n v="0"/>
    <s v="系"/>
    <s v="財金"/>
    <s v="財金系"/>
    <s v="財金系"/>
  </r>
  <r>
    <s v="03 26 2019  2:33PM            "/>
    <s v="蔡宜庭"/>
    <s v="A225414754"/>
    <s v="男"/>
    <s v="07/26/1997                    "/>
    <s v="學生"/>
    <s v="管理學院                      "/>
    <s v="財金系"/>
    <s v="學士班"/>
    <n v="922658568"/>
    <m/>
    <s v="其它"/>
    <s v="是"/>
    <n v="0"/>
    <n v="0"/>
    <s v="是"/>
    <m/>
    <s v="現場報名"/>
    <m/>
    <x v="637"/>
    <n v="0"/>
    <s v="TIP"/>
    <s v="企業實習計劃說明會"/>
    <x v="5"/>
    <n v="2"/>
    <n v="107"/>
    <n v="1"/>
    <n v="1"/>
    <n v="10"/>
    <m/>
    <s v="b04703045蔡宜庭"/>
    <n v="0"/>
    <n v="0"/>
    <n v="0"/>
    <n v="0"/>
    <n v="1"/>
    <n v="0"/>
    <s v="系"/>
    <s v="財金"/>
    <s v="財金系"/>
    <s v="財金系"/>
  </r>
  <r>
    <s v="04 23 2019  1:03AM            "/>
    <s v="蔡岳哲"/>
    <s v="F128749168"/>
    <s v="男"/>
    <s v="12/05/1993                    "/>
    <s v="校友"/>
    <m/>
    <s v="經濟系"/>
    <s v="學士班校友"/>
    <n v="920931205"/>
    <s v="tommy821205@gmail.com"/>
    <s v="其它"/>
    <s v="否"/>
    <s v="                              "/>
    <m/>
    <s v="否"/>
    <m/>
    <s v="網路報名"/>
    <s v="123.194.180.45"/>
    <x v="638"/>
    <n v="6"/>
    <s v="TIP"/>
    <s v="企業實習說明會"/>
    <x v="12"/>
    <n v="2"/>
    <n v="107"/>
    <n v="1"/>
    <n v="1"/>
    <n v="10"/>
    <s v="是"/>
    <s v="b03303111蔡岳哲"/>
    <n v="1"/>
    <n v="0"/>
    <n v="0"/>
    <n v="1"/>
    <n v="0"/>
    <n v="0"/>
    <s v="其他"/>
    <s v="非在校生"/>
    <s v="其他"/>
    <s v="其他"/>
  </r>
  <r>
    <s v="03 19 2019  4:46PM            "/>
    <s v="蔡旻頤"/>
    <s v="A226604029"/>
    <s v="女"/>
    <s v="07/03/1998                    "/>
    <s v="學生"/>
    <s v="社會科學院                    "/>
    <s v="經濟系"/>
    <s v="學士班"/>
    <n v="921535690"/>
    <s v="jg931530@yahoo.com.tw"/>
    <s v="其它"/>
    <s v="是"/>
    <n v="0"/>
    <n v="0"/>
    <s v="是"/>
    <m/>
    <s v="現場報名"/>
    <m/>
    <x v="639"/>
    <n v="0"/>
    <s v="TIP"/>
    <s v="企業實習計劃說明會"/>
    <x v="3"/>
    <n v="2"/>
    <n v="107"/>
    <n v="1"/>
    <n v="1"/>
    <n v="10"/>
    <m/>
    <s v="b06303134蔡旻頤"/>
    <n v="0"/>
    <n v="0"/>
    <n v="0"/>
    <n v="0"/>
    <n v="1"/>
    <n v="0"/>
    <s v="系"/>
    <s v="其他"/>
    <s v="其他系所"/>
    <s v="其他系所"/>
  </r>
  <r>
    <s v="03 12 2019  2:36PM            "/>
    <s v="蔡柏旻"/>
    <s v="L123927353"/>
    <s v="男"/>
    <s v="09/25/1996                    "/>
    <s v="學生"/>
    <s v="管理學院                      "/>
    <s v="會計系"/>
    <s v="學士班"/>
    <n v="223361763"/>
    <m/>
    <s v="其它"/>
    <s v="是"/>
    <n v="0"/>
    <n v="0"/>
    <s v="是"/>
    <m/>
    <s v="現場報名"/>
    <m/>
    <x v="640"/>
    <n v="0"/>
    <s v="TIP"/>
    <s v="企業實習計劃說明會"/>
    <x v="19"/>
    <n v="2"/>
    <n v="107"/>
    <n v="1"/>
    <n v="1"/>
    <n v="10"/>
    <m/>
    <s v="b04702104蔡柏旻"/>
    <n v="0"/>
    <n v="0"/>
    <n v="0"/>
    <n v="0"/>
    <n v="1"/>
    <n v="0"/>
    <s v="系"/>
    <s v="會計"/>
    <s v="會計系"/>
    <s v="會計系"/>
  </r>
  <r>
    <s v="03 13 2019 10:04PM            "/>
    <s v="蔡柏旻"/>
    <s v="L123927353"/>
    <s v="男"/>
    <s v="09/25/1996                    "/>
    <s v="學生"/>
    <s v="管理學院                      "/>
    <s v="會計系"/>
    <s v="學士班"/>
    <n v="914020925"/>
    <s v="b04702104@ntu.edu.tw"/>
    <s v="其它"/>
    <s v="是"/>
    <n v="0"/>
    <n v="1"/>
    <s v="是"/>
    <m/>
    <s v="網路報名"/>
    <s v="140.112.4.192"/>
    <x v="640"/>
    <n v="10"/>
    <s v="TIP"/>
    <s v="企業實習計劃說明會"/>
    <x v="18"/>
    <n v="2"/>
    <n v="107"/>
    <n v="1"/>
    <n v="1"/>
    <n v="10"/>
    <s v="是"/>
    <s v="b04702104蔡柏旻"/>
    <n v="0"/>
    <n v="1"/>
    <n v="10"/>
    <n v="0"/>
    <n v="0"/>
    <n v="0"/>
    <s v="系"/>
    <s v="會計"/>
    <s v="會計系"/>
    <s v="會計系"/>
  </r>
  <r>
    <s v="03 11 2019  2:08PM            "/>
    <s v="蔡柏旻"/>
    <s v="L123927353"/>
    <s v="男"/>
    <s v="09/25/1996                    "/>
    <s v="學生"/>
    <s v="管理學院                      "/>
    <s v="會計系"/>
    <s v="學士班"/>
    <n v="223361763"/>
    <s v="b04702104@ntu.edu.tw"/>
    <s v="其它"/>
    <s v="是"/>
    <n v="0"/>
    <n v="1"/>
    <s v="是"/>
    <m/>
    <s v="網路報名"/>
    <s v="27.246.197.27"/>
    <x v="640"/>
    <n v="10"/>
    <s v="職涯講堂"/>
    <s v="校友職涯分享會"/>
    <x v="20"/>
    <n v="2"/>
    <n v="107"/>
    <n v="1"/>
    <n v="1"/>
    <n v="10"/>
    <m/>
    <s v="b04702104蔡柏旻"/>
    <n v="0"/>
    <n v="1"/>
    <n v="10"/>
    <n v="0"/>
    <n v="0"/>
    <n v="0"/>
    <s v="系"/>
    <s v="會計"/>
    <s v="會計系"/>
    <s v="會計系"/>
  </r>
  <r>
    <s v="04 13 2019 12:55PM            "/>
    <s v="蔡柏旻"/>
    <s v="L123927353"/>
    <s v="男"/>
    <s v="09/25/1996                    "/>
    <s v="學生"/>
    <s v="管理學院                      "/>
    <s v="會計系"/>
    <s v="學士班"/>
    <n v="223361763"/>
    <m/>
    <s v="其它"/>
    <s v="是"/>
    <s v="                              "/>
    <m/>
    <s v="是"/>
    <m/>
    <s v="網路報名"/>
    <m/>
    <x v="640"/>
    <m/>
    <s v="TCP"/>
    <s v="結業式"/>
    <x v="2"/>
    <n v="2"/>
    <n v="107"/>
    <n v="1"/>
    <n v="0"/>
    <n v="0"/>
    <m/>
    <s v="b04702104蔡柏旻"/>
    <n v="0"/>
    <n v="1"/>
    <n v="0"/>
    <n v="0"/>
    <n v="0"/>
    <n v="0"/>
    <s v="系"/>
    <s v="會計"/>
    <s v="會計系"/>
    <s v="會計系"/>
  </r>
  <r>
    <s v="04 16 2019  9:47AM            "/>
    <s v="蔡培姿"/>
    <s v="A227907618"/>
    <s v="女"/>
    <s v="12/23/1995                    "/>
    <s v="計畫人員"/>
    <m/>
    <s v="文學院"/>
    <s v="專任研究助理"/>
    <n v="33663215"/>
    <s v="jessicatsai@ntu.edu.tw"/>
    <s v="其它"/>
    <s v="否"/>
    <s v="                              "/>
    <m/>
    <s v="是"/>
    <m/>
    <s v="網路報名"/>
    <s v="140.112.141.239"/>
    <x v="641"/>
    <n v="6"/>
    <s v="職涯講堂"/>
    <s v="校友職涯分享會"/>
    <x v="4"/>
    <n v="2"/>
    <n v="107"/>
    <n v="1"/>
    <n v="1"/>
    <n v="10"/>
    <s v="暫無"/>
    <s v="jessicatsai蔡培姿"/>
    <n v="0"/>
    <n v="1"/>
    <n v="10"/>
    <n v="0"/>
    <n v="0"/>
    <n v="0"/>
    <s v="其他"/>
    <s v="非在校生"/>
    <s v="其他"/>
    <s v="其他"/>
  </r>
  <r>
    <s v="03 19 2019  4:52PM            "/>
    <s v="蔡淳如"/>
    <s v="F230011162"/>
    <s v="女"/>
    <s v="07/12/1999                    "/>
    <s v="學生"/>
    <s v="社會科學院                    "/>
    <s v="經濟系"/>
    <s v="學士班"/>
    <n v="972169822"/>
    <s v="angela244@gmail.com"/>
    <s v="其它"/>
    <s v="是"/>
    <n v="0"/>
    <n v="0"/>
    <s v="是"/>
    <m/>
    <s v="現場報名"/>
    <m/>
    <x v="642"/>
    <n v="0"/>
    <s v="TIP"/>
    <s v="企業實習計劃說明會"/>
    <x v="3"/>
    <n v="2"/>
    <n v="107"/>
    <n v="1"/>
    <n v="1"/>
    <n v="10"/>
    <m/>
    <s v="b06303116蔡淳如"/>
    <n v="0"/>
    <n v="0"/>
    <n v="0"/>
    <n v="0"/>
    <n v="1"/>
    <n v="0"/>
    <s v="系"/>
    <s v="其他"/>
    <s v="其他系所"/>
    <s v="其他系所"/>
  </r>
  <r>
    <s v="05  3 2019  5:33PM            "/>
    <s v="蔡嘉芸"/>
    <s v="X220582175"/>
    <s v="女"/>
    <s v="02/20/1999                    "/>
    <s v="學生"/>
    <s v="管理學院                      "/>
    <s v="財金系"/>
    <s v="學士班"/>
    <n v="975006408"/>
    <s v="B06703041@ntu.edu.tw"/>
    <s v="其它"/>
    <s v="否"/>
    <s v="                              "/>
    <m/>
    <s v="是"/>
    <m/>
    <s v="網路報名"/>
    <s v="223.136.174.48"/>
    <x v="643"/>
    <n v="6"/>
    <s v="TIP"/>
    <s v="企業實習說明會"/>
    <x v="7"/>
    <n v="2"/>
    <n v="107"/>
    <n v="1"/>
    <n v="1"/>
    <n v="10"/>
    <s v="是"/>
    <s v="b06703041蔡嘉芸"/>
    <n v="0"/>
    <n v="1"/>
    <n v="10"/>
    <n v="0"/>
    <n v="0"/>
    <n v="0"/>
    <s v="系"/>
    <s v="財金"/>
    <s v="財金系"/>
    <s v="財金系"/>
  </r>
  <r>
    <s v="03 18 2019  9:03AM            "/>
    <s v="蔣美平"/>
    <s v="AD30413752"/>
    <s v="女"/>
    <s v="03/11/1999                    "/>
    <s v="學生"/>
    <s v="管理學院                      "/>
    <s v="財金系"/>
    <s v="學士班"/>
    <n v="903568265"/>
    <s v="debora.sentosa@gmail.com"/>
    <s v="其它"/>
    <s v="否"/>
    <n v="0"/>
    <n v="1"/>
    <s v="是"/>
    <m/>
    <s v="網路報名"/>
    <s v="27.242.231.147"/>
    <x v="644"/>
    <n v="10"/>
    <s v="TIP"/>
    <s v="企業實習計劃說明會"/>
    <x v="3"/>
    <n v="2"/>
    <n v="107"/>
    <n v="1"/>
    <n v="1"/>
    <n v="10"/>
    <s v="否"/>
    <s v="b06703070蔣美平"/>
    <n v="0"/>
    <n v="1"/>
    <n v="10"/>
    <n v="0"/>
    <n v="0"/>
    <n v="0"/>
    <s v="系"/>
    <s v="財金"/>
    <s v="財金系"/>
    <s v="財金系"/>
  </r>
  <r>
    <s v="03 20 2019 12:08PM            "/>
    <s v="鄧宜萱"/>
    <s v="F228621372"/>
    <s v="女"/>
    <s v="01/31/1995                    "/>
    <s v="校外人士"/>
    <m/>
    <m/>
    <m/>
    <n v="981038246"/>
    <s v="sandy9898@gmail.com"/>
    <s v="其它"/>
    <s v="否"/>
    <n v="0"/>
    <n v="1"/>
    <s v="是"/>
    <m/>
    <s v="網路報名"/>
    <s v="220.133.8.143"/>
    <x v="645"/>
    <n v="10"/>
    <s v="TIP"/>
    <s v="企業實習計劃說明會"/>
    <x v="1"/>
    <n v="2"/>
    <n v="107"/>
    <n v="1"/>
    <n v="1"/>
    <n v="10"/>
    <s v="否"/>
    <s v="b02207036鄧宜萱"/>
    <n v="0"/>
    <n v="1"/>
    <n v="10"/>
    <n v="0"/>
    <n v="0"/>
    <n v="0"/>
    <s v="其他"/>
    <s v="非在校生"/>
    <s v="其他"/>
    <s v="其他"/>
  </r>
  <r>
    <s v="03 22 2019  5:26PM            "/>
    <s v="鄧宜萱"/>
    <s v="F228621372"/>
    <s v="女"/>
    <s v="01/31/1995                    "/>
    <s v="校外人士"/>
    <m/>
    <m/>
    <m/>
    <n v="981038246"/>
    <s v="sandy9898@gmail.com"/>
    <s v="其它"/>
    <s v="否"/>
    <n v="0"/>
    <n v="1"/>
    <s v="是"/>
    <m/>
    <s v="網路報名"/>
    <s v="220.133.8.143"/>
    <x v="645"/>
    <n v="10"/>
    <s v="TIP"/>
    <s v="企業實習計劃說明會"/>
    <x v="5"/>
    <n v="2"/>
    <n v="107"/>
    <n v="1"/>
    <n v="1"/>
    <n v="10"/>
    <s v="否"/>
    <s v="b02207036鄧宜萱"/>
    <n v="0"/>
    <n v="1"/>
    <n v="10"/>
    <n v="0"/>
    <n v="0"/>
    <n v="0"/>
    <s v="其他"/>
    <s v="非在校生"/>
    <s v="其他"/>
    <s v="其他"/>
  </r>
  <r>
    <s v="03 18 2019  4:27PM            "/>
    <s v="鄧致遠"/>
    <s v="A127553207"/>
    <s v="男"/>
    <s v="05/04/1999                    "/>
    <s v="學生"/>
    <s v="管理學院                      "/>
    <s v="財金系"/>
    <s v="學士班"/>
    <n v="918503090"/>
    <s v="michael88050493@yahoo.com.tw"/>
    <s v="其它"/>
    <s v="否"/>
    <n v="0"/>
    <n v="1"/>
    <s v="是"/>
    <m/>
    <s v="網路報名"/>
    <s v="101.15.197.22"/>
    <x v="646"/>
    <n v="10"/>
    <s v="TIP"/>
    <s v="企業實習計劃說明會"/>
    <x v="3"/>
    <n v="2"/>
    <n v="107"/>
    <n v="1"/>
    <n v="1"/>
    <n v="10"/>
    <s v="否"/>
    <s v="b06703013鄧致遠"/>
    <n v="0"/>
    <n v="1"/>
    <n v="10"/>
    <n v="0"/>
    <n v="0"/>
    <n v="0"/>
    <s v="系"/>
    <s v="財金"/>
    <s v="財金系"/>
    <s v="財金系"/>
  </r>
  <r>
    <s v="04  9 2019 12:11PM            "/>
    <s v="鄧致遠"/>
    <s v="A127553207"/>
    <s v="男"/>
    <s v="05/04/1999                    "/>
    <s v="學生"/>
    <s v="管理學院                      "/>
    <s v="財金系"/>
    <s v="學士班"/>
    <n v="918503090"/>
    <s v="michael88050493@yahoo.com.tw"/>
    <s v="其它"/>
    <s v="否"/>
    <s v="                              "/>
    <m/>
    <s v="是"/>
    <m/>
    <s v="網路報名"/>
    <s v="140.112.25.37"/>
    <x v="646"/>
    <n v="6"/>
    <s v="TIP"/>
    <s v="企業實習計劃說明會"/>
    <x v="23"/>
    <n v="2"/>
    <n v="107"/>
    <n v="1"/>
    <n v="1"/>
    <n v="10"/>
    <s v="否"/>
    <s v="b06703013鄧致遠"/>
    <n v="0"/>
    <n v="1"/>
    <n v="10"/>
    <n v="0"/>
    <n v="0"/>
    <n v="0"/>
    <s v="系"/>
    <s v="財金"/>
    <s v="財金系"/>
    <s v="財金系"/>
  </r>
  <r>
    <s v="03  6 2019  5:47PM            "/>
    <s v="鄧楷齡"/>
    <s v="A229565350"/>
    <s v="女"/>
    <s v="11/05/1996                    "/>
    <s v="學生"/>
    <s v="管理學院                      "/>
    <s v="會計系"/>
    <s v="學士班"/>
    <n v="983518915"/>
    <m/>
    <s v="其它"/>
    <s v="是"/>
    <n v="0"/>
    <n v="0"/>
    <s v="是"/>
    <m/>
    <s v="現場報名"/>
    <m/>
    <x v="647"/>
    <n v="0"/>
    <s v="TIP"/>
    <s v="企業實習計劃說明會"/>
    <x v="13"/>
    <n v="2"/>
    <n v="107"/>
    <n v="1"/>
    <n v="1"/>
    <n v="10"/>
    <m/>
    <s v="b04104041鄧楷齡"/>
    <n v="0"/>
    <n v="0"/>
    <n v="0"/>
    <n v="0"/>
    <n v="1"/>
    <n v="0"/>
    <s v="系"/>
    <s v="會計"/>
    <s v="會計系"/>
    <s v="會計系"/>
  </r>
  <r>
    <s v="04 13 2019 12:57PM            "/>
    <s v="鄭乃慈"/>
    <s v="O200348289"/>
    <s v="男"/>
    <s v="09/12/1994                    "/>
    <s v="學生"/>
    <s v="管理學院                      "/>
    <s v="商研所"/>
    <s v="碩士班"/>
    <n v="978376915"/>
    <s v="wl910912@gmail.com"/>
    <s v="其它"/>
    <s v="是"/>
    <s v="                              "/>
    <m/>
    <s v="是"/>
    <m/>
    <s v="網路報名"/>
    <m/>
    <x v="648"/>
    <m/>
    <s v="TCP"/>
    <s v="結業式"/>
    <x v="2"/>
    <n v="2"/>
    <n v="107"/>
    <n v="1"/>
    <n v="0"/>
    <n v="0"/>
    <m/>
    <s v="R06741076鄭乃慈"/>
    <n v="0"/>
    <n v="1"/>
    <n v="0"/>
    <n v="0"/>
    <n v="0"/>
    <n v="0"/>
    <s v="所"/>
    <s v="商研"/>
    <s v="商研所"/>
    <s v="商研所"/>
  </r>
  <r>
    <s v="02 25 2019 12:11AM            "/>
    <s v="鄭力瑋"/>
    <s v="F130070070"/>
    <s v="男"/>
    <s v="07/29/1997                    "/>
    <s v="學生"/>
    <s v="管理學院                      "/>
    <s v="財金系"/>
    <s v="學士班"/>
    <n v="981280374"/>
    <s v="b04703113@ntu.edu.tw"/>
    <s v="其它"/>
    <s v="否"/>
    <n v="0"/>
    <n v="1"/>
    <s v="是"/>
    <m/>
    <s v="網路報名"/>
    <s v="140.112.215.21"/>
    <x v="649"/>
    <n v="10"/>
    <s v="TIP"/>
    <s v="企業實習計劃說明會"/>
    <x v="8"/>
    <n v="2"/>
    <n v="107"/>
    <n v="1"/>
    <n v="1"/>
    <n v="10"/>
    <s v="是"/>
    <s v="b04703113鄭力瑋"/>
    <n v="0"/>
    <n v="1"/>
    <n v="10"/>
    <n v="0"/>
    <n v="0"/>
    <n v="0"/>
    <s v="系"/>
    <s v="財金"/>
    <s v="財金系"/>
    <s v="財金系"/>
  </r>
  <r>
    <m/>
    <s v="鄭名傑"/>
    <m/>
    <m/>
    <m/>
    <s v="企業夥伴"/>
    <s v="麟數據"/>
    <m/>
    <s v="其他"/>
    <m/>
    <m/>
    <m/>
    <m/>
    <m/>
    <m/>
    <s v="是"/>
    <m/>
    <s v="網路報名"/>
    <m/>
    <x v="1"/>
    <m/>
    <s v="TCP"/>
    <s v="結業式"/>
    <x v="2"/>
    <n v="2"/>
    <n v="107"/>
    <n v="1"/>
    <n v="0"/>
    <n v="0"/>
    <m/>
    <s v="其他鄭名傑"/>
    <n v="0"/>
    <n v="1"/>
    <n v="0"/>
    <n v="0"/>
    <n v="0"/>
    <n v="0"/>
    <s v="其他"/>
    <s v="非在校生"/>
    <s v="其他"/>
    <s v="其他"/>
  </r>
  <r>
    <s v="03 19 2019 11:22AM            "/>
    <s v="鄭安淇"/>
    <s v="S224644539"/>
    <s v="女"/>
    <s v="05/23/1995                    "/>
    <s v="學生"/>
    <s v="管理學院                      "/>
    <s v="商研所"/>
    <s v="碩士班"/>
    <n v="975578825"/>
    <s v="b10233024@mail.ntust.edu.tw"/>
    <s v="其它"/>
    <s v="是"/>
    <n v="0"/>
    <n v="0"/>
    <s v="是"/>
    <m/>
    <s v="現場報名"/>
    <m/>
    <x v="650"/>
    <n v="0"/>
    <s v="TIP"/>
    <s v="企業實習計劃說明會"/>
    <x v="10"/>
    <n v="2"/>
    <n v="107"/>
    <n v="1"/>
    <n v="1"/>
    <n v="10"/>
    <m/>
    <s v="r06741002鄭安淇"/>
    <n v="0"/>
    <n v="0"/>
    <n v="0"/>
    <n v="0"/>
    <n v="1"/>
    <n v="0"/>
    <s v="所"/>
    <s v="商研"/>
    <s v="商研所"/>
    <s v="商研所"/>
  </r>
  <r>
    <s v="03 15 2019  3:15PM            "/>
    <s v="鄭育驊"/>
    <s v="C221359530"/>
    <s v="女"/>
    <s v="10/26/1998                    "/>
    <s v="學生"/>
    <s v="生物資源暨農學院              "/>
    <s v="生傳系"/>
    <s v="學士班"/>
    <n v="978279295"/>
    <s v="b06610057@ntu.edu.tw"/>
    <s v="其它"/>
    <s v="否"/>
    <n v="0"/>
    <n v="1"/>
    <s v="是"/>
    <m/>
    <s v="網路報名"/>
    <s v="140.112.25.106"/>
    <x v="651"/>
    <n v="10"/>
    <s v="TIP"/>
    <s v="企業實習計劃說明會"/>
    <x v="10"/>
    <n v="2"/>
    <n v="107"/>
    <n v="1"/>
    <n v="1"/>
    <n v="10"/>
    <m/>
    <s v="b06610057鄭育驊"/>
    <n v="0"/>
    <n v="1"/>
    <n v="10"/>
    <n v="0"/>
    <n v="0"/>
    <n v="0"/>
    <s v="系"/>
    <s v="其他"/>
    <s v="其他系所"/>
    <s v="其他系所"/>
  </r>
  <r>
    <s v="02 22 2019  4:50PM            "/>
    <s v="鄭育驊"/>
    <s v="C221359530"/>
    <s v="女"/>
    <s v="10/26/1998                    "/>
    <s v="學生"/>
    <s v="生物資源暨農學院              "/>
    <s v="生傳系"/>
    <s v="學士班"/>
    <n v="978279295"/>
    <s v="b06610057@ntu.edu.tw"/>
    <s v="其它"/>
    <s v="否"/>
    <n v="0"/>
    <n v="1"/>
    <s v="是"/>
    <m/>
    <s v="網路報名"/>
    <s v="122.116.90.166"/>
    <x v="651"/>
    <n v="10"/>
    <s v="TIP"/>
    <s v="企業實習計劃說明會"/>
    <x v="3"/>
    <n v="2"/>
    <n v="107"/>
    <n v="1"/>
    <n v="1"/>
    <n v="10"/>
    <s v="是"/>
    <s v="b06610057鄭育驊"/>
    <n v="0"/>
    <n v="1"/>
    <n v="10"/>
    <n v="0"/>
    <n v="0"/>
    <n v="0"/>
    <s v="系"/>
    <s v="其他"/>
    <s v="其他系所"/>
    <s v="其他系所"/>
  </r>
  <r>
    <s v="02 22 2019  4:41PM            "/>
    <s v="鄭育驊"/>
    <s v="C221359530"/>
    <s v="女"/>
    <s v="10/26/1998                    "/>
    <s v="學生"/>
    <s v="生物資源暨農學院              "/>
    <s v="生傳系"/>
    <s v="學士班"/>
    <n v="978279295"/>
    <s v="b06610057@ntu.edu.tw"/>
    <s v="其它"/>
    <s v="否"/>
    <n v="0"/>
    <n v="1"/>
    <s v="是"/>
    <m/>
    <s v="網路報名"/>
    <s v="122.116.90.166"/>
    <x v="651"/>
    <n v="10"/>
    <s v="TIP"/>
    <s v="企業實習計劃說明會"/>
    <x v="8"/>
    <n v="2"/>
    <n v="107"/>
    <n v="1"/>
    <n v="1"/>
    <n v="10"/>
    <s v="是"/>
    <s v="b06610057鄭育驊"/>
    <n v="0"/>
    <n v="1"/>
    <n v="10"/>
    <n v="0"/>
    <n v="0"/>
    <n v="0"/>
    <s v="系"/>
    <s v="其他"/>
    <s v="其他系所"/>
    <s v="其他系所"/>
  </r>
  <r>
    <s v="04  9 2019 12:21AM            "/>
    <s v="鄭育驊"/>
    <s v="C221359530"/>
    <s v="女"/>
    <s v="10/26/1998                    "/>
    <s v="學生"/>
    <s v="生物資源暨農學院              "/>
    <s v="生傳系"/>
    <s v="學士班"/>
    <n v="978279295"/>
    <s v="b06610057@ntu.edu.tw"/>
    <s v="其它"/>
    <s v="否"/>
    <s v="                              "/>
    <m/>
    <s v="是"/>
    <m/>
    <s v="網路報名"/>
    <s v="140.112.217.210"/>
    <x v="651"/>
    <n v="6"/>
    <s v="TIP"/>
    <s v="企業實習計劃說明會"/>
    <x v="22"/>
    <n v="2"/>
    <n v="107"/>
    <n v="1"/>
    <n v="1"/>
    <n v="10"/>
    <s v="是"/>
    <s v="b06610057鄭育驊"/>
    <n v="0"/>
    <n v="1"/>
    <n v="10"/>
    <n v="0"/>
    <n v="0"/>
    <n v="0"/>
    <s v="系"/>
    <s v="其他"/>
    <s v="其他系所"/>
    <s v="其他系所"/>
  </r>
  <r>
    <s v="03 20 2019 10:03AM            "/>
    <s v="鄭育驊"/>
    <s v="C221359530"/>
    <s v="女"/>
    <s v="10/26/1998                    "/>
    <s v="學生"/>
    <s v="生物資源暨農學院              "/>
    <s v="生傳系"/>
    <s v="學士班"/>
    <n v="978279295"/>
    <s v="b06610057@ntu.edu.tw"/>
    <s v="其它"/>
    <s v="否"/>
    <s v="                              "/>
    <m/>
    <s v="是"/>
    <m/>
    <s v="網路報名"/>
    <s v="140.112.217.210"/>
    <x v="651"/>
    <n v="6"/>
    <s v="TIP"/>
    <s v="企業實習計劃說明會"/>
    <x v="23"/>
    <n v="2"/>
    <n v="107"/>
    <n v="1"/>
    <n v="1"/>
    <n v="10"/>
    <s v="是"/>
    <s v="b06610057鄭育驊"/>
    <n v="0"/>
    <n v="1"/>
    <n v="10"/>
    <n v="0"/>
    <n v="0"/>
    <n v="0"/>
    <s v="系"/>
    <s v="其他"/>
    <s v="其他系所"/>
    <s v="其他系所"/>
  </r>
  <r>
    <s v="03  8 2019  7:30PM            "/>
    <s v="鄭芷昕"/>
    <s v="A228694487"/>
    <s v="女"/>
    <s v="09/07/1998                    "/>
    <s v="學生"/>
    <s v="管理學院                      "/>
    <s v="財金系"/>
    <s v="學士班"/>
    <n v="975859699"/>
    <s v="chopper870907@gmail.com"/>
    <s v="其它"/>
    <s v="否"/>
    <n v="1"/>
    <n v="0"/>
    <s v="否"/>
    <m/>
    <s v="網路報名"/>
    <s v="223.140.113.226"/>
    <x v="652"/>
    <n v="10"/>
    <s v="TIP"/>
    <s v="企業實習計劃說明會"/>
    <x v="3"/>
    <n v="2"/>
    <n v="107"/>
    <n v="1"/>
    <n v="1"/>
    <n v="10"/>
    <s v="否"/>
    <s v="b06703026鄭芷昕"/>
    <n v="1"/>
    <n v="0"/>
    <n v="0"/>
    <n v="1"/>
    <n v="0"/>
    <n v="0"/>
    <s v="系"/>
    <s v="財金"/>
    <s v="財金系"/>
    <s v="財金系"/>
  </r>
  <r>
    <s v="03 15 2019  8:18PM            "/>
    <s v="鄭宣誼"/>
    <s v="L225197373"/>
    <s v="女"/>
    <s v="06/22/2000                    "/>
    <s v="學生"/>
    <s v="管理學院                      "/>
    <s v="會計系"/>
    <s v="學士班"/>
    <n v="928606713"/>
    <s v="b07702115@ntu.edu.tw"/>
    <s v="其它"/>
    <s v="否"/>
    <n v="0"/>
    <n v="1"/>
    <s v="是"/>
    <m/>
    <s v="網路報名"/>
    <s v="114.44.121.15"/>
    <x v="653"/>
    <n v="10"/>
    <s v="TIP"/>
    <s v="企業實習計劃說明會"/>
    <x v="10"/>
    <n v="2"/>
    <n v="107"/>
    <n v="1"/>
    <n v="1"/>
    <n v="10"/>
    <s v="否"/>
    <s v="b07702115鄭宣誼"/>
    <n v="0"/>
    <n v="1"/>
    <n v="10"/>
    <n v="0"/>
    <n v="0"/>
    <n v="0"/>
    <s v="系"/>
    <s v="會計"/>
    <s v="會計系"/>
    <s v="會計系"/>
  </r>
  <r>
    <s v="03 13 2019  1:11PM            "/>
    <s v="鄭惟馨"/>
    <s v="A229726040"/>
    <s v="女"/>
    <s v="09/06/1997                    "/>
    <s v="學生"/>
    <s v="管理學院                      "/>
    <s v="工管系企管組"/>
    <s v="學士班"/>
    <n v="928281941"/>
    <s v="b05701157@ntu.edu.tw"/>
    <s v="其它"/>
    <s v="否"/>
    <n v="0"/>
    <n v="1"/>
    <s v="是"/>
    <m/>
    <s v="網路報名"/>
    <s v="39.8.231.48"/>
    <x v="654"/>
    <n v="10"/>
    <s v="TIP"/>
    <s v="企業實習計劃說明會"/>
    <x v="8"/>
    <n v="2"/>
    <n v="107"/>
    <n v="1"/>
    <n v="1"/>
    <n v="10"/>
    <s v="是"/>
    <s v="b05701157鄭惟馨"/>
    <n v="0"/>
    <n v="1"/>
    <n v="10"/>
    <n v="0"/>
    <n v="0"/>
    <n v="0"/>
    <s v="系"/>
    <s v="工管"/>
    <s v="工管系"/>
    <s v="工管系"/>
  </r>
  <r>
    <s v="03 12 2019 12:03PM            "/>
    <s v="鄭捷尹"/>
    <s v="F229488808"/>
    <s v="女"/>
    <s v="08/14/1998                    "/>
    <s v="學生"/>
    <s v="管理學院                      "/>
    <s v="財金系"/>
    <s v="學士班"/>
    <n v="935632182"/>
    <s v="b05703121@ntu.edu.tw"/>
    <s v="其它"/>
    <s v="是"/>
    <n v="1"/>
    <n v="0"/>
    <s v="否"/>
    <m/>
    <s v="網路報名"/>
    <s v="140.112.235.180"/>
    <x v="655"/>
    <n v="10"/>
    <s v="TIP"/>
    <s v="企業實習計劃說明會"/>
    <x v="8"/>
    <n v="2"/>
    <n v="107"/>
    <n v="1"/>
    <n v="1"/>
    <n v="10"/>
    <s v="有"/>
    <s v="b05703121鄭捷尹"/>
    <n v="1"/>
    <n v="0"/>
    <n v="0"/>
    <n v="1"/>
    <n v="0"/>
    <n v="0"/>
    <s v="系"/>
    <s v="財金"/>
    <s v="財金系"/>
    <s v="財金系"/>
  </r>
  <r>
    <s v="03 12 2019 12:06PM            "/>
    <s v="鄭捷尹"/>
    <s v="F229488808"/>
    <s v="女"/>
    <s v="08/14/1998                    "/>
    <s v="學生"/>
    <s v="管理學院                      "/>
    <s v="財金系"/>
    <s v="學士班"/>
    <n v="935632182"/>
    <s v="b05703121@ntu.edu.tw"/>
    <s v="其它"/>
    <s v="是"/>
    <n v="1"/>
    <n v="0"/>
    <s v="否"/>
    <m/>
    <s v="網路報名"/>
    <s v="140.112.235.180"/>
    <x v="655"/>
    <n v="10"/>
    <s v="TIP"/>
    <s v="企業實習計劃說明會"/>
    <x v="5"/>
    <n v="2"/>
    <n v="107"/>
    <n v="1"/>
    <n v="1"/>
    <n v="10"/>
    <s v="有"/>
    <s v="b05703121鄭捷尹"/>
    <n v="1"/>
    <n v="0"/>
    <n v="0"/>
    <n v="1"/>
    <n v="0"/>
    <n v="0"/>
    <s v="系"/>
    <s v="財金"/>
    <s v="財金系"/>
    <s v="財金系"/>
  </r>
  <r>
    <s v="03 11 2019 11:40AM            "/>
    <s v="鄭淨雯"/>
    <s v="A228694049"/>
    <s v="女"/>
    <s v="08/23/1998                    "/>
    <s v="學生"/>
    <s v="生物資源暨農學院              "/>
    <s v="農化系"/>
    <s v="學士班"/>
    <n v="935054882"/>
    <s v="wendy328078@gmail.com"/>
    <s v="其它"/>
    <s v="否"/>
    <n v="0"/>
    <n v="1"/>
    <s v="是"/>
    <m/>
    <s v="網路報名"/>
    <s v="49.217.102.16"/>
    <x v="656"/>
    <n v="10"/>
    <s v="TIP"/>
    <s v="企業實習計劃說明會"/>
    <x v="1"/>
    <n v="2"/>
    <n v="107"/>
    <n v="1"/>
    <n v="1"/>
    <n v="10"/>
    <s v="無"/>
    <s v="b05603051鄭淨雯"/>
    <n v="0"/>
    <n v="1"/>
    <n v="10"/>
    <n v="0"/>
    <n v="0"/>
    <n v="0"/>
    <s v="系"/>
    <s v="其他"/>
    <s v="其他系所"/>
    <s v="其他系所"/>
  </r>
  <r>
    <s v="03 15 2019 11:40PM            "/>
    <s v="鄭喬安"/>
    <s v="D222683429"/>
    <s v="女"/>
    <s v="02/28/1998                    "/>
    <s v="學生"/>
    <s v="管理學院                      "/>
    <s v="財金系"/>
    <s v="學士班"/>
    <n v="929561331"/>
    <s v="b05703122@ntu.edu.tw"/>
    <s v="其它"/>
    <s v="否"/>
    <n v="0"/>
    <n v="1"/>
    <s v="是"/>
    <m/>
    <s v="網路報名"/>
    <s v="140.112.220.107"/>
    <x v="657"/>
    <n v="10"/>
    <s v="TIP"/>
    <s v="企業實習計劃說明會"/>
    <x v="10"/>
    <n v="2"/>
    <n v="107"/>
    <n v="1"/>
    <n v="1"/>
    <n v="10"/>
    <s v="否"/>
    <s v="b05703122鄭喬安"/>
    <n v="0"/>
    <n v="1"/>
    <n v="10"/>
    <n v="0"/>
    <n v="0"/>
    <n v="0"/>
    <s v="系"/>
    <s v="財金"/>
    <s v="財金系"/>
    <s v="財金系"/>
  </r>
  <r>
    <s v="03 15 2019 11:57PM            "/>
    <s v="鄭喬安"/>
    <s v="D222683429"/>
    <s v="女"/>
    <s v="02/28/1998                    "/>
    <s v="學生"/>
    <s v="管理學院                      "/>
    <s v="財金系"/>
    <s v="學士班"/>
    <n v="929561331"/>
    <s v="b05703122@ntu.edu.tw"/>
    <s v="其它"/>
    <s v="否"/>
    <n v="0"/>
    <n v="1"/>
    <s v="是"/>
    <m/>
    <s v="網路報名"/>
    <s v="140.112.220.107"/>
    <x v="657"/>
    <n v="10"/>
    <s v="TIP"/>
    <s v="企業實習計劃說明會"/>
    <x v="3"/>
    <n v="2"/>
    <n v="107"/>
    <n v="1"/>
    <n v="1"/>
    <n v="10"/>
    <s v="否"/>
    <s v="b05703122鄭喬安"/>
    <n v="0"/>
    <n v="1"/>
    <n v="10"/>
    <n v="0"/>
    <n v="0"/>
    <n v="0"/>
    <s v="系"/>
    <s v="財金"/>
    <s v="財金系"/>
    <s v="財金系"/>
  </r>
  <r>
    <s v="03  6 2019  4:17PM            "/>
    <s v="鄭喬安"/>
    <s v="D222683429"/>
    <s v="女"/>
    <s v="02/28/1998                    "/>
    <s v="學生"/>
    <s v="管理學院                      "/>
    <s v="財金系"/>
    <s v="學士班"/>
    <n v="929561331"/>
    <s v="b05703122@ntu.edu.tw"/>
    <s v="其它"/>
    <s v="否"/>
    <n v="0"/>
    <n v="1"/>
    <s v="是"/>
    <m/>
    <s v="網路報名"/>
    <s v="140.112.4.192"/>
    <x v="657"/>
    <n v="10"/>
    <s v="TIP"/>
    <s v="企業實習計劃說明會"/>
    <x v="8"/>
    <n v="2"/>
    <n v="107"/>
    <n v="1"/>
    <n v="1"/>
    <n v="10"/>
    <s v="否"/>
    <s v="b05703122鄭喬安"/>
    <n v="0"/>
    <n v="1"/>
    <n v="10"/>
    <n v="0"/>
    <n v="0"/>
    <n v="0"/>
    <s v="系"/>
    <s v="財金"/>
    <s v="財金系"/>
    <s v="財金系"/>
  </r>
  <r>
    <s v="03 21 2019 12:36AM            "/>
    <s v="鄭喬安"/>
    <s v="D222683429"/>
    <s v="女"/>
    <s v="02/28/1998                    "/>
    <s v="學生"/>
    <s v="管理學院                      "/>
    <s v="財金系"/>
    <s v="學士班"/>
    <n v="929561331"/>
    <s v="b05703122@ntu.edu.tw"/>
    <s v="其它"/>
    <s v="否"/>
    <n v="1"/>
    <n v="0"/>
    <s v="否"/>
    <m/>
    <s v="網路報名"/>
    <s v="140.112.220.107"/>
    <x v="657"/>
    <n v="10"/>
    <s v="TIP"/>
    <s v="企業實習計劃說明會"/>
    <x v="1"/>
    <n v="2"/>
    <n v="107"/>
    <n v="1"/>
    <n v="1"/>
    <n v="10"/>
    <s v="否"/>
    <s v="b05703122鄭喬安"/>
    <n v="1"/>
    <n v="0"/>
    <n v="0"/>
    <n v="1"/>
    <n v="0"/>
    <n v="0"/>
    <s v="系"/>
    <s v="財金"/>
    <s v="財金系"/>
    <s v="財金系"/>
  </r>
  <r>
    <s v="03 15 2019 11:49PM            "/>
    <s v="鄭喬安"/>
    <s v="D222683429"/>
    <s v="女"/>
    <s v="02/28/1998                    "/>
    <s v="學生"/>
    <s v="管理學院                      "/>
    <s v="財金系"/>
    <s v="學士班"/>
    <n v="929561331"/>
    <s v="b05703122@ntu.edu.tw"/>
    <s v="其它"/>
    <s v="否"/>
    <n v="0"/>
    <n v="1"/>
    <s v="是"/>
    <m/>
    <s v="網路報名"/>
    <s v="140.112.220.107"/>
    <x v="657"/>
    <n v="10"/>
    <s v="TIP"/>
    <s v="企業實習計劃說明會"/>
    <x v="5"/>
    <n v="2"/>
    <n v="107"/>
    <n v="1"/>
    <n v="1"/>
    <n v="10"/>
    <s v="否"/>
    <s v="b05703122鄭喬安"/>
    <n v="0"/>
    <n v="1"/>
    <n v="10"/>
    <n v="0"/>
    <n v="0"/>
    <n v="0"/>
    <s v="系"/>
    <s v="財金"/>
    <s v="財金系"/>
    <s v="財金系"/>
  </r>
  <r>
    <s v="04  8 2019  9:44AM            "/>
    <s v="鄭喬安"/>
    <s v="D222683429"/>
    <s v="女"/>
    <s v="02/28/1998                    "/>
    <s v="學生"/>
    <s v="管理學院                      "/>
    <s v="財金系"/>
    <s v="學士班"/>
    <n v="929561331"/>
    <s v="b05703122@ntu.edu.tw"/>
    <s v="其它"/>
    <s v="否"/>
    <s v="                              "/>
    <m/>
    <s v="是"/>
    <m/>
    <s v="網路報名"/>
    <s v="140.112.25.12"/>
    <x v="657"/>
    <n v="6"/>
    <s v="TIP"/>
    <s v="企業實習計劃說明會"/>
    <x v="22"/>
    <n v="2"/>
    <n v="107"/>
    <n v="1"/>
    <n v="1"/>
    <n v="10"/>
    <s v="否"/>
    <s v="b05703122鄭喬安"/>
    <n v="0"/>
    <n v="1"/>
    <n v="10"/>
    <n v="0"/>
    <n v="0"/>
    <n v="0"/>
    <s v="系"/>
    <s v="財金"/>
    <s v="財金系"/>
    <s v="財金系"/>
  </r>
  <r>
    <s v="04  8 2019  9:46AM            "/>
    <s v="鄭喬安"/>
    <s v="D222683429"/>
    <s v="女"/>
    <s v="02/28/1998                    "/>
    <s v="學生"/>
    <s v="管理學院                      "/>
    <s v="財金系"/>
    <s v="學士班"/>
    <n v="929561331"/>
    <s v="b05703122@ntu.edu.tw"/>
    <s v="其它"/>
    <s v="否"/>
    <s v="                              "/>
    <m/>
    <s v="是"/>
    <m/>
    <s v="網路報名"/>
    <s v="140.112.25.12"/>
    <x v="657"/>
    <n v="6"/>
    <s v="TIP"/>
    <s v="企業實習計劃說明會"/>
    <x v="23"/>
    <n v="2"/>
    <n v="107"/>
    <n v="1"/>
    <n v="1"/>
    <n v="10"/>
    <s v="否"/>
    <s v="b05703122鄭喬安"/>
    <n v="0"/>
    <n v="1"/>
    <n v="10"/>
    <n v="0"/>
    <n v="0"/>
    <n v="0"/>
    <s v="系"/>
    <s v="財金"/>
    <s v="財金系"/>
    <s v="財金系"/>
  </r>
  <r>
    <s v="04 18 2019  3:23PM            "/>
    <s v="鄭喬安"/>
    <s v="D222683429"/>
    <s v="女"/>
    <s v="02/28/1998                    "/>
    <s v="學生"/>
    <s v="管理學院                      "/>
    <s v="財金系"/>
    <s v="學士班"/>
    <n v="929561331"/>
    <s v="b05703122@ntu.edu.tw"/>
    <s v="其它"/>
    <s v="否"/>
    <s v="                              "/>
    <m/>
    <s v="是"/>
    <m/>
    <s v="網路報名"/>
    <s v="140.112.4.209"/>
    <x v="657"/>
    <n v="6"/>
    <s v="TIP"/>
    <s v="企業實習說明會"/>
    <x v="7"/>
    <n v="2"/>
    <n v="107"/>
    <n v="1"/>
    <n v="1"/>
    <n v="10"/>
    <s v="否"/>
    <s v="b05703122鄭喬安"/>
    <n v="0"/>
    <n v="1"/>
    <n v="10"/>
    <n v="0"/>
    <n v="0"/>
    <n v="0"/>
    <s v="系"/>
    <s v="財金"/>
    <s v="財金系"/>
    <s v="財金系"/>
  </r>
  <r>
    <s v="04 11 2019  2:49PM            "/>
    <s v="鄭婷心"/>
    <s v="L224586518"/>
    <s v="男"/>
    <s v="03/29/1998                    "/>
    <s v="學生"/>
    <s v="管理學院                      "/>
    <s v="國企系"/>
    <s v="學士班"/>
    <n v="914299329"/>
    <s v="jennifer03299@gmail.com"/>
    <s v="其它"/>
    <s v="是"/>
    <s v="                              "/>
    <m/>
    <s v="是"/>
    <m/>
    <s v="現場報名"/>
    <m/>
    <x v="658"/>
    <n v="6"/>
    <s v="TIP"/>
    <s v="企業實習計劃說明會"/>
    <x v="11"/>
    <n v="2"/>
    <n v="107"/>
    <n v="1"/>
    <n v="1"/>
    <n v="10"/>
    <m/>
    <s v="b05704017鄭婷心"/>
    <n v="0"/>
    <n v="0"/>
    <n v="0"/>
    <n v="0"/>
    <n v="1"/>
    <n v="0"/>
    <s v="系"/>
    <s v="國企"/>
    <s v="國企系"/>
    <s v="國企系"/>
  </r>
  <r>
    <s v="02 22 2019  4:21PM            "/>
    <s v="鄭鈞擁"/>
    <s v="A227912011"/>
    <s v="女"/>
    <s v="03/07/1996                    "/>
    <s v="計畫人員"/>
    <m/>
    <s v="工商管理學系"/>
    <s v="專任研究助理"/>
    <n v="916502975"/>
    <s v="chunyung0307@ntu.edu.tw"/>
    <s v="其它"/>
    <s v="否"/>
    <n v="0"/>
    <n v="1"/>
    <s v="是"/>
    <m/>
    <s v="網路報名"/>
    <s v="39.9.103.26"/>
    <x v="659"/>
    <n v="10"/>
    <s v="TIP"/>
    <s v="企業實習計劃說明會"/>
    <x v="8"/>
    <n v="2"/>
    <n v="107"/>
    <n v="1"/>
    <n v="1"/>
    <n v="10"/>
    <s v="無"/>
    <s v="chunyung0307鄭鈞擁"/>
    <n v="0"/>
    <n v="1"/>
    <n v="10"/>
    <n v="0"/>
    <n v="0"/>
    <n v="0"/>
    <s v="其他"/>
    <s v="非在校生"/>
    <s v="其他"/>
    <s v="其他"/>
  </r>
  <r>
    <s v="03  8 2019  2:48PM            "/>
    <s v="鄭鈞擁"/>
    <s v="A227912011"/>
    <s v="女"/>
    <s v="03/07/1996                    "/>
    <s v="計畫人員"/>
    <m/>
    <s v="工商管理學系"/>
    <s v="專任研究助理"/>
    <n v="916502975"/>
    <s v="chunyung0307@ntu.edu.tw"/>
    <s v="其它"/>
    <s v="否"/>
    <n v="0"/>
    <n v="1"/>
    <s v="是"/>
    <m/>
    <s v="網路報名"/>
    <s v="140.112.25.19"/>
    <x v="659"/>
    <n v="10"/>
    <s v="TIP"/>
    <s v="企業實習計劃說明會"/>
    <x v="1"/>
    <n v="2"/>
    <n v="107"/>
    <n v="1"/>
    <n v="1"/>
    <n v="10"/>
    <s v="否"/>
    <s v="chunyung0307鄭鈞擁"/>
    <n v="0"/>
    <n v="1"/>
    <n v="10"/>
    <n v="0"/>
    <n v="0"/>
    <n v="0"/>
    <s v="其他"/>
    <s v="非在校生"/>
    <s v="其他"/>
    <s v="其他"/>
  </r>
  <r>
    <s v="02 25 2019  1:32PM            "/>
    <s v="鄭傾卉"/>
    <s v="J222906520"/>
    <s v="女"/>
    <s v="05/12/1999                    "/>
    <s v="學生"/>
    <s v="管理學院                      "/>
    <s v="工管系企管組"/>
    <s v="學士班"/>
    <n v="905655682"/>
    <s v="b06701163@ntu.edu.tw"/>
    <s v="其它"/>
    <s v="否"/>
    <n v="0"/>
    <n v="1"/>
    <s v="是"/>
    <m/>
    <s v="網路報名"/>
    <s v="114.136.252.1"/>
    <x v="660"/>
    <n v="10"/>
    <s v="TIP"/>
    <s v="企業實習計劃說明會"/>
    <x v="0"/>
    <n v="2"/>
    <n v="107"/>
    <n v="1"/>
    <n v="1"/>
    <n v="10"/>
    <s v="否"/>
    <s v="b06701163鄭傾卉"/>
    <n v="0"/>
    <n v="1"/>
    <n v="10"/>
    <n v="0"/>
    <n v="0"/>
    <n v="0"/>
    <s v="系"/>
    <s v="工管"/>
    <s v="工管系"/>
    <s v="工管系"/>
  </r>
  <r>
    <s v="02 25 2019  1:33PM            "/>
    <s v="鄭傾卉"/>
    <s v="J222906520"/>
    <s v="女"/>
    <s v="05/12/1999                    "/>
    <s v="學生"/>
    <s v="管理學院                      "/>
    <s v="工管系企管組"/>
    <s v="學士班"/>
    <n v="905655682"/>
    <s v="b06701163@ntu.edu.tw"/>
    <s v="其它"/>
    <s v="否"/>
    <n v="0"/>
    <n v="1"/>
    <s v="是"/>
    <m/>
    <s v="網路報名"/>
    <s v="114.136.252.1"/>
    <x v="660"/>
    <n v="10"/>
    <s v="TIP"/>
    <s v="企業實習計劃說明會"/>
    <x v="18"/>
    <n v="2"/>
    <n v="107"/>
    <n v="1"/>
    <n v="1"/>
    <n v="10"/>
    <s v="否"/>
    <s v="b06701163鄭傾卉"/>
    <n v="0"/>
    <n v="1"/>
    <n v="10"/>
    <n v="0"/>
    <n v="0"/>
    <n v="0"/>
    <s v="系"/>
    <s v="工管"/>
    <s v="工管系"/>
    <s v="工管系"/>
  </r>
  <r>
    <s v="02 25 2019  1:34PM            "/>
    <s v="鄭傾卉"/>
    <s v="J222906520"/>
    <s v="女"/>
    <s v="05/12/1999                    "/>
    <s v="學生"/>
    <s v="管理學院                      "/>
    <s v="工管系企管組"/>
    <s v="學士班"/>
    <n v="905655682"/>
    <s v="b06701163@ntu.edu.tw"/>
    <s v="其它"/>
    <s v="否"/>
    <n v="0"/>
    <n v="1"/>
    <s v="是"/>
    <m/>
    <s v="網路報名"/>
    <s v="114.136.252.1"/>
    <x v="660"/>
    <n v="10"/>
    <s v="TIP"/>
    <s v="企業實習計劃說明會"/>
    <x v="8"/>
    <n v="2"/>
    <n v="107"/>
    <n v="1"/>
    <n v="1"/>
    <n v="10"/>
    <s v="否"/>
    <s v="b06701163鄭傾卉"/>
    <n v="0"/>
    <n v="1"/>
    <n v="10"/>
    <n v="0"/>
    <n v="0"/>
    <n v="0"/>
    <s v="系"/>
    <s v="工管"/>
    <s v="工管系"/>
    <s v="工管系"/>
  </r>
  <r>
    <s v="04  8 2019 11:32AM            "/>
    <s v="鄭傾卉"/>
    <s v="J222906520"/>
    <s v="女"/>
    <s v="05/12/1999                    "/>
    <s v="學生"/>
    <s v="管理學院                      "/>
    <s v="工管系企管組"/>
    <s v="學士班"/>
    <n v="905655682"/>
    <s v="b06701163@ntu.edu.tw"/>
    <s v="其它"/>
    <s v="否"/>
    <s v="                              "/>
    <m/>
    <s v="是"/>
    <m/>
    <s v="網路報名"/>
    <s v="223.136.181.87"/>
    <x v="660"/>
    <n v="6"/>
    <s v="TIP"/>
    <s v="企業實習計劃說明會"/>
    <x v="22"/>
    <n v="2"/>
    <n v="107"/>
    <n v="1"/>
    <n v="1"/>
    <n v="10"/>
    <s v="否"/>
    <s v="b06701163鄭傾卉"/>
    <n v="0"/>
    <n v="1"/>
    <n v="10"/>
    <n v="0"/>
    <n v="0"/>
    <n v="0"/>
    <s v="系"/>
    <s v="工管"/>
    <s v="工管系"/>
    <s v="工管系"/>
  </r>
  <r>
    <s v="04  8 2019 11:34AM            "/>
    <s v="鄭傾卉"/>
    <s v="J222906520"/>
    <s v="女"/>
    <s v="05/12/1999                    "/>
    <s v="學生"/>
    <s v="管理學院                      "/>
    <s v="工管系企管組"/>
    <s v="學士班"/>
    <n v="905655682"/>
    <s v="b06701163@ntu.edu.tw"/>
    <s v="其它"/>
    <s v="否"/>
    <s v="                              "/>
    <m/>
    <s v="否"/>
    <m/>
    <s v="網路報名"/>
    <s v="223.136.181.87"/>
    <x v="660"/>
    <n v="6"/>
    <s v="TIP"/>
    <s v="企業實習計劃說明會"/>
    <x v="23"/>
    <n v="2"/>
    <n v="107"/>
    <n v="1"/>
    <n v="1"/>
    <n v="10"/>
    <s v="否"/>
    <s v="b06701163鄭傾卉"/>
    <n v="1"/>
    <n v="0"/>
    <n v="0"/>
    <n v="1"/>
    <n v="0"/>
    <n v="0"/>
    <s v="系"/>
    <s v="工管"/>
    <s v="工管系"/>
    <s v="工管系"/>
  </r>
  <r>
    <s v="04  8 2019 11:37AM            "/>
    <s v="鄭傾卉"/>
    <s v="J222906520"/>
    <s v="女"/>
    <s v="05/12/1999                    "/>
    <s v="學生"/>
    <s v="管理學院                      "/>
    <s v="工管系企管組"/>
    <s v="學士班"/>
    <n v="905655682"/>
    <s v="b06701163@ntu.edu.tw"/>
    <s v="其它"/>
    <s v="否"/>
    <s v="                              "/>
    <m/>
    <s v="是"/>
    <m/>
    <s v="網路報名"/>
    <s v="223.136.181.87"/>
    <x v="660"/>
    <n v="6"/>
    <s v="TIP"/>
    <s v="企業實習說明會"/>
    <x v="21"/>
    <n v="2"/>
    <n v="107"/>
    <n v="1"/>
    <n v="1"/>
    <n v="10"/>
    <s v="否"/>
    <s v="b06701163鄭傾卉"/>
    <n v="0"/>
    <n v="1"/>
    <n v="10"/>
    <n v="0"/>
    <n v="0"/>
    <n v="0"/>
    <s v="系"/>
    <s v="工管"/>
    <s v="工管系"/>
    <s v="工管系"/>
  </r>
  <r>
    <s v="03 25 2019  7:31PM            "/>
    <s v="鄭顗娟"/>
    <s v="F229495072"/>
    <s v="女"/>
    <s v="02/03/1999                    "/>
    <s v="學生"/>
    <s v="管理學院                      "/>
    <s v="會計系"/>
    <s v="學士班"/>
    <n v="922963766"/>
    <s v="Fearless0203@gmail.com"/>
    <s v="其它"/>
    <s v="否"/>
    <s v="                              "/>
    <m/>
    <s v="是"/>
    <m/>
    <s v="網路報名"/>
    <s v="223.140.88.129"/>
    <x v="661"/>
    <n v="6"/>
    <s v="職涯講堂"/>
    <s v="學長姐實習經驗分享會"/>
    <x v="6"/>
    <n v="2"/>
    <n v="107"/>
    <n v="1"/>
    <n v="1"/>
    <n v="10"/>
    <s v="本系是會計系，除了會計專業之外還想要有第二項專長，可能會考慮往資料分析的方向走，學長姐覺得未來出社會有會計結合資料分析的技能會很加分嗎？（因為不太清楚資料分析可以怎麼運用在會計xdd）還想問學長姐有什麼推薦的大學規劃嗎？（可以多修什麼樣的課？要不要申請管院的商業數據分析微學程？...）謝謝學長姐xdd"/>
    <s v="b06702002鄭顗娟"/>
    <n v="0"/>
    <n v="1"/>
    <n v="10"/>
    <n v="0"/>
    <n v="0"/>
    <n v="0"/>
    <s v="系"/>
    <s v="會計"/>
    <s v="會計系"/>
    <s v="會計系"/>
  </r>
  <r>
    <s v="03 26 2019  2:33PM            "/>
    <s v="黎孟帆"/>
    <s v="K222814288"/>
    <s v="女"/>
    <s v="10/21/1995                    "/>
    <s v="學生"/>
    <s v="管理學院                      "/>
    <s v="財金系"/>
    <s v="碩士班"/>
    <n v="916221170"/>
    <s v="imjanet1995@gmail.com"/>
    <s v="其它"/>
    <s v="是"/>
    <n v="0"/>
    <n v="0"/>
    <s v="是"/>
    <m/>
    <s v="現場報名"/>
    <m/>
    <x v="662"/>
    <n v="0"/>
    <s v="TIP"/>
    <s v="企業實習計劃說明會"/>
    <x v="5"/>
    <n v="2"/>
    <n v="107"/>
    <n v="1"/>
    <n v="1"/>
    <n v="10"/>
    <m/>
    <s v="r07723053黎孟帆"/>
    <n v="0"/>
    <n v="0"/>
    <n v="0"/>
    <n v="0"/>
    <n v="1"/>
    <n v="0"/>
    <s v="所"/>
    <s v="財金"/>
    <s v="財金所"/>
    <s v="財金所"/>
  </r>
  <r>
    <s v="03 24 2019 10:33AM            "/>
    <s v="黎哲瑋"/>
    <s v="H125200246"/>
    <s v="男"/>
    <s v="10/19/1997                    "/>
    <s v="學生"/>
    <s v="社會科學院                    "/>
    <s v="政治系國關組"/>
    <s v="學士班"/>
    <n v="972505266"/>
    <s v="andrew41003@gmail.com"/>
    <s v="其它"/>
    <s v="否"/>
    <s v="                              "/>
    <m/>
    <s v="否"/>
    <m/>
    <s v="網路報名"/>
    <s v="220.138.180.153"/>
    <x v="663"/>
    <n v="6"/>
    <s v="職涯講堂"/>
    <s v="學長姐實習經驗分享會"/>
    <x v="6"/>
    <n v="2"/>
    <n v="107"/>
    <n v="1"/>
    <n v="1"/>
    <n v="10"/>
    <s v="想請問學長姐在進入實習公司後與原先對該公司/ 職位的期待/ 期許的不同之處?"/>
    <s v="b05302115黎哲瑋"/>
    <n v="1"/>
    <n v="0"/>
    <n v="0"/>
    <n v="1"/>
    <n v="0"/>
    <n v="0"/>
    <s v="系"/>
    <s v="其他"/>
    <s v="其他系所"/>
    <s v="其他系所"/>
  </r>
  <r>
    <s v="02 20 2019 12:48PM            "/>
    <s v="盧廷瑞"/>
    <s v="L124952412"/>
    <s v="男"/>
    <s v="02/12/1996                    "/>
    <s v="學生"/>
    <s v="生物資源暨農學院              "/>
    <s v="農經系"/>
    <s v="碩士班"/>
    <n v="983306985"/>
    <s v="sd63408@gmail.com"/>
    <s v="其它"/>
    <s v="否"/>
    <n v="0"/>
    <n v="1"/>
    <s v="是"/>
    <m/>
    <s v="網路報名"/>
    <s v="140.112.86.230"/>
    <x v="664"/>
    <n v="10"/>
    <s v="TIP"/>
    <s v="企業實習計劃說明會"/>
    <x v="3"/>
    <n v="2"/>
    <n v="107"/>
    <n v="1"/>
    <n v="1"/>
    <n v="10"/>
    <s v="否"/>
    <s v="r07627013盧廷瑞"/>
    <n v="0"/>
    <n v="1"/>
    <n v="10"/>
    <n v="0"/>
    <n v="0"/>
    <n v="0"/>
    <s v="所"/>
    <s v="其他"/>
    <s v="其他系所"/>
    <s v="其他系所"/>
  </r>
  <r>
    <s v="02 20 2019 12:50PM            "/>
    <s v="盧廷瑞"/>
    <s v="L124952412"/>
    <s v="男"/>
    <s v="02/12/1996                    "/>
    <s v="學生"/>
    <s v="生物資源暨農學院              "/>
    <s v="農經系"/>
    <s v="碩士班"/>
    <n v="983306985"/>
    <s v="sd63408@gmail.com"/>
    <s v="其它"/>
    <s v="否"/>
    <n v="0"/>
    <n v="1"/>
    <s v="是"/>
    <m/>
    <s v="網路報名"/>
    <s v="140.112.86.230"/>
    <x v="664"/>
    <n v="10"/>
    <s v="TIP"/>
    <s v="企業實習計劃說明會"/>
    <x v="8"/>
    <n v="2"/>
    <n v="107"/>
    <n v="1"/>
    <n v="1"/>
    <n v="10"/>
    <s v="否"/>
    <s v="r07627013盧廷瑞"/>
    <n v="0"/>
    <n v="1"/>
    <n v="10"/>
    <n v="0"/>
    <n v="0"/>
    <n v="0"/>
    <s v="所"/>
    <s v="其他"/>
    <s v="其他系所"/>
    <s v="其他系所"/>
  </r>
  <r>
    <s v="03 12 2019 11:11PM            "/>
    <s v="盧冠言"/>
    <s v="E124974995"/>
    <s v="男"/>
    <s v="08/13/1996                    "/>
    <s v="學生"/>
    <s v="管理學院                      "/>
    <s v="財金系"/>
    <s v="碩士班"/>
    <n v="939860059"/>
    <s v="103306032@nccu.edu.tw"/>
    <s v="其它"/>
    <s v="否"/>
    <n v="0"/>
    <n v="1"/>
    <s v="是"/>
    <m/>
    <s v="網路報名"/>
    <s v="106.104.134.179"/>
    <x v="665"/>
    <n v="10"/>
    <s v="TIP"/>
    <s v="企業實習計劃說明會"/>
    <x v="5"/>
    <n v="2"/>
    <n v="107"/>
    <n v="1"/>
    <n v="1"/>
    <n v="10"/>
    <s v="是"/>
    <s v="r07723002盧冠言"/>
    <n v="0"/>
    <n v="1"/>
    <n v="10"/>
    <n v="0"/>
    <n v="0"/>
    <n v="0"/>
    <s v="所"/>
    <s v="財金"/>
    <s v="財金所"/>
    <s v="財金所"/>
  </r>
  <r>
    <s v="03  5 2019 12:50AM            "/>
    <s v="盧姳儒"/>
    <s v="A226905067"/>
    <s v="女"/>
    <s v="09/12/1997                    "/>
    <s v="學生"/>
    <s v="生物資源暨農學院              "/>
    <s v="農藝系"/>
    <s v="學士班"/>
    <n v="953038212"/>
    <s v="a56165615@gmail.com"/>
    <s v="其它"/>
    <s v="否"/>
    <n v="0"/>
    <n v="1"/>
    <s v="是"/>
    <m/>
    <s v="網路報名"/>
    <s v="111.241.148.221"/>
    <x v="666"/>
    <n v="10"/>
    <s v="TIP"/>
    <s v="企業實習計劃說明會"/>
    <x v="0"/>
    <n v="2"/>
    <n v="107"/>
    <n v="1"/>
    <n v="1"/>
    <n v="10"/>
    <s v="否"/>
    <s v="b05601049盧姳儒"/>
    <n v="0"/>
    <n v="1"/>
    <n v="10"/>
    <n v="0"/>
    <n v="0"/>
    <n v="0"/>
    <s v="系"/>
    <s v="其他"/>
    <s v="其他系所"/>
    <s v="其他系所"/>
  </r>
  <r>
    <s v="03  5 2019 12:58AM            "/>
    <s v="盧姳儒"/>
    <s v="A226905067"/>
    <s v="女"/>
    <s v="09/12/1997                    "/>
    <s v="學生"/>
    <s v="生物資源暨農學院              "/>
    <s v="農藝系"/>
    <s v="學士班"/>
    <n v="953038212"/>
    <s v="a56165615@gmail.com"/>
    <s v="其它"/>
    <s v="否"/>
    <n v="0"/>
    <n v="1"/>
    <s v="是"/>
    <m/>
    <s v="網路報名"/>
    <s v="111.241.148.221"/>
    <x v="666"/>
    <n v="10"/>
    <s v="TIP"/>
    <s v="企業實習計劃說明會"/>
    <x v="19"/>
    <n v="2"/>
    <n v="107"/>
    <n v="1"/>
    <n v="1"/>
    <n v="10"/>
    <m/>
    <s v="b05601049盧姳儒"/>
    <n v="0"/>
    <n v="1"/>
    <n v="10"/>
    <n v="0"/>
    <n v="0"/>
    <n v="0"/>
    <s v="系"/>
    <s v="其他"/>
    <s v="其他系所"/>
    <s v="其他系所"/>
  </r>
  <r>
    <s v="03  5 2019 12:52AM            "/>
    <s v="盧姳儒"/>
    <s v="A226905067"/>
    <s v="女"/>
    <s v="09/12/1997                    "/>
    <s v="學生"/>
    <s v="生物資源暨農學院              "/>
    <s v="農藝系"/>
    <s v="學士班"/>
    <n v="953038212"/>
    <s v="a56165615@gmail.com"/>
    <s v="其它"/>
    <s v="否"/>
    <n v="0"/>
    <n v="1"/>
    <s v="是"/>
    <m/>
    <s v="網路報名"/>
    <s v="111.241.148.221"/>
    <x v="666"/>
    <n v="10"/>
    <s v="TIP"/>
    <s v="企業實習計劃說明會"/>
    <x v="9"/>
    <n v="2"/>
    <n v="107"/>
    <n v="1"/>
    <n v="1"/>
    <n v="10"/>
    <s v="否"/>
    <s v="b05601049盧姳儒"/>
    <n v="0"/>
    <n v="1"/>
    <n v="10"/>
    <n v="0"/>
    <n v="0"/>
    <n v="0"/>
    <s v="系"/>
    <s v="其他"/>
    <s v="其他系所"/>
    <s v="其他系所"/>
  </r>
  <r>
    <s v="03  5 2019 12:57AM            "/>
    <s v="盧姳儒"/>
    <s v="A226905067"/>
    <s v="女"/>
    <s v="09/12/1997                    "/>
    <s v="學生"/>
    <s v="生物資源暨農學院              "/>
    <s v="農藝系"/>
    <s v="學士班"/>
    <n v="953038212"/>
    <s v="a56165615@gmail.com"/>
    <s v="其它"/>
    <s v="否"/>
    <n v="0"/>
    <n v="1"/>
    <s v="是"/>
    <m/>
    <s v="網路報名"/>
    <s v="111.241.148.221"/>
    <x v="666"/>
    <n v="10"/>
    <s v="TIP"/>
    <s v="企業實習計劃說明會"/>
    <x v="10"/>
    <n v="2"/>
    <n v="107"/>
    <n v="1"/>
    <n v="1"/>
    <n v="10"/>
    <m/>
    <s v="b05601049盧姳儒"/>
    <n v="0"/>
    <n v="1"/>
    <n v="10"/>
    <n v="0"/>
    <n v="0"/>
    <n v="0"/>
    <s v="系"/>
    <s v="其他"/>
    <s v="其他系所"/>
    <s v="其他系所"/>
  </r>
  <r>
    <s v="03  5 2019 12:55AM            "/>
    <s v="盧姳儒"/>
    <s v="A226905067"/>
    <s v="女"/>
    <s v="09/12/1997                    "/>
    <s v="學生"/>
    <s v="生物資源暨農學院              "/>
    <s v="農藝系"/>
    <s v="學士班"/>
    <n v="953038212"/>
    <s v="a56165615@gmail.com"/>
    <s v="其它"/>
    <s v="否"/>
    <n v="0"/>
    <n v="1"/>
    <s v="是"/>
    <m/>
    <s v="網路報名"/>
    <s v="111.241.148.221"/>
    <x v="666"/>
    <n v="10"/>
    <s v="TIP"/>
    <s v="企業實習計劃說明會"/>
    <x v="3"/>
    <n v="2"/>
    <n v="107"/>
    <n v="1"/>
    <n v="1"/>
    <n v="10"/>
    <s v="否"/>
    <s v="b05601049盧姳儒"/>
    <n v="0"/>
    <n v="1"/>
    <n v="10"/>
    <n v="0"/>
    <n v="0"/>
    <n v="0"/>
    <s v="系"/>
    <s v="其他"/>
    <s v="其他系所"/>
    <s v="其他系所"/>
  </r>
  <r>
    <s v="03  5 2019 12:56AM            "/>
    <s v="盧姳儒"/>
    <s v="A226905067"/>
    <s v="女"/>
    <s v="09/12/1997                    "/>
    <s v="學生"/>
    <s v="生物資源暨農學院              "/>
    <s v="農藝系"/>
    <s v="學士班"/>
    <n v="953038212"/>
    <s v="a56165615@gmail.com"/>
    <s v="其它"/>
    <s v="否"/>
    <n v="0"/>
    <n v="1"/>
    <s v="是"/>
    <m/>
    <s v="網路報名"/>
    <s v="111.241.148.221"/>
    <x v="666"/>
    <n v="10"/>
    <s v="TIP"/>
    <s v="企業實習計劃說明會"/>
    <x v="1"/>
    <n v="2"/>
    <n v="107"/>
    <n v="1"/>
    <n v="1"/>
    <n v="10"/>
    <s v="否"/>
    <s v="b05601049盧姳儒"/>
    <n v="0"/>
    <n v="1"/>
    <n v="10"/>
    <n v="0"/>
    <n v="0"/>
    <n v="0"/>
    <s v="系"/>
    <s v="其他"/>
    <s v="其他系所"/>
    <s v="其他系所"/>
  </r>
  <r>
    <s v="03 18 2019  5:48PM            "/>
    <s v="盧姳儒"/>
    <s v="A226905067"/>
    <s v="女"/>
    <s v="09/12/1997                    "/>
    <s v="學生"/>
    <s v="生物資源暨農學院              "/>
    <s v="農藝系"/>
    <s v="學士班"/>
    <n v="953038212"/>
    <s v="a56165615@gmail.com"/>
    <s v="其它"/>
    <s v="否"/>
    <s v="                              "/>
    <m/>
    <s v="是"/>
    <m/>
    <s v="網路報名"/>
    <s v="140.109.125.137"/>
    <x v="666"/>
    <n v="6"/>
    <s v="TIP"/>
    <s v="企業實習計劃說明會"/>
    <x v="11"/>
    <n v="2"/>
    <n v="107"/>
    <n v="1"/>
    <n v="1"/>
    <n v="10"/>
    <s v="否"/>
    <s v="b05601049盧姳儒"/>
    <n v="0"/>
    <n v="1"/>
    <n v="10"/>
    <n v="0"/>
    <n v="0"/>
    <n v="0"/>
    <s v="系"/>
    <s v="其他"/>
    <s v="其他系所"/>
    <s v="其他系所"/>
  </r>
  <r>
    <s v="03 18 2019  5:52PM            "/>
    <s v="盧姳儒"/>
    <s v="A226905067"/>
    <s v="女"/>
    <s v="09/12/1997                    "/>
    <s v="學生"/>
    <s v="生物資源暨農學院              "/>
    <s v="農藝系"/>
    <s v="學士班"/>
    <n v="953038212"/>
    <s v="a56165615@gmail.com"/>
    <s v="其它"/>
    <s v="否"/>
    <s v="                              "/>
    <m/>
    <s v="否"/>
    <m/>
    <s v="網路報名"/>
    <s v="140.109.125.137"/>
    <x v="666"/>
    <n v="6"/>
    <s v="TIP"/>
    <s v="企業實習計劃說明會"/>
    <x v="23"/>
    <n v="2"/>
    <n v="107"/>
    <n v="1"/>
    <n v="1"/>
    <n v="10"/>
    <s v="否"/>
    <s v="b05601049盧姳儒"/>
    <n v="1"/>
    <n v="0"/>
    <n v="0"/>
    <n v="1"/>
    <n v="0"/>
    <n v="0"/>
    <s v="系"/>
    <s v="其他"/>
    <s v="其他系所"/>
    <s v="其他系所"/>
  </r>
  <r>
    <s v="03 18 2019  5:49PM            "/>
    <s v="盧姳儒"/>
    <s v="A226905067"/>
    <s v="女"/>
    <s v="09/12/1997                    "/>
    <s v="學生"/>
    <s v="生物資源暨農學院              "/>
    <s v="農藝系"/>
    <s v="學士班"/>
    <n v="953038212"/>
    <s v="a56165615@gmail.com"/>
    <s v="其它"/>
    <s v="否"/>
    <s v="                              "/>
    <m/>
    <s v="是"/>
    <m/>
    <s v="網路報名"/>
    <s v="140.109.125.137"/>
    <x v="666"/>
    <n v="6"/>
    <s v="TIP"/>
    <s v="企業實習說明會"/>
    <x v="12"/>
    <n v="2"/>
    <n v="107"/>
    <n v="1"/>
    <n v="1"/>
    <n v="10"/>
    <s v="否"/>
    <s v="b05601049盧姳儒"/>
    <n v="0"/>
    <n v="1"/>
    <n v="10"/>
    <n v="0"/>
    <n v="0"/>
    <n v="0"/>
    <s v="系"/>
    <s v="其他"/>
    <s v="其他系所"/>
    <s v="其他系所"/>
  </r>
  <r>
    <s v="04 20 2019 11:09PM            "/>
    <s v="盧姳儒"/>
    <s v="A226905067"/>
    <s v="女"/>
    <s v="09/12/1997                    "/>
    <s v="學生"/>
    <s v="生物資源暨農學院              "/>
    <s v="農藝系"/>
    <s v="學士班"/>
    <n v="953038212"/>
    <s v="a56165615@gmail.com"/>
    <s v="其它"/>
    <s v="否"/>
    <s v="                              "/>
    <m/>
    <s v="否"/>
    <m/>
    <s v="網路報名"/>
    <s v="1.160.120.227"/>
    <x v="666"/>
    <n v="6"/>
    <s v="TIP"/>
    <s v="企業實習說明會"/>
    <x v="7"/>
    <n v="2"/>
    <n v="107"/>
    <n v="1"/>
    <n v="1"/>
    <n v="10"/>
    <s v="否"/>
    <s v="b05601049盧姳儒"/>
    <n v="1"/>
    <n v="0"/>
    <n v="0"/>
    <n v="1"/>
    <n v="0"/>
    <n v="0"/>
    <s v="系"/>
    <s v="其他"/>
    <s v="其他系所"/>
    <s v="其他系所"/>
  </r>
  <r>
    <s v="03 13 2019  2:45PM            "/>
    <s v="盧紀臻"/>
    <s v="A230137755"/>
    <s v="女"/>
    <s v="11/28/1998                    "/>
    <s v="學生"/>
    <s v="管理學院                      "/>
    <s v="會計系"/>
    <s v="學士班"/>
    <n v="907344881"/>
    <s v="b06702112@ntu.edu.tw"/>
    <s v="其它"/>
    <s v="否"/>
    <n v="0"/>
    <n v="1"/>
    <s v="是"/>
    <m/>
    <s v="網路報名"/>
    <s v="140.112.25.121"/>
    <x v="667"/>
    <n v="10"/>
    <s v="TIP"/>
    <s v="企業實習計劃說明會"/>
    <x v="18"/>
    <n v="2"/>
    <n v="107"/>
    <n v="1"/>
    <n v="1"/>
    <n v="10"/>
    <s v="否"/>
    <s v="b06702112盧紀臻"/>
    <n v="0"/>
    <n v="1"/>
    <n v="10"/>
    <n v="0"/>
    <n v="0"/>
    <n v="0"/>
    <s v="系"/>
    <s v="會計"/>
    <s v="會計系"/>
    <s v="會計系"/>
  </r>
  <r>
    <s v="02 27 2019 10:29PM            "/>
    <s v="盧庭宇"/>
    <s v="V121269615"/>
    <s v="男"/>
    <s v="10/29/1990                    "/>
    <s v="校外人士"/>
    <m/>
    <m/>
    <m/>
    <n v="927065509"/>
    <s v="lutingyu29@gmail.com"/>
    <s v="其它"/>
    <s v="否"/>
    <n v="0"/>
    <n v="1"/>
    <s v="是"/>
    <m/>
    <s v="網路報名"/>
    <s v="42.76.100.77"/>
    <x v="668"/>
    <n v="10"/>
    <s v="職涯講堂"/>
    <s v="校友職涯分享會"/>
    <x v="20"/>
    <n v="2"/>
    <n v="107"/>
    <n v="1"/>
    <n v="1"/>
    <n v="10"/>
    <m/>
    <s v="misakilu29 盧庭宇"/>
    <n v="0"/>
    <n v="1"/>
    <n v="10"/>
    <n v="0"/>
    <n v="0"/>
    <n v="0"/>
    <s v="其他"/>
    <s v="非在校生"/>
    <s v="其他"/>
    <s v="其他"/>
  </r>
  <r>
    <s v="03  8 2019  5:09PM            "/>
    <s v="盧繹安"/>
    <s v="B123195362"/>
    <s v="男"/>
    <s v="10/04/1997                    "/>
    <s v="學生"/>
    <s v="管理學院                      "/>
    <s v="會計系"/>
    <s v="學士班"/>
    <n v="974336958"/>
    <s v="b05702031@ntu.edu.tw"/>
    <s v="其它"/>
    <s v="否"/>
    <n v="0"/>
    <n v="1"/>
    <s v="是"/>
    <m/>
    <s v="網路報名"/>
    <s v="140.112.244.27"/>
    <x v="669"/>
    <n v="10"/>
    <s v="TIP"/>
    <s v="企業實習計劃說明會"/>
    <x v="19"/>
    <n v="2"/>
    <n v="107"/>
    <n v="1"/>
    <n v="1"/>
    <n v="10"/>
    <m/>
    <s v="b05702031盧繹安"/>
    <n v="0"/>
    <n v="1"/>
    <n v="10"/>
    <n v="0"/>
    <n v="0"/>
    <n v="0"/>
    <s v="系"/>
    <s v="會計"/>
    <s v="會計系"/>
    <s v="會計系"/>
  </r>
  <r>
    <s v="03 13 2019 12:17PM            "/>
    <s v="蕭宇晴"/>
    <s v="B222747453"/>
    <s v="女"/>
    <s v="08/07/1990                    "/>
    <s v="學生"/>
    <s v="醫學院                        "/>
    <s v="毒理所"/>
    <s v="碩士班"/>
    <n v="968897596"/>
    <s v="r07447006@ntu.edu.tw"/>
    <s v="其它"/>
    <s v="否"/>
    <n v="1"/>
    <n v="0"/>
    <s v="否"/>
    <m/>
    <s v="網路報名"/>
    <s v="140.112.25.39"/>
    <x v="670"/>
    <n v="10"/>
    <s v="TIP"/>
    <s v="企業實習計劃說明會"/>
    <x v="1"/>
    <n v="2"/>
    <n v="107"/>
    <n v="1"/>
    <n v="1"/>
    <n v="10"/>
    <s v="否"/>
    <s v="r07447006蕭宇晴"/>
    <n v="1"/>
    <n v="0"/>
    <n v="0"/>
    <n v="1"/>
    <n v="0"/>
    <n v="0"/>
    <s v="所"/>
    <s v="其他"/>
    <s v="其他系所"/>
    <s v="其他系所"/>
  </r>
  <r>
    <s v="05  2 2019 11:45PM            "/>
    <s v="蕭羽平"/>
    <s v="H224206424"/>
    <s v="女"/>
    <s v="05/18/1998                    "/>
    <s v="學生"/>
    <s v="社會科學院                    "/>
    <s v="政治系國關組"/>
    <s v="學士班"/>
    <n v="970882014"/>
    <s v="b05302265@ntu.edu.tw"/>
    <s v="其它"/>
    <s v="否"/>
    <s v="                              "/>
    <m/>
    <s v="是"/>
    <m/>
    <s v="網路報名"/>
    <s v="140.112.217.135"/>
    <x v="671"/>
    <n v="6"/>
    <s v="TIP"/>
    <s v="企業實習說明會"/>
    <x v="7"/>
    <n v="2"/>
    <n v="107"/>
    <n v="1"/>
    <n v="1"/>
    <n v="10"/>
    <s v="否"/>
    <s v="b05302265蕭羽平"/>
    <n v="0"/>
    <n v="1"/>
    <n v="10"/>
    <n v="0"/>
    <n v="0"/>
    <n v="0"/>
    <s v="系"/>
    <s v="其他"/>
    <s v="其他系所"/>
    <s v="其他系所"/>
  </r>
  <r>
    <s v="03 19 2019  4:45PM            "/>
    <s v="蕭昀豪"/>
    <s v="M122982093"/>
    <s v="男"/>
    <s v="03/06/1999                    "/>
    <s v="學生"/>
    <s v="管理學院                      "/>
    <s v="資管系"/>
    <s v="學士班"/>
    <n v="963098836"/>
    <s v="yunhao1999@gmail.com"/>
    <s v="其它"/>
    <s v="是"/>
    <n v="0"/>
    <n v="0"/>
    <s v="是"/>
    <m/>
    <s v="現場報名"/>
    <m/>
    <x v="672"/>
    <n v="0"/>
    <s v="TIP"/>
    <s v="企業實習計劃說明會"/>
    <x v="3"/>
    <n v="2"/>
    <n v="107"/>
    <n v="1"/>
    <n v="1"/>
    <n v="10"/>
    <m/>
    <s v="b06705030蕭昀豪"/>
    <n v="0"/>
    <n v="0"/>
    <n v="0"/>
    <n v="0"/>
    <n v="1"/>
    <n v="0"/>
    <s v="系"/>
    <s v="資管"/>
    <s v="資管系"/>
    <s v="資管系"/>
  </r>
  <r>
    <s v="03 23 2019  6:25PM            "/>
    <s v="蕭品盈"/>
    <s v="A229654487"/>
    <s v="女"/>
    <s v="07/14/1999                    "/>
    <s v="學生"/>
    <s v="管理學院                      "/>
    <s v="會計系"/>
    <s v="學士班"/>
    <n v="975163176"/>
    <s v="IRENE009012@GMAIL.COM"/>
    <s v="其它"/>
    <s v="否"/>
    <s v="                              "/>
    <m/>
    <s v="是"/>
    <m/>
    <s v="網路報名"/>
    <s v="101.136.22.108"/>
    <x v="673"/>
    <n v="6"/>
    <s v="職涯講堂"/>
    <s v="學長姐實習經驗分享會"/>
    <x v="6"/>
    <n v="2"/>
    <n v="107"/>
    <n v="1"/>
    <n v="1"/>
    <n v="10"/>
    <s v="無"/>
    <s v="b06702113蕭品盈"/>
    <n v="0"/>
    <n v="1"/>
    <n v="10"/>
    <n v="0"/>
    <n v="0"/>
    <n v="0"/>
    <s v="系"/>
    <s v="會計"/>
    <s v="會計系"/>
    <s v="會計系"/>
  </r>
  <r>
    <s v="02 21 2019 11:37AM            "/>
    <s v="蕭婉如"/>
    <s v="A227473439"/>
    <s v="女"/>
    <s v="11/03/1996                    "/>
    <s v="學生"/>
    <s v="管理學院                      "/>
    <s v="會計系"/>
    <s v="學士班"/>
    <n v="227853784"/>
    <s v="B04702108@ntu.edu.tw"/>
    <s v="其它"/>
    <s v="否"/>
    <n v="0"/>
    <n v="1"/>
    <s v="是"/>
    <m/>
    <s v="網路報名"/>
    <s v="140.112.4.192"/>
    <x v="674"/>
    <n v="10"/>
    <s v="TIP"/>
    <s v="企業實習計劃說明會"/>
    <x v="8"/>
    <n v="2"/>
    <n v="107"/>
    <n v="1"/>
    <n v="1"/>
    <n v="10"/>
    <s v="是"/>
    <s v="b04702108蕭婉如"/>
    <n v="0"/>
    <n v="1"/>
    <n v="10"/>
    <n v="0"/>
    <n v="0"/>
    <n v="0"/>
    <s v="系"/>
    <s v="會計"/>
    <s v="會計系"/>
    <s v="會計系"/>
  </r>
  <r>
    <s v="05  6 2019  2:33PM            "/>
    <s v="蕭婉如"/>
    <s v="A227473439"/>
    <s v="男"/>
    <s v="11/03/1996                    "/>
    <s v="學生"/>
    <s v="管理學院                      "/>
    <s v="會計系"/>
    <s v="學士班"/>
    <n v="227853784"/>
    <m/>
    <s v="其它"/>
    <s v="是"/>
    <s v="                              "/>
    <m/>
    <s v="是"/>
    <m/>
    <s v="現場報名"/>
    <m/>
    <x v="674"/>
    <n v="6"/>
    <s v="TIP"/>
    <s v="企業實習說明會"/>
    <x v="7"/>
    <n v="2"/>
    <n v="107"/>
    <n v="1"/>
    <n v="1"/>
    <n v="10"/>
    <m/>
    <s v="b04702108蕭婉如"/>
    <n v="0"/>
    <n v="0"/>
    <n v="0"/>
    <n v="0"/>
    <n v="1"/>
    <n v="0"/>
    <s v="系"/>
    <s v="會計"/>
    <s v="會計系"/>
    <s v="會計系"/>
  </r>
  <r>
    <s v="03 16 2019  9:37PM            "/>
    <s v="蕭琳齡"/>
    <s v="A229146686"/>
    <s v="女"/>
    <s v="12/23/1997                    "/>
    <s v="學生"/>
    <s v="文學院                        "/>
    <s v="外文系"/>
    <s v="學士班"/>
    <n v="975042631"/>
    <s v="halliesiao@gmail.com"/>
    <s v="其它"/>
    <s v="否"/>
    <n v="0"/>
    <n v="1"/>
    <s v="是"/>
    <m/>
    <s v="網路報名"/>
    <s v="1.169.18.102"/>
    <x v="675"/>
    <n v="10"/>
    <s v="TIP"/>
    <s v="企業實習計劃說明會"/>
    <x v="10"/>
    <n v="2"/>
    <n v="107"/>
    <n v="1"/>
    <n v="1"/>
    <n v="10"/>
    <s v="否"/>
    <s v="b05102013蕭琳齡"/>
    <n v="0"/>
    <n v="1"/>
    <n v="10"/>
    <n v="0"/>
    <n v="0"/>
    <n v="0"/>
    <s v="系"/>
    <s v="其他"/>
    <s v="其他系所"/>
    <s v="其他系所"/>
  </r>
  <r>
    <s v="03 19 2019  4:46PM            "/>
    <s v="蕭琳齡"/>
    <s v="A229146686"/>
    <s v="女"/>
    <s v="12/23/1997                    "/>
    <s v="學生"/>
    <s v="文學院                        "/>
    <s v="外文系"/>
    <s v="學士班"/>
    <n v="975042631"/>
    <s v="halliesiao@gmail.com"/>
    <s v="其它"/>
    <s v="是"/>
    <n v="0"/>
    <n v="0"/>
    <s v="是"/>
    <m/>
    <s v="現場報名"/>
    <m/>
    <x v="675"/>
    <n v="0"/>
    <s v="TIP"/>
    <s v="企業實習計劃說明會"/>
    <x v="3"/>
    <n v="2"/>
    <n v="107"/>
    <n v="1"/>
    <n v="1"/>
    <n v="10"/>
    <m/>
    <s v="b05102013蕭琳齡"/>
    <n v="0"/>
    <n v="0"/>
    <n v="0"/>
    <n v="0"/>
    <n v="1"/>
    <n v="0"/>
    <s v="系"/>
    <s v="其他"/>
    <s v="其他系所"/>
    <s v="其他系所"/>
  </r>
  <r>
    <s v="05  2 2019 11:46AM            "/>
    <s v="蕭琳齡"/>
    <s v="A229146686"/>
    <s v="女"/>
    <s v="12/23/1997                    "/>
    <s v="學生"/>
    <s v="文學院                        "/>
    <s v="外文系"/>
    <s v="學士班"/>
    <n v="975042631"/>
    <s v="halliesiao@gmail.com"/>
    <s v="其它"/>
    <s v="是"/>
    <s v="                              "/>
    <m/>
    <s v="是"/>
    <m/>
    <s v="網路報名"/>
    <s v="1.171.47.235"/>
    <x v="675"/>
    <n v="6"/>
    <s v="TIP"/>
    <s v="企業實習說明會"/>
    <x v="7"/>
    <n v="2"/>
    <n v="107"/>
    <n v="1"/>
    <n v="1"/>
    <n v="10"/>
    <s v="否"/>
    <s v="b05102013蕭琳齡"/>
    <n v="0"/>
    <n v="1"/>
    <n v="10"/>
    <n v="0"/>
    <n v="0"/>
    <n v="0"/>
    <s v="系"/>
    <s v="其他"/>
    <s v="其他系所"/>
    <s v="其他系所"/>
  </r>
  <r>
    <s v="03 11 2019  2:07AM            "/>
    <s v="賴  達"/>
    <s v="A127931238"/>
    <s v="男"/>
    <s v="07/02/1997                    "/>
    <s v="學生"/>
    <s v=" 電機資訊學院                 "/>
    <s v="資工系"/>
    <s v="學士班"/>
    <n v="986600645"/>
    <s v="dalai8963@gmail.com"/>
    <s v="其它"/>
    <s v="否"/>
    <n v="0"/>
    <n v="1"/>
    <s v="是"/>
    <m/>
    <s v="網路報名"/>
    <s v="140.112.215.176"/>
    <x v="676"/>
    <n v="10"/>
    <s v="TIP"/>
    <s v="企業實習計劃說明會"/>
    <x v="0"/>
    <n v="2"/>
    <n v="107"/>
    <n v="1"/>
    <n v="1"/>
    <n v="10"/>
    <s v="是"/>
    <s v="b04902034賴  達"/>
    <n v="0"/>
    <n v="1"/>
    <n v="10"/>
    <n v="0"/>
    <n v="0"/>
    <n v="0"/>
    <s v="系"/>
    <s v="其他"/>
    <s v="其他系所"/>
    <s v="其他系所"/>
  </r>
  <r>
    <s v="03 11 2019 12:23PM            "/>
    <s v="賴  達"/>
    <s v="A127931238"/>
    <s v="男"/>
    <s v="07/02/1997                    "/>
    <s v="學生"/>
    <s v=" 電機資訊學院                 "/>
    <s v="資工系"/>
    <s v="學士班"/>
    <n v="986600645"/>
    <s v="dalai8963@gmail.com"/>
    <s v="其它"/>
    <s v="否"/>
    <n v="1"/>
    <n v="0"/>
    <s v="否"/>
    <m/>
    <s v="網路報名"/>
    <s v="223.140.66.255"/>
    <x v="676"/>
    <n v="10"/>
    <s v="TIP"/>
    <s v="企業實習計劃說明會"/>
    <x v="8"/>
    <n v="2"/>
    <n v="107"/>
    <n v="1"/>
    <n v="1"/>
    <n v="10"/>
    <s v="是"/>
    <s v="b04902034賴  達"/>
    <n v="1"/>
    <n v="0"/>
    <n v="0"/>
    <n v="1"/>
    <n v="0"/>
    <n v="0"/>
    <s v="系"/>
    <s v="其他"/>
    <s v="其他系所"/>
    <s v="其他系所"/>
  </r>
  <r>
    <s v="03  7 2019  1:07PM            "/>
    <s v="賴欣妤"/>
    <s v="A227902604"/>
    <s v="女"/>
    <s v="09/06/1995                    "/>
    <s v="學生"/>
    <s v="管理學院                      "/>
    <s v="財金系"/>
    <s v="碩士班"/>
    <n v="960127180"/>
    <s v="r07723005@ntu.edu.tw"/>
    <s v="其它"/>
    <s v="是"/>
    <n v="0"/>
    <n v="1"/>
    <s v="是"/>
    <m/>
    <s v="網路報名"/>
    <s v="211.20.189.211"/>
    <x v="677"/>
    <n v="10"/>
    <s v="TIP"/>
    <s v="企業實習計劃說明會"/>
    <x v="3"/>
    <n v="2"/>
    <n v="107"/>
    <n v="1"/>
    <n v="1"/>
    <n v="10"/>
    <s v="是"/>
    <s v="r07723005賴欣妤"/>
    <n v="0"/>
    <n v="1"/>
    <n v="10"/>
    <n v="0"/>
    <n v="0"/>
    <n v="0"/>
    <s v="所"/>
    <s v="財金"/>
    <s v="財金所"/>
    <s v="財金所"/>
  </r>
  <r>
    <s v="03  7 2019  1:06PM            "/>
    <s v="賴欣妤"/>
    <s v="A227902604"/>
    <s v="女"/>
    <s v="09/06/1995                    "/>
    <s v="學生"/>
    <s v="管理學院                      "/>
    <s v="財金系"/>
    <s v="碩士班"/>
    <n v="960127180"/>
    <s v="r07723005@ntu.edu.tw"/>
    <s v="其它"/>
    <s v="是"/>
    <n v="0"/>
    <n v="1"/>
    <s v="是"/>
    <m/>
    <s v="網路報名"/>
    <s v="211.20.189.211"/>
    <x v="677"/>
    <n v="10"/>
    <s v="TIP"/>
    <s v="企業實習計劃說明會"/>
    <x v="8"/>
    <n v="2"/>
    <n v="107"/>
    <n v="1"/>
    <n v="1"/>
    <n v="10"/>
    <s v="yes"/>
    <s v="r07723005賴欣妤"/>
    <n v="0"/>
    <n v="1"/>
    <n v="10"/>
    <n v="0"/>
    <n v="0"/>
    <n v="0"/>
    <s v="所"/>
    <s v="財金"/>
    <s v="財金所"/>
    <s v="財金所"/>
  </r>
  <r>
    <s v="03  7 2019  1:07PM            "/>
    <s v="賴欣妤"/>
    <s v="A227902604"/>
    <s v="女"/>
    <s v="09/06/1995                    "/>
    <s v="學生"/>
    <s v="管理學院                      "/>
    <s v="財金系"/>
    <s v="碩士班"/>
    <n v="960127180"/>
    <s v="r07723005@ntu.edu.tw"/>
    <s v="其它"/>
    <s v="是"/>
    <n v="0"/>
    <n v="1"/>
    <s v="是"/>
    <m/>
    <s v="網路報名"/>
    <s v="211.20.189.211"/>
    <x v="677"/>
    <n v="10"/>
    <s v="TIP"/>
    <s v="企業實習計劃說明會"/>
    <x v="5"/>
    <n v="2"/>
    <n v="107"/>
    <n v="1"/>
    <n v="1"/>
    <n v="10"/>
    <s v="yes"/>
    <s v="r07723005賴欣妤"/>
    <n v="0"/>
    <n v="1"/>
    <n v="10"/>
    <n v="0"/>
    <n v="0"/>
    <n v="0"/>
    <s v="所"/>
    <s v="財金"/>
    <s v="財金所"/>
    <s v="財金所"/>
  </r>
  <r>
    <s v="03 10 2019  7:25PM            "/>
    <s v="賴品璇"/>
    <s v="N225791793"/>
    <s v="女"/>
    <s v="11/03/1998                    "/>
    <s v="學生"/>
    <s v="管理學院                      "/>
    <s v="資管系"/>
    <s v="學士班"/>
    <n v="923368903"/>
    <s v="alpipilai@gmail.com"/>
    <s v="其它"/>
    <s v="否"/>
    <n v="0"/>
    <n v="1"/>
    <s v="是"/>
    <m/>
    <s v="網路報名"/>
    <s v="140.112.228.64"/>
    <x v="678"/>
    <n v="10"/>
    <s v="TIP"/>
    <s v="企業實習計劃說明會"/>
    <x v="19"/>
    <n v="2"/>
    <n v="107"/>
    <n v="1"/>
    <n v="1"/>
    <n v="10"/>
    <m/>
    <s v="b06705031賴品璇"/>
    <n v="0"/>
    <n v="1"/>
    <n v="10"/>
    <n v="0"/>
    <n v="0"/>
    <n v="0"/>
    <s v="系"/>
    <s v="資管"/>
    <s v="資管系"/>
    <s v="資管系"/>
  </r>
  <r>
    <s v="02 20 2019 12:50PM            "/>
    <s v="賴奕辰"/>
    <s v="I100339643"/>
    <s v="男"/>
    <s v="11/02/1993                    "/>
    <s v="學生"/>
    <s v="生物資源暨農學院              "/>
    <s v="農經系"/>
    <s v="碩士班"/>
    <n v="937775800"/>
    <s v="jeff20628m@gmail.com"/>
    <s v="其它"/>
    <s v="否"/>
    <n v="0"/>
    <n v="1"/>
    <s v="是"/>
    <m/>
    <s v="網路報名"/>
    <s v="140.112.86.230"/>
    <x v="679"/>
    <n v="10"/>
    <s v="TIP"/>
    <s v="企業實習計劃說明會"/>
    <x v="13"/>
    <n v="2"/>
    <n v="107"/>
    <n v="1"/>
    <n v="1"/>
    <n v="10"/>
    <s v="是"/>
    <s v="r07627021賴奕辰"/>
    <n v="0"/>
    <n v="1"/>
    <n v="10"/>
    <n v="0"/>
    <n v="0"/>
    <n v="0"/>
    <s v="所"/>
    <s v="其他"/>
    <s v="其他系所"/>
    <s v="其他系所"/>
  </r>
  <r>
    <s v="02 20 2019 12:48PM            "/>
    <s v="賴奕辰"/>
    <s v="I100339643"/>
    <s v="男"/>
    <s v="11/02/1993                    "/>
    <s v="學生"/>
    <s v="生物資源暨農學院              "/>
    <s v="農經系"/>
    <s v="碩士班"/>
    <n v="937775800"/>
    <s v="jeff20628m@gmail.com"/>
    <s v="其它"/>
    <s v="否"/>
    <n v="0"/>
    <n v="1"/>
    <s v="是"/>
    <m/>
    <s v="網路報名"/>
    <s v="140.112.86.230"/>
    <x v="679"/>
    <n v="10"/>
    <s v="TIP"/>
    <s v="企業實習計劃說明會"/>
    <x v="3"/>
    <n v="2"/>
    <n v="107"/>
    <n v="1"/>
    <n v="1"/>
    <n v="10"/>
    <s v="是"/>
    <s v="r07627021賴奕辰"/>
    <n v="0"/>
    <n v="1"/>
    <n v="10"/>
    <n v="0"/>
    <n v="0"/>
    <n v="0"/>
    <s v="所"/>
    <s v="其他"/>
    <s v="其他系所"/>
    <s v="其他系所"/>
  </r>
  <r>
    <s v="02 20 2019 12:49PM            "/>
    <s v="賴奕辰"/>
    <s v="I100339643"/>
    <s v="男"/>
    <s v="11/02/1993                    "/>
    <s v="學生"/>
    <s v="生物資源暨農學院              "/>
    <s v="農經系"/>
    <s v="碩士班"/>
    <n v="937775800"/>
    <s v="jeff20628m@gmail.com"/>
    <s v="其它"/>
    <s v="否"/>
    <n v="0"/>
    <n v="1"/>
    <s v="是"/>
    <m/>
    <s v="網路報名"/>
    <s v="140.112.86.230"/>
    <x v="679"/>
    <n v="10"/>
    <s v="TIP"/>
    <s v="企業實習計劃說明會"/>
    <x v="8"/>
    <n v="2"/>
    <n v="107"/>
    <n v="1"/>
    <n v="1"/>
    <n v="10"/>
    <s v="有"/>
    <s v="r07627021賴奕辰"/>
    <n v="0"/>
    <n v="1"/>
    <n v="10"/>
    <n v="0"/>
    <n v="0"/>
    <n v="0"/>
    <s v="所"/>
    <s v="其他"/>
    <s v="其他系所"/>
    <s v="其他系所"/>
  </r>
  <r>
    <s v="03 11 2019 11:53PM            "/>
    <s v="賴柏宇"/>
    <s v="A130356856"/>
    <s v="男"/>
    <s v="05/26/1996                    "/>
    <s v="學生"/>
    <s v="管理學院                      "/>
    <s v="會計系"/>
    <s v="碩士班"/>
    <n v="936181646"/>
    <s v="lai21141@gmail.com"/>
    <s v="其它"/>
    <s v="是"/>
    <n v="0"/>
    <n v="1"/>
    <s v="是"/>
    <m/>
    <s v="網路報名"/>
    <s v="114.25.29.193"/>
    <x v="680"/>
    <n v="10"/>
    <s v="TIP"/>
    <s v="企業實習計劃說明會"/>
    <x v="9"/>
    <n v="2"/>
    <n v="107"/>
    <n v="1"/>
    <n v="1"/>
    <n v="10"/>
    <s v="是"/>
    <s v="r07722039賴柏宇"/>
    <n v="0"/>
    <n v="1"/>
    <n v="10"/>
    <n v="0"/>
    <n v="0"/>
    <n v="0"/>
    <s v="所"/>
    <s v="會計"/>
    <s v="會計所"/>
    <s v="會研所"/>
  </r>
  <r>
    <s v="03 15 2019 12:42PM            "/>
    <s v="賴柏宇"/>
    <s v="A130356856"/>
    <s v="男"/>
    <s v="05/26/1996                    "/>
    <s v="學生"/>
    <s v="管理學院                      "/>
    <s v="會研所"/>
    <s v="碩士班"/>
    <n v="936181646"/>
    <s v="lai21141@gmail.com"/>
    <s v="其它"/>
    <s v="是"/>
    <n v="0"/>
    <n v="1"/>
    <s v="是"/>
    <m/>
    <s v="網路報名"/>
    <s v="39.10.224.141"/>
    <x v="680"/>
    <n v="10"/>
    <s v="TIP"/>
    <s v="企業實習計劃說明會"/>
    <x v="3"/>
    <n v="2"/>
    <n v="107"/>
    <n v="1"/>
    <n v="1"/>
    <n v="10"/>
    <s v="是"/>
    <s v="r07722039賴柏宇"/>
    <n v="0"/>
    <n v="1"/>
    <n v="10"/>
    <n v="0"/>
    <n v="0"/>
    <n v="0"/>
    <s v="所"/>
    <s v="會研"/>
    <s v="會研所"/>
    <s v="會研所"/>
  </r>
  <r>
    <s v="03 15 2019 12:40PM            "/>
    <s v="賴柏宇"/>
    <s v="A130356856"/>
    <s v="男"/>
    <s v="05/26/1996                    "/>
    <s v="學生"/>
    <s v="管理學院                      "/>
    <s v="會研所"/>
    <s v="碩士班"/>
    <n v="936181646"/>
    <s v="lai21141@gmail.com"/>
    <s v="其它"/>
    <s v="是"/>
    <n v="0"/>
    <n v="1"/>
    <s v="是"/>
    <m/>
    <s v="網路報名"/>
    <s v="39.10.224.141"/>
    <x v="680"/>
    <n v="10"/>
    <s v="TIP"/>
    <s v="企業實習計劃說明會"/>
    <x v="8"/>
    <n v="2"/>
    <n v="107"/>
    <n v="1"/>
    <n v="1"/>
    <n v="10"/>
    <s v="有"/>
    <s v="r07722039賴柏宇"/>
    <n v="0"/>
    <n v="1"/>
    <n v="10"/>
    <n v="0"/>
    <n v="0"/>
    <n v="0"/>
    <s v="所"/>
    <s v="會研"/>
    <s v="會研所"/>
    <s v="會研所"/>
  </r>
  <r>
    <s v="03 18 2019 10:46AM            "/>
    <s v="賴柏宇"/>
    <s v="A130356856"/>
    <s v="男"/>
    <s v="05/26/1996                    "/>
    <s v="學生"/>
    <s v="管理學院                      "/>
    <s v="會計系"/>
    <s v="碩士班"/>
    <n v="936181646"/>
    <s v="lai21141@gmail.com"/>
    <s v="其它"/>
    <s v="是"/>
    <n v="0"/>
    <n v="1"/>
    <s v="是"/>
    <m/>
    <s v="網路報名"/>
    <s v="140.112.25.106"/>
    <x v="680"/>
    <n v="10"/>
    <s v="TIP"/>
    <s v="企業實習計劃說明會"/>
    <x v="5"/>
    <n v="2"/>
    <n v="107"/>
    <n v="1"/>
    <n v="1"/>
    <n v="10"/>
    <s v="有"/>
    <s v="r07722039賴柏宇"/>
    <n v="0"/>
    <n v="1"/>
    <n v="10"/>
    <n v="0"/>
    <n v="0"/>
    <n v="0"/>
    <s v="所"/>
    <s v="會計"/>
    <s v="會計所"/>
    <s v="會研所"/>
  </r>
  <r>
    <s v="03 20 2019 10:27AM            "/>
    <s v="賴泉潣"/>
    <s v="E225155227"/>
    <s v="女"/>
    <s v="07/05/1999                    "/>
    <s v="學生"/>
    <s v="社會科學院                    "/>
    <s v="經濟系"/>
    <s v="學士班"/>
    <n v="905203866"/>
    <s v="B06303122@NTU.EDU.TW"/>
    <s v="其它"/>
    <s v="否"/>
    <s v="                              "/>
    <m/>
    <s v="是"/>
    <m/>
    <s v="網路報名"/>
    <s v="223.140.244.8"/>
    <x v="681"/>
    <n v="6"/>
    <s v="TIP"/>
    <s v="企業實習計劃說明會"/>
    <x v="23"/>
    <n v="2"/>
    <n v="107"/>
    <n v="1"/>
    <n v="1"/>
    <n v="10"/>
    <s v="否"/>
    <s v="b06303122賴泉潣"/>
    <n v="0"/>
    <n v="1"/>
    <n v="10"/>
    <n v="0"/>
    <n v="0"/>
    <n v="0"/>
    <s v="系"/>
    <s v="其他"/>
    <s v="其他系所"/>
    <s v="其他系所"/>
  </r>
  <r>
    <s v="04 30 2019  3:51PM            "/>
    <s v="賴群龍"/>
    <s v="E125180175"/>
    <s v="男"/>
    <s v="04/09/1998                    "/>
    <s v="學生"/>
    <s v="管理學院                      "/>
    <s v="會計系"/>
    <s v="學士班"/>
    <n v="983630195"/>
    <s v="vul3bjo4g4082k7@gmail.com"/>
    <s v="其它"/>
    <s v="是"/>
    <s v="                              "/>
    <m/>
    <s v="是"/>
    <m/>
    <s v="網路報名"/>
    <s v="140.112.25.97"/>
    <x v="682"/>
    <n v="6"/>
    <s v="TIP"/>
    <s v="企業實習說明會"/>
    <x v="21"/>
    <n v="2"/>
    <n v="107"/>
    <n v="1"/>
    <n v="1"/>
    <n v="10"/>
    <s v="否"/>
    <s v="b05702021賴群龍"/>
    <n v="0"/>
    <n v="1"/>
    <n v="10"/>
    <n v="0"/>
    <n v="0"/>
    <n v="0"/>
    <s v="系"/>
    <s v="會計"/>
    <s v="會計系"/>
    <s v="會計系"/>
  </r>
  <r>
    <s v="03 12 2019 10:33AM            "/>
    <s v="錢雅婷"/>
    <s v="UB00078248"/>
    <s v="女"/>
    <s v="08/16/1995                    "/>
    <s v="學生"/>
    <s v="醫學院                        "/>
    <s v="毒理所"/>
    <s v="碩士班"/>
    <n v="966442843"/>
    <s v="849989370@qq.com"/>
    <s v="其它"/>
    <s v="是"/>
    <n v="0"/>
    <n v="0"/>
    <s v="是"/>
    <m/>
    <s v="現場報名"/>
    <m/>
    <x v="683"/>
    <n v="0"/>
    <s v="TIP"/>
    <s v="企業實習計劃說明會"/>
    <x v="0"/>
    <n v="2"/>
    <n v="107"/>
    <n v="1"/>
    <n v="1"/>
    <n v="10"/>
    <m/>
    <s v="r07447012錢雅婷"/>
    <n v="0"/>
    <n v="0"/>
    <n v="0"/>
    <n v="0"/>
    <n v="1"/>
    <n v="0"/>
    <s v="所"/>
    <s v="其他"/>
    <s v="其他系所"/>
    <s v="其他系所"/>
  </r>
  <r>
    <s v="03 11 2019 12:31PM            "/>
    <s v="錢雅婷"/>
    <s v="UB00078248"/>
    <s v="女"/>
    <s v="08/16/1995                    "/>
    <s v="學生"/>
    <s v="醫學院                        "/>
    <s v="毒理所"/>
    <s v="碩士班"/>
    <n v="966442843"/>
    <s v="r07447012@ntu.edu.tw"/>
    <s v="其它"/>
    <s v="否"/>
    <n v="0"/>
    <n v="1"/>
    <s v="是"/>
    <m/>
    <s v="網路報名"/>
    <s v="140.112.25.46"/>
    <x v="683"/>
    <n v="10"/>
    <s v="TIP"/>
    <s v="企業實習計劃說明會"/>
    <x v="1"/>
    <n v="2"/>
    <n v="107"/>
    <n v="1"/>
    <n v="1"/>
    <n v="10"/>
    <s v="無"/>
    <s v="r07447012錢雅婷"/>
    <n v="0"/>
    <n v="1"/>
    <n v="10"/>
    <n v="0"/>
    <n v="0"/>
    <n v="0"/>
    <s v="所"/>
    <s v="其他"/>
    <s v="其他系所"/>
    <s v="其他系所"/>
  </r>
  <r>
    <m/>
    <s v="閻治中"/>
    <m/>
    <m/>
    <m/>
    <s v="企業夥伴"/>
    <s v="WTW韋萊韜悅"/>
    <m/>
    <s v="其他"/>
    <m/>
    <m/>
    <m/>
    <m/>
    <m/>
    <m/>
    <s v="是"/>
    <m/>
    <s v="網路報名"/>
    <m/>
    <x v="1"/>
    <m/>
    <s v="TCP"/>
    <s v="結業式"/>
    <x v="2"/>
    <n v="2"/>
    <n v="107"/>
    <n v="1"/>
    <n v="0"/>
    <n v="0"/>
    <m/>
    <s v="其他閻治中"/>
    <n v="0"/>
    <n v="1"/>
    <n v="0"/>
    <n v="0"/>
    <n v="0"/>
    <n v="0"/>
    <s v="其他"/>
    <s v="非在校生"/>
    <s v="其他"/>
    <s v="其他"/>
  </r>
  <r>
    <s v="04 13 2019  4:16PM            "/>
    <s v="應卓廷"/>
    <s v="B223045207"/>
    <s v="女"/>
    <s v="09/22/1996                    "/>
    <s v="學生"/>
    <s v="管理學院                      "/>
    <s v="資管系"/>
    <s v="學士班"/>
    <n v="975160922"/>
    <s v="b04705030@ntu.edu.tw"/>
    <s v="其它"/>
    <s v="否"/>
    <s v="                              "/>
    <m/>
    <s v="是"/>
    <m/>
    <s v="網路報名"/>
    <s v="1.171.153.91"/>
    <x v="684"/>
    <n v="6"/>
    <s v="TIP"/>
    <s v="企業實習說明會"/>
    <x v="12"/>
    <n v="2"/>
    <n v="107"/>
    <n v="1"/>
    <n v="1"/>
    <n v="10"/>
    <s v="否"/>
    <s v="b04705030應卓廷"/>
    <n v="0"/>
    <n v="1"/>
    <n v="10"/>
    <n v="0"/>
    <n v="0"/>
    <n v="0"/>
    <s v="系"/>
    <s v="資管"/>
    <s v="資管系"/>
    <s v="資管系"/>
  </r>
  <r>
    <s v="03 26 2019  3:06PM            "/>
    <s v="戴如宜"/>
    <s v="D222649874"/>
    <s v="男"/>
    <s v="04/05/1995                    "/>
    <s v="學生"/>
    <s v="管理學院                      "/>
    <s v="財金系"/>
    <s v="碩士班"/>
    <n v="922902877"/>
    <s v="r19t95@gmail.com"/>
    <s v="其它"/>
    <s v="是"/>
    <n v="0"/>
    <n v="0"/>
    <s v="是"/>
    <m/>
    <s v="現場報名"/>
    <m/>
    <x v="685"/>
    <n v="0"/>
    <s v="TIP"/>
    <s v="企業實習計劃說明會"/>
    <x v="5"/>
    <n v="2"/>
    <n v="107"/>
    <n v="1"/>
    <n v="1"/>
    <n v="10"/>
    <m/>
    <s v="r07723062戴如宜"/>
    <n v="0"/>
    <n v="0"/>
    <n v="0"/>
    <n v="0"/>
    <n v="1"/>
    <n v="0"/>
    <s v="所"/>
    <s v="財金"/>
    <s v="財金所"/>
    <s v="財金所"/>
  </r>
  <r>
    <s v="03 19 2019 11:19AM            "/>
    <s v="戴瑀萱"/>
    <s v="A230022580"/>
    <s v="女"/>
    <s v="05/24/1998                    "/>
    <s v="學生"/>
    <s v="管理學院                      "/>
    <s v="國企系"/>
    <s v="學士班"/>
    <n v="910499855"/>
    <m/>
    <s v="其它"/>
    <s v="是"/>
    <n v="0"/>
    <n v="0"/>
    <s v="是"/>
    <m/>
    <s v="現場報名"/>
    <m/>
    <x v="686"/>
    <n v="0"/>
    <s v="TIP"/>
    <s v="企業實習計劃說明會"/>
    <x v="10"/>
    <n v="2"/>
    <n v="107"/>
    <n v="1"/>
    <n v="1"/>
    <n v="10"/>
    <m/>
    <s v="b05704087戴瑀萱"/>
    <n v="0"/>
    <n v="0"/>
    <n v="0"/>
    <n v="0"/>
    <n v="1"/>
    <n v="0"/>
    <s v="系"/>
    <s v="國企"/>
    <s v="國企系"/>
    <s v="國企系"/>
  </r>
  <r>
    <s v="04 11 2019  2:48PM            "/>
    <s v="戴瑀萱"/>
    <s v="A230022580"/>
    <s v="男"/>
    <s v="05/24/1998                    "/>
    <s v="學生"/>
    <s v="管理學院                      "/>
    <s v="國企系"/>
    <s v="學士班"/>
    <n v="910499855"/>
    <m/>
    <s v="其它"/>
    <s v="是"/>
    <s v="                              "/>
    <m/>
    <s v="是"/>
    <m/>
    <s v="現場報名"/>
    <m/>
    <x v="686"/>
    <n v="6"/>
    <s v="TIP"/>
    <s v="企業實習計劃說明會"/>
    <x v="11"/>
    <n v="2"/>
    <n v="107"/>
    <n v="1"/>
    <n v="1"/>
    <n v="10"/>
    <m/>
    <s v="b05704087戴瑀萱"/>
    <n v="0"/>
    <n v="0"/>
    <n v="0"/>
    <n v="0"/>
    <n v="1"/>
    <n v="0"/>
    <s v="系"/>
    <s v="國企"/>
    <s v="國企系"/>
    <s v="國企系"/>
  </r>
  <r>
    <s v="03 14 2019  3:55PM            "/>
    <s v="謝子然"/>
    <s v="A130793331"/>
    <s v="男"/>
    <s v="06/14/1996                    "/>
    <s v="學生"/>
    <s v=" 電機資訊學院                 "/>
    <s v="資工系"/>
    <s v="碩士班"/>
    <n v="912907358"/>
    <s v="cow5566bad@gmail.com"/>
    <s v="其它"/>
    <s v="否"/>
    <s v="                              "/>
    <m/>
    <s v="否"/>
    <m/>
    <s v="網路報名"/>
    <s v="106.1.69.153"/>
    <x v="687"/>
    <n v="6"/>
    <s v="TIP"/>
    <s v="企業實習計劃說明會"/>
    <x v="11"/>
    <n v="2"/>
    <n v="107"/>
    <n v="1"/>
    <n v="1"/>
    <n v="10"/>
    <m/>
    <s v="r07922089謝子然"/>
    <n v="1"/>
    <n v="0"/>
    <n v="0"/>
    <n v="1"/>
    <n v="0"/>
    <n v="0"/>
    <s v="所"/>
    <s v="其他"/>
    <s v="其他系所"/>
    <s v="其他系所"/>
  </r>
  <r>
    <s v="03 14 2019  9:37PM            "/>
    <s v="謝中綸"/>
    <s v="S224839887"/>
    <s v="女"/>
    <s v="04/30/1997                    "/>
    <s v="學生"/>
    <s v="社會科學院                    "/>
    <s v="經濟系"/>
    <s v="學士班"/>
    <n v="978173639"/>
    <s v="b05303125@ntu.edu.tw"/>
    <s v="其它"/>
    <s v="否"/>
    <n v="0"/>
    <n v="1"/>
    <s v="是"/>
    <m/>
    <s v="網路報名"/>
    <s v="114.137.135.36"/>
    <x v="688"/>
    <n v="10"/>
    <s v="TIP"/>
    <s v="企業實習計劃說明會"/>
    <x v="10"/>
    <n v="2"/>
    <n v="107"/>
    <n v="1"/>
    <n v="1"/>
    <n v="10"/>
    <m/>
    <s v="b05303125謝中綸"/>
    <n v="0"/>
    <n v="1"/>
    <n v="10"/>
    <n v="0"/>
    <n v="0"/>
    <n v="0"/>
    <s v="系"/>
    <s v="其他"/>
    <s v="其他系所"/>
    <s v="其他系所"/>
  </r>
  <r>
    <s v="05  3 2019  2:56PM            "/>
    <s v="謝中綸"/>
    <s v="S224839887"/>
    <s v="女"/>
    <s v="04/30/1997                    "/>
    <s v="學生"/>
    <s v="社會科學院                    "/>
    <s v="經濟系"/>
    <s v="學士班"/>
    <n v="978173639"/>
    <s v="b05303125@ntu.edu.tw"/>
    <s v="其它"/>
    <s v="否"/>
    <s v="                              "/>
    <m/>
    <s v="是"/>
    <m/>
    <s v="網路報名"/>
    <s v="111.71.122.135"/>
    <x v="688"/>
    <n v="6"/>
    <s v="TIP"/>
    <s v="企業實習說明會"/>
    <x v="7"/>
    <n v="2"/>
    <n v="107"/>
    <n v="1"/>
    <n v="1"/>
    <n v="10"/>
    <s v="是"/>
    <s v="b05303125謝中綸"/>
    <n v="0"/>
    <n v="1"/>
    <n v="10"/>
    <n v="0"/>
    <n v="0"/>
    <n v="0"/>
    <s v="系"/>
    <s v="其他"/>
    <s v="其他系所"/>
    <s v="其他系所"/>
  </r>
  <r>
    <s v="01 30 2019 12:54AM            "/>
    <s v="謝沛潔"/>
    <s v="F228858824"/>
    <s v="女"/>
    <s v="06/06/1996                    "/>
    <s v="學生"/>
    <s v="管理學院                      "/>
    <s v="會計系"/>
    <s v="學士班"/>
    <n v="966016464"/>
    <s v="b03302116@ntu.edu.tw"/>
    <s v="其它"/>
    <s v="是"/>
    <n v="0"/>
    <n v="1"/>
    <s v="是"/>
    <m/>
    <s v="網路報名"/>
    <s v="114.34.92.60"/>
    <x v="689"/>
    <n v="10"/>
    <s v="TIP"/>
    <s v="企業實習計劃說明會"/>
    <x v="8"/>
    <n v="2"/>
    <n v="107"/>
    <n v="1"/>
    <n v="1"/>
    <n v="10"/>
    <s v="是，勤業眾信會計師事務所。"/>
    <s v="b03302116謝沛潔"/>
    <n v="0"/>
    <n v="1"/>
    <n v="10"/>
    <n v="0"/>
    <n v="0"/>
    <n v="0"/>
    <s v="系"/>
    <s v="會計"/>
    <s v="會計系"/>
    <s v="會計系"/>
  </r>
  <r>
    <m/>
    <s v="謝佩芳"/>
    <m/>
    <m/>
    <m/>
    <s v="企業夥伴"/>
    <s v="麟數據"/>
    <m/>
    <s v="其他"/>
    <m/>
    <m/>
    <m/>
    <m/>
    <m/>
    <m/>
    <s v="是"/>
    <m/>
    <s v="網路報名"/>
    <m/>
    <x v="1"/>
    <m/>
    <s v="TCP"/>
    <s v="結業式"/>
    <x v="2"/>
    <n v="2"/>
    <n v="107"/>
    <n v="1"/>
    <n v="0"/>
    <n v="0"/>
    <m/>
    <s v="其他謝佩芳"/>
    <n v="0"/>
    <n v="1"/>
    <n v="0"/>
    <n v="0"/>
    <n v="0"/>
    <n v="0"/>
    <s v="其他"/>
    <s v="非在校生"/>
    <s v="其他"/>
    <s v="其他"/>
  </r>
  <r>
    <s v="03 11 2019  9:57PM            "/>
    <s v="謝佳芸"/>
    <s v="B223293669"/>
    <s v="女"/>
    <s v="08/18/1998                    "/>
    <s v="學生"/>
    <s v="文學院                        "/>
    <s v="外文系"/>
    <s v="學士班"/>
    <n v="928956414"/>
    <s v="b05102130@ntu.edu.tw"/>
    <s v="其它"/>
    <s v="否"/>
    <n v="0"/>
    <n v="1"/>
    <s v="是"/>
    <m/>
    <s v="網路報名"/>
    <s v="140.112.228.108"/>
    <x v="690"/>
    <n v="10"/>
    <s v="TIP"/>
    <s v="企業實習計劃說明會"/>
    <x v="9"/>
    <n v="2"/>
    <n v="107"/>
    <n v="1"/>
    <n v="1"/>
    <n v="10"/>
    <s v="否"/>
    <s v="b05102130謝佳芸"/>
    <n v="0"/>
    <n v="1"/>
    <n v="10"/>
    <n v="0"/>
    <n v="0"/>
    <n v="0"/>
    <s v="系"/>
    <s v="其他"/>
    <s v="其他系所"/>
    <s v="其他系所"/>
  </r>
  <r>
    <s v="03 18 2019  1:48PM            "/>
    <s v="謝佳芸"/>
    <s v="B223293669"/>
    <s v="女"/>
    <s v="08/18/1998                    "/>
    <s v="學生"/>
    <s v="文學院                        "/>
    <s v="外文系"/>
    <s v="學士班"/>
    <n v="928956414"/>
    <s v="b05102130@ntu.edu.tw"/>
    <s v="其它"/>
    <s v="否"/>
    <s v="                              "/>
    <m/>
    <s v="是"/>
    <m/>
    <s v="網路報名"/>
    <s v="140.112.25.44"/>
    <x v="690"/>
    <n v="6"/>
    <s v="TIP"/>
    <s v="企業實習計劃說明會"/>
    <x v="16"/>
    <n v="2"/>
    <n v="107"/>
    <n v="1"/>
    <n v="1"/>
    <n v="10"/>
    <s v="否"/>
    <s v="b05102130謝佳芸"/>
    <n v="0"/>
    <n v="1"/>
    <n v="10"/>
    <n v="0"/>
    <n v="0"/>
    <n v="0"/>
    <s v="系"/>
    <s v="其他"/>
    <s v="其他系所"/>
    <s v="其他系所"/>
  </r>
  <r>
    <s v="03 16 2019 10:46AM            "/>
    <s v="謝佳芸"/>
    <s v="B223293669"/>
    <s v="女"/>
    <s v="08/18/1998                    "/>
    <s v="學生"/>
    <s v="文學院                        "/>
    <s v="外文系"/>
    <s v="學士班"/>
    <n v="928956414"/>
    <s v="b05102130@ntu.edu.tw"/>
    <s v="其它"/>
    <s v="否"/>
    <s v="                              "/>
    <m/>
    <s v="是"/>
    <m/>
    <s v="網路報名"/>
    <s v="140.112.228.108"/>
    <x v="690"/>
    <n v="6"/>
    <s v="TIP"/>
    <s v="企業實習說明會"/>
    <x v="12"/>
    <n v="2"/>
    <n v="107"/>
    <n v="1"/>
    <n v="1"/>
    <n v="10"/>
    <s v="否"/>
    <s v="b05102130謝佳芸"/>
    <n v="0"/>
    <n v="1"/>
    <n v="10"/>
    <n v="0"/>
    <n v="0"/>
    <n v="0"/>
    <s v="系"/>
    <s v="其他"/>
    <s v="其他系所"/>
    <s v="其他系所"/>
  </r>
  <r>
    <s v="03 23 2019  7:19AM            "/>
    <s v="謝佳穎"/>
    <s v="N225472926"/>
    <s v="女"/>
    <s v="02/12/1996                    "/>
    <s v="學生"/>
    <s v="管理學院                      "/>
    <s v="工管系企管組"/>
    <s v="學士班"/>
    <n v="970159898"/>
    <s v="b03701153@ntu.edu.tw"/>
    <s v="其它"/>
    <s v="否"/>
    <s v="                              "/>
    <m/>
    <s v="是"/>
    <m/>
    <s v="網路報名"/>
    <s v="39.8.225.79"/>
    <x v="691"/>
    <n v="6"/>
    <s v="TIP"/>
    <s v="企業實習計劃說明會"/>
    <x v="11"/>
    <n v="2"/>
    <n v="107"/>
    <n v="1"/>
    <n v="1"/>
    <n v="10"/>
    <s v="是"/>
    <s v="b03701153謝佳穎"/>
    <n v="0"/>
    <n v="1"/>
    <n v="10"/>
    <n v="0"/>
    <n v="0"/>
    <n v="0"/>
    <s v="系"/>
    <s v="工管"/>
    <s v="工管系"/>
    <s v="工管系"/>
  </r>
  <r>
    <m/>
    <s v="謝孟哲"/>
    <m/>
    <m/>
    <m/>
    <s v="企業夥伴"/>
    <s v="KPMG"/>
    <m/>
    <s v="其他"/>
    <m/>
    <m/>
    <m/>
    <m/>
    <m/>
    <m/>
    <s v="是"/>
    <m/>
    <s v="網路報名"/>
    <m/>
    <x v="1"/>
    <m/>
    <s v="TCP"/>
    <s v="結業式"/>
    <x v="2"/>
    <n v="2"/>
    <n v="107"/>
    <n v="1"/>
    <n v="0"/>
    <n v="0"/>
    <m/>
    <s v="其他謝孟哲"/>
    <n v="0"/>
    <n v="1"/>
    <n v="0"/>
    <n v="0"/>
    <n v="0"/>
    <n v="0"/>
    <s v="其他"/>
    <s v="非在校生"/>
    <s v="其他"/>
    <s v="其他"/>
  </r>
  <r>
    <m/>
    <s v="謝宗翰"/>
    <m/>
    <m/>
    <m/>
    <s v="企業夥伴"/>
    <s v="SAS"/>
    <m/>
    <s v="其他"/>
    <m/>
    <m/>
    <m/>
    <m/>
    <m/>
    <m/>
    <s v="是"/>
    <m/>
    <s v="網路報名"/>
    <m/>
    <x v="1"/>
    <m/>
    <s v="TCP"/>
    <s v="結業式"/>
    <x v="2"/>
    <n v="2"/>
    <n v="107"/>
    <n v="1"/>
    <n v="0"/>
    <n v="0"/>
    <m/>
    <s v="其他謝宗翰"/>
    <n v="0"/>
    <n v="1"/>
    <n v="0"/>
    <n v="0"/>
    <n v="0"/>
    <n v="0"/>
    <s v="其他"/>
    <s v="非在校生"/>
    <s v="其他"/>
    <s v="其他"/>
  </r>
  <r>
    <s v="03 11 2019  8:20AM            "/>
    <s v="謝旻君"/>
    <s v="A229535978"/>
    <s v="女"/>
    <s v="07/30/1997                    "/>
    <s v="學生"/>
    <s v="管理學院                      "/>
    <s v="國企系"/>
    <s v="學士班"/>
    <n v="936751908"/>
    <s v="B04704009@ntu.edu.tw"/>
    <s v="其它"/>
    <s v="否"/>
    <n v="0"/>
    <n v="1"/>
    <s v="是"/>
    <m/>
    <s v="網路報名"/>
    <s v="39.10.32.39"/>
    <x v="692"/>
    <n v="10"/>
    <s v="TIP"/>
    <s v="企業實習計劃說明會"/>
    <x v="0"/>
    <n v="2"/>
    <n v="107"/>
    <n v="1"/>
    <n v="1"/>
    <n v="10"/>
    <s v="是"/>
    <s v="b04704009謝旻君"/>
    <n v="0"/>
    <n v="1"/>
    <n v="10"/>
    <n v="0"/>
    <n v="0"/>
    <n v="0"/>
    <s v="系"/>
    <s v="國企"/>
    <s v="國企系"/>
    <s v="國企系"/>
  </r>
  <r>
    <s v="03 18 2019  8:52AM            "/>
    <s v="謝旻君"/>
    <s v="A229535978"/>
    <s v="女"/>
    <s v="07/30/1997                    "/>
    <s v="學生"/>
    <s v="管理學院                      "/>
    <s v="國企系"/>
    <s v="學士班"/>
    <n v="936751908"/>
    <s v="B04704009@ntu.edu.tw"/>
    <s v="其它"/>
    <s v="否"/>
    <n v="0"/>
    <n v="1"/>
    <s v="是"/>
    <m/>
    <s v="網路報名"/>
    <s v="39.10.7.198"/>
    <x v="692"/>
    <n v="10"/>
    <s v="TIP"/>
    <s v="企業實習計劃說明會"/>
    <x v="1"/>
    <n v="2"/>
    <n v="107"/>
    <n v="1"/>
    <n v="1"/>
    <n v="10"/>
    <s v="是"/>
    <s v="b04704009謝旻君"/>
    <n v="0"/>
    <n v="1"/>
    <n v="10"/>
    <n v="0"/>
    <n v="0"/>
    <n v="0"/>
    <s v="系"/>
    <s v="國企"/>
    <s v="國企系"/>
    <s v="國企系"/>
  </r>
  <r>
    <s v="03 18 2019  8:53AM            "/>
    <s v="謝旻君"/>
    <s v="A229535978"/>
    <s v="女"/>
    <s v="07/30/1997                    "/>
    <s v="學生"/>
    <s v="管理學院                      "/>
    <s v="國企系"/>
    <s v="學士班"/>
    <n v="936751908"/>
    <s v="B04704009@ntu.edu.tw"/>
    <s v="其它"/>
    <s v="否"/>
    <s v="                              "/>
    <m/>
    <s v="是"/>
    <m/>
    <s v="網路報名"/>
    <s v="39.10.7.198"/>
    <x v="692"/>
    <n v="6"/>
    <s v="TIP"/>
    <s v="企業實習說明會"/>
    <x v="12"/>
    <n v="2"/>
    <n v="107"/>
    <n v="1"/>
    <n v="1"/>
    <n v="10"/>
    <s v="是"/>
    <s v="b04704009謝旻君"/>
    <n v="0"/>
    <n v="1"/>
    <n v="10"/>
    <n v="0"/>
    <n v="0"/>
    <n v="0"/>
    <s v="系"/>
    <s v="國企"/>
    <s v="國企系"/>
    <s v="國企系"/>
  </r>
  <r>
    <s v="05  1 2019  4:47PM            "/>
    <s v="謝旻君"/>
    <s v="A229535978"/>
    <s v="女"/>
    <s v="07/30/1997                    "/>
    <s v="學生"/>
    <s v="管理學院                      "/>
    <s v="國企系"/>
    <s v="學士班"/>
    <n v="936751908"/>
    <s v="B04704009@ntu.edu.tw"/>
    <s v="其它"/>
    <s v="是"/>
    <s v="                              "/>
    <m/>
    <s v="是"/>
    <m/>
    <s v="網路報名"/>
    <s v="39.8.141.244"/>
    <x v="692"/>
    <n v="6"/>
    <s v="TIP"/>
    <s v="企業實習說明會"/>
    <x v="17"/>
    <n v="2"/>
    <n v="10"/>
    <n v="1"/>
    <n v="107"/>
    <n v="10"/>
    <s v="是"/>
    <s v="b04704009謝旻君"/>
    <n v="0"/>
    <n v="1"/>
    <n v="10"/>
    <n v="0"/>
    <n v="0"/>
    <n v="0"/>
    <s v="系"/>
    <s v="國企"/>
    <s v="國企系"/>
    <s v="國企系"/>
  </r>
  <r>
    <s v="03 22 2019  1:37AM            "/>
    <s v="謝東辰"/>
    <s v="O100464606"/>
    <s v="男"/>
    <s v="07/28/1997                    "/>
    <s v="學生"/>
    <s v="生物資源暨農學院              "/>
    <s v="生傳系"/>
    <s v="學士班"/>
    <n v="930019588"/>
    <s v="abc0930019588@gmail.com"/>
    <s v="其它"/>
    <s v="否"/>
    <n v="0"/>
    <n v="1"/>
    <s v="是"/>
    <m/>
    <s v="網路報名"/>
    <s v="114.43.161.160"/>
    <x v="693"/>
    <n v="10"/>
    <s v="TIP"/>
    <s v="企業實習計劃說明會"/>
    <x v="1"/>
    <n v="2"/>
    <n v="107"/>
    <n v="1"/>
    <n v="1"/>
    <n v="10"/>
    <s v="有"/>
    <s v="b04610018謝東辰"/>
    <n v="0"/>
    <n v="1"/>
    <n v="10"/>
    <n v="0"/>
    <n v="0"/>
    <n v="0"/>
    <s v="系"/>
    <s v="其他"/>
    <s v="其他系所"/>
    <s v="其他系所"/>
  </r>
  <r>
    <s v="03 26 2019 12:17PM            "/>
    <s v="謝東辰"/>
    <s v="O100464606"/>
    <s v="男"/>
    <s v="07/28/1997                    "/>
    <s v="學生"/>
    <s v="生物資源暨農學院              "/>
    <s v="生傳系"/>
    <s v="學士班"/>
    <n v="930019588"/>
    <s v="abc0930019588@gmail.com"/>
    <s v="其它"/>
    <s v="否"/>
    <s v="                              "/>
    <m/>
    <s v="否"/>
    <m/>
    <s v="網路報名"/>
    <s v="101.9.37.69"/>
    <x v="693"/>
    <n v="6"/>
    <s v="TIP"/>
    <s v="企業實習計劃說明會"/>
    <x v="11"/>
    <n v="2"/>
    <n v="107"/>
    <n v="1"/>
    <n v="1"/>
    <n v="10"/>
    <s v="是"/>
    <s v="b04610018謝東辰"/>
    <n v="1"/>
    <n v="0"/>
    <n v="0"/>
    <n v="1"/>
    <n v="0"/>
    <n v="0"/>
    <s v="系"/>
    <s v="其他"/>
    <s v="其他系所"/>
    <s v="其他系所"/>
  </r>
  <r>
    <s v="04 16 2019  6:41PM            "/>
    <s v="謝東辰"/>
    <s v="O100464606"/>
    <s v="男"/>
    <s v="07/28/1997                    "/>
    <s v="學生"/>
    <s v="生物資源暨農學院              "/>
    <s v="生傳系"/>
    <s v="學士班"/>
    <n v="930019588"/>
    <s v="abc0930019588@gmail.com"/>
    <s v="其它"/>
    <s v="否"/>
    <s v="                              "/>
    <m/>
    <s v="否"/>
    <m/>
    <s v="網路報名"/>
    <s v="36.228.210.39"/>
    <x v="693"/>
    <n v="6"/>
    <s v="職涯講堂"/>
    <s v="校友職涯分享會"/>
    <x v="4"/>
    <n v="2"/>
    <n v="107"/>
    <n v="1"/>
    <n v="1"/>
    <n v="10"/>
    <s v="請問大學生如何更順利進入職場，學校所學的東西在企業界真的會有很多落差嗎？"/>
    <s v="b04610018謝東辰"/>
    <n v="1"/>
    <n v="0"/>
    <n v="0"/>
    <n v="1"/>
    <n v="0"/>
    <n v="0"/>
    <s v="系"/>
    <s v="其他"/>
    <s v="其他系所"/>
    <s v="其他系所"/>
  </r>
  <r>
    <s v="04 16 2019  6:33PM            "/>
    <s v="謝東辰"/>
    <s v="O100464606"/>
    <s v="男"/>
    <s v="07/28/1997                    "/>
    <s v="學生"/>
    <s v="生物資源暨農學院              "/>
    <s v="生傳系"/>
    <s v="學士班"/>
    <n v="930019588"/>
    <s v="abc0930019588@gmail.com"/>
    <s v="其它"/>
    <s v="否"/>
    <s v="                              "/>
    <m/>
    <s v="是"/>
    <m/>
    <s v="網路報名"/>
    <s v="36.228.210.39"/>
    <x v="693"/>
    <n v="6"/>
    <s v="TIP"/>
    <s v="企業實習說明會"/>
    <x v="12"/>
    <n v="2"/>
    <n v="107"/>
    <n v="1"/>
    <n v="1"/>
    <n v="10"/>
    <s v="是"/>
    <s v="b04610018謝東辰"/>
    <n v="0"/>
    <n v="1"/>
    <n v="10"/>
    <n v="0"/>
    <n v="0"/>
    <n v="0"/>
    <s v="系"/>
    <s v="其他"/>
    <s v="其他系所"/>
    <s v="其他系所"/>
  </r>
  <r>
    <s v="04 26 2019  6:24PM            "/>
    <s v="謝東辰"/>
    <s v="O100464606"/>
    <s v="男"/>
    <s v="07/28/1997                    "/>
    <s v="學生"/>
    <m/>
    <s v="生傳系"/>
    <s v="學士班"/>
    <n v="930019588"/>
    <s v="abc0930019588@gmail.com"/>
    <s v="其它"/>
    <s v="否"/>
    <s v="                              "/>
    <m/>
    <s v="否"/>
    <m/>
    <s v="網路報名"/>
    <s v="111.184.28.134"/>
    <x v="693"/>
    <n v="6"/>
    <s v="TIP"/>
    <s v="企業實習說明會"/>
    <x v="21"/>
    <n v="2"/>
    <n v="107"/>
    <n v="1"/>
    <n v="1"/>
    <n v="10"/>
    <s v="是"/>
    <s v="b04610018謝東辰"/>
    <n v="1"/>
    <n v="0"/>
    <n v="0"/>
    <n v="1"/>
    <n v="0"/>
    <n v="0"/>
    <s v="系"/>
    <s v="其他"/>
    <s v="其他系所"/>
    <s v="其他系所"/>
  </r>
  <r>
    <s v="04 26 2019  6:24PM            "/>
    <s v="謝東辰"/>
    <s v="O100464606"/>
    <s v="男"/>
    <s v="07/28/1997                    "/>
    <s v="學生"/>
    <m/>
    <s v="生傳系"/>
    <s v="學士班"/>
    <n v="930019588"/>
    <s v="abc0930019588@gmail.com"/>
    <s v="其它"/>
    <s v="否"/>
    <s v="                              "/>
    <m/>
    <m/>
    <m/>
    <m/>
    <m/>
    <x v="693"/>
    <n v="6"/>
    <s v="黑名單"/>
    <s v="20190502-20190616"/>
    <x v="15"/>
    <n v="2"/>
    <n v="107"/>
    <n v="1"/>
    <n v="1"/>
    <n v="10"/>
    <m/>
    <s v="b04610018謝東辰"/>
    <n v="0"/>
    <n v="0"/>
    <n v="-20"/>
    <n v="-3"/>
    <n v="0"/>
    <n v="0"/>
    <s v="系"/>
    <s v="其他"/>
    <s v="其他系所"/>
    <s v="其他系所"/>
  </r>
  <r>
    <s v="03 12 2019  2:37PM            "/>
    <s v="謝東景"/>
    <s v="F129505115"/>
    <s v="男"/>
    <s v="02/10/1995                    "/>
    <s v="學生"/>
    <s v="工學院                        "/>
    <s v="工科海洋系"/>
    <s v="碩士班"/>
    <n v="989236138"/>
    <s v="b02203017@ntu.edu.tw"/>
    <s v="其它"/>
    <s v="是"/>
    <n v="0"/>
    <n v="0"/>
    <s v="是"/>
    <m/>
    <s v="現場報名"/>
    <m/>
    <x v="694"/>
    <n v="0"/>
    <s v="TIP"/>
    <s v="企業實習計劃說明會"/>
    <x v="19"/>
    <n v="2"/>
    <n v="107"/>
    <n v="1"/>
    <n v="1"/>
    <n v="10"/>
    <m/>
    <s v="r07525035謝東景"/>
    <n v="0"/>
    <n v="0"/>
    <n v="0"/>
    <n v="0"/>
    <n v="1"/>
    <n v="0"/>
    <s v="所"/>
    <s v="其他"/>
    <s v="其他系所"/>
    <s v="其他系所"/>
  </r>
  <r>
    <s v="03 13 2019  6:01PM            "/>
    <s v="謝東景"/>
    <s v="F129505115"/>
    <s v="男"/>
    <s v="02/10/1995                    "/>
    <s v="學生"/>
    <s v="工學院                        "/>
    <s v="工科海洋系"/>
    <s v="碩士班"/>
    <n v="989236138"/>
    <s v="r07525035@ntu.edu.tw"/>
    <s v="其它"/>
    <s v="否"/>
    <n v="0"/>
    <n v="1"/>
    <s v="是"/>
    <m/>
    <s v="網路報名"/>
    <s v="140.112.27.111"/>
    <x v="694"/>
    <n v="10"/>
    <s v="TIP"/>
    <s v="企業實習計劃說明會"/>
    <x v="9"/>
    <n v="2"/>
    <n v="107"/>
    <n v="1"/>
    <n v="1"/>
    <n v="10"/>
    <s v="否"/>
    <s v="r07525035謝東景"/>
    <n v="0"/>
    <n v="1"/>
    <n v="10"/>
    <n v="0"/>
    <n v="0"/>
    <n v="0"/>
    <s v="所"/>
    <s v="其他"/>
    <s v="其他系所"/>
    <s v="其他系所"/>
  </r>
  <r>
    <s v="03 13 2019  6:00PM            "/>
    <s v="謝東景"/>
    <s v="F129505115"/>
    <s v="男"/>
    <s v="02/10/1995                    "/>
    <s v="學生"/>
    <s v="工學院                        "/>
    <s v="工科海洋系"/>
    <s v="碩士班"/>
    <n v="989236138"/>
    <s v="r07525035@ntu.edu.tw"/>
    <s v="其它"/>
    <s v="否"/>
    <n v="0"/>
    <n v="1"/>
    <s v="是"/>
    <m/>
    <s v="網路報名"/>
    <s v="140.112.27.111"/>
    <x v="694"/>
    <n v="10"/>
    <s v="TIP"/>
    <s v="企業實習計劃說明會"/>
    <x v="10"/>
    <n v="2"/>
    <n v="107"/>
    <n v="1"/>
    <n v="1"/>
    <n v="10"/>
    <m/>
    <s v="r07525035謝東景"/>
    <n v="0"/>
    <n v="1"/>
    <n v="10"/>
    <n v="0"/>
    <n v="0"/>
    <n v="0"/>
    <s v="所"/>
    <s v="其他"/>
    <s v="其他系所"/>
    <s v="其他系所"/>
  </r>
  <r>
    <s v="03 13 2019  5:59PM            "/>
    <s v="謝東景"/>
    <s v="F129505115"/>
    <s v="男"/>
    <s v="02/10/1995                    "/>
    <s v="學生"/>
    <s v="工學院                        "/>
    <s v="工科海洋系"/>
    <s v="碩士班"/>
    <n v="989236138"/>
    <s v="r07525035@ntu.edu.tw"/>
    <s v="其它"/>
    <s v="是"/>
    <n v="0"/>
    <n v="1"/>
    <s v="是"/>
    <m/>
    <s v="網路報名"/>
    <s v="140.112.27.111"/>
    <x v="694"/>
    <n v="10"/>
    <s v="TIP"/>
    <s v="企業實習計劃說明會"/>
    <x v="1"/>
    <n v="2"/>
    <n v="107"/>
    <n v="1"/>
    <n v="1"/>
    <n v="10"/>
    <s v="no"/>
    <s v="r07525035謝東景"/>
    <n v="0"/>
    <n v="1"/>
    <n v="10"/>
    <n v="0"/>
    <n v="0"/>
    <n v="0"/>
    <s v="所"/>
    <s v="其他"/>
    <s v="其他系所"/>
    <s v="其他系所"/>
  </r>
  <r>
    <s v="03  5 2019  2:23PM            "/>
    <s v="謝威廷"/>
    <s v="D122851916"/>
    <s v="男"/>
    <s v="11/11/1995                    "/>
    <s v="學生"/>
    <s v="管理學院                      "/>
    <s v="資管系"/>
    <s v="碩士班"/>
    <n v="986127492"/>
    <s v="kenny037286@gmail.com"/>
    <s v="其它"/>
    <s v="否"/>
    <n v="1"/>
    <n v="0"/>
    <s v="否"/>
    <m/>
    <s v="網路報名"/>
    <s v="140.112.25.106"/>
    <x v="695"/>
    <n v="10"/>
    <s v="TIP"/>
    <s v="企業實習計劃說明會"/>
    <x v="10"/>
    <n v="2"/>
    <n v="107"/>
    <n v="1"/>
    <n v="1"/>
    <n v="10"/>
    <m/>
    <s v="r07725028謝威廷"/>
    <n v="1"/>
    <n v="0"/>
    <n v="0"/>
    <n v="1"/>
    <n v="0"/>
    <n v="0"/>
    <s v="所"/>
    <s v="資管"/>
    <s v="資管所"/>
    <s v="資管所"/>
  </r>
  <r>
    <s v="03 18 2019  5:10PM            "/>
    <s v="謝涵如"/>
    <s v="A229572159"/>
    <s v="女"/>
    <s v="04/09/1997                    "/>
    <s v="學生"/>
    <s v="管理學院                      "/>
    <s v="資管系"/>
    <s v="學士班"/>
    <n v="925628666"/>
    <s v="b04705038@ntu.edu.tw"/>
    <s v="其它"/>
    <s v="是"/>
    <s v="                              "/>
    <m/>
    <s v="是"/>
    <m/>
    <s v="網路報名"/>
    <s v="140.112.25.106"/>
    <x v="696"/>
    <n v="6"/>
    <s v="TIP"/>
    <s v="企業實習計劃說明會"/>
    <x v="11"/>
    <n v="2"/>
    <n v="107"/>
    <n v="1"/>
    <n v="1"/>
    <n v="10"/>
    <s v="是"/>
    <s v="b04705038謝涵如"/>
    <n v="0"/>
    <n v="1"/>
    <n v="10"/>
    <n v="0"/>
    <n v="0"/>
    <n v="0"/>
    <s v="系"/>
    <s v="資管"/>
    <s v="資管系"/>
    <s v="資管系"/>
  </r>
  <r>
    <s v="03 11 2019  9:21PM            "/>
    <s v="謝維容"/>
    <s v="A227074187"/>
    <s v="女"/>
    <s v="04/30/1997                    "/>
    <s v="學生"/>
    <s v="社會科學院                    "/>
    <s v="社會系"/>
    <s v="學士班"/>
    <n v="978265223"/>
    <s v="b04305045@ntu.edu.tw"/>
    <s v="其它"/>
    <s v="否"/>
    <n v="0"/>
    <n v="1"/>
    <s v="是"/>
    <m/>
    <s v="網路報名"/>
    <s v="118.160.171.63"/>
    <x v="697"/>
    <n v="10"/>
    <s v="TIP"/>
    <s v="企業實習計劃說明會"/>
    <x v="14"/>
    <n v="2"/>
    <n v="107"/>
    <n v="1"/>
    <n v="1"/>
    <n v="10"/>
    <s v="是"/>
    <s v="b04305045謝維容"/>
    <n v="0"/>
    <n v="1"/>
    <n v="10"/>
    <n v="0"/>
    <n v="0"/>
    <n v="0"/>
    <s v="系"/>
    <s v="其他"/>
    <s v="其他系所"/>
    <s v="其他系所"/>
  </r>
  <r>
    <s v="03 20 2019  3:00PM            "/>
    <s v="謝維容"/>
    <s v="A227074187"/>
    <s v="女"/>
    <s v="04/30/1997                    "/>
    <s v="學生"/>
    <s v="社會科學院                    "/>
    <s v="社會系"/>
    <s v="學士班"/>
    <n v="229356827"/>
    <m/>
    <s v="其它"/>
    <s v="是"/>
    <n v="0"/>
    <n v="0"/>
    <s v="是"/>
    <m/>
    <s v="現場報名"/>
    <m/>
    <x v="697"/>
    <n v="0"/>
    <s v="TIP"/>
    <s v="企業實習計劃說明會"/>
    <x v="8"/>
    <n v="2"/>
    <n v="107"/>
    <n v="1"/>
    <n v="1"/>
    <n v="10"/>
    <m/>
    <s v="b04305045謝維容"/>
    <n v="0"/>
    <n v="0"/>
    <n v="0"/>
    <n v="0"/>
    <n v="1"/>
    <n v="0"/>
    <s v="系"/>
    <s v="其他"/>
    <s v="其他系所"/>
    <s v="其他系所"/>
  </r>
  <r>
    <s v="05  1 2019  1:35PM            "/>
    <s v="謝綺"/>
    <s v="V221545149"/>
    <s v="女"/>
    <s v="01/08/1997                    "/>
    <s v="校外人士"/>
    <m/>
    <m/>
    <s v="學生"/>
    <n v="955165183"/>
    <s v="gglove0108@gmail.com"/>
    <s v="其它"/>
    <s v="否"/>
    <s v="                              "/>
    <m/>
    <s v="是"/>
    <m/>
    <s v="網路報名"/>
    <s v="36.224.80.244"/>
    <x v="698"/>
    <n v="6"/>
    <s v="TIP"/>
    <s v="企業實習說明會"/>
    <x v="7"/>
    <n v="2"/>
    <n v="107"/>
    <n v="1"/>
    <n v="1"/>
    <n v="10"/>
    <s v="否"/>
    <s v="gglove0108謝綺"/>
    <n v="0"/>
    <n v="1"/>
    <n v="10"/>
    <n v="0"/>
    <n v="0"/>
    <n v="0"/>
    <s v="其他"/>
    <s v="非在校生"/>
    <s v="其他"/>
    <s v="其他"/>
  </r>
  <r>
    <s v="03 19 2019 11:22AM            "/>
    <s v="鍾  晴"/>
    <s v="V221509250"/>
    <s v="女"/>
    <s v="05/24/1996                    "/>
    <s v="學生"/>
    <s v="工學院                        "/>
    <s v="工業工程所"/>
    <s v="碩士班"/>
    <n v="937850524"/>
    <s v="lily850524@gmail.com"/>
    <s v="其它"/>
    <s v="是"/>
    <n v="0"/>
    <n v="0"/>
    <s v="是"/>
    <m/>
    <s v="現場報名"/>
    <m/>
    <x v="699"/>
    <n v="0"/>
    <s v="TIP"/>
    <s v="企業實習計劃說明會"/>
    <x v="10"/>
    <n v="2"/>
    <n v="107"/>
    <n v="1"/>
    <n v="1"/>
    <n v="10"/>
    <m/>
    <s v="r07546013鍾  晴"/>
    <n v="0"/>
    <n v="0"/>
    <n v="0"/>
    <n v="0"/>
    <n v="1"/>
    <n v="0"/>
    <s v="所"/>
    <s v="其他"/>
    <s v="其他系所"/>
    <s v="其他系所"/>
  </r>
  <r>
    <s v="03  8 2019  8:46PM            "/>
    <s v="鍾侑芸"/>
    <s v="B223413330"/>
    <s v="女"/>
    <s v="02/29/2000                    "/>
    <s v="學生"/>
    <s v="管理學院                      "/>
    <s v="國企系"/>
    <s v="學士班"/>
    <n v="936725561"/>
    <s v="b07704097@ntu.edu.tw"/>
    <s v="其它"/>
    <s v="否"/>
    <n v="1"/>
    <n v="0"/>
    <s v="否"/>
    <m/>
    <s v="網路報名"/>
    <s v="39.12.0.90"/>
    <x v="700"/>
    <n v="10"/>
    <s v="TIP"/>
    <s v="企業實習計劃說明會"/>
    <x v="3"/>
    <n v="2"/>
    <n v="107"/>
    <n v="1"/>
    <n v="1"/>
    <n v="10"/>
    <s v="否"/>
    <s v="b07704097鍾侑芸"/>
    <n v="1"/>
    <n v="0"/>
    <n v="0"/>
    <n v="1"/>
    <n v="0"/>
    <n v="0"/>
    <s v="系"/>
    <s v="國企"/>
    <s v="國企系"/>
    <s v="國企系"/>
  </r>
  <r>
    <s v="03 29 2019  2:26PM            "/>
    <s v="鍾侑芸"/>
    <s v="B223413330"/>
    <s v="女"/>
    <s v="02/29/2000                    "/>
    <s v="學生"/>
    <s v="管理學院                      "/>
    <s v="國企系"/>
    <s v="學士班"/>
    <n v="936725561"/>
    <s v="b07704097@ntu.edu.tw"/>
    <s v="其它"/>
    <s v="否"/>
    <s v="                              "/>
    <m/>
    <s v="是"/>
    <m/>
    <s v="網路報名"/>
    <s v="140.112.25.33"/>
    <x v="700"/>
    <n v="6"/>
    <s v="TIP"/>
    <s v="企業實習計劃說明會"/>
    <x v="23"/>
    <n v="2"/>
    <n v="107"/>
    <n v="1"/>
    <n v="1"/>
    <n v="10"/>
    <s v="否"/>
    <s v="b07704097鍾侑芸"/>
    <n v="0"/>
    <n v="1"/>
    <n v="10"/>
    <n v="0"/>
    <n v="0"/>
    <n v="0"/>
    <s v="系"/>
    <s v="國企"/>
    <s v="國企系"/>
    <s v="國企系"/>
  </r>
  <r>
    <s v="03 29 2019  2:24PM            "/>
    <s v="鍾侑芸"/>
    <s v="B223413330"/>
    <s v="女"/>
    <s v="02/29/2000                    "/>
    <s v="學生"/>
    <s v="管理學院                      "/>
    <s v="國企系"/>
    <s v="學士班"/>
    <n v="936725561"/>
    <s v="b07704097@ntu.edu.tw"/>
    <s v="其它"/>
    <s v="否"/>
    <s v="                              "/>
    <m/>
    <s v="否"/>
    <m/>
    <s v="網路報名"/>
    <s v="140.112.25.33"/>
    <x v="700"/>
    <n v="6"/>
    <s v="TIP"/>
    <s v="企業實習說明會"/>
    <x v="25"/>
    <n v="2"/>
    <n v="107"/>
    <n v="1"/>
    <n v="1"/>
    <n v="10"/>
    <s v="否"/>
    <s v="b07704097鍾侑芸"/>
    <n v="1"/>
    <n v="0"/>
    <n v="0"/>
    <n v="1"/>
    <n v="0"/>
    <n v="0"/>
    <s v="系"/>
    <s v="國企"/>
    <s v="國企系"/>
    <s v="國企系"/>
  </r>
  <r>
    <s v="04 26 2019  2:47PM            "/>
    <s v="鍾侑芸"/>
    <s v="B223413330"/>
    <s v="男"/>
    <s v="02/29/2000                    "/>
    <s v="學生"/>
    <s v="管理學院                      "/>
    <s v="國企系"/>
    <s v="學士班"/>
    <n v="936725561"/>
    <s v="winnie20000229@gmail.com"/>
    <s v="其它"/>
    <s v="是"/>
    <s v="                              "/>
    <m/>
    <s v="是"/>
    <m/>
    <s v="現場報名"/>
    <m/>
    <x v="700"/>
    <n v="6"/>
    <s v="TIP"/>
    <s v="企業實習說明會"/>
    <x v="12"/>
    <n v="2"/>
    <n v="107"/>
    <n v="1"/>
    <n v="1"/>
    <n v="10"/>
    <m/>
    <s v="b07704097鍾侑芸"/>
    <n v="0"/>
    <n v="0"/>
    <n v="0"/>
    <n v="0"/>
    <n v="1"/>
    <n v="0"/>
    <s v="系"/>
    <s v="國企"/>
    <s v="國企系"/>
    <s v="國企系"/>
  </r>
  <r>
    <s v="03  6 2019 10:32PM            "/>
    <s v="鍾采昀"/>
    <s v="H224948347"/>
    <s v="女"/>
    <s v="01/24/1998                    "/>
    <s v="學生"/>
    <s v="管理學院                      "/>
    <s v="工管系企管組"/>
    <s v="學士班"/>
    <n v="937474272"/>
    <s v="b05303033@ntu.edu.tw"/>
    <s v="其它"/>
    <s v="否"/>
    <n v="0"/>
    <n v="1"/>
    <s v="是"/>
    <m/>
    <s v="網路報名"/>
    <s v="140.112.192.184"/>
    <x v="701"/>
    <n v="10"/>
    <s v="TIP"/>
    <s v="企業實習計劃說明會"/>
    <x v="0"/>
    <n v="2"/>
    <n v="107"/>
    <n v="1"/>
    <n v="1"/>
    <n v="10"/>
    <s v="是"/>
    <s v="b05303033鍾采昀"/>
    <n v="0"/>
    <n v="1"/>
    <n v="10"/>
    <n v="0"/>
    <n v="0"/>
    <n v="0"/>
    <s v="系"/>
    <s v="工管"/>
    <s v="工管系"/>
    <s v="工管系"/>
  </r>
  <r>
    <s v="03 10 2019  3:48PM            "/>
    <s v="鍾采昀"/>
    <s v="H224948347"/>
    <s v="女"/>
    <s v="01/24/1998                    "/>
    <s v="學生"/>
    <s v="管理學院                      "/>
    <s v="工管系企管組"/>
    <s v="學士班"/>
    <n v="937474272"/>
    <s v="b05303033@ntu.edu.tw"/>
    <s v="其它"/>
    <s v="否"/>
    <n v="0"/>
    <n v="1"/>
    <s v="是"/>
    <m/>
    <s v="網路報名"/>
    <s v="140.112.192.184"/>
    <x v="701"/>
    <n v="10"/>
    <s v="TIP"/>
    <s v="企業實習計劃說明會"/>
    <x v="14"/>
    <n v="2"/>
    <n v="107"/>
    <n v="1"/>
    <n v="1"/>
    <n v="10"/>
    <s v="是"/>
    <s v="b05303033鍾采昀"/>
    <n v="0"/>
    <n v="1"/>
    <n v="10"/>
    <n v="0"/>
    <n v="0"/>
    <n v="0"/>
    <s v="系"/>
    <s v="工管"/>
    <s v="工管系"/>
    <s v="工管系"/>
  </r>
  <r>
    <s v="03  8 2019  1:51PM            "/>
    <s v="鍾采昀"/>
    <s v="H224948347"/>
    <s v="女"/>
    <s v="01/24/1998                    "/>
    <s v="學生"/>
    <s v="管理學院                      "/>
    <s v="工管系企管組"/>
    <s v="學士班"/>
    <n v="937474272"/>
    <s v="b05303033@ntu.edu.tw"/>
    <s v="其它"/>
    <s v="否"/>
    <n v="0"/>
    <n v="1"/>
    <s v="是"/>
    <m/>
    <s v="網路報名"/>
    <s v="140.112.192.184"/>
    <x v="701"/>
    <n v="10"/>
    <s v="TIP"/>
    <s v="企業實習計劃說明會"/>
    <x v="10"/>
    <n v="2"/>
    <n v="107"/>
    <n v="1"/>
    <n v="1"/>
    <n v="10"/>
    <m/>
    <s v="b05303033鍾采昀"/>
    <n v="0"/>
    <n v="1"/>
    <n v="10"/>
    <n v="0"/>
    <n v="0"/>
    <n v="0"/>
    <s v="系"/>
    <s v="工管"/>
    <s v="工管系"/>
    <s v="工管系"/>
  </r>
  <r>
    <s v="03  6 2019 10:42PM            "/>
    <s v="鍾采昀"/>
    <s v="H224948347"/>
    <s v="女"/>
    <s v="01/24/1998                    "/>
    <s v="學生"/>
    <s v="管理學院                      "/>
    <s v="工管系企管組"/>
    <s v="學士班"/>
    <n v="937474272"/>
    <s v="b05303033@ntu.edu.tw"/>
    <s v="其它"/>
    <s v="否"/>
    <n v="0"/>
    <n v="1"/>
    <s v="是"/>
    <m/>
    <s v="網路報名"/>
    <s v="140.112.192.184"/>
    <x v="701"/>
    <n v="10"/>
    <s v="TIP"/>
    <s v="企業實習計劃說明會"/>
    <x v="8"/>
    <n v="2"/>
    <n v="107"/>
    <n v="1"/>
    <n v="1"/>
    <n v="10"/>
    <s v="有，UNIQLO"/>
    <s v="b05303033鍾采昀"/>
    <n v="0"/>
    <n v="1"/>
    <n v="10"/>
    <n v="0"/>
    <n v="0"/>
    <n v="0"/>
    <s v="系"/>
    <s v="工管"/>
    <s v="工管系"/>
    <s v="工管系"/>
  </r>
  <r>
    <s v="03  8 2019  1:58PM            "/>
    <s v="鍾采昀"/>
    <s v="H224948347"/>
    <s v="女"/>
    <s v="01/24/1998                    "/>
    <s v="學生"/>
    <s v="管理學院                      "/>
    <s v="工管系企管組"/>
    <s v="學士班"/>
    <n v="937474272"/>
    <s v="b05303033@ntu.edu.tw"/>
    <s v="其它"/>
    <s v="否"/>
    <n v="0"/>
    <n v="1"/>
    <s v="是"/>
    <m/>
    <s v="網路報名"/>
    <s v="140.112.192.184"/>
    <x v="701"/>
    <n v="10"/>
    <s v="TIP"/>
    <s v="企業實習計劃說明會"/>
    <x v="5"/>
    <n v="2"/>
    <n v="107"/>
    <n v="1"/>
    <n v="1"/>
    <n v="10"/>
    <s v="是"/>
    <s v="b05303033鍾采昀"/>
    <n v="0"/>
    <n v="1"/>
    <n v="10"/>
    <n v="0"/>
    <n v="0"/>
    <n v="0"/>
    <s v="系"/>
    <s v="工管"/>
    <s v="工管系"/>
    <s v="工管系"/>
  </r>
  <r>
    <m/>
    <s v="鍾采昀"/>
    <m/>
    <m/>
    <m/>
    <m/>
    <m/>
    <m/>
    <m/>
    <m/>
    <m/>
    <m/>
    <m/>
    <m/>
    <m/>
    <m/>
    <m/>
    <m/>
    <m/>
    <x v="701"/>
    <m/>
    <s v="出席問題"/>
    <m/>
    <x v="28"/>
    <m/>
    <m/>
    <m/>
    <m/>
    <m/>
    <m/>
    <s v="b05303033鍾采昀"/>
    <m/>
    <n v="0"/>
    <n v="-50"/>
    <m/>
    <m/>
    <m/>
    <m/>
    <s v="非在校生"/>
    <m/>
    <m/>
  </r>
  <r>
    <s v="03 18 2019  2:39PM            "/>
    <s v="鍾采昀"/>
    <s v="H224948347"/>
    <s v="女"/>
    <s v="01/24/1998                    "/>
    <s v="學生"/>
    <s v="管理學院                      "/>
    <s v="工管系企管組"/>
    <s v="學士班"/>
    <n v="937474272"/>
    <s v="b05303033@ntu.edu.tw"/>
    <s v="其它"/>
    <s v="否"/>
    <s v="                              "/>
    <m/>
    <s v="否"/>
    <m/>
    <s v="網路報名"/>
    <s v="140.112.25.106"/>
    <x v="701"/>
    <n v="6"/>
    <s v="TIP"/>
    <s v="企業實習計劃說明會"/>
    <x v="16"/>
    <n v="2"/>
    <n v="107"/>
    <n v="1"/>
    <n v="1"/>
    <n v="10"/>
    <s v="是"/>
    <s v="b05303033鍾采昀"/>
    <n v="1"/>
    <n v="0"/>
    <n v="0"/>
    <n v="1"/>
    <n v="0"/>
    <n v="0"/>
    <s v="系"/>
    <s v="工管"/>
    <s v="工管系"/>
    <s v="工管系"/>
  </r>
  <r>
    <s v="03 18 2019  2:41PM            "/>
    <s v="鍾采昀"/>
    <s v="H224948347"/>
    <s v="女"/>
    <s v="01/24/1998                    "/>
    <s v="學生"/>
    <s v="管理學院                      "/>
    <s v="工管系企管組"/>
    <s v="學士班"/>
    <n v="937474272"/>
    <s v="b05303033@ntu.edu.tw"/>
    <s v="其它"/>
    <s v="是"/>
    <s v="                              "/>
    <m/>
    <s v="是"/>
    <m/>
    <s v="網路報名"/>
    <s v="140.112.25.106"/>
    <x v="701"/>
    <n v="6"/>
    <s v="TIP"/>
    <s v="企業實習計劃說明會"/>
    <x v="22"/>
    <n v="2"/>
    <n v="107"/>
    <n v="1"/>
    <n v="1"/>
    <n v="10"/>
    <s v="是"/>
    <s v="b05303033鍾采昀"/>
    <n v="0"/>
    <n v="1"/>
    <n v="10"/>
    <n v="0"/>
    <n v="0"/>
    <n v="0"/>
    <s v="系"/>
    <s v="工管"/>
    <s v="工管系"/>
    <s v="工管系"/>
  </r>
  <r>
    <s v="03 18 2019  2:41PM            "/>
    <s v="鍾采昀"/>
    <s v="H224948347"/>
    <s v="女"/>
    <s v="01/24/1998                    "/>
    <s v="學生"/>
    <s v="管理學院                      "/>
    <s v="工管系企管組"/>
    <s v="學士班"/>
    <n v="937474272"/>
    <s v="b05303033@ntu.edu.tw"/>
    <s v="其它"/>
    <s v="否"/>
    <s v="                              "/>
    <m/>
    <s v="是"/>
    <m/>
    <s v="網路報名"/>
    <s v="140.112.25.106"/>
    <x v="701"/>
    <n v="6"/>
    <s v="TIP"/>
    <s v="企業實習計劃說明會"/>
    <x v="23"/>
    <n v="2"/>
    <n v="107"/>
    <n v="1"/>
    <n v="1"/>
    <n v="10"/>
    <s v="是"/>
    <s v="b05303033鍾采昀"/>
    <n v="0"/>
    <n v="1"/>
    <n v="10"/>
    <n v="0"/>
    <n v="0"/>
    <n v="0"/>
    <s v="系"/>
    <s v="工管"/>
    <s v="工管系"/>
    <s v="工管系"/>
  </r>
  <r>
    <s v="03 18 2019  2:43PM            "/>
    <s v="鍾采昀"/>
    <s v="H224948347"/>
    <s v="女"/>
    <s v="01/24/1998                    "/>
    <s v="學生"/>
    <s v="管理學院                      "/>
    <s v="工管系企管組"/>
    <s v="學士班"/>
    <n v="937474272"/>
    <s v="b05303033@ntu.edu.tw"/>
    <s v="其它"/>
    <s v="否"/>
    <s v="                              "/>
    <m/>
    <s v="是"/>
    <m/>
    <s v="網路報名"/>
    <s v="140.112.25.106"/>
    <x v="701"/>
    <n v="6"/>
    <s v="TIP"/>
    <s v="企業實習說明會"/>
    <x v="12"/>
    <n v="2"/>
    <n v="107"/>
    <n v="1"/>
    <n v="1"/>
    <n v="10"/>
    <s v="是"/>
    <s v="b05303033鍾采昀"/>
    <n v="0"/>
    <n v="1"/>
    <n v="10"/>
    <n v="0"/>
    <n v="0"/>
    <n v="0"/>
    <s v="系"/>
    <s v="工管"/>
    <s v="工管系"/>
    <s v="工管系"/>
  </r>
  <r>
    <s v="04 28 2019 11:52PM            "/>
    <s v="鍾采昀"/>
    <s v="H224948347"/>
    <s v="女"/>
    <s v="01/24/1998                    "/>
    <s v="學生"/>
    <s v="管理學院                      "/>
    <s v="工管系企管組"/>
    <s v="學士班"/>
    <n v="937474272"/>
    <s v="b05303033@ntu.edu.tw"/>
    <s v="其它"/>
    <s v="否"/>
    <s v="                              "/>
    <m/>
    <s v="是"/>
    <m/>
    <s v="網路報名"/>
    <s v="180.217.230.128"/>
    <x v="701"/>
    <n v="6"/>
    <s v="TIP"/>
    <s v="企業實習說明會"/>
    <x v="21"/>
    <n v="2"/>
    <n v="107"/>
    <n v="1"/>
    <n v="1"/>
    <n v="10"/>
    <s v="是"/>
    <s v="b05303033鍾采昀"/>
    <n v="0"/>
    <n v="1"/>
    <n v="10"/>
    <n v="0"/>
    <n v="0"/>
    <n v="0"/>
    <s v="系"/>
    <s v="工管"/>
    <s v="工管系"/>
    <s v="工管系"/>
  </r>
  <r>
    <s v="04 28 2019 11:53PM            "/>
    <s v="鍾采昀"/>
    <s v="H224948347"/>
    <s v="女"/>
    <s v="01/24/1998                    "/>
    <s v="學生"/>
    <s v="管理學院                      "/>
    <s v="工管系企管組"/>
    <s v="學士班"/>
    <n v="937474272"/>
    <s v="b05303033@ntu.edu.tw"/>
    <s v="其它"/>
    <s v="否"/>
    <s v="                              "/>
    <m/>
    <s v="是"/>
    <m/>
    <s v="網路報名"/>
    <s v="180.217.230.128"/>
    <x v="701"/>
    <n v="6"/>
    <s v="TIP"/>
    <s v="企業實習說明會"/>
    <x v="7"/>
    <n v="2"/>
    <n v="107"/>
    <n v="1"/>
    <n v="1"/>
    <n v="10"/>
    <s v="是"/>
    <s v="b05303033鍾采昀"/>
    <n v="0"/>
    <n v="1"/>
    <n v="10"/>
    <n v="0"/>
    <n v="0"/>
    <n v="0"/>
    <s v="系"/>
    <s v="工管"/>
    <s v="工管系"/>
    <s v="工管系"/>
  </r>
  <r>
    <m/>
    <s v="黏祐誠"/>
    <s v="B123366549"/>
    <s v="男"/>
    <s v="09/20/1998"/>
    <s v="學生"/>
    <s v="管理學院                      "/>
    <s v="財金系"/>
    <s v="學士班"/>
    <n v="956808539"/>
    <s v="cpes9740701@gmail.com"/>
    <s v="其它"/>
    <s v="是"/>
    <n v="0"/>
    <n v="0"/>
    <s v="是"/>
    <m/>
    <s v="志工"/>
    <m/>
    <x v="357"/>
    <n v="20"/>
    <s v="TIP"/>
    <s v="企業實習計劃說明會"/>
    <x v="5"/>
    <n v="2"/>
    <n v="107"/>
    <n v="1"/>
    <n v="1"/>
    <n v="10"/>
    <m/>
    <s v="b06703136黏祐誠"/>
    <n v="0"/>
    <n v="0"/>
    <n v="20"/>
    <n v="0"/>
    <n v="0"/>
    <n v="1"/>
    <s v="系"/>
    <s v="財金"/>
    <s v="財金系"/>
    <s v="財金系"/>
  </r>
  <r>
    <s v="02 22 2019 11:17PM            "/>
    <s v="簡君霖"/>
    <s v="G122209433"/>
    <s v="男"/>
    <s v="01/31/1995                    "/>
    <s v="校外人士"/>
    <m/>
    <s v="國立交通大學經營管理學研究所"/>
    <s v="碩士生"/>
    <n v="910506903"/>
    <s v="ttookk1386@gmail.com"/>
    <s v="其它"/>
    <s v="否"/>
    <n v="0"/>
    <n v="1"/>
    <s v="是"/>
    <m/>
    <s v="網路報名"/>
    <s v="36.226.3.166"/>
    <x v="702"/>
    <n v="10"/>
    <s v="TIP"/>
    <s v="企業實習計劃說明會"/>
    <x v="8"/>
    <n v="2"/>
    <n v="107"/>
    <n v="1"/>
    <n v="1"/>
    <n v="10"/>
    <s v="無實習經驗，僅有打工、家教經驗"/>
    <s v="ttookk1386簡君霖"/>
    <n v="0"/>
    <n v="1"/>
    <n v="10"/>
    <n v="0"/>
    <n v="0"/>
    <n v="0"/>
    <s v="其他"/>
    <s v="非在校生"/>
    <s v="其他"/>
    <s v="其他"/>
  </r>
  <r>
    <s v="04 21 2019 12:48PM            "/>
    <s v="簡辰芳"/>
    <s v="H225155266"/>
    <s v="女"/>
    <s v="06/29/1999                    "/>
    <s v="學生"/>
    <s v="管理學院                      "/>
    <s v="財金系"/>
    <s v="學士班"/>
    <n v="983801260"/>
    <s v="b06703131@ntu.edu.tw"/>
    <s v="其它"/>
    <s v="否"/>
    <s v="                              "/>
    <m/>
    <s v="是"/>
    <m/>
    <s v="網路報名"/>
    <s v="123.192.158.41"/>
    <x v="703"/>
    <n v="6"/>
    <s v="TIP"/>
    <s v="企業實習說明會"/>
    <x v="25"/>
    <n v="2"/>
    <n v="107"/>
    <n v="1"/>
    <n v="1"/>
    <n v="10"/>
    <s v="是"/>
    <s v="b06703131簡辰芳"/>
    <n v="0"/>
    <n v="1"/>
    <n v="10"/>
    <n v="0"/>
    <n v="0"/>
    <n v="0"/>
    <s v="系"/>
    <s v="財金"/>
    <s v="財金系"/>
    <s v="財金系"/>
  </r>
  <r>
    <s v="05  9 2019  9:06AM            "/>
    <s v="簡翊如"/>
    <s v="C221361914"/>
    <s v="女"/>
    <s v="04/02/1998                    "/>
    <s v="學生"/>
    <s v="管理學院                      "/>
    <s v="資管系"/>
    <s v="學士班"/>
    <n v="989265165"/>
    <s v="jiandao168@gmail.com"/>
    <s v="其它"/>
    <s v="是"/>
    <s v="                              "/>
    <m/>
    <s v="是"/>
    <m/>
    <s v="現場報名"/>
    <m/>
    <x v="704"/>
    <n v="6"/>
    <s v="TIP"/>
    <s v="企業實習說明會"/>
    <x v="17"/>
    <n v="2"/>
    <n v="10"/>
    <n v="1"/>
    <n v="107"/>
    <n v="10"/>
    <m/>
    <s v="b05705002簡翊如"/>
    <n v="0"/>
    <n v="0"/>
    <n v="0"/>
    <n v="0"/>
    <n v="1"/>
    <n v="0"/>
    <s v="系"/>
    <s v="資管"/>
    <s v="資管系"/>
    <s v="資管系"/>
  </r>
  <r>
    <s v="03 12 2019 10:34AM            "/>
    <s v="簡博涵"/>
    <s v="A230130961"/>
    <s v="女"/>
    <s v="10/15/1998                    "/>
    <s v="學生"/>
    <s v="管理學院                      "/>
    <s v="工管系企管組"/>
    <s v="學士班"/>
    <n v="975782434"/>
    <s v="amyjian@gmali.com"/>
    <s v="其它"/>
    <s v="是"/>
    <n v="0"/>
    <n v="0"/>
    <s v="是"/>
    <m/>
    <s v="現場報名"/>
    <m/>
    <x v="705"/>
    <n v="0"/>
    <s v="TIP"/>
    <s v="企業實習計劃說明會"/>
    <x v="0"/>
    <n v="2"/>
    <n v="107"/>
    <n v="1"/>
    <n v="1"/>
    <n v="10"/>
    <m/>
    <s v="b06701165簡博涵"/>
    <n v="0"/>
    <n v="0"/>
    <n v="0"/>
    <n v="0"/>
    <n v="1"/>
    <n v="0"/>
    <s v="系"/>
    <s v="工管"/>
    <s v="工管系"/>
    <s v="工管系"/>
  </r>
  <r>
    <s v="03 12 2019  2:38PM            "/>
    <s v="簡博涵"/>
    <s v="A230130961"/>
    <s v="男"/>
    <s v="10/15/1998                    "/>
    <s v="學生"/>
    <s v="管理學院                      "/>
    <s v="工管系企管組"/>
    <s v="學士班"/>
    <n v="975782434"/>
    <s v="amyjian@gmali.com"/>
    <s v="其它"/>
    <s v="是"/>
    <n v="0"/>
    <n v="0"/>
    <s v="是"/>
    <m/>
    <s v="現場報名"/>
    <m/>
    <x v="705"/>
    <n v="0"/>
    <s v="TIP"/>
    <s v="企業實習計劃說明會"/>
    <x v="19"/>
    <n v="2"/>
    <n v="107"/>
    <n v="1"/>
    <n v="1"/>
    <n v="10"/>
    <m/>
    <s v="b06701165簡博涵"/>
    <n v="0"/>
    <n v="0"/>
    <n v="0"/>
    <n v="0"/>
    <n v="1"/>
    <n v="0"/>
    <s v="系"/>
    <s v="工管"/>
    <s v="工管系"/>
    <s v="工管系"/>
  </r>
  <r>
    <s v="03 12 2019  1:50PM            "/>
    <s v="簡博涵"/>
    <s v="A230130961"/>
    <s v="女"/>
    <s v="10/15/1998                    "/>
    <s v="學生"/>
    <s v="管理學院                      "/>
    <s v="工管系企管組"/>
    <s v="學士班"/>
    <n v="975782438"/>
    <s v="amyjian@gmali.com"/>
    <s v="其它"/>
    <s v="是"/>
    <n v="0"/>
    <n v="1"/>
    <s v="是"/>
    <m/>
    <s v="網路報名"/>
    <s v="140.112.25.17"/>
    <x v="705"/>
    <n v="10"/>
    <s v="TIP"/>
    <s v="企業實習計劃說明會"/>
    <x v="14"/>
    <n v="2"/>
    <n v="107"/>
    <n v="1"/>
    <n v="1"/>
    <n v="10"/>
    <s v="否"/>
    <s v="b06701165簡博涵"/>
    <n v="0"/>
    <n v="1"/>
    <n v="10"/>
    <n v="0"/>
    <n v="0"/>
    <n v="0"/>
    <s v="系"/>
    <s v="工管"/>
    <s v="工管系"/>
    <s v="工管系"/>
  </r>
  <r>
    <s v="03 15 2019  9:03AM            "/>
    <s v="簡博涵"/>
    <s v="A230130961"/>
    <s v="女"/>
    <s v="10/15/1998                    "/>
    <s v="學生"/>
    <s v="管理學院                      "/>
    <s v="工管系企管組"/>
    <s v="學士班"/>
    <n v="975782434"/>
    <s v="amyjian@gmali.com"/>
    <s v="其它"/>
    <s v="是"/>
    <n v="0"/>
    <n v="0"/>
    <s v="是"/>
    <m/>
    <s v="現場報名"/>
    <m/>
    <x v="705"/>
    <n v="0"/>
    <s v="TIP"/>
    <s v="企業實習計劃說明會"/>
    <x v="18"/>
    <n v="2"/>
    <n v="107"/>
    <n v="1"/>
    <n v="1"/>
    <n v="10"/>
    <m/>
    <s v="B06701165簡博涵"/>
    <n v="0"/>
    <n v="0"/>
    <n v="0"/>
    <n v="0"/>
    <n v="1"/>
    <n v="0"/>
    <s v="系"/>
    <s v="工管"/>
    <s v="工管系"/>
    <s v="工管系"/>
  </r>
  <r>
    <s v="03 12 2019  1:48PM            "/>
    <s v="簡博涵"/>
    <s v="A230130961"/>
    <s v="女"/>
    <s v="10/15/1998                    "/>
    <s v="學生"/>
    <s v="管理學院                      "/>
    <s v="工管系企管組"/>
    <s v="學士班"/>
    <n v="975782438"/>
    <s v="amyjian@gmali.com"/>
    <s v="其它"/>
    <s v="是"/>
    <n v="0"/>
    <n v="1"/>
    <s v="是"/>
    <m/>
    <s v="網路報名"/>
    <s v="140.112.25.17"/>
    <x v="705"/>
    <n v="10"/>
    <s v="TIP"/>
    <s v="企業實習計劃說明會"/>
    <x v="3"/>
    <n v="2"/>
    <n v="107"/>
    <n v="1"/>
    <n v="1"/>
    <n v="10"/>
    <s v="否"/>
    <s v="b06701165簡博涵"/>
    <n v="0"/>
    <n v="1"/>
    <n v="10"/>
    <n v="0"/>
    <n v="0"/>
    <n v="0"/>
    <s v="系"/>
    <s v="工管"/>
    <s v="工管系"/>
    <s v="工管系"/>
  </r>
  <r>
    <s v="03 12 2019  1:49PM            "/>
    <s v="簡博涵"/>
    <s v="A230130961"/>
    <s v="女"/>
    <s v="10/15/1998                    "/>
    <s v="學生"/>
    <s v="管理學院                      "/>
    <s v="工管系企管組"/>
    <s v="學士班"/>
    <n v="975782438"/>
    <s v="amyjian@gmali.com"/>
    <s v="其它"/>
    <s v="是"/>
    <n v="0"/>
    <n v="1"/>
    <s v="是"/>
    <m/>
    <s v="網路報名"/>
    <s v="140.112.25.17"/>
    <x v="705"/>
    <n v="10"/>
    <s v="TIP"/>
    <s v="企業實習計劃說明會"/>
    <x v="8"/>
    <n v="2"/>
    <n v="107"/>
    <n v="1"/>
    <n v="1"/>
    <n v="10"/>
    <s v="否"/>
    <s v="b06701165簡博涵"/>
    <n v="0"/>
    <n v="1"/>
    <n v="10"/>
    <n v="0"/>
    <n v="0"/>
    <n v="0"/>
    <s v="系"/>
    <s v="工管"/>
    <s v="工管系"/>
    <s v="工管系"/>
  </r>
  <r>
    <s v="03 20 2019  2:19PM            "/>
    <s v="簡博涵"/>
    <s v="A230130961"/>
    <s v="女"/>
    <s v="10/15/1998                    "/>
    <s v="學生"/>
    <s v="管理學院                      "/>
    <s v="工管系企管組"/>
    <s v="學士班"/>
    <n v="975782434"/>
    <s v="amyjian@gmali.com"/>
    <s v="其它"/>
    <s v="是"/>
    <n v="0"/>
    <n v="1"/>
    <s v="是"/>
    <m/>
    <s v="網路報名"/>
    <s v="114.136.11.13"/>
    <x v="705"/>
    <n v="10"/>
    <s v="TIP"/>
    <s v="企業實習計劃說明會"/>
    <x v="5"/>
    <n v="2"/>
    <n v="107"/>
    <n v="1"/>
    <n v="1"/>
    <n v="10"/>
    <s v="否"/>
    <s v="b06701165簡博涵"/>
    <n v="0"/>
    <n v="1"/>
    <n v="10"/>
    <n v="0"/>
    <n v="0"/>
    <n v="0"/>
    <s v="系"/>
    <s v="工管"/>
    <s v="工管系"/>
    <s v="工管系"/>
  </r>
  <r>
    <s v="03 25 2019  7:39PM            "/>
    <s v="簡博涵"/>
    <s v="A230130961"/>
    <s v="女"/>
    <s v="10/15/1998                    "/>
    <s v="學生"/>
    <s v="管理學院                      "/>
    <s v="工管系企管組"/>
    <s v="學士班"/>
    <n v="975782434"/>
    <s v="amyjian@gmali.com"/>
    <s v="其它"/>
    <s v="是"/>
    <s v="                              "/>
    <m/>
    <s v="是"/>
    <m/>
    <s v="網路報名"/>
    <s v="122.116.83.245"/>
    <x v="705"/>
    <n v="6"/>
    <s v="TIP"/>
    <s v="企業實習計劃說明會"/>
    <x v="16"/>
    <n v="2"/>
    <n v="107"/>
    <n v="1"/>
    <n v="1"/>
    <n v="10"/>
    <s v="否"/>
    <s v="b06701165簡博涵"/>
    <n v="0"/>
    <n v="1"/>
    <n v="10"/>
    <n v="0"/>
    <n v="0"/>
    <n v="0"/>
    <s v="系"/>
    <s v="工管"/>
    <s v="工管系"/>
    <s v="工管系"/>
  </r>
  <r>
    <m/>
    <s v="簡媜"/>
    <m/>
    <m/>
    <m/>
    <m/>
    <m/>
    <m/>
    <m/>
    <m/>
    <m/>
    <m/>
    <m/>
    <m/>
    <m/>
    <s v="是"/>
    <m/>
    <s v="現場報名"/>
    <m/>
    <x v="1"/>
    <m/>
    <s v="職涯講堂"/>
    <s v="校友職涯分享會"/>
    <x v="4"/>
    <n v="2"/>
    <n v="107"/>
    <n v="1"/>
    <n v="1"/>
    <n v="10"/>
    <m/>
    <s v="其他簡媜"/>
    <n v="0"/>
    <n v="0"/>
    <n v="0"/>
    <n v="0"/>
    <n v="1"/>
    <n v="0"/>
    <s v="其他"/>
    <s v="非在校生"/>
    <s v="其他"/>
    <s v="其他"/>
  </r>
  <r>
    <s v="02 22 2019 10:05PM            "/>
    <s v="簡敬恩"/>
    <s v="F229481694"/>
    <s v="女"/>
    <s v="10/25/1997                    "/>
    <s v="學生"/>
    <s v="生物資源暨農學院              "/>
    <s v="農藝系"/>
    <s v="學士班"/>
    <n v="911422668"/>
    <s v="b05601050@ntu.edu.tw"/>
    <s v="其它"/>
    <s v="否"/>
    <n v="1"/>
    <n v="0"/>
    <s v="否"/>
    <m/>
    <s v="網路報名"/>
    <s v="49.159.168.242"/>
    <x v="706"/>
    <n v="10"/>
    <s v="TIP"/>
    <s v="企業實習計劃說明會"/>
    <x v="1"/>
    <n v="2"/>
    <n v="107"/>
    <n v="1"/>
    <n v="1"/>
    <n v="10"/>
    <s v="否"/>
    <s v="b05601050簡敬恩"/>
    <n v="1"/>
    <n v="0"/>
    <n v="0"/>
    <n v="1"/>
    <n v="0"/>
    <n v="0"/>
    <s v="系"/>
    <s v="其他"/>
    <s v="其他系所"/>
    <s v="其他系所"/>
  </r>
  <r>
    <s v="03  6 2019  4:19PM            "/>
    <s v="顏家祥"/>
    <s v="E125423424"/>
    <s v="男"/>
    <s v="09/05/1999                    "/>
    <s v="學生"/>
    <s v="管理學院                      "/>
    <s v="工管系企管組"/>
    <s v="學士班"/>
    <n v="963915033"/>
    <s v="50218.18@gmail.com"/>
    <s v="其它"/>
    <s v="否"/>
    <n v="0"/>
    <n v="1"/>
    <s v="是"/>
    <m/>
    <s v="網路報名"/>
    <s v="223.137.8.69"/>
    <x v="707"/>
    <n v="10"/>
    <s v="職涯講堂"/>
    <s v="校友職涯分享會"/>
    <x v="20"/>
    <n v="2"/>
    <n v="107"/>
    <n v="1"/>
    <n v="1"/>
    <n v="10"/>
    <m/>
    <s v="b06701166顏家祥"/>
    <n v="0"/>
    <n v="1"/>
    <n v="10"/>
    <n v="0"/>
    <n v="0"/>
    <n v="0"/>
    <s v="系"/>
    <s v="工管"/>
    <s v="工管系"/>
    <s v="工管系"/>
  </r>
  <r>
    <s v="03  6 2019  4:24PM            "/>
    <s v="顏家祥"/>
    <s v="E125423424"/>
    <s v="男"/>
    <s v="09/05/1999                    "/>
    <s v="學生"/>
    <s v="管理學院                      "/>
    <s v="工管系企管組"/>
    <s v="學士班"/>
    <n v="963915033"/>
    <s v="50218.18@gmail.com"/>
    <s v="其它"/>
    <s v="否"/>
    <n v="0"/>
    <n v="1"/>
    <s v="是"/>
    <m/>
    <s v="網路報名"/>
    <s v="223.137.8.69"/>
    <x v="707"/>
    <n v="10"/>
    <s v="TIP"/>
    <s v="企業實習計劃說明會"/>
    <x v="8"/>
    <n v="2"/>
    <n v="107"/>
    <n v="1"/>
    <n v="1"/>
    <n v="10"/>
    <s v="否"/>
    <s v="b06701166顏家祥"/>
    <n v="0"/>
    <n v="1"/>
    <n v="10"/>
    <n v="0"/>
    <n v="0"/>
    <n v="0"/>
    <s v="系"/>
    <s v="工管"/>
    <s v="工管系"/>
    <s v="工管系"/>
  </r>
  <r>
    <s v="04 24 2019  2:17PM            "/>
    <s v="顏家祥"/>
    <s v="E125423424"/>
    <s v="男"/>
    <s v="09/05/1999                    "/>
    <s v="學生"/>
    <s v="管理學院                      "/>
    <s v="工管系企管組"/>
    <s v="學士班"/>
    <n v="963915033"/>
    <s v="50218.18@gmail.com"/>
    <s v="其它"/>
    <s v="否"/>
    <s v="                              "/>
    <m/>
    <s v="是"/>
    <m/>
    <s v="網路報名"/>
    <s v="140.112.25.17"/>
    <x v="707"/>
    <n v="6"/>
    <s v="TIP"/>
    <s v="企業實習說明會"/>
    <x v="25"/>
    <n v="2"/>
    <n v="107"/>
    <n v="1"/>
    <n v="1"/>
    <n v="10"/>
    <s v="否"/>
    <s v="b06701166顏家祥"/>
    <n v="0"/>
    <n v="1"/>
    <n v="10"/>
    <n v="0"/>
    <n v="0"/>
    <n v="0"/>
    <s v="系"/>
    <s v="工管"/>
    <s v="工管系"/>
    <s v="工管系"/>
  </r>
  <r>
    <s v="03 15 2019  9:59AM            "/>
    <s v="顏維君"/>
    <s v="F230123756"/>
    <s v="女"/>
    <s v="05/31/1999                    "/>
    <s v="學生"/>
    <s v="管理學院                      "/>
    <s v="財金系"/>
    <s v="學士班"/>
    <n v="923582616"/>
    <s v="0531gillian.yen@gmail.com"/>
    <s v="其它"/>
    <s v="否"/>
    <n v="0"/>
    <n v="1"/>
    <s v="是"/>
    <m/>
    <s v="網路報名"/>
    <s v="140.112.25.106"/>
    <x v="708"/>
    <n v="10"/>
    <s v="TIP"/>
    <s v="企業實習計劃說明會"/>
    <x v="3"/>
    <n v="2"/>
    <n v="107"/>
    <n v="1"/>
    <n v="1"/>
    <n v="10"/>
    <s v="否"/>
    <s v="b06703133顏維君"/>
    <n v="0"/>
    <n v="1"/>
    <n v="10"/>
    <n v="0"/>
    <n v="0"/>
    <n v="0"/>
    <s v="系"/>
    <s v="財金"/>
    <s v="財金系"/>
    <s v="財金系"/>
  </r>
  <r>
    <s v="03 19 2019 12:49PM            "/>
    <s v="顏維君"/>
    <s v="F230123756"/>
    <s v="女"/>
    <s v="05/31/1999                    "/>
    <s v="學生"/>
    <s v="管理學院                      "/>
    <s v="財金系"/>
    <s v="學士班"/>
    <n v="923582616"/>
    <s v="0531gillian.yen@gmail.com"/>
    <s v="其它"/>
    <s v="否"/>
    <s v="                              "/>
    <m/>
    <s v="是"/>
    <m/>
    <s v="網路報名"/>
    <s v="140.112.25.7"/>
    <x v="708"/>
    <n v="6"/>
    <s v="職涯講堂"/>
    <s v="學長姐實習經驗分享會"/>
    <x v="6"/>
    <n v="2"/>
    <n v="107"/>
    <n v="1"/>
    <n v="1"/>
    <n v="10"/>
    <s v="無"/>
    <s v="b06703133顏維君"/>
    <n v="0"/>
    <n v="1"/>
    <n v="10"/>
    <n v="0"/>
    <n v="0"/>
    <n v="0"/>
    <s v="系"/>
    <s v="財金"/>
    <s v="財金系"/>
    <s v="財金系"/>
  </r>
  <r>
    <m/>
    <s v="魏佑容"/>
    <m/>
    <m/>
    <m/>
    <s v="其他"/>
    <m/>
    <m/>
    <m/>
    <m/>
    <m/>
    <s v="其他"/>
    <s v="是"/>
    <n v="0"/>
    <n v="0"/>
    <s v="是"/>
    <m/>
    <s v="現場報名"/>
    <m/>
    <x v="1"/>
    <n v="0"/>
    <s v="TIP"/>
    <s v="企業實習計劃說明會"/>
    <x v="10"/>
    <n v="2"/>
    <n v="107"/>
    <n v="1"/>
    <n v="1"/>
    <n v="10"/>
    <m/>
    <s v="其他魏佑容"/>
    <n v="0"/>
    <n v="0"/>
    <n v="0"/>
    <n v="0"/>
    <n v="1"/>
    <n v="0"/>
    <s v="其他"/>
    <s v="非在校生"/>
    <s v="其他"/>
    <s v="其他"/>
  </r>
  <r>
    <s v="02 24 2019  4:28PM            "/>
    <s v="魏雅立"/>
    <s v="A229125767"/>
    <s v="女"/>
    <s v="01/21/1997                    "/>
    <s v="學生"/>
    <s v="管理學院                      "/>
    <s v="工管系企管組"/>
    <s v="學士班"/>
    <n v="988191022"/>
    <s v="b04701156@ntu.edu.tw"/>
    <s v="其它"/>
    <s v="否"/>
    <n v="0"/>
    <n v="1"/>
    <s v="是"/>
    <m/>
    <s v="網路報名"/>
    <s v="1.171.62.124"/>
    <x v="709"/>
    <n v="10"/>
    <s v="TIP"/>
    <s v="企業實習計劃說明會"/>
    <x v="18"/>
    <n v="2"/>
    <n v="107"/>
    <n v="1"/>
    <n v="1"/>
    <n v="10"/>
    <s v="否"/>
    <s v="b04701156魏雅立"/>
    <n v="0"/>
    <n v="1"/>
    <n v="10"/>
    <n v="0"/>
    <n v="0"/>
    <n v="0"/>
    <s v="系"/>
    <s v="工管"/>
    <s v="工管系"/>
    <s v="工管系"/>
  </r>
  <r>
    <s v="03 12 2019  1:25PM            "/>
    <s v="羅友良"/>
    <s v="F129589095"/>
    <s v="男"/>
    <s v="11/20/1995                    "/>
    <s v="學生"/>
    <s v="管理學院                      "/>
    <s v="工管系企管組"/>
    <s v="學士班"/>
    <n v="963909307"/>
    <s v="b03701155@ntu.edu.tw"/>
    <s v="其它"/>
    <s v="是"/>
    <n v="1"/>
    <n v="0"/>
    <s v="否"/>
    <m/>
    <s v="網路報名"/>
    <s v="223.141.150.3"/>
    <x v="710"/>
    <n v="10"/>
    <s v="TIP"/>
    <s v="企業實習計劃說明會"/>
    <x v="5"/>
    <n v="2"/>
    <n v="107"/>
    <n v="1"/>
    <n v="1"/>
    <n v="10"/>
    <s v="有"/>
    <s v="b03701155羅友良"/>
    <n v="1"/>
    <n v="0"/>
    <n v="0"/>
    <n v="1"/>
    <n v="0"/>
    <n v="0"/>
    <s v="系"/>
    <s v="工管"/>
    <s v="工管系"/>
    <s v="工管系"/>
  </r>
  <r>
    <s v="03 12 2019  2:38PM            "/>
    <s v="羅宛庭"/>
    <s v="J222828950"/>
    <s v="男"/>
    <s v="11/26/1997                    "/>
    <s v="學生"/>
    <s v="社會科學院                    "/>
    <s v="政治系國關組"/>
    <s v="學士班"/>
    <n v="933115298"/>
    <m/>
    <s v="其它"/>
    <s v="是"/>
    <n v="0"/>
    <n v="0"/>
    <s v="是"/>
    <m/>
    <s v="現場報名"/>
    <m/>
    <x v="711"/>
    <n v="0"/>
    <s v="TIP"/>
    <s v="企業實習計劃說明會"/>
    <x v="19"/>
    <n v="2"/>
    <n v="107"/>
    <n v="1"/>
    <n v="1"/>
    <n v="10"/>
    <m/>
    <s v="b05302207羅宛庭"/>
    <n v="0"/>
    <n v="0"/>
    <n v="0"/>
    <n v="0"/>
    <n v="1"/>
    <n v="0"/>
    <s v="系"/>
    <s v="其他"/>
    <s v="其他系所"/>
    <s v="其他系所"/>
  </r>
  <r>
    <s v="03  8 2019 10:34PM            "/>
    <s v="羅亭寓"/>
    <s v="A230589811"/>
    <s v="女"/>
    <s v="03/28/2000                    "/>
    <s v="學生"/>
    <s v="管理學院                      "/>
    <s v="工管系科管組"/>
    <s v="學士班"/>
    <n v="972105300"/>
    <s v="b07701246@ntu.edu.tw"/>
    <s v="其它"/>
    <s v="否"/>
    <n v="0"/>
    <n v="1"/>
    <s v="是"/>
    <m/>
    <s v="網路報名"/>
    <s v="1.162.127.58"/>
    <x v="712"/>
    <n v="10"/>
    <s v="TIP"/>
    <s v="企業實習計劃說明會"/>
    <x v="8"/>
    <n v="2"/>
    <n v="107"/>
    <n v="1"/>
    <n v="1"/>
    <n v="10"/>
    <s v="否"/>
    <s v="b07701246羅亭寓"/>
    <n v="0"/>
    <n v="1"/>
    <n v="10"/>
    <n v="0"/>
    <n v="0"/>
    <n v="0"/>
    <s v="系"/>
    <s v="工管"/>
    <s v="工管系"/>
    <s v="工管系"/>
  </r>
  <r>
    <m/>
    <s v="羅涵郁"/>
    <m/>
    <m/>
    <m/>
    <s v="企業夥伴"/>
    <s v="國泰世華銀行"/>
    <m/>
    <s v="其他"/>
    <m/>
    <m/>
    <m/>
    <m/>
    <m/>
    <m/>
    <s v="是"/>
    <m/>
    <s v="網路報名"/>
    <m/>
    <x v="1"/>
    <m/>
    <s v="TCP"/>
    <s v="結業式"/>
    <x v="2"/>
    <n v="2"/>
    <n v="107"/>
    <n v="1"/>
    <n v="0"/>
    <n v="0"/>
    <m/>
    <s v="其他羅涵郁"/>
    <n v="0"/>
    <n v="1"/>
    <n v="0"/>
    <n v="0"/>
    <n v="0"/>
    <n v="0"/>
    <s v="其他"/>
    <s v="非在校生"/>
    <s v="其他"/>
    <s v="其他"/>
  </r>
  <r>
    <s v="02 20 2019  3:07PM            "/>
    <s v="羅淮億"/>
    <s v="J122746424"/>
    <s v="男"/>
    <s v="11/12/1994                    "/>
    <s v="學生"/>
    <s v="生物資源暨農學院              "/>
    <s v="農經系"/>
    <s v="碩士班"/>
    <n v="956111243"/>
    <s v="tank0291@gmail.com"/>
    <s v="其它"/>
    <s v="否"/>
    <n v="0"/>
    <n v="1"/>
    <s v="是"/>
    <m/>
    <s v="網路報名"/>
    <s v="140.112.86.230"/>
    <x v="713"/>
    <n v="10"/>
    <s v="TIP"/>
    <s v="企業實習計劃說明會"/>
    <x v="3"/>
    <n v="2"/>
    <n v="107"/>
    <n v="1"/>
    <n v="1"/>
    <n v="10"/>
    <s v="是"/>
    <s v="r07627014羅淮億"/>
    <n v="0"/>
    <n v="1"/>
    <n v="10"/>
    <n v="0"/>
    <n v="0"/>
    <n v="0"/>
    <s v="所"/>
    <s v="其他"/>
    <s v="其他系所"/>
    <s v="其他系所"/>
  </r>
  <r>
    <s v="02 20 2019  3:07PM            "/>
    <s v="羅淮億"/>
    <s v="J122746424"/>
    <s v="男"/>
    <s v="11/12/1994                    "/>
    <s v="學生"/>
    <s v="生物資源暨農學院              "/>
    <s v="農經系"/>
    <s v="碩士班"/>
    <n v="956111243"/>
    <s v="tank0291@gmail.com"/>
    <s v="其它"/>
    <s v="否"/>
    <n v="0"/>
    <n v="1"/>
    <s v="是"/>
    <m/>
    <s v="網路報名"/>
    <s v="140.112.86.230"/>
    <x v="713"/>
    <n v="10"/>
    <s v="TIP"/>
    <s v="企業實習計劃說明會"/>
    <x v="8"/>
    <n v="2"/>
    <n v="107"/>
    <n v="1"/>
    <n v="1"/>
    <n v="10"/>
    <s v="是"/>
    <s v="r07627014羅淮億"/>
    <n v="0"/>
    <n v="1"/>
    <n v="10"/>
    <n v="0"/>
    <n v="0"/>
    <n v="0"/>
    <s v="所"/>
    <s v="其他"/>
    <s v="其他系所"/>
    <s v="其他系所"/>
  </r>
  <r>
    <s v="03 12 2019 12:40PM            "/>
    <s v="羅淮億"/>
    <s v="J122746424"/>
    <s v="男"/>
    <s v="11/12/1994                    "/>
    <s v="學生"/>
    <s v="生物資源暨農學院              "/>
    <s v="農經系"/>
    <s v="碩士班"/>
    <n v="956111243"/>
    <s v="tank0291@gmail.com"/>
    <s v="其它"/>
    <s v="否"/>
    <n v="1"/>
    <n v="0"/>
    <s v="否"/>
    <m/>
    <s v="網路報名"/>
    <s v="140.112.86.230"/>
    <x v="713"/>
    <n v="10"/>
    <s v="TIP"/>
    <s v="企業實習計劃說明會"/>
    <x v="5"/>
    <n v="2"/>
    <n v="107"/>
    <n v="1"/>
    <n v="1"/>
    <n v="10"/>
    <s v="是"/>
    <s v="r07627014羅淮億"/>
    <n v="1"/>
    <n v="0"/>
    <n v="0"/>
    <n v="1"/>
    <n v="0"/>
    <n v="0"/>
    <s v="所"/>
    <s v="其他"/>
    <s v="其他系所"/>
    <s v="其他系所"/>
  </r>
  <r>
    <s v="03 10 2019  4:24PM            "/>
    <s v="羅紹博"/>
    <s v="H124837534"/>
    <s v="男"/>
    <s v="04/20/1998                    "/>
    <s v="學生"/>
    <s v="社會科學院                    "/>
    <s v="經濟系"/>
    <s v="學士班"/>
    <n v="926554339"/>
    <s v="baga295189@gmail.com"/>
    <s v="其它"/>
    <s v="否"/>
    <n v="1"/>
    <n v="0"/>
    <s v="否"/>
    <m/>
    <s v="網路報名"/>
    <s v="140.112.239.251"/>
    <x v="714"/>
    <n v="10"/>
    <s v="TIP"/>
    <s v="企業實習計劃說明會"/>
    <x v="5"/>
    <n v="2"/>
    <n v="107"/>
    <n v="1"/>
    <n v="1"/>
    <n v="10"/>
    <s v="否"/>
    <s v="b07303132羅紹博"/>
    <n v="1"/>
    <n v="0"/>
    <n v="0"/>
    <n v="1"/>
    <n v="0"/>
    <n v="0"/>
    <s v="系"/>
    <s v="其他"/>
    <s v="其他系所"/>
    <s v="其他系所"/>
  </r>
  <r>
    <s v="03 12 2019  3:43PM            "/>
    <s v="羅詠同"/>
    <s v="H124599164"/>
    <s v="男"/>
    <s v="08/10/1995                    "/>
    <s v="學生"/>
    <s v="生物資源暨農學院              "/>
    <s v="農經系"/>
    <s v="碩士班"/>
    <n v="963637203"/>
    <s v="biglo0810@gmail.com"/>
    <s v="其它"/>
    <s v="否"/>
    <n v="1"/>
    <n v="0"/>
    <s v="否"/>
    <m/>
    <s v="網路報名"/>
    <s v="140.112.4.192"/>
    <x v="715"/>
    <n v="10"/>
    <s v="TIP"/>
    <s v="企業實習計劃說明會"/>
    <x v="9"/>
    <n v="2"/>
    <n v="107"/>
    <n v="1"/>
    <n v="1"/>
    <n v="10"/>
    <s v="是"/>
    <s v="r07627025羅詠同"/>
    <n v="1"/>
    <n v="0"/>
    <n v="0"/>
    <n v="1"/>
    <n v="0"/>
    <n v="0"/>
    <s v="所"/>
    <s v="其他"/>
    <s v="其他系所"/>
    <s v="其他系所"/>
  </r>
  <r>
    <s v="03  9 2019  1:16PM            "/>
    <s v="羅詠同"/>
    <s v="H124599164"/>
    <s v="男"/>
    <s v="08/10/1995                    "/>
    <s v="學生"/>
    <s v="生物資源暨農學院              "/>
    <s v="農經系"/>
    <s v="碩士班"/>
    <n v="963637203"/>
    <s v="biglo0810@gmail.com"/>
    <s v="其它"/>
    <s v="否"/>
    <n v="0"/>
    <n v="1"/>
    <s v="是"/>
    <m/>
    <s v="網路報名"/>
    <s v="140.112.4.192"/>
    <x v="715"/>
    <n v="10"/>
    <s v="TIP"/>
    <s v="企業實習計劃說明會"/>
    <x v="3"/>
    <n v="2"/>
    <n v="107"/>
    <n v="1"/>
    <n v="1"/>
    <n v="10"/>
    <s v="是"/>
    <s v="r07627025羅詠同"/>
    <n v="0"/>
    <n v="1"/>
    <n v="10"/>
    <n v="0"/>
    <n v="0"/>
    <n v="0"/>
    <s v="所"/>
    <s v="其他"/>
    <s v="其他系所"/>
    <s v="其他系所"/>
  </r>
  <r>
    <s v="03  9 2019  1:12PM            "/>
    <s v="羅詠同"/>
    <s v="H124599164"/>
    <s v="男"/>
    <s v="08/10/1995                    "/>
    <s v="學生"/>
    <s v="生物資源暨農學院              "/>
    <s v="農經系"/>
    <s v="碩士班"/>
    <n v="963637203"/>
    <s v="biglo0810@gmail.com"/>
    <s v="其它"/>
    <s v="否"/>
    <n v="0"/>
    <n v="1"/>
    <s v="是"/>
    <m/>
    <s v="網路報名"/>
    <s v="140.112.4.192"/>
    <x v="715"/>
    <n v="10"/>
    <s v="TIP"/>
    <s v="企業實習計劃說明會"/>
    <x v="8"/>
    <n v="2"/>
    <n v="107"/>
    <n v="1"/>
    <n v="1"/>
    <n v="10"/>
    <s v="有"/>
    <s v="r07627025羅詠同"/>
    <n v="0"/>
    <n v="1"/>
    <n v="10"/>
    <n v="0"/>
    <n v="0"/>
    <n v="0"/>
    <s v="所"/>
    <s v="其他"/>
    <s v="其他系所"/>
    <s v="其他系所"/>
  </r>
  <r>
    <s v="03 18 2019  1:39AM            "/>
    <s v="譚友恬"/>
    <s v="A227061055"/>
    <s v="女"/>
    <s v="01/08/1996                    "/>
    <s v="學生"/>
    <s v="理學院                        "/>
    <s v="心理系"/>
    <s v="學士班"/>
    <n v="970077480"/>
    <s v="B04610050@ntu.edu.tw"/>
    <s v="其它"/>
    <s v="否"/>
    <s v="                              "/>
    <m/>
    <s v="是"/>
    <m/>
    <s v="網路報名"/>
    <s v="112.104.129.240"/>
    <x v="716"/>
    <n v="6"/>
    <s v="TIP"/>
    <s v="企業實習說明會"/>
    <x v="12"/>
    <n v="2"/>
    <n v="107"/>
    <n v="1"/>
    <n v="1"/>
    <n v="10"/>
    <s v="否"/>
    <s v="b04610050譚友恬"/>
    <n v="0"/>
    <n v="1"/>
    <n v="10"/>
    <n v="0"/>
    <n v="0"/>
    <n v="0"/>
    <s v="系"/>
    <s v="其他"/>
    <s v="其他系所"/>
    <s v="其他系所"/>
  </r>
  <r>
    <s v="02 25 2019  7:02PM            "/>
    <s v="蘇力偉"/>
    <s v="L124946718"/>
    <s v="男"/>
    <s v="06/22/1995                    "/>
    <s v="學生"/>
    <s v="管理學院                      "/>
    <s v="國企系"/>
    <s v="碩士班"/>
    <n v="963012037"/>
    <s v="y24780638@gmail.com"/>
    <s v="其它"/>
    <s v="否"/>
    <n v="0"/>
    <n v="1"/>
    <s v="是"/>
    <m/>
    <s v="網路報名"/>
    <s v="140.112.218.23"/>
    <x v="717"/>
    <n v="10"/>
    <s v="TIP"/>
    <s v="企業實習計劃說明會"/>
    <x v="3"/>
    <n v="2"/>
    <n v="107"/>
    <n v="1"/>
    <n v="1"/>
    <n v="10"/>
    <s v="是"/>
    <s v="r06724005蘇力偉"/>
    <n v="0"/>
    <n v="1"/>
    <n v="10"/>
    <n v="0"/>
    <n v="0"/>
    <n v="0"/>
    <s v="所"/>
    <s v="國企"/>
    <s v="國企所"/>
    <s v="國企所"/>
  </r>
  <r>
    <s v="02 26 2019 11:19AM            "/>
    <s v="蘇介安"/>
    <s v="F128712358"/>
    <s v="男"/>
    <s v="07/07/1993                    "/>
    <s v="學生"/>
    <s v="管理學院                      "/>
    <s v="商研所"/>
    <s v="碩士班"/>
    <n v="919297563"/>
    <s v="newandy1993@gmail.com"/>
    <s v="其它"/>
    <s v="否"/>
    <n v="0"/>
    <n v="1"/>
    <s v="是"/>
    <m/>
    <s v="網路報名"/>
    <s v="118.150.168.179"/>
    <x v="718"/>
    <n v="10"/>
    <s v="TIP"/>
    <s v="企業實習計劃說明會"/>
    <x v="13"/>
    <n v="2"/>
    <n v="107"/>
    <n v="1"/>
    <n v="1"/>
    <n v="10"/>
    <s v="否"/>
    <s v="r07741058蘇介安"/>
    <n v="0"/>
    <n v="1"/>
    <n v="10"/>
    <n v="0"/>
    <n v="0"/>
    <n v="0"/>
    <s v="所"/>
    <s v="商研"/>
    <s v="商研所"/>
    <s v="商研所"/>
  </r>
  <r>
    <s v="02 26 2019 11:17AM            "/>
    <s v="蘇介安"/>
    <s v="F128712358"/>
    <s v="男"/>
    <s v="07/07/1993                    "/>
    <s v="學生"/>
    <s v="管理學院                      "/>
    <s v="商研所"/>
    <s v="碩士班"/>
    <n v="919297563"/>
    <s v="newandy1993@gmail.com"/>
    <s v="其它"/>
    <s v="否"/>
    <n v="0"/>
    <n v="1"/>
    <s v="是"/>
    <m/>
    <s v="網路報名"/>
    <s v="118.150.168.179"/>
    <x v="718"/>
    <n v="10"/>
    <s v="TIP"/>
    <s v="企業實習計劃說明會"/>
    <x v="8"/>
    <n v="2"/>
    <n v="107"/>
    <n v="1"/>
    <n v="1"/>
    <n v="10"/>
    <s v="無"/>
    <s v="r07741058蘇介安"/>
    <n v="0"/>
    <n v="1"/>
    <n v="10"/>
    <n v="0"/>
    <n v="0"/>
    <n v="0"/>
    <s v="所"/>
    <s v="商研"/>
    <s v="商研所"/>
    <s v="商研所"/>
  </r>
  <r>
    <s v="02 18 2019  5:25PM            "/>
    <s v="蘇芃安"/>
    <s v="A230587513"/>
    <s v="女"/>
    <s v="02/26/2000                    "/>
    <s v="學生"/>
    <s v="管理學院                      "/>
    <s v="國企系"/>
    <s v="學士班"/>
    <n v="972716412"/>
    <s v="b07704049@ntu.edu.tw"/>
    <s v="其它"/>
    <s v="否"/>
    <n v="1"/>
    <n v="0"/>
    <s v="否"/>
    <m/>
    <s v="網路報名"/>
    <s v="106.105.15.203"/>
    <x v="719"/>
    <n v="10"/>
    <s v="TIP"/>
    <s v="企業實習計劃說明會"/>
    <x v="3"/>
    <n v="2"/>
    <n v="107"/>
    <n v="1"/>
    <n v="1"/>
    <n v="10"/>
    <s v="否"/>
    <s v="b07704049蘇芃安"/>
    <n v="1"/>
    <n v="0"/>
    <n v="0"/>
    <n v="1"/>
    <n v="0"/>
    <n v="0"/>
    <s v="系"/>
    <s v="國企"/>
    <s v="國企系"/>
    <s v="國企系"/>
  </r>
  <r>
    <s v="03 12 2019  1:19PM            "/>
    <s v="蘇映瑄"/>
    <s v="N225804571"/>
    <s v="女"/>
    <s v="09/18/1997                    "/>
    <s v="學生"/>
    <s v="管理學院                      "/>
    <s v="國企系"/>
    <s v="學士班"/>
    <n v="970435036"/>
    <s v="ying3480@gmail.com"/>
    <s v="其它"/>
    <s v="否"/>
    <n v="0"/>
    <n v="1"/>
    <s v="是"/>
    <m/>
    <s v="網路報名"/>
    <s v="140.112.25.103"/>
    <x v="720"/>
    <n v="10"/>
    <s v="TIP"/>
    <s v="企業實習計劃說明會"/>
    <x v="10"/>
    <n v="2"/>
    <n v="107"/>
    <n v="1"/>
    <n v="1"/>
    <n v="10"/>
    <m/>
    <s v="b05704092蘇映瑄"/>
    <n v="0"/>
    <n v="1"/>
    <n v="10"/>
    <n v="0"/>
    <n v="0"/>
    <n v="0"/>
    <s v="系"/>
    <s v="國企"/>
    <s v="國企系"/>
    <s v="國企系"/>
  </r>
  <r>
    <s v="03  7 2019  8:22PM            "/>
    <s v="蘇恩培"/>
    <s v="XA00046174"/>
    <s v="男"/>
    <s v="11/10/1992                    "/>
    <s v="學生"/>
    <s v="醫學院                        "/>
    <s v="分醫所"/>
    <s v="碩士班"/>
    <n v="981169751"/>
    <s v="nixonbiochem@gmail.com"/>
    <s v="其它"/>
    <s v="否"/>
    <n v="1"/>
    <n v="0"/>
    <s v="否"/>
    <m/>
    <s v="網路報名"/>
    <s v="140.112.25.121"/>
    <x v="721"/>
    <n v="10"/>
    <s v="TIP"/>
    <s v="企業實習計劃說明會"/>
    <x v="10"/>
    <n v="2"/>
    <n v="107"/>
    <n v="1"/>
    <n v="1"/>
    <n v="10"/>
    <m/>
    <s v="r06448016蘇恩培"/>
    <n v="1"/>
    <n v="0"/>
    <n v="0"/>
    <n v="1"/>
    <n v="0"/>
    <n v="0"/>
    <s v="所"/>
    <s v="其他"/>
    <s v="其他系所"/>
    <s v="其他系所"/>
  </r>
  <r>
    <s v="03 12 2019 10:33AM            "/>
    <s v="蘇恩祺"/>
    <s v="A128377443"/>
    <s v="女"/>
    <s v="05/20/1993                    "/>
    <s v="學生"/>
    <s v="管理學院                      "/>
    <s v="商研所"/>
    <s v="碩士班"/>
    <n v="973610520"/>
    <s v="steve820520@gmail.com"/>
    <s v="其它"/>
    <s v="是"/>
    <n v="0"/>
    <n v="0"/>
    <s v="是"/>
    <m/>
    <s v="現場報名"/>
    <m/>
    <x v="722"/>
    <n v="0"/>
    <s v="TIP"/>
    <s v="企業實習計劃說明會"/>
    <x v="0"/>
    <n v="2"/>
    <n v="107"/>
    <n v="1"/>
    <n v="1"/>
    <n v="10"/>
    <m/>
    <s v="r07741074蘇恩祺"/>
    <n v="0"/>
    <n v="0"/>
    <n v="0"/>
    <n v="0"/>
    <n v="1"/>
    <n v="0"/>
    <s v="所"/>
    <s v="商研"/>
    <s v="商研所"/>
    <s v="商研所"/>
  </r>
  <r>
    <s v="03 12 2019  2:39PM            "/>
    <s v="蘇恩祺"/>
    <s v="A128377443"/>
    <s v="男"/>
    <s v="05/20/1993                    "/>
    <s v="學生"/>
    <s v="管理學院                      "/>
    <s v="商研所"/>
    <s v="碩士班"/>
    <n v="973610520"/>
    <s v="steve820520@gmail.com"/>
    <s v="其它"/>
    <s v="是"/>
    <n v="0"/>
    <n v="0"/>
    <s v="是"/>
    <m/>
    <s v="現場報名"/>
    <m/>
    <x v="722"/>
    <n v="0"/>
    <s v="TIP"/>
    <s v="企業實習計劃說明會"/>
    <x v="19"/>
    <n v="2"/>
    <n v="107"/>
    <n v="1"/>
    <n v="1"/>
    <n v="10"/>
    <m/>
    <s v="r07741074蘇恩祺"/>
    <n v="0"/>
    <n v="0"/>
    <n v="0"/>
    <n v="0"/>
    <n v="1"/>
    <n v="0"/>
    <s v="所"/>
    <s v="商研"/>
    <s v="商研所"/>
    <s v="商研所"/>
  </r>
  <r>
    <s v="03 15 2019  3:07PM            "/>
    <s v="蘇恩祺"/>
    <s v="A128377443"/>
    <s v="女"/>
    <s v="05/20/1993                    "/>
    <s v="學生"/>
    <s v="管理學院                      "/>
    <s v="商研所"/>
    <s v="碩士班"/>
    <n v="973610520"/>
    <s v="steve820520@gmail.com"/>
    <s v="其它"/>
    <s v="是"/>
    <n v="0"/>
    <n v="0"/>
    <s v="是"/>
    <m/>
    <s v="現場報名"/>
    <m/>
    <x v="722"/>
    <n v="0"/>
    <s v="TIP"/>
    <s v="企業實習計劃說明會"/>
    <x v="9"/>
    <n v="2"/>
    <n v="107"/>
    <n v="1"/>
    <n v="1"/>
    <n v="10"/>
    <m/>
    <s v="R07741074蘇恩祺"/>
    <n v="0"/>
    <n v="0"/>
    <n v="0"/>
    <n v="0"/>
    <n v="1"/>
    <n v="0"/>
    <s v="所"/>
    <s v="商研"/>
    <s v="商研所"/>
    <s v="商研所"/>
  </r>
  <r>
    <s v="03 19 2019  4:47PM            "/>
    <s v="蘇恩祺"/>
    <s v="A128377443"/>
    <s v="女"/>
    <s v="05/20/1993                    "/>
    <s v="學生"/>
    <s v="管理學院                      "/>
    <s v="商研所"/>
    <s v="碩士班"/>
    <n v="973610520"/>
    <s v="steve820520@gmail.com"/>
    <s v="其它"/>
    <s v="是"/>
    <n v="0"/>
    <n v="0"/>
    <s v="是"/>
    <m/>
    <s v="現場報名"/>
    <m/>
    <x v="722"/>
    <n v="0"/>
    <s v="TIP"/>
    <s v="企業實習計劃說明會"/>
    <x v="3"/>
    <n v="2"/>
    <n v="107"/>
    <n v="1"/>
    <n v="1"/>
    <n v="10"/>
    <m/>
    <s v="r07741074蘇恩祺"/>
    <n v="0"/>
    <n v="0"/>
    <n v="0"/>
    <n v="0"/>
    <n v="1"/>
    <n v="0"/>
    <s v="所"/>
    <s v="商研"/>
    <s v="商研所"/>
    <s v="商研所"/>
  </r>
  <r>
    <s v="03 22 2019  3:34PM            "/>
    <s v="蘇恩祺"/>
    <s v="A128377443"/>
    <s v="男"/>
    <s v="05/20/1993                    "/>
    <s v="學生"/>
    <s v="管理學院                      "/>
    <s v="商研所"/>
    <s v="碩士班"/>
    <n v="973610520"/>
    <s v="steve820520@gmail.com"/>
    <s v="其它"/>
    <s v="是"/>
    <n v="0"/>
    <n v="0"/>
    <s v="是"/>
    <m/>
    <s v="現場報名"/>
    <m/>
    <x v="722"/>
    <n v="0"/>
    <s v="TIP"/>
    <s v="企業實習計劃說明會"/>
    <x v="1"/>
    <n v="2"/>
    <n v="107"/>
    <n v="1"/>
    <n v="1"/>
    <n v="10"/>
    <m/>
    <s v="R07741074蘇恩祺"/>
    <n v="0"/>
    <n v="0"/>
    <n v="0"/>
    <n v="0"/>
    <n v="1"/>
    <n v="0"/>
    <s v="所"/>
    <s v="商研"/>
    <s v="商研所"/>
    <s v="商研所"/>
  </r>
  <r>
    <s v="03 26 2019  2:34PM            "/>
    <s v="蘇恩祺"/>
    <s v="A128377443"/>
    <s v="男"/>
    <s v="05/20/1993                    "/>
    <s v="學生"/>
    <s v="管理學院                      "/>
    <s v="商研所"/>
    <s v="碩士班"/>
    <n v="973610520"/>
    <s v="steve820520@gmail.com"/>
    <s v="其它"/>
    <s v="是"/>
    <n v="0"/>
    <n v="0"/>
    <s v="是"/>
    <m/>
    <s v="現場報名"/>
    <m/>
    <x v="722"/>
    <n v="0"/>
    <s v="TIP"/>
    <s v="企業實習計劃說明會"/>
    <x v="5"/>
    <n v="2"/>
    <n v="107"/>
    <n v="1"/>
    <n v="1"/>
    <n v="10"/>
    <m/>
    <s v="r07741074蘇恩祺"/>
    <n v="0"/>
    <n v="0"/>
    <n v="0"/>
    <n v="0"/>
    <n v="1"/>
    <n v="0"/>
    <s v="所"/>
    <s v="商研"/>
    <s v="商研所"/>
    <s v="商研所"/>
  </r>
  <r>
    <m/>
    <s v="蘇國華"/>
    <m/>
    <m/>
    <m/>
    <s v="企業夥伴"/>
    <s v="台北富邦銀行"/>
    <m/>
    <s v="其他"/>
    <m/>
    <m/>
    <m/>
    <m/>
    <m/>
    <m/>
    <s v="是"/>
    <m/>
    <s v="網路報名"/>
    <m/>
    <x v="1"/>
    <m/>
    <s v="TCP"/>
    <s v="結業式"/>
    <x v="2"/>
    <n v="2"/>
    <n v="107"/>
    <n v="1"/>
    <n v="0"/>
    <n v="0"/>
    <m/>
    <s v="其他蘇國華"/>
    <n v="0"/>
    <n v="1"/>
    <n v="0"/>
    <n v="0"/>
    <n v="0"/>
    <n v="0"/>
    <s v="其他"/>
    <s v="非在校生"/>
    <s v="其他"/>
    <s v="其他"/>
  </r>
  <r>
    <s v="03 15 2019  3:30PM            "/>
    <s v="蘇儀真"/>
    <s v="F228593435"/>
    <s v="女"/>
    <s v="05/17/1994                    "/>
    <s v="學生"/>
    <s v="理學院                        "/>
    <s v="心理系臨床組"/>
    <s v="碩士班"/>
    <n v="910169416"/>
    <s v="r05227202@ntu.edu.tw"/>
    <s v="其它"/>
    <s v="否"/>
    <n v="0"/>
    <n v="1"/>
    <s v="是"/>
    <m/>
    <s v="網路報名"/>
    <s v="140.112.25.32"/>
    <x v="723"/>
    <n v="10"/>
    <s v="TIP"/>
    <s v="企業實習計劃說明會"/>
    <x v="10"/>
    <n v="2"/>
    <n v="107"/>
    <n v="1"/>
    <n v="1"/>
    <n v="10"/>
    <m/>
    <s v="r05227202蘇儀真"/>
    <n v="0"/>
    <n v="1"/>
    <n v="10"/>
    <n v="0"/>
    <n v="0"/>
    <n v="0"/>
    <s v="所"/>
    <s v="其他"/>
    <s v="其他系所"/>
    <s v="其他系所"/>
  </r>
  <r>
    <s v="02 17 2019  9:34PM            "/>
    <s v="龔律銘"/>
    <s v="A129681053"/>
    <s v="男"/>
    <s v="04/11/1999                    "/>
    <s v="學生"/>
    <s v="管理學院                      "/>
    <s v="國企系"/>
    <s v="學士班"/>
    <n v="988165217"/>
    <s v="b07704098@ntu.edu.tw"/>
    <s v="其它"/>
    <s v="否"/>
    <n v="0"/>
    <n v="1"/>
    <s v="是"/>
    <m/>
    <s v="網路報名"/>
    <s v="111.243.41.36"/>
    <x v="724"/>
    <n v="10"/>
    <s v="TIP"/>
    <s v="企業實習計劃說明會"/>
    <x v="13"/>
    <n v="2"/>
    <n v="107"/>
    <n v="1"/>
    <n v="1"/>
    <n v="10"/>
    <s v="否"/>
    <s v="b07704098龔律銘"/>
    <n v="0"/>
    <n v="1"/>
    <n v="10"/>
    <n v="0"/>
    <n v="0"/>
    <n v="0"/>
    <s v="系"/>
    <s v="國企"/>
    <s v="國企系"/>
    <s v="國企系"/>
  </r>
  <r>
    <s v="02 17 2019  9:32PM            "/>
    <s v="龔律銘"/>
    <s v="A129681053"/>
    <s v="男"/>
    <s v="04/11/1999                    "/>
    <s v="學生"/>
    <s v="管理學院                      "/>
    <s v="國企系"/>
    <s v="學士班"/>
    <n v="988165217"/>
    <s v="b07704098@ntu.edu.tw"/>
    <s v="其它"/>
    <s v="否"/>
    <n v="0"/>
    <n v="1"/>
    <s v="是"/>
    <m/>
    <s v="網路報名"/>
    <s v="111.243.41.36"/>
    <x v="724"/>
    <n v="10"/>
    <s v="TIP"/>
    <s v="企業實習計劃說明會"/>
    <x v="3"/>
    <n v="2"/>
    <n v="107"/>
    <n v="1"/>
    <n v="1"/>
    <n v="10"/>
    <s v="否"/>
    <s v="b07704098龔律銘"/>
    <n v="0"/>
    <n v="1"/>
    <n v="10"/>
    <n v="0"/>
    <n v="0"/>
    <n v="0"/>
    <s v="系"/>
    <s v="國企"/>
    <s v="國企系"/>
    <s v="國企系"/>
  </r>
  <r>
    <s v="03 19 2019  6:35PM            "/>
    <s v="龔律銘"/>
    <s v="A129681053"/>
    <s v="男"/>
    <s v="04/11/1999                    "/>
    <s v="學生"/>
    <s v="管理學院                      "/>
    <s v="國企系"/>
    <s v="學士班"/>
    <n v="988165217"/>
    <s v="b07704098@ntu.edu.tw"/>
    <s v="其它"/>
    <s v="否"/>
    <n v="0"/>
    <n v="1"/>
    <s v="是"/>
    <m/>
    <s v="網路報名"/>
    <s v="114.137.4.42"/>
    <x v="724"/>
    <n v="10"/>
    <s v="職涯講堂"/>
    <s v="校友職涯分享會"/>
    <x v="20"/>
    <n v="2"/>
    <n v="107"/>
    <n v="1"/>
    <n v="1"/>
    <n v="10"/>
    <s v="會不會覺得轉換跑道過程中，需要面對暫時性失業或是適應新環境很有壓力，該如何處理壓力呢？"/>
    <s v="b07704098龔律銘"/>
    <n v="0"/>
    <n v="1"/>
    <n v="10"/>
    <n v="0"/>
    <n v="0"/>
    <n v="0"/>
    <s v="系"/>
    <s v="國企"/>
    <s v="國企系"/>
    <s v="國企系"/>
  </r>
  <r>
    <s v="02 17 2019  9:33PM            "/>
    <s v="龔律銘"/>
    <s v="A129681053"/>
    <s v="男"/>
    <s v="04/11/1999                    "/>
    <s v="學生"/>
    <s v="管理學院                      "/>
    <s v="國企系"/>
    <s v="學士班"/>
    <n v="988165217"/>
    <s v="b07704098@ntu.edu.tw"/>
    <s v="其它"/>
    <s v="否"/>
    <n v="1"/>
    <n v="0"/>
    <s v="否"/>
    <m/>
    <s v="網路報名"/>
    <s v="111.243.41.36"/>
    <x v="724"/>
    <n v="10"/>
    <s v="TIP"/>
    <s v="企業實習計劃說明會"/>
    <x v="8"/>
    <n v="2"/>
    <n v="107"/>
    <n v="1"/>
    <n v="1"/>
    <n v="10"/>
    <s v="無"/>
    <s v="b07704098龔律銘"/>
    <n v="1"/>
    <n v="0"/>
    <n v="0"/>
    <n v="1"/>
    <n v="0"/>
    <n v="0"/>
    <s v="系"/>
    <s v="國企"/>
    <s v="國企系"/>
    <s v="國企系"/>
  </r>
  <r>
    <s v="03 19 2019  6:31PM            "/>
    <s v="龔律銘"/>
    <s v="A129681053"/>
    <s v="男"/>
    <s v="04/11/1999                    "/>
    <s v="學生"/>
    <s v="管理學院                      "/>
    <s v="國企系"/>
    <s v="學士班"/>
    <n v="988165217"/>
    <s v="b07704098@ntu.edu.tw"/>
    <s v="其它"/>
    <s v="否"/>
    <n v="0"/>
    <n v="1"/>
    <s v="是"/>
    <m/>
    <s v="網路報名"/>
    <s v="114.137.4.42"/>
    <x v="724"/>
    <n v="6"/>
    <s v="職涯講堂"/>
    <s v="學長姐實習經驗分享會"/>
    <x v="6"/>
    <n v="2"/>
    <n v="107"/>
    <n v="1"/>
    <n v="1"/>
    <n v="10"/>
    <s v="實習期間最重視的態度是？"/>
    <s v="b07704098龔律銘"/>
    <n v="0"/>
    <n v="1"/>
    <n v="10"/>
    <n v="0"/>
    <n v="0"/>
    <n v="0"/>
    <s v="系"/>
    <s v="國企"/>
    <s v="國企系"/>
    <s v="國企系"/>
  </r>
  <r>
    <s v="04  6 2019  1:56PM            "/>
    <s v="龔律銘"/>
    <s v="A129681053"/>
    <s v="男"/>
    <s v="04/11/1999                    "/>
    <s v="學生"/>
    <s v="管理學院                      "/>
    <s v="國企系"/>
    <s v="學士班"/>
    <n v="988165217"/>
    <s v="b07704098@ntu.edu.tw"/>
    <s v="其它"/>
    <s v="否"/>
    <n v="1"/>
    <n v="0"/>
    <s v="否"/>
    <m/>
    <s v="網路報名"/>
    <s v="140.112.4.192"/>
    <x v="724"/>
    <n v="6"/>
    <s v="職涯講堂"/>
    <s v="校友職涯分享會"/>
    <x v="4"/>
    <n v="2"/>
    <n v="107"/>
    <n v="1"/>
    <n v="1"/>
    <n v="10"/>
    <s v="您如何以管理者的思維 去理解理工背景的人才思維模式 ，並讓理工人願意為團隊做事"/>
    <s v="b07704098龔律銘"/>
    <n v="1"/>
    <n v="0"/>
    <n v="0"/>
    <n v="1"/>
    <n v="0"/>
    <n v="0"/>
    <s v="系"/>
    <s v="國企"/>
    <s v="國企系"/>
    <s v="國企系"/>
  </r>
  <r>
    <s v="03 19 2019  6:33PM            "/>
    <s v="龔律銘"/>
    <s v="A129681053"/>
    <s v="男"/>
    <s v="04/11/1999                    "/>
    <s v="學生"/>
    <s v="管理學院                      "/>
    <s v="國企系"/>
    <s v="學士班"/>
    <n v="988165217"/>
    <s v="b07704098@ntu.edu.tw"/>
    <s v="其它"/>
    <s v="否"/>
    <n v="1"/>
    <n v="0"/>
    <s v="否"/>
    <m/>
    <s v="網路報名"/>
    <s v="114.137.4.42"/>
    <x v="724"/>
    <n v="6"/>
    <s v="職涯講堂"/>
    <s v="實習經驗分享"/>
    <x v="27"/>
    <n v="2"/>
    <n v="107"/>
    <n v="1"/>
    <n v="1"/>
    <n v="10"/>
    <s v="如果不喜歡與人接觸，該如何透過實習找到與人相處的自信"/>
    <s v="b07704098龔律銘"/>
    <n v="1"/>
    <n v="0"/>
    <n v="0"/>
    <n v="1"/>
    <n v="0"/>
    <n v="0"/>
    <s v="系"/>
    <s v="國企"/>
    <s v="國企系"/>
    <s v="國企系"/>
  </r>
  <r>
    <s v="05  9 2019  9:08AM            "/>
    <s v="龔律銘"/>
    <s v="A129681053"/>
    <s v="男"/>
    <s v="04/11/1999                    "/>
    <s v="學生"/>
    <s v="管理學院                      "/>
    <s v="國企系"/>
    <s v="學士班"/>
    <n v="928010192"/>
    <s v="masterisrulai@gmail.com"/>
    <s v="其它"/>
    <s v="是"/>
    <n v="0"/>
    <n v="0"/>
    <s v="是"/>
    <m/>
    <s v="現場報名"/>
    <m/>
    <x v="724"/>
    <n v="6"/>
    <s v="TIP"/>
    <s v="企業實習說明會"/>
    <x v="17"/>
    <n v="2"/>
    <n v="107"/>
    <n v="1"/>
    <n v="1"/>
    <n v="10"/>
    <m/>
    <s v="b07704098龔律銘"/>
    <n v="0"/>
    <n v="0"/>
    <n v="0"/>
    <n v="0"/>
    <n v="1"/>
    <n v="0"/>
    <s v="系"/>
    <s v="國企"/>
    <s v="國企系"/>
    <s v="國企系"/>
  </r>
  <r>
    <s v="05  9 2019  9:08AM            "/>
    <s v="龔律銘"/>
    <s v="A129681053"/>
    <s v="男"/>
    <s v="04/11/1999                    "/>
    <s v="學生"/>
    <s v="管理學院                      "/>
    <s v="國企系"/>
    <s v="學士班"/>
    <n v="928010192"/>
    <s v="masterisrulai@gmail.com"/>
    <s v="其它"/>
    <s v="是"/>
    <n v="0"/>
    <n v="0"/>
    <m/>
    <m/>
    <m/>
    <m/>
    <x v="724"/>
    <n v="6"/>
    <s v="黑名單"/>
    <s v="20190509-20190623"/>
    <x v="15"/>
    <n v="2"/>
    <n v="107"/>
    <n v="1"/>
    <n v="1"/>
    <n v="10"/>
    <m/>
    <s v="b07704098龔律銘"/>
    <n v="0"/>
    <n v="0"/>
    <n v="-40"/>
    <n v="-3"/>
    <n v="0"/>
    <n v="0"/>
    <s v="系"/>
    <s v="國企"/>
    <s v="國企系"/>
    <s v="國企系"/>
  </r>
  <r>
    <s v="05 15 2019  3:06PM            "/>
    <s v="劉家瑜"/>
    <s v="B223236771"/>
    <s v="女"/>
    <s v="04/09/1999                    "/>
    <s v="學生"/>
    <s v="管理學院                      "/>
    <s v="工管系企管組"/>
    <s v="學士班"/>
    <n v="905910996"/>
    <s v="liu190409@gmail.com"/>
    <s v="其它"/>
    <s v="是"/>
    <n v="0"/>
    <n v="0"/>
    <s v="是"/>
    <m/>
    <s v="邀請制"/>
    <m/>
    <x v="614"/>
    <n v="6"/>
    <s v="菁粹會客室"/>
    <s v="與C level有約"/>
    <x v="30"/>
    <n v="2"/>
    <n v="107"/>
    <n v="1"/>
    <n v="1"/>
    <n v="-30"/>
    <m/>
    <s v="B06701159劉家瑜"/>
    <n v="0"/>
    <n v="1"/>
    <n v="-30"/>
    <n v="0"/>
    <n v="0"/>
    <n v="0"/>
    <s v="系"/>
    <s v="工管"/>
    <s v="工管系"/>
    <s v="工管系"/>
  </r>
  <r>
    <s v="05 15 2019  3:06PM            "/>
    <s v="蔡柏旻"/>
    <s v="L123927353"/>
    <s v="男"/>
    <s v="09/25/1996                    "/>
    <s v="學生"/>
    <s v="管理學院                      "/>
    <s v="會計系"/>
    <s v="學士班"/>
    <n v="223361763"/>
    <m/>
    <s v="其它"/>
    <s v="是"/>
    <n v="0"/>
    <n v="0"/>
    <s v="是"/>
    <m/>
    <s v="邀請制"/>
    <m/>
    <x v="640"/>
    <n v="6"/>
    <s v="菁粹會客室"/>
    <s v="與C level有約"/>
    <x v="30"/>
    <n v="2"/>
    <n v="107"/>
    <n v="1"/>
    <n v="1"/>
    <n v="-30"/>
    <m/>
    <s v="b04702104蔡柏旻"/>
    <n v="0"/>
    <n v="1"/>
    <n v="-30"/>
    <n v="0"/>
    <n v="0"/>
    <n v="0"/>
    <s v="系"/>
    <s v="會計"/>
    <s v="會計系"/>
    <s v="會計系"/>
  </r>
  <r>
    <s v="05 15 2019  3:06PM            "/>
    <s v="黃冠綸"/>
    <s v="A129648674"/>
    <s v="男"/>
    <s v="09/13/1997                    "/>
    <s v="學生"/>
    <s v="管理學院                      "/>
    <s v="會計系"/>
    <s v="學士班"/>
    <n v="911569969"/>
    <m/>
    <s v="其它"/>
    <s v="是"/>
    <n v="0"/>
    <n v="0"/>
    <s v="是"/>
    <m/>
    <s v="邀請制"/>
    <m/>
    <x v="508"/>
    <n v="6"/>
    <s v="菁粹會客室"/>
    <s v="與C level有約"/>
    <x v="30"/>
    <n v="2"/>
    <n v="107"/>
    <n v="1"/>
    <n v="1"/>
    <n v="-30"/>
    <m/>
    <s v="B05702093黃冠綸"/>
    <n v="0"/>
    <n v="1"/>
    <n v="-30"/>
    <n v="0"/>
    <n v="0"/>
    <n v="0"/>
    <s v="系"/>
    <s v="會計"/>
    <s v="會計系"/>
    <s v="會計系"/>
  </r>
  <r>
    <s v="05 15 2019  3:07PM            "/>
    <s v="陳思吟"/>
    <s v="E225108004"/>
    <s v="男"/>
    <s v="04/13/1996                    "/>
    <s v="學生"/>
    <s v="管理學院                      "/>
    <s v="國企系"/>
    <s v="碩士班"/>
    <n v="923260512"/>
    <s v="shihyin96@gmail.com"/>
    <s v="其它"/>
    <s v="是"/>
    <n v="0"/>
    <n v="0"/>
    <s v="是"/>
    <m/>
    <s v="邀請制"/>
    <m/>
    <x v="434"/>
    <n v="6"/>
    <s v="菁粹會客室"/>
    <s v="與C level有約"/>
    <x v="30"/>
    <n v="2"/>
    <n v="107"/>
    <n v="1"/>
    <n v="1"/>
    <n v="-30"/>
    <m/>
    <s v="R07724009陳思吟"/>
    <n v="0"/>
    <n v="1"/>
    <n v="-30"/>
    <n v="0"/>
    <n v="0"/>
    <n v="0"/>
    <s v="所"/>
    <s v="國企"/>
    <s v="國企所"/>
    <s v="國企所"/>
  </r>
  <r>
    <s v="05 15 2019  3:07PM            "/>
    <s v="林柏均"/>
    <s v="V221422703"/>
    <s v="男"/>
    <s v="10/13/1996                    "/>
    <s v="學生"/>
    <s v="社會科學院                    "/>
    <s v="政治系國關組"/>
    <s v="學士班"/>
    <n v="955520707"/>
    <m/>
    <s v="其它"/>
    <s v="是"/>
    <n v="0"/>
    <n v="0"/>
    <s v="是"/>
    <m/>
    <s v="邀請制"/>
    <m/>
    <x v="210"/>
    <n v="6"/>
    <s v="菁粹會客室"/>
    <s v="與C level有約"/>
    <x v="30"/>
    <n v="2"/>
    <n v="107"/>
    <n v="1"/>
    <n v="1"/>
    <n v="-30"/>
    <m/>
    <s v="B04302203林柏均"/>
    <n v="0"/>
    <n v="1"/>
    <n v="-30"/>
    <n v="0"/>
    <n v="0"/>
    <n v="0"/>
    <s v="系"/>
    <s v="其他"/>
    <s v="其他系所"/>
    <s v="其他系所"/>
  </r>
  <r>
    <s v="05 15 2019  3:07PM            "/>
    <s v="葉明茵"/>
    <s v="A230598605"/>
    <s v="男"/>
    <s v="08/30/2000                    "/>
    <s v="學生"/>
    <s v="管理學院                      "/>
    <s v="國企系"/>
    <s v="學士班"/>
    <n v="970954028"/>
    <s v="s410366@shsh.tw"/>
    <s v="其它"/>
    <s v="是"/>
    <n v="0"/>
    <n v="0"/>
    <s v="是"/>
    <m/>
    <s v="邀請制"/>
    <m/>
    <x v="567"/>
    <n v="6"/>
    <s v="菁粹會客室"/>
    <s v="與C level有約"/>
    <x v="30"/>
    <n v="2"/>
    <n v="107"/>
    <n v="1"/>
    <n v="1"/>
    <n v="-30"/>
    <m/>
    <s v="b07704039葉明茵"/>
    <n v="0"/>
    <n v="1"/>
    <n v="-30"/>
    <n v="0"/>
    <n v="0"/>
    <n v="0"/>
    <s v="系"/>
    <s v="國企"/>
    <s v="國企系"/>
    <s v="國企系"/>
  </r>
  <r>
    <s v="04 23 2019  5:21PM            "/>
    <s v="周承宏"/>
    <s v="F130105032"/>
    <s v="男"/>
    <s v="10/24/1997                    "/>
    <s v="學生"/>
    <s v="理學院                        "/>
    <s v="心理系"/>
    <s v="學士班"/>
    <n v="983803555"/>
    <s v="b05207038@ntu.edu.tw"/>
    <s v="其它"/>
    <s v="否"/>
    <n v="0"/>
    <n v="1"/>
    <s v="是"/>
    <m/>
    <s v="網路報名"/>
    <s v="140.112.4.192"/>
    <x v="166"/>
    <n v="6"/>
    <s v="TIP"/>
    <s v="企業實習說明會 "/>
    <x v="31"/>
    <n v="2"/>
    <n v="107"/>
    <n v="1"/>
    <n v="1"/>
    <n v="10"/>
    <s v="否"/>
    <s v="b05207038周承宏"/>
    <n v="0"/>
    <n v="1"/>
    <n v="10"/>
    <n v="0"/>
    <n v="0"/>
    <n v="0"/>
    <s v="系"/>
    <s v="其他"/>
    <s v="其他系所"/>
    <s v="其他系所"/>
  </r>
  <r>
    <s v="04 23 2019  6:50PM            "/>
    <s v="張仕霖"/>
    <s v="D122723506"/>
    <s v="男"/>
    <s v="04/10/1997                    "/>
    <s v="學生"/>
    <s v="管理學院                      "/>
    <s v="會計系"/>
    <s v="學士班"/>
    <n v="916661040"/>
    <s v="b04702081@ntu.edu.tw"/>
    <s v="其它"/>
    <s v="否"/>
    <n v="0"/>
    <n v="1"/>
    <s v="是"/>
    <m/>
    <s v="網路報名"/>
    <s v="140.112.7.185"/>
    <x v="327"/>
    <n v="6"/>
    <s v="TIP"/>
    <s v="企業實習說明會 "/>
    <x v="31"/>
    <n v="2"/>
    <n v="107"/>
    <n v="1"/>
    <n v="1"/>
    <n v="10"/>
    <s v="有，玉山銀行財金處、海鷗國際貿易會計部門"/>
    <s v="b04702081張仕霖"/>
    <n v="0"/>
    <n v="1"/>
    <n v="10"/>
    <n v="0"/>
    <n v="0"/>
    <n v="0"/>
    <s v="系"/>
    <s v="會計"/>
    <s v="會計系"/>
    <s v="會計系"/>
  </r>
  <r>
    <s v="04 24 2019 12:29AM            "/>
    <s v="李佳蓁"/>
    <s v="C221432865"/>
    <s v="女"/>
    <s v="07/14/1994                    "/>
    <s v="學生"/>
    <s v="管理學院                      "/>
    <s v="商研所"/>
    <s v="碩士班"/>
    <n v="910860568"/>
    <s v="candice.lee101@gmail.com"/>
    <s v="其它"/>
    <s v="否"/>
    <n v="1"/>
    <n v="0"/>
    <s v="否"/>
    <m/>
    <s v="網路報名"/>
    <s v="140.112.235.210"/>
    <x v="116"/>
    <n v="6"/>
    <s v="TIP"/>
    <s v="企業實習說明會 "/>
    <x v="31"/>
    <n v="2"/>
    <n v="107"/>
    <n v="1"/>
    <n v="1"/>
    <n v="10"/>
    <s v="是"/>
    <s v="r05741076李佳蓁"/>
    <n v="1"/>
    <n v="0"/>
    <n v="0"/>
    <n v="1"/>
    <n v="0"/>
    <n v="0"/>
    <s v="所"/>
    <s v="商研"/>
    <s v="商研所"/>
    <s v="商研所"/>
  </r>
  <r>
    <s v="04 24 2019  4:19PM            "/>
    <s v="鄭雅倩"/>
    <s v="F229134127"/>
    <s v="女"/>
    <s v="12/16/1996                    "/>
    <s v="學生"/>
    <s v="社會科學院                    "/>
    <s v="政治系政論組"/>
    <s v="學士班"/>
    <n v="222135881"/>
    <s v="b04302147@ntu.edu.tw"/>
    <s v="其它"/>
    <s v="否"/>
    <n v="1"/>
    <n v="0"/>
    <s v="否"/>
    <m/>
    <s v="網路報名"/>
    <s v="211.23.141.98"/>
    <x v="725"/>
    <n v="6"/>
    <s v="TIP"/>
    <s v="企業實習說明會 "/>
    <x v="31"/>
    <n v="2"/>
    <n v="107"/>
    <n v="1"/>
    <n v="1"/>
    <n v="10"/>
    <s v="有"/>
    <s v="b04302147鄭雅倩"/>
    <n v="1"/>
    <n v="0"/>
    <n v="0"/>
    <n v="1"/>
    <n v="0"/>
    <n v="0"/>
    <s v="系"/>
    <s v="其他"/>
    <s v="其他系所"/>
    <s v="其他系所"/>
  </r>
  <r>
    <s v="04 24 2019  4:45PM            "/>
    <s v="李嘉軒"/>
    <s v="T224092821"/>
    <s v="女"/>
    <s v="12/29/1995                    "/>
    <s v="學生"/>
    <s v="管理學院                      "/>
    <s v="財金系"/>
    <s v="碩士班"/>
    <n v="986582685"/>
    <s v="r07723081@ntu.edu.tw"/>
    <s v="其它"/>
    <s v="是"/>
    <n v="0"/>
    <n v="1"/>
    <s v="是"/>
    <m/>
    <s v="網路報名"/>
    <s v="140.112.25.106"/>
    <x v="150"/>
    <n v="6"/>
    <s v="TIP"/>
    <s v="企業實習說明會 "/>
    <x v="31"/>
    <n v="2"/>
    <n v="107"/>
    <n v="1"/>
    <n v="1"/>
    <n v="10"/>
    <s v="Y"/>
    <s v="r07723081李嘉軒"/>
    <n v="0"/>
    <n v="1"/>
    <n v="10"/>
    <n v="0"/>
    <n v="0"/>
    <n v="0"/>
    <s v="所"/>
    <s v="財金"/>
    <s v="財金所"/>
    <s v="財金所"/>
  </r>
  <r>
    <s v="04 25 2019  7:13PM            "/>
    <s v="方婕薰"/>
    <s v="A230325086"/>
    <s v="女"/>
    <s v="02/06/1999                    "/>
    <s v="學生"/>
    <s v="管理學院                      "/>
    <s v="財金系"/>
    <s v="學士班"/>
    <n v="975686915"/>
    <s v="b06703007@ntu.edu.tw"/>
    <s v="其它"/>
    <s v="否"/>
    <n v="0"/>
    <n v="1"/>
    <s v="是"/>
    <m/>
    <s v="網路報名"/>
    <s v="140.112.25.26"/>
    <x v="10"/>
    <n v="6"/>
    <s v="TIP"/>
    <s v="企業實習說明會 "/>
    <x v="31"/>
    <n v="2"/>
    <n v="107"/>
    <n v="1"/>
    <n v="1"/>
    <n v="10"/>
    <s v="否"/>
    <s v="b06703007方婕薰"/>
    <n v="0"/>
    <n v="1"/>
    <n v="10"/>
    <n v="0"/>
    <n v="0"/>
    <n v="0"/>
    <s v="系"/>
    <s v="財金"/>
    <s v="財金系"/>
    <s v="財金系"/>
  </r>
  <r>
    <s v="04 25 2019  7:13PM            "/>
    <s v="梁品萱"/>
    <s v="F229449847"/>
    <s v="女"/>
    <s v="05/10/1999                    "/>
    <s v="學生"/>
    <s v="管理學院                      "/>
    <s v="財金系"/>
    <s v="學士班"/>
    <n v="987252310"/>
    <s v="rachel051026@gmail.com"/>
    <s v="其它"/>
    <s v="否"/>
    <n v="0"/>
    <n v="1"/>
    <s v="是"/>
    <m/>
    <s v="網路報名"/>
    <s v="140.112.25.40"/>
    <x v="355"/>
    <n v="6"/>
    <s v="TIP"/>
    <s v="企業實習說明會 "/>
    <x v="31"/>
    <n v="2"/>
    <n v="107"/>
    <n v="1"/>
    <n v="1"/>
    <n v="10"/>
    <s v="否"/>
    <s v="b06703097梁品萱"/>
    <n v="0"/>
    <n v="1"/>
    <n v="10"/>
    <n v="0"/>
    <n v="0"/>
    <n v="0"/>
    <s v="系"/>
    <s v="財金"/>
    <s v="財金系"/>
    <s v="財金系"/>
  </r>
  <r>
    <s v="04 27 2019  1:41PM            "/>
    <s v="潘君亭"/>
    <s v="F228459232"/>
    <s v="女"/>
    <s v="03/24/1993                    "/>
    <s v="學生"/>
    <s v="管理學院                      "/>
    <s v="國企系"/>
    <s v="碩士班"/>
    <n v="910194409"/>
    <s v="capller589@gmail.com"/>
    <s v="其它"/>
    <s v="否"/>
    <n v="0"/>
    <n v="1"/>
    <s v="是"/>
    <m/>
    <s v="網路報名"/>
    <s v="180.217.101.53"/>
    <x v="623"/>
    <n v="6"/>
    <s v="TIP"/>
    <s v="企業實習說明會 "/>
    <x v="31"/>
    <n v="2"/>
    <n v="107"/>
    <n v="1"/>
    <n v="1"/>
    <n v="10"/>
    <s v="是"/>
    <s v="r07724044潘君亭"/>
    <n v="0"/>
    <n v="1"/>
    <n v="10"/>
    <n v="0"/>
    <n v="0"/>
    <n v="0"/>
    <s v="所"/>
    <s v="國企"/>
    <s v="國企所"/>
    <s v="國企所"/>
  </r>
  <r>
    <s v="04 27 2019 11:06PM            "/>
    <s v="曾?涵"/>
    <s v="D222877896"/>
    <s v="女"/>
    <s v="10/18/1996                    "/>
    <s v="學生"/>
    <s v="生物資源暨農學院              "/>
    <s v="森林環資系"/>
    <s v="學士班"/>
    <n v="963939840"/>
    <s v="B04605041@ntu.edu.tw"/>
    <s v="其它"/>
    <s v="否"/>
    <n v="1"/>
    <n v="0"/>
    <s v="否"/>
    <m/>
    <s v="網路報名"/>
    <s v="140.112.4.209"/>
    <x v="476"/>
    <n v="6"/>
    <s v="TIP"/>
    <s v="企業實習說明會 "/>
    <x v="31"/>
    <n v="2"/>
    <n v="107"/>
    <n v="1"/>
    <n v="1"/>
    <n v="10"/>
    <s v="否"/>
    <s v="b04605041曾?涵"/>
    <n v="1"/>
    <n v="0"/>
    <n v="0"/>
    <n v="1"/>
    <n v="0"/>
    <n v="0"/>
    <s v="系"/>
    <s v="其他"/>
    <s v="其他系所"/>
    <s v="其他系所"/>
  </r>
  <r>
    <s v="04 28 2019 10:52AM            "/>
    <s v="盧繹安"/>
    <s v="B123195362"/>
    <s v="男"/>
    <s v="10/04/1997                    "/>
    <s v="學生"/>
    <s v="管理學院                      "/>
    <s v="會計系"/>
    <s v="學士班"/>
    <n v="974336958"/>
    <s v="b05702031@ntu.edu.tw"/>
    <s v="其它"/>
    <s v="否"/>
    <n v="0"/>
    <n v="1"/>
    <s v="是"/>
    <m/>
    <s v="網路報名"/>
    <s v="140.112.244.27"/>
    <x v="669"/>
    <n v="6"/>
    <s v="TIP"/>
    <s v="企業實習說明會 "/>
    <x v="31"/>
    <n v="2"/>
    <n v="107"/>
    <n v="1"/>
    <n v="1"/>
    <n v="10"/>
    <s v="是"/>
    <s v="b05702031盧繹安"/>
    <n v="0"/>
    <n v="1"/>
    <n v="10"/>
    <n v="0"/>
    <n v="0"/>
    <n v="0"/>
    <s v="系"/>
    <s v="會計"/>
    <s v="會計系"/>
    <s v="會計系"/>
  </r>
  <r>
    <s v="04 28 2019 10:48PM            "/>
    <s v="朱嘉賢"/>
    <s v="XB00057393"/>
    <s v="女"/>
    <s v="10/31/1995                    "/>
    <s v="學生"/>
    <s v="生物資源暨農學院              "/>
    <s v="森林環資系"/>
    <s v="學士班"/>
    <n v="983477641"/>
    <s v="B04605084@ntu.edu.tw"/>
    <s v="其它"/>
    <s v="否"/>
    <n v="0"/>
    <n v="1"/>
    <s v="是"/>
    <m/>
    <s v="網路報名"/>
    <s v="140.112.215.27"/>
    <x v="54"/>
    <n v="6"/>
    <s v="TIP"/>
    <s v="企業實習說明會 "/>
    <x v="31"/>
    <n v="2"/>
    <n v="107"/>
    <n v="1"/>
    <n v="1"/>
    <n v="10"/>
    <s v="NO"/>
    <s v="b04605084朱嘉賢"/>
    <n v="0"/>
    <n v="1"/>
    <n v="10"/>
    <n v="0"/>
    <n v="0"/>
    <n v="0"/>
    <s v="系"/>
    <s v="其他"/>
    <s v="其他系所"/>
    <s v="其他系所"/>
  </r>
  <r>
    <s v="04 28 2019 11:53PM            "/>
    <s v="鍾采昀"/>
    <s v="H224948347"/>
    <s v="女"/>
    <s v="01/24/1998                    "/>
    <s v="學生"/>
    <s v="管理學院                      "/>
    <s v="工管系企管組"/>
    <s v="學士班"/>
    <n v="937474272"/>
    <s v="b05303033@ntu.edu.tw"/>
    <s v="其它"/>
    <s v="否"/>
    <n v="0"/>
    <n v="1"/>
    <s v="是"/>
    <m/>
    <s v="網路報名"/>
    <s v="180.217.230.128"/>
    <x v="701"/>
    <n v="6"/>
    <s v="TIP"/>
    <s v="企業實習說明會 "/>
    <x v="31"/>
    <n v="2"/>
    <n v="107"/>
    <n v="1"/>
    <n v="1"/>
    <n v="10"/>
    <s v="是"/>
    <s v="b05303033鍾采昀"/>
    <n v="0"/>
    <n v="1"/>
    <n v="10"/>
    <n v="0"/>
    <n v="0"/>
    <n v="0"/>
    <s v="系"/>
    <s v="工管"/>
    <s v="工管系"/>
    <s v="工管系"/>
  </r>
  <r>
    <s v="04 30 2019  4:28PM            "/>
    <s v="游馥嘉"/>
    <s v="H223984938"/>
    <s v="女"/>
    <s v="09/24/1992                    "/>
    <s v="學生"/>
    <s v="管理學院                      "/>
    <s v="國企系"/>
    <s v="碩士班"/>
    <n v="912662856"/>
    <s v="cms4218@yahoo.com.tw"/>
    <s v="其它"/>
    <s v="否"/>
    <n v="0"/>
    <n v="1"/>
    <s v="是"/>
    <m/>
    <s v="網路報名"/>
    <s v="223.136.72.144"/>
    <x v="486"/>
    <n v="6"/>
    <s v="TIP"/>
    <s v="企業實習說明會 "/>
    <x v="31"/>
    <n v="2"/>
    <n v="107"/>
    <n v="1"/>
    <n v="1"/>
    <n v="10"/>
    <s v="否"/>
    <s v="r06724003游馥嘉"/>
    <n v="0"/>
    <n v="1"/>
    <n v="10"/>
    <n v="0"/>
    <n v="0"/>
    <n v="0"/>
    <s v="所"/>
    <s v="國企"/>
    <s v="國企所"/>
    <s v="國企所"/>
  </r>
  <r>
    <s v="04 30 2019 11:35PM            "/>
    <s v="王翊淇"/>
    <s v="A230133462"/>
    <s v="女"/>
    <s v="10/26/1998                    "/>
    <s v="學生"/>
    <s v="法律學院                      "/>
    <s v="法律系法學組"/>
    <s v="學士班"/>
    <n v="908005132"/>
    <s v="elva19981026@gmail.com"/>
    <s v="其它"/>
    <s v="否"/>
    <n v="0"/>
    <n v="1"/>
    <s v="是"/>
    <m/>
    <s v="網路報名"/>
    <s v="150.116.31.82"/>
    <x v="29"/>
    <n v="6"/>
    <s v="TIP"/>
    <s v="企業實習說明會 "/>
    <x v="31"/>
    <n v="2"/>
    <n v="107"/>
    <n v="1"/>
    <n v="1"/>
    <n v="10"/>
    <s v="否"/>
    <s v="b06a01122王翊淇"/>
    <n v="0"/>
    <n v="1"/>
    <n v="10"/>
    <n v="0"/>
    <n v="0"/>
    <n v="0"/>
    <s v="系"/>
    <s v="其他"/>
    <s v="其他系所"/>
    <s v="其他系所"/>
  </r>
  <r>
    <s v="05  1 2019  1:53AM            "/>
    <s v="朱梓安"/>
    <s v="AC30060946"/>
    <s v="男"/>
    <s v="06/22/1994                    "/>
    <s v="學生"/>
    <s v="管理學院                      "/>
    <s v="財金系"/>
    <s v="碩士班"/>
    <n v="975500197"/>
    <s v="r07723042@ntu.edu.tw"/>
    <s v="其它"/>
    <s v="否"/>
    <n v="0"/>
    <n v="1"/>
    <s v="是"/>
    <m/>
    <s v="網路報名"/>
    <s v="111.71.22.158"/>
    <x v="53"/>
    <n v="6"/>
    <s v="TIP"/>
    <s v="企業實習說明會 "/>
    <x v="31"/>
    <n v="2"/>
    <n v="107"/>
    <n v="1"/>
    <n v="1"/>
    <n v="10"/>
    <s v="有"/>
    <s v="r07723042朱梓安"/>
    <n v="0"/>
    <n v="1"/>
    <n v="10"/>
    <n v="0"/>
    <n v="0"/>
    <n v="0"/>
    <s v="所"/>
    <s v="財金"/>
    <s v="財金所"/>
    <s v="財金所"/>
  </r>
  <r>
    <s v="05  1 2019 11:36AM            "/>
    <s v="劉嘉茜"/>
    <s v="A230913353"/>
    <s v="女"/>
    <s v="01/22/2000                    "/>
    <s v="學生"/>
    <s v="管理學院                      "/>
    <s v="財金系"/>
    <s v="學士班"/>
    <n v="956160576"/>
    <s v="jenny1371@gmail.com"/>
    <s v="其它"/>
    <s v="否"/>
    <n v="1"/>
    <n v="0"/>
    <s v="否"/>
    <m/>
    <s v="網路報名"/>
    <s v="114.136.141.226"/>
    <x v="726"/>
    <n v="6"/>
    <s v="TIP"/>
    <s v="企業實習說明會 "/>
    <x v="31"/>
    <n v="2"/>
    <n v="107"/>
    <n v="1"/>
    <n v="1"/>
    <n v="10"/>
    <s v="否"/>
    <s v="b07703125劉嘉茜"/>
    <n v="1"/>
    <n v="0"/>
    <n v="0"/>
    <n v="1"/>
    <n v="0"/>
    <n v="0"/>
    <s v="系"/>
    <s v="財金"/>
    <s v="財金系"/>
    <s v="財金系"/>
  </r>
  <r>
    <s v="05  2 2019  1:58PM            "/>
    <s v="林宸逸"/>
    <s v="G122200430"/>
    <s v="男"/>
    <s v="03/25/1995                    "/>
    <s v="學生"/>
    <s v="生物資源暨農學院              "/>
    <s v="農經系"/>
    <s v="碩士班"/>
    <n v="935502252"/>
    <s v="R07627019@ntu.edu.tw"/>
    <s v="其它"/>
    <s v="否"/>
    <n v="0"/>
    <n v="1"/>
    <s v="是"/>
    <m/>
    <s v="網路報名"/>
    <s v="140.112.4.192"/>
    <x v="217"/>
    <n v="6"/>
    <s v="TIP"/>
    <s v="企業實習說明會 "/>
    <x v="31"/>
    <n v="2"/>
    <n v="107"/>
    <n v="1"/>
    <n v="1"/>
    <n v="10"/>
    <s v="否"/>
    <s v="r07627019林宸逸"/>
    <n v="0"/>
    <n v="1"/>
    <n v="10"/>
    <n v="0"/>
    <n v="0"/>
    <n v="0"/>
    <s v="所"/>
    <s v="其他"/>
    <s v="其他系所"/>
    <s v="其他系所"/>
  </r>
  <r>
    <s v="05  2 2019  4:47PM            "/>
    <s v="簡博涵"/>
    <s v="A230130961"/>
    <s v="女"/>
    <s v="10/15/1998                    "/>
    <s v="學生"/>
    <s v="管理學院                      "/>
    <s v="工管系企管組"/>
    <s v="學士班"/>
    <n v="975782434"/>
    <s v="amyjian@gmali.com"/>
    <s v="其它"/>
    <s v="是"/>
    <n v="0"/>
    <n v="1"/>
    <s v="是"/>
    <m/>
    <s v="網路報名"/>
    <s v="122.116.83.245"/>
    <x v="705"/>
    <n v="6"/>
    <s v="TIP"/>
    <s v="企業實習說明會 "/>
    <x v="31"/>
    <n v="2"/>
    <n v="107"/>
    <n v="1"/>
    <n v="1"/>
    <n v="10"/>
    <s v="否"/>
    <s v="b06701165簡博涵"/>
    <n v="0"/>
    <n v="1"/>
    <n v="10"/>
    <n v="0"/>
    <n v="0"/>
    <n v="0"/>
    <s v="系"/>
    <s v="工管"/>
    <s v="工管系"/>
    <s v="工管系"/>
  </r>
  <r>
    <s v="05  2 2019  5:28PM            "/>
    <s v="盛怡慈"/>
    <s v="A226885042"/>
    <s v="女"/>
    <s v="10/27/1995                    "/>
    <s v="學生"/>
    <s v="管理學院                      "/>
    <s v="商研所"/>
    <s v="碩士班"/>
    <n v="938849706"/>
    <s v="r07741008@ntu.edu.tw"/>
    <s v="其它"/>
    <s v="是"/>
    <n v="1"/>
    <n v="0"/>
    <s v="否"/>
    <m/>
    <s v="網路報名"/>
    <s v="61.231.165.193"/>
    <x v="727"/>
    <n v="6"/>
    <s v="TIP"/>
    <s v="企業實習說明會 "/>
    <x v="31"/>
    <n v="2"/>
    <n v="107"/>
    <n v="1"/>
    <n v="1"/>
    <n v="10"/>
    <s v="yes"/>
    <s v="r07741008盛怡慈"/>
    <n v="1"/>
    <n v="0"/>
    <n v="0"/>
    <n v="1"/>
    <n v="0"/>
    <n v="0"/>
    <s v="所"/>
    <s v="商研"/>
    <s v="商研所"/>
    <s v="商研所"/>
  </r>
  <r>
    <s v="05  6 2019  9:59AM            "/>
    <s v="張  創"/>
    <s v="A130850251"/>
    <s v="男"/>
    <s v="03/01/1998                    "/>
    <s v="學生"/>
    <s v="管理學院                      "/>
    <s v="財金系"/>
    <s v="學士班"/>
    <n v="918392950"/>
    <s v="paul30930239@gmail.com"/>
    <s v="其它"/>
    <s v="是"/>
    <n v="0"/>
    <n v="1"/>
    <s v="是"/>
    <m/>
    <s v="網路報名"/>
    <s v="223.136.170.142"/>
    <x v="323"/>
    <n v="6"/>
    <s v="TIP"/>
    <s v="企業實習說明會 "/>
    <x v="31"/>
    <n v="2"/>
    <n v="107"/>
    <n v="1"/>
    <n v="1"/>
    <n v="10"/>
    <s v="有，於2018年台新投信暑期實習"/>
    <s v="b05703041張  創"/>
    <n v="0"/>
    <n v="1"/>
    <n v="10"/>
    <n v="0"/>
    <n v="0"/>
    <n v="0"/>
    <s v="系"/>
    <s v="財金"/>
    <s v="財金系"/>
    <s v="財金系"/>
  </r>
  <r>
    <s v="05  6 2019 12:39PM            "/>
    <s v="黃瑞晶"/>
    <s v="F229638228"/>
    <s v="女"/>
    <s v="04/08/1999                    "/>
    <s v="學生"/>
    <s v="理學院                        "/>
    <s v="地質系"/>
    <s v="學士班"/>
    <n v="965395076"/>
    <s v="b06204007@ntu.edu.tw"/>
    <s v="其它"/>
    <s v="否"/>
    <n v="0"/>
    <n v="1"/>
    <s v="是"/>
    <m/>
    <s v="網路報名"/>
    <s v="140.112.25.16"/>
    <x v="525"/>
    <n v="6"/>
    <s v="TIP"/>
    <s v="企業實習說明會 "/>
    <x v="31"/>
    <n v="2"/>
    <n v="107"/>
    <n v="1"/>
    <n v="1"/>
    <n v="10"/>
    <s v="No"/>
    <s v="b06204007黃瑞晶"/>
    <n v="0"/>
    <n v="1"/>
    <n v="10"/>
    <n v="0"/>
    <n v="0"/>
    <n v="0"/>
    <s v="系"/>
    <s v="其他"/>
    <s v="其他系所"/>
    <s v="其他系所"/>
  </r>
  <r>
    <s v="05  6 2019  3:04PM            "/>
    <s v="許偉亮"/>
    <s v="F129534723"/>
    <s v="男"/>
    <s v="03/25/1998                    "/>
    <s v="學生"/>
    <s v="管理學院                      "/>
    <s v="財金系"/>
    <s v="學士班"/>
    <n v="933806983"/>
    <s v="b05703011@ntu.edu.tw"/>
    <s v="其它"/>
    <s v="否"/>
    <n v="0"/>
    <n v="1"/>
    <s v="是"/>
    <m/>
    <s v="網路報名"/>
    <s v="101.9.209.81"/>
    <x v="370"/>
    <n v="6"/>
    <s v="TIP"/>
    <s v="企業實習說明會 "/>
    <x v="31"/>
    <n v="2"/>
    <n v="107"/>
    <n v="1"/>
    <n v="1"/>
    <n v="10"/>
    <s v="否"/>
    <s v="b05703011許偉亮"/>
    <n v="0"/>
    <n v="1"/>
    <n v="10"/>
    <n v="0"/>
    <n v="0"/>
    <n v="0"/>
    <s v="系"/>
    <s v="財金"/>
    <s v="財金系"/>
    <s v="財金系"/>
  </r>
  <r>
    <s v="05  7 2019  9:57PM            "/>
    <s v="劉睿澄"/>
    <s v="E125113610"/>
    <s v="男"/>
    <s v="07/31/1996                    "/>
    <s v="學生"/>
    <s v="管理學院                      "/>
    <s v="國企系"/>
    <s v="碩士班"/>
    <n v="932352153"/>
    <s v="allen60212@gmail.com"/>
    <s v="其它"/>
    <s v="否"/>
    <n v="0"/>
    <n v="1"/>
    <s v="是"/>
    <m/>
    <s v="網路報名"/>
    <s v="1.163.176.120"/>
    <x v="619"/>
    <n v="6"/>
    <s v="TIP"/>
    <s v="企業實習說明會 "/>
    <x v="31"/>
    <n v="2"/>
    <n v="107"/>
    <n v="1"/>
    <n v="1"/>
    <n v="10"/>
    <s v="是"/>
    <s v="r07724052劉睿澄"/>
    <n v="0"/>
    <n v="1"/>
    <n v="10"/>
    <n v="0"/>
    <n v="0"/>
    <n v="0"/>
    <s v="所"/>
    <s v="國企"/>
    <s v="國企所"/>
    <s v="國企所"/>
  </r>
  <r>
    <s v="05  8 2019  8:02PM            "/>
    <s v="張芳瑜"/>
    <s v="H224564092"/>
    <s v="女"/>
    <s v="05/15/1994                    "/>
    <s v="學生"/>
    <s v="管理學院                      "/>
    <s v="商研所"/>
    <s v="碩士班"/>
    <n v="926121081"/>
    <s v="vvbbnn5678@gmail.com"/>
    <s v="其它"/>
    <s v="否"/>
    <n v="1"/>
    <n v="0"/>
    <s v="否"/>
    <m/>
    <s v="網路報名"/>
    <s v="163.14.39.189"/>
    <x v="330"/>
    <n v="6"/>
    <s v="TIP"/>
    <s v="企業實習說明會 "/>
    <x v="31"/>
    <n v="2"/>
    <n v="107"/>
    <n v="1"/>
    <n v="1"/>
    <n v="10"/>
    <s v="有"/>
    <s v="r07741039張芳瑜"/>
    <n v="1"/>
    <n v="0"/>
    <n v="0"/>
    <n v="1"/>
    <n v="0"/>
    <n v="0"/>
    <s v="所"/>
    <s v="商研"/>
    <s v="商研所"/>
    <s v="商研所"/>
  </r>
  <r>
    <s v="05  9 2019  2:08PM            "/>
    <s v="吳豐光"/>
    <s v="AC30131477"/>
    <s v="男"/>
    <s v="09/13/1996                    "/>
    <s v="學生"/>
    <s v="管理學院                      "/>
    <s v="財金系"/>
    <s v="學士班"/>
    <n v="974049080"/>
    <s v="b04703124@ntu.edu.tw"/>
    <s v="其它"/>
    <s v="是"/>
    <n v="0"/>
    <n v="1"/>
    <s v="是"/>
    <m/>
    <s v="網路報名"/>
    <s v="140.112.243.65"/>
    <x v="95"/>
    <n v="6"/>
    <s v="TIP"/>
    <s v="企業實習說明會 "/>
    <x v="31"/>
    <n v="2"/>
    <n v="107"/>
    <n v="1"/>
    <n v="1"/>
    <n v="10"/>
    <s v="無"/>
    <s v="b04703124吳豐光"/>
    <n v="0"/>
    <n v="1"/>
    <n v="10"/>
    <n v="0"/>
    <n v="0"/>
    <n v="0"/>
    <s v="系"/>
    <s v="財金"/>
    <s v="財金系"/>
    <s v="財金系"/>
  </r>
  <r>
    <s v="05 10 2019  3:38PM            "/>
    <s v="劉家瑜"/>
    <s v="B223236771"/>
    <s v="女"/>
    <s v="04/09/1999                    "/>
    <s v="學生"/>
    <s v="管理學院                      "/>
    <s v="工管系企管組"/>
    <s v="學士班"/>
    <n v="905910996"/>
    <s v="liu190409@gmail.com"/>
    <s v="其它"/>
    <s v="否"/>
    <n v="0"/>
    <n v="1"/>
    <s v="是"/>
    <m/>
    <s v="網路報名"/>
    <s v="223.136.150.5"/>
    <x v="614"/>
    <n v="6"/>
    <s v="TIP"/>
    <s v="企業實習說明會 "/>
    <x v="31"/>
    <n v="2"/>
    <n v="107"/>
    <n v="1"/>
    <n v="1"/>
    <n v="10"/>
    <s v="否"/>
    <s v="b06701159劉家瑜"/>
    <n v="0"/>
    <n v="1"/>
    <n v="10"/>
    <n v="0"/>
    <n v="0"/>
    <n v="0"/>
    <s v="系"/>
    <s v="工管"/>
    <s v="工管系"/>
    <s v="工管系"/>
  </r>
  <r>
    <s v="05 11 2019 12:40PM            "/>
    <s v="郭力銨"/>
    <s v="G122673531"/>
    <s v="男"/>
    <s v="02/19/1998                    "/>
    <s v="學生"/>
    <s v="管理學院                      "/>
    <s v="會計系"/>
    <s v="學士班"/>
    <n v="911456798"/>
    <s v="eric0219c@gmail.com"/>
    <s v="其它"/>
    <s v="否"/>
    <n v="0"/>
    <n v="1"/>
    <s v="是"/>
    <m/>
    <s v="網路報名"/>
    <s v="140.112.25.98"/>
    <x v="376"/>
    <n v="6"/>
    <s v="TIP"/>
    <s v="企業實習說明會 "/>
    <x v="31"/>
    <n v="2"/>
    <n v="107"/>
    <n v="1"/>
    <n v="1"/>
    <n v="10"/>
    <s v="是"/>
    <s v="b05702014郭力銨"/>
    <n v="0"/>
    <n v="1"/>
    <n v="10"/>
    <n v="0"/>
    <n v="0"/>
    <n v="0"/>
    <s v="系"/>
    <s v="會計"/>
    <s v="會計系"/>
    <s v="會計系"/>
  </r>
  <r>
    <s v="05 12 2019 11:49AM            "/>
    <s v="潘思蒨"/>
    <s v="C221551025"/>
    <s v="女"/>
    <s v="11/29/1997                    "/>
    <s v="校外人士"/>
    <m/>
    <m/>
    <m/>
    <n v="955809344"/>
    <s v="v861129@gmail.com"/>
    <s v="其它"/>
    <s v="否"/>
    <n v="0"/>
    <n v="1"/>
    <s v="是"/>
    <m/>
    <s v="網路報名"/>
    <s v="39.12.108.140"/>
    <x v="728"/>
    <n v="6"/>
    <s v="TIP"/>
    <s v="企業實習說明會 "/>
    <x v="31"/>
    <n v="2"/>
    <n v="107"/>
    <n v="1"/>
    <n v="1"/>
    <n v="10"/>
    <s v="是"/>
    <s v="v861129潘思蒨"/>
    <n v="0"/>
    <n v="1"/>
    <n v="10"/>
    <n v="0"/>
    <n v="0"/>
    <n v="0"/>
    <s v="其他"/>
    <s v="非在校生"/>
    <s v="其他"/>
    <s v="其他"/>
  </r>
  <r>
    <s v="05 12 2019  1:05PM            "/>
    <s v="鍾秉瀚"/>
    <s v="F130285535"/>
    <s v="男"/>
    <s v="09/21/1999                    "/>
    <s v="學生"/>
    <s v="管理學院                      "/>
    <s v="財金系"/>
    <s v="學士班"/>
    <n v="932826607"/>
    <s v="henry41003@gmail.com"/>
    <s v="其它"/>
    <s v="否"/>
    <n v="0"/>
    <n v="1"/>
    <s v="是"/>
    <m/>
    <s v="網路報名"/>
    <s v="118.167.128.232"/>
    <x v="729"/>
    <n v="6"/>
    <s v="TIP"/>
    <s v="企業實習說明會 "/>
    <x v="31"/>
    <n v="2"/>
    <n v="107"/>
    <n v="1"/>
    <n v="1"/>
    <n v="10"/>
    <s v="否"/>
    <s v="b07703132鍾秉瀚"/>
    <n v="0"/>
    <n v="1"/>
    <n v="10"/>
    <n v="0"/>
    <n v="0"/>
    <n v="0"/>
    <s v="系"/>
    <s v="財金"/>
    <s v="財金系"/>
    <s v="財金系"/>
  </r>
  <r>
    <s v="05 12 2019  4:15PM            "/>
    <s v="周詩坪"/>
    <s v="F230040869"/>
    <s v="女"/>
    <s v="11/22/1998                    "/>
    <s v="學生"/>
    <s v="文學院                        "/>
    <s v="外文系"/>
    <s v="學士班"/>
    <n v="975759122"/>
    <s v="cindy871122@gmail.com"/>
    <s v="其它"/>
    <s v="否"/>
    <n v="0"/>
    <n v="1"/>
    <s v="是"/>
    <m/>
    <s v="網路報名"/>
    <s v="1.163.65.211"/>
    <x v="730"/>
    <n v="6"/>
    <s v="TIP"/>
    <s v="企業實習說明會 "/>
    <x v="31"/>
    <n v="2"/>
    <n v="107"/>
    <n v="1"/>
    <n v="1"/>
    <n v="10"/>
    <s v="否"/>
    <s v="b06102134周詩坪"/>
    <n v="0"/>
    <n v="1"/>
    <n v="10"/>
    <n v="0"/>
    <n v="0"/>
    <n v="0"/>
    <s v="系"/>
    <s v="其他"/>
    <s v="其他系所"/>
    <s v="其他系所"/>
  </r>
  <r>
    <s v="05 12 2019 11:22PM            "/>
    <s v="李依穎"/>
    <s v="L224850451"/>
    <s v="女"/>
    <s v="09/08/1994                    "/>
    <s v="學生"/>
    <s v="共教中心                      "/>
    <s v="運動管理學程"/>
    <s v="碩士班"/>
    <n v="952253112"/>
    <s v="r06h42011@ntu.edu.tw"/>
    <s v="其它"/>
    <s v="是"/>
    <n v="0"/>
    <n v="1"/>
    <s v="是"/>
    <m/>
    <s v="網路報名"/>
    <s v="220.129.3.201"/>
    <x v="731"/>
    <n v="6"/>
    <s v="TIP"/>
    <s v="企業實習說明會 "/>
    <x v="31"/>
    <n v="2"/>
    <n v="107"/>
    <n v="1"/>
    <n v="1"/>
    <n v="10"/>
    <s v="有"/>
    <s v="r06h42011李依穎"/>
    <n v="0"/>
    <n v="1"/>
    <n v="10"/>
    <n v="0"/>
    <n v="0"/>
    <n v="0"/>
    <s v="所"/>
    <s v="其他"/>
    <s v="其他系所"/>
    <s v="其他系所"/>
  </r>
  <r>
    <s v="05 13 2019  1:02AM            "/>
    <s v="黃紹華"/>
    <s v="A128417835"/>
    <s v="男"/>
    <s v="01/28/1995                    "/>
    <s v="校友"/>
    <m/>
    <s v="資管系"/>
    <s v="學士班校友"/>
    <n v="285096370"/>
    <s v="b02613014@ntu.edu.tw"/>
    <s v="其它"/>
    <s v="否"/>
    <n v="0"/>
    <n v="1"/>
    <s v="是"/>
    <m/>
    <s v="網路報名"/>
    <s v="49.217.49.97"/>
    <x v="732"/>
    <n v="6"/>
    <s v="TIP"/>
    <s v="企業實習說明會 "/>
    <x v="31"/>
    <n v="2"/>
    <n v="107"/>
    <n v="1"/>
    <n v="1"/>
    <n v="10"/>
    <s v="否"/>
    <s v="b02613014黃紹華"/>
    <n v="0"/>
    <n v="1"/>
    <n v="10"/>
    <n v="0"/>
    <n v="0"/>
    <n v="0"/>
    <s v="其他"/>
    <s v="非在校生"/>
    <s v="其他"/>
    <s v="其他"/>
  </r>
  <r>
    <s v="05 14 2019 11:07AM            "/>
    <s v="李善樂"/>
    <s v="H124644726"/>
    <s v="男"/>
    <s v="01/11/1996                    "/>
    <s v="學生"/>
    <s v="管理學院                      "/>
    <s v="國企系"/>
    <s v="碩士班"/>
    <n v="906796080"/>
    <s v="huk468975@gmail.com"/>
    <s v="其它"/>
    <s v="是"/>
    <n v="1"/>
    <n v="0"/>
    <s v="否"/>
    <m/>
    <s v="網路報名"/>
    <s v="140.112.4.209"/>
    <x v="144"/>
    <n v="6"/>
    <s v="TIP"/>
    <s v="企業實習說明會 "/>
    <x v="31"/>
    <n v="2"/>
    <n v="107"/>
    <n v="1"/>
    <n v="1"/>
    <n v="10"/>
    <s v="有"/>
    <s v="r07724011李善樂"/>
    <n v="1"/>
    <n v="0"/>
    <n v="0"/>
    <n v="1"/>
    <n v="0"/>
    <n v="0"/>
    <s v="所"/>
    <s v="國企"/>
    <s v="國企所"/>
    <s v="國企所"/>
  </r>
  <r>
    <s v="05 15 2019  1:15AM            "/>
    <s v="林彧玄"/>
    <s v="L125177173"/>
    <s v="男"/>
    <s v="01/29/1998                    "/>
    <s v="學生"/>
    <s v="管理學院                      "/>
    <s v="國企系"/>
    <s v="學士班"/>
    <n v="926425272"/>
    <s v="b05704053@ntu.edu.tw"/>
    <s v="其它"/>
    <s v="是"/>
    <n v="1"/>
    <n v="0"/>
    <s v="否"/>
    <m/>
    <s v="網路報名"/>
    <s v="140.112.212.45"/>
    <x v="220"/>
    <n v="6"/>
    <s v="TIP"/>
    <s v="企業實習說明會 "/>
    <x v="31"/>
    <n v="2"/>
    <n v="107"/>
    <n v="1"/>
    <n v="1"/>
    <n v="10"/>
    <s v="否"/>
    <s v="b05704053林彧玄"/>
    <n v="1"/>
    <n v="0"/>
    <n v="0"/>
    <n v="1"/>
    <n v="0"/>
    <n v="0"/>
    <s v="系"/>
    <s v="國企"/>
    <s v="國企系"/>
    <s v="國企系"/>
  </r>
  <r>
    <s v="05 15 2019 12:27PM            "/>
    <s v="呂欣瑗"/>
    <s v="B223259676"/>
    <s v="女"/>
    <s v="12/11/1997                    "/>
    <s v="學生"/>
    <s v="醫學院                        "/>
    <s v="職治系"/>
    <s v="學士班"/>
    <n v="972521589"/>
    <s v="b05409028@ntu.edu.tw"/>
    <s v="其它"/>
    <s v="否"/>
    <n v="0"/>
    <n v="1"/>
    <s v="是"/>
    <m/>
    <s v="網路報名"/>
    <s v="140.112.25.99"/>
    <x v="733"/>
    <n v="6"/>
    <s v="TIP"/>
    <s v="企業實習說明會 "/>
    <x v="31"/>
    <n v="2"/>
    <n v="107"/>
    <n v="1"/>
    <n v="1"/>
    <n v="10"/>
    <s v="是"/>
    <s v="b05409028呂欣瑗"/>
    <n v="0"/>
    <n v="1"/>
    <n v="10"/>
    <n v="0"/>
    <n v="0"/>
    <n v="0"/>
    <s v="系"/>
    <s v="其他"/>
    <s v="其他系所"/>
    <s v="其他系所"/>
  </r>
  <r>
    <s v="05 15 2019 11:00PM            "/>
    <s v="張慧琳"/>
    <s v="AD30413690"/>
    <s v="女"/>
    <s v="08/08/1999                    "/>
    <s v="學生"/>
    <s v="管理學院                      "/>
    <s v="財金系"/>
    <s v="學士班"/>
    <n v="901334818"/>
    <s v="b06703053@ntu.edu.tw"/>
    <s v="其它"/>
    <s v="否"/>
    <n v="0"/>
    <n v="1"/>
    <s v="是"/>
    <m/>
    <s v="網路報名"/>
    <s v="140.112.193.63"/>
    <x v="351"/>
    <n v="6"/>
    <s v="TIP"/>
    <s v="企業實習說明會 "/>
    <x v="31"/>
    <n v="2"/>
    <n v="107"/>
    <n v="1"/>
    <n v="1"/>
    <n v="10"/>
    <s v="否"/>
    <s v="b06703053張慧琳"/>
    <n v="0"/>
    <n v="1"/>
    <n v="10"/>
    <n v="0"/>
    <n v="0"/>
    <n v="0"/>
    <s v="系"/>
    <s v="財金"/>
    <s v="財金系"/>
    <s v="財金系"/>
  </r>
  <r>
    <s v="05 16 2019  5:51PM            "/>
    <s v="王暄雯"/>
    <s v="U221734636"/>
    <s v="女"/>
    <s v="12/23/1995                    "/>
    <s v="學生"/>
    <s v="管理學院                      "/>
    <s v="會計系"/>
    <s v="碩士班"/>
    <n v="922729496"/>
    <s v="r07722003@ntu.edu.tw"/>
    <s v="其它"/>
    <s v="否"/>
    <n v="0"/>
    <n v="1"/>
    <s v="是"/>
    <m/>
    <s v="網路報名"/>
    <s v="111.71.75.21"/>
    <x v="37"/>
    <n v="6"/>
    <s v="TIP"/>
    <s v="企業實習說明會 "/>
    <x v="31"/>
    <n v="2"/>
    <n v="107"/>
    <n v="1"/>
    <n v="1"/>
    <n v="10"/>
    <s v="是"/>
    <s v="r07722003王暄雯"/>
    <n v="0"/>
    <n v="1"/>
    <n v="10"/>
    <n v="0"/>
    <n v="0"/>
    <n v="0"/>
    <s v="所"/>
    <s v="會計"/>
    <s v="會計所"/>
    <s v="會研所"/>
  </r>
  <r>
    <s v="05 16 2019 11:29PM            "/>
    <s v="施旻宏"/>
    <s v="E125251160"/>
    <s v="男"/>
    <s v="08/21/1997                    "/>
    <s v="學生"/>
    <s v="理學院                        "/>
    <s v="物理系"/>
    <s v="學士班"/>
    <n v="975211559"/>
    <s v="sm04081721@hotmail.com"/>
    <s v="其它"/>
    <s v="否"/>
    <n v="1"/>
    <n v="0"/>
    <s v="否"/>
    <m/>
    <s v="網路報名"/>
    <s v="59.115.141.41"/>
    <x v="734"/>
    <n v="6"/>
    <s v="TIP"/>
    <s v="企業實習說明會 "/>
    <x v="31"/>
    <n v="2"/>
    <n v="107"/>
    <n v="1"/>
    <n v="1"/>
    <n v="10"/>
    <s v="否"/>
    <s v="b04502053施旻宏"/>
    <n v="1"/>
    <n v="0"/>
    <n v="0"/>
    <n v="1"/>
    <n v="0"/>
    <n v="0"/>
    <s v="系"/>
    <s v="其他"/>
    <s v="其他系所"/>
    <s v="其他系所"/>
  </r>
  <r>
    <s v="05 17 2019  6:00PM            "/>
    <s v="洪肇偉"/>
    <s v="E125077897"/>
    <s v="男"/>
    <s v="08/22/1995                    "/>
    <s v="學生"/>
    <s v="管理學院                      "/>
    <s v="會計系"/>
    <s v="碩士班"/>
    <n v="939731061"/>
    <s v="iamhon0822@gmail.com"/>
    <s v="其它"/>
    <s v="是"/>
    <n v="0"/>
    <n v="1"/>
    <s v="是"/>
    <m/>
    <s v="網路報名"/>
    <s v="49.217.167.110"/>
    <x v="284"/>
    <n v="6"/>
    <s v="TIP"/>
    <s v="企業實習說明會 "/>
    <x v="31"/>
    <n v="2"/>
    <n v="107"/>
    <n v="1"/>
    <n v="1"/>
    <n v="10"/>
    <s v="是"/>
    <s v="r07722048洪肇偉"/>
    <n v="0"/>
    <n v="1"/>
    <n v="10"/>
    <n v="0"/>
    <n v="0"/>
    <n v="0"/>
    <s v="所"/>
    <s v="會計"/>
    <s v="會計所"/>
    <s v="會研所"/>
  </r>
  <r>
    <s v="05 18 2019  8:15PM            "/>
    <s v="蔡佩芸"/>
    <s v="Q224228079"/>
    <s v="女"/>
    <s v="04/19/1999                    "/>
    <s v="學生"/>
    <s v="社會科學院                    "/>
    <s v="經濟系"/>
    <s v="學士班"/>
    <n v="976372707"/>
    <s v="b06303115@ntu.edu.tw"/>
    <s v="其它"/>
    <s v="否"/>
    <n v="1"/>
    <n v="0"/>
    <s v="否"/>
    <m/>
    <s v="網路報名"/>
    <s v="122.117.12.67"/>
    <x v="735"/>
    <n v="6"/>
    <s v="TIP"/>
    <s v="企業實習說明會 "/>
    <x v="31"/>
    <n v="2"/>
    <n v="107"/>
    <n v="1"/>
    <n v="1"/>
    <n v="10"/>
    <s v="無"/>
    <s v="b06303115蔡佩芸"/>
    <n v="1"/>
    <n v="0"/>
    <n v="0"/>
    <n v="1"/>
    <n v="0"/>
    <n v="0"/>
    <s v="系"/>
    <s v="其他"/>
    <s v="其他系所"/>
    <s v="其他系所"/>
  </r>
  <r>
    <s v="05 19 2019  9:37AM            "/>
    <s v="楊芳捷"/>
    <s v="L225048697"/>
    <s v="女"/>
    <s v="02/21/1997                    "/>
    <s v="學生"/>
    <s v="社會科學院                    "/>
    <s v="經濟系"/>
    <s v="學士班"/>
    <n v="970692017"/>
    <s v="jessicay221@gmail.com"/>
    <s v="其它"/>
    <s v="是"/>
    <n v="1"/>
    <n v="0"/>
    <s v="否"/>
    <m/>
    <s v="網路報名"/>
    <s v="114.46.172.147"/>
    <x v="548"/>
    <n v="6"/>
    <s v="TIP"/>
    <s v="企業實習說明會 "/>
    <x v="31"/>
    <n v="2"/>
    <n v="107"/>
    <n v="1"/>
    <n v="1"/>
    <n v="10"/>
    <s v="是"/>
    <s v="b05610013楊芳捷"/>
    <n v="1"/>
    <n v="0"/>
    <n v="0"/>
    <n v="1"/>
    <n v="0"/>
    <n v="0"/>
    <s v="系"/>
    <s v="其他"/>
    <s v="其他系所"/>
    <s v="其他系所"/>
  </r>
  <r>
    <s v="05 19 2019  3:48PM            "/>
    <s v="林明偉"/>
    <s v="a127719849"/>
    <s v="男"/>
    <s v="10/22/1981                    "/>
    <s v="校外人士"/>
    <m/>
    <m/>
    <m/>
    <n v="919177091"/>
    <s v="dreamway127@gmail.com"/>
    <s v="其它"/>
    <s v="否"/>
    <n v="1"/>
    <n v="0"/>
    <s v="否"/>
    <m/>
    <s v="網路報名"/>
    <s v="27.247.41.161"/>
    <x v="736"/>
    <n v="6"/>
    <s v="TIP"/>
    <s v="企業實習說明會 "/>
    <x v="31"/>
    <n v="2"/>
    <n v="107"/>
    <n v="1"/>
    <n v="1"/>
    <n v="10"/>
    <s v="無"/>
    <s v="way127林明偉"/>
    <n v="1"/>
    <n v="0"/>
    <n v="0"/>
    <n v="1"/>
    <n v="0"/>
    <n v="0"/>
    <s v="其他"/>
    <s v="非在校生"/>
    <s v="其他"/>
    <s v="其他"/>
  </r>
  <r>
    <s v="05 20 2019  2:14PM            "/>
    <s v="蔡柏旻"/>
    <s v="L123927353"/>
    <s v="男"/>
    <s v="09/25/1996                    "/>
    <s v="學生"/>
    <s v="管理學院                      "/>
    <s v="會計系"/>
    <s v="學士班"/>
    <n v="223361763"/>
    <s v="b04702104@ntu.edu.tw"/>
    <s v="其它"/>
    <s v="是"/>
    <n v="0"/>
    <n v="1"/>
    <s v="是"/>
    <m/>
    <s v="網路報名"/>
    <s v="27.246.45.198"/>
    <x v="640"/>
    <n v="6"/>
    <s v="TIP"/>
    <s v="企業實習說明會 "/>
    <x v="31"/>
    <n v="2"/>
    <n v="107"/>
    <n v="1"/>
    <n v="1"/>
    <n v="10"/>
    <s v="Yes"/>
    <s v="b04702104蔡柏旻"/>
    <n v="0"/>
    <n v="1"/>
    <n v="10"/>
    <n v="0"/>
    <n v="0"/>
    <n v="0"/>
    <s v="系"/>
    <s v="會計"/>
    <s v="會計系"/>
    <s v="會計系"/>
  </r>
  <r>
    <s v="05 20 2019  2:57PM            "/>
    <s v="李岱縈"/>
    <s v="F229091083"/>
    <s v="女"/>
    <s v="01/05/1997                    "/>
    <s v="學生"/>
    <s v="管理學院                      "/>
    <s v="工管系企管組"/>
    <s v="學士班"/>
    <n v="988906003"/>
    <m/>
    <s v="其它"/>
    <s v="是"/>
    <n v="0"/>
    <n v="1"/>
    <s v="是"/>
    <m/>
    <s v="網路報名"/>
    <m/>
    <x v="737"/>
    <n v="6"/>
    <s v="TIP"/>
    <s v="企業實習說明會 "/>
    <x v="31"/>
    <n v="2"/>
    <n v="107"/>
    <n v="1"/>
    <n v="1"/>
    <n v="10"/>
    <m/>
    <s v="b04701104李岱縈"/>
    <n v="0"/>
    <n v="1"/>
    <n v="10"/>
    <n v="0"/>
    <n v="0"/>
    <n v="0"/>
    <s v="系"/>
    <s v="工管"/>
    <s v="工管系"/>
    <s v="工管系"/>
  </r>
  <r>
    <s v="05 20 2019  3:57PM            "/>
    <s v="邱心褕"/>
    <s v="L224758087"/>
    <s v="女"/>
    <s v="11/11/1996                    "/>
    <s v="學生"/>
    <s v="文學院                        "/>
    <s v="外文系"/>
    <s v="學士班"/>
    <n v="958633397"/>
    <s v="b04102077@ntu.edu.tw"/>
    <s v="其它"/>
    <s v="否"/>
    <n v="0"/>
    <n v="1"/>
    <s v="是"/>
    <m/>
    <s v="網路報名"/>
    <s v="140.112.25.106"/>
    <x v="239"/>
    <n v="6"/>
    <s v="TIP"/>
    <s v="企業實習說明會 "/>
    <x v="31"/>
    <n v="2"/>
    <n v="107"/>
    <n v="1"/>
    <n v="1"/>
    <n v="10"/>
    <s v="是"/>
    <s v="b04102077邱心褕"/>
    <n v="0"/>
    <n v="1"/>
    <n v="10"/>
    <n v="0"/>
    <n v="0"/>
    <n v="0"/>
    <s v="系"/>
    <s v="其他"/>
    <s v="其他系所"/>
    <s v="其他系所"/>
  </r>
  <r>
    <s v="05 21 2019 11:38AM            "/>
    <s v="李欣倫"/>
    <s v="C221575123"/>
    <s v="女"/>
    <s v="01/17/1999                    "/>
    <s v="學生"/>
    <s v="管理學院                      "/>
    <s v="財金系"/>
    <s v="學士班"/>
    <n v="930880117"/>
    <s v="b06703079@ntu.edu.tw"/>
    <s v="其它"/>
    <s v="否"/>
    <n v="0"/>
    <n v="1"/>
    <s v="是"/>
    <m/>
    <s v="網路報名"/>
    <s v="39.10.165.67"/>
    <x v="127"/>
    <n v="6"/>
    <s v="TIP"/>
    <s v="企業實習說明會 "/>
    <x v="31"/>
    <n v="2"/>
    <n v="107"/>
    <n v="1"/>
    <n v="1"/>
    <n v="10"/>
    <s v="否"/>
    <s v="b06703079李欣倫"/>
    <n v="0"/>
    <n v="1"/>
    <n v="10"/>
    <n v="0"/>
    <n v="0"/>
    <n v="0"/>
    <s v="系"/>
    <s v="財金"/>
    <s v="財金系"/>
    <s v="財金系"/>
  </r>
  <r>
    <s v="05 21 2019  2:53PM            "/>
    <s v="羅淮億"/>
    <s v="J122746424"/>
    <s v="男"/>
    <s v="11/12/1994                    "/>
    <s v="學生"/>
    <s v="生物資源暨農學院              "/>
    <s v="農經系"/>
    <s v="碩士班"/>
    <n v="956111243"/>
    <s v="tank0291@gmail.com"/>
    <s v="其它"/>
    <s v="否"/>
    <n v="1"/>
    <n v="0"/>
    <s v="否"/>
    <m/>
    <s v="網路報名"/>
    <s v="140.112.4.192"/>
    <x v="713"/>
    <n v="6"/>
    <s v="TIP"/>
    <s v="企業實習說明會 "/>
    <x v="31"/>
    <n v="2"/>
    <n v="107"/>
    <n v="1"/>
    <n v="1"/>
    <n v="10"/>
    <s v="是"/>
    <s v="r07627014羅淮億"/>
    <n v="1"/>
    <n v="0"/>
    <n v="0"/>
    <n v="1"/>
    <n v="0"/>
    <n v="0"/>
    <s v="所"/>
    <s v="其他"/>
    <s v="其他系所"/>
    <s v="其他系所"/>
  </r>
  <r>
    <s v="05 21 2019  3:05PM            "/>
    <s v="盧廷瑞"/>
    <s v="L124952412"/>
    <s v="男"/>
    <s v="02/12/1996                    "/>
    <s v="學生"/>
    <s v="生物資源暨農學院              "/>
    <s v="農經系"/>
    <s v="碩士班"/>
    <n v="983306985"/>
    <s v="sd63408@gmail.com"/>
    <s v="其它"/>
    <s v="否"/>
    <n v="0"/>
    <n v="1"/>
    <s v="是"/>
    <m/>
    <s v="網路報名"/>
    <s v="140.112.86.230"/>
    <x v="664"/>
    <n v="6"/>
    <s v="TIP"/>
    <s v="企業實習說明會 "/>
    <x v="31"/>
    <n v="2"/>
    <n v="107"/>
    <n v="1"/>
    <n v="1"/>
    <n v="10"/>
    <s v="有參加過cardo辦的國泰世華銀行亞洲銀行家活動"/>
    <s v="r07627013盧廷瑞"/>
    <n v="0"/>
    <n v="1"/>
    <n v="10"/>
    <n v="0"/>
    <n v="0"/>
    <n v="0"/>
    <s v="所"/>
    <s v="其他"/>
    <s v="其他系所"/>
    <s v="其他系所"/>
  </r>
  <r>
    <s v="05 21 2019  9:12PM            "/>
    <s v="陳昭政"/>
    <s v="A130527417"/>
    <s v="男"/>
    <s v="01/19/1999                    "/>
    <s v="學生"/>
    <s v="管理學院                      "/>
    <s v="國企系"/>
    <s v="學士班"/>
    <n v="970800580"/>
    <s v="a0970800580@gmail.com"/>
    <s v="其它"/>
    <s v="否"/>
    <n v="1"/>
    <n v="0"/>
    <s v="否"/>
    <m/>
    <s v="網路報名"/>
    <s v="140.112.25.98"/>
    <x v="437"/>
    <n v="6"/>
    <s v="TIP"/>
    <s v="企業實習說明會 "/>
    <x v="31"/>
    <n v="2"/>
    <n v="107"/>
    <n v="1"/>
    <n v="1"/>
    <n v="10"/>
    <s v="否"/>
    <s v="b06704077陳昭政"/>
    <n v="1"/>
    <n v="0"/>
    <n v="0"/>
    <n v="1"/>
    <n v="0"/>
    <n v="0"/>
    <s v="系"/>
    <s v="國企"/>
    <s v="國企系"/>
    <s v="國企系"/>
  </r>
  <r>
    <s v="05 21 2019  9:25PM            "/>
    <s v="陳信?"/>
    <s v="F230078587"/>
    <s v="女"/>
    <s v="10/25/1998                    "/>
    <s v="學生"/>
    <s v="管理學院                      "/>
    <s v="財金系"/>
    <s v="學士班"/>
    <n v="905573625"/>
    <s v="ac871025@gmail.com"/>
    <s v="其它"/>
    <s v="否"/>
    <n v="0"/>
    <n v="1"/>
    <s v="是"/>
    <m/>
    <s v="網路報名"/>
    <s v="223.137.69.102"/>
    <x v="416"/>
    <n v="6"/>
    <s v="TIP"/>
    <s v="企業實習說明會 "/>
    <x v="31"/>
    <n v="2"/>
    <n v="107"/>
    <n v="1"/>
    <n v="1"/>
    <n v="10"/>
    <s v="有"/>
    <s v="b06703045陳信?"/>
    <n v="0"/>
    <n v="1"/>
    <n v="10"/>
    <n v="0"/>
    <n v="0"/>
    <n v="0"/>
    <s v="系"/>
    <s v="財金"/>
    <s v="財金系"/>
    <s v="財金系"/>
  </r>
  <r>
    <s v="05 22 2019  3:34PM            "/>
    <s v="伍羽佳"/>
    <s v="UB00088771"/>
    <s v="女"/>
    <s v="09/12/1991                    "/>
    <s v="學生"/>
    <s v="管理學院                      "/>
    <s v="國企系"/>
    <s v="碩士班"/>
    <n v="905259704"/>
    <s v="wuyujia2013@gmail.com"/>
    <s v="其它"/>
    <s v="是"/>
    <n v="0"/>
    <n v="0"/>
    <s v="是"/>
    <m/>
    <s v="現場報名"/>
    <m/>
    <x v="50"/>
    <n v="6"/>
    <s v="TIP"/>
    <s v="企業實習說明會 "/>
    <x v="31"/>
    <n v="2"/>
    <n v="107"/>
    <n v="1"/>
    <n v="1"/>
    <n v="10"/>
    <m/>
    <s v="r07724060伍羽佳"/>
    <n v="0"/>
    <n v="0"/>
    <n v="0"/>
    <n v="0"/>
    <n v="1"/>
    <n v="0"/>
    <s v="所"/>
    <s v="國企"/>
    <s v="國企所"/>
    <s v="國企所"/>
  </r>
  <r>
    <s v="05 22 2019  3:35PM            "/>
    <s v="葉昱辰"/>
    <s v="O100395660"/>
    <s v="男"/>
    <s v="06/30/1995                    "/>
    <s v="學生"/>
    <s v="管理學院                      "/>
    <s v="財金系"/>
    <s v="碩士班"/>
    <n v="975301625"/>
    <s v="michael840630@gmail.com"/>
    <s v="其它"/>
    <s v="是"/>
    <n v="0"/>
    <n v="0"/>
    <s v="是"/>
    <m/>
    <s v="現場報名"/>
    <m/>
    <x v="738"/>
    <n v="6"/>
    <s v="TIP"/>
    <s v="企業實習說明會 "/>
    <x v="31"/>
    <n v="2"/>
    <n v="107"/>
    <n v="1"/>
    <n v="1"/>
    <n v="10"/>
    <m/>
    <s v="r06723009葉昱辰"/>
    <n v="0"/>
    <n v="0"/>
    <n v="0"/>
    <n v="0"/>
    <n v="1"/>
    <n v="0"/>
    <s v="所"/>
    <s v="財金"/>
    <s v="財金所"/>
    <s v="財金所"/>
  </r>
  <r>
    <s v="05 22 2019  3:35PM            "/>
    <s v="白宇翔"/>
    <s v="B122857694"/>
    <s v="男"/>
    <s v="06/15/1995                    "/>
    <s v="學生"/>
    <s v="管理學院                      "/>
    <s v="會計系"/>
    <s v="碩士班"/>
    <n v="925167707"/>
    <s v="jasonbai0615@gmail.com"/>
    <s v="其它"/>
    <s v="是"/>
    <n v="0"/>
    <n v="0"/>
    <s v="是"/>
    <m/>
    <s v="現場報名"/>
    <m/>
    <x v="48"/>
    <n v="6"/>
    <s v="TIP"/>
    <s v="企業實習說明會 "/>
    <x v="31"/>
    <n v="2"/>
    <n v="107"/>
    <n v="1"/>
    <n v="1"/>
    <n v="10"/>
    <m/>
    <s v="r07722037白宇翔"/>
    <n v="0"/>
    <n v="0"/>
    <n v="0"/>
    <n v="0"/>
    <n v="1"/>
    <n v="0"/>
    <s v="所"/>
    <s v="會計"/>
    <s v="會計所"/>
    <s v="會研所"/>
  </r>
  <r>
    <s v="05 22 2019  3:35PM            "/>
    <s v="王俊凱"/>
    <s v="A129556724"/>
    <s v="男"/>
    <s v="04/19/1996                    "/>
    <s v="學生"/>
    <s v="管理學院                      "/>
    <s v="會計系"/>
    <s v="碩士班"/>
    <n v="981296996"/>
    <s v="lawrence70726@gmail.com"/>
    <s v="其它"/>
    <s v="是"/>
    <n v="0"/>
    <n v="0"/>
    <s v="是"/>
    <m/>
    <s v="現場報名"/>
    <m/>
    <x v="739"/>
    <n v="6"/>
    <s v="TIP"/>
    <s v="企業實習說明會 "/>
    <x v="31"/>
    <n v="2"/>
    <n v="107"/>
    <n v="1"/>
    <n v="1"/>
    <n v="10"/>
    <m/>
    <s v="r07722013王俊凱"/>
    <n v="0"/>
    <n v="0"/>
    <n v="0"/>
    <n v="0"/>
    <n v="1"/>
    <n v="0"/>
    <s v="所"/>
    <s v="會計"/>
    <s v="會計所"/>
    <s v="會研所"/>
  </r>
  <r>
    <s v="05 22 2019  3:35PM            "/>
    <s v="賴柏宇"/>
    <s v="A130356856"/>
    <s v="男"/>
    <s v="05/26/1996                    "/>
    <s v="學生"/>
    <s v="管理學院                      "/>
    <s v="會計系"/>
    <s v="碩士班"/>
    <n v="936181646"/>
    <s v="lai21141@gmail.com"/>
    <s v="其它"/>
    <s v="是"/>
    <n v="0"/>
    <n v="0"/>
    <s v="是"/>
    <m/>
    <s v="現場報名"/>
    <m/>
    <x v="680"/>
    <n v="6"/>
    <s v="TIP"/>
    <s v="企業實習說明會 "/>
    <x v="31"/>
    <n v="2"/>
    <n v="107"/>
    <n v="1"/>
    <n v="1"/>
    <n v="10"/>
    <m/>
    <s v="r07722039賴柏宇"/>
    <n v="0"/>
    <n v="0"/>
    <n v="0"/>
    <n v="0"/>
    <n v="1"/>
    <n v="0"/>
    <s v="所"/>
    <s v="會計"/>
    <s v="會計所"/>
    <s v="會研所"/>
  </r>
  <r>
    <s v="05 22 2019  3:37PM            "/>
    <s v="王迎曦"/>
    <s v="A130320972"/>
    <s v="男"/>
    <s v="11/07/1994                    "/>
    <s v="學生"/>
    <s v="管理學院                      "/>
    <s v="會計系"/>
    <s v="碩士班"/>
    <n v="932911514"/>
    <s v="ingowangcc@gmail.com"/>
    <s v="其它"/>
    <s v="是"/>
    <n v="0"/>
    <n v="0"/>
    <s v="是"/>
    <m/>
    <s v="現場報名"/>
    <m/>
    <x v="740"/>
    <n v="6"/>
    <s v="TIP"/>
    <s v="企業實習說明會 "/>
    <x v="31"/>
    <n v="2"/>
    <n v="107"/>
    <n v="1"/>
    <n v="1"/>
    <n v="10"/>
    <m/>
    <s v="r07722011王迎曦"/>
    <n v="0"/>
    <n v="0"/>
    <n v="0"/>
    <n v="0"/>
    <n v="1"/>
    <n v="0"/>
    <s v="所"/>
    <s v="會計"/>
    <s v="會計所"/>
    <s v="會研所"/>
  </r>
  <r>
    <s v="05 22 2019  3:37PM            "/>
    <s v="曾騰毅"/>
    <s v="N126133015"/>
    <s v="男"/>
    <s v="07/03/1998                    "/>
    <s v="學生"/>
    <s v="管理學院                      "/>
    <s v="國企系"/>
    <s v="學士班"/>
    <n v="952285851"/>
    <m/>
    <s v="其它"/>
    <s v="是"/>
    <n v="0"/>
    <n v="0"/>
    <s v="是"/>
    <m/>
    <s v="現場報名"/>
    <m/>
    <x v="483"/>
    <n v="6"/>
    <s v="TIP"/>
    <s v="企業實習說明會 "/>
    <x v="31"/>
    <n v="2"/>
    <n v="107"/>
    <n v="1"/>
    <n v="1"/>
    <n v="10"/>
    <m/>
    <s v="b05704073曾騰毅"/>
    <n v="0"/>
    <n v="0"/>
    <n v="0"/>
    <n v="0"/>
    <n v="1"/>
    <n v="0"/>
    <s v="系"/>
    <s v="國企"/>
    <s v="國企系"/>
    <s v="國企系"/>
  </r>
  <r>
    <m/>
    <m/>
    <m/>
    <m/>
    <m/>
    <m/>
    <m/>
    <m/>
    <m/>
    <m/>
    <m/>
    <m/>
    <m/>
    <n v="0"/>
    <n v="0"/>
    <s v="是"/>
    <m/>
    <s v="現場報名"/>
    <m/>
    <x v="1"/>
    <n v="6"/>
    <s v="TIP"/>
    <s v="企業實習說明會 "/>
    <x v="31"/>
    <n v="2"/>
    <n v="107"/>
    <n v="1"/>
    <n v="1"/>
    <n v="10"/>
    <m/>
    <s v="其他"/>
    <n v="0"/>
    <n v="0"/>
    <n v="0"/>
    <n v="0"/>
    <n v="1"/>
    <n v="0"/>
    <s v="其他"/>
    <s v="非在校生"/>
    <s v="其他"/>
    <s v="其他"/>
  </r>
  <r>
    <m/>
    <m/>
    <m/>
    <m/>
    <m/>
    <m/>
    <m/>
    <m/>
    <m/>
    <m/>
    <m/>
    <m/>
    <m/>
    <n v="0"/>
    <n v="0"/>
    <s v="是"/>
    <m/>
    <s v="現場報名"/>
    <m/>
    <x v="1"/>
    <n v="6"/>
    <s v="TIP"/>
    <s v="企業實習說明會 "/>
    <x v="31"/>
    <n v="2"/>
    <n v="107"/>
    <n v="1"/>
    <n v="1"/>
    <n v="10"/>
    <m/>
    <s v="其他"/>
    <n v="0"/>
    <n v="0"/>
    <n v="0"/>
    <n v="0"/>
    <n v="1"/>
    <n v="0"/>
    <s v="其他"/>
    <s v="非在校生"/>
    <s v="其他"/>
    <s v="其他"/>
  </r>
  <r>
    <m/>
    <m/>
    <m/>
    <m/>
    <m/>
    <m/>
    <m/>
    <m/>
    <m/>
    <m/>
    <m/>
    <m/>
    <m/>
    <n v="0"/>
    <n v="0"/>
    <s v="是"/>
    <m/>
    <s v="現場報名"/>
    <m/>
    <x v="1"/>
    <n v="6"/>
    <s v="TIP"/>
    <s v="企業實習說明會 "/>
    <x v="31"/>
    <n v="2"/>
    <n v="107"/>
    <n v="1"/>
    <n v="1"/>
    <n v="10"/>
    <m/>
    <s v="其他"/>
    <n v="0"/>
    <n v="0"/>
    <n v="0"/>
    <n v="0"/>
    <n v="1"/>
    <n v="0"/>
    <s v="其他"/>
    <s v="非在校生"/>
    <s v="其他"/>
    <s v="其他"/>
  </r>
  <r>
    <m/>
    <s v="毛美能"/>
    <m/>
    <m/>
    <m/>
    <s v="學生"/>
    <s v="工學院                        "/>
    <s v="土木系"/>
    <s v="碩士班"/>
    <m/>
    <m/>
    <m/>
    <m/>
    <n v="0"/>
    <n v="0"/>
    <s v="是"/>
    <m/>
    <s v="現場報名"/>
    <m/>
    <x v="741"/>
    <n v="6"/>
    <s v="TIP"/>
    <s v="企業實習說明會 "/>
    <x v="31"/>
    <n v="2"/>
    <n v="107"/>
    <n v="1"/>
    <n v="1"/>
    <n v="10"/>
    <m/>
    <s v="r08521515毛美能"/>
    <n v="0"/>
    <n v="0"/>
    <n v="0"/>
    <n v="0"/>
    <n v="1"/>
    <n v="0"/>
    <s v="所"/>
    <s v="其他"/>
    <s v="其他系所"/>
    <s v="其他系所"/>
  </r>
  <r>
    <s v="05 22 2019  3:39PM            "/>
    <s v="吳晨瑋"/>
    <s v="G122298869"/>
    <s v="男"/>
    <s v="04/23/1997                    "/>
    <s v="學生"/>
    <s v="管理學院                      "/>
    <s v="工管系企管組"/>
    <s v="學士班"/>
    <n v="970424949"/>
    <s v="cwwu97@gmail.com"/>
    <s v="其它"/>
    <s v="是"/>
    <n v="0"/>
    <n v="0"/>
    <s v="是"/>
    <m/>
    <s v="志工"/>
    <m/>
    <x v="92"/>
    <n v="6"/>
    <s v="TIP"/>
    <s v="企業實習說明會 "/>
    <x v="31"/>
    <n v="2"/>
    <n v="107"/>
    <n v="1"/>
    <n v="1"/>
    <n v="10"/>
    <m/>
    <s v="b06701132吳晨瑋"/>
    <n v="0"/>
    <n v="0"/>
    <n v="20"/>
    <n v="0"/>
    <n v="0"/>
    <n v="1"/>
    <s v="系"/>
    <s v="工管"/>
    <s v="工管系"/>
    <s v="工管系"/>
  </r>
  <r>
    <s v="05  2 2019  2:56PM            "/>
    <s v="劉鎮霆"/>
    <s v="A130926698"/>
    <s v="男"/>
    <s v="01/29/2000                    "/>
    <s v="學生"/>
    <s v="管理學院                      "/>
    <s v="資管系"/>
    <s v="學士班"/>
    <n v="961300580"/>
    <s v="jackyliu0129@gmail.com"/>
    <s v="其它"/>
    <s v="否"/>
    <n v="0"/>
    <n v="1"/>
    <s v="是"/>
    <m/>
    <s v="網路報名"/>
    <s v="111.184.34.55"/>
    <x v="742"/>
    <n v="6"/>
    <s v="職涯講堂"/>
    <s v="校友職涯分享會"/>
    <x v="32"/>
    <n v="2"/>
    <n v="107"/>
    <n v="1"/>
    <n v="1"/>
    <n v="10"/>
    <s v="認為遊戲營運曾碰到最大的困難是什麼?"/>
    <s v="b07705015劉鎮霆"/>
    <n v="0"/>
    <n v="1"/>
    <n v="10"/>
    <n v="0"/>
    <n v="0"/>
    <n v="0"/>
    <s v="系"/>
    <s v="資管"/>
    <s v="資管系"/>
    <s v="資管系"/>
  </r>
  <r>
    <s v="05  3 2019  2:05PM            "/>
    <s v="沈智暐"/>
    <s v="N124547628"/>
    <s v="男"/>
    <s v="09/15/1993                    "/>
    <s v="校外人士"/>
    <m/>
    <m/>
    <m/>
    <n v="975006101"/>
    <s v="cloudwithdust@gmail.com"/>
    <s v="其它"/>
    <s v="否"/>
    <n v="0"/>
    <n v="1"/>
    <s v="是"/>
    <m/>
    <s v="網路報名"/>
    <s v="1.171.166.200"/>
    <x v="743"/>
    <n v="6"/>
    <s v="職涯講堂"/>
    <s v="校友職涯分享會"/>
    <x v="32"/>
    <n v="2"/>
    <n v="107"/>
    <n v="1"/>
    <n v="1"/>
    <n v="10"/>
    <s v="許多遊戲在公布即將結束營運時，皆有眾多玩家表示「是好遊戲、不明白為何不繼續營運」，由此可知該遊戲確實仍存在其客群。想請問小米「一款遊戲啟動結束營運的程序時，會評估哪些項目以及其標準為何？」"/>
    <s v="cloudwithdust@gmail.com沈智暐"/>
    <n v="0"/>
    <n v="1"/>
    <n v="10"/>
    <n v="0"/>
    <n v="0"/>
    <n v="0"/>
    <s v="其他"/>
    <s v="非在校生"/>
    <s v="其他"/>
    <s v="其他"/>
  </r>
  <r>
    <s v="05  4 2019 12:12AM            "/>
    <s v="黃麒峰"/>
    <s v="F129631950"/>
    <s v="男"/>
    <s v="09/25/1996                    "/>
    <s v="學生"/>
    <s v="管理學院                      "/>
    <s v="國企系"/>
    <s v="學士班"/>
    <n v="975364821"/>
    <s v="b04704072@ntu.edu.tw"/>
    <s v="其它"/>
    <s v="否"/>
    <n v="0"/>
    <n v="1"/>
    <s v="是"/>
    <m/>
    <s v="網路報名"/>
    <s v="140.112.217.154"/>
    <x v="744"/>
    <n v="6"/>
    <s v="職涯講堂"/>
    <s v="校友職涯分享會"/>
    <x v="32"/>
    <n v="2"/>
    <n v="107"/>
    <n v="1"/>
    <n v="1"/>
    <n v="10"/>
    <s v="如何平衡玩家與企業家兩種角色呢？"/>
    <s v="b04704072黃麒峰"/>
    <n v="0"/>
    <n v="1"/>
    <n v="10"/>
    <n v="0"/>
    <n v="0"/>
    <n v="0"/>
    <s v="系"/>
    <s v="國企"/>
    <s v="國企系"/>
    <s v="國企系"/>
  </r>
  <r>
    <s v="05  9 2019  2:11PM            "/>
    <s v="吳豐光"/>
    <s v="AC30131477"/>
    <s v="男"/>
    <s v="09/13/1996                    "/>
    <s v="學生"/>
    <s v="管理學院                      "/>
    <s v="財金系"/>
    <s v="學士班"/>
    <n v="974049080"/>
    <s v="b04703124@ntu.edu.tw"/>
    <s v="其它"/>
    <s v="是"/>
    <n v="0"/>
    <n v="1"/>
    <s v="是"/>
    <m/>
    <s v="網路報名"/>
    <s v="140.112.243.65"/>
    <x v="95"/>
    <n v="6"/>
    <s v="職涯講堂"/>
    <s v="校友職涯分享會"/>
    <x v="32"/>
    <n v="2"/>
    <n v="107"/>
    <n v="1"/>
    <n v="1"/>
    <n v="10"/>
    <s v="無"/>
    <s v="b04703124吳豐光"/>
    <n v="0"/>
    <n v="1"/>
    <n v="10"/>
    <n v="0"/>
    <n v="0"/>
    <n v="0"/>
    <s v="系"/>
    <s v="財金"/>
    <s v="財金系"/>
    <s v="財金系"/>
  </r>
  <r>
    <s v="05  9 2019  4:06PM            "/>
    <s v="高士淵"/>
    <s v="A128511669"/>
    <s v="男"/>
    <s v="06/10/1999                    "/>
    <s v="學生"/>
    <s v="管理學院                      "/>
    <s v="工管系企管組"/>
    <s v="學士班"/>
    <n v="935968632"/>
    <s v="b06701108@ntu.edu.tw"/>
    <s v="其它"/>
    <s v="否"/>
    <n v="0"/>
    <n v="1"/>
    <s v="是"/>
    <m/>
    <s v="網路報名"/>
    <s v="123.193.42.161"/>
    <x v="745"/>
    <n v="6"/>
    <s v="職涯講堂"/>
    <s v="校友職涯分享會"/>
    <x v="32"/>
    <n v="2"/>
    <n v="107"/>
    <n v="1"/>
    <n v="1"/>
    <n v="10"/>
    <s v="無"/>
    <s v="b06701108高士淵"/>
    <n v="0"/>
    <n v="1"/>
    <n v="10"/>
    <n v="0"/>
    <n v="0"/>
    <n v="0"/>
    <s v="系"/>
    <s v="工管"/>
    <s v="工管系"/>
    <s v="工管系"/>
  </r>
  <r>
    <s v="05 14 2019  3:17PM            "/>
    <s v="廖淯晴"/>
    <s v="E225058956"/>
    <s v="女"/>
    <s v="12/13/1999                    "/>
    <s v="學生"/>
    <s v="管理學院                      "/>
    <s v="國企系"/>
    <s v="學士班"/>
    <n v="901237631"/>
    <s v="b07704045@ntu.edu.tw"/>
    <s v="其它"/>
    <s v="否"/>
    <n v="0"/>
    <n v="1"/>
    <s v="是"/>
    <m/>
    <s v="網路報名"/>
    <s v="49.216.1.43"/>
    <x v="746"/>
    <n v="6"/>
    <s v="職涯講堂"/>
    <s v="校友職涯分享會"/>
    <x v="32"/>
    <n v="2"/>
    <n v="107"/>
    <n v="1"/>
    <n v="1"/>
    <n v="10"/>
    <s v="是否建議大學生創業？如果大學生想要創業應作足什麼樣的準備？"/>
    <s v="b07704045廖淯晴"/>
    <n v="0"/>
    <n v="1"/>
    <n v="10"/>
    <n v="0"/>
    <n v="0"/>
    <n v="0"/>
    <s v="系"/>
    <s v="國企"/>
    <s v="國企系"/>
    <s v="國企系"/>
  </r>
  <r>
    <s v="05 14 2019  3:39PM            "/>
    <s v="施權峰"/>
    <s v="A122078601"/>
    <s v="男"/>
    <s v="07/23/1975                    "/>
    <s v="學生"/>
    <s v="管理學院                      "/>
    <s v="國企系"/>
    <s v="博士班"/>
    <n v="939282371"/>
    <s v="d04724002@ntu.edu.tw"/>
    <s v="其它"/>
    <s v="否"/>
    <n v="0"/>
    <n v="1"/>
    <s v="是"/>
    <m/>
    <s v="網路報名"/>
    <s v="220.133.208.18"/>
    <x v="747"/>
    <n v="6"/>
    <s v="職涯講堂"/>
    <s v="校友職涯分享會"/>
    <x v="32"/>
    <n v="2"/>
    <n v="107"/>
    <n v="1"/>
    <n v="1"/>
    <n v="10"/>
    <s v="無"/>
    <s v="d04724002施權峰"/>
    <n v="0"/>
    <n v="1"/>
    <n v="10"/>
    <n v="0"/>
    <n v="0"/>
    <n v="0"/>
    <s v="所"/>
    <s v="國企"/>
    <s v="國企所"/>
    <s v="國企所"/>
  </r>
  <r>
    <s v="05 14 2019  7:46PM            "/>
    <s v="林智源"/>
    <s v="A126023326"/>
    <s v="男"/>
    <s v="09/06/1988                    "/>
    <s v="校外人士"/>
    <s v="電機資訊學院                  "/>
    <m/>
    <m/>
    <n v="916353607"/>
    <s v="henry81313@gmail.com"/>
    <s v="其它"/>
    <s v="否"/>
    <n v="1"/>
    <n v="0"/>
    <s v="否"/>
    <m/>
    <s v="網路報名"/>
    <s v="140.112.25.106"/>
    <x v="748"/>
    <n v="6"/>
    <s v="職涯講堂"/>
    <s v="校友職涯分享會"/>
    <x v="32"/>
    <n v="2"/>
    <n v="107"/>
    <n v="1"/>
    <n v="1"/>
    <n v="10"/>
    <s v="無"/>
    <s v="henry81313林智源"/>
    <n v="1"/>
    <n v="0"/>
    <n v="0"/>
    <n v="1"/>
    <n v="0"/>
    <n v="0"/>
    <s v="其他"/>
    <s v="非在校生"/>
    <s v="其他"/>
    <s v="其他"/>
  </r>
  <r>
    <s v="05 14 2019 11:03PM            "/>
    <s v="溫友容"/>
    <s v="V221429364"/>
    <s v="女"/>
    <s v="10/01/1996                    "/>
    <s v="學生"/>
    <s v="管理學院                      "/>
    <s v="財金系"/>
    <s v="學士班"/>
    <n v="981099369"/>
    <s v="yuki19961001@gmail.com"/>
    <s v="其它"/>
    <s v="否"/>
    <n v="0"/>
    <n v="1"/>
    <s v="是"/>
    <m/>
    <s v="網路報名"/>
    <s v="140.112.217.185"/>
    <x v="561"/>
    <n v="6"/>
    <s v="職涯講堂"/>
    <s v="校友職涯分享會"/>
    <x v="32"/>
    <n v="2"/>
    <n v="107"/>
    <n v="1"/>
    <n v="1"/>
    <n v="10"/>
    <s v="如何在大學就確立未來規劃？"/>
    <s v="b05703037溫友容"/>
    <n v="0"/>
    <n v="1"/>
    <n v="10"/>
    <n v="0"/>
    <n v="0"/>
    <n v="0"/>
    <s v="系"/>
    <s v="財金"/>
    <s v="財金系"/>
    <s v="財金系"/>
  </r>
  <r>
    <s v="05 15 2019 12:11PM            "/>
    <s v="吳姿君"/>
    <s v="D222830035"/>
    <s v="女"/>
    <s v="01/11/1996                    "/>
    <s v="學生"/>
    <s v="管理學院                      "/>
    <s v="資管系"/>
    <s v="碩士班"/>
    <n v="973141266"/>
    <s v="nicole2092455@gmail.com"/>
    <s v="其它"/>
    <s v="否"/>
    <n v="0"/>
    <n v="1"/>
    <s v="是"/>
    <m/>
    <s v="網路報名"/>
    <s v="223.136.159.41"/>
    <x v="749"/>
    <n v="6"/>
    <s v="職涯講堂"/>
    <s v="校友職涯分享會"/>
    <x v="32"/>
    <n v="2"/>
    <n v="107"/>
    <n v="1"/>
    <n v="1"/>
    <n v="10"/>
    <s v="請問想要加入唯晶的遊戲工程師須要具備哪些技術能力?"/>
    <s v="r07725049吳姿君"/>
    <n v="0"/>
    <n v="1"/>
    <n v="10"/>
    <n v="0"/>
    <n v="0"/>
    <n v="0"/>
    <s v="所"/>
    <s v="資管"/>
    <s v="資管所"/>
    <s v="資管所"/>
  </r>
  <r>
    <s v="05 15 2019 12:20PM            "/>
    <s v="洪靖雯"/>
    <s v="E225109654"/>
    <s v="女"/>
    <s v="06/28/1996                    "/>
    <s v="學生"/>
    <s v="管理學院                      "/>
    <s v="資管系"/>
    <s v="碩士班"/>
    <n v="975016313"/>
    <s v="amie12349@gmail.com"/>
    <s v="其它"/>
    <s v="否"/>
    <n v="0"/>
    <n v="1"/>
    <s v="是"/>
    <m/>
    <s v="網路報名"/>
    <s v="140.112.107.62"/>
    <x v="750"/>
    <n v="6"/>
    <s v="職涯講堂"/>
    <s v="校友職涯分享會"/>
    <x v="32"/>
    <n v="2"/>
    <n v="107"/>
    <n v="1"/>
    <n v="1"/>
    <n v="10"/>
    <s v="因為最近貴公司有在暑期實習新增VR實習生職位，想問講者貴公司是否有開始想網VR遊戲做發展？"/>
    <s v="r07725021洪靖雯"/>
    <n v="0"/>
    <n v="1"/>
    <n v="10"/>
    <n v="0"/>
    <n v="0"/>
    <n v="0"/>
    <s v="所"/>
    <s v="資管"/>
    <s v="資管所"/>
    <s v="資管所"/>
  </r>
  <r>
    <s v="05 17 2019 12:16AM            "/>
    <s v="潘政傑"/>
    <s v="F129443905"/>
    <s v="男"/>
    <s v="05/21/1995                    "/>
    <s v="學生"/>
    <s v="管理學院                      "/>
    <s v="國企系"/>
    <s v="碩士班"/>
    <n v="921060797"/>
    <s v="jeffpan2003@gmail.com"/>
    <s v="其它"/>
    <s v="是"/>
    <n v="0"/>
    <n v="1"/>
    <s v="是"/>
    <m/>
    <s v="網路報名"/>
    <s v="218.161.17.190"/>
    <x v="628"/>
    <n v="6"/>
    <s v="職涯講堂"/>
    <s v="校友職涯分享會"/>
    <x v="32"/>
    <n v="2"/>
    <n v="107"/>
    <n v="1"/>
    <n v="1"/>
    <n v="10"/>
    <s v="想知道學姊創業過程選擇就讀EMBA的理由（轉戾點）"/>
    <s v="r06724082潘政傑"/>
    <n v="0"/>
    <n v="1"/>
    <n v="10"/>
    <n v="0"/>
    <n v="0"/>
    <n v="0"/>
    <s v="所"/>
    <s v="國企"/>
    <s v="國企所"/>
    <s v="國企所"/>
  </r>
  <r>
    <s v="05 17 2019  7:17AM            "/>
    <s v="林傳奇"/>
    <s v="A129672223"/>
    <s v="男"/>
    <s v="09/04/1998                    "/>
    <s v="學生"/>
    <s v="管理學院                      "/>
    <s v="會計系"/>
    <s v="學士班"/>
    <n v="983350691"/>
    <s v="b05702008@ntu.edu.tw"/>
    <s v="其它"/>
    <s v="否"/>
    <n v="0"/>
    <n v="1"/>
    <s v="是"/>
    <m/>
    <s v="網路報名"/>
    <s v="111.71.40.119"/>
    <x v="751"/>
    <n v="6"/>
    <s v="職涯講堂"/>
    <s v="校友職涯分享會"/>
    <x v="32"/>
    <n v="2"/>
    <n v="107"/>
    <n v="1"/>
    <n v="1"/>
    <n v="10"/>
    <s v="從職員到創業的心路歷程"/>
    <s v="b05702008林傳奇"/>
    <n v="0"/>
    <n v="1"/>
    <n v="10"/>
    <n v="0"/>
    <n v="0"/>
    <n v="0"/>
    <s v="系"/>
    <s v="會計"/>
    <s v="會計系"/>
    <s v="會計系"/>
  </r>
  <r>
    <s v="05 18 2019  2:07PM            "/>
    <s v="曾斯平"/>
    <s v="O100512590"/>
    <s v="男"/>
    <s v="05/09/1998                    "/>
    <s v="學生"/>
    <s v="管理學院                      "/>
    <s v="工管系科管組"/>
    <s v="學士班"/>
    <n v="976747990"/>
    <s v="b05701213@ntu.edu.tw"/>
    <s v="其它"/>
    <s v="否"/>
    <n v="0"/>
    <n v="1"/>
    <s v="是"/>
    <m/>
    <s v="網路報名"/>
    <s v="110.25.160.236"/>
    <x v="752"/>
    <n v="6"/>
    <s v="職涯講堂"/>
    <s v="校友職涯分享會"/>
    <x v="32"/>
    <n v="2"/>
    <n v="107"/>
    <n v="1"/>
    <n v="1"/>
    <n v="10"/>
    <s v="想請問您，如果以後要進入遊戲產業，除了要具備對遊戲的熱情外，您認為還有哪些必備或是加分的技能呢?(By美術不在行但以後想進入遊戲或是電競產業的在學生)"/>
    <s v="b05701213曾斯平"/>
    <n v="0"/>
    <n v="1"/>
    <n v="10"/>
    <n v="0"/>
    <n v="0"/>
    <n v="0"/>
    <s v="系"/>
    <s v="工管"/>
    <s v="工管系"/>
    <s v="工管系"/>
  </r>
  <r>
    <s v="05 23 2019  2:59PM            "/>
    <s v="李季陽"/>
    <s v="T124353318"/>
    <s v="男"/>
    <s v="07/21/1997                    "/>
    <s v="學生"/>
    <s v="生物資源暨農學院              "/>
    <s v="生工系"/>
    <s v="學士班"/>
    <n v="287120672"/>
    <m/>
    <s v="其它"/>
    <s v="是"/>
    <n v="0"/>
    <n v="0"/>
    <s v="是"/>
    <m/>
    <s v="現場報名"/>
    <m/>
    <x v="753"/>
    <n v="6"/>
    <s v="職涯講堂"/>
    <s v="校友職涯分享會"/>
    <x v="32"/>
    <n v="2"/>
    <n v="107"/>
    <n v="1"/>
    <n v="1"/>
    <n v="10"/>
    <m/>
    <s v="B04602031李季陽"/>
    <n v="0"/>
    <n v="0"/>
    <n v="0"/>
    <n v="0"/>
    <n v="1"/>
    <n v="0"/>
    <s v="系"/>
    <s v="其他"/>
    <s v="其他系所"/>
    <s v="其他系所"/>
  </r>
  <r>
    <s v="05 23 2019  2:59PM            "/>
    <s v="郭  昕"/>
    <s v="A130639930"/>
    <s v="男"/>
    <s v="12/07/1996                    "/>
    <s v="學生"/>
    <s v="管理學院                      "/>
    <s v="財金系"/>
    <s v="學士班"/>
    <n v="227932925"/>
    <m/>
    <s v="其它"/>
    <s v="是"/>
    <n v="0"/>
    <n v="0"/>
    <s v="是"/>
    <m/>
    <s v="現場報名"/>
    <m/>
    <x v="754"/>
    <n v="6"/>
    <s v="職涯講堂"/>
    <s v="校友職涯分享會"/>
    <x v="32"/>
    <n v="2"/>
    <n v="107"/>
    <n v="1"/>
    <n v="1"/>
    <n v="10"/>
    <m/>
    <s v="B04703089郭  昕"/>
    <n v="0"/>
    <n v="0"/>
    <n v="0"/>
    <n v="0"/>
    <n v="1"/>
    <n v="0"/>
    <s v="系"/>
    <s v="財金"/>
    <s v="財金系"/>
    <s v="財金系"/>
  </r>
  <r>
    <s v="05 23 2019  3:00PM            "/>
    <s v="張致瑋"/>
    <s v="N125737037"/>
    <s v="男"/>
    <s v="11/08/1998                    "/>
    <s v="學生"/>
    <s v="管理學院                      "/>
    <s v="工管系科管組"/>
    <s v="學士班"/>
    <n v="974023584"/>
    <s v="stupidwillyasd@gmail.com"/>
    <s v="其它"/>
    <s v="是"/>
    <n v="0"/>
    <n v="0"/>
    <s v="是"/>
    <m/>
    <s v="現場報名"/>
    <m/>
    <x v="755"/>
    <n v="6"/>
    <s v="職涯講堂"/>
    <s v="校友職涯分享會"/>
    <x v="32"/>
    <n v="2"/>
    <n v="107"/>
    <n v="1"/>
    <n v="1"/>
    <n v="10"/>
    <m/>
    <s v="B06701206張致瑋"/>
    <n v="0"/>
    <n v="0"/>
    <n v="0"/>
    <n v="0"/>
    <n v="1"/>
    <n v="0"/>
    <s v="系"/>
    <s v="工管"/>
    <s v="工管系"/>
    <s v="工管系"/>
  </r>
  <r>
    <s v="05 23 2019  3:00PM            "/>
    <s v="吳東翰"/>
    <s v="F130906299"/>
    <s v="男"/>
    <s v="02/12/2000                    "/>
    <s v="學生"/>
    <s v="管理學院                      "/>
    <s v="國企系"/>
    <s v="學士班"/>
    <n v="933878672"/>
    <s v="safin120212@gmail.com"/>
    <s v="其它"/>
    <s v="是"/>
    <n v="0"/>
    <n v="0"/>
    <s v="是"/>
    <m/>
    <s v="現場報名"/>
    <m/>
    <x v="756"/>
    <n v="6"/>
    <s v="職涯講堂"/>
    <s v="校友職涯分享會"/>
    <x v="32"/>
    <n v="2"/>
    <n v="107"/>
    <n v="1"/>
    <n v="1"/>
    <n v="10"/>
    <m/>
    <s v="B07704062吳東翰"/>
    <n v="0"/>
    <n v="0"/>
    <n v="0"/>
    <n v="0"/>
    <n v="1"/>
    <n v="0"/>
    <s v="系"/>
    <s v="國企"/>
    <s v="國企系"/>
    <s v="國企系"/>
  </r>
  <r>
    <s v="05 23 2019  3:00PM            "/>
    <s v="黃子倢"/>
    <s v="R224551903"/>
    <s v="女"/>
    <s v="01/25/1999                    "/>
    <s v="學生"/>
    <s v="管理學院                      "/>
    <s v="工管系企管組"/>
    <s v="學士班"/>
    <n v="963909005"/>
    <s v="26bushiyc@gmail.com"/>
    <s v="其它"/>
    <s v="是"/>
    <n v="0"/>
    <n v="0"/>
    <s v="是"/>
    <m/>
    <s v="現場報名"/>
    <m/>
    <x v="757"/>
    <n v="6"/>
    <s v="職涯講堂"/>
    <s v="校友職涯分享會"/>
    <x v="32"/>
    <n v="2"/>
    <n v="107"/>
    <n v="1"/>
    <n v="1"/>
    <n v="10"/>
    <m/>
    <s v="B06701155黃子倢"/>
    <n v="0"/>
    <n v="0"/>
    <n v="0"/>
    <n v="0"/>
    <n v="1"/>
    <n v="0"/>
    <s v="系"/>
    <s v="工管"/>
    <s v="工管系"/>
    <s v="工管系"/>
  </r>
  <r>
    <s v="05 23 2019  3:00PM            "/>
    <s v="謝宗儒"/>
    <s v="A129945696"/>
    <s v="女"/>
    <s v="11/27/1999                    "/>
    <s v="學生"/>
    <s v=" 電機資訊學院                 "/>
    <s v="資工系"/>
    <s v="學士班"/>
    <m/>
    <m/>
    <s v="其它"/>
    <s v="是"/>
    <n v="0"/>
    <n v="0"/>
    <s v="是"/>
    <m/>
    <s v="現場報名"/>
    <m/>
    <x v="758"/>
    <n v="6"/>
    <s v="職涯講堂"/>
    <s v="校友職涯分享會"/>
    <x v="32"/>
    <n v="2"/>
    <n v="107"/>
    <n v="1"/>
    <n v="1"/>
    <n v="10"/>
    <m/>
    <s v="B07902126謝宗儒"/>
    <n v="0"/>
    <n v="0"/>
    <n v="0"/>
    <n v="0"/>
    <n v="1"/>
    <n v="0"/>
    <s v="系"/>
    <s v="其他"/>
    <s v="其他系所"/>
    <s v="其他系所"/>
  </r>
  <r>
    <s v="05 23 2019  3:01PM            "/>
    <s v="念恩廷"/>
    <s v="F129738329"/>
    <s v="女"/>
    <s v="03/10/1998                    "/>
    <s v="學生"/>
    <s v="管理學院                      "/>
    <s v="財金系"/>
    <s v="學士班"/>
    <n v="983127285"/>
    <s v="bestandy.ab@gmail.com"/>
    <s v="其它"/>
    <s v="是"/>
    <n v="0"/>
    <n v="0"/>
    <s v="是"/>
    <m/>
    <s v="現場報名"/>
    <m/>
    <x v="180"/>
    <n v="6"/>
    <s v="職涯講堂"/>
    <s v="校友職涯分享會"/>
    <x v="32"/>
    <n v="2"/>
    <n v="107"/>
    <n v="1"/>
    <n v="1"/>
    <n v="10"/>
    <m/>
    <s v="B05703027念恩廷"/>
    <n v="0"/>
    <n v="0"/>
    <n v="0"/>
    <n v="0"/>
    <n v="1"/>
    <n v="0"/>
    <s v="系"/>
    <s v="財金"/>
    <s v="財金系"/>
    <s v="財金系"/>
  </r>
  <r>
    <m/>
    <m/>
    <m/>
    <m/>
    <m/>
    <m/>
    <m/>
    <m/>
    <m/>
    <m/>
    <m/>
    <m/>
    <m/>
    <n v="0"/>
    <n v="0"/>
    <s v="是"/>
    <m/>
    <s v="現場報名"/>
    <m/>
    <x v="1"/>
    <n v="6"/>
    <s v="職涯講堂"/>
    <s v="校友職涯分享會"/>
    <x v="32"/>
    <n v="2"/>
    <n v="107"/>
    <n v="1"/>
    <n v="1"/>
    <n v="10"/>
    <m/>
    <s v="其他"/>
    <n v="0"/>
    <n v="0"/>
    <n v="0"/>
    <n v="0"/>
    <n v="1"/>
    <n v="0"/>
    <s v="其他"/>
    <s v="非在校生"/>
    <s v="其他"/>
    <s v="其他"/>
  </r>
  <r>
    <m/>
    <m/>
    <m/>
    <m/>
    <m/>
    <m/>
    <m/>
    <m/>
    <m/>
    <m/>
    <m/>
    <m/>
    <m/>
    <n v="0"/>
    <n v="0"/>
    <s v="是"/>
    <m/>
    <s v="現場報名"/>
    <m/>
    <x v="1"/>
    <n v="6"/>
    <s v="職涯講堂"/>
    <s v="校友職涯分享會"/>
    <x v="32"/>
    <n v="2"/>
    <n v="107"/>
    <n v="1"/>
    <n v="1"/>
    <n v="10"/>
    <m/>
    <s v="其他"/>
    <n v="0"/>
    <n v="0"/>
    <n v="0"/>
    <n v="0"/>
    <n v="1"/>
    <n v="0"/>
    <s v="其他"/>
    <s v="非在校生"/>
    <s v="其他"/>
    <s v="其他"/>
  </r>
  <r>
    <s v="05 23 2019  3:02PM            "/>
    <s v="呂  俐"/>
    <s v="A230426980"/>
    <s v="女"/>
    <s v="07/29/1999                    "/>
    <s v="學生"/>
    <s v="管理學院                      "/>
    <s v="會計系"/>
    <s v="學士班"/>
    <n v="920460729"/>
    <s v="whu940086@gmail.com"/>
    <s v="其它"/>
    <s v="是"/>
    <n v="0"/>
    <n v="0"/>
    <s v="是"/>
    <m/>
    <s v="志工"/>
    <m/>
    <x v="759"/>
    <n v="6"/>
    <s v="職涯講堂"/>
    <s v="校友職涯分享會"/>
    <x v="32"/>
    <n v="2"/>
    <n v="107"/>
    <n v="1"/>
    <n v="1"/>
    <n v="10"/>
    <m/>
    <s v="b06702007呂  俐"/>
    <n v="0"/>
    <n v="0"/>
    <n v="20"/>
    <n v="0"/>
    <n v="0"/>
    <n v="1"/>
    <s v="系"/>
    <s v="會計"/>
    <s v="會計系"/>
    <s v="會計系"/>
  </r>
  <r>
    <s v="05 27 2019 11:14AM            "/>
    <s v="簡博涵"/>
    <s v="A230130961"/>
    <s v="女"/>
    <s v="10/15/1998                    "/>
    <s v="學生"/>
    <s v="管理學院                      "/>
    <s v="工管系企管組"/>
    <s v="學士班"/>
    <n v="975782434"/>
    <s v="amyjian@gmali.com"/>
    <s v="其它"/>
    <s v="是"/>
    <n v="0"/>
    <n v="0"/>
    <s v="是"/>
    <m/>
    <s v="邀請制"/>
    <m/>
    <x v="705"/>
    <n v="6"/>
    <s v="菁粹會客室"/>
    <s v="一對一諮商"/>
    <x v="33"/>
    <n v="2"/>
    <n v="107"/>
    <n v="1"/>
    <n v="1"/>
    <n v="-10"/>
    <m/>
    <s v="b06701165簡博涵"/>
    <n v="0"/>
    <n v="1"/>
    <n v="-10"/>
    <n v="0"/>
    <n v="0"/>
    <n v="0"/>
    <s v="系"/>
    <s v="工管"/>
    <s v="工管系"/>
    <s v="工管系"/>
  </r>
  <r>
    <s v="05 27 2019 11:14AM            "/>
    <s v="柯妤璇"/>
    <s v="A229157625"/>
    <s v="女"/>
    <s v="05/26/1998                    "/>
    <s v="學生"/>
    <s v="社會科學院                    "/>
    <s v="經濟系"/>
    <s v="學士班"/>
    <n v="920021514"/>
    <m/>
    <s v="其它"/>
    <s v="是"/>
    <n v="0"/>
    <n v="0"/>
    <s v="是"/>
    <m/>
    <s v="邀請制"/>
    <m/>
    <x v="264"/>
    <n v="6"/>
    <s v="菁粹會客室"/>
    <s v="一對一諮商"/>
    <x v="33"/>
    <n v="2"/>
    <n v="107"/>
    <n v="1"/>
    <n v="1"/>
    <n v="-10"/>
    <m/>
    <s v="b05303095柯妤璇"/>
    <n v="0"/>
    <n v="1"/>
    <n v="-10"/>
    <n v="0"/>
    <n v="0"/>
    <n v="0"/>
    <s v="系"/>
    <s v="其他"/>
    <s v="其他系所"/>
    <s v="其他系所"/>
  </r>
  <r>
    <s v="05 27 2019 11:14AM            "/>
    <s v="黃筱瑄"/>
    <s v="J222900537"/>
    <s v="女"/>
    <s v="08/01/1999                    "/>
    <s v="學生"/>
    <s v="管理學院                      "/>
    <s v="會計系"/>
    <s v="學士班"/>
    <n v="988293614"/>
    <s v="st094181@gmail.com"/>
    <s v="其它"/>
    <s v="是"/>
    <n v="0"/>
    <n v="0"/>
    <s v="是"/>
    <m/>
    <s v="邀請制"/>
    <m/>
    <x v="526"/>
    <n v="6"/>
    <s v="菁粹會客室"/>
    <s v="一對一諮商"/>
    <x v="33"/>
    <n v="2"/>
    <n v="107"/>
    <n v="1"/>
    <n v="1"/>
    <n v="-10"/>
    <m/>
    <s v="b06702101黃筱瑄"/>
    <n v="0"/>
    <n v="1"/>
    <n v="-10"/>
    <n v="0"/>
    <n v="0"/>
    <n v="0"/>
    <s v="系"/>
    <s v="會計"/>
    <s v="會計系"/>
    <s v="會計系"/>
  </r>
  <r>
    <s v="06  6 2019 10:56AM            "/>
    <s v="曾靖皓"/>
    <s v="A130643596"/>
    <s v="男"/>
    <s v="01/24/1997                    "/>
    <s v="學生"/>
    <s v="管理學院                      "/>
    <s v="財金系"/>
    <s v="學士班"/>
    <n v="932033634"/>
    <s v="lion860124@gmail.com"/>
    <s v="其它"/>
    <s v="是"/>
    <n v="0"/>
    <n v="0"/>
    <s v="是"/>
    <m/>
    <s v="邀請制"/>
    <m/>
    <x v="760"/>
    <n v="6"/>
    <s v="菁粹會客室"/>
    <s v="一對一諮商"/>
    <x v="34"/>
    <n v="2"/>
    <n v="10"/>
    <n v="1"/>
    <n v="1"/>
    <n v="-10"/>
    <m/>
    <s v="b04703016曾靖皓"/>
    <n v="0"/>
    <n v="1"/>
    <n v="-10"/>
    <n v="0"/>
    <n v="0"/>
    <n v="0"/>
    <s v="系"/>
    <s v="財金"/>
    <s v="財金系"/>
    <s v="財金系"/>
  </r>
  <r>
    <s v="06  6 2019 10:57AM            "/>
    <s v="廖佳慧"/>
    <s v="H224627772"/>
    <s v="女"/>
    <s v="12/11/1997                    "/>
    <s v="學生"/>
    <s v="管理學院                      "/>
    <s v="國企系"/>
    <s v="學士班"/>
    <n v="975631511"/>
    <m/>
    <s v="其它"/>
    <s v="是"/>
    <n v="0"/>
    <n v="0"/>
    <s v="是"/>
    <m/>
    <s v="邀請制"/>
    <m/>
    <x v="761"/>
    <n v="6"/>
    <s v="菁粹會客室"/>
    <s v="一對一諮商"/>
    <x v="34"/>
    <n v="2"/>
    <n v="10"/>
    <n v="1"/>
    <n v="1"/>
    <n v="-10"/>
    <m/>
    <s v="b05704083廖佳慧"/>
    <n v="0"/>
    <n v="1"/>
    <n v="-10"/>
    <n v="0"/>
    <n v="0"/>
    <n v="0"/>
    <s v="系"/>
    <s v="國企"/>
    <s v="國企系"/>
    <s v="國企系"/>
  </r>
  <r>
    <s v="06  6 2019 10:58AM            "/>
    <s v="潘政傑"/>
    <s v="F129443905"/>
    <s v="女"/>
    <s v="05/21/1995                    "/>
    <s v="學生"/>
    <s v="管理學院                      "/>
    <s v="國企系"/>
    <s v="碩士班"/>
    <n v="921060797"/>
    <s v="jeffpan2003@gmail.com"/>
    <s v="其它"/>
    <s v="是"/>
    <n v="0"/>
    <n v="0"/>
    <s v="是"/>
    <m/>
    <s v="邀請制"/>
    <m/>
    <x v="628"/>
    <n v="6"/>
    <s v="菁粹會客室"/>
    <s v="一對一諮商"/>
    <x v="34"/>
    <n v="2"/>
    <n v="10"/>
    <n v="1"/>
    <n v="1"/>
    <n v="-10"/>
    <m/>
    <s v="r06724082潘政傑"/>
    <n v="0"/>
    <n v="1"/>
    <n v="-10"/>
    <n v="0"/>
    <n v="0"/>
    <n v="0"/>
    <s v="所"/>
    <s v="國企"/>
    <s v="國企所"/>
    <s v="國企所"/>
  </r>
  <r>
    <s v="05 27 2019  7:01PM            "/>
    <s v="黃筱瑄"/>
    <s v="J222900537"/>
    <s v="女"/>
    <s v="08/01/1999                    "/>
    <s v="學生"/>
    <s v="管理學院                      "/>
    <s v="會計系"/>
    <s v="學士班"/>
    <n v="988293614"/>
    <s v="st094181@gmail.com"/>
    <s v="其它"/>
    <s v="是"/>
    <n v="0"/>
    <n v="1"/>
    <s v="是"/>
    <m/>
    <s v="網路報名"/>
    <s v="140.112.4.192"/>
    <x v="526"/>
    <n v="6"/>
    <s v="職涯講堂"/>
    <s v="校友職涯分享會"/>
    <x v="35"/>
    <n v="2"/>
    <n v="107"/>
    <n v="1"/>
    <n v="1"/>
    <n v="10"/>
    <s v="想要加入顧問業需要甚麼的經歷或特質?"/>
    <s v="b06702101黃筱瑄"/>
    <n v="0"/>
    <n v="1"/>
    <n v="10"/>
    <n v="0"/>
    <n v="0"/>
    <n v="0"/>
    <s v="系"/>
    <s v="會計"/>
    <s v="會計系"/>
    <s v="會計系"/>
  </r>
  <r>
    <s v="05 28 2019  8:44AM            "/>
    <s v="鄭育驊"/>
    <s v="C221359530"/>
    <s v="女"/>
    <s v="10/26/1998                    "/>
    <s v="學生"/>
    <s v="生物資源暨農學院              "/>
    <s v="生傳系"/>
    <s v="學士班"/>
    <n v="978279295"/>
    <s v="b06610057@ntu.edu.tw"/>
    <s v="其它"/>
    <s v="否"/>
    <n v="0"/>
    <n v="1"/>
    <s v="是"/>
    <m/>
    <s v="網路報名"/>
    <s v="140.112.217.210"/>
    <x v="651"/>
    <n v="6"/>
    <s v="職涯講堂"/>
    <s v="校友職涯分享會"/>
    <x v="35"/>
    <n v="2"/>
    <n v="107"/>
    <n v="1"/>
    <n v="1"/>
    <n v="10"/>
    <s v="選擇輔心理系的原因，以及對未來工作實際的幫助？"/>
    <s v="b06610057鄭育驊"/>
    <n v="0"/>
    <n v="1"/>
    <n v="10"/>
    <n v="0"/>
    <n v="0"/>
    <n v="0"/>
    <s v="系"/>
    <s v="其他"/>
    <s v="其他系所"/>
    <s v="其他系所"/>
  </r>
  <r>
    <s v="05 28 2019  3:30PM            "/>
    <s v="洪肇偉"/>
    <s v="E125077897"/>
    <s v="男"/>
    <s v="08/22/1995                    "/>
    <s v="學生"/>
    <s v="管理學院                      "/>
    <s v="會計系"/>
    <s v="碩士班"/>
    <n v="939731061"/>
    <s v="iamhon0822@gmail.com"/>
    <s v="其它"/>
    <s v="是"/>
    <n v="0"/>
    <n v="1"/>
    <s v="是"/>
    <m/>
    <s v="網路報名"/>
    <s v="180.204.18.76"/>
    <x v="284"/>
    <n v="6"/>
    <s v="職涯講堂"/>
    <s v="校友職涯分享會"/>
    <x v="35"/>
    <n v="2"/>
    <n v="107"/>
    <n v="1"/>
    <n v="1"/>
    <n v="10"/>
    <s v="請問四大事務所的管理顧問部門和三大管顧(Mckinsey, BCG)等顧問公司有什麼差異的? 經手案件性質的不同? 亦或是擅長領域的不同?"/>
    <s v="r07722048洪肇偉"/>
    <n v="0"/>
    <n v="1"/>
    <n v="10"/>
    <n v="0"/>
    <n v="0"/>
    <n v="0"/>
    <s v="所"/>
    <s v="會計"/>
    <s v="會計所"/>
    <s v="會研所"/>
  </r>
  <r>
    <s v="05 28 2019 10:55PM            "/>
    <s v="劉千瑜"/>
    <s v="A227839188"/>
    <s v="女"/>
    <s v="12/15/1990                    "/>
    <s v="學生"/>
    <s v="管理學院                      "/>
    <s v="企管碩士專班"/>
    <s v="碩士班"/>
    <n v="937071886"/>
    <s v="naomi.c.liu@gmail.com"/>
    <s v="其它"/>
    <s v="否"/>
    <n v="1"/>
    <n v="0"/>
    <s v="否"/>
    <m/>
    <s v="網路報名"/>
    <s v="36.224.221.187"/>
    <x v="762"/>
    <n v="6"/>
    <s v="職涯講堂"/>
    <s v="校友職涯分享會"/>
    <x v="35"/>
    <n v="2"/>
    <n v="107"/>
    <n v="1"/>
    <n v="1"/>
    <n v="10"/>
    <s v="N/A"/>
    <s v="r06749014劉千瑜"/>
    <n v="1"/>
    <n v="0"/>
    <n v="0"/>
    <n v="1"/>
    <n v="0"/>
    <n v="0"/>
    <s v="所"/>
    <s v="GMBA"/>
    <s v="GMBA"/>
    <s v="GMBA"/>
  </r>
  <r>
    <s v="05 29 2019  1:45PM            "/>
    <s v="呂明諺"/>
    <s v="D122883427"/>
    <s v="男"/>
    <s v="05/21/1996                    "/>
    <s v="學生"/>
    <s v="管理學院                      "/>
    <s v="會計系"/>
    <s v="碩士班"/>
    <n v="978028521"/>
    <s v="johnny8505215297@gmail.com"/>
    <s v="其它"/>
    <s v="是"/>
    <n v="0"/>
    <n v="1"/>
    <s v="是"/>
    <m/>
    <s v="網路報名"/>
    <s v="223.140.182.81"/>
    <x v="763"/>
    <n v="6"/>
    <s v="職涯講堂"/>
    <s v="校友職涯分享會"/>
    <x v="35"/>
    <n v="2"/>
    <n v="107"/>
    <n v="1"/>
    <n v="1"/>
    <n v="10"/>
    <s v="想要進入顧問產業，要怎麼準備自己"/>
    <s v="r07722044呂明諺"/>
    <n v="0"/>
    <n v="1"/>
    <n v="10"/>
    <n v="0"/>
    <n v="0"/>
    <n v="0"/>
    <s v="所"/>
    <s v="會計"/>
    <s v="會計所"/>
    <s v="會研所"/>
  </r>
  <r>
    <s v="06  4 2019 11:53AM            "/>
    <s v="趙先平"/>
    <s v="A129648058"/>
    <s v="男"/>
    <s v="07/23/1997                    "/>
    <s v="學生"/>
    <s v="管理學院                      "/>
    <s v="國企系"/>
    <s v="學士班"/>
    <n v="965589369"/>
    <s v="b04704077@ntu.edu.tw"/>
    <s v="其它"/>
    <s v="否"/>
    <n v="0"/>
    <n v="1"/>
    <s v="是"/>
    <m/>
    <s v="網路報名"/>
    <s v="140.112.25.103"/>
    <x v="764"/>
    <n v="6"/>
    <s v="職涯講堂"/>
    <s v="校友職涯分享會"/>
    <x v="35"/>
    <n v="2"/>
    <n v="107"/>
    <n v="1"/>
    <n v="1"/>
    <n v="10"/>
    <s v="想了解學長選第一份工作時的考量，謝謝!"/>
    <s v="b04704077趙先平"/>
    <n v="0"/>
    <n v="1"/>
    <n v="10"/>
    <n v="0"/>
    <n v="0"/>
    <n v="0"/>
    <s v="系"/>
    <s v="國企"/>
    <s v="國企系"/>
    <s v="國企系"/>
  </r>
  <r>
    <s v="06  4 2019  1:36PM            "/>
    <s v="何子斌"/>
    <s v="N126155931"/>
    <s v="男"/>
    <s v="09/29/1998                    "/>
    <s v="學生"/>
    <s v="管理學院                      "/>
    <s v="國企系"/>
    <s v="學士班"/>
    <n v="905767109"/>
    <s v="k333hoisi@gmail.com"/>
    <s v="其它"/>
    <s v="否"/>
    <n v="1"/>
    <n v="0"/>
    <s v="否"/>
    <m/>
    <s v="網路報名"/>
    <s v="114.136.169.42"/>
    <x v="765"/>
    <n v="6"/>
    <s v="職涯講堂"/>
    <s v="校友職涯分享會"/>
    <x v="35"/>
    <n v="2"/>
    <n v="107"/>
    <n v="1"/>
    <n v="1"/>
    <n v="10"/>
    <s v="無"/>
    <s v="b06704043何子斌"/>
    <n v="1"/>
    <n v="0"/>
    <n v="0"/>
    <n v="1"/>
    <n v="0"/>
    <n v="0"/>
    <s v="系"/>
    <s v="國企"/>
    <s v="國企系"/>
    <s v="國企系"/>
  </r>
  <r>
    <s v="06  4 2019  5:44PM            "/>
    <s v="徐若華"/>
    <s v="D222776232"/>
    <s v="女"/>
    <s v="09/30/1996                    "/>
    <s v="學生"/>
    <s v="生物資源暨農學院              "/>
    <s v="生傳系"/>
    <s v="學士班"/>
    <n v="903509930"/>
    <s v="B04106025@ntu.edu.tw"/>
    <s v="其它"/>
    <s v="否"/>
    <n v="1"/>
    <n v="0"/>
    <s v="否"/>
    <m/>
    <s v="網路報名"/>
    <s v="140.112.150.245"/>
    <x v="766"/>
    <n v="6"/>
    <s v="職涯講堂"/>
    <s v="校友職涯分享會"/>
    <x v="35"/>
    <n v="2"/>
    <n v="107"/>
    <n v="1"/>
    <n v="1"/>
    <n v="10"/>
    <s v="在IBM科技公司的顧問部門工作與會計事務所的顧問部門有什麼相同與不同之處、需要的skill set是否相同？每次職涯轉換時會考量哪些因素呢？"/>
    <s v="b04106025徐若華"/>
    <n v="1"/>
    <n v="0"/>
    <n v="0"/>
    <n v="1"/>
    <n v="0"/>
    <n v="0"/>
    <s v="系"/>
    <s v="其他"/>
    <s v="其他系所"/>
    <s v="其他系所"/>
  </r>
  <r>
    <s v="06  4 2019 10:09PM            "/>
    <s v="簡毓萱"/>
    <s v="A225412125"/>
    <s v="女"/>
    <s v="05/03/1997                    "/>
    <s v="學生"/>
    <s v="管理學院                      "/>
    <s v="國企系"/>
    <s v="學士班"/>
    <n v="956251719"/>
    <s v="b04704087@ntu.edu.tw"/>
    <s v="其它"/>
    <s v="否"/>
    <n v="0"/>
    <n v="1"/>
    <s v="是"/>
    <m/>
    <s v="網路報名"/>
    <s v="180.217.174.130"/>
    <x v="767"/>
    <n v="6"/>
    <s v="職涯講堂"/>
    <s v="校友職涯分享會"/>
    <x v="35"/>
    <n v="2"/>
    <n v="107"/>
    <n v="1"/>
    <n v="1"/>
    <n v="10"/>
    <s v="想聽學長如何將設計思考的mindset運用到顧問業上！"/>
    <s v="b04704087簡毓萱"/>
    <n v="0"/>
    <n v="1"/>
    <n v="10"/>
    <n v="0"/>
    <n v="0"/>
    <n v="0"/>
    <s v="系"/>
    <s v="國企"/>
    <s v="國企系"/>
    <s v="國企系"/>
  </r>
  <r>
    <s v="06  6 2019 10:36AM            "/>
    <s v="李  維"/>
    <s v="A129572139"/>
    <s v="男"/>
    <s v="12/19/1996                    "/>
    <s v="學生"/>
    <s v="管理學院                      "/>
    <s v="財金系"/>
    <s v="學士班"/>
    <n v="911584022"/>
    <m/>
    <s v="其它"/>
    <s v="是"/>
    <n v="0"/>
    <n v="0"/>
    <s v="是"/>
    <m/>
    <s v="現場報名"/>
    <m/>
    <x v="108"/>
    <n v="6"/>
    <s v="職涯講堂"/>
    <s v="校友職涯分享會"/>
    <x v="35"/>
    <n v="2"/>
    <n v="107"/>
    <n v="1"/>
    <n v="1"/>
    <n v="10"/>
    <m/>
    <s v="b04703065李  維"/>
    <n v="0"/>
    <n v="0"/>
    <n v="0"/>
    <n v="0"/>
    <n v="1"/>
    <n v="0"/>
    <s v="系"/>
    <s v="財金"/>
    <s v="財金系"/>
    <s v="財金系"/>
  </r>
  <r>
    <s v="06  6 2019 10:36AM            "/>
    <s v="白宇翔"/>
    <s v="B122857694"/>
    <s v="男"/>
    <s v="06/15/1995                    "/>
    <s v="學生"/>
    <s v="管理學院                      "/>
    <s v="會計系"/>
    <s v="碩士班"/>
    <n v="925167707"/>
    <s v="jasonbai0615@gmail.com"/>
    <s v="其它"/>
    <s v="是"/>
    <n v="0"/>
    <n v="0"/>
    <s v="是"/>
    <m/>
    <s v="現場報名"/>
    <m/>
    <x v="48"/>
    <n v="6"/>
    <s v="職涯講堂"/>
    <s v="校友職涯分享會"/>
    <x v="35"/>
    <n v="2"/>
    <n v="107"/>
    <n v="1"/>
    <n v="1"/>
    <n v="10"/>
    <m/>
    <s v="r07722037白宇翔"/>
    <n v="0"/>
    <n v="0"/>
    <n v="0"/>
    <n v="0"/>
    <n v="1"/>
    <n v="0"/>
    <s v="所"/>
    <s v="會計"/>
    <s v="會計所"/>
    <s v="會研所"/>
  </r>
  <r>
    <s v="06  6 2019 10:36AM            "/>
    <s v="胡保翔"/>
    <s v="A127317854"/>
    <s v="男"/>
    <s v="03/30/1997                    "/>
    <s v="學生"/>
    <s v="管理學院                      "/>
    <s v="會計系"/>
    <s v="學士班"/>
    <n v="965649803"/>
    <m/>
    <s v="其它"/>
    <s v="是"/>
    <n v="0"/>
    <n v="0"/>
    <s v="是"/>
    <m/>
    <s v="現場報名"/>
    <m/>
    <x v="288"/>
    <n v="6"/>
    <s v="職涯講堂"/>
    <s v="校友職涯分享會"/>
    <x v="35"/>
    <n v="2"/>
    <n v="107"/>
    <n v="1"/>
    <n v="1"/>
    <n v="10"/>
    <m/>
    <s v="b04702032胡保翔"/>
    <n v="0"/>
    <n v="0"/>
    <n v="0"/>
    <n v="0"/>
    <n v="1"/>
    <n v="0"/>
    <s v="系"/>
    <s v="會計"/>
    <s v="會計系"/>
    <s v="會計系"/>
  </r>
  <r>
    <s v="06  6 2019 10:37AM            "/>
    <s v="呂  俐"/>
    <s v="A230426980"/>
    <s v="女"/>
    <s v="07/29/1999                    "/>
    <s v="學生"/>
    <s v="管理學院                      "/>
    <s v="會計系"/>
    <s v="學士班"/>
    <n v="920460729"/>
    <s v="whu940086@gmail.com"/>
    <s v="其它"/>
    <s v="是"/>
    <n v="0"/>
    <n v="0"/>
    <s v="是"/>
    <m/>
    <s v="現場報名"/>
    <m/>
    <x v="759"/>
    <n v="6"/>
    <s v="職涯講堂"/>
    <s v="校友職涯分享會"/>
    <x v="35"/>
    <n v="2"/>
    <n v="107"/>
    <n v="1"/>
    <n v="1"/>
    <n v="10"/>
    <m/>
    <s v="b06702007呂  俐"/>
    <n v="0"/>
    <n v="0"/>
    <n v="0"/>
    <n v="0"/>
    <n v="1"/>
    <n v="0"/>
    <s v="系"/>
    <s v="會計"/>
    <s v="會計系"/>
    <s v="會計系"/>
  </r>
  <r>
    <m/>
    <m/>
    <m/>
    <m/>
    <m/>
    <m/>
    <m/>
    <m/>
    <m/>
    <m/>
    <m/>
    <m/>
    <m/>
    <m/>
    <m/>
    <s v="是"/>
    <m/>
    <s v="現場報名"/>
    <m/>
    <x v="1"/>
    <n v="6"/>
    <s v="職涯講堂"/>
    <s v="校友職涯分享會"/>
    <x v="35"/>
    <n v="2"/>
    <n v="107"/>
    <n v="1"/>
    <n v="1"/>
    <n v="10"/>
    <m/>
    <s v="其他"/>
    <n v="0"/>
    <n v="0"/>
    <n v="0"/>
    <n v="0"/>
    <n v="1"/>
    <n v="0"/>
    <s v="其他"/>
    <s v="非在校生"/>
    <s v="其他"/>
    <s v="其他"/>
  </r>
  <r>
    <m/>
    <m/>
    <m/>
    <m/>
    <m/>
    <m/>
    <m/>
    <m/>
    <m/>
    <m/>
    <m/>
    <m/>
    <m/>
    <m/>
    <m/>
    <s v="是"/>
    <m/>
    <s v="現場報名"/>
    <m/>
    <x v="1"/>
    <n v="6"/>
    <s v="職涯講堂"/>
    <s v="校友職涯分享會"/>
    <x v="35"/>
    <n v="2"/>
    <n v="107"/>
    <n v="1"/>
    <n v="1"/>
    <n v="10"/>
    <m/>
    <s v="其他"/>
    <n v="0"/>
    <n v="0"/>
    <n v="0"/>
    <n v="0"/>
    <n v="1"/>
    <n v="0"/>
    <s v="其他"/>
    <s v="非在校生"/>
    <s v="其他"/>
    <s v="其他"/>
  </r>
  <r>
    <m/>
    <m/>
    <m/>
    <m/>
    <m/>
    <m/>
    <m/>
    <m/>
    <m/>
    <m/>
    <m/>
    <m/>
    <m/>
    <m/>
    <m/>
    <s v="是"/>
    <m/>
    <s v="現場報名"/>
    <m/>
    <x v="1"/>
    <n v="6"/>
    <s v="職涯講堂"/>
    <s v="校友職涯分享會"/>
    <x v="35"/>
    <n v="2"/>
    <n v="107"/>
    <n v="1"/>
    <n v="1"/>
    <n v="10"/>
    <m/>
    <s v="其他"/>
    <n v="0"/>
    <n v="0"/>
    <n v="0"/>
    <n v="0"/>
    <n v="1"/>
    <n v="0"/>
    <s v="其他"/>
    <s v="非在校生"/>
    <s v="其他"/>
    <s v="其他"/>
  </r>
  <r>
    <m/>
    <m/>
    <m/>
    <m/>
    <m/>
    <m/>
    <m/>
    <m/>
    <m/>
    <m/>
    <m/>
    <m/>
    <m/>
    <m/>
    <m/>
    <m/>
    <m/>
    <m/>
    <m/>
    <x v="158"/>
    <n v="6"/>
    <s v="TIP"/>
    <s v="企業實習說明會"/>
    <x v="36"/>
    <n v="2"/>
    <n v="10"/>
    <n v="1"/>
    <n v="107"/>
    <n v="10"/>
    <s v="否"/>
    <s v=""/>
    <n v="0"/>
    <n v="0"/>
    <n v="0"/>
    <n v="0"/>
    <n v="0"/>
    <n v="0"/>
    <s v="其他"/>
    <s v="非在校生"/>
    <s v="其他"/>
    <s v="其他"/>
  </r>
  <r>
    <m/>
    <m/>
    <m/>
    <m/>
    <m/>
    <m/>
    <m/>
    <m/>
    <m/>
    <m/>
    <m/>
    <m/>
    <m/>
    <m/>
    <m/>
    <m/>
    <m/>
    <m/>
    <m/>
    <x v="158"/>
    <n v="6"/>
    <s v="TIP"/>
    <s v="企業實習說明會"/>
    <x v="37"/>
    <n v="2"/>
    <n v="10"/>
    <n v="1"/>
    <n v="107"/>
    <n v="10"/>
    <s v="否"/>
    <s v=""/>
    <n v="0"/>
    <n v="0"/>
    <n v="0"/>
    <n v="0"/>
    <n v="0"/>
    <n v="0"/>
    <s v="其他"/>
    <s v="非在校生"/>
    <s v="其他"/>
    <s v="其他"/>
  </r>
  <r>
    <m/>
    <m/>
    <m/>
    <m/>
    <m/>
    <m/>
    <m/>
    <m/>
    <m/>
    <m/>
    <m/>
    <m/>
    <m/>
    <m/>
    <m/>
    <m/>
    <m/>
    <m/>
    <m/>
    <x v="158"/>
    <n v="6"/>
    <s v="TIP"/>
    <s v="企業實習說明會"/>
    <x v="38"/>
    <n v="2"/>
    <n v="10"/>
    <n v="1"/>
    <n v="107"/>
    <n v="10"/>
    <s v="否"/>
    <s v=""/>
    <n v="0"/>
    <n v="0"/>
    <n v="0"/>
    <n v="0"/>
    <n v="0"/>
    <n v="0"/>
    <s v="其他"/>
    <s v="非在校生"/>
    <s v="其他"/>
    <s v="其他"/>
  </r>
  <r>
    <m/>
    <m/>
    <m/>
    <m/>
    <m/>
    <m/>
    <m/>
    <m/>
    <m/>
    <m/>
    <m/>
    <m/>
    <m/>
    <m/>
    <m/>
    <m/>
    <m/>
    <m/>
    <m/>
    <x v="158"/>
    <n v="6"/>
    <s v="TIP"/>
    <s v="企業實習說明會"/>
    <x v="39"/>
    <n v="2"/>
    <n v="10"/>
    <n v="1"/>
    <n v="107"/>
    <n v="10"/>
    <s v="否"/>
    <s v=""/>
    <n v="0"/>
    <n v="0"/>
    <n v="0"/>
    <n v="0"/>
    <n v="0"/>
    <n v="0"/>
    <s v="其他"/>
    <s v="非在校生"/>
    <s v="其他"/>
    <s v="其他"/>
  </r>
  <r>
    <s v="06 26 2019  2:33PM            "/>
    <s v="曾增祐"/>
    <s v="H124784118"/>
    <s v="男"/>
    <s v="05/20/1995                    "/>
    <s v="學生"/>
    <s v="管理學院                      "/>
    <s v="國企系"/>
    <s v="學士班"/>
    <n v="34722158"/>
    <m/>
    <s v="其它"/>
    <s v="是"/>
    <s v="                              "/>
    <m/>
    <s v="是"/>
    <m/>
    <s v="邀請制"/>
    <m/>
    <x v="768"/>
    <n v="6"/>
    <s v="職業工坊"/>
    <s v="團體職涯諮商"/>
    <x v="40"/>
    <n v="2"/>
    <n v="10"/>
    <n v="1"/>
    <n v="1"/>
    <n v="10"/>
    <m/>
    <s v="B04704069曾增祐"/>
    <n v="0"/>
    <n v="1"/>
    <n v="10"/>
    <n v="0"/>
    <n v="0"/>
    <n v="0"/>
    <s v="系"/>
    <s v="國企"/>
    <s v="國企系"/>
    <s v="國企系"/>
  </r>
  <r>
    <s v="06 26 2019  2:33PM            "/>
    <s v="陳資元"/>
    <s v="F129216131"/>
    <s v="男"/>
    <s v="10/31/1994                    "/>
    <s v="學生"/>
    <s v="管理學院                      "/>
    <s v="國企系"/>
    <s v="學士班"/>
    <n v="222612986"/>
    <m/>
    <s v="其它"/>
    <s v="是"/>
    <s v="                              "/>
    <m/>
    <s v="是"/>
    <m/>
    <s v="邀請制"/>
    <m/>
    <x v="769"/>
    <n v="6"/>
    <s v="職業工坊"/>
    <s v="團體職涯諮商"/>
    <x v="40"/>
    <n v="2"/>
    <n v="10"/>
    <n v="1"/>
    <n v="1"/>
    <n v="10"/>
    <m/>
    <s v="b03704071陳資元"/>
    <n v="0"/>
    <n v="1"/>
    <n v="10"/>
    <n v="0"/>
    <n v="0"/>
    <n v="0"/>
    <s v="系"/>
    <s v="國企"/>
    <s v="國企系"/>
    <s v="國企系"/>
  </r>
  <r>
    <s v="06 26 2019  2:33PM            "/>
    <s v="王光維"/>
    <s v="A129572433"/>
    <s v="男"/>
    <s v="01/02/1997                    "/>
    <s v="學生"/>
    <s v="管理學院                      "/>
    <s v="財金系"/>
    <s v="學士班"/>
    <n v="912850555"/>
    <m/>
    <s v="其它"/>
    <s v="是"/>
    <s v="                              "/>
    <m/>
    <s v="是"/>
    <m/>
    <s v="邀請制"/>
    <m/>
    <x v="770"/>
    <n v="6"/>
    <s v="職業工坊"/>
    <s v="團體職涯諮商"/>
    <x v="40"/>
    <n v="2"/>
    <n v="10"/>
    <n v="1"/>
    <n v="1"/>
    <n v="10"/>
    <m/>
    <s v="B04607003王光維"/>
    <n v="0"/>
    <n v="1"/>
    <n v="10"/>
    <n v="0"/>
    <n v="0"/>
    <n v="0"/>
    <s v="系"/>
    <s v="財金"/>
    <s v="財金系"/>
    <s v="財金系"/>
  </r>
  <r>
    <s v="06 26 2019  2:34PM            "/>
    <s v="陳  竫"/>
    <s v="A229591207"/>
    <s v="女"/>
    <s v="10/10/1998                    "/>
    <s v="學生"/>
    <s v="管理學院                      "/>
    <s v="財金系"/>
    <s v="學士班"/>
    <n v="912017243"/>
    <s v="iwtgtws1688@gmail.com"/>
    <s v="其它"/>
    <s v="是"/>
    <s v="                              "/>
    <m/>
    <s v="是"/>
    <m/>
    <s v="邀請制"/>
    <m/>
    <x v="771"/>
    <n v="6"/>
    <s v="職業工坊"/>
    <s v="團體職涯諮商"/>
    <x v="40"/>
    <n v="2"/>
    <n v="10"/>
    <n v="1"/>
    <n v="1"/>
    <n v="10"/>
    <m/>
    <s v="B06703006陳  竫"/>
    <n v="0"/>
    <n v="1"/>
    <n v="10"/>
    <n v="0"/>
    <n v="0"/>
    <n v="0"/>
    <s v="系"/>
    <s v="財金"/>
    <s v="財金系"/>
    <s v="財金系"/>
  </r>
  <r>
    <s v="06 26 2019  2:34PM            "/>
    <s v="林聖硯"/>
    <s v="F130536000"/>
    <s v="女"/>
    <s v="05/01/1999                    "/>
    <s v="學生"/>
    <s v="管理學院                      "/>
    <s v="會計系"/>
    <s v="學士班"/>
    <n v="956296023"/>
    <s v="martin880501@gmail.com"/>
    <s v="其它"/>
    <s v="是"/>
    <s v="                              "/>
    <m/>
    <s v="是"/>
    <m/>
    <s v="邀請制"/>
    <m/>
    <x v="232"/>
    <n v="6"/>
    <s v="職業工坊"/>
    <s v="團體職涯諮商"/>
    <x v="40"/>
    <n v="2"/>
    <n v="10"/>
    <n v="1"/>
    <n v="1"/>
    <n v="10"/>
    <m/>
    <s v="b06702064林聖硯"/>
    <n v="0"/>
    <n v="1"/>
    <n v="10"/>
    <n v="0"/>
    <n v="0"/>
    <n v="0"/>
    <s v="系"/>
    <s v="會計"/>
    <s v="會計系"/>
    <s v="會計系"/>
  </r>
  <r>
    <s v="06 26 2019  2:34PM            "/>
    <s v="劉映芃"/>
    <s v="A229584426"/>
    <s v="女"/>
    <s v="12/20/1997                    "/>
    <s v="學生"/>
    <s v="管理學院                      "/>
    <s v="財金系"/>
    <s v="學士班"/>
    <n v="921839965"/>
    <m/>
    <s v="其它"/>
    <s v="是"/>
    <s v="                              "/>
    <m/>
    <s v="是"/>
    <m/>
    <s v="邀請制"/>
    <m/>
    <x v="610"/>
    <n v="6"/>
    <s v="職業工坊"/>
    <s v="團體職涯諮商"/>
    <x v="40"/>
    <n v="2"/>
    <n v="10"/>
    <n v="1"/>
    <n v="1"/>
    <n v="10"/>
    <m/>
    <s v="b05703118劉映芃"/>
    <n v="0"/>
    <n v="1"/>
    <n v="10"/>
    <n v="0"/>
    <n v="0"/>
    <n v="0"/>
    <s v="系"/>
    <s v="財金"/>
    <s v="財金系"/>
    <s v="財金系"/>
  </r>
  <r>
    <s v="06 26 2019  2:34PM            "/>
    <s v="游駿霖"/>
    <s v="H124851758"/>
    <s v="女"/>
    <s v="12/30/1998                    "/>
    <s v="學生"/>
    <s v="文學院                        "/>
    <s v="日文系"/>
    <s v="學士班"/>
    <n v="900112765"/>
    <s v="tth9955@gmail.com"/>
    <s v="其它"/>
    <s v="是"/>
    <s v="                              "/>
    <m/>
    <s v="是"/>
    <m/>
    <s v="邀請制"/>
    <m/>
    <x v="485"/>
    <n v="6"/>
    <s v="職業工坊"/>
    <s v="團體職涯諮商"/>
    <x v="40"/>
    <n v="2"/>
    <n v="10"/>
    <n v="1"/>
    <n v="1"/>
    <n v="10"/>
    <m/>
    <s v="B06107054游駿霖"/>
    <n v="0"/>
    <n v="1"/>
    <n v="10"/>
    <n v="0"/>
    <n v="0"/>
    <n v="0"/>
    <s v="系"/>
    <s v="其他"/>
    <s v="其他系所"/>
    <s v="其他系所"/>
  </r>
  <r>
    <s v="06 26 2019  2:34PM            "/>
    <s v="王培旂"/>
    <s v="A230081963"/>
    <s v="女"/>
    <s v="08/07/1999                    "/>
    <s v="學生"/>
    <s v="管理學院                      "/>
    <s v="國企系"/>
    <s v="學士班"/>
    <n v="911843834"/>
    <s v="tina666888000@gmail.com"/>
    <s v="其它"/>
    <s v="是"/>
    <s v="                              "/>
    <m/>
    <s v="是"/>
    <m/>
    <s v="邀請制"/>
    <m/>
    <x v="26"/>
    <n v="6"/>
    <s v="職業工坊"/>
    <s v="團體職涯諮商"/>
    <x v="40"/>
    <n v="2"/>
    <n v="10"/>
    <n v="1"/>
    <n v="1"/>
    <n v="10"/>
    <m/>
    <s v="b06704017王培旂"/>
    <n v="0"/>
    <n v="1"/>
    <n v="10"/>
    <n v="0"/>
    <n v="0"/>
    <n v="0"/>
    <s v="系"/>
    <s v="國企"/>
    <s v="國企系"/>
    <s v="國企系"/>
  </r>
  <r>
    <s v="06 26 2019  3:19PM            "/>
    <s v="方婕薰"/>
    <s v="A230325086"/>
    <s v="女"/>
    <s v="02/06/1999                    "/>
    <s v="學生"/>
    <s v="管理學院                      "/>
    <s v="財金系"/>
    <s v="學士班"/>
    <n v="975686915"/>
    <s v="jessiefang0101@gmail.com"/>
    <s v="其它"/>
    <s v="是"/>
    <s v="                              "/>
    <m/>
    <s v="是"/>
    <m/>
    <s v="邀請制"/>
    <m/>
    <x v="10"/>
    <n v="6"/>
    <s v="職業工坊"/>
    <s v="其他"/>
    <x v="41"/>
    <n v="2"/>
    <n v="10"/>
    <n v="1"/>
    <n v="1"/>
    <n v="10"/>
    <m/>
    <s v="b06703007方婕薰"/>
    <n v="0"/>
    <n v="1"/>
    <n v="10"/>
    <n v="0"/>
    <n v="0"/>
    <n v="0"/>
    <s v="系"/>
    <s v="財金"/>
    <s v="財金系"/>
    <s v="財金系"/>
  </r>
  <r>
    <s v="06 26 2019  3:19PM            "/>
    <s v="王承"/>
    <s v="A130655612"/>
    <s v="男"/>
    <s v="08/10/1999                    "/>
    <s v="學生"/>
    <s v="管理學院                      "/>
    <s v="國企系"/>
    <s v="學士班"/>
    <n v="961007888"/>
    <s v="aragon61519@yahoo.com.tw"/>
    <s v="其它"/>
    <s v="是"/>
    <s v="                              "/>
    <m/>
    <s v="是"/>
    <m/>
    <s v="邀請制"/>
    <m/>
    <x v="772"/>
    <n v="6"/>
    <s v="職業工坊"/>
    <s v="其他"/>
    <x v="41"/>
    <n v="2"/>
    <n v="10"/>
    <n v="1"/>
    <n v="1"/>
    <n v="10"/>
    <m/>
    <s v="B06704053王承"/>
    <n v="0"/>
    <n v="1"/>
    <n v="10"/>
    <n v="0"/>
    <n v="0"/>
    <n v="0"/>
    <s v="系"/>
    <s v="國企"/>
    <s v="國企系"/>
    <s v="國企系"/>
  </r>
  <r>
    <s v="06 26 2019  3:19PM            "/>
    <s v="王振學"/>
    <s v="N125356925"/>
    <s v="男"/>
    <s v="12/12/1992                    "/>
    <s v="學生"/>
    <s v="工學院                        "/>
    <s v="醫工所"/>
    <s v="碩士班"/>
    <n v="988756475"/>
    <s v="b00605035@ntu.edu.tw"/>
    <s v="其它"/>
    <s v="是"/>
    <s v="                              "/>
    <m/>
    <s v="是"/>
    <m/>
    <s v="邀請制"/>
    <m/>
    <x v="773"/>
    <n v="6"/>
    <s v="職業工坊"/>
    <s v="其他"/>
    <x v="41"/>
    <n v="2"/>
    <n v="10"/>
    <n v="1"/>
    <n v="1"/>
    <n v="10"/>
    <m/>
    <s v="R05548009王振學"/>
    <n v="0"/>
    <n v="1"/>
    <n v="10"/>
    <n v="0"/>
    <n v="0"/>
    <n v="0"/>
    <s v="所"/>
    <s v="其他"/>
    <s v="其他系所"/>
    <s v="其他系所"/>
  </r>
  <r>
    <s v="06 26 2019  3:19PM            "/>
    <s v="呂紀廷"/>
    <s v="A129770484"/>
    <s v="男"/>
    <s v="01/19/1998                    "/>
    <s v="學生"/>
    <s v="文學院                        "/>
    <s v="戲劇系"/>
    <s v="學士班"/>
    <s v="0988598060(本人)"/>
    <s v="karta1020376@gmail.com"/>
    <s v="其它"/>
    <s v="是"/>
    <s v="                              "/>
    <m/>
    <s v="是"/>
    <m/>
    <s v="邀請制"/>
    <m/>
    <x v="101"/>
    <n v="6"/>
    <s v="職業工坊"/>
    <s v="其他"/>
    <x v="41"/>
    <n v="2"/>
    <n v="10"/>
    <n v="1"/>
    <n v="1"/>
    <n v="10"/>
    <m/>
    <s v="B06109022呂紀廷"/>
    <n v="0"/>
    <n v="1"/>
    <n v="10"/>
    <n v="0"/>
    <n v="0"/>
    <n v="0"/>
    <s v="系"/>
    <s v="其他"/>
    <s v="其他系所"/>
    <s v="其他系所"/>
  </r>
  <r>
    <s v="06 26 2019  3:22PM            "/>
    <s v="呂真妮"/>
    <s v="A229723763"/>
    <s v="男"/>
    <s v="06/30/1997                    "/>
    <s v="學生"/>
    <s v="管理學院                      "/>
    <s v="工管系企管組"/>
    <s v="學士班"/>
    <n v="955075630"/>
    <m/>
    <s v="其它"/>
    <s v="是"/>
    <s v="                              "/>
    <m/>
    <s v="是"/>
    <m/>
    <s v="邀請制"/>
    <m/>
    <x v="774"/>
    <n v="6"/>
    <s v="職業工坊"/>
    <s v="其他"/>
    <x v="41"/>
    <n v="2"/>
    <n v="10"/>
    <n v="1"/>
    <n v="1"/>
    <n v="10"/>
    <m/>
    <s v="b05701132呂真妮"/>
    <n v="0"/>
    <n v="1"/>
    <n v="10"/>
    <n v="0"/>
    <n v="0"/>
    <n v="0"/>
    <s v="系"/>
    <s v="工管"/>
    <s v="工管系"/>
    <s v="工管系"/>
  </r>
  <r>
    <s v="06 26 2019  3:22PM            "/>
    <s v="李昇翰"/>
    <s v="C121607306"/>
    <s v="男"/>
    <s v="02/08/1998                    "/>
    <s v="學生"/>
    <s v="管理學院                      "/>
    <s v="工管系科管組"/>
    <s v="學士班"/>
    <n v="912607306"/>
    <s v="wxes9313439@gmail.com"/>
    <s v="其它"/>
    <s v="是"/>
    <s v="                              "/>
    <m/>
    <s v="是"/>
    <m/>
    <s v="邀請制"/>
    <m/>
    <x v="125"/>
    <n v="6"/>
    <s v="職業工坊"/>
    <s v="其他"/>
    <x v="41"/>
    <n v="2"/>
    <n v="10"/>
    <n v="1"/>
    <n v="1"/>
    <n v="10"/>
    <m/>
    <s v="b05607013李昇翰"/>
    <n v="0"/>
    <n v="1"/>
    <n v="10"/>
    <n v="0"/>
    <n v="0"/>
    <n v="0"/>
    <s v="系"/>
    <s v="工管"/>
    <s v="工管系"/>
    <s v="工管系"/>
  </r>
  <r>
    <s v="06 26 2019  3:22PM            "/>
    <s v="李采芸"/>
    <s v="E224838629"/>
    <s v="男"/>
    <s v="08/20/1999                    "/>
    <s v="學生"/>
    <s v="管理學院                      "/>
    <s v="財金系"/>
    <s v="學士班"/>
    <n v="983355822"/>
    <s v="boice0820@gmail.com"/>
    <s v="其它"/>
    <s v="是"/>
    <s v="                              "/>
    <m/>
    <s v="是"/>
    <m/>
    <s v="邀請制"/>
    <m/>
    <x v="129"/>
    <n v="6"/>
    <s v="職業工坊"/>
    <s v="其他"/>
    <x v="41"/>
    <n v="2"/>
    <n v="10"/>
    <n v="1"/>
    <n v="1"/>
    <n v="10"/>
    <m/>
    <s v="B06703080李采芸"/>
    <n v="0"/>
    <n v="1"/>
    <n v="10"/>
    <n v="0"/>
    <n v="0"/>
    <n v="0"/>
    <s v="系"/>
    <s v="財金"/>
    <s v="財金系"/>
    <s v="財金系"/>
  </r>
  <r>
    <s v="06 26 2019  3:22PM            "/>
    <s v="周承宏"/>
    <s v="F130105032"/>
    <s v="男"/>
    <s v="10/24/1997                    "/>
    <s v="學生"/>
    <s v="理學院                        "/>
    <s v="心理系"/>
    <s v="學士班"/>
    <n v="983803555"/>
    <m/>
    <s v="其它"/>
    <s v="是"/>
    <s v="                              "/>
    <m/>
    <s v="是"/>
    <m/>
    <s v="邀請制"/>
    <m/>
    <x v="166"/>
    <n v="6"/>
    <s v="職業工坊"/>
    <s v="其他"/>
    <x v="41"/>
    <n v="2"/>
    <n v="10"/>
    <n v="1"/>
    <n v="1"/>
    <n v="10"/>
    <m/>
    <s v="b05207038周承宏"/>
    <n v="0"/>
    <n v="1"/>
    <n v="10"/>
    <n v="0"/>
    <n v="0"/>
    <n v="0"/>
    <s v="系"/>
    <s v="其他"/>
    <s v="其他系所"/>
    <s v="其他系所"/>
  </r>
  <r>
    <s v="06 26 2019  3:22PM            "/>
    <s v="林湘綺"/>
    <s v="A230018997"/>
    <s v="男"/>
    <s v="03/03/1998                    "/>
    <s v="學生"/>
    <s v="管理學院                      "/>
    <s v="工管系企管組"/>
    <s v="學士班"/>
    <n v="916392033"/>
    <s v="kikilin0303@yahoo.com.tw"/>
    <s v="其它"/>
    <s v="是"/>
    <s v="                              "/>
    <m/>
    <s v="是"/>
    <m/>
    <s v="邀請制"/>
    <m/>
    <x v="227"/>
    <n v="6"/>
    <s v="職業工坊"/>
    <s v="其他"/>
    <x v="41"/>
    <n v="2"/>
    <n v="10"/>
    <n v="1"/>
    <n v="1"/>
    <n v="10"/>
    <m/>
    <s v="B05607005林湘綺"/>
    <n v="0"/>
    <n v="1"/>
    <n v="10"/>
    <n v="0"/>
    <n v="0"/>
    <n v="0"/>
    <s v="系"/>
    <s v="工管"/>
    <s v="工管系"/>
    <s v="工管系"/>
  </r>
  <r>
    <s v="06 26 2019  3:22PM            "/>
    <s v="徐遠志"/>
    <s v="H225143908"/>
    <s v="男"/>
    <s v="03/19/1998                    "/>
    <s v="學生"/>
    <s v="管理學院                      "/>
    <s v="資管系"/>
    <s v="學士班"/>
    <n v="978455319"/>
    <m/>
    <s v="其它"/>
    <s v="是"/>
    <s v="                              "/>
    <m/>
    <s v="是"/>
    <m/>
    <s v="邀請制"/>
    <m/>
    <x v="306"/>
    <n v="6"/>
    <s v="職業工坊"/>
    <s v="其他"/>
    <x v="41"/>
    <n v="2"/>
    <n v="10"/>
    <n v="1"/>
    <n v="1"/>
    <n v="10"/>
    <m/>
    <s v="b05705046徐遠志"/>
    <n v="0"/>
    <n v="1"/>
    <n v="10"/>
    <n v="0"/>
    <n v="0"/>
    <n v="0"/>
    <s v="系"/>
    <s v="資管"/>
    <s v="資管系"/>
    <s v="資管系"/>
  </r>
  <r>
    <s v="06 26 2019  3:23PM            "/>
    <s v="梁品萱"/>
    <s v="F229449847"/>
    <s v="男"/>
    <s v="05/10/1999                    "/>
    <s v="學生"/>
    <s v="管理學院                      "/>
    <s v="財金系"/>
    <s v="學士班"/>
    <n v="987252310"/>
    <s v="rachel051026@gmail.com"/>
    <s v="其它"/>
    <s v="是"/>
    <s v="                              "/>
    <m/>
    <s v="是"/>
    <m/>
    <s v="邀請制"/>
    <m/>
    <x v="355"/>
    <n v="6"/>
    <s v="職業工坊"/>
    <s v="其他"/>
    <x v="41"/>
    <n v="2"/>
    <n v="10"/>
    <n v="1"/>
    <n v="1"/>
    <n v="10"/>
    <m/>
    <s v="B06703097梁品萱"/>
    <n v="0"/>
    <n v="1"/>
    <n v="10"/>
    <n v="0"/>
    <n v="0"/>
    <n v="0"/>
    <s v="系"/>
    <s v="財金"/>
    <s v="財金系"/>
    <s v="財金系"/>
  </r>
  <r>
    <s v="06 26 2019  3:23PM            "/>
    <s v="許家寧"/>
    <s v="A225433526"/>
    <s v="男"/>
    <s v="07/27/1999                    "/>
    <s v="學生"/>
    <s v="管理學院                      "/>
    <s v="財金系"/>
    <s v="學士班"/>
    <n v="983788394"/>
    <s v="cathyhsu727@gmail.com"/>
    <s v="其它"/>
    <s v="是"/>
    <s v="                              "/>
    <m/>
    <s v="是"/>
    <m/>
    <s v="邀請制"/>
    <m/>
    <x v="368"/>
    <n v="6"/>
    <s v="職業工坊"/>
    <s v="其他"/>
    <x v="41"/>
    <n v="2"/>
    <n v="10"/>
    <n v="1"/>
    <n v="1"/>
    <n v="10"/>
    <m/>
    <s v="B06703004許家寧"/>
    <n v="0"/>
    <n v="1"/>
    <n v="10"/>
    <n v="0"/>
    <n v="0"/>
    <n v="0"/>
    <s v="系"/>
    <s v="財金"/>
    <s v="財金系"/>
    <s v="財金系"/>
  </r>
  <r>
    <s v="06 26 2019  3:23PM            "/>
    <s v="陳怡蓁"/>
    <s v="B223072740"/>
    <s v="男"/>
    <s v="09/17/1997                    "/>
    <s v="學生"/>
    <s v="管理學院                      "/>
    <s v="財金系"/>
    <s v="學士班"/>
    <n v="923217721"/>
    <s v="gfes5609@gmail.com"/>
    <s v="其它"/>
    <s v="是"/>
    <s v="                              "/>
    <m/>
    <s v="是"/>
    <m/>
    <s v="邀請制"/>
    <m/>
    <x v="411"/>
    <n v="6"/>
    <s v="職業工坊"/>
    <s v="其他"/>
    <x v="41"/>
    <n v="2"/>
    <n v="10"/>
    <n v="1"/>
    <n v="1"/>
    <n v="10"/>
    <m/>
    <s v="B05703029陳怡蓁"/>
    <n v="0"/>
    <n v="1"/>
    <n v="10"/>
    <n v="0"/>
    <n v="0"/>
    <n v="0"/>
    <s v="系"/>
    <s v="財金"/>
    <s v="財金系"/>
    <s v="財金系"/>
  </r>
  <r>
    <s v="06 26 2019  3:23PM            "/>
    <s v="童保蓉"/>
    <s v="H224903062"/>
    <s v="男"/>
    <s v="05/09/1998                    "/>
    <s v="學生"/>
    <s v="社會科學院                    "/>
    <s v="政治系公行組"/>
    <s v="學士班"/>
    <n v="958050987"/>
    <m/>
    <s v="其它"/>
    <s v="是"/>
    <s v="                              "/>
    <m/>
    <s v="是"/>
    <m/>
    <s v="邀請制"/>
    <m/>
    <x v="488"/>
    <n v="6"/>
    <s v="職業工坊"/>
    <s v="其他"/>
    <x v="41"/>
    <n v="2"/>
    <n v="10"/>
    <n v="1"/>
    <n v="1"/>
    <n v="10"/>
    <m/>
    <s v="B05102109童保蓉"/>
    <n v="0"/>
    <n v="1"/>
    <n v="10"/>
    <n v="0"/>
    <n v="0"/>
    <n v="0"/>
    <s v="系"/>
    <s v="其他"/>
    <s v="其他系所"/>
    <s v="其他系所"/>
  </r>
  <r>
    <s v="06 26 2019  3:23PM            "/>
    <s v="黃瑞晶"/>
    <s v="F229638228"/>
    <s v="男"/>
    <s v="04/08/1999                    "/>
    <s v="學生"/>
    <s v="理學院                        "/>
    <s v="地質系"/>
    <s v="學士班"/>
    <n v="965395076"/>
    <s v="mm940129tw@yahoo.com.tw"/>
    <s v="其它"/>
    <s v="是"/>
    <s v="                              "/>
    <m/>
    <s v="是"/>
    <m/>
    <s v="邀請制"/>
    <m/>
    <x v="525"/>
    <n v="6"/>
    <s v="職業工坊"/>
    <s v="其他"/>
    <x v="41"/>
    <n v="2"/>
    <n v="10"/>
    <n v="1"/>
    <n v="1"/>
    <n v="10"/>
    <m/>
    <s v="B06204007黃瑞晶"/>
    <n v="0"/>
    <n v="1"/>
    <n v="10"/>
    <n v="0"/>
    <n v="0"/>
    <n v="0"/>
    <s v="系"/>
    <s v="其他"/>
    <s v="其他系所"/>
    <s v="其他系所"/>
  </r>
  <r>
    <s v="06 26 2019  3:23PM            "/>
    <s v="黃絹婷"/>
    <s v="A226888534"/>
    <s v="男"/>
    <s v="05/24/1996                    "/>
    <s v="學生"/>
    <s v="法律學院                      "/>
    <s v="法律系財法組"/>
    <s v="學士班"/>
    <n v="223051488"/>
    <m/>
    <s v="其它"/>
    <s v="是"/>
    <s v="                              "/>
    <m/>
    <s v="是"/>
    <m/>
    <s v="邀請制"/>
    <m/>
    <x v="527"/>
    <n v="6"/>
    <s v="職業工坊"/>
    <s v="其他"/>
    <x v="41"/>
    <n v="2"/>
    <n v="10"/>
    <n v="1"/>
    <n v="1"/>
    <n v="10"/>
    <m/>
    <s v="B03a01344黃絹婷"/>
    <n v="0"/>
    <n v="1"/>
    <n v="10"/>
    <n v="0"/>
    <n v="0"/>
    <n v="0"/>
    <s v="系"/>
    <s v="其他"/>
    <s v="其他系所"/>
    <s v="其他系所"/>
  </r>
  <r>
    <s v="06 26 2019  3:24PM            "/>
    <s v="劉宜鑫"/>
    <s v="L125327477"/>
    <s v="男"/>
    <s v="01/07/1998                    "/>
    <s v="學生"/>
    <s v="理學院                        "/>
    <s v="心理系"/>
    <s v="學士班"/>
    <n v="909880728"/>
    <s v="shin870107@gmail.com"/>
    <s v="其它"/>
    <s v="是"/>
    <s v="                              "/>
    <m/>
    <s v="是"/>
    <m/>
    <s v="邀請制"/>
    <m/>
    <x v="605"/>
    <n v="6"/>
    <s v="職業工坊"/>
    <s v="其他"/>
    <x v="41"/>
    <n v="2"/>
    <n v="10"/>
    <n v="1"/>
    <n v="1"/>
    <n v="10"/>
    <m/>
    <s v="b05207015劉宜鑫"/>
    <n v="0"/>
    <n v="1"/>
    <n v="10"/>
    <n v="0"/>
    <n v="0"/>
    <n v="0"/>
    <s v="系"/>
    <s v="其他"/>
    <s v="其他系所"/>
    <s v="其他系所"/>
  </r>
  <r>
    <s v="06 26 2019  3:24PM            "/>
    <s v="劉映芃"/>
    <s v="A229584426"/>
    <s v="男"/>
    <s v="12/20/1997                    "/>
    <s v="學生"/>
    <s v="管理學院                      "/>
    <s v="財金系"/>
    <s v="學士班"/>
    <n v="921839965"/>
    <m/>
    <s v="其它"/>
    <s v="是"/>
    <s v="                              "/>
    <m/>
    <s v="是"/>
    <m/>
    <s v="邀請制"/>
    <m/>
    <x v="610"/>
    <n v="6"/>
    <s v="職業工坊"/>
    <s v="其他"/>
    <x v="41"/>
    <n v="2"/>
    <n v="10"/>
    <n v="1"/>
    <n v="1"/>
    <n v="10"/>
    <m/>
    <s v="b05703118劉映芃"/>
    <n v="0"/>
    <n v="1"/>
    <n v="10"/>
    <n v="0"/>
    <n v="0"/>
    <n v="0"/>
    <s v="系"/>
    <s v="財金"/>
    <s v="財金系"/>
    <s v="財金系"/>
  </r>
  <r>
    <s v="06 26 2019  3:24PM            "/>
    <s v="劉鎮霆"/>
    <s v="A130926698"/>
    <s v="男"/>
    <s v="01/29/2000                    "/>
    <s v="學生"/>
    <s v="管理學院                      "/>
    <s v="資管系"/>
    <s v="學士班"/>
    <n v="961300580"/>
    <s v="jackyliu0129@gmail.com"/>
    <s v="其它"/>
    <s v="是"/>
    <s v="                              "/>
    <m/>
    <s v="是"/>
    <m/>
    <s v="邀請制"/>
    <m/>
    <x v="742"/>
    <n v="6"/>
    <s v="職業工坊"/>
    <s v="其他"/>
    <x v="41"/>
    <n v="2"/>
    <n v="10"/>
    <n v="1"/>
    <n v="1"/>
    <n v="10"/>
    <m/>
    <s v="B07705015劉鎮霆"/>
    <n v="0"/>
    <n v="1"/>
    <n v="10"/>
    <n v="0"/>
    <n v="0"/>
    <n v="0"/>
    <s v="系"/>
    <s v="資管"/>
    <s v="資管系"/>
    <s v="資管系"/>
  </r>
  <r>
    <s v="06 26 2019  3:24PM            "/>
    <s v="潘政傑"/>
    <s v="F129443905"/>
    <s v="男"/>
    <s v="05/21/1995                    "/>
    <s v="學生"/>
    <s v="管理學院                      "/>
    <s v="國企系"/>
    <s v="碩士班"/>
    <n v="921060797"/>
    <s v="jeffpan2003@gmail.com"/>
    <s v="其它"/>
    <s v="是"/>
    <s v="                              "/>
    <m/>
    <s v="是"/>
    <m/>
    <s v="邀請制"/>
    <m/>
    <x v="628"/>
    <n v="6"/>
    <s v="職業工坊"/>
    <s v="其他"/>
    <x v="41"/>
    <n v="2"/>
    <n v="10"/>
    <n v="1"/>
    <n v="1"/>
    <n v="10"/>
    <m/>
    <s v="R06724082潘政傑"/>
    <n v="0"/>
    <n v="1"/>
    <n v="10"/>
    <n v="0"/>
    <n v="0"/>
    <n v="0"/>
    <s v="所"/>
    <s v="國企"/>
    <s v="國企所"/>
    <s v="國企所"/>
  </r>
  <r>
    <s v="06 26 2019  3:24PM            "/>
    <s v="謝中綸"/>
    <s v="S224839887"/>
    <s v="男"/>
    <s v="04/30/1997                    "/>
    <s v="學生"/>
    <s v="社會科學院                    "/>
    <s v="經濟系"/>
    <s v="學士班"/>
    <n v="978173639"/>
    <m/>
    <s v="其它"/>
    <s v="是"/>
    <s v="                              "/>
    <m/>
    <s v="是"/>
    <m/>
    <s v="邀請制"/>
    <m/>
    <x v="688"/>
    <n v="6"/>
    <s v="職業工坊"/>
    <s v="其他"/>
    <x v="41"/>
    <n v="2"/>
    <n v="10"/>
    <n v="1"/>
    <n v="1"/>
    <n v="10"/>
    <m/>
    <s v="b05303125謝中綸"/>
    <n v="0"/>
    <n v="1"/>
    <n v="10"/>
    <n v="0"/>
    <n v="0"/>
    <n v="0"/>
    <s v="系"/>
    <s v="其他"/>
    <s v="其他系所"/>
    <s v="其他系所"/>
  </r>
  <r>
    <m/>
    <m/>
    <m/>
    <m/>
    <m/>
    <m/>
    <m/>
    <m/>
    <m/>
    <m/>
    <m/>
    <m/>
    <m/>
    <m/>
    <m/>
    <m/>
    <m/>
    <m/>
    <m/>
    <x v="158"/>
    <m/>
    <m/>
    <m/>
    <x v="15"/>
    <m/>
    <m/>
    <m/>
    <m/>
    <m/>
    <m/>
    <m/>
    <m/>
    <m/>
    <m/>
    <m/>
    <m/>
    <m/>
    <m/>
    <m/>
    <m/>
    <m/>
  </r>
</pivotCacheRecords>
</file>

<file path=xl/pivotCache/pivotCacheRecords3.xml><?xml version="1.0" encoding="utf-8"?>
<pivotCacheRecords xmlns="http://schemas.openxmlformats.org/spreadsheetml/2006/main" xmlns:r="http://schemas.openxmlformats.org/officeDocument/2006/relationships" count="1639">
  <r>
    <s v="03  7 2019  9:04AM            "/>
    <s v="?佾宏"/>
    <s v="R124727736"/>
    <s v="男"/>
    <s v="04/02/1999                    "/>
    <s v="學生"/>
    <s v="生命科學院                    "/>
    <s v="生技系"/>
    <s v="學士班"/>
    <n v="989626583"/>
    <s v="b06b02017@ntu.edu.tw"/>
    <s v="其它"/>
    <s v="否"/>
    <n v="0"/>
    <n v="1"/>
    <s v="是"/>
    <m/>
    <s v="網路報名"/>
    <s v="180.214.180.147"/>
    <s v="b06b02017"/>
    <n v="10"/>
    <s v="TIP"/>
    <s v="企業實習計劃說明會"/>
    <s v="0311_晟德集團"/>
    <n v="2"/>
    <n v="107"/>
    <n v="1"/>
    <n v="1"/>
    <n v="10"/>
    <s v="否"/>
    <x v="0"/>
    <n v="0"/>
    <n v="1"/>
    <n v="10"/>
    <n v="0"/>
    <n v="0"/>
    <n v="0"/>
    <s v="系"/>
    <s v="其他"/>
    <s v="其他系所"/>
    <s v="其他系所"/>
  </r>
  <r>
    <s v="03  7 2019  9:07AM            "/>
    <s v="?佾宏"/>
    <s v="R124727736"/>
    <s v="男"/>
    <s v="04/02/1999                    "/>
    <s v="學生"/>
    <s v="生命科學院                    "/>
    <s v="生技系"/>
    <s v="學士班"/>
    <n v="989626583"/>
    <s v="b06b02017@ntu.edu.tw"/>
    <s v="其它"/>
    <s v="否"/>
    <n v="0"/>
    <n v="1"/>
    <s v="是"/>
    <m/>
    <s v="網路報名"/>
    <s v="180.214.180.147"/>
    <s v="b06b02017"/>
    <n v="10"/>
    <s v="TIP"/>
    <s v="企業實習計劃說明會"/>
    <s v="0322_台灣拜耳"/>
    <n v="2"/>
    <n v="107"/>
    <n v="1"/>
    <n v="1"/>
    <n v="10"/>
    <s v="否"/>
    <x v="0"/>
    <n v="0"/>
    <n v="1"/>
    <n v="10"/>
    <n v="0"/>
    <n v="0"/>
    <n v="0"/>
    <s v="系"/>
    <s v="其他"/>
    <s v="其他系所"/>
    <s v="其他系所"/>
  </r>
  <r>
    <m/>
    <s v="Eva"/>
    <m/>
    <m/>
    <m/>
    <s v="企業夥伴"/>
    <s v="WTW韋萊韜悅"/>
    <m/>
    <s v="其他"/>
    <m/>
    <m/>
    <m/>
    <m/>
    <m/>
    <m/>
    <s v="是"/>
    <m/>
    <s v="網路報名"/>
    <m/>
    <s v="其他"/>
    <m/>
    <s v="TCP"/>
    <s v="結業式"/>
    <s v="0329_結業式"/>
    <n v="2"/>
    <n v="107"/>
    <n v="1"/>
    <n v="0"/>
    <n v="0"/>
    <m/>
    <x v="1"/>
    <n v="0"/>
    <n v="1"/>
    <n v="0"/>
    <n v="0"/>
    <n v="0"/>
    <n v="0"/>
    <s v="其他"/>
    <s v="非在校生"/>
    <s v="其他"/>
    <s v="其他"/>
  </r>
  <r>
    <s v="03  6 2019  8:27PM            "/>
    <s v="judylin"/>
    <s v="G222178177"/>
    <s v="女"/>
    <s v="05/12/1996                    "/>
    <s v="校外人士"/>
    <m/>
    <m/>
    <m/>
    <n v="933782821"/>
    <s v="judylin8505@gmail.com"/>
    <s v="其它"/>
    <s v="否"/>
    <n v="0"/>
    <n v="1"/>
    <s v="是"/>
    <m/>
    <s v="網路報名"/>
    <s v="39.9.229.6"/>
    <s v="judylin"/>
    <n v="10"/>
    <s v="TIP"/>
    <s v="企業實習計劃說明會"/>
    <s v="0319_玉山銀行"/>
    <n v="2"/>
    <n v="107"/>
    <n v="1"/>
    <n v="1"/>
    <n v="10"/>
    <s v="是"/>
    <x v="2"/>
    <n v="0"/>
    <n v="1"/>
    <n v="10"/>
    <n v="0"/>
    <n v="0"/>
    <n v="0"/>
    <s v="其他"/>
    <s v="非在校生"/>
    <s v="其他"/>
    <s v="其他"/>
  </r>
  <r>
    <s v="04 11 2019 10:57AM            "/>
    <s v="丁佳恩"/>
    <s v="F229379046"/>
    <s v="女"/>
    <s v="09/06/1997                    "/>
    <s v="學生"/>
    <s v="管理學院                      "/>
    <s v="國企系"/>
    <s v="學士班"/>
    <n v="919675933"/>
    <s v="b05704038@ntu.edu.tw"/>
    <s v="其它"/>
    <s v="否"/>
    <s v="                              "/>
    <m/>
    <s v="是"/>
    <m/>
    <s v="網路報名"/>
    <s v="101.8.131.201"/>
    <s v="b05704038"/>
    <n v="6"/>
    <s v="職涯講堂"/>
    <s v="校友職涯分享會"/>
    <s v="0423_EMBA108級鄭玉琪"/>
    <n v="2"/>
    <n v="107"/>
    <n v="1"/>
    <n v="1"/>
    <n v="10"/>
    <s v="請問您是否有大學沒教，但剛進公司就被要求的工作內容？"/>
    <x v="3"/>
    <n v="0"/>
    <n v="1"/>
    <n v="10"/>
    <n v="0"/>
    <n v="0"/>
    <n v="0"/>
    <s v="系"/>
    <s v="國企"/>
    <s v="國企系"/>
    <s v="國企系"/>
  </r>
  <r>
    <s v="03 18 2019  4:41PM            "/>
    <s v="丁冠中"/>
    <s v="E125349870"/>
    <s v="男"/>
    <s v="06/16/1999                    "/>
    <s v="學生"/>
    <s v="管理學院                      "/>
    <s v="財金系"/>
    <s v="學士班"/>
    <n v="910708760"/>
    <s v="b06703038@ntu.edu.tw"/>
    <s v="其它"/>
    <s v="否"/>
    <n v="0"/>
    <n v="1"/>
    <s v="是"/>
    <m/>
    <s v="網路報名"/>
    <s v="140.112.4.209"/>
    <s v="b06703038"/>
    <n v="10"/>
    <s v="TIP"/>
    <s v="企業實習計劃說明會"/>
    <s v="0319_玉山銀行"/>
    <n v="2"/>
    <n v="107"/>
    <n v="1"/>
    <n v="1"/>
    <n v="10"/>
    <s v="否"/>
    <x v="4"/>
    <n v="0"/>
    <n v="1"/>
    <n v="10"/>
    <n v="0"/>
    <n v="0"/>
    <n v="0"/>
    <s v="系"/>
    <s v="財金"/>
    <s v="財金系"/>
    <s v="財金系"/>
  </r>
  <r>
    <s v="03 18 2019  4:40PM            "/>
    <s v="丁冠中"/>
    <s v="E125349870"/>
    <s v="男"/>
    <s v="06/16/1999                    "/>
    <s v="學生"/>
    <s v="管理學院                      "/>
    <s v="財金系"/>
    <s v="學士班"/>
    <n v="910708760"/>
    <s v="b06703038@ntu.edu.tw"/>
    <s v="其它"/>
    <s v="否"/>
    <n v="0"/>
    <n v="1"/>
    <s v="是"/>
    <m/>
    <s v="網路報名"/>
    <s v="140.112.4.209"/>
    <s v="b06703038"/>
    <n v="10"/>
    <s v="TIP"/>
    <s v="企業實習計劃說明會"/>
    <s v="0325_富達投信"/>
    <n v="2"/>
    <n v="107"/>
    <n v="1"/>
    <n v="1"/>
    <n v="10"/>
    <s v="無"/>
    <x v="4"/>
    <n v="0"/>
    <n v="1"/>
    <n v="10"/>
    <n v="0"/>
    <n v="0"/>
    <n v="0"/>
    <s v="系"/>
    <s v="財金"/>
    <s v="財金系"/>
    <s v="財金系"/>
  </r>
  <r>
    <s v="03 18 2019  4:30PM            "/>
    <s v="丁冠中"/>
    <s v="E125349870"/>
    <s v="男"/>
    <s v="06/16/1999                    "/>
    <s v="學生"/>
    <s v="管理學院                      "/>
    <s v="財金系"/>
    <s v="學士班"/>
    <n v="910708760"/>
    <s v="b06703038@ntu.edu.tw"/>
    <s v="其它"/>
    <s v="否"/>
    <s v="                              "/>
    <m/>
    <s v="是"/>
    <m/>
    <s v="網路報名"/>
    <s v="140.112.4.209"/>
    <s v="b06703038"/>
    <n v="6"/>
    <s v="職涯講堂"/>
    <s v="學長姐實習經驗分享會"/>
    <s v="0326_工管B05孫儷芯/國企B04童安弘"/>
    <n v="2"/>
    <n v="107"/>
    <n v="1"/>
    <n v="1"/>
    <n v="10"/>
    <s v="想知道實習給學長姐帶來的影響"/>
    <x v="4"/>
    <n v="0"/>
    <n v="1"/>
    <n v="10"/>
    <n v="0"/>
    <n v="0"/>
    <n v="0"/>
    <s v="系"/>
    <s v="財金"/>
    <s v="財金系"/>
    <s v="財金系"/>
  </r>
  <r>
    <s v="05  1 2019 12:51PM            "/>
    <s v="丁冠中"/>
    <s v="E125349870"/>
    <s v="男"/>
    <s v="06/16/1999                    "/>
    <s v="學生"/>
    <s v="管理學院                      "/>
    <s v="財金系"/>
    <s v="學士班"/>
    <n v="910708760"/>
    <s v="b06703038@ntu.edu.tw"/>
    <s v="其它"/>
    <s v="否"/>
    <s v="                              "/>
    <m/>
    <s v="是"/>
    <m/>
    <s v="網路報名"/>
    <s v="140.112.4.209"/>
    <s v="b06703038"/>
    <n v="6"/>
    <s v="TIP"/>
    <s v="企業實習說明會"/>
    <s v="0506_綠藤生機"/>
    <n v="2"/>
    <n v="107"/>
    <n v="1"/>
    <n v="1"/>
    <n v="10"/>
    <s v="否"/>
    <x v="4"/>
    <n v="0"/>
    <n v="1"/>
    <n v="10"/>
    <n v="0"/>
    <n v="0"/>
    <n v="0"/>
    <s v="系"/>
    <s v="財金"/>
    <s v="財金系"/>
    <s v="財金系"/>
  </r>
  <r>
    <s v="03 11 2019  3:26PM            "/>
    <s v="于孟萱"/>
    <s v="H225077132"/>
    <s v="女"/>
    <s v="11/07/1997                    "/>
    <s v="學生"/>
    <s v="社會科學院                    "/>
    <s v="經濟系"/>
    <s v="學士班"/>
    <n v="987640063"/>
    <s v="B05103007@ntu.edu.tw"/>
    <s v="其它"/>
    <s v="否"/>
    <n v="0"/>
    <n v="1"/>
    <s v="是"/>
    <m/>
    <s v="網路報名"/>
    <s v="140.112.25.99"/>
    <s v="b05103007"/>
    <n v="10"/>
    <s v="TIP"/>
    <s v="企業實習計劃說明會"/>
    <s v="0319_玉山銀行"/>
    <n v="2"/>
    <n v="107"/>
    <n v="1"/>
    <n v="1"/>
    <n v="10"/>
    <s v="否"/>
    <x v="5"/>
    <n v="0"/>
    <n v="1"/>
    <n v="10"/>
    <n v="0"/>
    <n v="0"/>
    <n v="0"/>
    <s v="系"/>
    <s v="其他"/>
    <s v="其他系所"/>
    <s v="其他系所"/>
  </r>
  <r>
    <s v="03 19 2019  2:59PM            "/>
    <s v="于孟萱"/>
    <s v="H225077132"/>
    <s v="女"/>
    <s v="11/07/1997                    "/>
    <s v="學生"/>
    <s v="社會科學院                    "/>
    <s v="經濟系"/>
    <s v="學士班"/>
    <n v="987640063"/>
    <s v="B05103007@ntu.edu.tw"/>
    <s v="其它"/>
    <s v="否"/>
    <n v="0"/>
    <n v="1"/>
    <s v="是"/>
    <m/>
    <s v="網路報名"/>
    <s v="101.9.12.229"/>
    <s v="b05103007"/>
    <n v="10"/>
    <s v="TIP"/>
    <s v="企業實習計劃說明會"/>
    <s v="0320_國泰金控"/>
    <n v="2"/>
    <n v="107"/>
    <n v="1"/>
    <n v="1"/>
    <n v="10"/>
    <s v="否"/>
    <x v="5"/>
    <n v="0"/>
    <n v="1"/>
    <n v="10"/>
    <n v="0"/>
    <n v="0"/>
    <n v="0"/>
    <s v="系"/>
    <s v="其他"/>
    <s v="其他系所"/>
    <s v="其他系所"/>
  </r>
  <r>
    <s v="03 11 2019  4:00PM            "/>
    <s v="尤敬婷"/>
    <s v="B222915013"/>
    <s v="女"/>
    <s v="12/19/1996                    "/>
    <s v="學生"/>
    <s v="管理學院                      "/>
    <s v="會計系"/>
    <s v="學士班"/>
    <n v="986282520"/>
    <s v="b04702043@ntu.edu.tw"/>
    <s v="其它"/>
    <s v="否"/>
    <n v="0"/>
    <n v="1"/>
    <s v="是"/>
    <m/>
    <s v="網路報名"/>
    <s v="140.112.25.5"/>
    <s v="b04702043"/>
    <n v="10"/>
    <s v="TIP"/>
    <s v="企業實習計劃說明會"/>
    <s v="0315_聚陽實業"/>
    <n v="2"/>
    <n v="107"/>
    <n v="1"/>
    <n v="1"/>
    <n v="10"/>
    <s v="是"/>
    <x v="6"/>
    <n v="0"/>
    <n v="1"/>
    <n v="10"/>
    <n v="0"/>
    <n v="0"/>
    <n v="0"/>
    <s v="系"/>
    <s v="會計"/>
    <s v="會計系"/>
    <s v="會計系"/>
  </r>
  <r>
    <s v="03 15 2019  5:24PM            "/>
    <s v="方  淵"/>
    <s v="G122369229"/>
    <s v="男"/>
    <s v="07/05/1997                    "/>
    <s v="學生"/>
    <s v="管理學院                      "/>
    <s v="工管系企管組"/>
    <s v="學士班"/>
    <n v="908817679"/>
    <m/>
    <s v="其它"/>
    <s v="否"/>
    <n v="0"/>
    <n v="1"/>
    <s v="是"/>
    <m/>
    <s v="網路報名"/>
    <s v="140.112.25.101"/>
    <s v="b04701102"/>
    <n v="10"/>
    <s v="TIP"/>
    <s v="企業實習計劃說明會"/>
    <s v="0318_大昌華嘉"/>
    <n v="2"/>
    <n v="107"/>
    <n v="1"/>
    <n v="1"/>
    <n v="10"/>
    <s v="是"/>
    <x v="7"/>
    <n v="0"/>
    <n v="1"/>
    <n v="10"/>
    <n v="0"/>
    <n v="0"/>
    <n v="0"/>
    <s v="系"/>
    <s v="工管"/>
    <s v="工管系"/>
    <s v="工管系"/>
  </r>
  <r>
    <s v="03  6 2019  3:38PM            "/>
    <s v="方心成"/>
    <s v="A127649146"/>
    <s v="男"/>
    <s v="11/06/1994                    "/>
    <s v="學生"/>
    <s v="管理學院                      "/>
    <s v="資管系"/>
    <s v="碩士班"/>
    <n v="963365545"/>
    <s v="allen831106@gmail.com"/>
    <s v="其它"/>
    <s v="否"/>
    <n v="1"/>
    <n v="0"/>
    <s v="否"/>
    <m/>
    <s v="網路報名"/>
    <s v="140.112.25.106"/>
    <s v="r06725045"/>
    <n v="10"/>
    <s v="TIP"/>
    <s v="企業實習計劃說明會"/>
    <s v="0319_玉山銀行"/>
    <n v="2"/>
    <n v="107"/>
    <n v="1"/>
    <n v="1"/>
    <n v="10"/>
    <s v="是"/>
    <x v="8"/>
    <n v="1"/>
    <n v="0"/>
    <n v="0"/>
    <n v="1"/>
    <n v="0"/>
    <n v="0"/>
    <s v="所"/>
    <s v="資管"/>
    <s v="資管所"/>
    <s v="資管所"/>
  </r>
  <r>
    <s v="03  6 2019  3:39PM            "/>
    <s v="方心成"/>
    <s v="A127649146"/>
    <s v="男"/>
    <s v="11/06/1994                    "/>
    <s v="學生"/>
    <s v="管理學院                      "/>
    <s v="資管系"/>
    <s v="碩士班"/>
    <n v="963365545"/>
    <s v="allen831106@gmail.com"/>
    <s v="其它"/>
    <s v="否"/>
    <s v="                              "/>
    <m/>
    <s v="否"/>
    <m/>
    <s v="網路報名"/>
    <s v="140.112.25.106"/>
    <s v="r06725045"/>
    <n v="6"/>
    <s v="TIP"/>
    <s v="企業實習計劃說明會"/>
    <s v="0411_SAS"/>
    <n v="2"/>
    <n v="107"/>
    <n v="1"/>
    <n v="1"/>
    <n v="10"/>
    <m/>
    <x v="8"/>
    <n v="1"/>
    <n v="0"/>
    <n v="0"/>
    <n v="1"/>
    <n v="0"/>
    <n v="0"/>
    <s v="所"/>
    <s v="資管"/>
    <s v="資管所"/>
    <s v="資管所"/>
  </r>
  <r>
    <s v="03 13 2019  3:33PM            "/>
    <s v="方家昕"/>
    <s v="A229315716"/>
    <s v="女"/>
    <s v="10/18/1996                    "/>
    <s v="學生"/>
    <s v="社會科學院                    "/>
    <s v="經濟系"/>
    <s v="學士班"/>
    <n v="952311018"/>
    <s v="jackie20120408@gmail.com"/>
    <s v="其它"/>
    <s v="否"/>
    <n v="1"/>
    <n v="0"/>
    <s v="否"/>
    <m/>
    <s v="網路報名"/>
    <s v="42.73.117.243"/>
    <s v="b04303063"/>
    <n v="10"/>
    <s v="TIP"/>
    <s v="企業實習計劃說明會"/>
    <s v="0315_聚陽實業"/>
    <n v="2"/>
    <n v="107"/>
    <n v="1"/>
    <n v="1"/>
    <n v="10"/>
    <s v="否"/>
    <x v="9"/>
    <n v="1"/>
    <n v="0"/>
    <n v="0"/>
    <n v="1"/>
    <n v="0"/>
    <n v="0"/>
    <s v="系"/>
    <s v="其他"/>
    <s v="其他系所"/>
    <s v="其他系所"/>
  </r>
  <r>
    <s v="03 12 2019 12:22PM            "/>
    <s v="方婕薰"/>
    <s v="A230325086"/>
    <s v="女"/>
    <s v="02/06/1999                    "/>
    <s v="學生"/>
    <s v="管理學院                      "/>
    <s v="財金系"/>
    <s v="學士班"/>
    <n v="975686915"/>
    <s v="b06703007@ntu.edu.tw"/>
    <s v="其它"/>
    <s v="否"/>
    <n v="0"/>
    <n v="1"/>
    <s v="是"/>
    <m/>
    <s v="網路報名"/>
    <s v="42.76.128.161"/>
    <s v="b06703007"/>
    <n v="10"/>
    <s v="TIP"/>
    <s v="企業實習計劃說明會"/>
    <s v="0319_玉山銀行"/>
    <n v="2"/>
    <n v="107"/>
    <n v="1"/>
    <n v="1"/>
    <n v="10"/>
    <s v="否"/>
    <x v="10"/>
    <n v="0"/>
    <n v="1"/>
    <n v="10"/>
    <n v="0"/>
    <n v="0"/>
    <n v="0"/>
    <s v="系"/>
    <s v="財金"/>
    <s v="財金系"/>
    <s v="財金系"/>
  </r>
  <r>
    <s v="04 21 2019 10:41PM            "/>
    <s v="方婕薰"/>
    <s v="A230325086"/>
    <s v="女"/>
    <s v="02/06/1999                    "/>
    <s v="學生"/>
    <s v="管理學院                      "/>
    <s v="財金系"/>
    <s v="學士班"/>
    <n v="975686915"/>
    <s v="b06703007@ntu.edu.tw"/>
    <s v="其它"/>
    <s v="否"/>
    <s v="                              "/>
    <m/>
    <s v="是"/>
    <m/>
    <s v="網路報名"/>
    <s v="114.25.66.143"/>
    <s v="b06703007"/>
    <n v="6"/>
    <s v="TIP"/>
    <s v="企業實習說明會"/>
    <s v="0426_台灣通用磨坊"/>
    <n v="2"/>
    <n v="107"/>
    <n v="1"/>
    <n v="1"/>
    <n v="10"/>
    <s v="否"/>
    <x v="10"/>
    <n v="0"/>
    <n v="1"/>
    <n v="10"/>
    <n v="0"/>
    <n v="0"/>
    <n v="0"/>
    <s v="系"/>
    <s v="財金"/>
    <s v="財金系"/>
    <s v="財金系"/>
  </r>
  <r>
    <s v="04 25 2019  7:06PM            "/>
    <s v="方婕薰"/>
    <s v="A230325086"/>
    <s v="女"/>
    <s v="02/06/1999                    "/>
    <s v="學生"/>
    <s v="管理學院                      "/>
    <s v="財金系"/>
    <s v="學士班"/>
    <n v="975686915"/>
    <s v="b06703007@ntu.edu.tw"/>
    <s v="其它"/>
    <s v="否"/>
    <s v="                              "/>
    <m/>
    <s v="是"/>
    <m/>
    <s v="網路報名"/>
    <s v="140.112.25.26"/>
    <s v="b06703007"/>
    <n v="6"/>
    <s v="TIP"/>
    <s v="企業實習說明會"/>
    <s v="0506_綠藤生機"/>
    <n v="2"/>
    <n v="107"/>
    <n v="1"/>
    <n v="1"/>
    <n v="10"/>
    <s v="否"/>
    <x v="10"/>
    <n v="0"/>
    <n v="1"/>
    <n v="10"/>
    <n v="0"/>
    <n v="0"/>
    <n v="0"/>
    <s v="系"/>
    <s v="財金"/>
    <s v="財金系"/>
    <s v="財金系"/>
  </r>
  <r>
    <s v="03 19 2019  4:51PM            "/>
    <s v="方稚芸"/>
    <s v="B223393299"/>
    <s v="女"/>
    <s v="08/18/1999                    "/>
    <s v="學生"/>
    <s v="社會科學院                    "/>
    <s v="經濟系"/>
    <s v="學士班"/>
    <n v="920421358"/>
    <s v="katy87008700@gmail.com"/>
    <s v="其它"/>
    <s v="是"/>
    <n v="0"/>
    <n v="0"/>
    <s v="是"/>
    <m/>
    <s v="現場報名"/>
    <m/>
    <s v="b06303072"/>
    <n v="0"/>
    <s v="TIP"/>
    <s v="企業實習計劃說明會"/>
    <s v="0319_玉山銀行"/>
    <n v="2"/>
    <n v="107"/>
    <n v="1"/>
    <n v="1"/>
    <n v="10"/>
    <m/>
    <x v="11"/>
    <n v="0"/>
    <n v="0"/>
    <n v="0"/>
    <n v="0"/>
    <n v="1"/>
    <n v="0"/>
    <s v="系"/>
    <s v="其他"/>
    <s v="其他系所"/>
    <s v="其他系所"/>
  </r>
  <r>
    <s v="03  5 2019 11:23PM            "/>
    <s v="方稚芸"/>
    <s v="B223393299"/>
    <s v="女"/>
    <s v="08/18/1999                    "/>
    <s v="學生"/>
    <s v="社會科學院                    "/>
    <s v="經濟系"/>
    <s v="學士班"/>
    <n v="920421358"/>
    <s v="b06303072@ntu.edu.tw"/>
    <s v="其它"/>
    <s v="否"/>
    <n v="1"/>
    <n v="0"/>
    <s v="否"/>
    <m/>
    <s v="網路報名"/>
    <s v="1.200.193.146"/>
    <s v="b06303072"/>
    <n v="10"/>
    <s v="TIP"/>
    <s v="企業實習計劃說明會"/>
    <s v="0320_國泰金控"/>
    <n v="2"/>
    <n v="107"/>
    <n v="1"/>
    <n v="1"/>
    <n v="10"/>
    <s v="否"/>
    <x v="11"/>
    <n v="1"/>
    <n v="0"/>
    <n v="0"/>
    <n v="1"/>
    <n v="0"/>
    <n v="0"/>
    <s v="系"/>
    <s v="其他"/>
    <s v="其他系所"/>
    <s v="其他系所"/>
  </r>
  <r>
    <s v="03 19 2019 12:32PM            "/>
    <s v="方稚芸"/>
    <s v="B223393299"/>
    <s v="女"/>
    <s v="08/18/1999                    "/>
    <s v="學生"/>
    <s v="社會科學院                    "/>
    <s v="經濟系"/>
    <s v="學士班"/>
    <n v="920421358"/>
    <s v="b06303072@ntu.edu.tw"/>
    <s v="其它"/>
    <s v="否"/>
    <n v="0"/>
    <n v="1"/>
    <s v="是"/>
    <m/>
    <s v="網路報名"/>
    <s v="180.217.84.228"/>
    <s v="b06303072"/>
    <n v="10"/>
    <s v="TIP"/>
    <s v="企業實習計劃說明會"/>
    <s v="0322_台灣拜耳"/>
    <n v="2"/>
    <n v="107"/>
    <n v="1"/>
    <n v="1"/>
    <n v="10"/>
    <s v="否"/>
    <x v="11"/>
    <n v="0"/>
    <n v="1"/>
    <n v="10"/>
    <n v="0"/>
    <n v="0"/>
    <n v="0"/>
    <s v="系"/>
    <s v="其他"/>
    <s v="其他系所"/>
    <s v="其他系所"/>
  </r>
  <r>
    <s v="03  5 2019 11:36PM            "/>
    <s v="方稚芸"/>
    <s v="B223393299"/>
    <s v="女"/>
    <s v="08/18/1999                    "/>
    <s v="學生"/>
    <s v="社會科學院                    "/>
    <s v="經濟系"/>
    <s v="學士班"/>
    <n v="920421358"/>
    <s v="b06303072@ntu.edu.tw"/>
    <s v="其它"/>
    <s v="否"/>
    <s v="                              "/>
    <m/>
    <s v="否"/>
    <m/>
    <s v="網路報名"/>
    <s v="1.200.193.146"/>
    <s v="b06303072"/>
    <n v="6"/>
    <s v="TIP"/>
    <s v="企業實習計劃說明會"/>
    <s v="0411_SAS"/>
    <n v="2"/>
    <n v="107"/>
    <n v="1"/>
    <n v="1"/>
    <n v="10"/>
    <m/>
    <x v="11"/>
    <n v="1"/>
    <n v="0"/>
    <n v="0"/>
    <n v="1"/>
    <n v="0"/>
    <n v="0"/>
    <s v="系"/>
    <s v="其他"/>
    <s v="其他系所"/>
    <s v="其他系所"/>
  </r>
  <r>
    <s v="04 13 2019 12:54PM            "/>
    <s v="方薇雅"/>
    <s v="A228674556"/>
    <s v="男"/>
    <s v="07/29/1997                    "/>
    <s v="學生"/>
    <s v="管理學院                      "/>
    <s v="工管系企管組"/>
    <s v="學士班"/>
    <n v="228226373"/>
    <m/>
    <s v="其它"/>
    <s v="是"/>
    <s v="                              "/>
    <m/>
    <s v="是"/>
    <m/>
    <s v="網路報名"/>
    <m/>
    <s v="B04701113"/>
    <m/>
    <s v="TCP"/>
    <s v="結業式"/>
    <s v="0329_結業式"/>
    <n v="2"/>
    <n v="107"/>
    <n v="1"/>
    <n v="0"/>
    <n v="0"/>
    <m/>
    <x v="12"/>
    <n v="0"/>
    <n v="1"/>
    <n v="0"/>
    <n v="0"/>
    <n v="0"/>
    <n v="0"/>
    <s v="系"/>
    <s v="工管"/>
    <s v="工管系"/>
    <s v="工管系"/>
  </r>
  <r>
    <s v="03 19 2019 11:16AM            "/>
    <s v="毛意璇"/>
    <s v="R224523632"/>
    <s v="女"/>
    <s v="09/09/1998                    "/>
    <s v="學生"/>
    <s v="管理學院                      "/>
    <s v="會計系"/>
    <s v="學士班"/>
    <m/>
    <s v="arielma9090@gmail.com"/>
    <s v="其它"/>
    <s v="是"/>
    <n v="0"/>
    <n v="0"/>
    <s v="是"/>
    <m/>
    <s v="現場報名"/>
    <m/>
    <s v="b06702019"/>
    <n v="0"/>
    <s v="TIP"/>
    <s v="企業實習計劃說明會"/>
    <s v="0318_大昌華嘉"/>
    <n v="2"/>
    <n v="107"/>
    <n v="1"/>
    <n v="1"/>
    <n v="10"/>
    <m/>
    <x v="13"/>
    <n v="0"/>
    <n v="0"/>
    <n v="0"/>
    <n v="0"/>
    <n v="1"/>
    <n v="0"/>
    <s v="系"/>
    <s v="會計"/>
    <s v="會計系"/>
    <s v="會計系"/>
  </r>
  <r>
    <s v="03  6 2019  5:49PM            "/>
    <s v="王?明"/>
    <s v="A130959713"/>
    <s v="女"/>
    <s v="01/10/1999                    "/>
    <s v="學生"/>
    <s v="管理學院                      "/>
    <s v="財金系"/>
    <s v="學士班"/>
    <n v="988654950"/>
    <m/>
    <s v="其它"/>
    <s v="是"/>
    <n v="0"/>
    <n v="0"/>
    <s v="是"/>
    <m/>
    <s v="現場報名"/>
    <m/>
    <s v="b06703072"/>
    <n v="0"/>
    <s v="TIP"/>
    <s v="企業實習計劃說明會"/>
    <s v="0306_藍天百腦匯"/>
    <n v="2"/>
    <n v="107"/>
    <n v="1"/>
    <n v="1"/>
    <n v="10"/>
    <m/>
    <x v="14"/>
    <n v="0"/>
    <n v="0"/>
    <n v="0"/>
    <n v="0"/>
    <n v="1"/>
    <n v="0"/>
    <s v="系"/>
    <s v="財金"/>
    <s v="財金系"/>
    <s v="財金系"/>
  </r>
  <r>
    <s v="04  4 2019 10:11AM            "/>
    <s v="王文宗"/>
    <s v="L123334358"/>
    <s v="男"/>
    <s v="05/15/1988                    "/>
    <s v="校外人士"/>
    <m/>
    <s v="美商美世顧問"/>
    <s v="協理"/>
    <n v="932940515"/>
    <s v="vince.wt.wang@gmail.com"/>
    <s v="其它"/>
    <s v="否"/>
    <s v="                              "/>
    <m/>
    <s v="是"/>
    <m/>
    <s v="網路報名"/>
    <s v="223.136.11.176"/>
    <s v="bubucosmos"/>
    <n v="6"/>
    <s v="職涯講堂"/>
    <s v="校友職涯分享會"/>
    <s v="0423_EMBA108級鄭玉琪"/>
    <n v="2"/>
    <n v="107"/>
    <n v="1"/>
    <n v="1"/>
    <n v="10"/>
    <s v="在您的職涯中，數度橫跨了IT Services 與IT Products的行銷工作，同時也有B2C與B2B的切換，還想請教您在這些經驗中個人的學習契機與工作上的心得。"/>
    <x v="15"/>
    <n v="0"/>
    <n v="1"/>
    <n v="10"/>
    <n v="0"/>
    <n v="0"/>
    <n v="0"/>
    <s v="其他"/>
    <s v="非在校生"/>
    <s v="其他"/>
    <s v="其他"/>
  </r>
  <r>
    <s v="03 12 2019  2:53PM            "/>
    <s v="王立宇"/>
    <s v="L125029163"/>
    <s v="男"/>
    <s v="08/21/1997                    "/>
    <s v="學生"/>
    <s v="管理學院                      "/>
    <s v="會計系"/>
    <s v="學士班"/>
    <n v="937612548"/>
    <s v="b05702046@ntu.edu.tw"/>
    <s v="其它"/>
    <s v="否"/>
    <n v="1"/>
    <n v="0"/>
    <s v="否"/>
    <m/>
    <s v="網路報名"/>
    <s v="42.73.72.180"/>
    <s v="b05702046"/>
    <n v="10"/>
    <s v="TIP"/>
    <s v="企業實習計劃說明會"/>
    <s v="0313_全球人壽"/>
    <n v="2"/>
    <n v="107"/>
    <n v="1"/>
    <n v="1"/>
    <n v="10"/>
    <s v="否"/>
    <x v="16"/>
    <n v="1"/>
    <n v="0"/>
    <n v="0"/>
    <n v="1"/>
    <n v="0"/>
    <n v="0"/>
    <s v="系"/>
    <s v="會計"/>
    <s v="會計系"/>
    <s v="會計系"/>
  </r>
  <r>
    <s v="03 18 2019  4:23PM            "/>
    <s v="王立宇"/>
    <s v="L125029163"/>
    <s v="男"/>
    <s v="08/21/1997                    "/>
    <s v="學生"/>
    <s v="管理學院                      "/>
    <s v="會計系"/>
    <s v="學士班"/>
    <n v="937612548"/>
    <s v="b05702046@ntu.edu.tw"/>
    <s v="其它"/>
    <s v="否"/>
    <n v="0"/>
    <n v="1"/>
    <s v="是"/>
    <m/>
    <s v="網路報名"/>
    <s v="140.112.25.47"/>
    <s v="b05702046"/>
    <n v="10"/>
    <s v="TIP"/>
    <s v="企業實習計劃說明會"/>
    <s v="0319_玉山銀行"/>
    <n v="2"/>
    <n v="107"/>
    <n v="1"/>
    <n v="1"/>
    <n v="10"/>
    <s v="否"/>
    <x v="16"/>
    <n v="0"/>
    <n v="1"/>
    <n v="10"/>
    <n v="0"/>
    <n v="0"/>
    <n v="0"/>
    <s v="系"/>
    <s v="會計"/>
    <s v="會計系"/>
    <s v="會計系"/>
  </r>
  <r>
    <s v="03 12 2019  2:53PM            "/>
    <s v="王立宇"/>
    <s v="L125029163"/>
    <s v="男"/>
    <s v="08/21/1997                    "/>
    <s v="學生"/>
    <s v="管理學院                      "/>
    <s v="會計系"/>
    <s v="學士班"/>
    <n v="937612548"/>
    <s v="b05702046@ntu.edu.tw"/>
    <s v="其它"/>
    <s v="否"/>
    <n v="1"/>
    <n v="0"/>
    <s v="否"/>
    <m/>
    <s v="網路報名"/>
    <s v="42.73.72.180"/>
    <s v="b05702046"/>
    <n v="10"/>
    <s v="TIP"/>
    <s v="企業實習計劃說明會"/>
    <s v="0320_國泰金控"/>
    <n v="2"/>
    <n v="107"/>
    <n v="1"/>
    <n v="1"/>
    <n v="10"/>
    <s v="否"/>
    <x v="16"/>
    <n v="1"/>
    <n v="0"/>
    <n v="0"/>
    <n v="1"/>
    <n v="0"/>
    <n v="0"/>
    <s v="系"/>
    <s v="會計"/>
    <s v="會計系"/>
    <s v="會計系"/>
  </r>
  <r>
    <s v="03 22 2019  5:45PM            "/>
    <s v="王立宇"/>
    <s v="L125029163"/>
    <s v="男"/>
    <s v="08/21/1997                    "/>
    <s v="學生"/>
    <s v="管理學院                      "/>
    <s v="會計系"/>
    <s v="學士班"/>
    <n v="937612548"/>
    <s v="b05702046@ntu.edu.tw"/>
    <s v="其它"/>
    <s v="否"/>
    <n v="1"/>
    <n v="0"/>
    <s v="否"/>
    <m/>
    <s v="網路報名"/>
    <s v="223.137.1.153"/>
    <s v="b05702046"/>
    <n v="10"/>
    <s v="TIP"/>
    <s v="企業實習計劃說明會"/>
    <s v="0325_富達投信"/>
    <n v="2"/>
    <n v="107"/>
    <n v="1"/>
    <n v="1"/>
    <n v="10"/>
    <s v="否"/>
    <x v="16"/>
    <n v="1"/>
    <n v="0"/>
    <n v="0"/>
    <n v="1"/>
    <n v="0"/>
    <n v="0"/>
    <s v="系"/>
    <s v="會計"/>
    <s v="會計系"/>
    <s v="會計系"/>
  </r>
  <r>
    <s v="20190331"/>
    <s v="王立宇"/>
    <s v="L125029163"/>
    <s v="男"/>
    <s v="08/21/1997                    "/>
    <s v="學生"/>
    <s v="管理學院                      "/>
    <s v="會計系"/>
    <s v="學士班"/>
    <n v="937612548"/>
    <s v="b05702046@ntu.edu.tw"/>
    <s v="其它"/>
    <m/>
    <m/>
    <m/>
    <m/>
    <m/>
    <m/>
    <m/>
    <s v="b05702046"/>
    <m/>
    <s v="黑名單"/>
    <s v="20190326-20190510"/>
    <m/>
    <n v="2"/>
    <n v="107"/>
    <m/>
    <m/>
    <m/>
    <m/>
    <x v="16"/>
    <m/>
    <n v="0"/>
    <n v="-10"/>
    <n v="-3"/>
    <m/>
    <m/>
    <s v="系"/>
    <s v="會計"/>
    <s v="會計系"/>
    <s v="會計系"/>
  </r>
  <r>
    <s v="03 20 2019  2:57PM            "/>
    <s v="王宇均"/>
    <s v="K122996872"/>
    <s v="女"/>
    <s v="01/07/1998                    "/>
    <s v="學生"/>
    <s v="管理學院                      "/>
    <s v="國企系"/>
    <s v="學士班"/>
    <m/>
    <m/>
    <s v="其它"/>
    <s v="是"/>
    <n v="0"/>
    <n v="0"/>
    <s v="是"/>
    <m/>
    <s v="現場報名"/>
    <m/>
    <s v="b05704034"/>
    <n v="0"/>
    <s v="TIP"/>
    <s v="企業實習計劃說明會"/>
    <s v="0320_國泰金控"/>
    <n v="2"/>
    <n v="107"/>
    <n v="1"/>
    <n v="1"/>
    <n v="10"/>
    <m/>
    <x v="17"/>
    <n v="0"/>
    <n v="0"/>
    <n v="0"/>
    <n v="0"/>
    <n v="1"/>
    <n v="0"/>
    <s v="系"/>
    <s v="國企"/>
    <s v="國企系"/>
    <s v="國企系"/>
  </r>
  <r>
    <s v="03 12 2019  7:47PM            "/>
    <s v="王秀婉"/>
    <s v="F229936121"/>
    <s v="女"/>
    <s v="01/05/1998                    "/>
    <s v="學生"/>
    <s v="社會科學院                    "/>
    <s v="社會系"/>
    <s v="學士班"/>
    <n v="975357920"/>
    <s v="b05305022@ntu.edu.tw"/>
    <s v="其它"/>
    <s v="否"/>
    <n v="0"/>
    <n v="1"/>
    <s v="是"/>
    <m/>
    <s v="網路報名"/>
    <s v="110.50.142.231"/>
    <s v="b05305022"/>
    <n v="10"/>
    <s v="TIP"/>
    <s v="企業實習計劃說明會"/>
    <s v="0318_大昌華嘉"/>
    <n v="2"/>
    <n v="107"/>
    <n v="1"/>
    <n v="1"/>
    <n v="10"/>
    <m/>
    <x v="18"/>
    <n v="0"/>
    <n v="1"/>
    <n v="10"/>
    <n v="0"/>
    <n v="0"/>
    <n v="0"/>
    <s v="系"/>
    <s v="其他"/>
    <s v="其他系所"/>
    <s v="其他系所"/>
  </r>
  <r>
    <s v="03 15 2019  1:10AM            "/>
    <s v="王俐云"/>
    <s v="L225088146"/>
    <s v="女"/>
    <s v="01/01/1996                    "/>
    <s v="學生"/>
    <s v="管理學院                      "/>
    <s v="會計系"/>
    <s v="學士班"/>
    <n v="912908430"/>
    <s v="b04702046@ntu.edu.tw"/>
    <s v="其它"/>
    <s v="否"/>
    <n v="1"/>
    <n v="0"/>
    <s v="否"/>
    <m/>
    <s v="網路報名"/>
    <s v="140.112.25.100"/>
    <s v="b04702046"/>
    <n v="10"/>
    <s v="TIP"/>
    <s v="企業實習計劃說明會"/>
    <s v="0315_聚陽實業"/>
    <n v="2"/>
    <n v="107"/>
    <n v="1"/>
    <n v="1"/>
    <n v="10"/>
    <s v="是"/>
    <x v="19"/>
    <n v="1"/>
    <n v="0"/>
    <n v="0"/>
    <n v="1"/>
    <n v="0"/>
    <n v="0"/>
    <s v="系"/>
    <s v="會計"/>
    <s v="會計系"/>
    <s v="會計系"/>
  </r>
  <r>
    <s v="03 25 2019 11:44AM            "/>
    <s v="王信之"/>
    <s v="A129547207"/>
    <s v="男"/>
    <s v="11/24/1995                    "/>
    <s v="學生"/>
    <s v="工學院                        "/>
    <s v="工科海洋系"/>
    <s v="學士班"/>
    <n v="986952178"/>
    <s v="b03208020@ntu.edu.tw"/>
    <s v="其它"/>
    <s v="否"/>
    <s v="                              "/>
    <m/>
    <s v="否"/>
    <m/>
    <s v="網路報名"/>
    <s v="123.193.39.3"/>
    <s v="b03208020"/>
    <n v="6"/>
    <s v="職涯講堂"/>
    <s v="學長姐實習經驗分享會"/>
    <s v="0326_工管B05孫儷芯/國企B04童安弘"/>
    <n v="2"/>
    <n v="107"/>
    <n v="1"/>
    <n v="1"/>
    <n v="10"/>
    <s v="實習是不是多數是打雜，並沒辦法實際學到東西"/>
    <x v="20"/>
    <n v="1"/>
    <n v="0"/>
    <n v="0"/>
    <n v="1"/>
    <n v="0"/>
    <n v="0"/>
    <s v="系"/>
    <s v="其他"/>
    <s v="其他系所"/>
    <s v="其他系所"/>
  </r>
  <r>
    <s v="03 25 2019 11:46AM            "/>
    <s v="王信之"/>
    <s v="A129547207"/>
    <s v="男"/>
    <s v="11/24/1995                    "/>
    <s v="學生"/>
    <s v="工學院                        "/>
    <s v="工科海洋系"/>
    <s v="學士班"/>
    <n v="986952178"/>
    <s v="b03208020@ntu.edu.tw"/>
    <s v="其它"/>
    <s v="否"/>
    <s v="                              "/>
    <m/>
    <s v="否"/>
    <m/>
    <s v="網路報名"/>
    <s v="123.193.39.3"/>
    <s v="b03208020"/>
    <n v="6"/>
    <s v="TIP"/>
    <s v="企業實習計劃說明會"/>
    <s v="0327_願麗醫美集團"/>
    <n v="2"/>
    <n v="107"/>
    <n v="1"/>
    <n v="1"/>
    <n v="10"/>
    <s v="否"/>
    <x v="20"/>
    <n v="1"/>
    <n v="0"/>
    <n v="0"/>
    <n v="1"/>
    <n v="0"/>
    <n v="0"/>
    <s v="系"/>
    <s v="其他"/>
    <s v="其他系所"/>
    <s v="其他系所"/>
  </r>
  <r>
    <s v="03  8 2019  3:12PM            "/>
    <s v="王映筑"/>
    <s v="P224094429"/>
    <s v="女"/>
    <s v="11/14/1996                    "/>
    <s v="學生"/>
    <s v="社會科學院                    "/>
    <s v="經濟系"/>
    <s v="學士班"/>
    <n v="927851114"/>
    <s v="b05303131@ntu.edu.tw"/>
    <s v="其它"/>
    <s v="是"/>
    <n v="0"/>
    <n v="1"/>
    <s v="是"/>
    <m/>
    <s v="網路報名"/>
    <s v="140.112.25.106"/>
    <s v="b05303131"/>
    <n v="10"/>
    <s v="TIP"/>
    <s v="企業實習計劃說明會"/>
    <s v="0325_富達投信"/>
    <n v="2"/>
    <n v="107"/>
    <n v="1"/>
    <n v="1"/>
    <n v="10"/>
    <s v="是"/>
    <x v="21"/>
    <n v="0"/>
    <n v="1"/>
    <n v="10"/>
    <n v="0"/>
    <n v="0"/>
    <n v="0"/>
    <s v="系"/>
    <s v="其他"/>
    <s v="其他系所"/>
    <s v="其他系所"/>
  </r>
  <r>
    <s v="04 13 2019 12:55PM            "/>
    <s v="王昱勛"/>
    <s v="L124750150"/>
    <s v="男"/>
    <s v="11/18/1993                    "/>
    <s v="學生"/>
    <s v="管理學院                      "/>
    <s v="商研所"/>
    <s v="碩士班"/>
    <n v="912611977"/>
    <s v="b01208015@ntu.edu.tw"/>
    <s v="其它"/>
    <s v="是"/>
    <s v="                              "/>
    <m/>
    <s v="是"/>
    <m/>
    <s v="網路報名"/>
    <m/>
    <s v="R06741004"/>
    <m/>
    <s v="TCP"/>
    <s v="結業式"/>
    <s v="0329_結業式"/>
    <n v="2"/>
    <n v="107"/>
    <n v="1"/>
    <n v="0"/>
    <n v="0"/>
    <m/>
    <x v="22"/>
    <n v="0"/>
    <n v="1"/>
    <n v="0"/>
    <n v="0"/>
    <n v="0"/>
    <n v="0"/>
    <s v="所"/>
    <s v="商研"/>
    <s v="商研所"/>
    <s v="商研所"/>
  </r>
  <r>
    <s v="03 26 2019  2:49PM            "/>
    <s v="王郁涵"/>
    <s v="A226277424"/>
    <s v="男"/>
    <s v="11/12/1989                    "/>
    <s v="學生"/>
    <s v="管理學院                      "/>
    <s v="企管碩士專班"/>
    <s v="碩士班"/>
    <n v="935342823"/>
    <s v="arielwang8899@gmail.com;arielwang8899@ho"/>
    <s v="其它"/>
    <s v="是"/>
    <n v="0"/>
    <n v="0"/>
    <s v="是"/>
    <m/>
    <s v="現場報名"/>
    <m/>
    <s v="r06749007"/>
    <n v="0"/>
    <s v="TIP"/>
    <s v="企業實習計劃說明會"/>
    <s v="0325_富達投信"/>
    <n v="2"/>
    <n v="107"/>
    <n v="1"/>
    <n v="1"/>
    <n v="10"/>
    <m/>
    <x v="23"/>
    <n v="0"/>
    <n v="0"/>
    <n v="0"/>
    <n v="0"/>
    <n v="1"/>
    <n v="0"/>
    <s v="所"/>
    <s v="GMBA"/>
    <s v="GMBA"/>
    <s v="GMBA"/>
  </r>
  <r>
    <s v="03 11 2019  7:50PM            "/>
    <s v="王宸如"/>
    <s v="A229357474"/>
    <s v="女"/>
    <s v="01/13/1997                    "/>
    <s v="學生"/>
    <s v="社會科學院                    "/>
    <s v="政治系公行組"/>
    <s v="學士班"/>
    <n v="963526874"/>
    <s v="maggiexdxdxd@gmail.com"/>
    <s v="其它"/>
    <s v="否"/>
    <n v="1"/>
    <n v="0"/>
    <s v="否"/>
    <m/>
    <s v="網路報名"/>
    <s v="118.169.247.40"/>
    <s v="b04310033"/>
    <n v="10"/>
    <s v="TIP"/>
    <s v="企業實習計劃說明會"/>
    <s v="0318_大昌華嘉"/>
    <n v="2"/>
    <n v="107"/>
    <n v="1"/>
    <n v="1"/>
    <n v="10"/>
    <m/>
    <x v="24"/>
    <n v="1"/>
    <n v="0"/>
    <n v="0"/>
    <n v="1"/>
    <n v="0"/>
    <n v="0"/>
    <s v="系"/>
    <s v="其他"/>
    <s v="其他系所"/>
    <s v="其他系所"/>
  </r>
  <r>
    <s v="03 21 2019  6:18PM            "/>
    <s v="王振全"/>
    <s v="L125368183"/>
    <s v="男"/>
    <s v="04/22/1998                    "/>
    <s v="學生"/>
    <s v="管理學院                      "/>
    <s v="國企系"/>
    <s v="學士班"/>
    <n v="926839846"/>
    <s v="westbamboo1998@gmail.com"/>
    <s v="其它"/>
    <s v="否"/>
    <n v="0"/>
    <n v="1"/>
    <s v="是"/>
    <m/>
    <s v="網路報名"/>
    <s v="223.137.208.100"/>
    <s v="b05704031"/>
    <n v="10"/>
    <s v="TIP"/>
    <s v="企業實習計劃說明會"/>
    <s v="0322_台灣拜耳"/>
    <n v="2"/>
    <n v="107"/>
    <n v="1"/>
    <n v="1"/>
    <n v="10"/>
    <s v="無"/>
    <x v="25"/>
    <n v="0"/>
    <n v="1"/>
    <n v="10"/>
    <n v="0"/>
    <n v="0"/>
    <n v="0"/>
    <s v="系"/>
    <s v="國企"/>
    <s v="國企系"/>
    <s v="國企系"/>
  </r>
  <r>
    <s v="04 26 2019  2:47PM            "/>
    <s v="王振全"/>
    <s v="L125368183"/>
    <s v="男"/>
    <s v="04/22/1998                    "/>
    <s v="學生"/>
    <s v="管理學院                      "/>
    <s v="國企系"/>
    <s v="學士班"/>
    <n v="926839846"/>
    <s v="westbamboo1998@gmail.com"/>
    <s v="其它"/>
    <s v="是"/>
    <s v="                              "/>
    <m/>
    <s v="是"/>
    <m/>
    <s v="現場報名"/>
    <m/>
    <s v="b05704031"/>
    <n v="6"/>
    <s v="TIP"/>
    <s v="企業實習說明會"/>
    <s v="0426_台灣通用磨坊"/>
    <n v="2"/>
    <n v="107"/>
    <n v="1"/>
    <n v="1"/>
    <n v="10"/>
    <m/>
    <x v="25"/>
    <n v="0"/>
    <n v="0"/>
    <n v="0"/>
    <n v="0"/>
    <n v="1"/>
    <n v="0"/>
    <s v="系"/>
    <s v="國企"/>
    <s v="國企系"/>
    <s v="國企系"/>
  </r>
  <r>
    <s v="04 13 2019 12:57PM            "/>
    <s v="王培旂"/>
    <s v="A230081963"/>
    <s v="男"/>
    <s v="08/07/1999                    "/>
    <s v="學生"/>
    <s v="管理學院                      "/>
    <s v="國企系"/>
    <s v="學士班"/>
    <n v="911843834"/>
    <s v="tina666888000@gmail.com"/>
    <s v="其它"/>
    <s v="是"/>
    <s v="                              "/>
    <m/>
    <s v="是"/>
    <m/>
    <s v="網路報名"/>
    <m/>
    <s v="B06704017"/>
    <m/>
    <s v="TCP"/>
    <s v="結業式"/>
    <s v="0329_結業式"/>
    <n v="2"/>
    <n v="107"/>
    <n v="1"/>
    <n v="0"/>
    <n v="0"/>
    <m/>
    <x v="26"/>
    <n v="0"/>
    <n v="1"/>
    <n v="0"/>
    <n v="0"/>
    <n v="0"/>
    <n v="0"/>
    <s v="系"/>
    <s v="國企"/>
    <s v="國企系"/>
    <s v="國企系"/>
  </r>
  <r>
    <s v="03 26 2019  3:05PM            "/>
    <s v="王得真"/>
    <s v="B222915817"/>
    <s v="男"/>
    <s v="03/15/1997                    "/>
    <s v="學生"/>
    <s v="管理學院                      "/>
    <s v="財金系"/>
    <s v="學士班"/>
    <n v="978187433"/>
    <m/>
    <s v="其它"/>
    <s v="是"/>
    <n v="0"/>
    <n v="0"/>
    <s v="是"/>
    <m/>
    <s v="現場報名"/>
    <m/>
    <s v="b04703051"/>
    <n v="0"/>
    <s v="TIP"/>
    <s v="企業實習計劃說明會"/>
    <s v="0325_富達投信"/>
    <n v="2"/>
    <n v="107"/>
    <n v="1"/>
    <n v="1"/>
    <n v="10"/>
    <m/>
    <x v="27"/>
    <n v="0"/>
    <n v="0"/>
    <n v="0"/>
    <n v="0"/>
    <n v="1"/>
    <n v="0"/>
    <s v="系"/>
    <s v="財金"/>
    <s v="財金系"/>
    <s v="財金系"/>
  </r>
  <r>
    <s v="05  6 2019  9:06AM            "/>
    <s v="王曼因"/>
    <s v="A230075723"/>
    <s v="女"/>
    <s v="01/23/1999                    "/>
    <s v="學生"/>
    <s v="社會科學院                    "/>
    <s v="社工系"/>
    <s v="學士班"/>
    <n v="928235622"/>
    <s v="manvamimj@gmail.com"/>
    <s v="其它"/>
    <s v="否"/>
    <s v="                              "/>
    <m/>
    <s v="否"/>
    <m/>
    <s v="網路報名"/>
    <s v="111.71.118.74"/>
    <s v="b06310033"/>
    <n v="6"/>
    <s v="TIP"/>
    <s v="企業實習說明會"/>
    <s v="0508_台大創創中心"/>
    <n v="2"/>
    <n v="10"/>
    <n v="1"/>
    <n v="107"/>
    <n v="10"/>
    <s v="否"/>
    <x v="28"/>
    <n v="1"/>
    <n v="0"/>
    <n v="0"/>
    <n v="0"/>
    <n v="0"/>
    <n v="0"/>
    <s v="系"/>
    <s v="其他"/>
    <s v="其他系所"/>
    <s v="其他系所"/>
  </r>
  <r>
    <s v="04 30 2019 11:38PM            "/>
    <s v="王翊淇"/>
    <s v="A230133462"/>
    <s v="女"/>
    <s v="10/26/1998                    "/>
    <s v="學生"/>
    <s v="法律學院                      "/>
    <s v="法律系法學組"/>
    <s v="學士班"/>
    <n v="908005132"/>
    <s v="elva19981026@gmail.com"/>
    <s v="其它"/>
    <s v="是"/>
    <s v="                              "/>
    <m/>
    <s v="是"/>
    <m/>
    <s v="網路報名"/>
    <s v="150.116.31.82"/>
    <s v="b06a01122"/>
    <n v="6"/>
    <s v="TIP"/>
    <s v="企業實習說明會"/>
    <s v="0508_台大創創中心"/>
    <n v="2"/>
    <n v="10"/>
    <n v="1"/>
    <n v="107"/>
    <n v="10"/>
    <s v="否"/>
    <x v="29"/>
    <n v="0"/>
    <n v="1"/>
    <n v="10"/>
    <n v="0"/>
    <n v="0"/>
    <n v="0"/>
    <s v="系"/>
    <s v="其他"/>
    <s v="其他系所"/>
    <s v="其他系所"/>
  </r>
  <r>
    <s v="03  9 2019  3:42AM            "/>
    <s v="王荷今"/>
    <s v="H224617123"/>
    <s v="女"/>
    <s v="05/23/1997                    "/>
    <s v="學生"/>
    <s v="管理學院                      "/>
    <s v="財金系"/>
    <s v="學士班"/>
    <n v="975695026"/>
    <s v="b04703059@ntu.edu.tw"/>
    <s v="其它"/>
    <s v="否"/>
    <n v="0"/>
    <n v="1"/>
    <s v="是"/>
    <m/>
    <s v="網路報名"/>
    <s v="223.140.3.230"/>
    <s v="b04703059"/>
    <n v="10"/>
    <s v="TIP"/>
    <s v="企業實習計劃說明會"/>
    <s v="0315_聚陽實業"/>
    <n v="2"/>
    <n v="107"/>
    <n v="1"/>
    <n v="1"/>
    <n v="10"/>
    <s v="是"/>
    <x v="30"/>
    <n v="0"/>
    <n v="1"/>
    <n v="10"/>
    <n v="0"/>
    <n v="0"/>
    <n v="0"/>
    <s v="系"/>
    <s v="財金"/>
    <s v="財金系"/>
    <s v="財金系"/>
  </r>
  <r>
    <s v="04 11 2019 10:44PM            "/>
    <s v="王婷誼"/>
    <s v="H225209492"/>
    <s v="女"/>
    <s v="07/20/2000                    "/>
    <s v="學生"/>
    <s v="管理學院                      "/>
    <s v="國企系"/>
    <s v="學士班"/>
    <n v="908023563"/>
    <s v="angel8907202323@gmail.com"/>
    <s v="其它"/>
    <s v="否"/>
    <s v="                              "/>
    <m/>
    <s v="是"/>
    <m/>
    <s v="網路報名"/>
    <s v="180.217.104.79"/>
    <s v="b07704022"/>
    <n v="6"/>
    <s v="職涯講堂"/>
    <s v="校友職涯分享會"/>
    <s v="0423_EMBA108級鄭玉琪"/>
    <n v="2"/>
    <n v="107"/>
    <n v="1"/>
    <n v="1"/>
    <n v="10"/>
    <s v="無"/>
    <x v="31"/>
    <n v="0"/>
    <n v="1"/>
    <n v="10"/>
    <n v="0"/>
    <n v="0"/>
    <n v="0"/>
    <s v="系"/>
    <s v="國企"/>
    <s v="國企系"/>
    <s v="國企系"/>
  </r>
  <r>
    <s v="03 19 2019  4:45PM            "/>
    <s v="王湘羚"/>
    <s v="B222857472"/>
    <s v="女"/>
    <s v="10/02/1995                    "/>
    <s v="學生"/>
    <s v="管理學院                      "/>
    <s v="財金系"/>
    <s v="碩士班"/>
    <n v="939021002"/>
    <s v="b03703039@ntu.edu.tw"/>
    <s v="其它"/>
    <s v="是"/>
    <n v="0"/>
    <n v="0"/>
    <s v="是"/>
    <m/>
    <s v="現場報名"/>
    <m/>
    <s v="r07723012"/>
    <n v="0"/>
    <s v="TIP"/>
    <s v="企業實習計劃說明會"/>
    <s v="0319_玉山銀行"/>
    <n v="2"/>
    <n v="107"/>
    <n v="1"/>
    <n v="1"/>
    <n v="10"/>
    <m/>
    <x v="32"/>
    <n v="0"/>
    <n v="0"/>
    <n v="0"/>
    <n v="0"/>
    <n v="1"/>
    <n v="0"/>
    <s v="所"/>
    <s v="財金"/>
    <s v="財金所"/>
    <s v="財金所"/>
  </r>
  <r>
    <s v="03  6 2019  3:48PM            "/>
    <s v="王湘羚"/>
    <s v="B222857472"/>
    <s v="女"/>
    <s v="10/02/1995                    "/>
    <s v="學生"/>
    <s v="管理學院                      "/>
    <s v="財金系"/>
    <s v="碩士班"/>
    <n v="939021002"/>
    <s v="r07723012@ntu.edu.tw"/>
    <s v="其它"/>
    <s v="否"/>
    <n v="0"/>
    <n v="1"/>
    <s v="是"/>
    <m/>
    <s v="網路報名"/>
    <s v="140.112.25.106"/>
    <s v="r07723012"/>
    <n v="10"/>
    <s v="TIP"/>
    <s v="企業實習計劃說明會"/>
    <s v="0320_國泰金控"/>
    <n v="2"/>
    <n v="107"/>
    <n v="1"/>
    <n v="1"/>
    <n v="10"/>
    <s v="是"/>
    <x v="32"/>
    <n v="0"/>
    <n v="1"/>
    <n v="10"/>
    <n v="0"/>
    <n v="0"/>
    <n v="0"/>
    <s v="所"/>
    <s v="財金"/>
    <s v="財金所"/>
    <s v="財金所"/>
  </r>
  <r>
    <s v="03  9 2019  9:26PM            "/>
    <s v="王琳毓"/>
    <s v="F229967699"/>
    <s v="女"/>
    <s v="04/04/1998                    "/>
    <s v="學生"/>
    <s v="生物資源暨農學院              "/>
    <s v="農經系"/>
    <s v="學士班"/>
    <n v="909176070"/>
    <s v="wnag.teresa@gmail.com"/>
    <s v="其它"/>
    <s v="否"/>
    <n v="1"/>
    <n v="0"/>
    <s v="否"/>
    <m/>
    <s v="網路報名"/>
    <s v="1.34.238.90"/>
    <s v="b06607060"/>
    <n v="10"/>
    <s v="TIP"/>
    <s v="企業實習計劃說明會"/>
    <s v="0322_台灣拜耳"/>
    <n v="2"/>
    <n v="107"/>
    <n v="1"/>
    <n v="1"/>
    <n v="10"/>
    <s v="無"/>
    <x v="33"/>
    <n v="1"/>
    <n v="0"/>
    <n v="0"/>
    <n v="1"/>
    <n v="0"/>
    <n v="0"/>
    <s v="系"/>
    <s v="其他"/>
    <s v="其他系所"/>
    <s v="其他系所"/>
  </r>
  <r>
    <s v="03  5 2019  3:35PM            "/>
    <s v="王逸庭"/>
    <s v="F229162747"/>
    <s v="女"/>
    <s v="03/17/1996                    "/>
    <s v="學生"/>
    <s v="管理學院                      "/>
    <s v="工管系科管組"/>
    <s v="學士班"/>
    <n v="229964418"/>
    <s v="708kelly@gmail.com"/>
    <s v="其它"/>
    <s v="是"/>
    <s v="                              "/>
    <m/>
    <s v="否"/>
    <m/>
    <s v="網路報名"/>
    <s v="140.112.25.99"/>
    <s v="b03701221"/>
    <n v="6"/>
    <s v="TIP"/>
    <s v="企業實習計劃說明會"/>
    <s v="0411_SAS"/>
    <n v="2"/>
    <n v="107"/>
    <n v="1"/>
    <n v="1"/>
    <n v="10"/>
    <m/>
    <x v="34"/>
    <n v="1"/>
    <n v="0"/>
    <n v="0"/>
    <n v="1"/>
    <n v="0"/>
    <n v="0"/>
    <s v="系"/>
    <s v="工管"/>
    <s v="工管系"/>
    <s v="工管系"/>
  </r>
  <r>
    <s v="03  1 2019 10:06PM            "/>
    <s v="王雅萱"/>
    <s v="F229250644"/>
    <s v="女"/>
    <s v="08/15/1996                    "/>
    <s v="學生"/>
    <s v="公共衛生學院                  "/>
    <s v="健管所"/>
    <s v="碩士班"/>
    <n v="958119530"/>
    <s v="hsuanyaa@gmail.com"/>
    <s v="其它"/>
    <s v="否"/>
    <n v="0"/>
    <n v="1"/>
    <s v="是"/>
    <m/>
    <s v="網路報名"/>
    <s v="118.168.173.123"/>
    <s v="r07848016"/>
    <n v="10"/>
    <s v="TIP"/>
    <s v="企業實習計劃說明會"/>
    <s v="0322_台灣拜耳"/>
    <n v="2"/>
    <n v="107"/>
    <n v="1"/>
    <n v="1"/>
    <n v="10"/>
    <s v="是"/>
    <x v="35"/>
    <n v="0"/>
    <n v="1"/>
    <n v="10"/>
    <n v="0"/>
    <n v="0"/>
    <n v="0"/>
    <s v="所"/>
    <s v="其他"/>
    <s v="其他系所"/>
    <s v="其他系所"/>
  </r>
  <r>
    <s v="03 15 2019  9:09AM            "/>
    <s v="王愛絜"/>
    <s v="A230328658"/>
    <s v="男"/>
    <s v="04/11/1999                    "/>
    <s v="學生"/>
    <s v="管理學院                      "/>
    <s v="國企系"/>
    <s v="學士班"/>
    <n v="978185628"/>
    <s v="jessicawangtwn@gmail.com"/>
    <s v="其它"/>
    <s v="是"/>
    <n v="0"/>
    <n v="0"/>
    <s v="是"/>
    <m/>
    <s v="志工"/>
    <m/>
    <s v="b06704054"/>
    <n v="20"/>
    <s v="TIP"/>
    <s v="企業實習計劃說明會"/>
    <s v="0314_精英公關集團"/>
    <n v="2"/>
    <n v="107"/>
    <n v="1"/>
    <n v="1"/>
    <n v="10"/>
    <m/>
    <x v="36"/>
    <n v="0"/>
    <n v="0"/>
    <n v="20"/>
    <n v="0"/>
    <n v="0"/>
    <n v="1"/>
    <s v="系"/>
    <s v="國企"/>
    <s v="國企系"/>
    <s v="國企系"/>
  </r>
  <r>
    <s v="02 17 2019  4:39PM            "/>
    <s v="王暄雯"/>
    <s v="U221734636"/>
    <s v="女"/>
    <s v="12/23/1995                    "/>
    <s v="學生"/>
    <s v="管理學院                      "/>
    <s v="會計系"/>
    <s v="碩士班"/>
    <n v="922729496"/>
    <s v="r07722003@ntu.edu.tw"/>
    <s v="其它"/>
    <s v="否"/>
    <n v="0"/>
    <n v="1"/>
    <s v="是"/>
    <m/>
    <s v="網路報名"/>
    <s v="223.136.143.55"/>
    <s v="r07722003"/>
    <n v="10"/>
    <s v="TIP"/>
    <s v="企業實習計劃說明會"/>
    <s v="0306_藍天百腦匯"/>
    <n v="2"/>
    <n v="107"/>
    <n v="1"/>
    <n v="1"/>
    <n v="10"/>
    <s v="是"/>
    <x v="37"/>
    <n v="0"/>
    <n v="1"/>
    <n v="10"/>
    <n v="0"/>
    <n v="0"/>
    <n v="0"/>
    <s v="所"/>
    <s v="會計"/>
    <s v="會計所"/>
    <s v="會研所"/>
  </r>
  <r>
    <m/>
    <s v="王煜榕"/>
    <m/>
    <m/>
    <m/>
    <s v="企業夥伴"/>
    <s v="SAS"/>
    <m/>
    <s v="其他"/>
    <m/>
    <m/>
    <m/>
    <m/>
    <m/>
    <m/>
    <s v="是"/>
    <m/>
    <s v="網路報名"/>
    <m/>
    <s v="其他"/>
    <m/>
    <s v="TCP"/>
    <s v="結業式"/>
    <s v="0329_結業式"/>
    <n v="2"/>
    <n v="107"/>
    <n v="1"/>
    <n v="0"/>
    <n v="0"/>
    <m/>
    <x v="38"/>
    <n v="0"/>
    <n v="1"/>
    <n v="0"/>
    <n v="0"/>
    <n v="0"/>
    <n v="0"/>
    <s v="其他"/>
    <s v="非在校生"/>
    <s v="其他"/>
    <s v="其他"/>
  </r>
  <r>
    <s v="03  7 2019  3:22PM            "/>
    <s v="王詩蘋"/>
    <s v="C221568048"/>
    <s v="女"/>
    <s v="05/06/1999                    "/>
    <s v="學生"/>
    <s v="社會科學院                    "/>
    <s v="經濟系"/>
    <s v="學士班"/>
    <n v="952227851"/>
    <s v="b06302127@ntu.edu.tw"/>
    <s v="其它"/>
    <s v="否"/>
    <n v="0"/>
    <n v="1"/>
    <s v="是"/>
    <m/>
    <s v="網路報名"/>
    <s v="180.204.197.253"/>
    <s v="b06302127"/>
    <n v="10"/>
    <s v="TIP"/>
    <s v="企業實習計劃說明會"/>
    <s v="0325_富達投信"/>
    <n v="2"/>
    <n v="107"/>
    <n v="1"/>
    <n v="1"/>
    <n v="10"/>
    <s v="是"/>
    <x v="39"/>
    <n v="0"/>
    <n v="1"/>
    <n v="10"/>
    <n v="0"/>
    <n v="0"/>
    <n v="0"/>
    <s v="系"/>
    <s v="其他"/>
    <s v="其他系所"/>
    <s v="其他系所"/>
  </r>
  <r>
    <s v="03 24 2019 10:13PM            "/>
    <s v="王薇媄"/>
    <s v="L224938343"/>
    <s v="女"/>
    <s v="12/22/1996                    "/>
    <s v="學生"/>
    <s v="管理學院                      "/>
    <s v="財金系"/>
    <s v="學士班"/>
    <n v="938893110"/>
    <s v="b04703055@ntu.edu.tw"/>
    <s v="其它"/>
    <s v="否"/>
    <n v="0"/>
    <n v="1"/>
    <s v="是"/>
    <m/>
    <s v="網路報名"/>
    <s v="61.230.205.163"/>
    <s v="b04703055"/>
    <n v="10"/>
    <s v="TIP"/>
    <s v="企業實習計劃說明會"/>
    <s v="0325_富達投信"/>
    <n v="2"/>
    <n v="107"/>
    <n v="1"/>
    <n v="1"/>
    <n v="10"/>
    <s v="有"/>
    <x v="40"/>
    <n v="0"/>
    <n v="1"/>
    <n v="10"/>
    <n v="0"/>
    <n v="0"/>
    <n v="0"/>
    <s v="系"/>
    <s v="財金"/>
    <s v="財金系"/>
    <s v="財金系"/>
  </r>
  <r>
    <s v="02 27 2019  3:24PM            "/>
    <s v="王薇潔"/>
    <s v="C221407291"/>
    <s v="女"/>
    <s v="09/23/1993                    "/>
    <s v="學生"/>
    <s v="管理學院                      "/>
    <s v="商研所"/>
    <s v="碩士班"/>
    <n v="988119593"/>
    <s v="weichieh.w@gmail.com"/>
    <s v="其它"/>
    <s v="否"/>
    <n v="0"/>
    <n v="1"/>
    <s v="是"/>
    <m/>
    <s v="網路報名"/>
    <s v="140.112.25.106"/>
    <s v="r07741041"/>
    <n v="10"/>
    <s v="TIP"/>
    <s v="企業實習計劃說明會"/>
    <s v="0320_國泰金控"/>
    <n v="2"/>
    <n v="107"/>
    <n v="1"/>
    <n v="1"/>
    <n v="10"/>
    <s v="是"/>
    <x v="41"/>
    <n v="0"/>
    <n v="1"/>
    <n v="10"/>
    <n v="0"/>
    <n v="0"/>
    <n v="0"/>
    <s v="所"/>
    <s v="商研"/>
    <s v="商研所"/>
    <s v="商研所"/>
  </r>
  <r>
    <s v="03 13 2019 11:31PM            "/>
    <s v="王謙文"/>
    <s v="F129726963"/>
    <s v="男"/>
    <s v="08/02/1996                    "/>
    <s v="學生"/>
    <s v="生物資源暨農學院              "/>
    <s v="農經系"/>
    <s v="碩士班"/>
    <n v="981165595"/>
    <s v="j02200491@gmail.com"/>
    <s v="其它"/>
    <s v="否"/>
    <n v="0"/>
    <n v="1"/>
    <s v="是"/>
    <m/>
    <s v="網路報名"/>
    <s v="180.177.112.188"/>
    <s v="r07627015"/>
    <n v="10"/>
    <s v="TIP"/>
    <s v="企業實習計劃說明會"/>
    <s v="0315_聚陽實業"/>
    <n v="2"/>
    <n v="107"/>
    <n v="1"/>
    <n v="1"/>
    <n v="10"/>
    <s v="是"/>
    <x v="42"/>
    <n v="0"/>
    <n v="1"/>
    <n v="10"/>
    <n v="0"/>
    <n v="0"/>
    <n v="0"/>
    <s v="所"/>
    <s v="其他"/>
    <s v="其他系所"/>
    <s v="其他系所"/>
  </r>
  <r>
    <s v="02 24 2019  9:16PM            "/>
    <s v="王謙文"/>
    <s v="F129726963"/>
    <s v="男"/>
    <s v="08/02/1996                    "/>
    <s v="學生"/>
    <s v="生物資源暨農學院              "/>
    <s v="農經系"/>
    <s v="碩士班"/>
    <n v="981165595"/>
    <s v="j02200491@gmail.com"/>
    <s v="其它"/>
    <s v="否"/>
    <n v="0"/>
    <n v="1"/>
    <s v="是"/>
    <m/>
    <s v="網路報名"/>
    <s v="180.177.112.188"/>
    <s v="r07627015"/>
    <n v="10"/>
    <s v="TIP"/>
    <s v="企業實習計劃說明會"/>
    <s v="0319_玉山銀行"/>
    <n v="2"/>
    <n v="107"/>
    <n v="1"/>
    <n v="1"/>
    <n v="10"/>
    <s v="是"/>
    <x v="42"/>
    <n v="0"/>
    <n v="1"/>
    <n v="10"/>
    <n v="0"/>
    <n v="0"/>
    <n v="0"/>
    <s v="所"/>
    <s v="其他"/>
    <s v="其他系所"/>
    <s v="其他系所"/>
  </r>
  <r>
    <s v="02 24 2019  9:15PM            "/>
    <s v="王謙文"/>
    <s v="F129726963"/>
    <s v="男"/>
    <s v="08/02/1996                    "/>
    <s v="學生"/>
    <s v="生物資源暨農學院              "/>
    <s v="農經系"/>
    <s v="碩士班"/>
    <n v="981165595"/>
    <s v="j02200491@gmail.com"/>
    <s v="其它"/>
    <s v="否"/>
    <n v="0"/>
    <n v="1"/>
    <s v="是"/>
    <m/>
    <s v="網路報名"/>
    <s v="180.177.112.188"/>
    <s v="r07627015"/>
    <n v="10"/>
    <s v="TIP"/>
    <s v="企業實習計劃說明會"/>
    <s v="0320_國泰金控"/>
    <n v="2"/>
    <n v="107"/>
    <n v="1"/>
    <n v="1"/>
    <n v="10"/>
    <s v="有"/>
    <x v="42"/>
    <n v="0"/>
    <n v="1"/>
    <n v="10"/>
    <n v="0"/>
    <n v="0"/>
    <n v="0"/>
    <s v="所"/>
    <s v="其他"/>
    <s v="其他系所"/>
    <s v="其他系所"/>
  </r>
  <r>
    <s v="03  9 2019  1:18PM            "/>
    <s v="王謙文"/>
    <s v="F129726963"/>
    <s v="男"/>
    <s v="08/02/1996                    "/>
    <s v="學生"/>
    <s v="生物資源暨農學院              "/>
    <s v="農經系"/>
    <s v="碩士班"/>
    <n v="981165595"/>
    <s v="j02200491@gmail.com"/>
    <s v="其它"/>
    <s v="否"/>
    <n v="1"/>
    <n v="0"/>
    <s v="否"/>
    <m/>
    <s v="網路報名"/>
    <s v="140.112.86.230"/>
    <s v="r07627015"/>
    <n v="10"/>
    <s v="TIP"/>
    <s v="企業實習計劃說明會"/>
    <s v="0325_富達投信"/>
    <n v="2"/>
    <n v="107"/>
    <n v="1"/>
    <n v="1"/>
    <n v="10"/>
    <s v="有"/>
    <x v="42"/>
    <n v="1"/>
    <n v="0"/>
    <n v="0"/>
    <n v="1"/>
    <n v="0"/>
    <n v="0"/>
    <s v="所"/>
    <s v="其他"/>
    <s v="其他系所"/>
    <s v="其他系所"/>
  </r>
  <r>
    <s v="03  6 2019  5:48PM            "/>
    <s v="王駿鈜"/>
    <s v="T124361767"/>
    <s v="女"/>
    <s v="11/05/1998                    "/>
    <s v="學生"/>
    <s v="管理學院                      "/>
    <s v="工管系科管組"/>
    <s v="學士班"/>
    <n v="979639616"/>
    <s v="n1105ben@gmail.com"/>
    <s v="其它"/>
    <s v="是"/>
    <n v="0"/>
    <n v="0"/>
    <s v="是"/>
    <m/>
    <s v="現場報名"/>
    <m/>
    <s v="b06701209"/>
    <n v="0"/>
    <s v="TIP"/>
    <s v="企業實習計劃說明會"/>
    <s v="0306_藍天百腦匯"/>
    <n v="2"/>
    <n v="107"/>
    <n v="1"/>
    <n v="1"/>
    <n v="10"/>
    <m/>
    <x v="43"/>
    <n v="0"/>
    <n v="0"/>
    <n v="0"/>
    <n v="0"/>
    <n v="1"/>
    <n v="0"/>
    <s v="系"/>
    <s v="工管"/>
    <s v="工管系"/>
    <s v="工管系"/>
  </r>
  <r>
    <s v="02 26 2019 10:53AM            "/>
    <s v="王駿鈜"/>
    <s v="T124361767"/>
    <s v="男"/>
    <s v="11/05/1998                    "/>
    <s v="學生"/>
    <s v="管理學院                      "/>
    <s v="工管系科管組"/>
    <s v="學士班"/>
    <n v="979639616"/>
    <s v="n1105ben@gmail.com"/>
    <s v="其它"/>
    <s v="是"/>
    <n v="1"/>
    <n v="0"/>
    <s v="否"/>
    <m/>
    <s v="網路報名"/>
    <s v="140.112.181.202"/>
    <s v="b06701209"/>
    <n v="10"/>
    <s v="TIP"/>
    <s v="企業實習計劃說明會"/>
    <s v="0322_台灣拜耳"/>
    <n v="2"/>
    <n v="107"/>
    <n v="1"/>
    <n v="1"/>
    <n v="10"/>
    <s v="否"/>
    <x v="43"/>
    <n v="1"/>
    <n v="0"/>
    <n v="0"/>
    <n v="1"/>
    <n v="0"/>
    <n v="0"/>
    <s v="系"/>
    <s v="工管"/>
    <s v="工管系"/>
    <s v="工管系"/>
  </r>
  <r>
    <s v="04 28 2019 11:03PM            "/>
    <s v="古沁瑜"/>
    <s v="A226609122"/>
    <s v="女"/>
    <s v="12/08/1998                    "/>
    <s v="學生"/>
    <s v="管理學院                      "/>
    <s v="財金系"/>
    <s v="學士班"/>
    <n v="905502236"/>
    <s v="guchinyou@gmail.com"/>
    <s v="其它"/>
    <s v="否"/>
    <s v="                              "/>
    <m/>
    <s v="是"/>
    <m/>
    <s v="網路報名"/>
    <s v="111.241.36.128"/>
    <s v="b06703073"/>
    <n v="6"/>
    <s v="TIP"/>
    <s v="企業實習說明會"/>
    <s v="0506_綠藤生機"/>
    <n v="2"/>
    <n v="107"/>
    <n v="1"/>
    <n v="1"/>
    <n v="10"/>
    <s v="是"/>
    <x v="44"/>
    <n v="0"/>
    <n v="1"/>
    <n v="10"/>
    <n v="0"/>
    <n v="0"/>
    <n v="0"/>
    <s v="系"/>
    <s v="財金"/>
    <s v="財金系"/>
    <s v="財金系"/>
  </r>
  <r>
    <s v="03  3 2019  6:56PM            "/>
    <s v="古育丞"/>
    <s v="S124638306"/>
    <s v="男"/>
    <s v="07/30/1993                    "/>
    <s v="校外人士"/>
    <m/>
    <m/>
    <m/>
    <n v="925990656"/>
    <s v="kuyucheng820730@gmail.com"/>
    <s v="其它"/>
    <s v="否"/>
    <n v="1"/>
    <n v="0"/>
    <s v="否"/>
    <m/>
    <s v="網路報名"/>
    <s v="27.105.242.39"/>
    <s v="kuyucheng820730"/>
    <n v="10"/>
    <s v="TIP"/>
    <s v="企業實習計劃說明會"/>
    <s v="0311_晟德集團"/>
    <n v="2"/>
    <n v="107"/>
    <n v="1"/>
    <n v="1"/>
    <n v="10"/>
    <s v="是"/>
    <x v="45"/>
    <n v="1"/>
    <n v="0"/>
    <n v="0"/>
    <n v="1"/>
    <n v="0"/>
    <n v="0"/>
    <s v="其他"/>
    <s v="非在校生"/>
    <s v="其他"/>
    <s v="其他"/>
  </r>
  <r>
    <s v="03 15 2019  3:27PM            "/>
    <s v="史潔穎"/>
    <s v="F227867762"/>
    <s v="女"/>
    <s v="01/28/1994                    "/>
    <s v="校外人士"/>
    <m/>
    <s v="待業"/>
    <s v="待業"/>
    <n v="928019808"/>
    <s v="minning28@gmail.com"/>
    <s v="其它"/>
    <s v="否"/>
    <n v="1"/>
    <n v="0"/>
    <s v="否"/>
    <m/>
    <s v="網路報名"/>
    <s v="123.194.201.201"/>
    <s v="2019career"/>
    <n v="10"/>
    <s v="TIP"/>
    <s v="企業實習計劃說明會"/>
    <s v="0322_台灣拜耳"/>
    <n v="2"/>
    <n v="107"/>
    <n v="1"/>
    <n v="1"/>
    <n v="10"/>
    <s v="否"/>
    <x v="46"/>
    <n v="1"/>
    <n v="0"/>
    <n v="0"/>
    <n v="1"/>
    <n v="0"/>
    <n v="0"/>
    <s v="其他"/>
    <s v="非在校生"/>
    <s v="其他"/>
    <s v="其他"/>
  </r>
  <r>
    <s v="03  6 2019  5:49PM            "/>
    <s v="司惟之"/>
    <s v="A127339396"/>
    <s v="女"/>
    <s v="04/16/1999                    "/>
    <s v="學生"/>
    <s v="管理學院                      "/>
    <s v="財金系"/>
    <s v="學士班"/>
    <n v="972092242"/>
    <s v="ryanszu99@gmail com"/>
    <s v="其它"/>
    <s v="是"/>
    <n v="0"/>
    <n v="0"/>
    <s v="是"/>
    <m/>
    <s v="現場報名"/>
    <m/>
    <s v="b06703074"/>
    <n v="0"/>
    <s v="TIP"/>
    <s v="企業實習計劃說明會"/>
    <s v="0306_藍天百腦匯"/>
    <n v="2"/>
    <n v="107"/>
    <n v="1"/>
    <n v="1"/>
    <n v="10"/>
    <m/>
    <x v="47"/>
    <n v="0"/>
    <n v="0"/>
    <n v="0"/>
    <n v="0"/>
    <n v="1"/>
    <n v="0"/>
    <s v="系"/>
    <s v="財金"/>
    <s v="財金系"/>
    <s v="財金系"/>
  </r>
  <r>
    <s v="03  8 2019  5:38PM            "/>
    <s v="司惟之"/>
    <s v="A127339396"/>
    <s v="男"/>
    <s v="04/16/1999                    "/>
    <s v="學生"/>
    <s v="管理學院                      "/>
    <s v="財金系"/>
    <s v="學士班"/>
    <n v="972092242"/>
    <s v="b06703074@ntu.edu.tw"/>
    <s v="其它"/>
    <s v="是"/>
    <n v="1"/>
    <n v="0"/>
    <s v="否"/>
    <m/>
    <s v="網路報名"/>
    <s v="140.112.4.192"/>
    <s v="b06703074"/>
    <n v="10"/>
    <s v="TIP"/>
    <s v="企業實習計劃說明會"/>
    <s v="0311_晟德集團"/>
    <n v="2"/>
    <n v="107"/>
    <n v="1"/>
    <n v="1"/>
    <n v="10"/>
    <s v="是"/>
    <x v="47"/>
    <n v="1"/>
    <n v="0"/>
    <n v="0"/>
    <n v="1"/>
    <n v="0"/>
    <n v="0"/>
    <s v="系"/>
    <s v="財金"/>
    <s v="財金系"/>
    <s v="財金系"/>
  </r>
  <r>
    <s v="03  8 2019  5:41PM            "/>
    <s v="司惟之"/>
    <s v="A127339396"/>
    <s v="男"/>
    <s v="04/16/1999                    "/>
    <s v="學生"/>
    <s v="管理學院                      "/>
    <s v="財金系"/>
    <s v="學士班"/>
    <n v="972092242"/>
    <s v="b06703074@ntu.edu.tw"/>
    <s v="其它"/>
    <s v="是"/>
    <n v="0"/>
    <n v="1"/>
    <s v="是"/>
    <m/>
    <s v="網路報名"/>
    <s v="140.112.4.192"/>
    <s v="b06703074"/>
    <n v="10"/>
    <s v="TIP"/>
    <s v="企業實習計劃說明會"/>
    <s v="0312_工研院產科國際所"/>
    <n v="2"/>
    <n v="107"/>
    <n v="1"/>
    <n v="1"/>
    <n v="10"/>
    <m/>
    <x v="47"/>
    <n v="0"/>
    <n v="1"/>
    <n v="10"/>
    <n v="0"/>
    <n v="0"/>
    <n v="0"/>
    <s v="系"/>
    <s v="財金"/>
    <s v="財金系"/>
    <s v="財金系"/>
  </r>
  <r>
    <s v="03  8 2019  5:39PM            "/>
    <s v="司惟之"/>
    <s v="A127339396"/>
    <s v="男"/>
    <s v="04/16/1999                    "/>
    <s v="學生"/>
    <s v="管理學院                      "/>
    <s v="財金系"/>
    <s v="學士班"/>
    <n v="972092242"/>
    <s v="b06703074@ntu.edu.tw"/>
    <s v="其它"/>
    <s v="是"/>
    <n v="1"/>
    <n v="0"/>
    <s v="否"/>
    <m/>
    <s v="網路報名"/>
    <s v="140.112.4.192"/>
    <s v="b06703074"/>
    <n v="10"/>
    <s v="TIP"/>
    <s v="企業實習計劃說明會"/>
    <s v="0314_精英公關集團"/>
    <n v="2"/>
    <n v="107"/>
    <n v="1"/>
    <n v="1"/>
    <n v="10"/>
    <s v="是"/>
    <x v="47"/>
    <n v="1"/>
    <n v="0"/>
    <n v="0"/>
    <n v="1"/>
    <n v="0"/>
    <n v="0"/>
    <s v="系"/>
    <s v="財金"/>
    <s v="財金系"/>
    <s v="財金系"/>
  </r>
  <r>
    <s v="04 27 2019 12:26PM            "/>
    <s v="田育綾"/>
    <s v="J222660681"/>
    <s v="女"/>
    <s v="10/01/1993                    "/>
    <s v="學生"/>
    <s v="管理學院                      "/>
    <s v="商研所"/>
    <s v="碩士班"/>
    <n v="921655014"/>
    <s v="r07741048@ntu.edu.tw"/>
    <s v="其它"/>
    <s v="否"/>
    <s v="                              "/>
    <m/>
    <s v="是"/>
    <m/>
    <s v="網路報名"/>
    <s v="123.194.101.203"/>
    <s v="r07741048"/>
    <n v="6"/>
    <s v="TIP"/>
    <s v="企業實習說明會"/>
    <s v="0506_綠藤生機"/>
    <n v="2"/>
    <n v="107"/>
    <n v="1"/>
    <n v="1"/>
    <n v="10"/>
    <s v="是"/>
    <x v="48"/>
    <n v="0"/>
    <n v="1"/>
    <n v="10"/>
    <n v="0"/>
    <n v="0"/>
    <n v="0"/>
    <s v="所"/>
    <s v="商研"/>
    <s v="商研所"/>
    <s v="商研所"/>
  </r>
  <r>
    <m/>
    <s v="田雨騰"/>
    <m/>
    <m/>
    <m/>
    <s v="其他"/>
    <m/>
    <m/>
    <m/>
    <m/>
    <m/>
    <s v="其他"/>
    <s v="是"/>
    <n v="0"/>
    <n v="0"/>
    <s v="是"/>
    <m/>
    <s v="現場報名"/>
    <m/>
    <s v="其他"/>
    <n v="0"/>
    <s v="TIP"/>
    <s v="企業實習計劃說明會"/>
    <s v="0318_大昌華嘉"/>
    <n v="2"/>
    <n v="107"/>
    <n v="1"/>
    <n v="1"/>
    <n v="10"/>
    <m/>
    <x v="49"/>
    <n v="0"/>
    <n v="0"/>
    <n v="0"/>
    <n v="0"/>
    <n v="1"/>
    <n v="0"/>
    <s v="其他"/>
    <s v="非在校生"/>
    <s v="其他"/>
    <s v="其他"/>
  </r>
  <r>
    <s v="03 19 2019  4:51PM            "/>
    <s v="白宇翔"/>
    <s v="B122857694"/>
    <s v="女"/>
    <s v="06/15/1995                    "/>
    <s v="學生"/>
    <s v="管理學院                      "/>
    <s v="會計系"/>
    <s v="碩士班"/>
    <n v="925167707"/>
    <s v="jasonbai0615@gmail.com"/>
    <s v="其它"/>
    <s v="是"/>
    <n v="0"/>
    <n v="0"/>
    <s v="是"/>
    <m/>
    <s v="現場報名"/>
    <m/>
    <s v="r07722037"/>
    <n v="0"/>
    <s v="TIP"/>
    <s v="企業實習計劃說明會"/>
    <s v="0319_玉山銀行"/>
    <n v="2"/>
    <n v="107"/>
    <n v="1"/>
    <n v="1"/>
    <n v="10"/>
    <m/>
    <x v="50"/>
    <n v="0"/>
    <n v="0"/>
    <n v="0"/>
    <n v="0"/>
    <n v="1"/>
    <n v="0"/>
    <s v="所"/>
    <s v="會計"/>
    <s v="會計所"/>
    <s v="會研所"/>
  </r>
  <r>
    <s v="03 19 2019 12:33PM            "/>
    <s v="白宇翔"/>
    <s v="B122857694"/>
    <s v="男"/>
    <s v="06/15/1995                    "/>
    <s v="學生"/>
    <s v="管理學院                      "/>
    <s v="會計系"/>
    <s v="碩士班"/>
    <n v="925167707"/>
    <s v="r07722037@ntu.edu.tw"/>
    <s v="其它"/>
    <s v="否"/>
    <n v="0"/>
    <n v="1"/>
    <s v="是"/>
    <m/>
    <s v="網路報名"/>
    <s v="140.112.25.45"/>
    <s v="r07722037"/>
    <n v="10"/>
    <s v="TIP"/>
    <s v="企業實習計劃說明會"/>
    <s v="0320_國泰金控"/>
    <n v="2"/>
    <n v="107"/>
    <n v="1"/>
    <n v="1"/>
    <n v="10"/>
    <s v="是"/>
    <x v="50"/>
    <n v="0"/>
    <n v="1"/>
    <n v="10"/>
    <n v="0"/>
    <n v="0"/>
    <n v="0"/>
    <s v="所"/>
    <s v="會計"/>
    <s v="會計所"/>
    <s v="會研所"/>
  </r>
  <r>
    <s v="03 19 2019 12:37PM            "/>
    <s v="白宇翔"/>
    <s v="B122857694"/>
    <s v="男"/>
    <s v="06/15/1995                    "/>
    <s v="學生"/>
    <s v="管理學院                      "/>
    <s v="會計系"/>
    <s v="碩士班"/>
    <n v="925167707"/>
    <s v="r07722037@ntu.edu.tw"/>
    <s v="其它"/>
    <s v="否"/>
    <n v="0"/>
    <n v="1"/>
    <s v="是"/>
    <m/>
    <s v="網路報名"/>
    <s v="140.112.25.45"/>
    <s v="r07722037"/>
    <n v="10"/>
    <s v="TIP"/>
    <s v="企業實習計劃說明會"/>
    <s v="0325_富達投信"/>
    <n v="2"/>
    <n v="107"/>
    <n v="1"/>
    <n v="1"/>
    <n v="10"/>
    <s v="是"/>
    <x v="50"/>
    <n v="0"/>
    <n v="1"/>
    <n v="10"/>
    <n v="0"/>
    <n v="0"/>
    <n v="0"/>
    <s v="所"/>
    <s v="會計"/>
    <s v="會計所"/>
    <s v="會研所"/>
  </r>
  <r>
    <m/>
    <s v="石淳方"/>
    <m/>
    <m/>
    <m/>
    <m/>
    <m/>
    <m/>
    <m/>
    <m/>
    <m/>
    <m/>
    <m/>
    <m/>
    <m/>
    <s v="是"/>
    <m/>
    <s v="現場報名"/>
    <m/>
    <s v="其他"/>
    <m/>
    <s v="職涯講堂"/>
    <s v="校友職涯分享會"/>
    <s v="0423_EMBA108級鄭玉琪"/>
    <n v="2"/>
    <n v="107"/>
    <n v="1"/>
    <n v="1"/>
    <n v="10"/>
    <m/>
    <x v="51"/>
    <n v="0"/>
    <n v="0"/>
    <n v="0"/>
    <n v="0"/>
    <n v="1"/>
    <n v="0"/>
    <s v="其他"/>
    <s v="非在校生"/>
    <s v="其他"/>
    <s v="其他"/>
  </r>
  <r>
    <s v="03 12 2019  5:11PM            "/>
    <s v="石曜嘉"/>
    <s v="F128853292"/>
    <s v="男"/>
    <s v="01/09/1993                    "/>
    <s v="學生"/>
    <s v="社會科學院                    "/>
    <s v="國發所"/>
    <s v="碩士班"/>
    <n v="983038208"/>
    <s v="johnnyshih8315@gmail.com"/>
    <s v="其它"/>
    <s v="否"/>
    <n v="1"/>
    <n v="0"/>
    <s v="否"/>
    <m/>
    <s v="網路報名"/>
    <s v="223.141.188.217"/>
    <s v="r06341034"/>
    <n v="10"/>
    <s v="職涯講堂"/>
    <s v="校友職涯分享會"/>
    <s v="0320_國企B97陳迦樂"/>
    <n v="2"/>
    <n v="107"/>
    <n v="1"/>
    <n v="1"/>
    <n v="10"/>
    <s v="k"/>
    <x v="52"/>
    <n v="1"/>
    <n v="0"/>
    <n v="0"/>
    <n v="1"/>
    <n v="0"/>
    <n v="0"/>
    <s v="所"/>
    <s v="其他"/>
    <s v="其他系所"/>
    <s v="其他系所"/>
  </r>
  <r>
    <s v="04 13 2019 12:56PM            "/>
    <s v="伍羽佳"/>
    <s v="UB00088771"/>
    <s v="男"/>
    <s v="09/12/1991                    "/>
    <s v="學生"/>
    <s v="管理學院                      "/>
    <s v="國企系"/>
    <s v="碩士班"/>
    <n v="905259704"/>
    <s v="wuyujia2013@gmail.com"/>
    <s v="其它"/>
    <s v="是"/>
    <s v="                              "/>
    <m/>
    <s v="是"/>
    <m/>
    <s v="網路報名"/>
    <m/>
    <s v="R07724060"/>
    <m/>
    <s v="TCP"/>
    <s v="結業式"/>
    <s v="0329_結業式"/>
    <n v="2"/>
    <n v="107"/>
    <n v="1"/>
    <n v="0"/>
    <n v="0"/>
    <m/>
    <x v="53"/>
    <n v="0"/>
    <n v="1"/>
    <n v="0"/>
    <n v="0"/>
    <n v="0"/>
    <n v="0"/>
    <s v="所"/>
    <s v="國企"/>
    <s v="國企所"/>
    <s v="國企所"/>
  </r>
  <r>
    <s v="05  1 2019  3:17PM            "/>
    <s v="伍羽佳"/>
    <s v="UB00088771"/>
    <s v="女"/>
    <s v="09/12/1991                    "/>
    <s v="學生"/>
    <s v="管理學院                      "/>
    <s v="國企系"/>
    <s v="碩士班"/>
    <n v="905259704"/>
    <s v="wuyujia2013@gmail.com"/>
    <s v="其它"/>
    <s v="是"/>
    <s v="                              "/>
    <m/>
    <s v="是"/>
    <m/>
    <s v="現場報名"/>
    <m/>
    <s v="r07724060"/>
    <n v="6"/>
    <s v="TIP"/>
    <s v="企業實習說明會"/>
    <s v="0501_磊山保險經紀人"/>
    <n v="2"/>
    <n v="107"/>
    <n v="1"/>
    <n v="1"/>
    <n v="10"/>
    <m/>
    <x v="53"/>
    <n v="0"/>
    <n v="0"/>
    <n v="0"/>
    <n v="0"/>
    <n v="1"/>
    <n v="0"/>
    <s v="所"/>
    <s v="國企"/>
    <s v="國企所"/>
    <s v="國企所"/>
  </r>
  <r>
    <s v="03 19 2019 12:20PM            "/>
    <s v="朱建宇"/>
    <s v="A130213374"/>
    <s v="男"/>
    <s v="02/09/1998                    "/>
    <s v="學生"/>
    <s v="管理學院                      "/>
    <s v="國企系"/>
    <s v="學士班"/>
    <n v="968936718"/>
    <s v="B05704040@ntu.edu.tw"/>
    <s v="其它"/>
    <s v="否"/>
    <n v="0"/>
    <n v="1"/>
    <s v="是"/>
    <m/>
    <s v="網路報名"/>
    <s v="180.217.97.194"/>
    <s v="b05704040"/>
    <n v="10"/>
    <s v="TIP"/>
    <s v="企業實習計劃說明會"/>
    <s v="0320_國泰金控"/>
    <n v="2"/>
    <n v="107"/>
    <n v="1"/>
    <n v="1"/>
    <n v="10"/>
    <s v="否"/>
    <x v="54"/>
    <n v="0"/>
    <n v="1"/>
    <n v="10"/>
    <n v="0"/>
    <n v="0"/>
    <n v="0"/>
    <s v="系"/>
    <s v="國企"/>
    <s v="國企系"/>
    <s v="國企系"/>
  </r>
  <r>
    <s v="03 19 2019 12:23PM            "/>
    <s v="朱建宇"/>
    <s v="A130213374"/>
    <s v="男"/>
    <s v="02/09/1998                    "/>
    <s v="學生"/>
    <s v="管理學院                      "/>
    <s v="國企系"/>
    <s v="學士班"/>
    <n v="968936718"/>
    <s v="B05704040@ntu.edu.tw"/>
    <s v="其它"/>
    <s v="否"/>
    <n v="0"/>
    <n v="1"/>
    <s v="是"/>
    <m/>
    <s v="網路報名"/>
    <s v="180.217.97.194"/>
    <s v="b05704040"/>
    <n v="10"/>
    <s v="TIP"/>
    <s v="企業實習計劃說明會"/>
    <s v="0322_台灣拜耳"/>
    <n v="2"/>
    <n v="107"/>
    <n v="1"/>
    <n v="1"/>
    <n v="10"/>
    <s v="否"/>
    <x v="54"/>
    <n v="0"/>
    <n v="1"/>
    <n v="10"/>
    <n v="0"/>
    <n v="0"/>
    <n v="0"/>
    <s v="系"/>
    <s v="國企"/>
    <s v="國企系"/>
    <s v="國企系"/>
  </r>
  <r>
    <s v="03 20 2019 12:21PM            "/>
    <s v="朱建宇"/>
    <s v="A130213374"/>
    <s v="男"/>
    <s v="02/09/1998                    "/>
    <s v="學生"/>
    <s v="管理學院                      "/>
    <s v="國企系"/>
    <s v="學士班"/>
    <n v="968936718"/>
    <s v="B05704040@ntu.edu.tw"/>
    <s v="其它"/>
    <s v="否"/>
    <n v="0"/>
    <n v="1"/>
    <s v="是"/>
    <m/>
    <s v="網路報名"/>
    <s v="1.200.198.16"/>
    <s v="b05704040"/>
    <n v="10"/>
    <s v="TIP"/>
    <s v="企業實習計劃說明會"/>
    <s v="0325_富達投信"/>
    <n v="2"/>
    <n v="107"/>
    <n v="1"/>
    <n v="1"/>
    <n v="10"/>
    <s v="否"/>
    <x v="54"/>
    <n v="0"/>
    <n v="1"/>
    <n v="10"/>
    <n v="0"/>
    <n v="0"/>
    <n v="0"/>
    <s v="系"/>
    <s v="國企"/>
    <s v="國企系"/>
    <s v="國企系"/>
  </r>
  <r>
    <s v="03 20 2019 12:22PM            "/>
    <s v="朱建宇"/>
    <s v="A130213374"/>
    <s v="男"/>
    <s v="02/09/1998                    "/>
    <s v="學生"/>
    <s v="管理學院                      "/>
    <s v="國企系"/>
    <s v="學士班"/>
    <n v="968936718"/>
    <s v="B05704040@ntu.edu.tw"/>
    <s v="其它"/>
    <s v="否"/>
    <s v="                              "/>
    <m/>
    <s v="否"/>
    <m/>
    <s v="網路報名"/>
    <s v="1.200.198.16"/>
    <s v="b05704040"/>
    <n v="6"/>
    <s v="TIP"/>
    <s v="企業實習計劃說明會"/>
    <s v="0327_願麗醫美集團"/>
    <n v="2"/>
    <n v="107"/>
    <n v="1"/>
    <n v="1"/>
    <n v="10"/>
    <s v="否"/>
    <x v="54"/>
    <n v="1"/>
    <n v="0"/>
    <n v="0"/>
    <n v="1"/>
    <n v="0"/>
    <n v="0"/>
    <s v="系"/>
    <s v="國企"/>
    <s v="國企系"/>
    <s v="國企系"/>
  </r>
  <r>
    <s v="03 20 2019 12:21PM            "/>
    <s v="朱建宇"/>
    <s v="A130213374"/>
    <s v="男"/>
    <s v="02/09/1998                    "/>
    <s v="學生"/>
    <s v="管理學院                      "/>
    <s v="國企系"/>
    <s v="學士班"/>
    <n v="968936718"/>
    <s v="B05704040@ntu.edu.tw"/>
    <s v="其它"/>
    <s v="否"/>
    <s v="                              "/>
    <m/>
    <s v="否"/>
    <m/>
    <s v="網路報名"/>
    <s v="1.200.198.16"/>
    <s v="b05704040"/>
    <n v="6"/>
    <s v="TIP"/>
    <s v="企業實習計劃說明會"/>
    <s v="0411_SAS"/>
    <n v="2"/>
    <n v="107"/>
    <n v="1"/>
    <n v="1"/>
    <n v="10"/>
    <s v="否"/>
    <x v="54"/>
    <n v="1"/>
    <n v="0"/>
    <n v="0"/>
    <n v="1"/>
    <n v="0"/>
    <n v="0"/>
    <s v="系"/>
    <s v="國企"/>
    <s v="國企系"/>
    <s v="國企系"/>
  </r>
  <r>
    <s v="03 20 2019 12:22PM            "/>
    <s v="朱建宇"/>
    <s v="A130213374"/>
    <s v="男"/>
    <s v="02/09/1998                    "/>
    <s v="學生"/>
    <s v="管理學院                      "/>
    <s v="國企系"/>
    <s v="學士班"/>
    <n v="968936718"/>
    <s v="B05704040@ntu.edu.tw"/>
    <s v="其它"/>
    <s v="否"/>
    <s v="                              "/>
    <m/>
    <s v="否"/>
    <m/>
    <s v="網路報名"/>
    <s v="1.200.198.16"/>
    <s v="b05704040"/>
    <n v="6"/>
    <s v="TIP"/>
    <s v="企業實習說明會"/>
    <s v="0426_台灣通用磨坊"/>
    <n v="2"/>
    <n v="107"/>
    <n v="1"/>
    <n v="1"/>
    <n v="10"/>
    <s v="否"/>
    <x v="54"/>
    <n v="1"/>
    <n v="0"/>
    <n v="0"/>
    <n v="1"/>
    <n v="0"/>
    <n v="0"/>
    <s v="系"/>
    <s v="國企"/>
    <s v="國企系"/>
    <s v="國企系"/>
  </r>
  <r>
    <s v="03 20 2019 12:22PM            "/>
    <s v="朱建宇"/>
    <s v="A130213374"/>
    <s v="男"/>
    <s v="02/09/1998                    "/>
    <s v="學生"/>
    <s v="管理學院                      "/>
    <s v="國企系"/>
    <s v="學士班"/>
    <n v="968936718"/>
    <s v="B05704040@ntu.edu.tw"/>
    <s v="其它"/>
    <s v="否"/>
    <s v="                              "/>
    <m/>
    <m/>
    <m/>
    <m/>
    <m/>
    <s v="b05704040"/>
    <n v="6"/>
    <s v="黑名單"/>
    <s v="20190427-20190611"/>
    <m/>
    <n v="2"/>
    <n v="107"/>
    <n v="1"/>
    <n v="1"/>
    <n v="10"/>
    <m/>
    <x v="54"/>
    <n v="0"/>
    <n v="0"/>
    <n v="-30"/>
    <n v="-3"/>
    <n v="0"/>
    <n v="0"/>
    <s v="系"/>
    <s v="國企"/>
    <s v="國企系"/>
    <s v="國企系"/>
  </r>
  <r>
    <s v="03 13 2019  2:52PM            "/>
    <s v="朱虹樺"/>
    <s v="A221933856"/>
    <s v="女"/>
    <s v="03/23/1981                    "/>
    <s v="職員"/>
    <s v="社會科學院                    "/>
    <s v="社會科學院"/>
    <s v="幹事"/>
    <n v="928805343"/>
    <s v="hunghua@ntu.edu.tw"/>
    <s v="其它"/>
    <s v="是"/>
    <n v="0"/>
    <n v="1"/>
    <s v="是"/>
    <m/>
    <s v="網路報名"/>
    <s v="140.112.177.224"/>
    <s v="hunghua"/>
    <n v="10"/>
    <s v="TIP"/>
    <s v="企業實習計劃說明會"/>
    <s v="0314_精英公關集團"/>
    <n v="2"/>
    <n v="107"/>
    <n v="1"/>
    <n v="1"/>
    <n v="10"/>
    <s v="否"/>
    <x v="55"/>
    <n v="0"/>
    <n v="1"/>
    <n v="10"/>
    <n v="0"/>
    <n v="0"/>
    <n v="0"/>
    <s v="其他"/>
    <s v="非在校生"/>
    <s v="其他"/>
    <s v="其他"/>
  </r>
  <r>
    <s v="03  4 2019  9:45AM            "/>
    <s v="朱虹樺"/>
    <s v="A221933856"/>
    <s v="女"/>
    <s v="03/23/1981                    "/>
    <s v="職員"/>
    <s v="社會科學院                    "/>
    <s v="社會科學院"/>
    <s v="幹事"/>
    <n v="928805343"/>
    <s v="hunghua@ntu.edu.tw"/>
    <s v="其它"/>
    <s v="是"/>
    <n v="1"/>
    <n v="0"/>
    <s v="否"/>
    <m/>
    <s v="網路報名"/>
    <s v="140.112.177.224"/>
    <s v="hunghua"/>
    <n v="10"/>
    <s v="TIP"/>
    <s v="企業實習計劃說明會"/>
    <s v="0320_國泰金控"/>
    <n v="2"/>
    <n v="107"/>
    <n v="1"/>
    <n v="1"/>
    <n v="10"/>
    <s v="否"/>
    <x v="55"/>
    <n v="1"/>
    <n v="0"/>
    <n v="0"/>
    <n v="1"/>
    <n v="0"/>
    <n v="0"/>
    <s v="其他"/>
    <s v="非在校生"/>
    <s v="其他"/>
    <s v="其他"/>
  </r>
  <r>
    <s v="05  1 2019  1:52AM            "/>
    <s v="朱梓安"/>
    <s v="AC30060946"/>
    <s v="男"/>
    <s v="06/22/1994                    "/>
    <s v="學生"/>
    <s v="管理學院                      "/>
    <s v="財金系"/>
    <s v="碩士班"/>
    <n v="975500197"/>
    <s v="r07723042@ntu.edu.tw"/>
    <s v="其它"/>
    <s v="否"/>
    <s v="                              "/>
    <m/>
    <s v="是"/>
    <m/>
    <s v="網路報名"/>
    <s v="111.71.22.158"/>
    <s v="r07723042"/>
    <n v="6"/>
    <s v="TIP"/>
    <s v="企業實習說明會"/>
    <s v="0501_磊山保險經紀人"/>
    <n v="2"/>
    <n v="107"/>
    <n v="1"/>
    <n v="1"/>
    <n v="10"/>
    <s v="是"/>
    <x v="56"/>
    <n v="0"/>
    <n v="1"/>
    <n v="10"/>
    <n v="0"/>
    <n v="0"/>
    <n v="0"/>
    <s v="所"/>
    <s v="財金"/>
    <s v="財金所"/>
    <s v="財金所"/>
  </r>
  <r>
    <s v="03 12 2019  5:48PM            "/>
    <s v="朱嘉賢"/>
    <s v="XB00057393"/>
    <s v="女"/>
    <s v="10/31/1995                    "/>
    <s v="學生"/>
    <s v="生物資源暨農學院              "/>
    <s v="森林環資系"/>
    <s v="學士班"/>
    <n v="983477641"/>
    <s v="B04605084@ntu.edu.tw"/>
    <s v="其它"/>
    <s v="否"/>
    <n v="0"/>
    <n v="1"/>
    <s v="是"/>
    <m/>
    <s v="網路報名"/>
    <s v="140.112.4.192"/>
    <s v="b04605084"/>
    <n v="10"/>
    <s v="TIP"/>
    <s v="企業實習計劃說明會"/>
    <s v="0315_聚陽實業"/>
    <n v="2"/>
    <n v="107"/>
    <n v="1"/>
    <n v="1"/>
    <n v="10"/>
    <s v="否"/>
    <x v="57"/>
    <n v="0"/>
    <n v="1"/>
    <n v="10"/>
    <n v="0"/>
    <n v="0"/>
    <n v="0"/>
    <s v="系"/>
    <s v="其他"/>
    <s v="其他系所"/>
    <s v="其他系所"/>
  </r>
  <r>
    <s v="03 15 2019 12:43AM            "/>
    <s v="朱嘉賢"/>
    <s v="XB00057393"/>
    <s v="女"/>
    <s v="10/31/1995                    "/>
    <s v="學生"/>
    <s v="生物資源暨農學院              "/>
    <s v="森林環資系"/>
    <s v="學士班"/>
    <n v="983477641"/>
    <s v="B04605084@ntu.edu.tw"/>
    <s v="其它"/>
    <s v="否"/>
    <n v="1"/>
    <n v="0"/>
    <s v="否"/>
    <m/>
    <s v="網路報名"/>
    <s v="140.112.215.27"/>
    <s v="b04605084"/>
    <n v="10"/>
    <s v="TIP"/>
    <s v="企業實習計劃說明會"/>
    <s v="0320_國泰金控"/>
    <n v="2"/>
    <n v="107"/>
    <n v="1"/>
    <n v="1"/>
    <n v="10"/>
    <s v="no"/>
    <x v="57"/>
    <n v="1"/>
    <n v="0"/>
    <n v="0"/>
    <n v="1"/>
    <n v="0"/>
    <n v="0"/>
    <s v="系"/>
    <s v="其他"/>
    <s v="其他系所"/>
    <s v="其他系所"/>
  </r>
  <r>
    <s v="04  6 2019  1:31AM            "/>
    <s v="朱嘉賢"/>
    <s v="XB00057393"/>
    <s v="女"/>
    <s v="10/31/1995                    "/>
    <s v="學生"/>
    <s v="生物資源暨農學院              "/>
    <s v="森林環資系"/>
    <s v="學士班"/>
    <n v="983477641"/>
    <s v="B04605084@ntu.edu.tw"/>
    <s v="其它"/>
    <s v="否"/>
    <s v="                              "/>
    <m/>
    <s v="是"/>
    <m/>
    <s v="網路報名"/>
    <s v="61.93.69.157"/>
    <s v="b04605084"/>
    <n v="6"/>
    <s v="TIP"/>
    <s v="企業實習計劃說明會"/>
    <s v="0410_燦坤實業"/>
    <n v="2"/>
    <n v="107"/>
    <n v="1"/>
    <n v="1"/>
    <n v="10"/>
    <s v="否"/>
    <x v="57"/>
    <n v="0"/>
    <n v="1"/>
    <n v="10"/>
    <n v="0"/>
    <n v="0"/>
    <n v="0"/>
    <s v="系"/>
    <s v="其他"/>
    <s v="其他系所"/>
    <s v="其他系所"/>
  </r>
  <r>
    <s v="04  6 2019  1:30AM            "/>
    <s v="朱嘉賢"/>
    <s v="XB00057393"/>
    <s v="女"/>
    <s v="10/31/1995                    "/>
    <s v="學生"/>
    <s v="生物資源暨農學院              "/>
    <s v="森林環資系"/>
    <s v="學士班"/>
    <n v="983477641"/>
    <s v="B04605084@ntu.edu.tw"/>
    <s v="其它"/>
    <s v="否"/>
    <s v="                              "/>
    <m/>
    <s v="是"/>
    <m/>
    <s v="網路報名"/>
    <s v="61.93.69.157"/>
    <s v="b04605084"/>
    <n v="6"/>
    <s v="TIP"/>
    <s v="企業實習計劃說明會"/>
    <s v="0412_華碩電腦"/>
    <n v="2"/>
    <n v="107"/>
    <n v="1"/>
    <n v="1"/>
    <n v="10"/>
    <s v="否"/>
    <x v="57"/>
    <n v="0"/>
    <n v="1"/>
    <n v="10"/>
    <n v="0"/>
    <n v="0"/>
    <n v="0"/>
    <s v="系"/>
    <s v="其他"/>
    <s v="其他系所"/>
    <s v="其他系所"/>
  </r>
  <r>
    <s v="04  6 2019  1:29AM            "/>
    <s v="朱嘉賢"/>
    <s v="XB00057393"/>
    <s v="女"/>
    <s v="10/31/1995                    "/>
    <s v="學生"/>
    <s v="生物資源暨農學院              "/>
    <s v="森林環資系"/>
    <s v="學士班"/>
    <n v="983477641"/>
    <s v="B04605084@ntu.edu.tw"/>
    <s v="其它"/>
    <s v="否"/>
    <s v="                              "/>
    <m/>
    <s v="是"/>
    <m/>
    <s v="網路報名"/>
    <s v="61.93.69.157"/>
    <s v="b04605084"/>
    <n v="6"/>
    <s v="TIP"/>
    <s v="企業實習說明會"/>
    <s v="0501_磊山保險經紀人"/>
    <n v="2"/>
    <n v="107"/>
    <n v="1"/>
    <n v="1"/>
    <n v="10"/>
    <s v="否"/>
    <x v="57"/>
    <n v="0"/>
    <n v="1"/>
    <n v="10"/>
    <n v="0"/>
    <n v="0"/>
    <n v="0"/>
    <s v="系"/>
    <s v="其他"/>
    <s v="其他系所"/>
    <s v="其他系所"/>
  </r>
  <r>
    <s v="05  1 2019 10:35PM            "/>
    <s v="朱嘉賢"/>
    <s v="XB00057393"/>
    <s v="女"/>
    <s v="10/31/1995                    "/>
    <s v="學生"/>
    <s v="生物資源暨農學院              "/>
    <s v="森林環資系"/>
    <s v="學士班"/>
    <n v="983477641"/>
    <s v="B04605084@ntu.edu.tw"/>
    <s v="其它"/>
    <s v="否"/>
    <s v="                              "/>
    <m/>
    <s v="是"/>
    <m/>
    <s v="網路報名"/>
    <s v="140.112.215.27"/>
    <s v="b04605084"/>
    <n v="6"/>
    <s v="TIP"/>
    <s v="企業實習說明會"/>
    <s v="0506_綠藤生機"/>
    <n v="2"/>
    <n v="107"/>
    <n v="1"/>
    <n v="1"/>
    <n v="10"/>
    <s v="否"/>
    <x v="57"/>
    <n v="0"/>
    <n v="1"/>
    <n v="10"/>
    <n v="0"/>
    <n v="0"/>
    <n v="0"/>
    <s v="系"/>
    <s v="其他"/>
    <s v="其他系所"/>
    <s v="其他系所"/>
  </r>
  <r>
    <s v="05  7 2019 10:55AM            "/>
    <s v="朱嘉賢"/>
    <s v="XB00057393"/>
    <s v="女"/>
    <s v="10/31/1995                    "/>
    <s v="學生"/>
    <s v="生物資源暨農學院              "/>
    <s v="森林環資系"/>
    <s v="學士班"/>
    <n v="983477641"/>
    <s v="B04605084@ntu.edu.tw"/>
    <s v="其它"/>
    <s v="否"/>
    <s v="                              "/>
    <m/>
    <s v="否"/>
    <m/>
    <s v="網路報名"/>
    <s v="140.112.215.27"/>
    <s v="b04605084"/>
    <n v="6"/>
    <s v="TIP"/>
    <s v="企業實習說明會"/>
    <s v="0508_台大創創中心"/>
    <n v="2"/>
    <n v="10"/>
    <n v="1"/>
    <n v="107"/>
    <n v="10"/>
    <s v="否"/>
    <x v="57"/>
    <n v="1"/>
    <n v="0"/>
    <n v="0"/>
    <n v="0"/>
    <n v="0"/>
    <n v="0"/>
    <s v="系"/>
    <s v="其他"/>
    <s v="其他系所"/>
    <s v="其他系所"/>
  </r>
  <r>
    <s v="03  5 2019 11:23PM            "/>
    <s v="江兆峰"/>
    <s v="L124766434"/>
    <s v="男"/>
    <s v="08/09/1993                    "/>
    <s v="學生"/>
    <s v="管理學院                      "/>
    <s v="資管系"/>
    <s v="碩士班"/>
    <n v="911290381"/>
    <s v="jason121522532@gmail.com"/>
    <s v="其它"/>
    <s v="否"/>
    <n v="0"/>
    <n v="1"/>
    <s v="是"/>
    <m/>
    <s v="網路報名"/>
    <s v="36.226.175.190"/>
    <s v="r07725037"/>
    <n v="10"/>
    <s v="TIP"/>
    <s v="企業實習計劃說明會"/>
    <s v="0306_藍天百腦匯"/>
    <n v="2"/>
    <n v="107"/>
    <n v="1"/>
    <n v="1"/>
    <n v="10"/>
    <s v="是"/>
    <x v="58"/>
    <n v="0"/>
    <n v="1"/>
    <n v="10"/>
    <n v="0"/>
    <n v="0"/>
    <n v="0"/>
    <s v="所"/>
    <s v="資管"/>
    <s v="資管所"/>
    <s v="資管所"/>
  </r>
  <r>
    <s v="05  4 2019  6:56PM            "/>
    <s v="江兆峰"/>
    <s v="L124766434"/>
    <s v="男"/>
    <s v="08/09/1993                    "/>
    <s v="學生"/>
    <s v="管理學院                      "/>
    <s v="資管系"/>
    <s v="碩士班"/>
    <n v="911290381"/>
    <s v="jason121522532@gmail.com"/>
    <s v="其它"/>
    <s v="是"/>
    <s v="                              "/>
    <m/>
    <s v="是"/>
    <m/>
    <s v="網路報名"/>
    <s v="111.253.88.180"/>
    <s v="r07725037"/>
    <n v="6"/>
    <s v="TIP"/>
    <s v="企業實習說明會"/>
    <s v="0508_台大創創中心"/>
    <n v="2"/>
    <n v="10"/>
    <n v="1"/>
    <n v="107"/>
    <n v="10"/>
    <s v="是"/>
    <x v="58"/>
    <n v="0"/>
    <n v="1"/>
    <n v="10"/>
    <n v="0"/>
    <n v="0"/>
    <n v="0"/>
    <s v="所"/>
    <s v="資管"/>
    <s v="資管所"/>
    <s v="資管所"/>
  </r>
  <r>
    <s v="03 12 2019 10:33AM            "/>
    <s v="江知軒"/>
    <s v="C121604547"/>
    <s v="女"/>
    <s v="06/23/1998                    "/>
    <s v="學生"/>
    <s v="管理學院                      "/>
    <s v="國企系"/>
    <s v="學士班"/>
    <m/>
    <m/>
    <s v="其它"/>
    <s v="是"/>
    <n v="0"/>
    <n v="0"/>
    <s v="是"/>
    <m/>
    <s v="現場報名"/>
    <m/>
    <s v="b05704041"/>
    <n v="0"/>
    <s v="TIP"/>
    <s v="企業實習計劃說明會"/>
    <s v="0311_晟德集團"/>
    <n v="2"/>
    <n v="107"/>
    <n v="1"/>
    <n v="1"/>
    <n v="10"/>
    <m/>
    <x v="59"/>
    <n v="0"/>
    <n v="0"/>
    <n v="0"/>
    <n v="0"/>
    <n v="1"/>
    <n v="0"/>
    <s v="系"/>
    <s v="國企"/>
    <s v="國企系"/>
    <s v="國企系"/>
  </r>
  <r>
    <s v="03 19 2019  4:47PM            "/>
    <s v="江知軒"/>
    <s v="C121604547"/>
    <s v="女"/>
    <s v="06/23/1998                    "/>
    <s v="學生"/>
    <s v="管理學院                      "/>
    <s v="國企系"/>
    <s v="學士班"/>
    <m/>
    <m/>
    <s v="其它"/>
    <s v="是"/>
    <n v="0"/>
    <n v="0"/>
    <s v="是"/>
    <m/>
    <s v="現場報名"/>
    <m/>
    <s v="b05704041"/>
    <n v="0"/>
    <s v="TIP"/>
    <s v="企業實習計劃說明會"/>
    <s v="0319_玉山銀行"/>
    <n v="2"/>
    <n v="107"/>
    <n v="1"/>
    <n v="1"/>
    <n v="10"/>
    <m/>
    <x v="59"/>
    <n v="0"/>
    <n v="0"/>
    <n v="0"/>
    <n v="0"/>
    <n v="1"/>
    <n v="0"/>
    <s v="系"/>
    <s v="國企"/>
    <s v="國企系"/>
    <s v="國企系"/>
  </r>
  <r>
    <s v="03 20 2019  2:57PM            "/>
    <s v="江知軒"/>
    <s v="C121604547"/>
    <s v="女"/>
    <s v="06/23/1998                    "/>
    <s v="學生"/>
    <s v="管理學院                      "/>
    <s v="國企系"/>
    <s v="學士班"/>
    <m/>
    <m/>
    <s v="其它"/>
    <s v="是"/>
    <n v="0"/>
    <n v="0"/>
    <s v="是"/>
    <m/>
    <s v="現場報名"/>
    <m/>
    <s v="b05704041"/>
    <n v="0"/>
    <s v="TIP"/>
    <s v="企業實習計劃說明會"/>
    <s v="0320_國泰金控"/>
    <n v="2"/>
    <n v="107"/>
    <n v="1"/>
    <n v="1"/>
    <n v="10"/>
    <m/>
    <x v="59"/>
    <n v="0"/>
    <n v="0"/>
    <n v="0"/>
    <n v="0"/>
    <n v="1"/>
    <n v="0"/>
    <s v="系"/>
    <s v="國企"/>
    <s v="國企系"/>
    <s v="國企系"/>
  </r>
  <r>
    <s v="04 10 2019  5:05PM            "/>
    <s v="江知軒"/>
    <s v="C121604547"/>
    <s v="男"/>
    <s v="06/23/1998                    "/>
    <s v="學生"/>
    <s v="管理學院                      "/>
    <s v="國企系"/>
    <s v="學士班"/>
    <n v="975841809"/>
    <s v="b05704041@ntu.edu.tw"/>
    <s v="其它"/>
    <s v="否"/>
    <s v="                              "/>
    <m/>
    <s v="是"/>
    <m/>
    <s v="網路報名"/>
    <s v="140.112.25.98"/>
    <s v="b05704041"/>
    <n v="6"/>
    <s v="TIP"/>
    <s v="企業實習計劃說明會"/>
    <s v="0411_SAS"/>
    <n v="2"/>
    <n v="107"/>
    <n v="1"/>
    <n v="1"/>
    <n v="10"/>
    <s v="否"/>
    <x v="59"/>
    <n v="0"/>
    <n v="1"/>
    <n v="10"/>
    <n v="0"/>
    <n v="0"/>
    <n v="0"/>
    <s v="系"/>
    <s v="國企"/>
    <s v="國企系"/>
    <s v="國企系"/>
  </r>
  <r>
    <s v="05  6 2019  2:34PM            "/>
    <s v="江知軒"/>
    <s v="C121604547"/>
    <s v="男"/>
    <s v="06/23/1998                    "/>
    <s v="學生"/>
    <s v="管理學院                      "/>
    <s v="國企系"/>
    <s v="學士班"/>
    <n v="975841809"/>
    <m/>
    <s v="其它"/>
    <s v="是"/>
    <s v="                              "/>
    <m/>
    <s v="是"/>
    <m/>
    <s v="現場報名"/>
    <m/>
    <s v="b05704041"/>
    <n v="6"/>
    <s v="TIP"/>
    <s v="企業實習說明會"/>
    <s v="0506_綠藤生機"/>
    <n v="2"/>
    <n v="107"/>
    <n v="1"/>
    <n v="1"/>
    <n v="10"/>
    <m/>
    <x v="59"/>
    <n v="0"/>
    <n v="0"/>
    <n v="0"/>
    <n v="0"/>
    <n v="1"/>
    <n v="0"/>
    <s v="系"/>
    <s v="國企"/>
    <s v="國企系"/>
    <s v="國企系"/>
  </r>
  <r>
    <s v="03 15 2019 10:55PM            "/>
    <s v="江奕泓"/>
    <s v="C121503321"/>
    <s v="男"/>
    <s v="04/13/1996                    "/>
    <s v="學生"/>
    <s v="管理學院                      "/>
    <s v="商研所"/>
    <s v="碩士班"/>
    <n v="988034877"/>
    <s v="rex51920594@gmail.com"/>
    <s v="其它"/>
    <s v="否"/>
    <s v="                              "/>
    <m/>
    <s v="否"/>
    <m/>
    <s v="網路報名"/>
    <s v="114.137.189.47"/>
    <s v="r07741065"/>
    <n v="6"/>
    <s v="TIP"/>
    <s v="企業實習計劃說明會"/>
    <s v="0411_SAS"/>
    <n v="2"/>
    <n v="107"/>
    <n v="1"/>
    <n v="1"/>
    <n v="10"/>
    <s v="是"/>
    <x v="60"/>
    <n v="1"/>
    <n v="0"/>
    <n v="0"/>
    <n v="1"/>
    <n v="0"/>
    <n v="0"/>
    <s v="所"/>
    <s v="商研"/>
    <s v="商研所"/>
    <s v="商研所"/>
  </r>
  <r>
    <s v="04 24 2019  6:12PM            "/>
    <s v="江彥武"/>
    <s v="A129654056"/>
    <s v="男"/>
    <s v="11/03/1997                    "/>
    <s v="學生"/>
    <s v="管理學院                      "/>
    <s v="工管系企管組"/>
    <s v="學士班"/>
    <n v="926961103"/>
    <s v="formosachiang@gmail.com"/>
    <s v="其它"/>
    <s v="否"/>
    <s v="                              "/>
    <m/>
    <s v="是"/>
    <m/>
    <s v="網路報名"/>
    <s v="140.112.25.106"/>
    <s v="b06701130"/>
    <n v="6"/>
    <s v="TIP"/>
    <s v="企業實習說明會"/>
    <s v="0426_台灣通用磨坊"/>
    <n v="2"/>
    <n v="107"/>
    <n v="1"/>
    <n v="1"/>
    <n v="10"/>
    <s v="否"/>
    <x v="61"/>
    <n v="0"/>
    <n v="1"/>
    <n v="10"/>
    <n v="0"/>
    <n v="0"/>
    <n v="0"/>
    <s v="系"/>
    <s v="工管"/>
    <s v="工管系"/>
    <s v="工管系"/>
  </r>
  <r>
    <s v="05  7 2019 12:15AM            "/>
    <s v="江彥武"/>
    <s v="A129654056"/>
    <s v="男"/>
    <s v="11/03/1997                    "/>
    <s v="學生"/>
    <s v="管理學院                      "/>
    <s v="工管系企管組"/>
    <s v="學士班"/>
    <n v="926961103"/>
    <s v="formosachiang@gmail.com"/>
    <s v="其它"/>
    <s v="是"/>
    <s v="                              "/>
    <m/>
    <s v="是"/>
    <m/>
    <s v="網路報名"/>
    <s v="220.141.67.205"/>
    <s v="b06701130"/>
    <n v="6"/>
    <s v="TIP"/>
    <s v="企業實習說明會"/>
    <s v="0508_台大創創中心"/>
    <n v="2"/>
    <n v="10"/>
    <n v="1"/>
    <n v="107"/>
    <n v="10"/>
    <s v="否"/>
    <x v="61"/>
    <n v="0"/>
    <n v="1"/>
    <n v="10"/>
    <n v="0"/>
    <n v="0"/>
    <n v="0"/>
    <s v="系"/>
    <s v="工管"/>
    <s v="工管系"/>
    <s v="工管系"/>
  </r>
  <r>
    <s v="02 26 2019 10:41PM            "/>
    <s v="江晉楷"/>
    <s v="G122206718"/>
    <s v="男"/>
    <s v="11/29/1996                    "/>
    <s v="學生"/>
    <s v="管理學院                      "/>
    <s v="財金系"/>
    <s v="學士班"/>
    <n v="983102951"/>
    <s v="b04703028@ntu.edu.tw"/>
    <s v="其它"/>
    <s v="是"/>
    <n v="0"/>
    <n v="1"/>
    <s v="是"/>
    <m/>
    <s v="網路報名"/>
    <s v="101.10.34.145"/>
    <s v="b04703028"/>
    <n v="10"/>
    <s v="TIP"/>
    <s v="企業實習計劃說明會"/>
    <s v="0319_玉山銀行"/>
    <n v="2"/>
    <n v="107"/>
    <n v="1"/>
    <n v="1"/>
    <n v="10"/>
    <s v="是"/>
    <x v="62"/>
    <n v="0"/>
    <n v="1"/>
    <n v="10"/>
    <n v="0"/>
    <n v="0"/>
    <n v="0"/>
    <s v="系"/>
    <s v="財金"/>
    <s v="財金系"/>
    <s v="財金系"/>
  </r>
  <r>
    <s v="03  7 2019  6:15PM            "/>
    <s v="江晉楷"/>
    <s v="G122206718"/>
    <s v="男"/>
    <s v="11/29/1996                    "/>
    <s v="學生"/>
    <s v="管理學院                      "/>
    <s v="財金系"/>
    <s v="學士班"/>
    <n v="983102951"/>
    <s v="b04703028@ntu.edu.tw"/>
    <s v="其它"/>
    <s v="是"/>
    <n v="0"/>
    <n v="1"/>
    <s v="是"/>
    <m/>
    <s v="網路報名"/>
    <s v="101.13.193.38"/>
    <s v="b04703028"/>
    <n v="10"/>
    <s v="TIP"/>
    <s v="企業實習計劃說明會"/>
    <s v="0325_富達投信"/>
    <n v="2"/>
    <n v="107"/>
    <n v="1"/>
    <n v="1"/>
    <n v="10"/>
    <s v="是"/>
    <x v="62"/>
    <n v="0"/>
    <n v="1"/>
    <n v="10"/>
    <n v="0"/>
    <n v="0"/>
    <n v="0"/>
    <s v="系"/>
    <s v="財金"/>
    <s v="財金系"/>
    <s v="財金系"/>
  </r>
  <r>
    <s v="02 27 2019  6:34PM            "/>
    <s v="江崑銓"/>
    <s v="L125337473"/>
    <s v="男"/>
    <s v="09/28/1997                    "/>
    <s v="學生"/>
    <s v="生物資源暨農學院              "/>
    <s v="森林環資系"/>
    <s v="學士班"/>
    <n v="905630150"/>
    <s v="jimmy930403@gmail.com"/>
    <s v="其它"/>
    <s v="否"/>
    <n v="0"/>
    <n v="1"/>
    <s v="是"/>
    <m/>
    <s v="網路報名"/>
    <s v="223.141.212.203"/>
    <s v="b06605031"/>
    <n v="10"/>
    <s v="職涯講堂"/>
    <s v="校友職涯分享會"/>
    <s v="0320_國企B97陳迦樂"/>
    <n v="2"/>
    <n v="107"/>
    <n v="1"/>
    <n v="1"/>
    <n v="10"/>
    <m/>
    <x v="63"/>
    <n v="0"/>
    <n v="1"/>
    <n v="10"/>
    <n v="0"/>
    <n v="0"/>
    <n v="0"/>
    <s v="系"/>
    <s v="其他"/>
    <s v="其他系所"/>
    <s v="其他系所"/>
  </r>
  <r>
    <s v="04 10 2019  5:21PM            "/>
    <s v="江菩敏"/>
    <s v="F230009126"/>
    <s v="女"/>
    <s v="08/05/1997                    "/>
    <s v="學生"/>
    <s v="管理學院                      "/>
    <s v="工管系企管組"/>
    <s v="學士班"/>
    <n v="952136921"/>
    <s v="b04701101@ntu.edu.tw"/>
    <s v="其它"/>
    <s v="否"/>
    <s v="                              "/>
    <m/>
    <s v="是"/>
    <m/>
    <s v="網路報名"/>
    <s v="180.204.210.240"/>
    <s v="b04701101"/>
    <n v="6"/>
    <s v="職涯講堂"/>
    <s v="校友職涯分享會"/>
    <s v="0423_EMBA108級鄭玉琪"/>
    <n v="2"/>
    <n v="107"/>
    <n v="1"/>
    <n v="1"/>
    <n v="10"/>
    <s v="作為大學部畢業生 應該如何充實自己以銜接學校與實務之間的差距？"/>
    <x v="64"/>
    <n v="0"/>
    <n v="1"/>
    <n v="10"/>
    <n v="0"/>
    <n v="0"/>
    <n v="0"/>
    <s v="系"/>
    <s v="工管"/>
    <s v="工管系"/>
    <s v="工管系"/>
  </r>
  <r>
    <s v="04 17 2019 12:08PM            "/>
    <s v="江菩敏"/>
    <s v="F230009126"/>
    <s v="女"/>
    <s v="08/05/1997                    "/>
    <s v="學生"/>
    <s v="管理學院                      "/>
    <s v="工管系企管組"/>
    <s v="學士班"/>
    <n v="952136921"/>
    <s v="b04701101@ntu.edu.tw"/>
    <s v="其它"/>
    <s v="否"/>
    <s v="                              "/>
    <m/>
    <s v="否"/>
    <m/>
    <s v="網路報名"/>
    <s v="101.15.161.234"/>
    <s v="b04701101"/>
    <n v="6"/>
    <s v="TIP"/>
    <s v="企業實習說明會"/>
    <s v="0426_台灣通用磨坊"/>
    <n v="2"/>
    <n v="107"/>
    <n v="1"/>
    <n v="1"/>
    <n v="10"/>
    <s v="是"/>
    <x v="64"/>
    <n v="1"/>
    <n v="0"/>
    <n v="0"/>
    <n v="1"/>
    <n v="0"/>
    <n v="0"/>
    <s v="系"/>
    <s v="工管"/>
    <s v="工管系"/>
    <s v="工管系"/>
  </r>
  <r>
    <s v="04 21 2019 11:08PM            "/>
    <s v="江菩敏"/>
    <s v="F230009126"/>
    <s v="女"/>
    <s v="08/05/1997                    "/>
    <s v="學生"/>
    <s v="管理學院                      "/>
    <s v="工管系企管組"/>
    <s v="學士班"/>
    <n v="952136921"/>
    <s v="b04701101@ntu.edu.tw"/>
    <s v="其它"/>
    <s v="否"/>
    <s v="                              "/>
    <m/>
    <s v="是"/>
    <m/>
    <s v="網路報名"/>
    <s v="220.130.197.79"/>
    <s v="b04701101"/>
    <n v="6"/>
    <s v="職業工坊"/>
    <s v="面試實戰工作坊"/>
    <s v="0430_FMCG行銷人"/>
    <n v="2"/>
    <n v="107"/>
    <n v="1"/>
    <n v="1"/>
    <n v="10"/>
    <s v="是"/>
    <x v="64"/>
    <n v="0"/>
    <n v="1"/>
    <n v="10"/>
    <n v="0"/>
    <n v="0"/>
    <n v="0"/>
    <s v="系"/>
    <s v="工管"/>
    <s v="工管系"/>
    <s v="工管系"/>
  </r>
  <r>
    <s v="05  6 2019  2:33PM            "/>
    <s v="江菩敏"/>
    <s v="F230009126"/>
    <s v="女"/>
    <s v="08/05/1997                    "/>
    <s v="學生"/>
    <s v="管理學院                      "/>
    <s v="工管系企管組"/>
    <s v="學士班"/>
    <n v="952136921"/>
    <m/>
    <s v="其它"/>
    <s v="是"/>
    <s v="                              "/>
    <m/>
    <s v="是"/>
    <m/>
    <s v="現場報名"/>
    <m/>
    <s v="b04701101"/>
    <n v="6"/>
    <s v="TIP"/>
    <s v="企業實習說明會"/>
    <s v="0506_綠藤生機"/>
    <n v="2"/>
    <n v="107"/>
    <n v="1"/>
    <n v="1"/>
    <n v="10"/>
    <m/>
    <x v="64"/>
    <n v="0"/>
    <n v="0"/>
    <n v="0"/>
    <n v="0"/>
    <n v="1"/>
    <n v="0"/>
    <s v="系"/>
    <s v="工管"/>
    <s v="工管系"/>
    <s v="工管系"/>
  </r>
  <r>
    <s v="03 20 2019  3:04PM            "/>
    <s v="何文馨"/>
    <s v="FD30217406"/>
    <s v="女"/>
    <s v="05/19/1996                    "/>
    <s v="學生"/>
    <s v="社會科學院                    "/>
    <s v="經濟系"/>
    <s v="學士班"/>
    <n v="978315910"/>
    <s v="b05303064@ntu.edu.tw"/>
    <s v="其它"/>
    <s v="是"/>
    <n v="0"/>
    <n v="0"/>
    <s v="是"/>
    <m/>
    <s v="現場報名"/>
    <m/>
    <s v="b05303064"/>
    <n v="0"/>
    <s v="TIP"/>
    <s v="企業實習計劃說明會"/>
    <s v="0320_國泰金控"/>
    <n v="2"/>
    <n v="107"/>
    <n v="1"/>
    <n v="1"/>
    <n v="10"/>
    <m/>
    <x v="65"/>
    <n v="0"/>
    <n v="0"/>
    <n v="0"/>
    <n v="0"/>
    <n v="1"/>
    <n v="0"/>
    <s v="系"/>
    <s v="其他"/>
    <s v="其他系所"/>
    <s v="其他系所"/>
  </r>
  <r>
    <s v="03  9 2019  1:41PM            "/>
    <s v="何宜宣"/>
    <s v="A226351023"/>
    <s v="女"/>
    <s v="02/10/1993                    "/>
    <s v="學生"/>
    <s v="生物資源暨農學院              "/>
    <s v="獸醫系"/>
    <s v="碩士班"/>
    <n v="918170210"/>
    <s v="kelly40826@gmail.com"/>
    <s v="其它"/>
    <s v="否"/>
    <n v="1"/>
    <n v="0"/>
    <s v="否"/>
    <m/>
    <s v="網路報名"/>
    <s v="118.168.137.105"/>
    <s v="r06629020"/>
    <n v="10"/>
    <s v="TIP"/>
    <s v="企業實習計劃說明會"/>
    <s v="0322_台灣拜耳"/>
    <n v="2"/>
    <n v="107"/>
    <n v="1"/>
    <n v="1"/>
    <n v="10"/>
    <s v="沒有"/>
    <x v="66"/>
    <n v="1"/>
    <n v="0"/>
    <n v="0"/>
    <n v="1"/>
    <n v="0"/>
    <n v="0"/>
    <s v="所"/>
    <s v="其他"/>
    <s v="其他系所"/>
    <s v="其他系所"/>
  </r>
  <r>
    <s v="05  5 2019  9:39AM            "/>
    <s v="何映萱"/>
    <s v="A227085751"/>
    <s v="女"/>
    <s v="09/03/1998                    "/>
    <s v="學生"/>
    <s v="管理學院                      "/>
    <s v="會計系"/>
    <s v="學士班"/>
    <n v="975255410"/>
    <s v="sharon128214@gmail.com"/>
    <s v="其它"/>
    <s v="否"/>
    <s v="                              "/>
    <m/>
    <s v="是"/>
    <m/>
    <s v="網路報名"/>
    <s v="123.193.83.115"/>
    <s v="b06702048"/>
    <n v="6"/>
    <s v="TIP"/>
    <s v="企業實習說明會"/>
    <s v="0506_綠藤生機"/>
    <n v="2"/>
    <n v="107"/>
    <n v="1"/>
    <n v="1"/>
    <n v="10"/>
    <s v="否"/>
    <x v="67"/>
    <n v="0"/>
    <n v="1"/>
    <n v="10"/>
    <n v="0"/>
    <n v="0"/>
    <n v="0"/>
    <s v="系"/>
    <s v="會計"/>
    <s v="會計系"/>
    <s v="會計系"/>
  </r>
  <r>
    <s v="04  9 2019 12:38AM            "/>
    <s v="何若彤"/>
    <s v="A228694512"/>
    <s v="女"/>
    <s v="09/06/1998                    "/>
    <s v="學生"/>
    <s v="管理學院                      "/>
    <s v="國企系"/>
    <s v="學士班"/>
    <n v="920612903"/>
    <s v="sammy870906@gmail.com"/>
    <s v="其它"/>
    <s v="否"/>
    <s v="                              "/>
    <m/>
    <s v="是"/>
    <m/>
    <s v="網路報名"/>
    <s v="123.192.1.162"/>
    <s v="b06704056"/>
    <n v="6"/>
    <s v="TIP"/>
    <s v="企業實習說明會"/>
    <s v="0426_台灣通用磨坊"/>
    <n v="2"/>
    <n v="107"/>
    <n v="1"/>
    <n v="1"/>
    <n v="10"/>
    <s v="是"/>
    <x v="68"/>
    <n v="0"/>
    <n v="1"/>
    <n v="10"/>
    <n v="0"/>
    <n v="0"/>
    <n v="0"/>
    <s v="系"/>
    <s v="國企"/>
    <s v="國企系"/>
    <s v="國企系"/>
  </r>
  <r>
    <s v="05  6 2019 10:10PM            "/>
    <s v="何若彤"/>
    <s v="A228694512"/>
    <s v="女"/>
    <s v="09/06/1998                    "/>
    <s v="學生"/>
    <s v="管理學院                      "/>
    <s v="國企系"/>
    <s v="學士班"/>
    <n v="920612903"/>
    <s v="sammy870906@gmail.com"/>
    <s v="其它"/>
    <s v="是"/>
    <s v="                              "/>
    <m/>
    <s v="是"/>
    <m/>
    <s v="網路報名"/>
    <s v="123.192.1.162"/>
    <s v="b06704056"/>
    <n v="6"/>
    <s v="TIP"/>
    <s v="企業實習說明會"/>
    <s v="0508_台大創創中心"/>
    <n v="2"/>
    <n v="10"/>
    <n v="1"/>
    <n v="107"/>
    <n v="10"/>
    <s v="是"/>
    <x v="68"/>
    <n v="0"/>
    <n v="1"/>
    <n v="10"/>
    <n v="0"/>
    <n v="0"/>
    <n v="0"/>
    <s v="系"/>
    <s v="國企"/>
    <s v="國企系"/>
    <s v="國企系"/>
  </r>
  <r>
    <s v="03 11 2019  1:56PM            "/>
    <s v="余芳欣"/>
    <s v="A227071882"/>
    <s v="女"/>
    <s v="02/16/1997                    "/>
    <s v="學生"/>
    <s v="管理學院                      "/>
    <s v="財金系"/>
    <s v="學士班"/>
    <n v="919127236"/>
    <s v="b04703062@ntu.edu.tw"/>
    <s v="其它"/>
    <s v="是"/>
    <n v="0"/>
    <n v="1"/>
    <s v="是"/>
    <m/>
    <s v="網路報名"/>
    <s v="223.136.134.170"/>
    <s v="b04703062"/>
    <n v="10"/>
    <s v="TIP"/>
    <s v="企業實習計劃說明會"/>
    <s v="0319_玉山銀行"/>
    <n v="2"/>
    <n v="107"/>
    <n v="1"/>
    <n v="1"/>
    <n v="10"/>
    <s v="是"/>
    <x v="69"/>
    <n v="0"/>
    <n v="1"/>
    <n v="10"/>
    <n v="0"/>
    <n v="0"/>
    <n v="0"/>
    <s v="系"/>
    <s v="財金"/>
    <s v="財金系"/>
    <s v="財金系"/>
  </r>
  <r>
    <s v="03 11 2019  1:52PM            "/>
    <s v="余芳欣"/>
    <s v="A227071882"/>
    <s v="女"/>
    <s v="02/16/1997                    "/>
    <s v="學生"/>
    <s v="管理學院                      "/>
    <s v="財金系"/>
    <s v="學士班"/>
    <n v="919127236"/>
    <s v="b04703062@ntu.edu.tw"/>
    <s v="其它"/>
    <s v="是"/>
    <n v="1"/>
    <n v="0"/>
    <s v="否"/>
    <m/>
    <s v="網路報名"/>
    <s v="223.136.134.170"/>
    <s v="b04703062"/>
    <n v="10"/>
    <s v="TIP"/>
    <s v="企業實習計劃說明會"/>
    <s v="0320_國泰金控"/>
    <n v="2"/>
    <n v="107"/>
    <n v="1"/>
    <n v="1"/>
    <n v="10"/>
    <s v="有"/>
    <x v="69"/>
    <n v="1"/>
    <n v="0"/>
    <n v="0"/>
    <n v="1"/>
    <n v="0"/>
    <n v="0"/>
    <s v="系"/>
    <s v="財金"/>
    <s v="財金系"/>
    <s v="財金系"/>
  </r>
  <r>
    <s v="03  7 2019  8:49PM            "/>
    <s v="余芳欣"/>
    <s v="A227071882"/>
    <s v="女"/>
    <s v="02/16/1997                    "/>
    <s v="學生"/>
    <s v="管理學院                      "/>
    <s v="財金系"/>
    <s v="學士班"/>
    <n v="919127236"/>
    <s v="b04703062@ntu.edu.tw"/>
    <s v="其它"/>
    <s v="是"/>
    <n v="0"/>
    <n v="1"/>
    <s v="是"/>
    <m/>
    <s v="網路報名"/>
    <s v="111.71.121.57"/>
    <s v="b04703062"/>
    <n v="10"/>
    <s v="TIP"/>
    <s v="企業實習計劃說明會"/>
    <s v="0325_富達投信"/>
    <n v="2"/>
    <n v="107"/>
    <n v="1"/>
    <n v="1"/>
    <n v="10"/>
    <s v="是"/>
    <x v="69"/>
    <n v="0"/>
    <n v="1"/>
    <n v="10"/>
    <n v="0"/>
    <n v="0"/>
    <n v="0"/>
    <s v="系"/>
    <s v="財金"/>
    <s v="財金系"/>
    <s v="財金系"/>
  </r>
  <r>
    <s v="03  8 2019  9:15PM            "/>
    <s v="余柏開"/>
    <s v="A131427701"/>
    <s v="男"/>
    <s v="06/08/2000                    "/>
    <s v="學生"/>
    <s v="管理學院                      "/>
    <s v="會計系"/>
    <s v="學士班"/>
    <n v="917906717"/>
    <s v="andrew95082@gmail.com"/>
    <s v="其它"/>
    <s v="否"/>
    <n v="0"/>
    <n v="1"/>
    <s v="是"/>
    <m/>
    <s v="網路報名"/>
    <s v="220.133.0.21"/>
    <s v="b07702054"/>
    <n v="10"/>
    <s v="TIP"/>
    <s v="企業實習計劃說明會"/>
    <s v="0311_晟德集團"/>
    <n v="2"/>
    <n v="107"/>
    <n v="1"/>
    <n v="1"/>
    <n v="10"/>
    <s v="否"/>
    <x v="70"/>
    <n v="0"/>
    <n v="1"/>
    <n v="10"/>
    <n v="0"/>
    <n v="0"/>
    <n v="0"/>
    <s v="系"/>
    <s v="會計"/>
    <s v="會計系"/>
    <s v="會計系"/>
  </r>
  <r>
    <s v="04 10 2019  5:46PM            "/>
    <s v="余柏叡"/>
    <s v="A129189670"/>
    <s v="男"/>
    <s v="04/08/1996                    "/>
    <s v="校外人士"/>
    <m/>
    <m/>
    <s v="學生"/>
    <n v="900493763"/>
    <s v="kenny850408@gmail.com"/>
    <s v="其它"/>
    <s v="否"/>
    <s v="                              "/>
    <m/>
    <s v="是"/>
    <m/>
    <s v="網路報名"/>
    <s v="111.240.37.75"/>
    <s v="bray010040"/>
    <n v="6"/>
    <s v="TIP"/>
    <s v="企業實習計劃說明會"/>
    <s v="0411_SAS"/>
    <n v="2"/>
    <n v="107"/>
    <n v="1"/>
    <n v="1"/>
    <n v="10"/>
    <s v="否"/>
    <x v="71"/>
    <n v="0"/>
    <n v="1"/>
    <n v="10"/>
    <n v="0"/>
    <n v="0"/>
    <n v="0"/>
    <s v="其他"/>
    <s v="非在校生"/>
    <s v="其他"/>
    <s v="其他"/>
  </r>
  <r>
    <s v="03 22 2019  3:35PM            "/>
    <s v="余勝揚"/>
    <s v="H124533942"/>
    <s v="男"/>
    <s v="02/22/1996                    "/>
    <s v="學生"/>
    <s v="管理學院                      "/>
    <s v="國企系"/>
    <s v="碩士班"/>
    <n v="970898659"/>
    <s v="yutieh@gmail.com"/>
    <s v="其它"/>
    <s v="是"/>
    <n v="0"/>
    <n v="0"/>
    <s v="是"/>
    <m/>
    <s v="現場報名"/>
    <m/>
    <s v="R07724043"/>
    <n v="0"/>
    <s v="TIP"/>
    <s v="企業實習計劃說明會"/>
    <s v="0322_台灣拜耳"/>
    <n v="2"/>
    <n v="107"/>
    <n v="1"/>
    <n v="1"/>
    <n v="10"/>
    <m/>
    <x v="72"/>
    <n v="0"/>
    <n v="0"/>
    <n v="0"/>
    <n v="0"/>
    <n v="1"/>
    <n v="0"/>
    <s v="所"/>
    <s v="國企"/>
    <s v="國企所"/>
    <s v="國企所"/>
  </r>
  <r>
    <s v="04 18 2019  8:56PM            "/>
    <s v="余勝揚"/>
    <s v="H124533942"/>
    <s v="男"/>
    <s v="02/22/1996                    "/>
    <s v="學生"/>
    <s v="管理學院                      "/>
    <s v="國企系"/>
    <s v="碩士班"/>
    <n v="970898659"/>
    <s v="yutieh@gmail.com"/>
    <s v="其它"/>
    <s v="是"/>
    <s v="                              "/>
    <m/>
    <s v="是"/>
    <m/>
    <s v="網路報名"/>
    <s v="140.112.25.98"/>
    <s v="r07724043"/>
    <n v="6"/>
    <s v="TIP"/>
    <s v="企業實習說明會"/>
    <s v="0426_台灣通用磨坊"/>
    <n v="2"/>
    <n v="107"/>
    <n v="1"/>
    <n v="1"/>
    <n v="10"/>
    <s v="否"/>
    <x v="72"/>
    <n v="0"/>
    <n v="1"/>
    <n v="10"/>
    <n v="0"/>
    <n v="0"/>
    <n v="0"/>
    <s v="所"/>
    <s v="國企"/>
    <s v="國企所"/>
    <s v="國企所"/>
  </r>
  <r>
    <s v="02 27 2019  4:53PM            "/>
    <s v="吳克?"/>
    <s v="F128713319"/>
    <s v="男"/>
    <s v="08/03/1993                    "/>
    <s v="學生"/>
    <s v="生命科學院                    "/>
    <s v="生化科技學系"/>
    <s v="碩士班"/>
    <n v="911026862"/>
    <s v="wario820803@gmail.com"/>
    <s v="其它"/>
    <s v="否"/>
    <n v="0"/>
    <n v="1"/>
    <s v="是"/>
    <m/>
    <s v="網路報名"/>
    <s v="140.112.4.192"/>
    <s v="r07b22043"/>
    <n v="10"/>
    <s v="TIP"/>
    <s v="企業實習計劃說明會"/>
    <s v="0311_晟德集團"/>
    <n v="2"/>
    <n v="107"/>
    <n v="1"/>
    <n v="1"/>
    <n v="10"/>
    <s v="是"/>
    <x v="73"/>
    <n v="0"/>
    <n v="1"/>
    <n v="10"/>
    <n v="0"/>
    <n v="0"/>
    <n v="0"/>
    <s v="所"/>
    <s v="其他"/>
    <s v="其他系所"/>
    <s v="其他系所"/>
  </r>
  <r>
    <m/>
    <s v="吳志峰"/>
    <m/>
    <m/>
    <m/>
    <s v="企業夥伴"/>
    <s v="KPMG"/>
    <m/>
    <s v="其他"/>
    <m/>
    <m/>
    <m/>
    <m/>
    <m/>
    <m/>
    <s v="是"/>
    <m/>
    <s v="網路報名"/>
    <m/>
    <s v="其他"/>
    <m/>
    <s v="TCP"/>
    <s v="結業式"/>
    <s v="0329_結業式"/>
    <n v="2"/>
    <n v="107"/>
    <n v="1"/>
    <n v="0"/>
    <n v="0"/>
    <m/>
    <x v="74"/>
    <n v="0"/>
    <n v="1"/>
    <n v="0"/>
    <n v="0"/>
    <n v="0"/>
    <n v="0"/>
    <s v="其他"/>
    <s v="非在校生"/>
    <s v="其他"/>
    <s v="其他"/>
  </r>
  <r>
    <s v="05  6 2019 12:00PM            "/>
    <s v="吳佳安"/>
    <s v="A230323939"/>
    <s v="女"/>
    <s v="01/08/1999                    "/>
    <s v="學生"/>
    <s v="管理學院                      "/>
    <s v="會計系"/>
    <s v="學士班"/>
    <n v="989243980"/>
    <s v="b06702025@ntu.edu.com"/>
    <s v="其它"/>
    <s v="是"/>
    <s v="                              "/>
    <m/>
    <s v="是"/>
    <m/>
    <s v="網路報名"/>
    <s v="140.112.4.192"/>
    <s v="b06702025"/>
    <n v="6"/>
    <s v="TIP"/>
    <s v="企業實習說明會"/>
    <s v="0508_台大創創中心"/>
    <n v="2"/>
    <n v="10"/>
    <n v="1"/>
    <n v="107"/>
    <n v="10"/>
    <s v="否"/>
    <x v="75"/>
    <n v="0"/>
    <n v="1"/>
    <n v="10"/>
    <n v="0"/>
    <n v="0"/>
    <n v="0"/>
    <s v="系"/>
    <s v="會計"/>
    <s v="會計系"/>
    <s v="會計系"/>
  </r>
  <r>
    <s v="03 14 2019 12:08AM            "/>
    <s v="吳侑穎"/>
    <s v="A229579390"/>
    <s v="女"/>
    <s v="10/01/1997                    "/>
    <s v="學生"/>
    <s v="管理學院                      "/>
    <s v="資管系"/>
    <s v="學士班"/>
    <n v="930724341"/>
    <s v="c0930724341@gmail.com"/>
    <s v="其它"/>
    <s v="否"/>
    <n v="0"/>
    <n v="1"/>
    <s v="是"/>
    <m/>
    <s v="網路報名"/>
    <s v="49.214.161.233"/>
    <s v="b05705008"/>
    <n v="10"/>
    <s v="TIP"/>
    <s v="企業實習計劃說明會"/>
    <s v="0319_玉山銀行"/>
    <n v="2"/>
    <n v="107"/>
    <n v="1"/>
    <n v="1"/>
    <n v="10"/>
    <s v="否"/>
    <x v="76"/>
    <n v="0"/>
    <n v="1"/>
    <n v="10"/>
    <n v="0"/>
    <n v="0"/>
    <n v="0"/>
    <s v="系"/>
    <s v="資管"/>
    <s v="資管系"/>
    <s v="資管系"/>
  </r>
  <r>
    <s v="05  2 2019  8:14PM            "/>
    <s v="吳侑穎"/>
    <s v="A229579390"/>
    <s v="女"/>
    <s v="10/01/1997                    "/>
    <s v="學生"/>
    <s v="管理學院                      "/>
    <s v="資管系"/>
    <s v="學士班"/>
    <n v="930724341"/>
    <s v="b05705008@ntu.edu.tw"/>
    <s v="其它"/>
    <s v="是"/>
    <s v="                              "/>
    <m/>
    <s v="是"/>
    <m/>
    <s v="網路報名"/>
    <s v="101.9.211.84"/>
    <s v="b05705008"/>
    <n v="6"/>
    <s v="TIP"/>
    <s v="企業實習說明會"/>
    <s v="0508_台大創創中心"/>
    <n v="2"/>
    <n v="10"/>
    <n v="1"/>
    <n v="107"/>
    <n v="10"/>
    <s v="否"/>
    <x v="76"/>
    <n v="0"/>
    <n v="1"/>
    <n v="10"/>
    <n v="0"/>
    <n v="0"/>
    <n v="0"/>
    <s v="系"/>
    <s v="資管"/>
    <s v="資管系"/>
    <s v="資管系"/>
  </r>
  <r>
    <s v="03 15 2019  4:23PM            "/>
    <s v="吳孟錡"/>
    <s v="R224320186"/>
    <s v="女"/>
    <s v="09/16/1995                    "/>
    <s v="校友"/>
    <s v="生物資源暨農學院              "/>
    <s v="動物科技系"/>
    <m/>
    <n v="62323472"/>
    <s v="b03606016@ntu.edu.tw"/>
    <s v="其它"/>
    <s v="否"/>
    <n v="0"/>
    <n v="1"/>
    <s v="是"/>
    <m/>
    <s v="網路報名"/>
    <s v="140.112.25.106"/>
    <s v="b03606016"/>
    <n v="10"/>
    <s v="TIP"/>
    <s v="企業實習計劃說明會"/>
    <s v="0318_大昌華嘉"/>
    <n v="2"/>
    <n v="107"/>
    <n v="1"/>
    <n v="1"/>
    <n v="10"/>
    <m/>
    <x v="77"/>
    <n v="0"/>
    <n v="1"/>
    <n v="10"/>
    <n v="0"/>
    <n v="0"/>
    <n v="0"/>
    <s v="其他"/>
    <s v="非在校生"/>
    <s v="其他"/>
    <s v="其他"/>
  </r>
  <r>
    <s v="03 13 2019 10:44PM            "/>
    <s v="吳孟錡"/>
    <s v="R224320186"/>
    <s v="女"/>
    <s v="09/16/1995                    "/>
    <s v="校友"/>
    <s v="生物資源暨農學院              "/>
    <s v="動物科技系"/>
    <m/>
    <n v="62323472"/>
    <s v="b03606016@ntu.edu.tw"/>
    <s v="其它"/>
    <s v="否"/>
    <n v="1"/>
    <n v="0"/>
    <s v="否"/>
    <m/>
    <s v="網路報名"/>
    <s v="140.112.192.233"/>
    <s v="b03606016"/>
    <n v="10"/>
    <s v="TIP"/>
    <s v="企業實習計劃說明會"/>
    <s v="0319_玉山銀行"/>
    <n v="2"/>
    <n v="107"/>
    <n v="1"/>
    <n v="1"/>
    <n v="10"/>
    <s v="是"/>
    <x v="77"/>
    <n v="1"/>
    <n v="0"/>
    <n v="0"/>
    <n v="1"/>
    <n v="0"/>
    <n v="0"/>
    <s v="其他"/>
    <s v="非在校生"/>
    <s v="其他"/>
    <s v="其他"/>
  </r>
  <r>
    <s v="03 13 2019 10:45PM            "/>
    <s v="吳孟錡"/>
    <s v="R224320186"/>
    <s v="女"/>
    <s v="09/16/1995                    "/>
    <s v="校友"/>
    <s v="生物資源暨農學院              "/>
    <s v="動物科技系"/>
    <m/>
    <n v="62323472"/>
    <s v="b03606016@ntu.edu.tw"/>
    <s v="其它"/>
    <s v="否"/>
    <n v="0"/>
    <n v="1"/>
    <s v="是"/>
    <m/>
    <s v="網路報名"/>
    <s v="140.112.192.233"/>
    <s v="b03606016"/>
    <n v="10"/>
    <s v="TIP"/>
    <s v="企業實習計劃說明會"/>
    <s v="0320_國泰金控"/>
    <n v="2"/>
    <n v="107"/>
    <n v="1"/>
    <n v="1"/>
    <n v="10"/>
    <s v="yes"/>
    <x v="77"/>
    <n v="0"/>
    <n v="1"/>
    <n v="10"/>
    <n v="0"/>
    <n v="0"/>
    <n v="0"/>
    <s v="其他"/>
    <s v="非在校生"/>
    <s v="其他"/>
    <s v="其他"/>
  </r>
  <r>
    <s v="03 13 2019 10:35PM            "/>
    <s v="吳孟錡"/>
    <s v="R224320186"/>
    <s v="女"/>
    <s v="09/16/1995                    "/>
    <s v="校友"/>
    <s v="生物資源暨農學院              "/>
    <s v="動物科技系"/>
    <m/>
    <n v="62323472"/>
    <s v="b03606016@ntu.edu.tw"/>
    <s v="其它"/>
    <s v="否"/>
    <n v="0"/>
    <n v="1"/>
    <s v="是"/>
    <m/>
    <s v="網路報名"/>
    <s v="140.112.192.233"/>
    <s v="b03606016"/>
    <n v="10"/>
    <s v="TIP"/>
    <s v="企業實習計劃說明會"/>
    <s v="0322_台灣拜耳"/>
    <n v="2"/>
    <n v="107"/>
    <n v="1"/>
    <n v="1"/>
    <n v="10"/>
    <s v="yes"/>
    <x v="77"/>
    <n v="0"/>
    <n v="1"/>
    <n v="10"/>
    <n v="0"/>
    <n v="0"/>
    <n v="0"/>
    <s v="其他"/>
    <s v="非在校生"/>
    <s v="其他"/>
    <s v="其他"/>
  </r>
  <r>
    <s v="03 22 2019 11:44PM            "/>
    <s v="吳孟錡"/>
    <s v="R224320186"/>
    <s v="女"/>
    <s v="09/16/1995                    "/>
    <s v="校友"/>
    <s v="生物資源暨農學院              "/>
    <s v="動物科技系"/>
    <s v="學士班"/>
    <n v="62323472"/>
    <s v="b03606016@ntu.edu.tw"/>
    <s v="其它"/>
    <s v="否"/>
    <n v="0"/>
    <n v="1"/>
    <s v="是"/>
    <m/>
    <s v="網路報名"/>
    <s v="140.112.192.233"/>
    <s v="b03606016"/>
    <n v="10"/>
    <s v="TIP"/>
    <s v="企業實習計劃說明會"/>
    <s v="0325_富達投信"/>
    <n v="2"/>
    <n v="107"/>
    <n v="1"/>
    <n v="1"/>
    <n v="10"/>
    <s v="yes"/>
    <x v="77"/>
    <n v="0"/>
    <n v="1"/>
    <n v="10"/>
    <n v="0"/>
    <n v="0"/>
    <n v="0"/>
    <s v="其他"/>
    <s v="非在校生"/>
    <s v="其他"/>
    <s v="其他"/>
  </r>
  <r>
    <s v="03 22 2019 11:46PM            "/>
    <s v="吳孟錡"/>
    <s v="R224320186"/>
    <s v="女"/>
    <s v="09/16/1995                    "/>
    <s v="校友"/>
    <s v="生物資源暨農學院              "/>
    <s v="動物科技系"/>
    <s v="學士班"/>
    <n v="62323472"/>
    <s v="b03606016@ntu.edu.tw"/>
    <s v="其它"/>
    <s v="否"/>
    <s v="                              "/>
    <m/>
    <s v="是"/>
    <m/>
    <s v="網路報名"/>
    <s v="140.112.192.233"/>
    <s v="b03606016"/>
    <n v="6"/>
    <s v="TIP"/>
    <s v="企業實習計劃說明會"/>
    <s v="0410_燦坤實業"/>
    <n v="2"/>
    <n v="107"/>
    <n v="1"/>
    <n v="1"/>
    <n v="10"/>
    <s v="是"/>
    <x v="77"/>
    <n v="0"/>
    <n v="1"/>
    <n v="10"/>
    <n v="0"/>
    <n v="0"/>
    <n v="0"/>
    <s v="其他"/>
    <s v="非在校生"/>
    <s v="其他"/>
    <s v="其他"/>
  </r>
  <r>
    <s v="03 22 2019 11:43PM            "/>
    <s v="吳孟錡"/>
    <s v="R224320186"/>
    <s v="女"/>
    <s v="09/16/1995                    "/>
    <s v="校友"/>
    <s v="生物資源暨農學院              "/>
    <s v="動物科技系"/>
    <s v="學士班"/>
    <n v="62323472"/>
    <s v="b03606016@ntu.edu.tw"/>
    <s v="其它"/>
    <s v="否"/>
    <s v="                              "/>
    <m/>
    <s v="是"/>
    <m/>
    <s v="網路報名"/>
    <s v="140.112.192.233"/>
    <s v="b03606016"/>
    <n v="6"/>
    <s v="TIP"/>
    <s v="企業實習計劃說明會"/>
    <s v="0411_SAS"/>
    <n v="2"/>
    <n v="107"/>
    <n v="1"/>
    <n v="1"/>
    <n v="10"/>
    <s v="是"/>
    <x v="77"/>
    <n v="0"/>
    <n v="1"/>
    <n v="10"/>
    <n v="0"/>
    <n v="0"/>
    <n v="0"/>
    <s v="其他"/>
    <s v="非在校生"/>
    <s v="其他"/>
    <s v="其他"/>
  </r>
  <r>
    <s v="03 22 2019 11:46PM            "/>
    <s v="吳孟錡"/>
    <s v="R224320186"/>
    <s v="女"/>
    <s v="09/16/1995                    "/>
    <s v="校友"/>
    <s v="生物資源暨農學院              "/>
    <s v="動物科技系"/>
    <s v="學士班"/>
    <n v="62323472"/>
    <s v="b03606016@ntu.edu.tw"/>
    <s v="其它"/>
    <s v="否"/>
    <s v="                              "/>
    <m/>
    <s v="是"/>
    <m/>
    <s v="網路報名"/>
    <s v="140.112.192.233"/>
    <s v="b03606016"/>
    <n v="6"/>
    <s v="TIP"/>
    <s v="企業實習計劃說明會"/>
    <s v="0412_華碩電腦"/>
    <n v="2"/>
    <n v="107"/>
    <n v="1"/>
    <n v="1"/>
    <n v="10"/>
    <s v="是"/>
    <x v="77"/>
    <n v="0"/>
    <n v="1"/>
    <n v="10"/>
    <n v="0"/>
    <n v="0"/>
    <n v="0"/>
    <s v="其他"/>
    <s v="非在校生"/>
    <s v="其他"/>
    <s v="其他"/>
  </r>
  <r>
    <s v="04 15 2019 10:16PM            "/>
    <s v="吳孟錡"/>
    <s v="R224320186"/>
    <s v="女"/>
    <s v="09/16/1995                    "/>
    <s v="學生"/>
    <s v="生物資源暨農學院              "/>
    <s v="動物科技系"/>
    <s v="學士班"/>
    <n v="62323472"/>
    <s v="b03606016@ntu.edu.tw"/>
    <s v="其它"/>
    <s v="否"/>
    <s v="                              "/>
    <m/>
    <s v="是"/>
    <m/>
    <s v="網路報名"/>
    <s v="140.112.192.233"/>
    <s v="b03606016"/>
    <n v="6"/>
    <s v="TIP"/>
    <s v="企業實習說明會"/>
    <s v="0425_Dapp Pocket"/>
    <n v="2"/>
    <n v="107"/>
    <n v="1"/>
    <n v="1"/>
    <n v="10"/>
    <s v="是"/>
    <x v="77"/>
    <n v="0"/>
    <n v="1"/>
    <n v="10"/>
    <n v="0"/>
    <n v="0"/>
    <n v="0"/>
    <s v="系"/>
    <s v="其他"/>
    <s v="其他系所"/>
    <s v="其他系所"/>
  </r>
  <r>
    <s v="03 13 2019 10:40PM            "/>
    <s v="吳孟錡"/>
    <s v="R224320186"/>
    <s v="女"/>
    <s v="09/16/1995                    "/>
    <s v="學生"/>
    <s v="生物資源暨農學院              "/>
    <s v="動物科技系"/>
    <m/>
    <n v="62323472"/>
    <s v="b03606016@ntu.edu.tw"/>
    <s v="其它"/>
    <s v="否"/>
    <s v="                              "/>
    <m/>
    <s v="是"/>
    <m/>
    <s v="網路報名"/>
    <s v="140.112.192.233"/>
    <s v="b03606016"/>
    <n v="6"/>
    <s v="TIP"/>
    <s v="企業實習說明會"/>
    <s v="0426_台灣通用磨坊"/>
    <n v="2"/>
    <n v="107"/>
    <n v="1"/>
    <n v="1"/>
    <n v="10"/>
    <s v="是"/>
    <x v="77"/>
    <n v="0"/>
    <n v="1"/>
    <n v="10"/>
    <n v="0"/>
    <n v="0"/>
    <n v="0"/>
    <s v="所"/>
    <s v="其他"/>
    <s v="其他系所"/>
    <s v="其他系所"/>
  </r>
  <r>
    <s v="05  1 2019  3:17PM            "/>
    <s v="吳孟錡"/>
    <s v="R224320186"/>
    <s v="女"/>
    <s v="09/16/1995                    "/>
    <s v="學生"/>
    <s v="生物資源暨農學院              "/>
    <s v="獸醫系"/>
    <s v="學士班"/>
    <n v="62323472"/>
    <m/>
    <s v="其它"/>
    <s v="是"/>
    <s v="                              "/>
    <m/>
    <s v="是"/>
    <m/>
    <s v="現場報名"/>
    <m/>
    <s v="b03606016"/>
    <n v="6"/>
    <s v="TIP"/>
    <s v="企業實習說明會"/>
    <s v="0501_磊山保險經紀人"/>
    <n v="2"/>
    <n v="107"/>
    <n v="1"/>
    <n v="1"/>
    <n v="10"/>
    <m/>
    <x v="77"/>
    <n v="0"/>
    <n v="0"/>
    <n v="0"/>
    <n v="0"/>
    <n v="1"/>
    <n v="0"/>
    <s v="系"/>
    <s v="其他"/>
    <s v="其他系所"/>
    <s v="其他系所"/>
  </r>
  <r>
    <s v="04 30 2019  3:52PM            "/>
    <s v="吳孟錡"/>
    <s v="R224320186"/>
    <s v="女"/>
    <s v="09/16/1995                    "/>
    <s v="學生"/>
    <s v="生物資源暨農學院              "/>
    <s v="動物科技系"/>
    <s v="學士班"/>
    <n v="62323472"/>
    <s v="b03606016@ntu.edu.tw"/>
    <s v="其它"/>
    <s v="否"/>
    <s v="                              "/>
    <m/>
    <s v="是"/>
    <m/>
    <s v="網路報名"/>
    <s v="140.112.25.99"/>
    <s v="b03606016"/>
    <n v="6"/>
    <s v="TIP"/>
    <s v="企業實習說明會"/>
    <s v="0506_綠藤生機"/>
    <n v="2"/>
    <n v="107"/>
    <n v="1"/>
    <n v="1"/>
    <n v="10"/>
    <s v="是"/>
    <x v="77"/>
    <n v="0"/>
    <n v="1"/>
    <n v="10"/>
    <n v="0"/>
    <n v="0"/>
    <n v="0"/>
    <s v="系"/>
    <s v="其他"/>
    <s v="其他系所"/>
    <s v="其他系所"/>
  </r>
  <r>
    <s v="02 18 2019  9:52PM            "/>
    <s v="吳宜芩"/>
    <s v="A229574322"/>
    <s v="女"/>
    <s v="04/29/1997                    "/>
    <s v="學生"/>
    <s v="文學院                        "/>
    <s v="日文系"/>
    <s v="學士班"/>
    <n v="921650978"/>
    <s v="sandy86429@gmail.com"/>
    <s v="其它"/>
    <s v="否"/>
    <n v="0"/>
    <n v="1"/>
    <s v="是"/>
    <m/>
    <s v="網路報名"/>
    <s v="61.231.160.210"/>
    <s v="b04107030"/>
    <n v="10"/>
    <s v="TIP"/>
    <s v="企業實習計劃說明會"/>
    <s v="0315_聚陽實業"/>
    <n v="2"/>
    <n v="107"/>
    <n v="1"/>
    <n v="1"/>
    <n v="10"/>
    <s v="是"/>
    <x v="78"/>
    <n v="0"/>
    <n v="1"/>
    <n v="10"/>
    <n v="0"/>
    <n v="0"/>
    <n v="0"/>
    <s v="系"/>
    <s v="其他"/>
    <s v="其他系所"/>
    <s v="其他系所"/>
  </r>
  <r>
    <s v="02 21 2019  1:00PM            "/>
    <s v="吳宜芩"/>
    <s v="A229574322"/>
    <s v="女"/>
    <s v="04/29/1997                    "/>
    <s v="學生"/>
    <s v="文學院                        "/>
    <s v="日文系"/>
    <s v="學士班"/>
    <n v="921650978"/>
    <s v="sandy86429@gmail.com"/>
    <s v="其它"/>
    <s v="否"/>
    <n v="0"/>
    <n v="1"/>
    <s v="是"/>
    <m/>
    <s v="網路報名"/>
    <s v="140.112.25.98"/>
    <s v="b04107030"/>
    <n v="10"/>
    <s v="TIP"/>
    <s v="企業實習計劃說明會"/>
    <s v="0320_國泰金控"/>
    <n v="2"/>
    <n v="107"/>
    <n v="1"/>
    <n v="1"/>
    <n v="10"/>
    <s v="是"/>
    <x v="78"/>
    <n v="0"/>
    <n v="1"/>
    <n v="10"/>
    <n v="0"/>
    <n v="0"/>
    <n v="0"/>
    <s v="系"/>
    <s v="其他"/>
    <s v="其他系所"/>
    <s v="其他系所"/>
  </r>
  <r>
    <s v="02 25 2019  8:35PM            "/>
    <s v="吳宜亭"/>
    <s v="B222284719"/>
    <s v="女"/>
    <s v="02/11/1999                    "/>
    <s v="學生"/>
    <s v="理學院                        "/>
    <s v="大氣系"/>
    <s v="學士班"/>
    <n v="986152211"/>
    <s v="b06209025@ntu.edu.tw"/>
    <s v="其它"/>
    <s v="否"/>
    <n v="1"/>
    <n v="0"/>
    <s v="否"/>
    <m/>
    <s v="網路報名"/>
    <s v="140.112.206.224"/>
    <s v="b06209025"/>
    <n v="10"/>
    <s v="TIP"/>
    <s v="企業實習計劃說明會"/>
    <s v="0320_國泰金控"/>
    <n v="2"/>
    <n v="107"/>
    <n v="1"/>
    <n v="1"/>
    <n v="10"/>
    <s v="否"/>
    <x v="79"/>
    <n v="1"/>
    <n v="0"/>
    <n v="0"/>
    <n v="1"/>
    <n v="0"/>
    <n v="0"/>
    <s v="系"/>
    <s v="其他"/>
    <s v="其他系所"/>
    <s v="其他系所"/>
  </r>
  <r>
    <s v="04 17 2019  4:39PM            "/>
    <s v="吳宜樺"/>
    <s v="N225704129"/>
    <s v="女"/>
    <s v="02/17/1996                    "/>
    <s v="學生"/>
    <s v="管理學院                      "/>
    <s v="財金系"/>
    <s v="學士班"/>
    <n v="963182162"/>
    <s v="yyyes41925@gmail.com"/>
    <s v="其它"/>
    <s v="是"/>
    <s v="                              "/>
    <m/>
    <s v="是"/>
    <m/>
    <s v="網路報名"/>
    <s v="36.224.94.101"/>
    <s v="b03703066"/>
    <n v="6"/>
    <s v="職業工坊"/>
    <s v="面試實戰工作坊"/>
    <s v="0422_金融業"/>
    <n v="2"/>
    <n v="107"/>
    <n v="1"/>
    <n v="1"/>
    <n v="10"/>
    <s v="是"/>
    <x v="80"/>
    <n v="0"/>
    <n v="1"/>
    <n v="10"/>
    <n v="0"/>
    <n v="0"/>
    <n v="0"/>
    <s v="系"/>
    <s v="財金"/>
    <s v="財金系"/>
    <s v="財金系"/>
  </r>
  <r>
    <s v="03  9 2019  2:07PM            "/>
    <s v="吳宜靜"/>
    <s v="F229113726"/>
    <s v="女"/>
    <s v="04/11/1996                    "/>
    <s v="學生"/>
    <s v="管理學院                      "/>
    <s v="國企系"/>
    <s v="碩士班"/>
    <n v="938718624"/>
    <s v="belovedwilling@gmail.com"/>
    <s v="其它"/>
    <s v="否"/>
    <n v="0"/>
    <n v="1"/>
    <s v="是"/>
    <m/>
    <s v="網路報名"/>
    <s v="27.242.129.79"/>
    <s v="r07724046"/>
    <n v="10"/>
    <s v="TIP"/>
    <s v="企業實習計劃說明會"/>
    <s v="0318_大昌華嘉"/>
    <n v="2"/>
    <n v="107"/>
    <n v="1"/>
    <n v="1"/>
    <n v="10"/>
    <m/>
    <x v="81"/>
    <n v="0"/>
    <n v="1"/>
    <n v="10"/>
    <n v="0"/>
    <n v="0"/>
    <n v="0"/>
    <s v="所"/>
    <s v="國企"/>
    <s v="國企所"/>
    <s v="國企所"/>
  </r>
  <r>
    <s v="03  9 2019  2:05PM            "/>
    <s v="吳宜靜"/>
    <s v="F229113726"/>
    <s v="女"/>
    <s v="04/11/1996                    "/>
    <s v="學生"/>
    <s v="管理學院                      "/>
    <s v="國企系"/>
    <s v="碩士班"/>
    <n v="938718624"/>
    <s v="belovedwilling@gmail.com"/>
    <s v="其它"/>
    <s v="否"/>
    <n v="0"/>
    <n v="1"/>
    <s v="是"/>
    <m/>
    <s v="網路報名"/>
    <s v="27.242.129.79"/>
    <s v="r07724046"/>
    <n v="10"/>
    <s v="TIP"/>
    <s v="企業實習計劃說明會"/>
    <s v="0322_台灣拜耳"/>
    <n v="2"/>
    <n v="107"/>
    <n v="1"/>
    <n v="1"/>
    <n v="10"/>
    <s v="無"/>
    <x v="81"/>
    <n v="0"/>
    <n v="1"/>
    <n v="10"/>
    <n v="0"/>
    <n v="0"/>
    <n v="0"/>
    <s v="所"/>
    <s v="國企"/>
    <s v="國企所"/>
    <s v="國企所"/>
  </r>
  <r>
    <s v="03 14 2019  9:18AM            "/>
    <s v="吳宜靜"/>
    <s v="F229113726"/>
    <s v="女"/>
    <s v="04/11/1996                    "/>
    <s v="學生"/>
    <s v="管理學院                      "/>
    <s v="國企系"/>
    <s v="碩士班"/>
    <n v="938718624"/>
    <s v="belovedwilling@gmail.com"/>
    <s v="其它"/>
    <s v="否"/>
    <s v="                              "/>
    <m/>
    <s v="是"/>
    <m/>
    <s v="網路報名"/>
    <s v="140.112.25.106"/>
    <s v="r07724046"/>
    <n v="6"/>
    <s v="TIP"/>
    <s v="企業實習說明會"/>
    <s v="0426_台灣通用磨坊"/>
    <n v="2"/>
    <n v="107"/>
    <n v="1"/>
    <n v="1"/>
    <n v="10"/>
    <s v="否"/>
    <x v="81"/>
    <n v="0"/>
    <n v="1"/>
    <n v="10"/>
    <n v="0"/>
    <n v="0"/>
    <n v="0"/>
    <s v="所"/>
    <s v="國企"/>
    <s v="國企所"/>
    <s v="國企所"/>
  </r>
  <r>
    <s v="02 17 2019  8:33PM            "/>
    <s v="吳怡萱"/>
    <s v="R224505876"/>
    <s v="女"/>
    <s v="06/26/1998                    "/>
    <s v="學生"/>
    <s v="管理學院                      "/>
    <s v="會計系"/>
    <s v="學士班"/>
    <n v="952989461"/>
    <s v="b05702051@ntu.edu.tw"/>
    <s v="其它"/>
    <s v="否"/>
    <n v="0"/>
    <n v="1"/>
    <s v="是"/>
    <m/>
    <s v="網路報名"/>
    <s v="140.112.222.151"/>
    <s v="b05702051"/>
    <n v="10"/>
    <s v="TIP"/>
    <s v="企業實習計劃說明會"/>
    <s v="0320_國泰金控"/>
    <n v="2"/>
    <n v="107"/>
    <n v="1"/>
    <n v="1"/>
    <n v="10"/>
    <s v="否"/>
    <x v="82"/>
    <n v="0"/>
    <n v="1"/>
    <n v="10"/>
    <n v="0"/>
    <n v="0"/>
    <n v="0"/>
    <s v="系"/>
    <s v="會計"/>
    <s v="會計系"/>
    <s v="會計系"/>
  </r>
  <r>
    <s v="03 15 2019  3:10PM            "/>
    <s v="吳怡慧"/>
    <s v="R224180897"/>
    <s v="女"/>
    <s v="02/11/1994                    "/>
    <s v="學生"/>
    <s v="生物資源暨農學院              "/>
    <s v="農經系"/>
    <s v="碩士班"/>
    <n v="956211919"/>
    <s v="a0956211919@gmail.com"/>
    <s v="其它"/>
    <s v="否"/>
    <n v="0"/>
    <n v="1"/>
    <s v="是"/>
    <m/>
    <s v="網路報名"/>
    <s v="140.112.234.41"/>
    <s v="r06627025"/>
    <n v="10"/>
    <s v="TIP"/>
    <s v="企業實習計劃說明會"/>
    <s v="0318_大昌華嘉"/>
    <n v="2"/>
    <n v="107"/>
    <n v="1"/>
    <n v="1"/>
    <n v="10"/>
    <m/>
    <x v="83"/>
    <n v="0"/>
    <n v="1"/>
    <n v="10"/>
    <n v="0"/>
    <n v="0"/>
    <n v="0"/>
    <s v="所"/>
    <s v="其他"/>
    <s v="其他系所"/>
    <s v="其他系所"/>
  </r>
  <r>
    <s v="03 15 2019 12:29PM            "/>
    <s v="吳怡慧"/>
    <s v="R224180897"/>
    <s v="女"/>
    <s v="02/11/1994                    "/>
    <s v="學生"/>
    <s v="生物資源暨農學院              "/>
    <s v="農經系"/>
    <s v="碩士班"/>
    <n v="956211919"/>
    <s v="a0956211919@gmail.com"/>
    <s v="其它"/>
    <s v="否"/>
    <n v="0"/>
    <n v="1"/>
    <s v="是"/>
    <m/>
    <s v="網路報名"/>
    <s v="140.112.234.41"/>
    <s v="r06627025"/>
    <n v="10"/>
    <s v="TIP"/>
    <s v="企業實習計劃說明會"/>
    <s v="0322_台灣拜耳"/>
    <n v="2"/>
    <n v="107"/>
    <n v="1"/>
    <n v="1"/>
    <n v="10"/>
    <s v="有"/>
    <x v="83"/>
    <n v="0"/>
    <n v="1"/>
    <n v="10"/>
    <n v="0"/>
    <n v="0"/>
    <n v="0"/>
    <s v="所"/>
    <s v="其他"/>
    <s v="其他系所"/>
    <s v="其他系所"/>
  </r>
  <r>
    <s v="03 19 2019  9:58PM            "/>
    <s v="吳怡慧"/>
    <s v="R224180897"/>
    <s v="女"/>
    <s v="02/11/1994                    "/>
    <s v="學生"/>
    <s v="生物資源暨農學院              "/>
    <s v="農經系"/>
    <s v="碩士班"/>
    <n v="956211919"/>
    <s v="a0956211919@gmail.com"/>
    <s v="其它"/>
    <s v="否"/>
    <s v="                              "/>
    <m/>
    <s v="是"/>
    <m/>
    <s v="網路報名"/>
    <s v="140.112.234.41"/>
    <s v="r06627025"/>
    <n v="6"/>
    <s v="TIP"/>
    <s v="企業實習計劃說明會"/>
    <s v="0410_燦坤實業"/>
    <n v="2"/>
    <n v="107"/>
    <n v="1"/>
    <n v="1"/>
    <n v="10"/>
    <s v="是"/>
    <x v="83"/>
    <n v="0"/>
    <n v="1"/>
    <n v="10"/>
    <n v="0"/>
    <n v="0"/>
    <n v="0"/>
    <s v="所"/>
    <s v="其他"/>
    <s v="其他系所"/>
    <s v="其他系所"/>
  </r>
  <r>
    <s v="03 19 2019  9:59PM            "/>
    <s v="吳怡慧"/>
    <s v="R224180897"/>
    <s v="女"/>
    <s v="02/11/1994                    "/>
    <s v="學生"/>
    <s v="生物資源暨農學院              "/>
    <s v="農經系"/>
    <s v="碩士班"/>
    <n v="956211919"/>
    <s v="a0956211919@gmail.com"/>
    <s v="其它"/>
    <s v="是"/>
    <s v="                              "/>
    <m/>
    <s v="是"/>
    <m/>
    <s v="網路報名"/>
    <s v="140.112.234.41"/>
    <s v="r06627025"/>
    <n v="6"/>
    <s v="TIP"/>
    <s v="企業實習計劃說明會"/>
    <s v="0412_華碩電腦"/>
    <n v="2"/>
    <n v="107"/>
    <n v="1"/>
    <n v="1"/>
    <n v="10"/>
    <s v="是"/>
    <x v="83"/>
    <n v="0"/>
    <n v="1"/>
    <n v="10"/>
    <n v="0"/>
    <n v="0"/>
    <n v="0"/>
    <s v="所"/>
    <s v="其他"/>
    <s v="其他系所"/>
    <s v="其他系所"/>
  </r>
  <r>
    <s v="03 15 2019 12:30PM            "/>
    <s v="吳怡慧"/>
    <s v="R224180897"/>
    <s v="女"/>
    <s v="02/11/1994                    "/>
    <s v="學生"/>
    <s v="生物資源暨農學院              "/>
    <s v="農經所"/>
    <s v="碩士班"/>
    <n v="956211919"/>
    <s v="a0956211919@gmail.com"/>
    <s v="其它"/>
    <s v="否"/>
    <s v="                              "/>
    <m/>
    <s v="是"/>
    <m/>
    <s v="網路報名"/>
    <s v="140.112.234.41"/>
    <s v="r06627025"/>
    <n v="6"/>
    <s v="TIP"/>
    <s v="企業實習說明會"/>
    <s v="0426_台灣通用磨坊"/>
    <n v="2"/>
    <n v="107"/>
    <n v="1"/>
    <n v="1"/>
    <n v="10"/>
    <s v="是"/>
    <x v="83"/>
    <n v="0"/>
    <n v="1"/>
    <n v="10"/>
    <n v="0"/>
    <n v="0"/>
    <n v="0"/>
    <s v="所"/>
    <s v="其他"/>
    <s v="其他系所"/>
    <s v="其他系所"/>
  </r>
  <r>
    <s v="04 16 2019  2:53PM            "/>
    <s v="吳怡慧"/>
    <s v="R224180897"/>
    <s v="女"/>
    <s v="02/11/1994                    "/>
    <s v="學生"/>
    <s v="生物資源暨農學院              "/>
    <s v="農經所"/>
    <s v="碩士班"/>
    <n v="956211919"/>
    <s v="a0956211919@gmail.com"/>
    <s v="其它"/>
    <s v="是"/>
    <s v="                              "/>
    <m/>
    <s v="是"/>
    <m/>
    <s v="網路報名"/>
    <s v="140.112.234.41"/>
    <s v="r06627025"/>
    <n v="6"/>
    <s v="TIP"/>
    <s v="企業實習說明會"/>
    <s v="0501_磊山保險經紀人"/>
    <n v="2"/>
    <n v="107"/>
    <n v="1"/>
    <n v="1"/>
    <n v="10"/>
    <s v="是"/>
    <x v="83"/>
    <n v="0"/>
    <n v="1"/>
    <n v="10"/>
    <n v="0"/>
    <n v="0"/>
    <n v="0"/>
    <s v="所"/>
    <s v="其他"/>
    <s v="其他系所"/>
    <s v="其他系所"/>
  </r>
  <r>
    <s v="05  6 2019  2:31PM            "/>
    <s v="吳怡慧"/>
    <s v="R224180897"/>
    <s v="女"/>
    <s v="02/11/1994                    "/>
    <s v="學生"/>
    <s v="生物資源暨農學院              "/>
    <s v="農經系"/>
    <s v="碩士班"/>
    <n v="956211919"/>
    <s v="a0956211919@gmail.com"/>
    <s v="其它"/>
    <s v="是"/>
    <s v="                              "/>
    <m/>
    <s v="是"/>
    <m/>
    <s v="現場報名"/>
    <m/>
    <s v="r06627025"/>
    <n v="6"/>
    <s v="TIP"/>
    <s v="企業實習說明會"/>
    <s v="0506_綠藤生機"/>
    <n v="2"/>
    <n v="107"/>
    <n v="1"/>
    <n v="1"/>
    <n v="10"/>
    <m/>
    <x v="83"/>
    <n v="0"/>
    <n v="0"/>
    <n v="0"/>
    <n v="0"/>
    <n v="1"/>
    <n v="0"/>
    <s v="所"/>
    <s v="其他"/>
    <s v="其他系所"/>
    <s v="其他系所"/>
  </r>
  <r>
    <s v="03 12 2019  1:04PM            "/>
    <s v="吳旻穎"/>
    <s v="F228073616"/>
    <s v="女"/>
    <s v="02/24/1992                    "/>
    <s v="校外人士"/>
    <m/>
    <m/>
    <m/>
    <n v="912229095"/>
    <s v="minying886@gmail.com"/>
    <s v="其它"/>
    <s v="否"/>
    <n v="0"/>
    <n v="1"/>
    <s v="是"/>
    <m/>
    <s v="網路報名"/>
    <s v="111.241.215.200"/>
    <s v="minyingwu"/>
    <n v="10"/>
    <s v="TIP"/>
    <s v="企業實習計劃說明會"/>
    <s v="0322_台灣拜耳"/>
    <n v="2"/>
    <n v="107"/>
    <n v="1"/>
    <n v="1"/>
    <n v="10"/>
    <s v="否"/>
    <x v="84"/>
    <n v="0"/>
    <n v="1"/>
    <n v="10"/>
    <n v="0"/>
    <n v="0"/>
    <n v="0"/>
    <s v="其他"/>
    <s v="非在校生"/>
    <s v="其他"/>
    <s v="其他"/>
  </r>
  <r>
    <s v="03 20 2019 12:07AM            "/>
    <s v="吳采諭"/>
    <s v="F230034978"/>
    <s v="女"/>
    <s v="06/01/1998                    "/>
    <s v="學生"/>
    <s v="管理學院                      "/>
    <s v="財金系"/>
    <s v="學士班"/>
    <n v="937123136"/>
    <s v="b05703071@ntu.edu.tw"/>
    <s v="其它"/>
    <s v="否"/>
    <n v="0"/>
    <n v="1"/>
    <s v="是"/>
    <m/>
    <s v="網路報名"/>
    <s v="140.112.235.180"/>
    <s v="b05703071"/>
    <n v="10"/>
    <s v="TIP"/>
    <s v="企業實習計劃說明會"/>
    <s v="0320_國泰金控"/>
    <n v="2"/>
    <n v="107"/>
    <n v="1"/>
    <n v="1"/>
    <n v="10"/>
    <s v="是"/>
    <x v="85"/>
    <n v="0"/>
    <n v="1"/>
    <n v="10"/>
    <n v="0"/>
    <n v="0"/>
    <n v="0"/>
    <s v="系"/>
    <s v="財金"/>
    <s v="財金系"/>
    <s v="財金系"/>
  </r>
  <r>
    <s v="03 12 2019  2:37PM            "/>
    <s v="吳冠霖"/>
    <s v="F130580160"/>
    <s v="男"/>
    <s v="04/11/2000                    "/>
    <s v="學生"/>
    <s v="管理學院                      "/>
    <s v="工管系企管組"/>
    <s v="學士班"/>
    <n v="975285488"/>
    <s v="timmylinl40595@hotmail.com.tw"/>
    <s v="其它"/>
    <s v="是"/>
    <n v="0"/>
    <n v="0"/>
    <s v="是"/>
    <m/>
    <s v="現場報名"/>
    <m/>
    <s v="b07701113"/>
    <n v="0"/>
    <s v="TIP"/>
    <s v="企業實習計劃說明會"/>
    <s v="0312_工研院產科國際所"/>
    <n v="2"/>
    <n v="107"/>
    <n v="1"/>
    <n v="1"/>
    <n v="10"/>
    <m/>
    <x v="86"/>
    <n v="0"/>
    <n v="0"/>
    <n v="0"/>
    <n v="0"/>
    <n v="1"/>
    <n v="0"/>
    <s v="系"/>
    <s v="工管"/>
    <s v="工管系"/>
    <s v="工管系"/>
  </r>
  <r>
    <s v="04 10 2019  3:01PM            "/>
    <s v="吳彥融"/>
    <s v="N125841054"/>
    <s v="男"/>
    <s v="06/04/1994                    "/>
    <s v="學生"/>
    <s v="管理學院                      "/>
    <s v="國企系"/>
    <s v="碩士班"/>
    <n v="932130748"/>
    <s v="yesno6713no@gmail.com"/>
    <s v="其它"/>
    <s v="是"/>
    <s v="                              "/>
    <m/>
    <s v="是"/>
    <m/>
    <s v="現場報名"/>
    <m/>
    <s v="r06724041"/>
    <n v="6"/>
    <s v="TIP"/>
    <s v="企業實習計劃說明會"/>
    <s v="0410_燦坤實業"/>
    <n v="2"/>
    <n v="107"/>
    <n v="1"/>
    <n v="1"/>
    <n v="10"/>
    <m/>
    <x v="87"/>
    <n v="0"/>
    <n v="0"/>
    <n v="0"/>
    <n v="0"/>
    <n v="1"/>
    <n v="0"/>
    <s v="所"/>
    <s v="國企"/>
    <s v="國企所"/>
    <s v="國企所"/>
  </r>
  <r>
    <s v="04 10 2019 12:46PM            "/>
    <s v="吳彥融"/>
    <s v="N125841054"/>
    <s v="男"/>
    <s v="06/04/1994                    "/>
    <s v="學生"/>
    <s v="管理學院                      "/>
    <s v="國企系"/>
    <s v="碩士班"/>
    <n v="932130748"/>
    <s v="yesno6713no@gmail.com"/>
    <s v="其它"/>
    <s v="是"/>
    <s v="                              "/>
    <m/>
    <s v="否"/>
    <m/>
    <s v="網路報名"/>
    <s v="140.112.25.37"/>
    <s v="r06724041"/>
    <n v="6"/>
    <s v="TIP"/>
    <s v="企業實習計劃說明會"/>
    <s v="0411_SAS"/>
    <n v="2"/>
    <n v="107"/>
    <n v="1"/>
    <n v="1"/>
    <n v="10"/>
    <s v="是"/>
    <x v="87"/>
    <n v="1"/>
    <n v="0"/>
    <n v="0"/>
    <n v="1"/>
    <n v="0"/>
    <n v="0"/>
    <s v="所"/>
    <s v="國企"/>
    <s v="國企所"/>
    <s v="國企所"/>
  </r>
  <r>
    <s v="04 10 2019 12:44PM            "/>
    <s v="吳彥融"/>
    <s v="N125841054"/>
    <s v="男"/>
    <s v="06/04/1994                    "/>
    <s v="學生"/>
    <s v="管理學院                      "/>
    <s v="國企系"/>
    <s v="碩士班"/>
    <n v="932130748"/>
    <s v="yesno6713no@gmail.com"/>
    <s v="其它"/>
    <s v="是"/>
    <s v="                              "/>
    <m/>
    <s v="是"/>
    <m/>
    <s v="網路報名"/>
    <s v="140.112.25.37"/>
    <s v="r06724041"/>
    <n v="6"/>
    <s v="TIP"/>
    <s v="企業實習說明會"/>
    <s v="0426_台灣通用磨坊"/>
    <n v="2"/>
    <n v="107"/>
    <n v="1"/>
    <n v="1"/>
    <n v="10"/>
    <s v="是"/>
    <x v="87"/>
    <n v="0"/>
    <n v="1"/>
    <n v="10"/>
    <n v="0"/>
    <n v="0"/>
    <n v="0"/>
    <s v="所"/>
    <s v="國企"/>
    <s v="國企所"/>
    <s v="國企所"/>
  </r>
  <r>
    <s v="03 19 2019  2:46PM            "/>
    <s v="吳政萱"/>
    <s v="F229054660"/>
    <s v="女"/>
    <s v="04/26/1997                    "/>
    <s v="學生"/>
    <s v="管理學院                      "/>
    <s v="工管系企管組"/>
    <s v="學士班"/>
    <n v="905276066"/>
    <s v="wujenny86@gmail.com"/>
    <s v="其它"/>
    <s v="否"/>
    <n v="0"/>
    <n v="1"/>
    <s v="是"/>
    <m/>
    <s v="網路報名"/>
    <s v="140.112.25.106"/>
    <s v="b04701118"/>
    <n v="10"/>
    <s v="TIP"/>
    <s v="企業實習計劃說明會"/>
    <s v="0322_台灣拜耳"/>
    <n v="2"/>
    <n v="107"/>
    <n v="1"/>
    <n v="1"/>
    <n v="10"/>
    <s v="有"/>
    <x v="88"/>
    <n v="0"/>
    <n v="1"/>
    <n v="10"/>
    <n v="0"/>
    <n v="0"/>
    <n v="0"/>
    <s v="系"/>
    <s v="工管"/>
    <s v="工管系"/>
    <s v="工管系"/>
  </r>
  <r>
    <s v="03 19 2019  3:18PM            "/>
    <s v="吳政萱"/>
    <s v="F229054660"/>
    <s v="女"/>
    <s v="04/26/1997                    "/>
    <s v="學生"/>
    <s v="管理學院                      "/>
    <s v="工管系企管組"/>
    <s v="學士班"/>
    <n v="905276066"/>
    <s v="wujenny86@gmail.com"/>
    <s v="其它"/>
    <s v="否"/>
    <s v="                              "/>
    <m/>
    <s v="是"/>
    <m/>
    <s v="網路報名"/>
    <s v="140.112.25.106"/>
    <s v="b04701118"/>
    <n v="6"/>
    <s v="TIP"/>
    <s v="企業實習計劃說明會"/>
    <s v="0412_華碩電腦"/>
    <n v="2"/>
    <n v="107"/>
    <n v="1"/>
    <n v="1"/>
    <n v="10"/>
    <s v="是"/>
    <x v="88"/>
    <n v="0"/>
    <n v="1"/>
    <n v="10"/>
    <n v="0"/>
    <n v="0"/>
    <n v="0"/>
    <s v="系"/>
    <s v="工管"/>
    <s v="工管系"/>
    <s v="工管系"/>
  </r>
  <r>
    <s v="03 19 2019  3:13PM            "/>
    <s v="吳政萱"/>
    <s v="F229054660"/>
    <s v="女"/>
    <s v="04/26/1997                    "/>
    <s v="學生"/>
    <s v="管理學院                      "/>
    <s v="工管系企管組"/>
    <s v="學士班"/>
    <n v="905276066"/>
    <s v="wujenny86@gmail.com"/>
    <s v="其它"/>
    <s v="否"/>
    <s v="                              "/>
    <m/>
    <s v="是"/>
    <m/>
    <s v="網路報名"/>
    <s v="140.112.25.106"/>
    <s v="b04701118"/>
    <n v="6"/>
    <s v="TIP"/>
    <s v="企業實習說明會"/>
    <s v="0426_台灣通用磨坊"/>
    <n v="2"/>
    <n v="107"/>
    <n v="1"/>
    <n v="1"/>
    <n v="10"/>
    <s v="是"/>
    <x v="88"/>
    <n v="0"/>
    <n v="1"/>
    <n v="10"/>
    <n v="0"/>
    <n v="0"/>
    <n v="0"/>
    <s v="系"/>
    <s v="工管"/>
    <s v="工管系"/>
    <s v="工管系"/>
  </r>
  <r>
    <s v="03 17 2019  9:03PM            "/>
    <s v="吳柏翰"/>
    <s v="A130118310"/>
    <s v="男"/>
    <s v="10/18/1997                    "/>
    <s v="學生"/>
    <s v="管理學院                      "/>
    <s v="會計系"/>
    <s v="學士班"/>
    <n v="988542689"/>
    <s v="butnie116@gmail.com"/>
    <s v="其它"/>
    <s v="否"/>
    <n v="0"/>
    <n v="1"/>
    <s v="是"/>
    <m/>
    <s v="網路報名"/>
    <s v="49.217.18.23"/>
    <s v="b05101038"/>
    <n v="10"/>
    <s v="TIP"/>
    <s v="企業實習計劃說明會"/>
    <s v="0319_玉山銀行"/>
    <n v="2"/>
    <n v="107"/>
    <n v="1"/>
    <n v="1"/>
    <n v="10"/>
    <s v="否"/>
    <x v="89"/>
    <n v="0"/>
    <n v="1"/>
    <n v="10"/>
    <n v="0"/>
    <n v="0"/>
    <n v="0"/>
    <s v="系"/>
    <s v="會計"/>
    <s v="會計系"/>
    <s v="會計系"/>
  </r>
  <r>
    <s v="03 17 2019  9:01PM            "/>
    <s v="吳柏翰"/>
    <s v="A130118310"/>
    <s v="男"/>
    <s v="10/18/1997                    "/>
    <s v="學生"/>
    <s v="管理學院                      "/>
    <s v="會計系"/>
    <s v="學士班"/>
    <n v="988542689"/>
    <s v="butnie116@gmail.com"/>
    <s v="其它"/>
    <s v="否"/>
    <n v="0"/>
    <n v="1"/>
    <s v="是"/>
    <m/>
    <s v="網路報名"/>
    <s v="49.217.18.23"/>
    <s v="b05101038"/>
    <n v="10"/>
    <s v="TIP"/>
    <s v="企業實習計劃說明會"/>
    <s v="0320_國泰金控"/>
    <n v="2"/>
    <n v="107"/>
    <n v="1"/>
    <n v="1"/>
    <n v="10"/>
    <s v="無"/>
    <x v="89"/>
    <n v="0"/>
    <n v="1"/>
    <n v="10"/>
    <n v="0"/>
    <n v="0"/>
    <n v="0"/>
    <s v="系"/>
    <s v="會計"/>
    <s v="會計系"/>
    <s v="會計系"/>
  </r>
  <r>
    <s v="03 21 2019 12:57PM            "/>
    <s v="吳柏翰"/>
    <s v="A130118310"/>
    <s v="男"/>
    <s v="10/18/1997                    "/>
    <s v="學生"/>
    <s v="管理學院                      "/>
    <s v="會計系"/>
    <s v="學士班"/>
    <n v="988542689"/>
    <s v="butnie116@gmail.com"/>
    <s v="其它"/>
    <s v="否"/>
    <n v="0"/>
    <n v="1"/>
    <s v="是"/>
    <m/>
    <s v="網路報名"/>
    <s v="140.112.25.106"/>
    <s v="b05101038"/>
    <n v="10"/>
    <s v="TIP"/>
    <s v="企業實習計劃說明會"/>
    <s v="0322_台灣拜耳"/>
    <n v="2"/>
    <n v="107"/>
    <n v="1"/>
    <n v="1"/>
    <n v="10"/>
    <s v="無"/>
    <x v="89"/>
    <n v="0"/>
    <n v="1"/>
    <n v="10"/>
    <n v="0"/>
    <n v="0"/>
    <n v="0"/>
    <s v="系"/>
    <s v="會計"/>
    <s v="會計系"/>
    <s v="會計系"/>
  </r>
  <r>
    <s v="03 17 2019  9:00PM            "/>
    <s v="吳柏翰"/>
    <s v="A130118310"/>
    <s v="男"/>
    <s v="10/18/1997                    "/>
    <s v="學生"/>
    <s v="管理學院                      "/>
    <s v="會計系"/>
    <s v="學士班"/>
    <n v="988542689"/>
    <s v="butnie116@gmail.com"/>
    <s v="其它"/>
    <s v="否"/>
    <n v="0"/>
    <n v="1"/>
    <s v="是"/>
    <m/>
    <s v="網路報名"/>
    <s v="49.217.18.23"/>
    <s v="b05101038"/>
    <n v="10"/>
    <s v="TIP"/>
    <s v="企業實習計劃說明會"/>
    <s v="0325_富達投信"/>
    <n v="2"/>
    <n v="107"/>
    <n v="1"/>
    <n v="1"/>
    <n v="10"/>
    <s v="無"/>
    <x v="89"/>
    <n v="0"/>
    <n v="1"/>
    <n v="10"/>
    <n v="0"/>
    <n v="0"/>
    <n v="0"/>
    <s v="系"/>
    <s v="會計"/>
    <s v="會計系"/>
    <s v="會計系"/>
  </r>
  <r>
    <s v="03  4 2019  4:59PM            "/>
    <s v="吳秋賢"/>
    <s v="T124055933"/>
    <s v="男"/>
    <s v="10/02/1993                    "/>
    <s v="學生"/>
    <s v="生物資源暨農學院              "/>
    <s v="農經系"/>
    <s v="碩士班"/>
    <n v="987294969"/>
    <s v="andy100244@gmail.com"/>
    <s v="其它"/>
    <s v="否"/>
    <n v="0"/>
    <n v="1"/>
    <s v="是"/>
    <m/>
    <s v="網路報名"/>
    <s v="140.112.4.192"/>
    <s v="r07627011"/>
    <n v="10"/>
    <s v="TIP"/>
    <s v="企業實習計劃說明會"/>
    <s v="0311_晟德集團"/>
    <n v="2"/>
    <n v="107"/>
    <n v="1"/>
    <n v="1"/>
    <n v="10"/>
    <s v="是"/>
    <x v="90"/>
    <n v="0"/>
    <n v="1"/>
    <n v="10"/>
    <n v="0"/>
    <n v="0"/>
    <n v="0"/>
    <s v="所"/>
    <s v="其他"/>
    <s v="其他系所"/>
    <s v="其他系所"/>
  </r>
  <r>
    <s v="03 17 2019 12:56AM            "/>
    <s v="吳秋賢"/>
    <s v="T124055933"/>
    <s v="男"/>
    <s v="10/02/1993                    "/>
    <s v="學生"/>
    <s v="生物資源暨農學院              "/>
    <s v="農經系"/>
    <s v="碩士班"/>
    <n v="987294969"/>
    <s v="andy100244@gmail.com"/>
    <s v="其它"/>
    <s v="否"/>
    <n v="0"/>
    <n v="1"/>
    <s v="是"/>
    <m/>
    <s v="網路報名"/>
    <s v="110.26.234.108"/>
    <s v="r07627011"/>
    <n v="10"/>
    <s v="TIP"/>
    <s v="企業實習計劃說明會"/>
    <s v="0319_玉山銀行"/>
    <n v="2"/>
    <n v="107"/>
    <n v="1"/>
    <n v="1"/>
    <n v="10"/>
    <s v="是"/>
    <x v="90"/>
    <n v="0"/>
    <n v="1"/>
    <n v="10"/>
    <n v="0"/>
    <n v="0"/>
    <n v="0"/>
    <s v="所"/>
    <s v="其他"/>
    <s v="其他系所"/>
    <s v="其他系所"/>
  </r>
  <r>
    <s v="03  8 2019  6:29PM            "/>
    <s v="吳英慈"/>
    <s v="S224952205"/>
    <s v="女"/>
    <s v="11/18/1997                    "/>
    <s v="學生"/>
    <s v="管理學院                      "/>
    <s v="財金系"/>
    <s v="學士班"/>
    <n v="972882968"/>
    <s v="b05703072@ntu.edu.tw"/>
    <s v="其它"/>
    <s v="否"/>
    <n v="1"/>
    <n v="0"/>
    <s v="否"/>
    <m/>
    <s v="網路報名"/>
    <s v="140.112.217.130"/>
    <s v="b05703072"/>
    <n v="10"/>
    <s v="TIP"/>
    <s v="企業實習計劃說明會"/>
    <s v="0319_玉山銀行"/>
    <n v="2"/>
    <n v="107"/>
    <n v="1"/>
    <n v="1"/>
    <n v="10"/>
    <s v="否"/>
    <x v="91"/>
    <n v="1"/>
    <n v="0"/>
    <n v="0"/>
    <n v="1"/>
    <n v="0"/>
    <n v="0"/>
    <s v="系"/>
    <s v="財金"/>
    <s v="財金系"/>
    <s v="財金系"/>
  </r>
  <r>
    <s v="01 31 2019  6:13AM            "/>
    <s v="吳英慈"/>
    <s v="S224952205"/>
    <s v="女"/>
    <s v="11/18/1997                    "/>
    <s v="學生"/>
    <s v="管理學院                      "/>
    <s v="財金系"/>
    <s v="學士班"/>
    <n v="972882968"/>
    <s v="b05703072@ntu.edu.tw"/>
    <s v="其它"/>
    <s v="否"/>
    <n v="0"/>
    <n v="1"/>
    <s v="是"/>
    <m/>
    <s v="網路報名"/>
    <s v="114.137.161.212"/>
    <s v="b05703072"/>
    <n v="10"/>
    <s v="TIP"/>
    <s v="企業實習計劃說明會"/>
    <s v="0320_國泰金控"/>
    <n v="2"/>
    <n v="107"/>
    <n v="1"/>
    <n v="1"/>
    <n v="10"/>
    <s v="否"/>
    <x v="91"/>
    <n v="0"/>
    <n v="1"/>
    <n v="10"/>
    <n v="0"/>
    <n v="0"/>
    <n v="0"/>
    <s v="系"/>
    <s v="財金"/>
    <s v="財金系"/>
    <s v="財金系"/>
  </r>
  <r>
    <s v="03  8 2019  6:25PM            "/>
    <s v="吳英慈"/>
    <s v="S224952205"/>
    <s v="女"/>
    <s v="11/18/1997                    "/>
    <s v="學生"/>
    <s v="管理學院                      "/>
    <s v="財金系"/>
    <s v="學士班"/>
    <n v="972882968"/>
    <s v="b05703072@ntu.edu.tw"/>
    <s v="其它"/>
    <s v="否"/>
    <n v="0"/>
    <n v="1"/>
    <s v="是"/>
    <m/>
    <s v="網路報名"/>
    <s v="140.112.217.130"/>
    <s v="b05703072"/>
    <n v="10"/>
    <s v="TIP"/>
    <s v="企業實習計劃說明會"/>
    <s v="0325_富達投信"/>
    <n v="2"/>
    <n v="107"/>
    <n v="1"/>
    <n v="1"/>
    <n v="10"/>
    <s v="否"/>
    <x v="91"/>
    <n v="0"/>
    <n v="1"/>
    <n v="10"/>
    <n v="0"/>
    <n v="0"/>
    <n v="0"/>
    <s v="系"/>
    <s v="財金"/>
    <s v="財金系"/>
    <s v="財金系"/>
  </r>
  <r>
    <s v="03 29 2019  3:01PM            "/>
    <s v="吳哲安"/>
    <s v="F228679332"/>
    <s v="女"/>
    <s v="10/23/1994                    "/>
    <s v="學生"/>
    <s v="理學院                        "/>
    <s v="地質系"/>
    <s v="學士班"/>
    <n v="952937430"/>
    <s v="joanadam1412@gmail.com"/>
    <s v="其它"/>
    <s v="否"/>
    <s v="                              "/>
    <m/>
    <s v="是"/>
    <m/>
    <s v="網路報名"/>
    <s v="140.112.25.99"/>
    <s v="b05204033"/>
    <n v="6"/>
    <s v="TIP"/>
    <s v="企業實習計劃說明會"/>
    <s v="0411_SAS"/>
    <n v="2"/>
    <n v="107"/>
    <n v="1"/>
    <n v="1"/>
    <n v="10"/>
    <s v="是"/>
    <x v="92"/>
    <n v="0"/>
    <n v="1"/>
    <n v="10"/>
    <n v="0"/>
    <n v="0"/>
    <n v="0"/>
    <s v="系"/>
    <s v="其他"/>
    <s v="其他系所"/>
    <s v="其他系所"/>
  </r>
  <r>
    <s v="04  8 2019 11:38AM            "/>
    <s v="吳悅寧"/>
    <s v="D222959286"/>
    <s v="女"/>
    <s v="08/07/1999                    "/>
    <s v="學生"/>
    <s v="管理學院                      "/>
    <s v="財金系"/>
    <s v="學士班"/>
    <n v="929666780"/>
    <s v="ivywu0807@gmail.com"/>
    <s v="其它"/>
    <s v="否"/>
    <s v="                              "/>
    <m/>
    <s v="是"/>
    <m/>
    <s v="網路報名"/>
    <s v="140.112.25.98"/>
    <s v="b06703029"/>
    <n v="6"/>
    <s v="職涯講堂"/>
    <s v="實習經驗分享"/>
    <s v="0429_國企R06林威宇國企B04陳雨彤"/>
    <n v="2"/>
    <n v="107"/>
    <n v="1"/>
    <n v="1"/>
    <n v="10"/>
    <s v="實習經驗分享"/>
    <x v="93"/>
    <n v="0"/>
    <n v="1"/>
    <n v="10"/>
    <n v="0"/>
    <n v="0"/>
    <n v="0"/>
    <s v="系"/>
    <s v="財金"/>
    <s v="財金系"/>
    <s v="財金系"/>
  </r>
  <r>
    <s v="04 20 2019 10:27AM            "/>
    <s v="吳悅寧"/>
    <s v="D222959286"/>
    <s v="女"/>
    <s v="08/07/1999                    "/>
    <s v="學生"/>
    <s v="管理學院                      "/>
    <s v="財金系"/>
    <s v="學士班"/>
    <n v="929666780"/>
    <s v="ivywu0807@gmail.com"/>
    <s v="其它"/>
    <s v="否"/>
    <s v="                              "/>
    <m/>
    <s v="是"/>
    <m/>
    <s v="網路報名"/>
    <s v="140.112.217.129"/>
    <s v="b06703029"/>
    <n v="6"/>
    <s v="TIP"/>
    <s v="企業實習說明會"/>
    <s v="0506_綠藤生機"/>
    <n v="2"/>
    <n v="107"/>
    <n v="1"/>
    <n v="1"/>
    <n v="10"/>
    <s v="否"/>
    <x v="93"/>
    <n v="0"/>
    <n v="1"/>
    <n v="10"/>
    <n v="0"/>
    <n v="0"/>
    <n v="0"/>
    <s v="系"/>
    <s v="財金"/>
    <s v="財金系"/>
    <s v="財金系"/>
  </r>
  <r>
    <s v="04  8 2019 10:25AM            "/>
    <s v="吳浩夫"/>
    <s v="F130254352"/>
    <s v="男"/>
    <s v="06/23/1998                    "/>
    <s v="學生"/>
    <s v="管理學院                      "/>
    <s v="財金系"/>
    <s v="學士班"/>
    <n v="966606138"/>
    <s v="axessx623@gmail.com"/>
    <s v="其它"/>
    <s v="否"/>
    <s v="                              "/>
    <m/>
    <s v="否"/>
    <m/>
    <s v="網路報名"/>
    <s v="36.230.78.59"/>
    <s v="b05703012"/>
    <n v="6"/>
    <s v="TIP"/>
    <s v="企業實習計劃說明會"/>
    <s v="0411_SAS"/>
    <n v="2"/>
    <n v="107"/>
    <n v="1"/>
    <n v="1"/>
    <n v="10"/>
    <s v="是"/>
    <x v="94"/>
    <n v="1"/>
    <n v="0"/>
    <n v="0"/>
    <n v="1"/>
    <n v="0"/>
    <n v="0"/>
    <s v="系"/>
    <s v="財金"/>
    <s v="財金系"/>
    <s v="財金系"/>
  </r>
  <r>
    <s v="04 25 2019  1:54PM            "/>
    <s v="吳培瑜"/>
    <s v="A230421716"/>
    <s v="女"/>
    <s v="04/14/1999                    "/>
    <s v="學生"/>
    <s v="管理學院                      "/>
    <s v="財金系"/>
    <s v="學士班"/>
    <n v="931761906"/>
    <s v="j6m6m6@gmail.com"/>
    <s v="其它"/>
    <s v="是"/>
    <s v="                              "/>
    <m/>
    <s v="是"/>
    <m/>
    <s v="現場報名"/>
    <m/>
    <s v="B06703009"/>
    <n v="6"/>
    <s v="TIP"/>
    <s v="企業實習說明會"/>
    <s v="0425_Dapp Pocket"/>
    <n v="2"/>
    <n v="107"/>
    <n v="1"/>
    <n v="1"/>
    <n v="10"/>
    <m/>
    <x v="95"/>
    <n v="0"/>
    <n v="0"/>
    <n v="0"/>
    <n v="0"/>
    <n v="1"/>
    <n v="0"/>
    <s v="系"/>
    <s v="財金"/>
    <s v="財金系"/>
    <s v="財金系"/>
  </r>
  <r>
    <s v="03  8 2019  9:57AM            "/>
    <s v="吳晨瑋"/>
    <s v="G122298869"/>
    <s v="男"/>
    <s v="04/23/1997                    "/>
    <s v="學生"/>
    <s v="管理學院                      "/>
    <s v="工管系企管組"/>
    <s v="學士班"/>
    <n v="970424949"/>
    <s v="cwwu97@gmail.com"/>
    <s v="其它"/>
    <s v="是"/>
    <n v="0"/>
    <n v="0"/>
    <s v="是"/>
    <m/>
    <s v="志工"/>
    <m/>
    <s v="b06701132"/>
    <n v="20"/>
    <s v="TIP"/>
    <s v="企業實習計劃說明會"/>
    <s v="0306_藍天百腦匯"/>
    <n v="2"/>
    <n v="107"/>
    <n v="1"/>
    <n v="1"/>
    <n v="10"/>
    <m/>
    <x v="96"/>
    <n v="0"/>
    <n v="0"/>
    <n v="20"/>
    <n v="0"/>
    <n v="0"/>
    <n v="1"/>
    <s v="系"/>
    <s v="工管"/>
    <s v="工管系"/>
    <s v="工管系"/>
  </r>
  <r>
    <s v="03 22 2019  3:43PM            "/>
    <s v="吳晨瑋"/>
    <s v="G122298869"/>
    <s v="男"/>
    <s v="04/23/1997                    "/>
    <s v="學生"/>
    <s v="管理學院                      "/>
    <s v="工管系企管組"/>
    <s v="學士班"/>
    <n v="970424949"/>
    <s v="cwwu97@gmail.com"/>
    <s v="其它"/>
    <s v="是"/>
    <n v="0"/>
    <n v="0"/>
    <s v="是"/>
    <m/>
    <s v="志工"/>
    <m/>
    <s v="b06701132"/>
    <n v="20"/>
    <s v="TIP"/>
    <s v="企業實習計劃說明會"/>
    <s v="0322_台灣拜耳"/>
    <n v="2"/>
    <n v="107"/>
    <n v="1"/>
    <n v="1"/>
    <n v="10"/>
    <m/>
    <x v="96"/>
    <n v="0"/>
    <n v="0"/>
    <n v="20"/>
    <n v="0"/>
    <n v="0"/>
    <n v="1"/>
    <s v="系"/>
    <s v="工管"/>
    <s v="工管系"/>
    <s v="工管系"/>
  </r>
  <r>
    <s v="04 12 2019  2:19PM            "/>
    <s v="吳晨瑋"/>
    <s v="G122298869"/>
    <s v="男"/>
    <s v="04/23/1997                    "/>
    <s v="學生"/>
    <s v="管理學院                      "/>
    <s v="工管系企管組"/>
    <s v="學士班"/>
    <n v="970424949"/>
    <s v="cwwu97@gmail.com"/>
    <s v="其它"/>
    <s v="是"/>
    <s v="                              "/>
    <m/>
    <s v="是"/>
    <m/>
    <s v="志工"/>
    <m/>
    <s v="b06701132"/>
    <n v="6"/>
    <s v="TIP"/>
    <s v="企業實習計劃說明會"/>
    <s v="0412_華碩電腦"/>
    <n v="2"/>
    <n v="107"/>
    <n v="1"/>
    <n v="1"/>
    <n v="10"/>
    <m/>
    <x v="96"/>
    <n v="0"/>
    <n v="0"/>
    <n v="20"/>
    <n v="0"/>
    <n v="0"/>
    <n v="1"/>
    <s v="系"/>
    <s v="工管"/>
    <s v="工管系"/>
    <s v="工管系"/>
  </r>
  <r>
    <s v="02 25 2019  1:13PM            "/>
    <s v="吳添祐"/>
    <s v="H125203872"/>
    <s v="男"/>
    <s v="01/21/1998                    "/>
    <s v="學生"/>
    <s v="社會科學院                    "/>
    <s v="社會系"/>
    <s v="學士班"/>
    <n v="936457888"/>
    <s v="b05305026@ntu.edu.tw"/>
    <s v="其它"/>
    <s v="否"/>
    <n v="1"/>
    <n v="0"/>
    <s v="否"/>
    <m/>
    <s v="網路報名"/>
    <s v="27.52.173.204"/>
    <s v="b05305026"/>
    <n v="10"/>
    <s v="TIP"/>
    <s v="企業實習計劃說明會"/>
    <s v="0315_聚陽實業"/>
    <n v="2"/>
    <n v="107"/>
    <n v="1"/>
    <n v="1"/>
    <n v="10"/>
    <s v="是"/>
    <x v="97"/>
    <n v="1"/>
    <n v="0"/>
    <n v="0"/>
    <n v="1"/>
    <n v="0"/>
    <n v="0"/>
    <s v="系"/>
    <s v="其他"/>
    <s v="其他系所"/>
    <s v="其他系所"/>
  </r>
  <r>
    <s v="02 25 2019  1:09PM            "/>
    <s v="吳添祐"/>
    <s v="H125203872"/>
    <s v="男"/>
    <s v="01/21/1998                    "/>
    <s v="學生"/>
    <s v="社會科學院                    "/>
    <s v="社會系"/>
    <s v="學士班"/>
    <n v="936457888"/>
    <s v="b05305026@ntu.edu.tw"/>
    <s v="其它"/>
    <s v="否"/>
    <n v="1"/>
    <n v="0"/>
    <s v="否"/>
    <m/>
    <s v="網路報名"/>
    <s v="27.52.173.204"/>
    <s v="b05305026"/>
    <n v="10"/>
    <s v="TIP"/>
    <s v="企業實習計劃說明會"/>
    <s v="0320_國泰金控"/>
    <n v="2"/>
    <n v="107"/>
    <n v="1"/>
    <n v="1"/>
    <n v="10"/>
    <s v="是"/>
    <x v="97"/>
    <n v="1"/>
    <n v="0"/>
    <n v="0"/>
    <n v="1"/>
    <n v="0"/>
    <n v="0"/>
    <s v="系"/>
    <s v="其他"/>
    <s v="其他系所"/>
    <s v="其他系所"/>
  </r>
  <r>
    <s v="04 12 2019  2:21PM            "/>
    <s v="吳添祐"/>
    <s v="H125203872"/>
    <s v="男"/>
    <s v="01/21/1998                    "/>
    <s v="學生"/>
    <s v="社會科學院                    "/>
    <s v="社會系"/>
    <s v="學士班"/>
    <n v="936457888"/>
    <m/>
    <s v="其它"/>
    <s v="是"/>
    <s v="                              "/>
    <m/>
    <s v="是"/>
    <m/>
    <s v="現場報名"/>
    <m/>
    <s v="b05305026"/>
    <n v="6"/>
    <s v="TIP"/>
    <s v="企業實習計劃說明會"/>
    <s v="0412_華碩電腦"/>
    <n v="2"/>
    <n v="107"/>
    <n v="1"/>
    <n v="1"/>
    <n v="10"/>
    <m/>
    <x v="97"/>
    <n v="0"/>
    <n v="0"/>
    <n v="0"/>
    <n v="0"/>
    <n v="1"/>
    <n v="0"/>
    <s v="系"/>
    <s v="其他"/>
    <s v="其他系所"/>
    <s v="其他系所"/>
  </r>
  <r>
    <s v="02 20 2019  5:39PM            "/>
    <s v="吳凱盈"/>
    <s v="AB30164867"/>
    <s v="女"/>
    <s v="11/26/1998                    "/>
    <s v="學生"/>
    <s v="理學院                        "/>
    <s v="地質系"/>
    <s v="學士班"/>
    <n v="905681401"/>
    <s v="b06204026@g.ntu.edu.tw"/>
    <s v="其它"/>
    <s v="是"/>
    <n v="0"/>
    <n v="1"/>
    <s v="是"/>
    <m/>
    <s v="網路報名"/>
    <s v="140.112.229.53"/>
    <s v="b06204026"/>
    <n v="10"/>
    <s v="TIP"/>
    <s v="企業實習計劃說明會"/>
    <s v="0311_晟德集團"/>
    <n v="2"/>
    <n v="107"/>
    <n v="1"/>
    <n v="1"/>
    <n v="10"/>
    <s v="否"/>
    <x v="98"/>
    <n v="0"/>
    <n v="1"/>
    <n v="10"/>
    <n v="0"/>
    <n v="0"/>
    <n v="0"/>
    <s v="系"/>
    <s v="其他"/>
    <s v="其他系所"/>
    <s v="其他系所"/>
  </r>
  <r>
    <s v="03 15 2019  9:01AM            "/>
    <s v="吳凱盈"/>
    <s v="AB30164867"/>
    <s v="女"/>
    <s v="11/26/1998                    "/>
    <s v="學生"/>
    <s v="理學院                        "/>
    <s v="地質系"/>
    <s v="學士班"/>
    <s v="852-66796011"/>
    <s v="nhyinggggg@gmail.com"/>
    <s v="其它"/>
    <s v="是"/>
    <n v="0"/>
    <n v="0"/>
    <s v="是"/>
    <m/>
    <s v="現場報名"/>
    <m/>
    <s v="B06204026"/>
    <n v="0"/>
    <s v="TIP"/>
    <s v="企業實習計劃說明會"/>
    <s v="0314_精英公關集團"/>
    <n v="2"/>
    <n v="107"/>
    <n v="1"/>
    <n v="1"/>
    <n v="10"/>
    <m/>
    <x v="98"/>
    <n v="0"/>
    <n v="0"/>
    <n v="0"/>
    <n v="0"/>
    <n v="1"/>
    <n v="0"/>
    <s v="系"/>
    <s v="其他"/>
    <s v="其他系所"/>
    <s v="其他系所"/>
  </r>
  <r>
    <s v="02 26 2019 10:59PM            "/>
    <s v="吳凱盈"/>
    <s v="AB30164867"/>
    <s v="女"/>
    <s v="11/26/1998                    "/>
    <s v="學生"/>
    <s v="理學院                        "/>
    <s v="地質系"/>
    <s v="學士班"/>
    <n v="905681401"/>
    <s v="b06204026@g.ntu.edu.tw"/>
    <s v="其它"/>
    <s v="是"/>
    <n v="0"/>
    <n v="1"/>
    <s v="是"/>
    <m/>
    <s v="網路報名"/>
    <s v="140.112.229.53"/>
    <s v="b06204026"/>
    <n v="10"/>
    <s v="TIP"/>
    <s v="企業實習計劃說明會"/>
    <s v="0318_大昌華嘉"/>
    <n v="2"/>
    <n v="107"/>
    <n v="1"/>
    <n v="1"/>
    <n v="10"/>
    <m/>
    <x v="98"/>
    <n v="0"/>
    <n v="1"/>
    <n v="10"/>
    <n v="0"/>
    <n v="0"/>
    <n v="0"/>
    <s v="系"/>
    <s v="其他"/>
    <s v="其他系所"/>
    <s v="其他系所"/>
  </r>
  <r>
    <s v="02 20 2019  4:48PM            "/>
    <s v="吳凱盈"/>
    <s v="AB30164867"/>
    <s v="女"/>
    <s v="11/26/1998                    "/>
    <s v="學生"/>
    <s v="理學院                        "/>
    <s v="地質系"/>
    <s v="學士班"/>
    <n v="905681401"/>
    <s v="b06204026@g.ntu.edu.tw"/>
    <s v="其它"/>
    <s v="是"/>
    <n v="0"/>
    <n v="1"/>
    <s v="是"/>
    <m/>
    <s v="網路報名"/>
    <s v="140.112.229.53"/>
    <s v="b06204026"/>
    <n v="10"/>
    <s v="TIP"/>
    <s v="企業實習計劃說明會"/>
    <s v="0319_玉山銀行"/>
    <n v="2"/>
    <n v="107"/>
    <n v="1"/>
    <n v="1"/>
    <n v="10"/>
    <s v="否"/>
    <x v="98"/>
    <n v="0"/>
    <n v="1"/>
    <n v="10"/>
    <n v="0"/>
    <n v="0"/>
    <n v="0"/>
    <s v="系"/>
    <s v="其他"/>
    <s v="其他系所"/>
    <s v="其他系所"/>
  </r>
  <r>
    <s v="02 20 2019  4:47PM            "/>
    <s v="吳凱盈"/>
    <s v="AB30164867"/>
    <s v="女"/>
    <s v="11/26/1998                    "/>
    <s v="學生"/>
    <s v="理學院                        "/>
    <s v="地質系"/>
    <s v="學士班"/>
    <n v="905681401"/>
    <s v="b06204026@g.ntu.edu.tw"/>
    <s v="其它"/>
    <s v="是"/>
    <n v="0"/>
    <n v="1"/>
    <s v="是"/>
    <m/>
    <s v="網路報名"/>
    <s v="140.112.229.53"/>
    <s v="b06204026"/>
    <n v="10"/>
    <s v="TIP"/>
    <s v="企業實習計劃說明會"/>
    <s v="0320_國泰金控"/>
    <n v="2"/>
    <n v="107"/>
    <n v="1"/>
    <n v="1"/>
    <n v="10"/>
    <s v="否"/>
    <x v="98"/>
    <n v="0"/>
    <n v="1"/>
    <n v="10"/>
    <n v="0"/>
    <n v="0"/>
    <n v="0"/>
    <s v="系"/>
    <s v="其他"/>
    <s v="其他系所"/>
    <s v="其他系所"/>
  </r>
  <r>
    <m/>
    <s v="吳凱盈"/>
    <m/>
    <m/>
    <m/>
    <m/>
    <m/>
    <m/>
    <m/>
    <m/>
    <m/>
    <m/>
    <m/>
    <m/>
    <m/>
    <m/>
    <m/>
    <m/>
    <m/>
    <s v="b06204026"/>
    <m/>
    <s v="出席問題"/>
    <m/>
    <s v="0327 只領便當就離開了"/>
    <m/>
    <m/>
    <m/>
    <m/>
    <m/>
    <m/>
    <x v="98"/>
    <m/>
    <n v="0"/>
    <n v="-40"/>
    <m/>
    <m/>
    <m/>
    <m/>
    <s v="非在校生"/>
    <m/>
    <m/>
  </r>
  <r>
    <s v="03 20 2019  8:30PM            "/>
    <s v="吳凱盈"/>
    <s v="AB30164867"/>
    <s v="女"/>
    <s v="11/26/1998                    "/>
    <s v="學生"/>
    <s v="理學院                        "/>
    <s v="地質系"/>
    <s v="學士班"/>
    <n v="905681401"/>
    <s v="b06204026@g.ntu.edu.tw"/>
    <s v="其它"/>
    <s v="是"/>
    <s v="                              "/>
    <m/>
    <s v="否"/>
    <m/>
    <s v="網路報名"/>
    <s v="140.112.25.35"/>
    <s v="b06204026"/>
    <n v="6"/>
    <s v="TIP"/>
    <s v="企業實習計劃說明會"/>
    <s v="0327_願麗醫美集團"/>
    <n v="2"/>
    <n v="107"/>
    <n v="1"/>
    <n v="1"/>
    <n v="10"/>
    <s v="否"/>
    <x v="98"/>
    <n v="1"/>
    <n v="0"/>
    <n v="0"/>
    <n v="1"/>
    <n v="0"/>
    <n v="0"/>
    <s v="系"/>
    <s v="其他"/>
    <s v="其他系所"/>
    <s v="其他系所"/>
  </r>
  <r>
    <s v="04 11 2019 12:42PM            "/>
    <s v="吳凱盈"/>
    <s v="AB30164867"/>
    <s v="女"/>
    <s v="11/26/1998                    "/>
    <s v="學生"/>
    <s v="理學院                        "/>
    <s v="地質系"/>
    <s v="學士班"/>
    <n v="905681401"/>
    <s v="b06204026@g.ntu.edu.tw"/>
    <s v="其它"/>
    <s v="是"/>
    <s v="                              "/>
    <m/>
    <s v="是"/>
    <m/>
    <s v="網路報名"/>
    <s v="140.112.229.53"/>
    <s v="b06204026"/>
    <n v="6"/>
    <s v="TIP"/>
    <s v="企業實習說明會"/>
    <s v="0425_Dapp Pocket"/>
    <n v="2"/>
    <n v="107"/>
    <n v="1"/>
    <n v="1"/>
    <n v="10"/>
    <s v="否"/>
    <x v="98"/>
    <n v="0"/>
    <n v="1"/>
    <n v="10"/>
    <n v="0"/>
    <n v="0"/>
    <n v="0"/>
    <s v="系"/>
    <s v="其他"/>
    <s v="其他系所"/>
    <s v="其他系所"/>
  </r>
  <r>
    <s v="03 20 2019  8:31PM            "/>
    <s v="吳凱盈"/>
    <s v="AB30164867"/>
    <s v="女"/>
    <s v="11/26/1998                    "/>
    <s v="學生"/>
    <s v="理學院                        "/>
    <s v="地質系"/>
    <s v="學士班"/>
    <n v="905681401"/>
    <s v="b06204026@g.ntu.edu.tw"/>
    <s v="其它"/>
    <s v="是"/>
    <s v="                              "/>
    <m/>
    <s v="是"/>
    <m/>
    <s v="網路報名"/>
    <s v="140.112.25.35"/>
    <s v="b06204026"/>
    <n v="6"/>
    <s v="TIP"/>
    <s v="企業實習說明會"/>
    <s v="0426_台灣通用磨坊"/>
    <n v="2"/>
    <n v="107"/>
    <n v="1"/>
    <n v="1"/>
    <n v="10"/>
    <s v="否"/>
    <x v="98"/>
    <n v="0"/>
    <n v="1"/>
    <n v="10"/>
    <n v="0"/>
    <n v="0"/>
    <n v="0"/>
    <s v="系"/>
    <s v="其他"/>
    <s v="其他系所"/>
    <s v="其他系所"/>
  </r>
  <r>
    <s v="05  3 2019  1:46AM            "/>
    <s v="吳凱盈"/>
    <s v="AB30164867"/>
    <s v="女"/>
    <s v="11/26/1998                    "/>
    <s v="學生"/>
    <s v="理學院                        "/>
    <s v="地質系"/>
    <s v="學士班"/>
    <n v="905681401"/>
    <s v="b06204026@g.ntu.edu.tw"/>
    <s v="其它"/>
    <s v="是"/>
    <s v="                              "/>
    <m/>
    <s v="是"/>
    <m/>
    <s v="網路報名"/>
    <s v="140.112.229.53"/>
    <s v="b06204026"/>
    <n v="6"/>
    <s v="TIP"/>
    <s v="企業實習說明會"/>
    <s v="0508_台大創創中心"/>
    <n v="2"/>
    <n v="10"/>
    <n v="1"/>
    <n v="107"/>
    <n v="10"/>
    <s v="否"/>
    <x v="98"/>
    <n v="0"/>
    <n v="1"/>
    <n v="10"/>
    <n v="0"/>
    <n v="0"/>
    <n v="0"/>
    <s v="系"/>
    <s v="其他"/>
    <s v="其他系所"/>
    <s v="其他系所"/>
  </r>
  <r>
    <s v="03 19 2019  4:53PM            "/>
    <s v="吳豐光"/>
    <s v="AC30131477"/>
    <s v="女"/>
    <s v="09/13/1996                    "/>
    <s v="學生"/>
    <s v="管理學院                      "/>
    <s v="財金系"/>
    <s v="學士班"/>
    <n v="601116253755"/>
    <s v="nfk_2547@hotmail.com"/>
    <s v="其它"/>
    <s v="是"/>
    <n v="0"/>
    <n v="0"/>
    <s v="是"/>
    <m/>
    <s v="現場報名"/>
    <m/>
    <s v="b04703124"/>
    <n v="0"/>
    <s v="TIP"/>
    <s v="企業實習計劃說明會"/>
    <s v="0319_玉山銀行"/>
    <n v="2"/>
    <n v="107"/>
    <n v="1"/>
    <n v="1"/>
    <n v="10"/>
    <m/>
    <x v="99"/>
    <n v="0"/>
    <n v="0"/>
    <n v="0"/>
    <n v="0"/>
    <n v="1"/>
    <n v="0"/>
    <s v="系"/>
    <s v="財金"/>
    <s v="財金系"/>
    <s v="財金系"/>
  </r>
  <r>
    <s v="03 20 2019  3:02PM            "/>
    <s v="吳豐光"/>
    <s v="AC30131477"/>
    <s v="女"/>
    <s v="09/13/1996                    "/>
    <s v="學生"/>
    <s v="管理學院                      "/>
    <s v="財金系"/>
    <s v="學士班"/>
    <n v="601116253755"/>
    <s v="nfk_2547@hotmail.com"/>
    <s v="其它"/>
    <s v="是"/>
    <n v="0"/>
    <n v="0"/>
    <s v="是"/>
    <m/>
    <s v="現場報名"/>
    <m/>
    <s v="b04703124"/>
    <n v="0"/>
    <s v="TIP"/>
    <s v="企業實習計劃說明會"/>
    <s v="0320_國泰金控"/>
    <n v="2"/>
    <n v="107"/>
    <n v="1"/>
    <n v="1"/>
    <n v="10"/>
    <m/>
    <x v="99"/>
    <n v="0"/>
    <n v="0"/>
    <n v="0"/>
    <n v="0"/>
    <n v="1"/>
    <n v="0"/>
    <s v="系"/>
    <s v="財金"/>
    <s v="財金系"/>
    <s v="財金系"/>
  </r>
  <r>
    <s v="03 22 2019  3:35PM            "/>
    <s v="吳豐光"/>
    <s v="AC30131477"/>
    <s v="男"/>
    <s v="09/13/1996                    "/>
    <s v="學生"/>
    <s v="管理學院                      "/>
    <s v="財金系"/>
    <s v="學士班"/>
    <n v="601116253755"/>
    <s v="nfk_2547@hotmail.com"/>
    <s v="其它"/>
    <s v="是"/>
    <n v="0"/>
    <n v="0"/>
    <s v="是"/>
    <m/>
    <s v="現場報名"/>
    <m/>
    <s v="B04703124"/>
    <n v="0"/>
    <s v="TIP"/>
    <s v="企業實習計劃說明會"/>
    <s v="0322_台灣拜耳"/>
    <n v="2"/>
    <n v="107"/>
    <n v="1"/>
    <n v="1"/>
    <n v="10"/>
    <m/>
    <x v="99"/>
    <n v="0"/>
    <n v="0"/>
    <n v="0"/>
    <n v="0"/>
    <n v="1"/>
    <n v="0"/>
    <s v="系"/>
    <s v="財金"/>
    <s v="財金系"/>
    <s v="財金系"/>
  </r>
  <r>
    <s v="04 13 2019 12:56PM            "/>
    <s v="吳懿峰"/>
    <s v="E124840529"/>
    <s v="男"/>
    <s v="03/28/1996                    "/>
    <s v="學生"/>
    <s v="管理學院                      "/>
    <s v="會計系"/>
    <s v="學士班"/>
    <n v="929978788"/>
    <s v="steven.eliteam@gmail.com"/>
    <s v="其它"/>
    <s v="是"/>
    <s v="                              "/>
    <m/>
    <s v="是"/>
    <m/>
    <s v="網路報名"/>
    <m/>
    <s v="B03702030"/>
    <m/>
    <s v="TCP"/>
    <s v="結業式"/>
    <s v="0329_結業式"/>
    <n v="2"/>
    <n v="107"/>
    <n v="1"/>
    <n v="0"/>
    <n v="0"/>
    <m/>
    <x v="100"/>
    <n v="0"/>
    <n v="1"/>
    <n v="0"/>
    <n v="0"/>
    <n v="0"/>
    <n v="0"/>
    <s v="系"/>
    <s v="會計"/>
    <s v="會計系"/>
    <s v="會計系"/>
  </r>
  <r>
    <s v="03  5 2019  3:05PM            "/>
    <s v="呂廷威"/>
    <s v="B122926158"/>
    <s v="男"/>
    <s v="11/01/1997                    "/>
    <s v="學生"/>
    <s v="管理學院                      "/>
    <s v="財金系"/>
    <s v="學士班"/>
    <n v="976595215"/>
    <s v="b05703028@ntu.edu.tw"/>
    <s v="其它"/>
    <s v="是"/>
    <n v="0"/>
    <n v="1"/>
    <s v="是"/>
    <m/>
    <s v="網路報名"/>
    <s v="175.97.32.207"/>
    <s v="b05703028"/>
    <n v="10"/>
    <s v="TIP"/>
    <s v="企業實習計劃說明會"/>
    <s v="0320_國泰金控"/>
    <n v="2"/>
    <n v="107"/>
    <n v="1"/>
    <n v="1"/>
    <n v="10"/>
    <s v="是"/>
    <x v="101"/>
    <n v="0"/>
    <n v="1"/>
    <n v="10"/>
    <n v="0"/>
    <n v="0"/>
    <n v="0"/>
    <s v="系"/>
    <s v="財金"/>
    <s v="財金系"/>
    <s v="財金系"/>
  </r>
  <r>
    <s v="03  7 2019  3:34PM            "/>
    <s v="呂廷威"/>
    <s v="B122926158"/>
    <s v="男"/>
    <s v="11/01/1997                    "/>
    <s v="學生"/>
    <s v="管理學院                      "/>
    <s v="財金系"/>
    <s v="學士班"/>
    <n v="976595215"/>
    <s v="b05703028@ntu.edu.tw"/>
    <s v="其它"/>
    <s v="是"/>
    <n v="0"/>
    <n v="1"/>
    <s v="是"/>
    <m/>
    <s v="網路報名"/>
    <s v="49.217.193.112"/>
    <s v="b05703028"/>
    <n v="10"/>
    <s v="TIP"/>
    <s v="企業實習計劃說明會"/>
    <s v="0325_富達投信"/>
    <n v="2"/>
    <n v="107"/>
    <n v="1"/>
    <n v="1"/>
    <n v="10"/>
    <s v="是"/>
    <x v="101"/>
    <n v="0"/>
    <n v="1"/>
    <n v="10"/>
    <n v="0"/>
    <n v="0"/>
    <n v="0"/>
    <s v="系"/>
    <s v="財金"/>
    <s v="財金系"/>
    <s v="財金系"/>
  </r>
  <r>
    <s v="05  1 2019  2:56PM            "/>
    <s v="呂汶憶"/>
    <s v="L225166789"/>
    <s v="女"/>
    <s v="05/29/1998                    "/>
    <s v="學生"/>
    <s v="社會科學院                    "/>
    <s v="經濟系"/>
    <s v="學士班"/>
    <n v="970607798"/>
    <s v="B05303079@ntu.edu.tw"/>
    <s v="其它"/>
    <s v="否"/>
    <s v="                              "/>
    <m/>
    <s v="是"/>
    <m/>
    <s v="網路報名"/>
    <s v="140.112.25.121"/>
    <s v="b05303079"/>
    <n v="6"/>
    <s v="TIP"/>
    <s v="企業實習說明會"/>
    <s v="0506_綠藤生機"/>
    <n v="2"/>
    <n v="107"/>
    <n v="1"/>
    <n v="1"/>
    <n v="10"/>
    <s v="是"/>
    <x v="102"/>
    <n v="0"/>
    <n v="1"/>
    <n v="10"/>
    <n v="0"/>
    <n v="0"/>
    <n v="0"/>
    <s v="系"/>
    <s v="其他"/>
    <s v="其他系所"/>
    <s v="其他系所"/>
  </r>
  <r>
    <s v="03  8 2019  8:45PM            "/>
    <s v="呂季洋"/>
    <s v="S124829254"/>
    <s v="男"/>
    <s v="07/31/1996                    "/>
    <s v="學生"/>
    <s v="管理學院                      "/>
    <s v="國企系"/>
    <s v="碩士班"/>
    <n v="972338731"/>
    <s v="a0972338731@gmail.com"/>
    <s v="其它"/>
    <s v="否"/>
    <n v="0"/>
    <n v="1"/>
    <s v="是"/>
    <m/>
    <s v="網路報名"/>
    <s v="140.112.4.184"/>
    <s v="r07724040"/>
    <n v="10"/>
    <s v="TIP"/>
    <s v="企業實習計劃說明會"/>
    <s v="0322_台灣拜耳"/>
    <n v="2"/>
    <n v="107"/>
    <n v="1"/>
    <n v="1"/>
    <n v="10"/>
    <s v="否"/>
    <x v="103"/>
    <n v="0"/>
    <n v="1"/>
    <n v="10"/>
    <n v="0"/>
    <n v="0"/>
    <n v="0"/>
    <s v="所"/>
    <s v="國企"/>
    <s v="國企所"/>
    <s v="國企所"/>
  </r>
  <r>
    <s v="03 28 2019  7:28PM            "/>
    <s v="呂季洋"/>
    <s v="S124829254"/>
    <s v="男"/>
    <s v="07/31/1996                    "/>
    <s v="學生"/>
    <s v="管理學院                      "/>
    <s v="國企系"/>
    <s v="碩士班"/>
    <n v="972338731"/>
    <s v="a0972338731@gmail.com"/>
    <s v="其它"/>
    <s v="否"/>
    <s v="                              "/>
    <m/>
    <s v="是"/>
    <m/>
    <s v="網路報名"/>
    <s v="49.216.150.164"/>
    <s v="r07724040"/>
    <n v="6"/>
    <s v="TIP"/>
    <s v="企業實習說明會"/>
    <s v="0426_台灣通用磨坊"/>
    <n v="2"/>
    <n v="107"/>
    <n v="1"/>
    <n v="1"/>
    <n v="10"/>
    <s v="否"/>
    <x v="103"/>
    <n v="0"/>
    <n v="1"/>
    <n v="10"/>
    <n v="0"/>
    <n v="0"/>
    <n v="0"/>
    <s v="所"/>
    <s v="國企"/>
    <s v="國企所"/>
    <s v="國企所"/>
  </r>
  <r>
    <s v="05  6 2019  2:33PM            "/>
    <s v="呂季洋"/>
    <s v="S124829254"/>
    <s v="男"/>
    <s v="07/31/1996                    "/>
    <s v="學生"/>
    <s v="管理學院                      "/>
    <s v="國企系"/>
    <s v="碩士班"/>
    <n v="972338731"/>
    <s v="a0972338731@gmail.com"/>
    <s v="其它"/>
    <s v="是"/>
    <s v="                              "/>
    <m/>
    <s v="是"/>
    <m/>
    <s v="現場報名"/>
    <m/>
    <s v="r07724040"/>
    <n v="6"/>
    <s v="TIP"/>
    <s v="企業實習說明會"/>
    <s v="0506_綠藤生機"/>
    <n v="2"/>
    <n v="107"/>
    <n v="1"/>
    <n v="1"/>
    <n v="10"/>
    <m/>
    <x v="103"/>
    <n v="0"/>
    <n v="0"/>
    <n v="0"/>
    <n v="0"/>
    <n v="1"/>
    <n v="0"/>
    <s v="所"/>
    <s v="國企"/>
    <s v="國企所"/>
    <s v="國企所"/>
  </r>
  <r>
    <s v="03  4 2019  7:48AM            "/>
    <s v="呂采容"/>
    <s v="H224630706"/>
    <s v="女"/>
    <s v="01/28/1998                    "/>
    <s v="學生"/>
    <s v="文學院                        "/>
    <s v="日文系"/>
    <s v="學士班"/>
    <n v="956951858"/>
    <s v="a0956951858@gmail.com"/>
    <s v="其它"/>
    <s v="否"/>
    <n v="0"/>
    <n v="1"/>
    <s v="是"/>
    <m/>
    <s v="網路報名"/>
    <s v="180.204.225.23"/>
    <s v="b05107027"/>
    <n v="10"/>
    <s v="TIP"/>
    <s v="企業實習計劃說明會"/>
    <s v="0311_晟德集團"/>
    <n v="2"/>
    <n v="107"/>
    <n v="1"/>
    <n v="1"/>
    <n v="10"/>
    <s v="否"/>
    <x v="104"/>
    <n v="0"/>
    <n v="1"/>
    <n v="10"/>
    <n v="0"/>
    <n v="0"/>
    <n v="0"/>
    <s v="系"/>
    <s v="其他"/>
    <s v="其他系所"/>
    <s v="其他系所"/>
  </r>
  <r>
    <s v="02 16 2019  6:14PM            "/>
    <s v="呂紀廷"/>
    <s v="A129770484"/>
    <s v="男"/>
    <s v="01/19/1998                    "/>
    <s v="學生"/>
    <s v="文學院                        "/>
    <s v="戲劇系"/>
    <s v="學士班"/>
    <n v="988598060"/>
    <s v="karta1020376@gmail.com"/>
    <s v="其它"/>
    <s v="否"/>
    <n v="0"/>
    <n v="1"/>
    <s v="是"/>
    <m/>
    <s v="網路報名"/>
    <s v="1.163.153.180"/>
    <s v="b06109022"/>
    <n v="10"/>
    <s v="TIP"/>
    <s v="企業實習計劃說明會"/>
    <s v="0306_藍天百腦匯"/>
    <n v="2"/>
    <n v="107"/>
    <n v="1"/>
    <n v="1"/>
    <n v="10"/>
    <s v="否"/>
    <x v="105"/>
    <n v="0"/>
    <n v="1"/>
    <n v="10"/>
    <n v="0"/>
    <n v="0"/>
    <n v="0"/>
    <s v="系"/>
    <s v="其他"/>
    <s v="其他系所"/>
    <s v="其他系所"/>
  </r>
  <r>
    <s v="02 16 2019  6:15PM            "/>
    <s v="呂紀廷"/>
    <s v="A129770484"/>
    <s v="男"/>
    <s v="01/19/1998                    "/>
    <s v="學生"/>
    <s v="文學院                        "/>
    <s v="戲劇系"/>
    <s v="學士班"/>
    <n v="988598060"/>
    <s v="karta1020376@gmail.com"/>
    <s v="其它"/>
    <s v="否"/>
    <n v="0"/>
    <n v="1"/>
    <s v="是"/>
    <m/>
    <s v="網路報名"/>
    <s v="1.163.153.180"/>
    <s v="b06109022"/>
    <n v="10"/>
    <s v="TIP"/>
    <s v="企業實習計劃說明會"/>
    <s v="0319_玉山銀行"/>
    <n v="2"/>
    <n v="107"/>
    <n v="1"/>
    <n v="1"/>
    <n v="10"/>
    <s v="否"/>
    <x v="105"/>
    <n v="0"/>
    <n v="1"/>
    <n v="10"/>
    <n v="0"/>
    <n v="0"/>
    <n v="0"/>
    <s v="系"/>
    <s v="其他"/>
    <s v="其他系所"/>
    <s v="其他系所"/>
  </r>
  <r>
    <s v="02 13 2019  2:14PM            "/>
    <s v="呂紀廷"/>
    <s v="A129770484"/>
    <s v="男"/>
    <s v="01/19/1998                    "/>
    <s v="學生"/>
    <s v="文學院                        "/>
    <s v="經濟系雙主修戲劇系"/>
    <s v="學士班"/>
    <n v="988598060"/>
    <s v="karta1020376@gmail.com"/>
    <s v="其它"/>
    <s v="否"/>
    <n v="0"/>
    <n v="1"/>
    <s v="是"/>
    <m/>
    <s v="網路報名"/>
    <s v="114.136.212.153"/>
    <s v="b06109022"/>
    <n v="10"/>
    <s v="TIP"/>
    <s v="企業實習計劃說明會"/>
    <s v="0320_國泰金控"/>
    <n v="2"/>
    <n v="107"/>
    <n v="1"/>
    <n v="1"/>
    <n v="10"/>
    <s v="否"/>
    <x v="105"/>
    <n v="0"/>
    <n v="1"/>
    <n v="10"/>
    <n v="0"/>
    <n v="0"/>
    <n v="0"/>
    <s v="系"/>
    <s v="其他"/>
    <s v="其他系所"/>
    <s v="其他系所"/>
  </r>
  <r>
    <s v="03  5 2019 12:01PM            "/>
    <s v="呂紀廷"/>
    <s v="A129770484"/>
    <s v="男"/>
    <s v="01/19/1998                    "/>
    <s v="學生"/>
    <s v="文學院                        "/>
    <s v="經濟系雙主修戲劇系"/>
    <s v="學士班"/>
    <n v="988598060"/>
    <s v="karta1020376@gmail.com"/>
    <s v="其它"/>
    <s v="否"/>
    <s v="                              "/>
    <m/>
    <s v="否"/>
    <m/>
    <s v="網路報名"/>
    <s v="223.137.32.119"/>
    <s v="b06109022"/>
    <n v="6"/>
    <s v="TIP"/>
    <s v="企業實習計劃說明會"/>
    <s v="0411_SAS"/>
    <n v="2"/>
    <n v="107"/>
    <n v="1"/>
    <n v="1"/>
    <n v="10"/>
    <m/>
    <x v="105"/>
    <n v="1"/>
    <n v="0"/>
    <n v="0"/>
    <n v="1"/>
    <n v="0"/>
    <n v="0"/>
    <s v="系"/>
    <s v="其他"/>
    <s v="其他系所"/>
    <s v="其他系所"/>
  </r>
  <r>
    <s v="03 19 2019  8:59AM            "/>
    <s v="呂紀廷"/>
    <s v="A129770484"/>
    <s v="男"/>
    <s v="01/19/1998                    "/>
    <s v="學生"/>
    <s v="文學院                        "/>
    <s v="戲劇系"/>
    <s v="學士班"/>
    <n v="988598060"/>
    <s v="karta1020376@gmail.com"/>
    <s v="其它"/>
    <s v="否"/>
    <s v="                              "/>
    <m/>
    <s v="是"/>
    <m/>
    <s v="網路報名"/>
    <s v="42.72.115.71"/>
    <s v="b06109022"/>
    <n v="6"/>
    <s v="TIP"/>
    <s v="企業實習計劃說明會"/>
    <s v="0412_華碩電腦"/>
    <n v="2"/>
    <n v="107"/>
    <n v="1"/>
    <n v="1"/>
    <n v="10"/>
    <s v="是"/>
    <x v="105"/>
    <n v="0"/>
    <n v="1"/>
    <n v="10"/>
    <n v="0"/>
    <n v="0"/>
    <n v="0"/>
    <s v="系"/>
    <s v="其他"/>
    <s v="其他系所"/>
    <s v="其他系所"/>
  </r>
  <r>
    <s v="04 17 2019 11:39AM            "/>
    <s v="呂紀廷"/>
    <s v="A129770484"/>
    <s v="男"/>
    <s v="01/19/1998                    "/>
    <s v="學生"/>
    <s v="文學院                        "/>
    <s v="戲劇系"/>
    <s v="學士班"/>
    <n v="988598060"/>
    <s v="karta1020376@gmail.com"/>
    <s v="其它"/>
    <s v="否"/>
    <s v="                              "/>
    <m/>
    <s v="是"/>
    <m/>
    <s v="網路報名"/>
    <s v="42.73.28.180"/>
    <s v="b06109022"/>
    <n v="6"/>
    <s v="TIP"/>
    <s v="企業實習說明會"/>
    <s v="0426_台灣通用磨坊"/>
    <n v="2"/>
    <n v="107"/>
    <n v="1"/>
    <n v="1"/>
    <n v="10"/>
    <s v="是"/>
    <x v="105"/>
    <n v="0"/>
    <n v="1"/>
    <n v="10"/>
    <n v="0"/>
    <n v="0"/>
    <n v="0"/>
    <s v="系"/>
    <s v="其他"/>
    <s v="其他系所"/>
    <s v="其他系所"/>
  </r>
  <r>
    <s v="03 18 2019  7:35PM            "/>
    <s v="呂恩慈"/>
    <s v="A230417650"/>
    <s v="女"/>
    <s v="01/21/1999                    "/>
    <s v="學生"/>
    <s v="管理學院                      "/>
    <s v="國企系"/>
    <s v="學士班"/>
    <n v="906573633"/>
    <s v="q90605@gmail.com"/>
    <s v="其它"/>
    <s v="否"/>
    <n v="0"/>
    <n v="1"/>
    <s v="是"/>
    <m/>
    <s v="網路報名"/>
    <s v="140.112.25.106"/>
    <s v="b06704059"/>
    <n v="10"/>
    <s v="TIP"/>
    <s v="企業實習計劃說明會"/>
    <s v="0322_台灣拜耳"/>
    <n v="2"/>
    <n v="107"/>
    <n v="1"/>
    <n v="1"/>
    <n v="10"/>
    <s v="無"/>
    <x v="106"/>
    <n v="0"/>
    <n v="1"/>
    <n v="10"/>
    <n v="0"/>
    <n v="0"/>
    <n v="0"/>
    <s v="系"/>
    <s v="國企"/>
    <s v="國企系"/>
    <s v="國企系"/>
  </r>
  <r>
    <s v="03 21 2019  1:03AM            "/>
    <s v="呂恩慈"/>
    <s v="A230417650"/>
    <s v="女"/>
    <s v="01/21/1999                    "/>
    <s v="學生"/>
    <s v="管理學院                      "/>
    <s v="國企系"/>
    <s v="學士班"/>
    <n v="906573633"/>
    <s v="q90605@gmail.com"/>
    <s v="其它"/>
    <s v="否"/>
    <s v="                              "/>
    <m/>
    <s v="是"/>
    <m/>
    <s v="網路報名"/>
    <s v="101.136.59.109"/>
    <s v="b06704059"/>
    <n v="6"/>
    <s v="職涯講堂"/>
    <s v="實習經驗分享"/>
    <s v="0429_國企R06林威宇國企B04陳雨彤"/>
    <n v="2"/>
    <n v="107"/>
    <n v="1"/>
    <n v="1"/>
    <n v="10"/>
    <s v="想瞭解學姐如何從發掘自己有興趣的領域到後來能成功爭取相關實習經驗的分享"/>
    <x v="106"/>
    <n v="0"/>
    <n v="1"/>
    <n v="10"/>
    <n v="0"/>
    <n v="0"/>
    <n v="0"/>
    <s v="系"/>
    <s v="國企"/>
    <s v="國企系"/>
    <s v="國企系"/>
  </r>
  <r>
    <s v="03 10 2019  1:04PM            "/>
    <s v="呂健亦"/>
    <s v="Q124205725"/>
    <s v="男"/>
    <s v="08/25/1999                    "/>
    <s v="校外人士"/>
    <m/>
    <m/>
    <s v="學生"/>
    <n v="966973519"/>
    <s v="ragn1245780@gmail.com"/>
    <s v="其它"/>
    <s v="否"/>
    <n v="0"/>
    <n v="1"/>
    <s v="是"/>
    <m/>
    <s v="網路報名"/>
    <s v="110.28.98.34"/>
    <s v="40657021o"/>
    <n v="10"/>
    <s v="TIP"/>
    <s v="企業實習計劃說明會"/>
    <s v="0312_工研院產科國際所"/>
    <n v="2"/>
    <n v="107"/>
    <n v="1"/>
    <n v="1"/>
    <n v="10"/>
    <m/>
    <x v="107"/>
    <n v="0"/>
    <n v="1"/>
    <n v="10"/>
    <n v="0"/>
    <n v="0"/>
    <n v="0"/>
    <s v="其他"/>
    <s v="非在校生"/>
    <s v="其他"/>
    <s v="其他"/>
  </r>
  <r>
    <s v="02 19 2019  9:39AM            "/>
    <s v="宋家萱"/>
    <s v="F229711580"/>
    <s v="女"/>
    <s v="08/21/1998                    "/>
    <s v="學生"/>
    <s v="管理學院                      "/>
    <s v="國企系"/>
    <s v="學士班"/>
    <n v="983178738"/>
    <s v="b05704045@ntu.edu.tw"/>
    <s v="其它"/>
    <s v="否"/>
    <n v="0"/>
    <n v="1"/>
    <s v="是"/>
    <m/>
    <s v="網路報名"/>
    <s v="101.9.133.53"/>
    <s v="b05704045"/>
    <n v="10"/>
    <s v="TIP"/>
    <s v="企業實習計劃說明會"/>
    <s v="0314_精英公關集團"/>
    <n v="2"/>
    <n v="107"/>
    <n v="1"/>
    <n v="1"/>
    <n v="10"/>
    <s v="是"/>
    <x v="108"/>
    <n v="0"/>
    <n v="1"/>
    <n v="10"/>
    <n v="0"/>
    <n v="0"/>
    <n v="0"/>
    <s v="系"/>
    <s v="國企"/>
    <s v="國企系"/>
    <s v="國企系"/>
  </r>
  <r>
    <s v="03  8 2019 11:07AM            "/>
    <s v="宋家萱"/>
    <s v="F229711580"/>
    <s v="女"/>
    <s v="08/21/1998                    "/>
    <s v="學生"/>
    <s v="管理學院                      "/>
    <s v="國企系"/>
    <s v="學士班"/>
    <n v="983178738"/>
    <s v="b05704045@ntu.edu.tw"/>
    <s v="其它"/>
    <s v="否"/>
    <n v="0"/>
    <n v="1"/>
    <s v="是"/>
    <m/>
    <s v="網路報名"/>
    <s v="140.112.25.103"/>
    <s v="b05704045"/>
    <n v="10"/>
    <s v="TIP"/>
    <s v="企業實習計劃說明會"/>
    <s v="0318_大昌華嘉"/>
    <n v="2"/>
    <n v="107"/>
    <n v="1"/>
    <n v="1"/>
    <n v="10"/>
    <m/>
    <x v="108"/>
    <n v="0"/>
    <n v="1"/>
    <n v="10"/>
    <n v="0"/>
    <n v="0"/>
    <n v="0"/>
    <s v="系"/>
    <s v="國企"/>
    <s v="國企系"/>
    <s v="國企系"/>
  </r>
  <r>
    <s v="02 17 2019  6:06PM            "/>
    <s v="巫冠緯"/>
    <s v="F130605859"/>
    <s v="男"/>
    <s v="07/06/1999                    "/>
    <s v="學生"/>
    <s v="社會科學院                    "/>
    <s v="經濟系"/>
    <s v="學士班"/>
    <n v="905394590"/>
    <s v="b06601031@ntu.edu.tw"/>
    <s v="其它"/>
    <s v="否"/>
    <n v="0"/>
    <n v="1"/>
    <s v="是"/>
    <m/>
    <s v="網路報名"/>
    <s v="123.204.128.210"/>
    <s v="b06601031"/>
    <n v="10"/>
    <s v="TIP"/>
    <s v="企業實習計劃說明會"/>
    <s v="0311_晟德集團"/>
    <n v="2"/>
    <n v="107"/>
    <n v="1"/>
    <n v="1"/>
    <n v="10"/>
    <s v="否"/>
    <x v="109"/>
    <n v="0"/>
    <n v="1"/>
    <n v="10"/>
    <n v="0"/>
    <n v="0"/>
    <n v="0"/>
    <s v="系"/>
    <s v="其他"/>
    <s v="其他系所"/>
    <s v="其他系所"/>
  </r>
  <r>
    <s v="03  2 2019 10:17AM            "/>
    <s v="巫冠緯"/>
    <s v="F130605859"/>
    <s v="男"/>
    <s v="07/06/1999                    "/>
    <s v="學生"/>
    <s v="社會科學院                    "/>
    <s v="經濟系"/>
    <s v="學士班"/>
    <n v="905394590"/>
    <s v="b06601031@ntu.edu.tw"/>
    <s v="其它"/>
    <s v="否"/>
    <n v="0"/>
    <n v="1"/>
    <s v="是"/>
    <m/>
    <s v="網路報名"/>
    <s v="175.180.67.75"/>
    <s v="b06601031"/>
    <n v="10"/>
    <s v="TIP"/>
    <s v="企業實習計劃說明會"/>
    <s v="0312_工研院產科國際所"/>
    <n v="2"/>
    <n v="107"/>
    <n v="1"/>
    <n v="1"/>
    <n v="10"/>
    <m/>
    <x v="109"/>
    <n v="0"/>
    <n v="1"/>
    <n v="10"/>
    <n v="0"/>
    <n v="0"/>
    <n v="0"/>
    <s v="系"/>
    <s v="其他"/>
    <s v="其他系所"/>
    <s v="其他系所"/>
  </r>
  <r>
    <s v="03 18 2019  7:26AM            "/>
    <s v="巫冠緯"/>
    <s v="F130605859"/>
    <s v="男"/>
    <s v="07/06/1999                    "/>
    <s v="學生"/>
    <s v="社會科學院                    "/>
    <s v="經濟系"/>
    <s v="學士班"/>
    <n v="905394590"/>
    <s v="b06601031@ntu.edu.tw"/>
    <s v="其它"/>
    <s v="否"/>
    <n v="0"/>
    <n v="1"/>
    <s v="是"/>
    <m/>
    <s v="網路報名"/>
    <s v="123.204.129.190"/>
    <s v="b06601031"/>
    <n v="10"/>
    <s v="TIP"/>
    <s v="企業實習計劃說明會"/>
    <s v="0318_大昌華嘉"/>
    <n v="2"/>
    <n v="107"/>
    <n v="1"/>
    <n v="1"/>
    <n v="10"/>
    <s v="否"/>
    <x v="109"/>
    <n v="0"/>
    <n v="1"/>
    <n v="10"/>
    <n v="0"/>
    <n v="0"/>
    <n v="0"/>
    <s v="系"/>
    <s v="其他"/>
    <s v="其他系所"/>
    <s v="其他系所"/>
  </r>
  <r>
    <s v="02 17 2019  6:08PM            "/>
    <s v="巫冠緯"/>
    <s v="F130605859"/>
    <s v="男"/>
    <s v="07/06/1999                    "/>
    <s v="學生"/>
    <s v="社會科學院                    "/>
    <s v="經濟系"/>
    <s v="學士班"/>
    <n v="905394590"/>
    <s v="b06601031@ntu.edu.tw"/>
    <s v="其它"/>
    <s v="否"/>
    <n v="0"/>
    <n v="1"/>
    <s v="是"/>
    <m/>
    <s v="網路報名"/>
    <s v="123.204.128.210"/>
    <s v="b06601031"/>
    <n v="10"/>
    <s v="TIP"/>
    <s v="企業實習計劃說明會"/>
    <s v="0319_玉山銀行"/>
    <n v="2"/>
    <n v="107"/>
    <n v="1"/>
    <n v="1"/>
    <n v="10"/>
    <s v="否"/>
    <x v="109"/>
    <n v="0"/>
    <n v="1"/>
    <n v="10"/>
    <n v="0"/>
    <n v="0"/>
    <n v="0"/>
    <s v="系"/>
    <s v="其他"/>
    <s v="其他系所"/>
    <s v="其他系所"/>
  </r>
  <r>
    <s v="02 17 2019  6:05PM            "/>
    <s v="巫冠緯"/>
    <s v="F130605859"/>
    <s v="男"/>
    <s v="07/06/1999                    "/>
    <s v="學生"/>
    <s v="社會科學院                    "/>
    <s v="經濟系"/>
    <s v="學士班"/>
    <n v="905394590"/>
    <s v="b06601031@ntu.edu.tw"/>
    <s v="其它"/>
    <s v="否"/>
    <n v="0"/>
    <n v="1"/>
    <s v="是"/>
    <m/>
    <s v="網路報名"/>
    <s v="123.204.128.210"/>
    <s v="b06601031"/>
    <n v="10"/>
    <s v="TIP"/>
    <s v="企業實習計劃說明會"/>
    <s v="0320_國泰金控"/>
    <n v="2"/>
    <n v="107"/>
    <n v="1"/>
    <n v="1"/>
    <n v="10"/>
    <s v="否"/>
    <x v="109"/>
    <n v="0"/>
    <n v="1"/>
    <n v="10"/>
    <n v="0"/>
    <n v="0"/>
    <n v="0"/>
    <s v="系"/>
    <s v="其他"/>
    <s v="其他系所"/>
    <s v="其他系所"/>
  </r>
  <r>
    <s v="03  2 2019 10:14AM            "/>
    <s v="巫冠緯"/>
    <s v="F130605859"/>
    <s v="男"/>
    <s v="07/06/1999                    "/>
    <s v="學生"/>
    <s v="社會科學院                    "/>
    <s v="經濟系"/>
    <s v="學士班"/>
    <n v="905394590"/>
    <s v="b06601031@ntu.edu.tw"/>
    <s v="其它"/>
    <s v="否"/>
    <n v="0"/>
    <n v="1"/>
    <s v="是"/>
    <m/>
    <s v="網路報名"/>
    <s v="175.180.67.75"/>
    <s v="b06601031"/>
    <n v="10"/>
    <s v="TIP"/>
    <s v="企業實習計劃說明會"/>
    <s v="0322_台灣拜耳"/>
    <n v="2"/>
    <n v="107"/>
    <n v="1"/>
    <n v="1"/>
    <n v="10"/>
    <s v="否"/>
    <x v="109"/>
    <n v="0"/>
    <n v="1"/>
    <n v="10"/>
    <n v="0"/>
    <n v="0"/>
    <n v="0"/>
    <s v="系"/>
    <s v="其他"/>
    <s v="其他系所"/>
    <s v="其他系所"/>
  </r>
  <r>
    <s v="03 15 2019 11:26AM            "/>
    <s v="巫冠緯"/>
    <s v="F130605859"/>
    <s v="男"/>
    <s v="07/06/1999                    "/>
    <s v="學生"/>
    <s v="社會科學院                    "/>
    <s v="經濟系"/>
    <s v="學士班"/>
    <n v="905394590"/>
    <s v="b06601031@ntu.edu.tw"/>
    <s v="其它"/>
    <s v="否"/>
    <n v="0"/>
    <n v="1"/>
    <s v="是"/>
    <m/>
    <s v="網路報名"/>
    <s v="140.112.25.99"/>
    <s v="b06601031"/>
    <n v="10"/>
    <s v="TIP"/>
    <s v="企業實習計劃說明會"/>
    <s v="0325_富達投信"/>
    <n v="2"/>
    <n v="107"/>
    <n v="1"/>
    <n v="1"/>
    <n v="10"/>
    <s v="否"/>
    <x v="109"/>
    <n v="0"/>
    <n v="1"/>
    <n v="10"/>
    <n v="0"/>
    <n v="0"/>
    <n v="0"/>
    <s v="系"/>
    <s v="其他"/>
    <s v="其他系所"/>
    <s v="其他系所"/>
  </r>
  <r>
    <s v="03 21 2019  5:26PM            "/>
    <s v="巫冠緯"/>
    <s v="F130605859"/>
    <s v="男"/>
    <s v="07/06/1999                    "/>
    <s v="學生"/>
    <s v="社會科學院                    "/>
    <s v="經濟系"/>
    <s v="學士班"/>
    <n v="905394590"/>
    <s v="b06601031@ntu.edu.tw"/>
    <s v="其它"/>
    <s v="否"/>
    <s v="                              "/>
    <m/>
    <s v="是"/>
    <m/>
    <s v="網路報名"/>
    <s v="140.112.25.98"/>
    <s v="b06601031"/>
    <n v="6"/>
    <s v="TIP"/>
    <s v="企業實習計劃說明會"/>
    <s v="0410_燦坤實業"/>
    <n v="2"/>
    <n v="107"/>
    <n v="1"/>
    <n v="1"/>
    <n v="10"/>
    <s v="否"/>
    <x v="109"/>
    <n v="0"/>
    <n v="1"/>
    <n v="10"/>
    <n v="0"/>
    <n v="0"/>
    <n v="0"/>
    <s v="系"/>
    <s v="其他"/>
    <s v="其他系所"/>
    <s v="其他系所"/>
  </r>
  <r>
    <s v="03 18 2019  7:27AM            "/>
    <s v="巫冠緯"/>
    <s v="F130605859"/>
    <s v="男"/>
    <s v="07/06/1999                    "/>
    <s v="學生"/>
    <s v="社會科學院                    "/>
    <s v="經濟系"/>
    <s v="學士班"/>
    <n v="905394590"/>
    <s v="b06601031@ntu.edu.tw"/>
    <s v="其它"/>
    <s v="否"/>
    <s v="                              "/>
    <m/>
    <s v="是"/>
    <m/>
    <s v="網路報名"/>
    <s v="123.204.129.190"/>
    <s v="b06601031"/>
    <n v="6"/>
    <s v="TIP"/>
    <s v="企業實習計劃說明會"/>
    <s v="0411_SAS"/>
    <n v="2"/>
    <n v="107"/>
    <n v="1"/>
    <n v="1"/>
    <n v="10"/>
    <s v="否"/>
    <x v="109"/>
    <n v="0"/>
    <n v="1"/>
    <n v="10"/>
    <n v="0"/>
    <n v="0"/>
    <n v="0"/>
    <s v="系"/>
    <s v="其他"/>
    <s v="其他系所"/>
    <s v="其他系所"/>
  </r>
  <r>
    <s v="03 18 2019  7:27AM            "/>
    <s v="巫冠緯"/>
    <s v="F130605859"/>
    <s v="男"/>
    <s v="07/06/1999                    "/>
    <s v="學生"/>
    <s v="社會科學院                    "/>
    <s v="經濟系"/>
    <s v="學士班"/>
    <n v="905394590"/>
    <s v="b06601031@ntu.edu.tw"/>
    <s v="其它"/>
    <s v="否"/>
    <s v="                              "/>
    <m/>
    <s v="是"/>
    <m/>
    <s v="網路報名"/>
    <s v="123.204.129.190"/>
    <s v="b06601031"/>
    <n v="6"/>
    <s v="TIP"/>
    <s v="企業實習說明會"/>
    <s v="0426_台灣通用磨坊"/>
    <n v="2"/>
    <n v="107"/>
    <n v="1"/>
    <n v="1"/>
    <n v="10"/>
    <s v="否"/>
    <x v="109"/>
    <n v="0"/>
    <n v="1"/>
    <n v="10"/>
    <n v="0"/>
    <n v="0"/>
    <n v="0"/>
    <s v="系"/>
    <s v="其他"/>
    <s v="其他系所"/>
    <s v="其他系所"/>
  </r>
  <r>
    <s v="04 18 2019  4:44PM            "/>
    <s v="巫冠緯"/>
    <s v="F130605859"/>
    <s v="男"/>
    <s v="07/06/1999                    "/>
    <s v="學生"/>
    <s v="社會科學院                    "/>
    <s v="經濟系"/>
    <s v="學士班"/>
    <n v="905394590"/>
    <s v="b06601031@ntu.edu.tw"/>
    <s v="其它"/>
    <s v="否"/>
    <s v="                              "/>
    <m/>
    <s v="是"/>
    <m/>
    <s v="網路報名"/>
    <s v="140.112.25.99"/>
    <s v="b06601031"/>
    <n v="6"/>
    <s v="TIP"/>
    <s v="企業實習說明會"/>
    <s v="0506_綠藤生機"/>
    <n v="2"/>
    <n v="107"/>
    <n v="1"/>
    <n v="1"/>
    <n v="10"/>
    <s v="否"/>
    <x v="109"/>
    <n v="0"/>
    <n v="1"/>
    <n v="10"/>
    <n v="0"/>
    <n v="0"/>
    <n v="0"/>
    <s v="系"/>
    <s v="其他"/>
    <s v="其他系所"/>
    <s v="其他系所"/>
  </r>
  <r>
    <s v="03 13 2019  2:45PM            "/>
    <s v="李  佳"/>
    <s v="A225859422"/>
    <s v="女"/>
    <s v="01/26/1990                    "/>
    <s v="學生"/>
    <s v="生物資源暨農學院              "/>
    <s v="生傳系"/>
    <s v="碩士班"/>
    <n v="939886019"/>
    <s v="leechia126@gmail.com"/>
    <s v="其它"/>
    <s v="否"/>
    <n v="0"/>
    <n v="1"/>
    <s v="是"/>
    <m/>
    <s v="網路報名"/>
    <s v="140.112.25.100"/>
    <s v="r07630016"/>
    <n v="10"/>
    <s v="TIP"/>
    <s v="企業實習計劃說明會"/>
    <s v="0314_精英公關集團"/>
    <n v="2"/>
    <n v="107"/>
    <n v="1"/>
    <n v="1"/>
    <n v="10"/>
    <s v="否"/>
    <x v="110"/>
    <n v="0"/>
    <n v="1"/>
    <n v="10"/>
    <n v="0"/>
    <n v="0"/>
    <n v="0"/>
    <s v="所"/>
    <s v="其他"/>
    <s v="其他系所"/>
    <s v="其他系所"/>
  </r>
  <r>
    <s v="03  9 2019  8:26PM            "/>
    <s v="李  昕"/>
    <s v="F227938172"/>
    <s v="女"/>
    <s v="06/23/1991                    "/>
    <s v="校友"/>
    <m/>
    <s v="機械系"/>
    <s v="學士班校友"/>
    <n v="988971723"/>
    <s v="leeehsin@gmail.com"/>
    <s v="其它"/>
    <s v="否"/>
    <n v="0"/>
    <n v="1"/>
    <s v="是"/>
    <m/>
    <s v="網路報名"/>
    <s v="223.136.113.43"/>
    <s v="b98502092"/>
    <n v="10"/>
    <s v="職涯講堂"/>
    <s v="校友職涯分享會"/>
    <s v="0320_國企B97陳迦樂"/>
    <n v="2"/>
    <n v="107"/>
    <n v="1"/>
    <n v="1"/>
    <n v="10"/>
    <m/>
    <x v="111"/>
    <n v="0"/>
    <n v="1"/>
    <n v="10"/>
    <n v="0"/>
    <n v="0"/>
    <n v="0"/>
    <s v="其他"/>
    <s v="非在校生"/>
    <s v="其他"/>
    <s v="其他"/>
  </r>
  <r>
    <s v="02 27 2019  4:15PM            "/>
    <s v="李  維"/>
    <s v="A129572139"/>
    <s v="男"/>
    <s v="12/19/1996                    "/>
    <s v="學生"/>
    <s v="管理學院                      "/>
    <s v="財金系"/>
    <s v="學士班"/>
    <n v="911584022"/>
    <s v="b04703065@ntu.edu.tw"/>
    <s v="其它"/>
    <s v="否"/>
    <n v="0"/>
    <n v="1"/>
    <s v="是"/>
    <m/>
    <s v="網路報名"/>
    <s v="140.112.25.99"/>
    <s v="b04703065"/>
    <n v="10"/>
    <s v="職涯講堂"/>
    <s v="校友職涯分享會"/>
    <s v="0320_國企B97陳迦樂"/>
    <n v="2"/>
    <n v="107"/>
    <n v="1"/>
    <n v="1"/>
    <n v="10"/>
    <m/>
    <x v="112"/>
    <n v="0"/>
    <n v="1"/>
    <n v="10"/>
    <n v="0"/>
    <n v="0"/>
    <n v="0"/>
    <s v="系"/>
    <s v="財金"/>
    <s v="財金系"/>
    <s v="財金系"/>
  </r>
  <r>
    <s v="03 19 2019 11:23AM            "/>
    <s v="李歆"/>
    <s v="A228664943"/>
    <s v="女"/>
    <s v="12/23/1996                    "/>
    <s v="學生"/>
    <s v="管理學院                      "/>
    <s v="工管系企管組"/>
    <s v="學士班"/>
    <n v="921421596"/>
    <m/>
    <s v="其它"/>
    <s v="是"/>
    <n v="0"/>
    <n v="0"/>
    <s v="是"/>
    <m/>
    <s v="現場報名"/>
    <m/>
    <s v="b04701121"/>
    <n v="0"/>
    <s v="TIP"/>
    <s v="企業實習計劃說明會"/>
    <s v="0318_大昌華嘉"/>
    <n v="2"/>
    <n v="107"/>
    <n v="1"/>
    <n v="1"/>
    <n v="10"/>
    <m/>
    <x v="113"/>
    <n v="0"/>
    <n v="0"/>
    <n v="0"/>
    <n v="0"/>
    <n v="1"/>
    <n v="0"/>
    <s v="系"/>
    <s v="工管"/>
    <s v="工管系"/>
    <s v="工管系"/>
  </r>
  <r>
    <s v="03 15 2019  8:29PM            "/>
    <s v="李以昕"/>
    <s v="A228716693"/>
    <s v="女"/>
    <s v="12/04/1999                    "/>
    <s v="學生"/>
    <s v="管理學院                      "/>
    <s v="會計系"/>
    <s v="學士班"/>
    <n v="919647869"/>
    <m/>
    <s v="其它"/>
    <s v="是"/>
    <n v="0"/>
    <n v="1"/>
    <s v="是"/>
    <m/>
    <s v="網路報名"/>
    <s v="180.217.158.73"/>
    <s v="b07702059"/>
    <n v="10"/>
    <s v="TIP"/>
    <s v="企業實習計劃說明會"/>
    <s v="0318_大昌華嘉"/>
    <n v="2"/>
    <n v="107"/>
    <n v="1"/>
    <n v="1"/>
    <n v="10"/>
    <s v="否"/>
    <x v="114"/>
    <n v="0"/>
    <n v="1"/>
    <n v="10"/>
    <n v="0"/>
    <n v="0"/>
    <n v="0"/>
    <s v="系"/>
    <s v="會計"/>
    <s v="會計系"/>
    <s v="會計系"/>
  </r>
  <r>
    <s v="05  1 2019  6:24PM            "/>
    <s v="李丞涵"/>
    <s v="F230124084"/>
    <s v="女"/>
    <s v="06/01/1999                    "/>
    <s v="校外人士"/>
    <m/>
    <m/>
    <s v="學生"/>
    <n v="909115601"/>
    <s v="chenghan0601@gmail.com"/>
    <s v="其它"/>
    <s v="是"/>
    <s v="                              "/>
    <m/>
    <s v="否"/>
    <m/>
    <s v="網路報名"/>
    <s v="180.204.82.142"/>
    <s v="chenghan0601"/>
    <n v="6"/>
    <s v="TIP"/>
    <s v="企業實習說明會"/>
    <s v="0506_綠藤生機"/>
    <n v="2"/>
    <n v="107"/>
    <n v="1"/>
    <n v="1"/>
    <n v="10"/>
    <s v="否"/>
    <x v="115"/>
    <n v="1"/>
    <n v="0"/>
    <n v="0"/>
    <n v="1"/>
    <n v="0"/>
    <n v="0"/>
    <s v="其他"/>
    <s v="非在校生"/>
    <s v="其他"/>
    <s v="其他"/>
  </r>
  <r>
    <s v="03 12 2019  2:38PM            "/>
    <s v="李艾珩"/>
    <s v="A229133867"/>
    <s v="男"/>
    <s v="06/07/1997                    "/>
    <s v="學生"/>
    <s v="管理學院                      "/>
    <s v="工管系企管組"/>
    <s v="學士班"/>
    <n v="918606807"/>
    <m/>
    <s v="其它"/>
    <s v="是"/>
    <n v="0"/>
    <n v="0"/>
    <s v="是"/>
    <m/>
    <s v="現場報名"/>
    <m/>
    <s v="b04701107"/>
    <n v="0"/>
    <s v="TIP"/>
    <s v="企業實習計劃說明會"/>
    <s v="0312_工研院產科國際所"/>
    <n v="2"/>
    <n v="107"/>
    <n v="1"/>
    <n v="1"/>
    <n v="10"/>
    <m/>
    <x v="116"/>
    <n v="0"/>
    <n v="0"/>
    <n v="0"/>
    <n v="0"/>
    <n v="1"/>
    <n v="0"/>
    <s v="系"/>
    <s v="工管"/>
    <s v="工管系"/>
    <s v="工管系"/>
  </r>
  <r>
    <s v="03 12 2019  3:45PM            "/>
    <s v="李艾珩"/>
    <s v="A229133867"/>
    <s v="女"/>
    <s v="06/07/1997                    "/>
    <s v="學生"/>
    <s v="管理學院                      "/>
    <s v="工管系企管組"/>
    <s v="學士班"/>
    <n v="918606807"/>
    <m/>
    <s v="其它"/>
    <s v="否"/>
    <n v="0"/>
    <n v="1"/>
    <s v="是"/>
    <m/>
    <s v="網路報名"/>
    <s v="140.112.25.22"/>
    <s v="b04701107"/>
    <n v="10"/>
    <s v="TIP"/>
    <s v="企業實習計劃說明會"/>
    <s v="0318_大昌華嘉"/>
    <n v="2"/>
    <n v="107"/>
    <n v="1"/>
    <n v="1"/>
    <n v="10"/>
    <m/>
    <x v="116"/>
    <n v="0"/>
    <n v="1"/>
    <n v="10"/>
    <n v="0"/>
    <n v="0"/>
    <n v="0"/>
    <s v="系"/>
    <s v="工管"/>
    <s v="工管系"/>
    <s v="工管系"/>
  </r>
  <r>
    <s v="03  6 2019  1:22PM            "/>
    <s v="李佩穎"/>
    <s v="G222036110"/>
    <s v="女"/>
    <s v="12/15/1997                    "/>
    <s v="學生"/>
    <s v="管理學院                      "/>
    <s v="財金系"/>
    <s v="學士班"/>
    <n v="936581080"/>
    <s v="b05703046@ntu.edu.tw"/>
    <s v="其它"/>
    <s v="否"/>
    <n v="0"/>
    <n v="1"/>
    <s v="是"/>
    <m/>
    <s v="網路報名"/>
    <s v="140.112.25.25"/>
    <s v="b05703046"/>
    <n v="10"/>
    <s v="TIP"/>
    <s v="企業實習計劃說明會"/>
    <s v="0319_玉山銀行"/>
    <n v="2"/>
    <n v="107"/>
    <n v="1"/>
    <n v="1"/>
    <n v="10"/>
    <s v="否"/>
    <x v="117"/>
    <n v="0"/>
    <n v="1"/>
    <n v="10"/>
    <n v="0"/>
    <n v="0"/>
    <n v="0"/>
    <s v="系"/>
    <s v="財金"/>
    <s v="財金系"/>
    <s v="財金系"/>
  </r>
  <r>
    <s v="03  6 2019  1:24PM            "/>
    <s v="李佩穎"/>
    <s v="G222036110"/>
    <s v="女"/>
    <s v="12/15/1997                    "/>
    <s v="學生"/>
    <s v="管理學院                      "/>
    <s v="財金系"/>
    <s v="學士班"/>
    <n v="936581080"/>
    <s v="b05703046@ntu.edu.tw"/>
    <s v="其它"/>
    <s v="否"/>
    <n v="1"/>
    <n v="0"/>
    <s v="否"/>
    <m/>
    <s v="網路報名"/>
    <s v="140.112.25.25"/>
    <s v="b05703046"/>
    <n v="10"/>
    <s v="TIP"/>
    <s v="企業實習計劃說明會"/>
    <s v="0320_國泰金控"/>
    <n v="2"/>
    <n v="107"/>
    <n v="1"/>
    <n v="1"/>
    <n v="10"/>
    <s v="否"/>
    <x v="117"/>
    <n v="1"/>
    <n v="0"/>
    <n v="0"/>
    <n v="1"/>
    <n v="0"/>
    <n v="0"/>
    <s v="系"/>
    <s v="財金"/>
    <s v="財金系"/>
    <s v="財金系"/>
  </r>
  <r>
    <s v="04 10 2019  6:30PM            "/>
    <s v="李佩穎"/>
    <s v="G222036110"/>
    <s v="女"/>
    <s v="12/15/1997                    "/>
    <s v="學生"/>
    <s v="管理學院                      "/>
    <s v="財金系"/>
    <s v="學士班"/>
    <n v="936581080"/>
    <s v="b05703046@ntu.edu.tw"/>
    <s v="其它"/>
    <s v="否"/>
    <s v="                              "/>
    <m/>
    <s v="是"/>
    <m/>
    <s v="網路報名"/>
    <s v="140.112.222.125"/>
    <s v="b05703046"/>
    <n v="6"/>
    <s v="職涯講堂"/>
    <s v="校友職涯分享會"/>
    <s v="0423_EMBA108級鄭玉琪"/>
    <n v="2"/>
    <n v="107"/>
    <n v="1"/>
    <n v="1"/>
    <n v="10"/>
    <s v="對於FMCG產業的行銷有興趣，想請問要如何針對這方面做準備呢?"/>
    <x v="117"/>
    <n v="0"/>
    <n v="1"/>
    <n v="10"/>
    <n v="0"/>
    <n v="0"/>
    <n v="0"/>
    <s v="系"/>
    <s v="財金"/>
    <s v="財金系"/>
    <s v="財金系"/>
  </r>
  <r>
    <s v="04 20 2019 12:17PM            "/>
    <s v="李佩穎"/>
    <s v="G222036110"/>
    <s v="女"/>
    <s v="12/15/1997                    "/>
    <s v="學生"/>
    <s v="管理學院                      "/>
    <s v="財金系"/>
    <s v="學士班"/>
    <n v="936581080"/>
    <s v="b05703046@ntu.edu.tw"/>
    <s v="其它"/>
    <s v="否"/>
    <s v="                              "/>
    <m/>
    <s v="是"/>
    <m/>
    <s v="網路報名"/>
    <s v="223.136.241.38"/>
    <s v="b05703046"/>
    <n v="6"/>
    <s v="TIP"/>
    <s v="企業實習說明會"/>
    <s v="0506_綠藤生機"/>
    <n v="2"/>
    <n v="107"/>
    <n v="1"/>
    <n v="1"/>
    <n v="10"/>
    <s v="否"/>
    <x v="117"/>
    <n v="0"/>
    <n v="1"/>
    <n v="10"/>
    <n v="0"/>
    <n v="0"/>
    <n v="0"/>
    <s v="系"/>
    <s v="財金"/>
    <s v="財金系"/>
    <s v="財金系"/>
  </r>
  <r>
    <s v="03 19 2019 11:22AM            "/>
    <s v="李佳忞"/>
    <s v="A229150448"/>
    <s v="女"/>
    <s v="02/22/1998                    "/>
    <s v="學生"/>
    <s v="社會科學院                    "/>
    <s v="經濟系"/>
    <s v="學士班"/>
    <n v="975071776"/>
    <s v="raccoon212jj@gmail.com"/>
    <s v="其它"/>
    <s v="是"/>
    <n v="0"/>
    <n v="0"/>
    <s v="是"/>
    <m/>
    <s v="現場報名"/>
    <m/>
    <s v="b05303005"/>
    <n v="0"/>
    <s v="TIP"/>
    <s v="企業實習計劃說明會"/>
    <s v="0318_大昌華嘉"/>
    <n v="2"/>
    <n v="107"/>
    <n v="1"/>
    <n v="1"/>
    <n v="10"/>
    <m/>
    <x v="118"/>
    <n v="0"/>
    <n v="0"/>
    <n v="0"/>
    <n v="0"/>
    <n v="1"/>
    <n v="0"/>
    <s v="系"/>
    <s v="其他"/>
    <s v="其他系所"/>
    <s v="其他系所"/>
  </r>
  <r>
    <s v="03 28 2019  5:18PM            "/>
    <s v="李佳忞"/>
    <s v="A229150448"/>
    <s v="女"/>
    <s v="02/22/1998                    "/>
    <s v="學生"/>
    <s v="社會科學院                    "/>
    <s v="經濟系"/>
    <s v="學士班"/>
    <n v="975071776"/>
    <s v="bsnsus0205@gmail.com"/>
    <s v="其它"/>
    <s v="是"/>
    <s v="                              "/>
    <m/>
    <s v="是"/>
    <m/>
    <s v="網路報名"/>
    <s v="223.137.111.237"/>
    <s v="b05303005"/>
    <n v="6"/>
    <s v="TIP"/>
    <s v="企業實習計劃說明會"/>
    <s v="0411_SAS"/>
    <n v="2"/>
    <n v="107"/>
    <n v="1"/>
    <n v="1"/>
    <n v="10"/>
    <s v="是"/>
    <x v="118"/>
    <n v="0"/>
    <n v="1"/>
    <n v="10"/>
    <n v="0"/>
    <n v="0"/>
    <n v="0"/>
    <s v="系"/>
    <s v="其他"/>
    <s v="其他系所"/>
    <s v="其他系所"/>
  </r>
  <r>
    <s v="02 26 2019  1:59PM            "/>
    <s v="李佳盈"/>
    <s v="S224669634"/>
    <s v="女"/>
    <s v="07/21/1998                    "/>
    <s v="學生"/>
    <s v="管理學院                      "/>
    <s v="財金系"/>
    <s v="學士班"/>
    <n v="978386387"/>
    <s v="lijessie03@gmail.com"/>
    <s v="其它"/>
    <s v="否"/>
    <n v="1"/>
    <n v="0"/>
    <s v="否"/>
    <m/>
    <s v="網路報名"/>
    <s v="140.112.25.46"/>
    <s v="b05608024"/>
    <n v="10"/>
    <s v="TIP"/>
    <s v="企業實習計劃說明會"/>
    <s v="0311_晟德集團"/>
    <n v="2"/>
    <n v="107"/>
    <n v="1"/>
    <n v="1"/>
    <n v="10"/>
    <s v="否"/>
    <x v="119"/>
    <n v="1"/>
    <n v="0"/>
    <n v="0"/>
    <n v="1"/>
    <n v="0"/>
    <n v="0"/>
    <s v="系"/>
    <s v="財金"/>
    <s v="財金系"/>
    <s v="財金系"/>
  </r>
  <r>
    <s v="03  9 2019  8:19PM            "/>
    <s v="李佳蓁"/>
    <s v="C221432865"/>
    <s v="女"/>
    <s v="07/14/1994                    "/>
    <s v="學生"/>
    <s v="管理學院                      "/>
    <s v="商研所"/>
    <s v="碩士班"/>
    <n v="910860568"/>
    <s v="candice.lee101@gmail.com"/>
    <s v="其它"/>
    <s v="否"/>
    <n v="0"/>
    <n v="1"/>
    <s v="是"/>
    <m/>
    <s v="網路報名"/>
    <s v="140.112.235.56"/>
    <s v="r05741076"/>
    <n v="10"/>
    <s v="TIP"/>
    <s v="企業實習計劃說明會"/>
    <s v="0312_工研院產科國際所"/>
    <n v="2"/>
    <n v="107"/>
    <n v="1"/>
    <n v="1"/>
    <n v="10"/>
    <m/>
    <x v="120"/>
    <n v="0"/>
    <n v="1"/>
    <n v="10"/>
    <n v="0"/>
    <n v="0"/>
    <n v="0"/>
    <s v="所"/>
    <s v="商研"/>
    <s v="商研所"/>
    <s v="商研所"/>
  </r>
  <r>
    <s v="03 12 2019 11:36PM            "/>
    <s v="李佳蓁"/>
    <s v="C221432865"/>
    <s v="女"/>
    <s v="07/14/1994                    "/>
    <s v="學生"/>
    <s v="管理學院                      "/>
    <s v="商研所"/>
    <s v="碩士班"/>
    <n v="910860568"/>
    <s v="candice.lee101@gmail.com"/>
    <s v="其它"/>
    <s v="否"/>
    <n v="0"/>
    <n v="1"/>
    <s v="是"/>
    <m/>
    <s v="網路報名"/>
    <s v="140.112.235.56"/>
    <s v="r05741076"/>
    <n v="10"/>
    <s v="TIP"/>
    <s v="企業實習計劃說明會"/>
    <s v="0315_聚陽實業"/>
    <n v="2"/>
    <n v="107"/>
    <n v="1"/>
    <n v="1"/>
    <n v="10"/>
    <s v="是"/>
    <x v="120"/>
    <n v="0"/>
    <n v="1"/>
    <n v="10"/>
    <n v="0"/>
    <n v="0"/>
    <n v="0"/>
    <s v="所"/>
    <s v="商研"/>
    <s v="商研所"/>
    <s v="商研所"/>
  </r>
  <r>
    <s v="03 11 2019 11:19AM            "/>
    <s v="李孟臻"/>
    <s v="A227961023"/>
    <s v="女"/>
    <s v="07/03/1998                    "/>
    <s v="學生"/>
    <s v="管理學院                      "/>
    <s v="財金系"/>
    <s v="學士班"/>
    <n v="975278523"/>
    <s v="b05703075@ntu.edu.tw"/>
    <s v="其它"/>
    <s v="否"/>
    <n v="0"/>
    <n v="1"/>
    <s v="是"/>
    <m/>
    <s v="網路報名"/>
    <s v="140.112.25.13"/>
    <s v="b05703075"/>
    <n v="10"/>
    <s v="TIP"/>
    <s v="企業實習計劃說明會"/>
    <s v="0319_玉山銀行"/>
    <n v="2"/>
    <n v="107"/>
    <n v="1"/>
    <n v="1"/>
    <n v="10"/>
    <s v="是"/>
    <x v="121"/>
    <n v="0"/>
    <n v="1"/>
    <n v="10"/>
    <n v="0"/>
    <n v="0"/>
    <n v="0"/>
    <s v="系"/>
    <s v="財金"/>
    <s v="財金系"/>
    <s v="財金系"/>
  </r>
  <r>
    <s v="03 11 2019 11:07AM            "/>
    <s v="李孟臻"/>
    <s v="A227961023"/>
    <s v="女"/>
    <s v="07/03/1998                    "/>
    <s v="學生"/>
    <s v="管理學院                      "/>
    <s v="財金系"/>
    <s v="學士班"/>
    <n v="975278523"/>
    <s v="b05703075@ntu.edu.tw"/>
    <s v="其它"/>
    <s v="否"/>
    <n v="1"/>
    <n v="0"/>
    <s v="否"/>
    <m/>
    <s v="網路報名"/>
    <s v="140.112.25.13"/>
    <s v="b05703075"/>
    <n v="10"/>
    <s v="TIP"/>
    <s v="企業實習計劃說明會"/>
    <s v="0322_台灣拜耳"/>
    <n v="2"/>
    <n v="107"/>
    <n v="1"/>
    <n v="1"/>
    <n v="10"/>
    <s v="是；2017暑假曾參與星展銀行實習計畫"/>
    <x v="121"/>
    <n v="1"/>
    <n v="0"/>
    <n v="0"/>
    <n v="1"/>
    <n v="0"/>
    <n v="0"/>
    <s v="系"/>
    <s v="財金"/>
    <s v="財金系"/>
    <s v="財金系"/>
  </r>
  <r>
    <s v="03 18 2019  4:52PM            "/>
    <s v="李宗霖"/>
    <n v="9910161459"/>
    <s v="男"/>
    <s v="10/16/1999                    "/>
    <s v="學生"/>
    <m/>
    <s v="會計系"/>
    <s v="學士班"/>
    <n v="934450949"/>
    <s v="brian161099@gmail.com"/>
    <s v="其它"/>
    <s v="否"/>
    <n v="0"/>
    <n v="1"/>
    <s v="是"/>
    <m/>
    <s v="網路報名"/>
    <s v="140.112.25.20"/>
    <s v="b07702044"/>
    <n v="10"/>
    <s v="TIP"/>
    <s v="企業實習計劃說明會"/>
    <s v="0325_富達投信"/>
    <n v="2"/>
    <n v="107"/>
    <n v="1"/>
    <n v="1"/>
    <n v="10"/>
    <s v="-"/>
    <x v="122"/>
    <n v="0"/>
    <n v="1"/>
    <n v="10"/>
    <n v="0"/>
    <n v="0"/>
    <n v="0"/>
    <s v="系"/>
    <s v="會計"/>
    <s v="會計系"/>
    <s v="會計系"/>
  </r>
  <r>
    <s v="02 26 2019  3:17PM            "/>
    <s v="李宜俊"/>
    <s v="A126120580"/>
    <s v="男"/>
    <s v="04/14/1992                    "/>
    <s v="校外人士"/>
    <m/>
    <m/>
    <m/>
    <n v="979909807"/>
    <s v="yichunspinach@gmail.com"/>
    <s v="其它"/>
    <s v="否"/>
    <n v="1"/>
    <n v="0"/>
    <s v="否"/>
    <m/>
    <s v="網路報名"/>
    <s v="211.20.189.178"/>
    <s v="yichunspinach "/>
    <n v="10"/>
    <s v="TIP"/>
    <s v="企業實習計劃說明會"/>
    <s v="0320_國泰金控"/>
    <n v="2"/>
    <n v="107"/>
    <n v="1"/>
    <n v="1"/>
    <n v="10"/>
    <s v="有"/>
    <x v="123"/>
    <n v="1"/>
    <n v="0"/>
    <n v="0"/>
    <n v="1"/>
    <n v="0"/>
    <n v="0"/>
    <s v="其他"/>
    <s v="非在校生"/>
    <s v="其他"/>
    <s v="其他"/>
  </r>
  <r>
    <s v="03  7 2019  3:57PM            "/>
    <s v="李宜俊"/>
    <s v="A126120580"/>
    <s v="男"/>
    <s v="04/14/1992                    "/>
    <s v="校外人士"/>
    <m/>
    <m/>
    <m/>
    <n v="979909807"/>
    <s v="yichunspinach@gmail.com"/>
    <s v="其它"/>
    <s v="否"/>
    <n v="1"/>
    <n v="0"/>
    <s v="否"/>
    <m/>
    <s v="網路報名"/>
    <s v="211.20.189.178"/>
    <s v="yichunspinach"/>
    <n v="10"/>
    <s v="TIP"/>
    <s v="企業實習計劃說明會"/>
    <s v="0325_富達投信"/>
    <n v="2"/>
    <n v="107"/>
    <n v="1"/>
    <n v="1"/>
    <n v="10"/>
    <s v="有"/>
    <x v="124"/>
    <n v="1"/>
    <n v="0"/>
    <n v="0"/>
    <n v="1"/>
    <n v="0"/>
    <n v="0"/>
    <s v="其他"/>
    <s v="非在校生"/>
    <s v="其他"/>
    <s v="其他"/>
  </r>
  <r>
    <s v="04 11 2019  4:03PM            "/>
    <s v="李尚謙"/>
    <s v="A129662781"/>
    <s v="男"/>
    <s v="03/29/1998                    "/>
    <s v="學生"/>
    <s v="管理學院                      "/>
    <s v="國企系"/>
    <s v="學士班"/>
    <n v="972963329"/>
    <s v="b05704001@ntu.edu.tw"/>
    <s v="其它"/>
    <s v="否"/>
    <s v="                              "/>
    <m/>
    <s v="否"/>
    <m/>
    <s v="網路報名"/>
    <s v="140.112.4.192"/>
    <s v="b05704001"/>
    <n v="6"/>
    <s v="職涯講堂"/>
    <s v="校友職涯分享會"/>
    <s v="0423_EMBA108級鄭玉琪"/>
    <n v="2"/>
    <n v="107"/>
    <n v="1"/>
    <n v="1"/>
    <n v="10"/>
    <s v="市場行銷和社群行銷的差異"/>
    <x v="125"/>
    <n v="1"/>
    <n v="0"/>
    <n v="0"/>
    <n v="1"/>
    <n v="0"/>
    <n v="0"/>
    <s v="系"/>
    <s v="國企"/>
    <s v="國企系"/>
    <s v="國企系"/>
  </r>
  <r>
    <s v="03 18 2019  3:50PM            "/>
    <s v="李岳宸"/>
    <s v="A129964931"/>
    <s v="男"/>
    <s v="04/07/1996                    "/>
    <s v="學生"/>
    <s v="管理學院                      "/>
    <s v="財金系"/>
    <s v="碩士班"/>
    <n v="936805407"/>
    <s v="fred12345tw@gmail.com"/>
    <s v="其它"/>
    <s v="否"/>
    <n v="0"/>
    <n v="1"/>
    <s v="是"/>
    <m/>
    <s v="網路報名"/>
    <s v="140.112.25.106"/>
    <s v="r07723047"/>
    <n v="10"/>
    <s v="TIP"/>
    <s v="企業實習計劃說明會"/>
    <s v="0319_玉山銀行"/>
    <n v="2"/>
    <n v="107"/>
    <n v="1"/>
    <n v="1"/>
    <n v="10"/>
    <s v="否"/>
    <x v="126"/>
    <n v="0"/>
    <n v="1"/>
    <n v="10"/>
    <n v="0"/>
    <n v="0"/>
    <n v="0"/>
    <s v="所"/>
    <s v="財金"/>
    <s v="財金所"/>
    <s v="財金所"/>
  </r>
  <r>
    <s v="02 27 2019  2:40AM            "/>
    <s v="李承澤"/>
    <s v="F133525465"/>
    <s v="男"/>
    <s v="02/17/1996                    "/>
    <s v="學生"/>
    <s v="醫學院                        "/>
    <s v="藥學系"/>
    <s v="學士班"/>
    <n v="920067319"/>
    <s v="b03403011@ntu.edu.tw"/>
    <s v="其它"/>
    <s v="否"/>
    <n v="0"/>
    <n v="1"/>
    <s v="是"/>
    <m/>
    <s v="網路報名"/>
    <s v="49.216.18.32"/>
    <s v="b03403011"/>
    <n v="10"/>
    <s v="TIP"/>
    <s v="企業實習計劃說明會"/>
    <s v="0322_台灣拜耳"/>
    <n v="2"/>
    <n v="107"/>
    <n v="1"/>
    <n v="1"/>
    <n v="10"/>
    <s v="有"/>
    <x v="127"/>
    <n v="0"/>
    <n v="1"/>
    <n v="10"/>
    <n v="0"/>
    <n v="0"/>
    <n v="0"/>
    <s v="系"/>
    <s v="其他"/>
    <s v="其他系所"/>
    <s v="其他系所"/>
  </r>
  <r>
    <s v="04 11 2019 10:48AM            "/>
    <s v="李昀儒"/>
    <s v="F130661320"/>
    <s v="男"/>
    <s v="08/10/1999                    "/>
    <s v="學生"/>
    <s v="管理學院                      "/>
    <s v="工管系企管組"/>
    <s v="學士班"/>
    <n v="936551180"/>
    <s v="leeyunru940661@gmail.com"/>
    <s v="其它"/>
    <s v="是"/>
    <s v="                              "/>
    <m/>
    <s v="是"/>
    <m/>
    <s v="網路報名"/>
    <s v="140.112.25.8"/>
    <s v="b06701109"/>
    <n v="6"/>
    <s v="TIP"/>
    <s v="企業實習說明會"/>
    <s v="0501_磊山保險經紀人"/>
    <n v="2"/>
    <n v="107"/>
    <n v="1"/>
    <n v="1"/>
    <n v="10"/>
    <s v="否"/>
    <x v="128"/>
    <n v="0"/>
    <n v="1"/>
    <n v="10"/>
    <n v="0"/>
    <n v="0"/>
    <n v="0"/>
    <s v="系"/>
    <s v="工管"/>
    <s v="工管系"/>
    <s v="工管系"/>
  </r>
  <r>
    <s v="03 13 2019 12:04AM            "/>
    <s v="李昇翰"/>
    <s v="C121607306"/>
    <s v="男"/>
    <s v="02/08/1998                    "/>
    <s v="學生"/>
    <s v="管理學院                      "/>
    <s v="工管系科管組"/>
    <s v="學士班"/>
    <n v="965803036"/>
    <s v="b05607013@ntu.edu.tw"/>
    <s v="其它"/>
    <s v="是"/>
    <n v="0"/>
    <n v="1"/>
    <s v="是"/>
    <m/>
    <s v="網路報名"/>
    <s v="140.112.252.114"/>
    <s v="b05607013"/>
    <n v="10"/>
    <s v="TIP"/>
    <s v="企業實習計劃說明會"/>
    <s v="0313_全球人壽"/>
    <n v="2"/>
    <n v="107"/>
    <n v="1"/>
    <n v="1"/>
    <n v="10"/>
    <s v="是"/>
    <x v="129"/>
    <n v="0"/>
    <n v="1"/>
    <n v="10"/>
    <n v="0"/>
    <n v="0"/>
    <n v="0"/>
    <s v="系"/>
    <s v="工管"/>
    <s v="工管系"/>
    <s v="工管系"/>
  </r>
  <r>
    <s v="03 11 2019 10:31PM            "/>
    <s v="李昇翰"/>
    <s v="C121607306"/>
    <s v="男"/>
    <s v="02/08/1998                    "/>
    <s v="學生"/>
    <s v="管理學院                      "/>
    <s v="工管系科管組"/>
    <s v="學士班"/>
    <n v="965803036"/>
    <s v="b05607013@ntu.edu.tw"/>
    <s v="其它"/>
    <s v="是"/>
    <n v="0"/>
    <n v="1"/>
    <s v="是"/>
    <m/>
    <s v="網路報名"/>
    <s v="140.112.252.114"/>
    <s v="b05607013"/>
    <n v="10"/>
    <s v="TIP"/>
    <s v="企業實習計劃說明會"/>
    <s v="0314_精英公關集團"/>
    <n v="2"/>
    <n v="107"/>
    <n v="1"/>
    <n v="1"/>
    <n v="10"/>
    <s v="是"/>
    <x v="129"/>
    <n v="0"/>
    <n v="1"/>
    <n v="10"/>
    <n v="0"/>
    <n v="0"/>
    <n v="0"/>
    <s v="系"/>
    <s v="工管"/>
    <s v="工管系"/>
    <s v="工管系"/>
  </r>
  <r>
    <m/>
    <s v="李明州"/>
    <m/>
    <m/>
    <m/>
    <s v="企業夥伴"/>
    <s v="富邦投信"/>
    <m/>
    <s v="其他"/>
    <m/>
    <m/>
    <m/>
    <m/>
    <m/>
    <m/>
    <s v="是"/>
    <m/>
    <s v="網路報名"/>
    <m/>
    <s v="其他"/>
    <m/>
    <s v="TCP"/>
    <s v="結業式"/>
    <s v="0329_結業式"/>
    <n v="2"/>
    <n v="107"/>
    <n v="1"/>
    <n v="0"/>
    <n v="0"/>
    <m/>
    <x v="130"/>
    <n v="0"/>
    <n v="1"/>
    <n v="0"/>
    <n v="0"/>
    <n v="0"/>
    <n v="0"/>
    <s v="其他"/>
    <s v="非在校生"/>
    <s v="其他"/>
    <s v="其他"/>
  </r>
  <r>
    <m/>
    <s v="李明剛"/>
    <m/>
    <m/>
    <m/>
    <s v="企業夥伴"/>
    <s v="藍天百腦匯"/>
    <m/>
    <s v="其他"/>
    <m/>
    <m/>
    <m/>
    <m/>
    <m/>
    <m/>
    <s v="是"/>
    <m/>
    <s v="網路報名"/>
    <m/>
    <s v="其他"/>
    <m/>
    <s v="TCP"/>
    <s v="結業式"/>
    <s v="0329_結業式"/>
    <n v="2"/>
    <n v="107"/>
    <n v="1"/>
    <n v="0"/>
    <n v="0"/>
    <m/>
    <x v="131"/>
    <n v="0"/>
    <n v="1"/>
    <n v="0"/>
    <n v="0"/>
    <n v="0"/>
    <n v="0"/>
    <s v="其他"/>
    <s v="非在校生"/>
    <s v="其他"/>
    <s v="其他"/>
  </r>
  <r>
    <s v="03  8 2019  2:52PM            "/>
    <s v="李昕玟"/>
    <s v="F228919171"/>
    <s v="女"/>
    <s v="01/05/1996                    "/>
    <s v="學生"/>
    <s v="管理學院                      "/>
    <s v="會計系"/>
    <s v="碩士班"/>
    <n v="975232803"/>
    <s v="r07722012@ntu.edu.tw"/>
    <s v="其它"/>
    <s v="否"/>
    <n v="0"/>
    <n v="1"/>
    <s v="是"/>
    <m/>
    <s v="網路報名"/>
    <s v="110.26.102.195"/>
    <s v="r07722012"/>
    <n v="10"/>
    <s v="TIP"/>
    <s v="企業實習計劃說明會"/>
    <s v="0320_國泰金控"/>
    <n v="2"/>
    <n v="107"/>
    <n v="1"/>
    <n v="1"/>
    <n v="10"/>
    <s v="有"/>
    <x v="132"/>
    <n v="0"/>
    <n v="1"/>
    <n v="10"/>
    <n v="0"/>
    <n v="0"/>
    <n v="0"/>
    <s v="所"/>
    <s v="會計"/>
    <s v="會計所"/>
    <s v="會研所"/>
  </r>
  <r>
    <s v="04 23 2019 11:30AM            "/>
    <s v="李欣倫"/>
    <s v="C221575123"/>
    <s v="女"/>
    <s v="01/17/1999                    "/>
    <s v="學生"/>
    <s v="管理學院                      "/>
    <s v="財金系"/>
    <s v="學士班"/>
    <n v="930880117"/>
    <s v="b06703079@ntu.edu.tw"/>
    <s v="其它"/>
    <s v="否"/>
    <s v="                              "/>
    <m/>
    <s v="是"/>
    <m/>
    <s v="網路報名"/>
    <s v="140.112.25.33"/>
    <s v="b06703079"/>
    <n v="6"/>
    <s v="TIP"/>
    <s v="企業實習說明會"/>
    <s v="0426_台灣通用磨坊"/>
    <n v="2"/>
    <n v="107"/>
    <n v="1"/>
    <n v="1"/>
    <n v="10"/>
    <s v="否"/>
    <x v="133"/>
    <n v="0"/>
    <n v="1"/>
    <n v="10"/>
    <n v="0"/>
    <n v="0"/>
    <n v="0"/>
    <s v="系"/>
    <s v="財金"/>
    <s v="財金系"/>
    <s v="財金系"/>
  </r>
  <r>
    <s v="03  7 2019  4:30PM            "/>
    <s v="李秉謙"/>
    <s v="A127059053"/>
    <s v="男"/>
    <s v="11/07/1997                    "/>
    <s v="學生"/>
    <s v="管理學院                      "/>
    <s v="財金系"/>
    <s v="學士班"/>
    <n v="976179977"/>
    <s v="cy110797@gmail.com"/>
    <s v="其它"/>
    <s v="否"/>
    <n v="0"/>
    <n v="1"/>
    <s v="是"/>
    <m/>
    <s v="網路報名"/>
    <s v="27.52.64.6"/>
    <s v="b05703016"/>
    <n v="10"/>
    <s v="TIP"/>
    <s v="企業實習計劃說明會"/>
    <s v="0325_富達投信"/>
    <n v="2"/>
    <n v="107"/>
    <n v="1"/>
    <n v="1"/>
    <n v="10"/>
    <s v="是"/>
    <x v="134"/>
    <n v="0"/>
    <n v="1"/>
    <n v="10"/>
    <n v="0"/>
    <n v="0"/>
    <n v="0"/>
    <s v="系"/>
    <s v="財金"/>
    <s v="財金系"/>
    <s v="財金系"/>
  </r>
  <r>
    <s v="03 14 2019 11:14AM            "/>
    <s v="李采芸"/>
    <s v="E224838629"/>
    <s v="女"/>
    <s v="08/20/1999                    "/>
    <s v="學生"/>
    <s v="管理學院                      "/>
    <s v="財金系"/>
    <s v="學士班"/>
    <n v="983355822"/>
    <s v="boice0820@gmail.com"/>
    <s v="其它"/>
    <s v="否"/>
    <n v="0"/>
    <n v="1"/>
    <s v="是"/>
    <m/>
    <s v="網路報名"/>
    <s v="140.112.25.106"/>
    <s v="b06703080"/>
    <n v="10"/>
    <s v="TIP"/>
    <s v="企業實習計劃說明會"/>
    <s v="0325_富達投信"/>
    <n v="2"/>
    <n v="107"/>
    <n v="1"/>
    <n v="1"/>
    <n v="10"/>
    <s v="否"/>
    <x v="135"/>
    <n v="0"/>
    <n v="1"/>
    <n v="10"/>
    <n v="0"/>
    <n v="0"/>
    <n v="0"/>
    <s v="系"/>
    <s v="財金"/>
    <s v="財金系"/>
    <s v="財金系"/>
  </r>
  <r>
    <s v="03 14 2019 11:26AM            "/>
    <s v="李采芸"/>
    <s v="E224838629"/>
    <s v="女"/>
    <s v="08/20/1999                    "/>
    <s v="學生"/>
    <s v="管理學院                      "/>
    <s v="財金系"/>
    <s v="學士班"/>
    <n v="983355822"/>
    <s v="boice0820@gmail.com"/>
    <s v="其它"/>
    <s v="否"/>
    <s v="                              "/>
    <m/>
    <s v="是"/>
    <m/>
    <s v="網路報名"/>
    <s v="140.112.25.106"/>
    <s v="b06703080"/>
    <n v="6"/>
    <s v="TIP"/>
    <s v="企業實習說明會"/>
    <s v="0426_台灣通用磨坊"/>
    <n v="2"/>
    <n v="107"/>
    <n v="1"/>
    <n v="1"/>
    <n v="10"/>
    <s v="否"/>
    <x v="135"/>
    <n v="0"/>
    <n v="1"/>
    <n v="10"/>
    <n v="0"/>
    <n v="0"/>
    <n v="0"/>
    <s v="系"/>
    <s v="財金"/>
    <s v="財金系"/>
    <s v="財金系"/>
  </r>
  <r>
    <s v="03 26 2019  3:09PM            "/>
    <s v="李采芸"/>
    <s v="E224838629"/>
    <s v="女"/>
    <s v="08/20/1999                    "/>
    <s v="學生"/>
    <s v="管理學院                      "/>
    <s v="財金系"/>
    <s v="學士班"/>
    <n v="983355822"/>
    <s v="boice0820@gmail.com"/>
    <s v="其它"/>
    <s v="否"/>
    <s v="                              "/>
    <m/>
    <s v="是"/>
    <m/>
    <s v="網路報名"/>
    <s v="140.112.25.106"/>
    <s v="b06703080"/>
    <n v="6"/>
    <s v="職涯講堂"/>
    <s v="實習經驗分享"/>
    <s v="0429_國企R06林威宇國企B04陳雨彤"/>
    <n v="2"/>
    <n v="107"/>
    <n v="1"/>
    <n v="1"/>
    <n v="10"/>
    <s v="目前沒有"/>
    <x v="135"/>
    <n v="0"/>
    <n v="1"/>
    <n v="10"/>
    <n v="0"/>
    <n v="0"/>
    <n v="0"/>
    <s v="系"/>
    <s v="財金"/>
    <s v="財金系"/>
    <s v="財金系"/>
  </r>
  <r>
    <s v="04 19 2019 10:07AM            "/>
    <s v="李采芸"/>
    <s v="E224838629"/>
    <s v="女"/>
    <s v="08/20/1999                    "/>
    <s v="學生"/>
    <s v="管理學院                      "/>
    <s v="財金系"/>
    <s v="學士班"/>
    <n v="983355822"/>
    <s v="boice0820@gmail.com"/>
    <s v="其它"/>
    <s v="否"/>
    <s v="                              "/>
    <m/>
    <s v="是"/>
    <m/>
    <s v="網路報名"/>
    <s v="140.112.25.106"/>
    <s v="b06703080"/>
    <n v="6"/>
    <s v="TIP"/>
    <s v="企業實習說明會"/>
    <s v="0506_綠藤生機"/>
    <n v="2"/>
    <n v="107"/>
    <n v="1"/>
    <n v="1"/>
    <n v="10"/>
    <s v="否"/>
    <x v="135"/>
    <n v="0"/>
    <n v="1"/>
    <n v="10"/>
    <n v="0"/>
    <n v="0"/>
    <n v="0"/>
    <s v="系"/>
    <s v="財金"/>
    <s v="財金系"/>
    <s v="財金系"/>
  </r>
  <r>
    <s v="03 19 2019 11:23AM            "/>
    <s v="李亭依"/>
    <s v="F229583693"/>
    <s v="女"/>
    <s v="08/14/1997                    "/>
    <s v="學生"/>
    <s v="管理學院                      "/>
    <s v="工管系企管組"/>
    <s v="學士班"/>
    <n v="952057050"/>
    <m/>
    <s v="其它"/>
    <s v="是"/>
    <n v="0"/>
    <n v="0"/>
    <s v="是"/>
    <m/>
    <s v="現場報名"/>
    <m/>
    <s v="b04701111"/>
    <n v="0"/>
    <s v="TIP"/>
    <s v="企業實習計劃說明會"/>
    <s v="0318_大昌華嘉"/>
    <n v="2"/>
    <n v="107"/>
    <n v="1"/>
    <n v="1"/>
    <n v="10"/>
    <m/>
    <x v="136"/>
    <n v="0"/>
    <n v="0"/>
    <n v="0"/>
    <n v="0"/>
    <n v="1"/>
    <n v="0"/>
    <s v="系"/>
    <s v="工管"/>
    <s v="工管系"/>
    <s v="工管系"/>
  </r>
  <r>
    <s v="03 11 2019  4:10PM            "/>
    <s v="李俊儒"/>
    <s v="V121461799"/>
    <s v="男"/>
    <s v="03/07/1994                    "/>
    <s v="學生"/>
    <s v="生物資源暨農學院              "/>
    <s v="農經系"/>
    <s v="碩士班"/>
    <n v="921539710"/>
    <s v="r07627042@ntu.edu.tw"/>
    <s v="其它"/>
    <s v="是"/>
    <n v="0"/>
    <n v="1"/>
    <s v="是"/>
    <m/>
    <s v="網路報名"/>
    <s v="140.112.4.192"/>
    <s v="r07627042"/>
    <n v="10"/>
    <s v="TIP"/>
    <s v="企業實習計劃說明會"/>
    <s v="0315_聚陽實業"/>
    <n v="2"/>
    <n v="107"/>
    <n v="1"/>
    <n v="1"/>
    <n v="10"/>
    <s v="是"/>
    <x v="137"/>
    <n v="0"/>
    <n v="1"/>
    <n v="10"/>
    <n v="0"/>
    <n v="0"/>
    <n v="0"/>
    <s v="所"/>
    <s v="其他"/>
    <s v="其他系所"/>
    <s v="其他系所"/>
  </r>
  <r>
    <s v="03 11 2019  4:08PM            "/>
    <s v="李俊儒"/>
    <s v="V121461799"/>
    <s v="男"/>
    <s v="03/07/1994                    "/>
    <s v="學生"/>
    <s v="生物資源暨農學院              "/>
    <s v="農業經濟所碩士班"/>
    <s v="碩士生"/>
    <n v="921539710"/>
    <s v="r07627042@ntu.edu.tw"/>
    <s v="其它"/>
    <s v="是"/>
    <n v="1"/>
    <n v="0"/>
    <s v="否"/>
    <m/>
    <s v="網路報名"/>
    <s v="140.112.4.192"/>
    <s v="r07627042"/>
    <n v="10"/>
    <s v="TIP"/>
    <s v="企業實習計劃說明會"/>
    <s v="0319_玉山銀行"/>
    <n v="2"/>
    <n v="107"/>
    <n v="1"/>
    <n v="1"/>
    <n v="10"/>
    <s v="是"/>
    <x v="137"/>
    <n v="1"/>
    <n v="0"/>
    <n v="0"/>
    <n v="1"/>
    <n v="0"/>
    <n v="0"/>
    <s v="所"/>
    <s v="其他"/>
    <s v="其他系所"/>
    <s v="其他系所"/>
  </r>
  <r>
    <m/>
    <s v="李冠輝"/>
    <m/>
    <m/>
    <m/>
    <s v="企業夥伴"/>
    <s v="燦星旅遊"/>
    <m/>
    <s v="其他"/>
    <m/>
    <m/>
    <m/>
    <m/>
    <m/>
    <m/>
    <s v="是"/>
    <m/>
    <s v="網路報名"/>
    <m/>
    <s v="其他"/>
    <m/>
    <s v="TCP"/>
    <s v="結業式"/>
    <s v="0329_結業式"/>
    <n v="2"/>
    <n v="107"/>
    <n v="1"/>
    <n v="0"/>
    <n v="0"/>
    <m/>
    <x v="138"/>
    <n v="0"/>
    <n v="1"/>
    <n v="0"/>
    <n v="0"/>
    <n v="0"/>
    <n v="0"/>
    <s v="其他"/>
    <s v="非在校生"/>
    <s v="其他"/>
    <s v="其他"/>
  </r>
  <r>
    <s v="03 19 2019 11:21AM            "/>
    <s v="李冠霆"/>
    <s v="R124180171"/>
    <s v="女"/>
    <s v="08/14/1992                    "/>
    <s v="學生"/>
    <s v="社會科學院                    "/>
    <s v="政治系"/>
    <s v="碩士班"/>
    <n v="953276877"/>
    <s v="b99302232@ntu.edu.tw"/>
    <s v="其它"/>
    <s v="是"/>
    <n v="0"/>
    <n v="0"/>
    <s v="是"/>
    <m/>
    <s v="現場報名"/>
    <m/>
    <s v="r04322039"/>
    <n v="0"/>
    <s v="TIP"/>
    <s v="企業實習計劃說明會"/>
    <s v="0318_大昌華嘉"/>
    <n v="2"/>
    <n v="107"/>
    <n v="1"/>
    <n v="1"/>
    <n v="10"/>
    <m/>
    <x v="139"/>
    <n v="0"/>
    <n v="0"/>
    <n v="0"/>
    <n v="0"/>
    <n v="1"/>
    <n v="0"/>
    <s v="所"/>
    <s v="其他"/>
    <s v="其他系所"/>
    <s v="其他系所"/>
  </r>
  <r>
    <s v="05  2 2019 11:45PM            "/>
    <s v="李奕昀"/>
    <s v="K222770085"/>
    <s v="女"/>
    <s v="05/22/1998                    "/>
    <s v="學生"/>
    <s v="社會科學院                    "/>
    <s v="經濟系"/>
    <s v="學士班"/>
    <n v="978431926"/>
    <s v="b05302133@ntu.edu.tw"/>
    <s v="其它"/>
    <s v="否"/>
    <s v="                              "/>
    <m/>
    <s v="是"/>
    <m/>
    <s v="網路報名"/>
    <s v="140.112.221.227"/>
    <s v="b05302133"/>
    <n v="6"/>
    <s v="TIP"/>
    <s v="企業實習說明會"/>
    <s v="0506_綠藤生機"/>
    <n v="2"/>
    <n v="107"/>
    <n v="1"/>
    <n v="1"/>
    <n v="10"/>
    <s v="是"/>
    <x v="140"/>
    <n v="0"/>
    <n v="1"/>
    <n v="10"/>
    <n v="0"/>
    <n v="0"/>
    <n v="0"/>
    <s v="系"/>
    <s v="其他"/>
    <s v="其他系所"/>
    <s v="其他系所"/>
  </r>
  <r>
    <s v="03  6 2019  2:36PM            "/>
    <s v="李姿誼"/>
    <s v="L223836662"/>
    <s v="女"/>
    <s v="11/19/1995                    "/>
    <s v="學生"/>
    <s v="管理學院                      "/>
    <s v="國企系"/>
    <s v="碩士班"/>
    <n v="901112898"/>
    <s v="r07724012@ntu.edu.tw"/>
    <s v="其它"/>
    <s v="是"/>
    <n v="0"/>
    <n v="1"/>
    <s v="是"/>
    <m/>
    <s v="網路報名"/>
    <s v="140.112.215.243"/>
    <s v="r07724012"/>
    <n v="10"/>
    <s v="TIP"/>
    <s v="企業實習計劃說明會"/>
    <s v="0311_晟德集團"/>
    <n v="2"/>
    <n v="107"/>
    <n v="1"/>
    <n v="1"/>
    <n v="10"/>
    <s v="是"/>
    <x v="141"/>
    <n v="0"/>
    <n v="1"/>
    <n v="10"/>
    <n v="0"/>
    <n v="0"/>
    <n v="0"/>
    <s v="所"/>
    <s v="國企"/>
    <s v="國企所"/>
    <s v="國企所"/>
  </r>
  <r>
    <s v="03 15 2019  9:01AM            "/>
    <s v="李姿誼"/>
    <s v="L223836662"/>
    <s v="女"/>
    <s v="11/19/1995                    "/>
    <s v="學生"/>
    <s v="管理學院                      "/>
    <s v="國企系"/>
    <s v="碩士班"/>
    <n v="901112898"/>
    <s v="lz18317912@yahoo.com.tw"/>
    <s v="其它"/>
    <s v="是"/>
    <n v="0"/>
    <n v="0"/>
    <s v="是"/>
    <m/>
    <s v="現場報名"/>
    <m/>
    <s v="R07724012"/>
    <n v="0"/>
    <s v="TIP"/>
    <s v="企業實習計劃說明會"/>
    <s v="0314_精英公關集團"/>
    <n v="2"/>
    <n v="107"/>
    <n v="1"/>
    <n v="1"/>
    <n v="10"/>
    <m/>
    <x v="141"/>
    <n v="0"/>
    <n v="0"/>
    <n v="0"/>
    <n v="0"/>
    <n v="1"/>
    <n v="0"/>
    <s v="所"/>
    <s v="國企"/>
    <s v="國企所"/>
    <s v="國企所"/>
  </r>
  <r>
    <s v="03  6 2019  2:31PM            "/>
    <s v="李姿誼"/>
    <s v="L223836662"/>
    <s v="女"/>
    <s v="11/19/1995                    "/>
    <s v="學生"/>
    <s v="管理學院                      "/>
    <s v="國企系"/>
    <s v="碩士班"/>
    <n v="901112898"/>
    <s v="r07724012@ntu.edu.tw"/>
    <s v="其它"/>
    <s v="是"/>
    <n v="0"/>
    <n v="1"/>
    <s v="是"/>
    <m/>
    <s v="網路報名"/>
    <s v="140.112.215.243"/>
    <s v="r07724012"/>
    <n v="10"/>
    <s v="TIP"/>
    <s v="企業實習計劃說明會"/>
    <s v="0319_玉山銀行"/>
    <n v="2"/>
    <n v="107"/>
    <n v="1"/>
    <n v="1"/>
    <n v="10"/>
    <s v="是"/>
    <x v="141"/>
    <n v="0"/>
    <n v="1"/>
    <n v="10"/>
    <n v="0"/>
    <n v="0"/>
    <n v="0"/>
    <s v="所"/>
    <s v="國企"/>
    <s v="國企所"/>
    <s v="國企所"/>
  </r>
  <r>
    <s v="03 13 2019 11:35PM            "/>
    <s v="李律庭"/>
    <s v="G222092145"/>
    <s v="女"/>
    <s v="04/07/1993                    "/>
    <s v="學生"/>
    <s v="理學院                        "/>
    <s v="心理系一般組"/>
    <s v="碩士班"/>
    <n v="918282832"/>
    <s v="lilyuting@gmail.com"/>
    <s v="其它"/>
    <s v="否"/>
    <n v="1"/>
    <n v="0"/>
    <s v="否"/>
    <m/>
    <s v="網路報名"/>
    <s v="115.82.27.179"/>
    <s v="r07227125"/>
    <n v="10"/>
    <s v="TIP"/>
    <s v="企業實習計劃說明會"/>
    <s v="0314_精英公關集團"/>
    <n v="2"/>
    <n v="107"/>
    <n v="1"/>
    <n v="1"/>
    <n v="10"/>
    <s v="是"/>
    <x v="142"/>
    <n v="1"/>
    <n v="0"/>
    <n v="0"/>
    <n v="1"/>
    <n v="0"/>
    <n v="0"/>
    <s v="所"/>
    <s v="其他"/>
    <s v="其他系所"/>
    <s v="其他系所"/>
  </r>
  <r>
    <s v="03 11 2019  3:35PM            "/>
    <s v="李昱揚"/>
    <s v="F130085811"/>
    <s v="男"/>
    <s v="11/12/1997                    "/>
    <s v="學生"/>
    <s v="工學院                        "/>
    <s v="機械系"/>
    <s v="學士班"/>
    <n v="956861112"/>
    <s v="julian861112@icloud.com"/>
    <s v="其它"/>
    <s v="否"/>
    <n v="0"/>
    <n v="1"/>
    <s v="是"/>
    <m/>
    <s v="網路報名"/>
    <s v="101.12.165.66"/>
    <s v="b05502005"/>
    <n v="10"/>
    <s v="TIP"/>
    <s v="企業實習計劃說明會"/>
    <s v="0312_工研院產科國際所"/>
    <n v="2"/>
    <n v="107"/>
    <n v="1"/>
    <n v="1"/>
    <n v="10"/>
    <m/>
    <x v="143"/>
    <n v="0"/>
    <n v="1"/>
    <n v="10"/>
    <n v="0"/>
    <n v="0"/>
    <n v="0"/>
    <s v="系"/>
    <s v="其他"/>
    <s v="其他系所"/>
    <s v="其他系所"/>
  </r>
  <r>
    <s v="03 19 2019 11:20AM            "/>
    <s v="李美明"/>
    <s v="F228714470"/>
    <s v="女"/>
    <s v="05/19/1994                    "/>
    <s v="學生"/>
    <s v="管理學院                      "/>
    <s v="商研所"/>
    <s v="碩士班"/>
    <n v="905330800"/>
    <s v="r06741053@ntu.edu.tw"/>
    <s v="其它"/>
    <s v="是"/>
    <n v="0"/>
    <n v="0"/>
    <s v="是"/>
    <m/>
    <s v="現場報名"/>
    <m/>
    <s v="r06741053"/>
    <n v="0"/>
    <s v="TIP"/>
    <s v="企業實習計劃說明會"/>
    <s v="0318_大昌華嘉"/>
    <n v="2"/>
    <n v="107"/>
    <n v="1"/>
    <n v="1"/>
    <n v="10"/>
    <m/>
    <x v="144"/>
    <n v="0"/>
    <n v="0"/>
    <n v="0"/>
    <n v="0"/>
    <n v="1"/>
    <n v="0"/>
    <s v="所"/>
    <s v="商研"/>
    <s v="商研所"/>
    <s v="商研所"/>
  </r>
  <r>
    <s v="04 13 2019 12:58PM            "/>
    <s v="李重逸"/>
    <s v="E125691799"/>
    <s v="男"/>
    <s v="09/19/1999                    "/>
    <s v="學生"/>
    <s v="社會科學院                    "/>
    <s v="政治系公行組"/>
    <s v="學士班"/>
    <n v="956880919"/>
    <s v="percy880919@gmail.aom"/>
    <s v="其它"/>
    <s v="是"/>
    <s v="                              "/>
    <m/>
    <s v="是"/>
    <m/>
    <s v="網路報名"/>
    <m/>
    <s v="B06302310"/>
    <m/>
    <s v="TCP"/>
    <s v="結業式"/>
    <s v="0329_結業式"/>
    <n v="2"/>
    <n v="107"/>
    <n v="1"/>
    <n v="0"/>
    <n v="0"/>
    <m/>
    <x v="145"/>
    <n v="0"/>
    <n v="1"/>
    <n v="0"/>
    <n v="0"/>
    <n v="0"/>
    <n v="0"/>
    <s v="系"/>
    <s v="其他"/>
    <s v="其他系所"/>
    <s v="其他系所"/>
  </r>
  <r>
    <s v="04  8 2019  7:47PM            "/>
    <s v="李宸馨"/>
    <s v="F229021269"/>
    <s v="女"/>
    <s v="06/25/1996                    "/>
    <s v="校友"/>
    <m/>
    <s v="國企系"/>
    <s v="學士班校友"/>
    <n v="229271156"/>
    <s v="ariel414291@gmail.com"/>
    <s v="其它"/>
    <s v="否"/>
    <s v="                              "/>
    <m/>
    <s v="是"/>
    <m/>
    <s v="網路報名"/>
    <s v="140.112.25.16"/>
    <s v="b03704053"/>
    <n v="6"/>
    <s v="職涯講堂"/>
    <s v="校友職涯分享會"/>
    <s v="0423_EMBA108級鄭玉琪"/>
    <n v="2"/>
    <n v="107"/>
    <n v="1"/>
    <n v="1"/>
    <n v="10"/>
    <s v="科技業marketing所需工作能力和背景，謝謝"/>
    <x v="146"/>
    <n v="0"/>
    <n v="1"/>
    <n v="10"/>
    <n v="0"/>
    <n v="0"/>
    <n v="0"/>
    <s v="其他"/>
    <s v="非在校生"/>
    <s v="其他"/>
    <s v="其他"/>
  </r>
  <r>
    <s v="03 15 2019  3:01PM            "/>
    <s v="李祖安"/>
    <s v="F229443443"/>
    <s v="女"/>
    <s v="06/02/1998                    "/>
    <s v="學生"/>
    <s v="管理學院                      "/>
    <s v="會計系"/>
    <s v="學士班"/>
    <n v="984298636"/>
    <m/>
    <s v="其它"/>
    <s v="是"/>
    <n v="0"/>
    <n v="0"/>
    <s v="是"/>
    <m/>
    <s v="現場報名"/>
    <m/>
    <s v="B05702060"/>
    <n v="0"/>
    <s v="TIP"/>
    <s v="企業實習計劃說明會"/>
    <s v="0315_聚陽實業"/>
    <n v="2"/>
    <n v="107"/>
    <n v="1"/>
    <n v="1"/>
    <n v="10"/>
    <m/>
    <x v="147"/>
    <n v="0"/>
    <n v="0"/>
    <n v="0"/>
    <n v="0"/>
    <n v="1"/>
    <n v="0"/>
    <s v="系"/>
    <s v="會計"/>
    <s v="會計系"/>
    <s v="會計系"/>
  </r>
  <r>
    <s v="04 13 2019 12:58PM            "/>
    <s v="李培愉"/>
    <s v="F228336761"/>
    <s v="男"/>
    <s v="03/16/1994                    "/>
    <s v="學生"/>
    <s v="生物資源暨農學院              "/>
    <s v="農經系"/>
    <s v="碩士班"/>
    <n v="939631728"/>
    <s v="vivi4730@yahoo.com.tw"/>
    <s v="其它"/>
    <s v="是"/>
    <s v="                              "/>
    <m/>
    <s v="是"/>
    <m/>
    <s v="網路報名"/>
    <m/>
    <s v="R06627017"/>
    <m/>
    <s v="TCP"/>
    <s v="結業式"/>
    <s v="0329_結業式"/>
    <n v="2"/>
    <n v="107"/>
    <n v="1"/>
    <n v="0"/>
    <n v="0"/>
    <m/>
    <x v="148"/>
    <n v="0"/>
    <n v="1"/>
    <n v="0"/>
    <n v="0"/>
    <n v="0"/>
    <n v="0"/>
    <s v="所"/>
    <s v="其他"/>
    <s v="其他系所"/>
    <s v="其他系所"/>
  </r>
  <r>
    <s v="04 11 2019  4:28PM            "/>
    <s v="李莉姮"/>
    <s v="A229485768"/>
    <s v="女"/>
    <s v="08/19/1997                    "/>
    <s v="學生"/>
    <s v="管理學院                      "/>
    <s v="工管系企管組"/>
    <s v="學士班"/>
    <n v="905106331"/>
    <s v="b04701123@ntu.edu.tw"/>
    <s v="其它"/>
    <s v="否"/>
    <s v="                              "/>
    <m/>
    <s v="是"/>
    <m/>
    <s v="網路報名"/>
    <s v="1.162.59.57"/>
    <s v="b04701123"/>
    <n v="6"/>
    <s v="職涯講堂"/>
    <s v="校友職涯分享會"/>
    <s v="0423_EMBA108級鄭玉琪"/>
    <n v="2"/>
    <n v="107"/>
    <n v="1"/>
    <n v="1"/>
    <n v="10"/>
    <s v="無"/>
    <x v="149"/>
    <n v="0"/>
    <n v="1"/>
    <n v="10"/>
    <n v="0"/>
    <n v="0"/>
    <n v="0"/>
    <s v="系"/>
    <s v="工管"/>
    <s v="工管系"/>
    <s v="工管系"/>
  </r>
  <r>
    <s v="03 18 2019  9:07PM            "/>
    <s v="李善智"/>
    <s v="HC30237659"/>
    <s v="男"/>
    <s v="01/26/1998                    "/>
    <s v="學生"/>
    <s v="社會科學院                    "/>
    <s v="經濟系"/>
    <s v="學士班"/>
    <n v="909074017"/>
    <s v="santonius49@gmail.com"/>
    <s v="其它"/>
    <s v="否"/>
    <s v="                              "/>
    <m/>
    <s v="是"/>
    <m/>
    <s v="網路報名"/>
    <s v="140.112.243.140"/>
    <s v="b04302152"/>
    <n v="6"/>
    <s v="TIP"/>
    <s v="企業實習計劃說明會"/>
    <s v="0411_SAS"/>
    <n v="2"/>
    <n v="107"/>
    <n v="1"/>
    <n v="1"/>
    <n v="10"/>
    <s v="是"/>
    <x v="150"/>
    <n v="0"/>
    <n v="1"/>
    <n v="10"/>
    <n v="0"/>
    <n v="0"/>
    <n v="0"/>
    <s v="系"/>
    <s v="其他"/>
    <s v="其他系所"/>
    <s v="其他系所"/>
  </r>
  <r>
    <s v="04 11 2019 10:40AM            "/>
    <s v="李善智"/>
    <s v="HC30237659"/>
    <s v="男"/>
    <s v="01/26/1998                    "/>
    <s v="學生"/>
    <s v="社會科學院                    "/>
    <s v="經濟系"/>
    <s v="學士班"/>
    <n v="909074017"/>
    <s v="santonius49@gmail.com"/>
    <s v="其它"/>
    <s v="否"/>
    <s v="                              "/>
    <m/>
    <s v="是"/>
    <m/>
    <s v="網路報名"/>
    <s v="140.112.243.220"/>
    <s v="b04302152"/>
    <n v="6"/>
    <s v="TIP"/>
    <s v="企業實習說明會"/>
    <s v="0426_台灣通用磨坊"/>
    <n v="2"/>
    <n v="107"/>
    <n v="1"/>
    <n v="1"/>
    <n v="10"/>
    <s v="是"/>
    <x v="150"/>
    <n v="0"/>
    <n v="1"/>
    <n v="10"/>
    <n v="0"/>
    <n v="0"/>
    <n v="0"/>
    <s v="系"/>
    <s v="其他"/>
    <s v="其他系所"/>
    <s v="其他系所"/>
  </r>
  <r>
    <s v="04 11 2019 10:41AM            "/>
    <s v="李善智"/>
    <s v="HC30237659"/>
    <s v="男"/>
    <s v="01/26/1998                    "/>
    <s v="學生"/>
    <s v="社會科學院                    "/>
    <s v="經濟系"/>
    <s v="學士班"/>
    <n v="909074017"/>
    <s v="santonius49@gmail.com"/>
    <s v="其它"/>
    <s v="否"/>
    <s v="                              "/>
    <m/>
    <s v="否"/>
    <m/>
    <s v="網路報名"/>
    <s v="140.112.243.220"/>
    <s v="b04302152"/>
    <n v="6"/>
    <s v="TIP"/>
    <s v="企業實習說明會"/>
    <s v="0501_磊山保險經紀人"/>
    <n v="2"/>
    <n v="107"/>
    <n v="1"/>
    <n v="1"/>
    <n v="10"/>
    <s v="是"/>
    <x v="150"/>
    <n v="1"/>
    <n v="0"/>
    <n v="0"/>
    <n v="1"/>
    <n v="0"/>
    <n v="0"/>
    <s v="系"/>
    <s v="其他"/>
    <s v="其他系所"/>
    <s v="其他系所"/>
  </r>
  <r>
    <s v="03 19 2019 11:17AM            "/>
    <s v="李善樂"/>
    <s v="H124644726"/>
    <s v="女"/>
    <s v="01/11/1996                    "/>
    <s v="學生"/>
    <s v="管理學院                      "/>
    <s v="國企系"/>
    <s v="碩士班"/>
    <n v="906796080"/>
    <s v="huk468975@gmail.com"/>
    <s v="其它"/>
    <s v="是"/>
    <n v="0"/>
    <n v="0"/>
    <s v="是"/>
    <m/>
    <s v="現場報名"/>
    <m/>
    <s v="r07724011"/>
    <n v="0"/>
    <s v="TIP"/>
    <s v="企業實習計劃說明會"/>
    <s v="0318_大昌華嘉"/>
    <n v="2"/>
    <n v="107"/>
    <n v="1"/>
    <n v="1"/>
    <n v="10"/>
    <m/>
    <x v="151"/>
    <n v="0"/>
    <n v="0"/>
    <n v="0"/>
    <n v="0"/>
    <n v="1"/>
    <n v="0"/>
    <s v="所"/>
    <s v="國企"/>
    <s v="國企所"/>
    <s v="國企所"/>
  </r>
  <r>
    <s v="03  9 2019  3:51PM            "/>
    <s v="李善樂"/>
    <s v="H124644726"/>
    <s v="男"/>
    <s v="01/11/1996                    "/>
    <s v="學生"/>
    <s v="管理學院                      "/>
    <s v="國企系"/>
    <s v="碩士班"/>
    <n v="906796080"/>
    <s v="huk468975@gmail.com"/>
    <s v="其它"/>
    <s v="否"/>
    <n v="1"/>
    <n v="0"/>
    <s v="否"/>
    <m/>
    <s v="網路報名"/>
    <s v="27.246.101.179"/>
    <s v="r07724011"/>
    <n v="10"/>
    <s v="TIP"/>
    <s v="企業實習計劃說明會"/>
    <s v="0325_富達投信"/>
    <n v="2"/>
    <n v="107"/>
    <n v="1"/>
    <n v="1"/>
    <n v="10"/>
    <s v="有"/>
    <x v="151"/>
    <n v="1"/>
    <n v="0"/>
    <n v="0"/>
    <n v="1"/>
    <n v="0"/>
    <n v="0"/>
    <s v="所"/>
    <s v="國企"/>
    <s v="國企所"/>
    <s v="國企所"/>
  </r>
  <r>
    <s v="03 11 2019  9:10PM            "/>
    <s v="李溥浤"/>
    <s v="E125282665"/>
    <s v="男"/>
    <s v="12/12/1997                    "/>
    <s v="學生"/>
    <s v="工學院                        "/>
    <s v="機械系"/>
    <s v="學士班"/>
    <n v="919433808"/>
    <s v="twenet1212@gmail.com"/>
    <s v="其它"/>
    <s v="否"/>
    <n v="1"/>
    <n v="0"/>
    <s v="否"/>
    <m/>
    <s v="網路報名"/>
    <s v="140.112.252.176"/>
    <s v="b05502086"/>
    <n v="10"/>
    <s v="TIP"/>
    <s v="企業實習計劃說明會"/>
    <s v="0312_工研院產科國際所"/>
    <n v="2"/>
    <n v="107"/>
    <n v="1"/>
    <n v="1"/>
    <n v="10"/>
    <m/>
    <x v="152"/>
    <n v="1"/>
    <n v="0"/>
    <n v="0"/>
    <n v="1"/>
    <n v="0"/>
    <n v="0"/>
    <s v="系"/>
    <s v="其他"/>
    <s v="其他系所"/>
    <s v="其他系所"/>
  </r>
  <r>
    <s v="03 17 2019  9:45AM            "/>
    <s v="李煥勳"/>
    <s v="A127550457"/>
    <s v="男"/>
    <s v="10/28/1998                    "/>
    <s v="學生"/>
    <s v="管理學院                      "/>
    <s v="工管系企管組"/>
    <s v="學士班"/>
    <n v="952615667"/>
    <s v="b06701135@ntu.edu.tw"/>
    <s v="其它"/>
    <s v="否"/>
    <n v="0"/>
    <n v="1"/>
    <s v="是"/>
    <m/>
    <s v="網路報名"/>
    <s v="101.12.16.89"/>
    <s v="b06701135"/>
    <n v="10"/>
    <s v="TIP"/>
    <s v="企業實習計劃說明會"/>
    <s v="0320_國泰金控"/>
    <n v="2"/>
    <n v="107"/>
    <n v="1"/>
    <n v="1"/>
    <n v="10"/>
    <s v="否"/>
    <x v="153"/>
    <n v="0"/>
    <n v="1"/>
    <n v="10"/>
    <n v="0"/>
    <n v="0"/>
    <n v="0"/>
    <s v="系"/>
    <s v="工管"/>
    <s v="工管系"/>
    <s v="工管系"/>
  </r>
  <r>
    <s v="03  6 2019  2:04PM            "/>
    <s v="李照聖"/>
    <s v="F130305621"/>
    <s v="男"/>
    <s v="06/09/2000                    "/>
    <s v="學生"/>
    <s v="管理學院                      "/>
    <s v="會計系"/>
    <s v="學士班"/>
    <n v="910616679"/>
    <s v="0609stanleylee@gmail.com"/>
    <s v="其它"/>
    <s v="否"/>
    <n v="0"/>
    <n v="1"/>
    <s v="是"/>
    <m/>
    <s v="網路報名"/>
    <s v="42.72.74.31"/>
    <s v="b07702008"/>
    <n v="10"/>
    <s v="TIP"/>
    <s v="企業實習計劃說明會"/>
    <s v="0320_國泰金控"/>
    <n v="2"/>
    <n v="107"/>
    <n v="1"/>
    <n v="1"/>
    <n v="10"/>
    <s v="否"/>
    <x v="154"/>
    <n v="0"/>
    <n v="1"/>
    <n v="10"/>
    <n v="0"/>
    <n v="0"/>
    <n v="0"/>
    <s v="系"/>
    <s v="會計"/>
    <s v="會計系"/>
    <s v="會計系"/>
  </r>
  <r>
    <s v="02 15 2019  8:02PM            "/>
    <s v="李筱文"/>
    <s v="F229502545"/>
    <s v="女"/>
    <s v="02/25/1997                    "/>
    <s v="學生"/>
    <s v="管理學院                      "/>
    <s v="會計系"/>
    <s v="學士班"/>
    <n v="983750901"/>
    <s v="B05702061@nut.edu.tw"/>
    <s v="其它"/>
    <s v="否"/>
    <n v="0"/>
    <n v="1"/>
    <s v="是"/>
    <m/>
    <s v="網路報名"/>
    <s v="49.217.21.248"/>
    <s v="b05702061"/>
    <n v="10"/>
    <s v="TIP"/>
    <s v="企業實習計劃說明會"/>
    <s v="0311_晟德集團"/>
    <n v="2"/>
    <n v="107"/>
    <n v="1"/>
    <n v="1"/>
    <n v="10"/>
    <s v="是"/>
    <x v="155"/>
    <n v="0"/>
    <n v="1"/>
    <n v="10"/>
    <n v="0"/>
    <n v="0"/>
    <n v="0"/>
    <s v="系"/>
    <s v="會計"/>
    <s v="會計系"/>
    <s v="會計系"/>
  </r>
  <r>
    <s v="03 10 2019  5:45PM            "/>
    <s v="李鈺淇"/>
    <s v="B223305226"/>
    <s v="女"/>
    <s v="04/27/1999                    "/>
    <s v="學生"/>
    <s v="生物資源暨農學院              "/>
    <s v="生傳系"/>
    <s v="學士班"/>
    <n v="975436546"/>
    <s v="s94133@gmail.com"/>
    <s v="其它"/>
    <s v="否"/>
    <n v="0"/>
    <n v="1"/>
    <s v="是"/>
    <m/>
    <s v="網路報名"/>
    <s v="140.112.216.59"/>
    <s v="b06610038"/>
    <n v="10"/>
    <s v="TIP"/>
    <s v="企業實習計劃說明會"/>
    <s v="0312_工研院產科國際所"/>
    <n v="2"/>
    <n v="107"/>
    <n v="1"/>
    <n v="1"/>
    <n v="10"/>
    <m/>
    <x v="156"/>
    <n v="0"/>
    <n v="1"/>
    <n v="10"/>
    <n v="0"/>
    <n v="0"/>
    <n v="0"/>
    <s v="系"/>
    <s v="其他"/>
    <s v="其他系所"/>
    <s v="其他系所"/>
  </r>
  <r>
    <s v="03 10 2019  5:43PM            "/>
    <s v="李鈺淇"/>
    <s v="B223305226"/>
    <s v="女"/>
    <s v="04/27/1999                    "/>
    <s v="學生"/>
    <s v="生物資源暨農學院              "/>
    <s v="生傳系"/>
    <s v="學士班"/>
    <n v="975436546"/>
    <s v="s94133@gmail.com"/>
    <s v="其它"/>
    <s v="否"/>
    <n v="0"/>
    <n v="1"/>
    <s v="是"/>
    <m/>
    <s v="網路報名"/>
    <s v="140.112.216.59"/>
    <s v="b06610038"/>
    <n v="10"/>
    <s v="TIP"/>
    <s v="企業實習計劃說明會"/>
    <s v="0313_全球人壽"/>
    <n v="2"/>
    <n v="107"/>
    <n v="1"/>
    <n v="1"/>
    <n v="10"/>
    <s v="否"/>
    <x v="156"/>
    <n v="0"/>
    <n v="1"/>
    <n v="10"/>
    <n v="0"/>
    <n v="0"/>
    <n v="0"/>
    <s v="系"/>
    <s v="其他"/>
    <s v="其他系所"/>
    <s v="其他系所"/>
  </r>
  <r>
    <s v="03 12 2019  4:05PM            "/>
    <s v="李鈺淇"/>
    <s v="B223305226"/>
    <s v="女"/>
    <s v="04/27/1999                    "/>
    <s v="學生"/>
    <s v="生物資源暨農學院              "/>
    <s v="生傳系"/>
    <s v="學士班"/>
    <n v="975436546"/>
    <s v="s94133@gmail.com"/>
    <s v="其它"/>
    <s v="否"/>
    <n v="0"/>
    <n v="1"/>
    <s v="是"/>
    <m/>
    <s v="網路報名"/>
    <s v="140.112.4.192"/>
    <s v="b06610038"/>
    <n v="10"/>
    <s v="TIP"/>
    <s v="企業實習計劃說明會"/>
    <s v="0314_精英公關集團"/>
    <n v="2"/>
    <n v="107"/>
    <n v="1"/>
    <n v="1"/>
    <n v="10"/>
    <s v="否"/>
    <x v="156"/>
    <n v="0"/>
    <n v="1"/>
    <n v="10"/>
    <n v="0"/>
    <n v="0"/>
    <n v="0"/>
    <s v="系"/>
    <s v="其他"/>
    <s v="其他系所"/>
    <s v="其他系所"/>
  </r>
  <r>
    <s v="03 10 2019  5:41PM            "/>
    <s v="李鈺淇"/>
    <s v="B223305226"/>
    <s v="女"/>
    <s v="04/27/1999                    "/>
    <s v="學生"/>
    <s v="生物資源暨農學院              "/>
    <s v="生傳系"/>
    <s v="學士班"/>
    <n v="975436546"/>
    <s v="s94133@gmail.com"/>
    <s v="其它"/>
    <s v="否"/>
    <n v="0"/>
    <n v="1"/>
    <s v="是"/>
    <m/>
    <s v="網路報名"/>
    <s v="140.112.216.59"/>
    <s v="b06610038"/>
    <n v="10"/>
    <s v="TIP"/>
    <s v="企業實習計劃說明會"/>
    <s v="0315_聚陽實業"/>
    <n v="2"/>
    <n v="107"/>
    <n v="1"/>
    <n v="1"/>
    <n v="10"/>
    <s v="否"/>
    <x v="156"/>
    <n v="0"/>
    <n v="1"/>
    <n v="10"/>
    <n v="0"/>
    <n v="0"/>
    <n v="0"/>
    <s v="系"/>
    <s v="其他"/>
    <s v="其他系所"/>
    <s v="其他系所"/>
  </r>
  <r>
    <s v="03 12 2019  4:08PM            "/>
    <s v="李鈺淇"/>
    <s v="B223305226"/>
    <s v="女"/>
    <s v="04/27/1999                    "/>
    <s v="學生"/>
    <s v="生物資源暨農學院              "/>
    <s v="生傳系"/>
    <s v="學士班"/>
    <n v="975436546"/>
    <s v="s94133@gmail.com"/>
    <s v="其它"/>
    <s v="否"/>
    <n v="0"/>
    <n v="1"/>
    <s v="是"/>
    <m/>
    <s v="網路報名"/>
    <s v="140.112.4.192"/>
    <s v="b06610038"/>
    <n v="10"/>
    <s v="TIP"/>
    <s v="企業實習計劃說明會"/>
    <s v="0320_國泰金控"/>
    <n v="2"/>
    <n v="107"/>
    <n v="1"/>
    <n v="1"/>
    <n v="10"/>
    <s v="無"/>
    <x v="156"/>
    <n v="0"/>
    <n v="1"/>
    <n v="10"/>
    <n v="0"/>
    <n v="0"/>
    <n v="0"/>
    <s v="系"/>
    <s v="其他"/>
    <s v="其他系所"/>
    <s v="其他系所"/>
  </r>
  <r>
    <s v="03 10 2019  5:44PM            "/>
    <s v="李鈺淇"/>
    <s v="B223305226"/>
    <s v="女"/>
    <s v="04/27/1999                    "/>
    <s v="學生"/>
    <s v="生物資源暨農學院              "/>
    <s v="生傳系"/>
    <s v="學士班"/>
    <n v="975436546"/>
    <s v="s94133@gmail.com"/>
    <s v="其它"/>
    <s v="否"/>
    <n v="0"/>
    <n v="1"/>
    <s v="是"/>
    <m/>
    <s v="網路報名"/>
    <s v="140.112.216.59"/>
    <s v="b06610038"/>
    <n v="10"/>
    <s v="TIP"/>
    <s v="企業實習計劃說明會"/>
    <s v="0322_台灣拜耳"/>
    <n v="2"/>
    <n v="107"/>
    <n v="1"/>
    <n v="1"/>
    <n v="10"/>
    <s v="無"/>
    <x v="156"/>
    <n v="0"/>
    <n v="1"/>
    <n v="10"/>
    <n v="0"/>
    <n v="0"/>
    <n v="0"/>
    <s v="系"/>
    <s v="其他"/>
    <s v="其他系所"/>
    <s v="其他系所"/>
  </r>
  <r>
    <m/>
    <s v="李鈺淇"/>
    <m/>
    <m/>
    <m/>
    <m/>
    <m/>
    <m/>
    <m/>
    <m/>
    <m/>
    <m/>
    <m/>
    <m/>
    <m/>
    <m/>
    <m/>
    <m/>
    <m/>
    <s v="b06610038"/>
    <m/>
    <s v="出席問題"/>
    <m/>
    <s v="0327 只領便當就離開了"/>
    <m/>
    <m/>
    <m/>
    <m/>
    <m/>
    <m/>
    <x v="156"/>
    <m/>
    <n v="0"/>
    <n v="-60"/>
    <m/>
    <m/>
    <m/>
    <m/>
    <s v="非在校生"/>
    <m/>
    <m/>
  </r>
  <r>
    <s v="03 18 2019 10:31PM            "/>
    <s v="李鈺淇"/>
    <s v="B223305226"/>
    <s v="女"/>
    <s v="04/27/1999                    "/>
    <s v="學生"/>
    <s v="生物資源暨農學院              "/>
    <s v="生傳系"/>
    <s v="學士班"/>
    <n v="975436546"/>
    <s v="s94133@gmail.com"/>
    <s v="其它"/>
    <s v="否"/>
    <s v="                              "/>
    <m/>
    <s v="否"/>
    <m/>
    <s v="網路報名"/>
    <s v="140.112.216.59"/>
    <s v="b06610038"/>
    <n v="6"/>
    <s v="TIP"/>
    <s v="企業實習計劃說明會"/>
    <s v="0327_願麗醫美集團"/>
    <n v="2"/>
    <n v="107"/>
    <n v="1"/>
    <n v="1"/>
    <n v="10"/>
    <s v="是"/>
    <x v="156"/>
    <n v="1"/>
    <n v="0"/>
    <n v="0"/>
    <n v="1"/>
    <n v="0"/>
    <n v="0"/>
    <s v="系"/>
    <s v="其他"/>
    <s v="其他系所"/>
    <s v="其他系所"/>
  </r>
  <r>
    <s v="03 25 2019  8:41AM            "/>
    <s v="李嘉軒"/>
    <s v="T224092821"/>
    <s v="女"/>
    <s v="12/29/1995                    "/>
    <s v="學生"/>
    <s v="管理學院                      "/>
    <s v="財金系"/>
    <s v="碩士班"/>
    <n v="986582685"/>
    <s v="r07723081@ntu.edu.tw"/>
    <s v="其它"/>
    <s v="是"/>
    <n v="0"/>
    <n v="1"/>
    <s v="是"/>
    <m/>
    <s v="網路報名"/>
    <s v="140.112.235.114"/>
    <s v="r07723081"/>
    <n v="10"/>
    <s v="TIP"/>
    <s v="企業實習計劃說明會"/>
    <s v="0325_富達投信"/>
    <n v="2"/>
    <n v="107"/>
    <n v="1"/>
    <n v="1"/>
    <n v="10"/>
    <s v="Y"/>
    <x v="157"/>
    <n v="0"/>
    <n v="1"/>
    <n v="10"/>
    <n v="0"/>
    <n v="0"/>
    <n v="0"/>
    <s v="所"/>
    <s v="財金"/>
    <s v="財金所"/>
    <s v="財金所"/>
  </r>
  <r>
    <s v="03 20 2019  1:54PM            "/>
    <s v="李韶凱"/>
    <s v="H124492491"/>
    <s v="男"/>
    <s v="09/20/1993                    "/>
    <s v="學生"/>
    <s v="生物資源暨農學院              "/>
    <s v="農藝系生統組"/>
    <s v="碩士班"/>
    <n v="975175323"/>
    <s v="b01608035@ntu.edu.tw"/>
    <s v="其它"/>
    <s v="否"/>
    <s v="                              "/>
    <m/>
    <s v="否"/>
    <m/>
    <s v="網路報名"/>
    <s v="1.169.90.212"/>
    <s v="r06621210"/>
    <n v="6"/>
    <s v="TIP"/>
    <s v="企業實習計劃說明會"/>
    <s v="0411_SAS"/>
    <n v="2"/>
    <n v="107"/>
    <n v="1"/>
    <n v="1"/>
    <n v="10"/>
    <s v="否"/>
    <x v="158"/>
    <n v="1"/>
    <n v="0"/>
    <n v="0"/>
    <n v="1"/>
    <n v="0"/>
    <n v="0"/>
    <s v="所"/>
    <s v="其他"/>
    <s v="其他系所"/>
    <s v="其他系所"/>
  </r>
  <r>
    <s v="02 16 2019  1:10PM            "/>
    <s v="李璨婷"/>
    <s v="F228487969"/>
    <s v="女"/>
    <s v="01/22/1995                    "/>
    <s v="學生"/>
    <s v="管理學院                      "/>
    <s v="資管系"/>
    <s v="碩士班"/>
    <n v="972190893"/>
    <s v="tina9571712@gmail.com"/>
    <s v="其它"/>
    <s v="否"/>
    <n v="0"/>
    <n v="1"/>
    <s v="是"/>
    <m/>
    <s v="網路報名"/>
    <s v="182.235.13.157"/>
    <s v="r06725002"/>
    <n v="10"/>
    <s v="TIP"/>
    <s v="企業實習計劃說明會"/>
    <s v="0306_藍天百腦匯"/>
    <n v="2"/>
    <n v="107"/>
    <n v="1"/>
    <n v="1"/>
    <n v="10"/>
    <s v="否"/>
    <x v="159"/>
    <n v="0"/>
    <n v="1"/>
    <n v="10"/>
    <n v="0"/>
    <n v="0"/>
    <n v="0"/>
    <s v="所"/>
    <s v="資管"/>
    <s v="資管所"/>
    <s v="資管所"/>
  </r>
  <r>
    <s v="03  5 2019  3:52PM            "/>
    <s v="李璨婷"/>
    <s v="F228487969"/>
    <s v="女"/>
    <s v="01/22/1995                    "/>
    <s v="學生"/>
    <s v="管理學院                      "/>
    <s v="資管系"/>
    <s v="碩士班"/>
    <n v="972190893"/>
    <s v="tina9571712@gmail.com"/>
    <s v="其它"/>
    <s v="否"/>
    <n v="0"/>
    <n v="1"/>
    <s v="是"/>
    <m/>
    <s v="網路報名"/>
    <s v="140.112.25.106"/>
    <s v="r06725002"/>
    <n v="10"/>
    <s v="TIP"/>
    <s v="企業實習計劃說明會"/>
    <s v="0312_工研院產科國際所"/>
    <n v="2"/>
    <n v="107"/>
    <n v="1"/>
    <n v="1"/>
    <n v="10"/>
    <m/>
    <x v="159"/>
    <n v="0"/>
    <n v="1"/>
    <n v="10"/>
    <n v="0"/>
    <n v="0"/>
    <n v="0"/>
    <s v="所"/>
    <s v="資管"/>
    <s v="資管所"/>
    <s v="資管所"/>
  </r>
  <r>
    <s v="02 21 2019 11:06PM            "/>
    <s v="李璨婷"/>
    <s v="F228487969"/>
    <s v="女"/>
    <s v="01/22/1995                    "/>
    <s v="學生"/>
    <s v="管理學院                      "/>
    <s v="資管系"/>
    <s v="碩士班"/>
    <n v="972190893"/>
    <s v="tina9571712@gmail.com"/>
    <s v="其它"/>
    <s v="否"/>
    <n v="0"/>
    <n v="1"/>
    <s v="是"/>
    <m/>
    <s v="網路報名"/>
    <s v="140.112.235.47"/>
    <s v="r06725002"/>
    <n v="10"/>
    <s v="TIP"/>
    <s v="企業實習計劃說明會"/>
    <s v="0313_全球人壽"/>
    <n v="2"/>
    <n v="107"/>
    <n v="1"/>
    <n v="1"/>
    <n v="10"/>
    <s v="否"/>
    <x v="159"/>
    <n v="0"/>
    <n v="1"/>
    <n v="10"/>
    <n v="0"/>
    <n v="0"/>
    <n v="0"/>
    <s v="所"/>
    <s v="資管"/>
    <s v="資管所"/>
    <s v="資管所"/>
  </r>
  <r>
    <s v="02 16 2019  1:09PM            "/>
    <s v="李璨婷"/>
    <s v="F228487969"/>
    <s v="女"/>
    <s v="01/22/1995                    "/>
    <s v="學生"/>
    <s v="管理學院                      "/>
    <s v="資管系"/>
    <s v="碩士班"/>
    <n v="972190893"/>
    <s v="tina9571712@gmail.com"/>
    <s v="其它"/>
    <s v="否"/>
    <n v="0"/>
    <n v="1"/>
    <s v="是"/>
    <m/>
    <s v="網路報名"/>
    <s v="182.235.13.157"/>
    <s v="r06725002"/>
    <n v="10"/>
    <s v="TIP"/>
    <s v="企業實習計劃說明會"/>
    <s v="0315_聚陽實業"/>
    <n v="2"/>
    <n v="107"/>
    <n v="1"/>
    <n v="1"/>
    <n v="10"/>
    <s v="否"/>
    <x v="159"/>
    <n v="0"/>
    <n v="1"/>
    <n v="10"/>
    <n v="0"/>
    <n v="0"/>
    <n v="0"/>
    <s v="所"/>
    <s v="資管"/>
    <s v="資管所"/>
    <s v="資管所"/>
  </r>
  <r>
    <s v="02 16 2019  1:11PM            "/>
    <s v="李璨婷"/>
    <s v="F228487969"/>
    <s v="女"/>
    <s v="01/22/1995                    "/>
    <s v="學生"/>
    <s v="管理學院                      "/>
    <s v="資管系"/>
    <s v="碩士班"/>
    <n v="972190893"/>
    <s v="tina9571712@gmail.com"/>
    <s v="其它"/>
    <s v="否"/>
    <n v="0"/>
    <n v="1"/>
    <s v="是"/>
    <m/>
    <s v="網路報名"/>
    <s v="182.235.13.157"/>
    <s v="r06725002"/>
    <n v="10"/>
    <s v="TIP"/>
    <s v="企業實習計劃說明會"/>
    <s v="0319_玉山銀行"/>
    <n v="2"/>
    <n v="107"/>
    <n v="1"/>
    <n v="1"/>
    <n v="10"/>
    <s v="否"/>
    <x v="159"/>
    <n v="0"/>
    <n v="1"/>
    <n v="10"/>
    <n v="0"/>
    <n v="0"/>
    <n v="0"/>
    <s v="所"/>
    <s v="資管"/>
    <s v="資管所"/>
    <s v="資管所"/>
  </r>
  <r>
    <s v="02 16 2019  1:08PM            "/>
    <s v="李璨婷"/>
    <s v="F228487969"/>
    <s v="女"/>
    <s v="01/22/1995                    "/>
    <s v="學生"/>
    <s v="管理學院                      "/>
    <s v="資管系"/>
    <s v="碩士班"/>
    <n v="972190893"/>
    <s v="tina9571712@gmail.com"/>
    <s v="其它"/>
    <s v="否"/>
    <n v="0"/>
    <n v="1"/>
    <s v="是"/>
    <m/>
    <s v="網路報名"/>
    <s v="182.235.13.157"/>
    <s v="r06725002"/>
    <n v="10"/>
    <s v="TIP"/>
    <s v="企業實習計劃說明會"/>
    <s v="0320_國泰金控"/>
    <n v="2"/>
    <n v="107"/>
    <n v="1"/>
    <n v="1"/>
    <n v="10"/>
    <s v="無"/>
    <x v="159"/>
    <n v="0"/>
    <n v="1"/>
    <n v="10"/>
    <n v="0"/>
    <n v="0"/>
    <n v="0"/>
    <s v="所"/>
    <s v="資管"/>
    <s v="資管所"/>
    <s v="資管所"/>
  </r>
  <r>
    <s v="03  5 2019  3:55PM            "/>
    <s v="李璨婷"/>
    <s v="F228487969"/>
    <s v="女"/>
    <s v="01/22/1995                    "/>
    <s v="學生"/>
    <s v="管理學院                      "/>
    <s v="資管系"/>
    <s v="碩士班"/>
    <n v="972190893"/>
    <s v="tina9571712@gmail.com"/>
    <s v="其它"/>
    <s v="否"/>
    <n v="0"/>
    <n v="1"/>
    <s v="是"/>
    <m/>
    <s v="網路報名"/>
    <s v="140.112.25.106"/>
    <s v="r06725002"/>
    <n v="10"/>
    <s v="TIP"/>
    <s v="企業實習計劃說明會"/>
    <s v="0322_台灣拜耳"/>
    <n v="2"/>
    <n v="107"/>
    <n v="1"/>
    <n v="1"/>
    <n v="10"/>
    <s v="無"/>
    <x v="159"/>
    <n v="0"/>
    <n v="1"/>
    <n v="10"/>
    <n v="0"/>
    <n v="0"/>
    <n v="0"/>
    <s v="所"/>
    <s v="資管"/>
    <s v="資管所"/>
    <s v="資管所"/>
  </r>
  <r>
    <m/>
    <s v="李璨婷"/>
    <m/>
    <m/>
    <m/>
    <m/>
    <m/>
    <m/>
    <m/>
    <m/>
    <m/>
    <m/>
    <m/>
    <m/>
    <m/>
    <m/>
    <m/>
    <m/>
    <m/>
    <s v="r06725002"/>
    <m/>
    <s v="出席問題"/>
    <m/>
    <s v="0327 只領便當就離開了"/>
    <m/>
    <m/>
    <m/>
    <m/>
    <m/>
    <m/>
    <x v="159"/>
    <m/>
    <n v="0"/>
    <n v="-70"/>
    <m/>
    <m/>
    <m/>
    <m/>
    <s v="非在校生"/>
    <m/>
    <m/>
  </r>
  <r>
    <s v="03 19 2019 10:01PM            "/>
    <s v="李璨婷"/>
    <s v="F228487969"/>
    <s v="女"/>
    <s v="01/22/1995                    "/>
    <s v="學生"/>
    <s v="管理學院                      "/>
    <s v="資管系"/>
    <s v="碩士班"/>
    <n v="972190893"/>
    <s v="tina9571712@gmail.com"/>
    <s v="其它"/>
    <s v="否"/>
    <s v="                              "/>
    <m/>
    <s v="否"/>
    <m/>
    <s v="網路報名"/>
    <s v="140.112.235.47"/>
    <s v="r06725002"/>
    <n v="6"/>
    <s v="TIP"/>
    <s v="企業實習計劃說明會"/>
    <s v="0327_願麗醫美集團"/>
    <n v="2"/>
    <n v="107"/>
    <n v="1"/>
    <n v="1"/>
    <n v="10"/>
    <s v="否"/>
    <x v="159"/>
    <n v="1"/>
    <n v="0"/>
    <n v="0"/>
    <n v="1"/>
    <n v="0"/>
    <n v="0"/>
    <s v="所"/>
    <s v="資管"/>
    <s v="資管所"/>
    <s v="資管所"/>
  </r>
  <r>
    <s v="05  1 2019  5:42PM            "/>
    <s v="李璨婷"/>
    <s v="F228487969"/>
    <s v="女"/>
    <s v="01/22/1995                    "/>
    <s v="學生"/>
    <s v="管理學院                      "/>
    <s v="資管系"/>
    <s v="碩士班"/>
    <n v="972190893"/>
    <s v="tina9571712@gmail.com"/>
    <s v="其它"/>
    <s v="否"/>
    <s v="                              "/>
    <m/>
    <s v="是"/>
    <m/>
    <s v="網路報名"/>
    <s v="182.235.13.157"/>
    <s v="r06725002"/>
    <n v="6"/>
    <s v="TIP"/>
    <s v="企業實習說明會"/>
    <s v="0506_綠藤生機"/>
    <n v="2"/>
    <n v="107"/>
    <n v="1"/>
    <n v="1"/>
    <n v="10"/>
    <s v="否"/>
    <x v="159"/>
    <n v="0"/>
    <n v="1"/>
    <n v="10"/>
    <n v="0"/>
    <n v="0"/>
    <n v="0"/>
    <s v="所"/>
    <s v="資管"/>
    <s v="資管所"/>
    <s v="資管所"/>
  </r>
  <r>
    <s v="02 25 2019 10:23PM            "/>
    <s v="杜川東"/>
    <s v="AA20113945"/>
    <s v="男"/>
    <s v="01/17/1987                    "/>
    <s v="學生"/>
    <s v="文學院                        "/>
    <s v="歷史系"/>
    <s v="碩士班"/>
    <n v="919354495"/>
    <s v="r05123021@ntu.edu.tw"/>
    <s v="其它"/>
    <s v="否"/>
    <n v="0"/>
    <n v="1"/>
    <s v="是"/>
    <m/>
    <s v="網路報名"/>
    <s v="140.112.142.5"/>
    <s v="r05123021"/>
    <n v="10"/>
    <s v="TIP"/>
    <s v="企業實習計劃說明會"/>
    <s v="0306_藍天百腦匯"/>
    <n v="2"/>
    <n v="107"/>
    <n v="1"/>
    <n v="1"/>
    <n v="10"/>
    <s v="是"/>
    <x v="160"/>
    <n v="0"/>
    <n v="1"/>
    <n v="10"/>
    <n v="0"/>
    <n v="0"/>
    <n v="0"/>
    <s v="所"/>
    <s v="其他"/>
    <s v="其他系所"/>
    <s v="其他系所"/>
  </r>
  <r>
    <s v="02 25 2019 10:19PM            "/>
    <s v="杜川東"/>
    <s v="AA20113945"/>
    <s v="男"/>
    <s v="01/17/1987                    "/>
    <s v="學生"/>
    <s v="文學院                        "/>
    <s v="歷史系"/>
    <s v="碩士班"/>
    <n v="919354495"/>
    <s v="r05123021@ntu.edu.tw"/>
    <s v="其它"/>
    <s v="否"/>
    <n v="0"/>
    <n v="1"/>
    <s v="是"/>
    <m/>
    <s v="網路報名"/>
    <s v="140.112.142.5"/>
    <s v="r05123021"/>
    <n v="10"/>
    <s v="TIP"/>
    <s v="企業實習計劃說明會"/>
    <s v="0311_晟德集團"/>
    <n v="2"/>
    <n v="107"/>
    <n v="1"/>
    <n v="1"/>
    <n v="10"/>
    <s v="是"/>
    <x v="160"/>
    <n v="0"/>
    <n v="1"/>
    <n v="10"/>
    <n v="0"/>
    <n v="0"/>
    <n v="0"/>
    <s v="所"/>
    <s v="其他"/>
    <s v="其他系所"/>
    <s v="其他系所"/>
  </r>
  <r>
    <s v="02 25 2019 10:25PM            "/>
    <s v="杜川東"/>
    <s v="AA20113945"/>
    <s v="男"/>
    <s v="01/17/1987                    "/>
    <s v="學生"/>
    <s v="文學院                        "/>
    <s v="歷史系"/>
    <s v="碩士班"/>
    <n v="919354495"/>
    <s v="r05123021@ntu.edu.tw"/>
    <s v="其它"/>
    <s v="否"/>
    <n v="0"/>
    <n v="1"/>
    <s v="是"/>
    <m/>
    <s v="網路報名"/>
    <s v="140.112.142.5"/>
    <s v="r05123021"/>
    <n v="10"/>
    <s v="TIP"/>
    <s v="企業實習計劃說明會"/>
    <s v="0313_全球人壽"/>
    <n v="2"/>
    <n v="107"/>
    <n v="1"/>
    <n v="1"/>
    <n v="10"/>
    <s v="是"/>
    <x v="160"/>
    <n v="0"/>
    <n v="1"/>
    <n v="10"/>
    <n v="0"/>
    <n v="0"/>
    <n v="0"/>
    <s v="所"/>
    <s v="其他"/>
    <s v="其他系所"/>
    <s v="其他系所"/>
  </r>
  <r>
    <s v="02 25 2019 10:22PM            "/>
    <s v="杜川東"/>
    <s v="AA20113945"/>
    <s v="男"/>
    <s v="01/17/1987                    "/>
    <s v="學生"/>
    <s v="文學院                        "/>
    <s v="歷史系"/>
    <s v="碩士班"/>
    <n v="919354495"/>
    <s v="r05123021@ntu.edu.tw"/>
    <s v="其它"/>
    <s v="否"/>
    <n v="0"/>
    <n v="1"/>
    <s v="是"/>
    <m/>
    <s v="網路報名"/>
    <s v="140.112.142.5"/>
    <s v="r05123021"/>
    <n v="10"/>
    <s v="TIP"/>
    <s v="企業實習計劃說明會"/>
    <s v="0314_精英公關集團"/>
    <n v="2"/>
    <n v="107"/>
    <n v="1"/>
    <n v="1"/>
    <n v="10"/>
    <s v="是"/>
    <x v="160"/>
    <n v="0"/>
    <n v="1"/>
    <n v="10"/>
    <n v="0"/>
    <n v="0"/>
    <n v="0"/>
    <s v="所"/>
    <s v="其他"/>
    <s v="其他系所"/>
    <s v="其他系所"/>
  </r>
  <r>
    <s v="03  8 2019 10:11PM            "/>
    <s v="杜川東"/>
    <s v="AA20113945"/>
    <s v="男"/>
    <s v="01/17/1987                    "/>
    <s v="學生"/>
    <s v="文學院                        "/>
    <s v="歷史系"/>
    <s v="碩士班"/>
    <n v="919354495"/>
    <s v="r05123021@ntu.edu.tw"/>
    <s v="其它"/>
    <s v="否"/>
    <n v="0"/>
    <n v="1"/>
    <s v="是"/>
    <m/>
    <s v="網路報名"/>
    <s v="140.112.142.5"/>
    <s v="r05123021"/>
    <n v="10"/>
    <s v="TIP"/>
    <s v="企業實習計劃說明會"/>
    <s v="0318_大昌華嘉"/>
    <n v="2"/>
    <n v="107"/>
    <n v="1"/>
    <n v="1"/>
    <n v="10"/>
    <m/>
    <x v="160"/>
    <n v="0"/>
    <n v="1"/>
    <n v="10"/>
    <n v="0"/>
    <n v="0"/>
    <n v="0"/>
    <s v="所"/>
    <s v="其他"/>
    <s v="其他系所"/>
    <s v="其他系所"/>
  </r>
  <r>
    <s v="02 25 2019 10:25PM            "/>
    <s v="杜川東"/>
    <s v="AA20113945"/>
    <s v="男"/>
    <s v="01/17/1987                    "/>
    <s v="學生"/>
    <s v="文學院                        "/>
    <s v="歷史系"/>
    <s v="碩士班"/>
    <n v="919354495"/>
    <s v="r05123021@ntu.edu.tw"/>
    <s v="其它"/>
    <s v="否"/>
    <n v="0"/>
    <n v="1"/>
    <s v="是"/>
    <m/>
    <s v="網路報名"/>
    <s v="140.112.142.5"/>
    <s v="r05123021"/>
    <n v="10"/>
    <s v="TIP"/>
    <s v="企業實習計劃說明會"/>
    <s v="0319_玉山銀行"/>
    <n v="2"/>
    <n v="107"/>
    <n v="1"/>
    <n v="1"/>
    <n v="10"/>
    <s v="是"/>
    <x v="160"/>
    <n v="0"/>
    <n v="1"/>
    <n v="10"/>
    <n v="0"/>
    <n v="0"/>
    <n v="0"/>
    <s v="所"/>
    <s v="其他"/>
    <s v="其他系所"/>
    <s v="其他系所"/>
  </r>
  <r>
    <s v="03  8 2019 10:30PM            "/>
    <s v="杜川東"/>
    <s v="AA20113945"/>
    <s v="男"/>
    <s v="01/17/1987                    "/>
    <s v="學生"/>
    <s v="文學院                        "/>
    <s v="歷史系"/>
    <s v="碩士班"/>
    <n v="919354495"/>
    <s v="r05123021@ntu.edu.tw"/>
    <s v="其它"/>
    <s v="否"/>
    <n v="0"/>
    <n v="1"/>
    <s v="是"/>
    <m/>
    <s v="網路報名"/>
    <s v="140.112.142.5"/>
    <s v="r05123021"/>
    <n v="10"/>
    <s v="職涯講堂"/>
    <s v="校友職涯分享會"/>
    <s v="0320_國企B97陳迦樂"/>
    <n v="2"/>
    <n v="107"/>
    <n v="1"/>
    <n v="1"/>
    <n v="10"/>
    <m/>
    <x v="160"/>
    <n v="0"/>
    <n v="1"/>
    <n v="10"/>
    <n v="0"/>
    <n v="0"/>
    <n v="0"/>
    <s v="所"/>
    <s v="其他"/>
    <s v="其他系所"/>
    <s v="其他系所"/>
  </r>
  <r>
    <s v="02 25 2019 10:18PM            "/>
    <s v="杜川東"/>
    <s v="AA20113945"/>
    <s v="男"/>
    <s v="01/17/1987                    "/>
    <s v="學生"/>
    <s v="文學院                        "/>
    <s v="歷史系"/>
    <s v="碩士班"/>
    <n v="919354495"/>
    <s v="r05123021@ntu.edu.tw"/>
    <s v="其它"/>
    <s v="否"/>
    <n v="0"/>
    <n v="1"/>
    <s v="是"/>
    <m/>
    <s v="網路報名"/>
    <s v="140.112.142.5"/>
    <s v="r05123021"/>
    <n v="10"/>
    <s v="TIP"/>
    <s v="企業實習計劃說明會"/>
    <s v="0320_國泰金控"/>
    <n v="2"/>
    <n v="107"/>
    <n v="1"/>
    <n v="1"/>
    <n v="10"/>
    <s v="有"/>
    <x v="160"/>
    <n v="0"/>
    <n v="1"/>
    <n v="10"/>
    <n v="0"/>
    <n v="0"/>
    <n v="0"/>
    <s v="所"/>
    <s v="其他"/>
    <s v="其他系所"/>
    <s v="其他系所"/>
  </r>
  <r>
    <s v="04  9 2019 11:11PM            "/>
    <s v="杜川東"/>
    <s v="AA20113945"/>
    <s v="男"/>
    <s v="01/17/1987                    "/>
    <s v="學生"/>
    <s v="文學院                        "/>
    <s v="歷史系"/>
    <s v="碩士班"/>
    <n v="919354495"/>
    <s v="r05123021@ntu.edu.tw"/>
    <s v="其它"/>
    <s v="否"/>
    <s v="                              "/>
    <m/>
    <s v="是"/>
    <m/>
    <s v="網路報名"/>
    <s v="140.112.142.5"/>
    <s v="r05123021"/>
    <n v="6"/>
    <s v="TIP"/>
    <s v="企業實習計劃說明會"/>
    <s v="0410_燦坤實業"/>
    <n v="2"/>
    <n v="107"/>
    <n v="1"/>
    <n v="1"/>
    <n v="10"/>
    <s v="是"/>
    <x v="160"/>
    <n v="0"/>
    <n v="1"/>
    <n v="10"/>
    <n v="0"/>
    <n v="0"/>
    <n v="0"/>
    <s v="所"/>
    <s v="其他"/>
    <s v="其他系所"/>
    <s v="其他系所"/>
  </r>
  <r>
    <s v="04  9 2019 11:12PM            "/>
    <s v="杜川東"/>
    <s v="AA20113945"/>
    <s v="男"/>
    <s v="01/17/1987                    "/>
    <s v="學生"/>
    <s v="文學院                        "/>
    <s v="歷史系"/>
    <s v="碩士班"/>
    <n v="919354495"/>
    <s v="r05123021@ntu.edu.tw"/>
    <s v="其它"/>
    <s v="否"/>
    <s v="                              "/>
    <m/>
    <s v="是"/>
    <m/>
    <s v="網路報名"/>
    <s v="140.112.142.5"/>
    <s v="r05123021"/>
    <n v="6"/>
    <s v="TIP"/>
    <s v="企業實習計劃說明會"/>
    <s v="0412_華碩電腦"/>
    <n v="2"/>
    <n v="107"/>
    <n v="1"/>
    <n v="1"/>
    <n v="10"/>
    <s v="是"/>
    <x v="160"/>
    <n v="0"/>
    <n v="1"/>
    <n v="10"/>
    <n v="0"/>
    <n v="0"/>
    <n v="0"/>
    <s v="所"/>
    <s v="其他"/>
    <s v="其他系所"/>
    <s v="其他系所"/>
  </r>
  <r>
    <s v="02 19 2019  5:24PM            "/>
    <s v="汪沛嫻"/>
    <s v="E224780324"/>
    <s v="女"/>
    <s v="02/03/1998                    "/>
    <s v="學生"/>
    <s v="管理學院                      "/>
    <s v="會計系"/>
    <s v="學士班"/>
    <n v="972340203"/>
    <s v="wpskelly@gmail.com"/>
    <s v="其它"/>
    <s v="否"/>
    <n v="1"/>
    <n v="0"/>
    <s v="否"/>
    <m/>
    <s v="網路報名"/>
    <s v="223.137.198.35"/>
    <s v="b07702062"/>
    <n v="10"/>
    <s v="TIP"/>
    <s v="企業實習計劃說明會"/>
    <s v="0319_玉山銀行"/>
    <n v="2"/>
    <n v="107"/>
    <n v="1"/>
    <n v="1"/>
    <n v="10"/>
    <s v="否"/>
    <x v="161"/>
    <n v="1"/>
    <n v="0"/>
    <n v="0"/>
    <n v="1"/>
    <n v="0"/>
    <n v="0"/>
    <s v="系"/>
    <s v="會計"/>
    <s v="會計系"/>
    <s v="會計系"/>
  </r>
  <r>
    <s v="02 19 2019  5:22PM            "/>
    <s v="汪沛嫻"/>
    <s v="E224780324"/>
    <s v="女"/>
    <s v="02/03/1998                    "/>
    <s v="學生"/>
    <s v="管理學院                      "/>
    <s v="會計系"/>
    <s v="學士班"/>
    <n v="972340203"/>
    <s v="wpskelly@gmail.com"/>
    <s v="其它"/>
    <s v="否"/>
    <n v="1"/>
    <n v="0"/>
    <s v="否"/>
    <m/>
    <s v="網路報名"/>
    <s v="223.137.198.35"/>
    <s v="b07702062"/>
    <n v="10"/>
    <s v="TIP"/>
    <s v="企業實習計劃說明會"/>
    <s v="0320_國泰金控"/>
    <n v="2"/>
    <n v="107"/>
    <n v="1"/>
    <n v="1"/>
    <n v="10"/>
    <s v="否"/>
    <x v="161"/>
    <n v="1"/>
    <n v="0"/>
    <n v="0"/>
    <n v="1"/>
    <n v="0"/>
    <n v="0"/>
    <s v="系"/>
    <s v="會計"/>
    <s v="會計系"/>
    <s v="會計系"/>
  </r>
  <r>
    <s v="02 25 2019  3:11PM            "/>
    <s v="沈宜儒"/>
    <s v="M222812534"/>
    <s v="女"/>
    <s v="01/24/1998                    "/>
    <s v="學生"/>
    <s v="生物資源暨農學院              "/>
    <s v="生傳系"/>
    <s v="學士班"/>
    <n v="910422822"/>
    <s v="ingrid124200318@yahoo.com.tw"/>
    <s v="其它"/>
    <s v="否"/>
    <n v="0"/>
    <n v="1"/>
    <s v="是"/>
    <m/>
    <s v="網路報名"/>
    <s v="140.112.25.106"/>
    <s v="b05610019"/>
    <n v="10"/>
    <s v="TIP"/>
    <s v="企業實習計劃說明會"/>
    <s v="0322_台灣拜耳"/>
    <n v="2"/>
    <n v="107"/>
    <n v="1"/>
    <n v="1"/>
    <n v="10"/>
    <s v="是"/>
    <x v="162"/>
    <n v="0"/>
    <n v="1"/>
    <n v="10"/>
    <n v="0"/>
    <n v="0"/>
    <n v="0"/>
    <s v="系"/>
    <s v="其他"/>
    <s v="其他系所"/>
    <s v="其他系所"/>
  </r>
  <r>
    <s v="03 20 2019  3:04PM            "/>
    <s v="沈俊廷"/>
    <s v="A126632763"/>
    <s v="女"/>
    <s v="02/25/1995                    "/>
    <s v="學生"/>
    <m/>
    <s v="經濟系"/>
    <s v="學士班"/>
    <n v="988179955"/>
    <s v="morris4030@yahoo.com.tw"/>
    <s v="其它"/>
    <s v="是"/>
    <n v="0"/>
    <n v="0"/>
    <s v="是"/>
    <m/>
    <s v="現場報名"/>
    <m/>
    <s v="b02303006"/>
    <n v="0"/>
    <s v="TIP"/>
    <s v="企業實習計劃說明會"/>
    <s v="0320_國泰金控"/>
    <n v="2"/>
    <n v="107"/>
    <n v="1"/>
    <n v="1"/>
    <n v="10"/>
    <m/>
    <x v="163"/>
    <n v="0"/>
    <n v="0"/>
    <n v="0"/>
    <n v="0"/>
    <n v="1"/>
    <n v="0"/>
    <s v="系"/>
    <s v="其他"/>
    <s v="其他系所"/>
    <s v="其他系所"/>
  </r>
  <r>
    <s v="04 12 2019  2:21PM            "/>
    <s v="沈威宏"/>
    <s v="H125308274"/>
    <s v="男"/>
    <s v="10/19/1998                    "/>
    <s v="學生"/>
    <s v="法律學院                      "/>
    <s v="法律系財法組"/>
    <s v="學士班"/>
    <n v="919681333"/>
    <s v="oscarshenkoko@gmail.com"/>
    <s v="其它"/>
    <s v="是"/>
    <s v="                              "/>
    <m/>
    <s v="是"/>
    <m/>
    <s v="現場報名"/>
    <m/>
    <s v="b06a01303"/>
    <n v="6"/>
    <s v="TIP"/>
    <s v="企業實習計劃說明會"/>
    <s v="0412_華碩電腦"/>
    <n v="2"/>
    <n v="107"/>
    <n v="1"/>
    <n v="1"/>
    <n v="10"/>
    <m/>
    <x v="164"/>
    <n v="0"/>
    <n v="0"/>
    <n v="0"/>
    <n v="0"/>
    <n v="1"/>
    <n v="0"/>
    <s v="系"/>
    <s v="其他"/>
    <s v="其他系所"/>
    <s v="其他系所"/>
  </r>
  <r>
    <m/>
    <s v="狄佳瑩"/>
    <m/>
    <m/>
    <m/>
    <s v="企業夥伴"/>
    <s v="KPMG"/>
    <m/>
    <s v="其他"/>
    <m/>
    <m/>
    <m/>
    <m/>
    <m/>
    <m/>
    <s v="是"/>
    <m/>
    <s v="網路報名"/>
    <m/>
    <s v="其他"/>
    <m/>
    <s v="TCP"/>
    <s v="結業式"/>
    <s v="0329_結業式"/>
    <n v="2"/>
    <n v="107"/>
    <n v="1"/>
    <n v="0"/>
    <n v="0"/>
    <m/>
    <x v="165"/>
    <n v="0"/>
    <n v="1"/>
    <n v="0"/>
    <n v="0"/>
    <n v="0"/>
    <n v="0"/>
    <s v="其他"/>
    <s v="非在校生"/>
    <s v="其他"/>
    <s v="其他"/>
  </r>
  <r>
    <m/>
    <s v="其他"/>
    <m/>
    <m/>
    <m/>
    <s v="其他"/>
    <m/>
    <m/>
    <m/>
    <m/>
    <m/>
    <m/>
    <m/>
    <n v="0"/>
    <n v="0"/>
    <s v="是"/>
    <m/>
    <s v="現場報名"/>
    <m/>
    <s v="其他"/>
    <n v="0"/>
    <s v="TIP"/>
    <s v="企業實習計劃說明會"/>
    <s v="0306_藍天百腦匯"/>
    <n v="2"/>
    <n v="107"/>
    <n v="1"/>
    <n v="1"/>
    <n v="0"/>
    <m/>
    <x v="166"/>
    <n v="0"/>
    <n v="0"/>
    <n v="0"/>
    <n v="0"/>
    <n v="1"/>
    <n v="0"/>
    <s v="其他"/>
    <s v="非在校生"/>
    <s v="其他"/>
    <s v="其他"/>
  </r>
  <r>
    <m/>
    <s v="其他"/>
    <m/>
    <m/>
    <m/>
    <s v="其他"/>
    <m/>
    <m/>
    <m/>
    <m/>
    <m/>
    <m/>
    <m/>
    <n v="0"/>
    <n v="0"/>
    <s v="是"/>
    <m/>
    <s v="現場報名"/>
    <m/>
    <s v="其他"/>
    <n v="0"/>
    <s v="TIP"/>
    <s v="企業實習計劃說明會"/>
    <s v="0311_晟德集團"/>
    <n v="2"/>
    <n v="107"/>
    <n v="1"/>
    <n v="1"/>
    <n v="10"/>
    <m/>
    <x v="166"/>
    <n v="0"/>
    <n v="0"/>
    <n v="0"/>
    <n v="0"/>
    <n v="1"/>
    <n v="0"/>
    <s v="其他"/>
    <s v="非在校生"/>
    <s v="其他"/>
    <s v="其他"/>
  </r>
  <r>
    <m/>
    <s v="其他"/>
    <m/>
    <m/>
    <m/>
    <s v="其他"/>
    <m/>
    <m/>
    <m/>
    <m/>
    <m/>
    <m/>
    <m/>
    <n v="0"/>
    <n v="0"/>
    <s v="是"/>
    <m/>
    <s v="現場報名"/>
    <m/>
    <s v="其他"/>
    <n v="0"/>
    <s v="TIP"/>
    <s v="企業實習計劃說明會"/>
    <s v="0312_工研院產科國際所"/>
    <n v="2"/>
    <n v="107"/>
    <n v="1"/>
    <n v="1"/>
    <n v="10"/>
    <m/>
    <x v="166"/>
    <n v="0"/>
    <n v="0"/>
    <n v="0"/>
    <n v="0"/>
    <n v="1"/>
    <n v="0"/>
    <s v="其他"/>
    <s v="非在校生"/>
    <s v="其他"/>
    <s v="其他"/>
  </r>
  <r>
    <m/>
    <s v="其他"/>
    <m/>
    <m/>
    <m/>
    <s v="校外人士"/>
    <m/>
    <m/>
    <m/>
    <m/>
    <m/>
    <m/>
    <m/>
    <n v="0"/>
    <n v="0"/>
    <s v="是"/>
    <m/>
    <s v="現場報名"/>
    <m/>
    <s v="其他"/>
    <n v="0"/>
    <s v="TIP"/>
    <s v="企業實習計劃說明會"/>
    <s v="0314_精英公關集團"/>
    <n v="2"/>
    <n v="107"/>
    <n v="1"/>
    <n v="1"/>
    <n v="10"/>
    <m/>
    <x v="166"/>
    <n v="0"/>
    <n v="0"/>
    <n v="0"/>
    <n v="0"/>
    <n v="1"/>
    <n v="0"/>
    <s v="其他"/>
    <s v="非在校生"/>
    <s v="其他"/>
    <s v="其他"/>
  </r>
  <r>
    <m/>
    <s v="其他"/>
    <m/>
    <m/>
    <m/>
    <s v="其他"/>
    <m/>
    <m/>
    <m/>
    <m/>
    <m/>
    <m/>
    <m/>
    <n v="0"/>
    <n v="0"/>
    <s v="是"/>
    <m/>
    <s v="現場報名"/>
    <m/>
    <s v="其他"/>
    <n v="0"/>
    <s v="TIP"/>
    <s v="企業實習計劃說明會"/>
    <s v="0315_聚陽實業"/>
    <n v="2"/>
    <n v="107"/>
    <n v="1"/>
    <n v="1"/>
    <n v="10"/>
    <m/>
    <x v="166"/>
    <n v="0"/>
    <n v="0"/>
    <n v="0"/>
    <n v="0"/>
    <n v="1"/>
    <n v="0"/>
    <s v="其他"/>
    <s v="非在校生"/>
    <s v="其他"/>
    <s v="其他"/>
  </r>
  <r>
    <m/>
    <s v="其他"/>
    <m/>
    <m/>
    <m/>
    <s v="其他"/>
    <m/>
    <m/>
    <m/>
    <m/>
    <m/>
    <s v="其它"/>
    <s v="是"/>
    <n v="0"/>
    <n v="0"/>
    <s v="是"/>
    <m/>
    <s v="現場報名"/>
    <m/>
    <s v="其他"/>
    <n v="0"/>
    <s v="TIP"/>
    <s v="企業實習計劃說明會"/>
    <s v="0319_玉山銀行"/>
    <n v="2"/>
    <n v="107"/>
    <n v="1"/>
    <n v="1"/>
    <n v="10"/>
    <m/>
    <x v="166"/>
    <n v="0"/>
    <n v="0"/>
    <n v="0"/>
    <n v="0"/>
    <n v="1"/>
    <n v="0"/>
    <s v="其他"/>
    <s v="非在校生"/>
    <s v="其他"/>
    <s v="其他"/>
  </r>
  <r>
    <m/>
    <s v="其他"/>
    <m/>
    <m/>
    <m/>
    <s v="其他"/>
    <m/>
    <m/>
    <m/>
    <m/>
    <m/>
    <s v="其它"/>
    <s v="是"/>
    <n v="0"/>
    <n v="0"/>
    <s v="是"/>
    <m/>
    <s v="現場報名"/>
    <m/>
    <s v="其他"/>
    <n v="0"/>
    <s v="TIP"/>
    <s v="企業實習計劃說明會"/>
    <s v="0319_玉山銀行"/>
    <n v="2"/>
    <n v="107"/>
    <n v="1"/>
    <n v="1"/>
    <n v="10"/>
    <m/>
    <x v="166"/>
    <n v="0"/>
    <n v="0"/>
    <n v="0"/>
    <n v="0"/>
    <n v="1"/>
    <n v="0"/>
    <s v="其他"/>
    <s v="非在校生"/>
    <s v="其他"/>
    <s v="其他"/>
  </r>
  <r>
    <m/>
    <s v="其他"/>
    <m/>
    <m/>
    <m/>
    <s v="其他"/>
    <m/>
    <m/>
    <m/>
    <m/>
    <m/>
    <s v="其它"/>
    <s v="是"/>
    <n v="0"/>
    <n v="0"/>
    <s v="是"/>
    <m/>
    <s v="現場報名"/>
    <m/>
    <s v="其他"/>
    <n v="0"/>
    <s v="TIP"/>
    <s v="企業實習計劃說明會"/>
    <s v="0319_玉山銀行"/>
    <n v="2"/>
    <n v="107"/>
    <n v="1"/>
    <n v="1"/>
    <n v="10"/>
    <m/>
    <x v="166"/>
    <n v="0"/>
    <n v="0"/>
    <n v="0"/>
    <n v="0"/>
    <n v="1"/>
    <n v="0"/>
    <s v="其他"/>
    <s v="非在校生"/>
    <s v="其他"/>
    <s v="其他"/>
  </r>
  <r>
    <m/>
    <s v="其他"/>
    <m/>
    <m/>
    <m/>
    <s v="其他"/>
    <m/>
    <m/>
    <m/>
    <m/>
    <m/>
    <s v="其它"/>
    <s v="是"/>
    <n v="0"/>
    <n v="0"/>
    <s v="是"/>
    <m/>
    <s v="現場報名"/>
    <m/>
    <s v="其他"/>
    <n v="0"/>
    <s v="TIP"/>
    <s v="企業實習計劃說明會"/>
    <s v="0320_國泰金控"/>
    <n v="2"/>
    <n v="107"/>
    <n v="1"/>
    <n v="1"/>
    <n v="10"/>
    <m/>
    <x v="166"/>
    <n v="0"/>
    <n v="0"/>
    <n v="0"/>
    <n v="0"/>
    <n v="1"/>
    <n v="0"/>
    <s v="其他"/>
    <s v="非在校生"/>
    <s v="其他"/>
    <s v="其他"/>
  </r>
  <r>
    <m/>
    <s v="其他"/>
    <m/>
    <m/>
    <m/>
    <s v="其他"/>
    <m/>
    <m/>
    <m/>
    <m/>
    <m/>
    <s v="其它"/>
    <s v="是"/>
    <n v="0"/>
    <n v="0"/>
    <s v="是"/>
    <m/>
    <s v="現場報名"/>
    <m/>
    <s v="其他"/>
    <n v="0"/>
    <s v="TIP"/>
    <s v="企業實習計劃說明會"/>
    <s v="0320_國泰金控"/>
    <n v="2"/>
    <n v="107"/>
    <n v="1"/>
    <n v="1"/>
    <n v="10"/>
    <m/>
    <x v="166"/>
    <n v="0"/>
    <n v="0"/>
    <n v="0"/>
    <n v="0"/>
    <n v="1"/>
    <n v="0"/>
    <s v="其他"/>
    <s v="非在校生"/>
    <s v="其他"/>
    <s v="其他"/>
  </r>
  <r>
    <m/>
    <s v="其他"/>
    <m/>
    <m/>
    <m/>
    <s v="其他"/>
    <m/>
    <m/>
    <m/>
    <m/>
    <m/>
    <s v="其它"/>
    <s v="是"/>
    <n v="0"/>
    <n v="0"/>
    <s v="是"/>
    <m/>
    <s v="現場報名"/>
    <m/>
    <s v="其他"/>
    <n v="0"/>
    <s v="TIP"/>
    <s v="企業實習計劃說明會"/>
    <s v="0320_國泰金控"/>
    <n v="2"/>
    <n v="107"/>
    <n v="1"/>
    <n v="1"/>
    <n v="10"/>
    <m/>
    <x v="166"/>
    <n v="0"/>
    <n v="0"/>
    <n v="0"/>
    <n v="0"/>
    <n v="1"/>
    <n v="0"/>
    <s v="其他"/>
    <s v="非在校生"/>
    <s v="其他"/>
    <s v="其他"/>
  </r>
  <r>
    <m/>
    <s v="其他"/>
    <m/>
    <m/>
    <m/>
    <s v="其他"/>
    <m/>
    <m/>
    <m/>
    <m/>
    <m/>
    <s v="其它"/>
    <s v="是"/>
    <n v="0"/>
    <n v="0"/>
    <s v="是"/>
    <m/>
    <s v="現場報名"/>
    <m/>
    <s v="其他"/>
    <n v="0"/>
    <s v="TIP"/>
    <s v="企業實習計劃說明會"/>
    <s v="0320_國泰金控"/>
    <n v="2"/>
    <n v="107"/>
    <n v="1"/>
    <n v="1"/>
    <n v="10"/>
    <m/>
    <x v="166"/>
    <n v="0"/>
    <n v="0"/>
    <n v="0"/>
    <n v="0"/>
    <n v="1"/>
    <n v="0"/>
    <s v="其他"/>
    <s v="非在校生"/>
    <s v="其他"/>
    <s v="其他"/>
  </r>
  <r>
    <m/>
    <s v="其他"/>
    <m/>
    <m/>
    <m/>
    <m/>
    <m/>
    <m/>
    <m/>
    <m/>
    <m/>
    <m/>
    <m/>
    <n v="0"/>
    <n v="0"/>
    <s v="是"/>
    <m/>
    <s v="現場報名"/>
    <m/>
    <s v="其他"/>
    <n v="0"/>
    <s v="TIP"/>
    <s v="企業實習計劃說明會"/>
    <s v="0322_台灣拜耳"/>
    <n v="2"/>
    <n v="107"/>
    <n v="1"/>
    <n v="1"/>
    <n v="10"/>
    <m/>
    <x v="166"/>
    <n v="0"/>
    <n v="0"/>
    <n v="0"/>
    <n v="0"/>
    <n v="1"/>
    <n v="0"/>
    <s v="其他"/>
    <s v="非在校生"/>
    <s v="其他"/>
    <s v="其他"/>
  </r>
  <r>
    <m/>
    <s v="其他"/>
    <m/>
    <m/>
    <m/>
    <m/>
    <m/>
    <m/>
    <m/>
    <m/>
    <m/>
    <m/>
    <m/>
    <n v="0"/>
    <n v="0"/>
    <s v="是"/>
    <m/>
    <s v="現場報名"/>
    <m/>
    <s v="其他"/>
    <n v="0"/>
    <s v="TIP"/>
    <s v="企業實習計劃說明會"/>
    <s v="0322_台灣拜耳"/>
    <n v="2"/>
    <n v="107"/>
    <n v="1"/>
    <n v="1"/>
    <n v="10"/>
    <m/>
    <x v="166"/>
    <n v="0"/>
    <n v="0"/>
    <n v="0"/>
    <n v="0"/>
    <n v="1"/>
    <n v="0"/>
    <s v="其他"/>
    <s v="非在校生"/>
    <s v="其他"/>
    <s v="其他"/>
  </r>
  <r>
    <m/>
    <s v="其他"/>
    <m/>
    <m/>
    <m/>
    <m/>
    <m/>
    <m/>
    <m/>
    <m/>
    <m/>
    <m/>
    <m/>
    <n v="0"/>
    <n v="0"/>
    <s v="是"/>
    <m/>
    <s v="現場報名"/>
    <m/>
    <s v="其他"/>
    <n v="0"/>
    <s v="TIP"/>
    <s v="企業實習計劃說明會"/>
    <s v="0322_台灣拜耳"/>
    <n v="2"/>
    <n v="107"/>
    <n v="1"/>
    <n v="1"/>
    <n v="10"/>
    <m/>
    <x v="166"/>
    <n v="0"/>
    <n v="0"/>
    <n v="0"/>
    <n v="0"/>
    <n v="1"/>
    <n v="0"/>
    <s v="其他"/>
    <s v="非在校生"/>
    <s v="其他"/>
    <s v="其他"/>
  </r>
  <r>
    <m/>
    <s v="其他"/>
    <m/>
    <m/>
    <m/>
    <m/>
    <m/>
    <m/>
    <m/>
    <m/>
    <m/>
    <m/>
    <m/>
    <n v="0"/>
    <n v="0"/>
    <s v="是"/>
    <m/>
    <s v="現場報名"/>
    <m/>
    <s v="其他"/>
    <n v="0"/>
    <s v="TIP"/>
    <s v="企業實習計劃說明會"/>
    <s v="0322_台灣拜耳"/>
    <n v="2"/>
    <n v="107"/>
    <n v="1"/>
    <n v="1"/>
    <n v="10"/>
    <m/>
    <x v="166"/>
    <n v="0"/>
    <n v="0"/>
    <n v="0"/>
    <n v="0"/>
    <n v="1"/>
    <n v="0"/>
    <s v="其他"/>
    <s v="非在校生"/>
    <s v="其他"/>
    <s v="其他"/>
  </r>
  <r>
    <m/>
    <s v="其他"/>
    <m/>
    <m/>
    <m/>
    <m/>
    <m/>
    <m/>
    <m/>
    <m/>
    <m/>
    <m/>
    <m/>
    <n v="0"/>
    <n v="0"/>
    <s v="是"/>
    <m/>
    <s v="現場報名"/>
    <m/>
    <s v="其他"/>
    <n v="0"/>
    <s v="TIP"/>
    <s v="企業實習計劃說明會"/>
    <s v="0322_台灣拜耳"/>
    <n v="2"/>
    <n v="107"/>
    <n v="1"/>
    <n v="1"/>
    <n v="10"/>
    <m/>
    <x v="166"/>
    <n v="0"/>
    <n v="0"/>
    <n v="0"/>
    <n v="0"/>
    <n v="1"/>
    <n v="0"/>
    <s v="其他"/>
    <s v="非在校生"/>
    <s v="其他"/>
    <s v="其他"/>
  </r>
  <r>
    <m/>
    <s v="其他"/>
    <m/>
    <m/>
    <m/>
    <s v="其他"/>
    <m/>
    <m/>
    <m/>
    <m/>
    <m/>
    <m/>
    <m/>
    <n v="0"/>
    <n v="0"/>
    <s v="是"/>
    <m/>
    <s v="現場報名"/>
    <m/>
    <s v="其他"/>
    <n v="0"/>
    <s v="TIP"/>
    <s v="企業實習計劃說明會"/>
    <s v="0325_富達投信"/>
    <n v="2"/>
    <n v="107"/>
    <n v="1"/>
    <n v="1"/>
    <n v="10"/>
    <m/>
    <x v="166"/>
    <n v="0"/>
    <n v="0"/>
    <n v="0"/>
    <n v="0"/>
    <n v="1"/>
    <n v="0"/>
    <s v="其他"/>
    <s v="非在校生"/>
    <s v="其他"/>
    <s v="其他"/>
  </r>
  <r>
    <m/>
    <s v="其他"/>
    <m/>
    <m/>
    <m/>
    <s v="其他"/>
    <m/>
    <m/>
    <m/>
    <m/>
    <m/>
    <m/>
    <m/>
    <n v="0"/>
    <n v="0"/>
    <s v="是"/>
    <m/>
    <s v="現場報名"/>
    <m/>
    <s v="其他"/>
    <n v="0"/>
    <s v="TIP"/>
    <s v="企業實習計劃說明會"/>
    <s v="0325_富達投信"/>
    <n v="2"/>
    <n v="107"/>
    <n v="1"/>
    <n v="1"/>
    <n v="10"/>
    <m/>
    <x v="166"/>
    <n v="0"/>
    <n v="0"/>
    <n v="0"/>
    <n v="0"/>
    <n v="1"/>
    <n v="0"/>
    <s v="其他"/>
    <s v="非在校生"/>
    <s v="其他"/>
    <s v="其他"/>
  </r>
  <r>
    <m/>
    <s v="其他"/>
    <m/>
    <m/>
    <m/>
    <s v="其他"/>
    <m/>
    <m/>
    <m/>
    <m/>
    <m/>
    <m/>
    <m/>
    <n v="0"/>
    <n v="0"/>
    <s v="是"/>
    <m/>
    <s v="現場報名"/>
    <m/>
    <s v="其他"/>
    <n v="0"/>
    <s v="TIP"/>
    <s v="企業實習計劃說明會"/>
    <s v="0325_富達投信"/>
    <n v="2"/>
    <n v="107"/>
    <n v="1"/>
    <n v="1"/>
    <n v="10"/>
    <m/>
    <x v="166"/>
    <n v="0"/>
    <n v="0"/>
    <n v="0"/>
    <n v="0"/>
    <n v="1"/>
    <n v="0"/>
    <s v="其他"/>
    <s v="非在校生"/>
    <s v="其他"/>
    <s v="其他"/>
  </r>
  <r>
    <m/>
    <s v="其他"/>
    <m/>
    <m/>
    <m/>
    <m/>
    <m/>
    <m/>
    <m/>
    <m/>
    <m/>
    <m/>
    <m/>
    <m/>
    <m/>
    <s v="是"/>
    <m/>
    <s v="現場報名"/>
    <m/>
    <m/>
    <m/>
    <s v="TIP"/>
    <s v="企業實習計劃說明會"/>
    <s v="0411_SAS"/>
    <n v="2"/>
    <n v="107"/>
    <n v="1"/>
    <n v="1"/>
    <n v="10"/>
    <m/>
    <x v="167"/>
    <n v="0"/>
    <n v="0"/>
    <n v="0"/>
    <n v="0"/>
    <n v="1"/>
    <n v="0"/>
    <s v="其他"/>
    <s v="非在校生"/>
    <s v="其他"/>
    <s v="其他"/>
  </r>
  <r>
    <m/>
    <s v="其他"/>
    <m/>
    <m/>
    <m/>
    <m/>
    <m/>
    <m/>
    <m/>
    <m/>
    <m/>
    <m/>
    <m/>
    <m/>
    <m/>
    <s v="是"/>
    <m/>
    <s v="現場報名"/>
    <m/>
    <s v="其他"/>
    <m/>
    <s v="職涯講堂"/>
    <s v="校友職涯分享會"/>
    <s v="0423_EMBA108級鄭玉琪"/>
    <n v="2"/>
    <n v="107"/>
    <n v="1"/>
    <n v="1"/>
    <n v="10"/>
    <m/>
    <x v="166"/>
    <n v="0"/>
    <n v="0"/>
    <n v="0"/>
    <n v="0"/>
    <n v="1"/>
    <n v="0"/>
    <s v="其他"/>
    <s v="非在校生"/>
    <s v="其他"/>
    <s v="其他"/>
  </r>
  <r>
    <m/>
    <s v="其他"/>
    <m/>
    <m/>
    <m/>
    <m/>
    <m/>
    <m/>
    <m/>
    <m/>
    <m/>
    <m/>
    <m/>
    <m/>
    <m/>
    <s v="是"/>
    <m/>
    <s v="現場報名"/>
    <m/>
    <s v="其他"/>
    <m/>
    <s v="職涯講堂"/>
    <s v="校友職涯分享會"/>
    <s v="0423_EMBA108級鄭玉琪"/>
    <n v="2"/>
    <n v="107"/>
    <n v="1"/>
    <n v="1"/>
    <n v="10"/>
    <m/>
    <x v="166"/>
    <n v="0"/>
    <n v="0"/>
    <n v="0"/>
    <n v="0"/>
    <n v="1"/>
    <n v="0"/>
    <s v="其他"/>
    <s v="非在校生"/>
    <s v="其他"/>
    <s v="其他"/>
  </r>
  <r>
    <m/>
    <s v="其他"/>
    <m/>
    <m/>
    <m/>
    <m/>
    <m/>
    <m/>
    <m/>
    <m/>
    <m/>
    <m/>
    <m/>
    <m/>
    <m/>
    <s v="是"/>
    <m/>
    <s v="現場報名"/>
    <m/>
    <s v="其他"/>
    <m/>
    <s v="職涯講堂"/>
    <s v="校友職涯分享會"/>
    <s v="0423_EMBA108級鄭玉琪"/>
    <n v="2"/>
    <n v="107"/>
    <n v="1"/>
    <n v="1"/>
    <n v="10"/>
    <m/>
    <x v="166"/>
    <n v="0"/>
    <n v="0"/>
    <n v="0"/>
    <n v="0"/>
    <n v="1"/>
    <n v="0"/>
    <s v="其他"/>
    <s v="非在校生"/>
    <s v="其他"/>
    <s v="其他"/>
  </r>
  <r>
    <m/>
    <s v="其他"/>
    <m/>
    <m/>
    <m/>
    <m/>
    <m/>
    <m/>
    <m/>
    <m/>
    <m/>
    <m/>
    <m/>
    <m/>
    <m/>
    <s v="是"/>
    <m/>
    <s v="現場報名"/>
    <m/>
    <s v="其他"/>
    <m/>
    <s v="職涯講堂"/>
    <s v="校友職涯分享會"/>
    <s v="0423_EMBA108級鄭玉琪"/>
    <n v="2"/>
    <n v="107"/>
    <n v="1"/>
    <n v="1"/>
    <n v="10"/>
    <m/>
    <x v="166"/>
    <n v="0"/>
    <n v="0"/>
    <n v="0"/>
    <n v="0"/>
    <n v="1"/>
    <n v="0"/>
    <s v="其他"/>
    <s v="非在校生"/>
    <s v="其他"/>
    <s v="其他"/>
  </r>
  <r>
    <m/>
    <s v="其他"/>
    <m/>
    <m/>
    <m/>
    <m/>
    <m/>
    <m/>
    <m/>
    <m/>
    <m/>
    <m/>
    <m/>
    <m/>
    <m/>
    <s v="是"/>
    <m/>
    <s v="現場報名"/>
    <m/>
    <s v="其他"/>
    <m/>
    <s v="職涯講堂"/>
    <s v="校友職涯分享會"/>
    <s v="0423_EMBA108級鄭玉琪"/>
    <n v="2"/>
    <n v="107"/>
    <n v="1"/>
    <n v="1"/>
    <n v="10"/>
    <m/>
    <x v="166"/>
    <n v="0"/>
    <n v="0"/>
    <n v="0"/>
    <n v="0"/>
    <n v="1"/>
    <n v="0"/>
    <s v="其他"/>
    <s v="非在校生"/>
    <s v="其他"/>
    <s v="其他"/>
  </r>
  <r>
    <m/>
    <s v="其他"/>
    <m/>
    <m/>
    <m/>
    <m/>
    <m/>
    <m/>
    <m/>
    <m/>
    <m/>
    <m/>
    <m/>
    <m/>
    <m/>
    <s v="是"/>
    <m/>
    <s v="現場報名"/>
    <m/>
    <s v="其他"/>
    <m/>
    <s v="職涯講堂"/>
    <s v="校友職涯分享會"/>
    <s v="0423_EMBA108級鄭玉琪"/>
    <n v="2"/>
    <n v="107"/>
    <n v="1"/>
    <n v="1"/>
    <n v="10"/>
    <m/>
    <x v="166"/>
    <n v="0"/>
    <n v="0"/>
    <n v="0"/>
    <n v="0"/>
    <n v="1"/>
    <n v="0"/>
    <s v="其他"/>
    <s v="非在校生"/>
    <s v="其他"/>
    <s v="其他"/>
  </r>
  <r>
    <m/>
    <s v="其他"/>
    <m/>
    <m/>
    <m/>
    <m/>
    <m/>
    <m/>
    <m/>
    <m/>
    <m/>
    <m/>
    <m/>
    <m/>
    <m/>
    <s v="是"/>
    <m/>
    <s v="現場報名"/>
    <m/>
    <s v="其他"/>
    <m/>
    <s v="職涯講堂"/>
    <s v="校友職涯分享會"/>
    <s v="0423_EMBA108級鄭玉琪"/>
    <n v="2"/>
    <n v="107"/>
    <n v="1"/>
    <n v="1"/>
    <n v="10"/>
    <m/>
    <x v="166"/>
    <n v="0"/>
    <n v="0"/>
    <n v="0"/>
    <n v="0"/>
    <n v="1"/>
    <n v="0"/>
    <s v="其他"/>
    <s v="非在校生"/>
    <s v="其他"/>
    <s v="其他"/>
  </r>
  <r>
    <m/>
    <s v="其他"/>
    <m/>
    <m/>
    <m/>
    <m/>
    <m/>
    <m/>
    <m/>
    <m/>
    <m/>
    <m/>
    <m/>
    <m/>
    <m/>
    <s v="是"/>
    <m/>
    <s v="現場報名"/>
    <m/>
    <s v="其他"/>
    <m/>
    <s v="職涯講堂"/>
    <s v="校友職涯分享會"/>
    <s v="0423_EMBA108級鄭玉琪"/>
    <n v="2"/>
    <n v="107"/>
    <n v="1"/>
    <n v="1"/>
    <n v="10"/>
    <m/>
    <x v="166"/>
    <n v="0"/>
    <n v="0"/>
    <n v="0"/>
    <n v="0"/>
    <n v="1"/>
    <n v="0"/>
    <s v="其他"/>
    <s v="非在校生"/>
    <s v="其他"/>
    <s v="其他"/>
  </r>
  <r>
    <m/>
    <s v="其他"/>
    <m/>
    <m/>
    <m/>
    <s v="校外人士"/>
    <m/>
    <m/>
    <m/>
    <m/>
    <m/>
    <m/>
    <m/>
    <m/>
    <m/>
    <s v="是"/>
    <m/>
    <s v="現場報名"/>
    <m/>
    <s v="其他"/>
    <m/>
    <s v="TIP"/>
    <s v="企業實習說明會"/>
    <s v="0426_台灣通用磨坊"/>
    <n v="2"/>
    <n v="107"/>
    <n v="1"/>
    <n v="1"/>
    <n v="10"/>
    <m/>
    <x v="166"/>
    <n v="0"/>
    <n v="0"/>
    <n v="0"/>
    <n v="0"/>
    <n v="1"/>
    <n v="0"/>
    <s v="其他"/>
    <s v="非在校生"/>
    <s v="其他"/>
    <s v="其他"/>
  </r>
  <r>
    <m/>
    <s v="其他"/>
    <m/>
    <m/>
    <m/>
    <s v="校外人士"/>
    <m/>
    <m/>
    <m/>
    <m/>
    <m/>
    <m/>
    <m/>
    <m/>
    <m/>
    <s v="是"/>
    <m/>
    <s v="現場報名"/>
    <m/>
    <m/>
    <m/>
    <s v="TIP"/>
    <s v="企業實習說明會"/>
    <s v="0506_綠藤生機"/>
    <n v="2"/>
    <n v="107"/>
    <n v="1"/>
    <n v="1"/>
    <n v="10"/>
    <m/>
    <x v="167"/>
    <n v="0"/>
    <n v="0"/>
    <n v="0"/>
    <n v="0"/>
    <n v="1"/>
    <n v="0"/>
    <s v="其他"/>
    <s v="非在校生"/>
    <s v="其他"/>
    <s v="其他"/>
  </r>
  <r>
    <m/>
    <s v="其他"/>
    <m/>
    <m/>
    <m/>
    <s v="校外人士"/>
    <m/>
    <m/>
    <m/>
    <m/>
    <m/>
    <m/>
    <m/>
    <m/>
    <m/>
    <s v="是"/>
    <m/>
    <s v="現場報名"/>
    <m/>
    <m/>
    <m/>
    <s v="TIP"/>
    <s v="企業實習說明會"/>
    <s v="0506_綠藤生機"/>
    <n v="2"/>
    <n v="107"/>
    <n v="1"/>
    <n v="1"/>
    <n v="10"/>
    <m/>
    <x v="167"/>
    <n v="0"/>
    <n v="0"/>
    <n v="0"/>
    <n v="0"/>
    <n v="1"/>
    <n v="0"/>
    <s v="其他"/>
    <s v="非在校生"/>
    <s v="其他"/>
    <s v="其他"/>
  </r>
  <r>
    <s v="03 19 2019  4:51PM            "/>
    <s v="卓家緯"/>
    <s v="A129771105"/>
    <s v="女"/>
    <s v="03/04/1998                    "/>
    <s v="學生"/>
    <s v="管理學院                      "/>
    <s v="財金系"/>
    <s v="學士班"/>
    <n v="926840826"/>
    <m/>
    <s v="其它"/>
    <s v="是"/>
    <n v="0"/>
    <n v="0"/>
    <s v="是"/>
    <m/>
    <s v="現場報名"/>
    <m/>
    <s v="b05703081"/>
    <n v="0"/>
    <s v="TIP"/>
    <s v="企業實習計劃說明會"/>
    <s v="0319_玉山銀行"/>
    <n v="2"/>
    <n v="107"/>
    <n v="1"/>
    <n v="1"/>
    <n v="10"/>
    <m/>
    <x v="168"/>
    <n v="0"/>
    <n v="0"/>
    <n v="0"/>
    <n v="0"/>
    <n v="1"/>
    <n v="0"/>
    <s v="系"/>
    <s v="財金"/>
    <s v="財金系"/>
    <s v="財金系"/>
  </r>
  <r>
    <s v="03 20 2019  2:57PM            "/>
    <s v="卓家緯"/>
    <s v="A129771105"/>
    <s v="女"/>
    <s v="03/04/1998                    "/>
    <s v="學生"/>
    <s v="管理學院                      "/>
    <s v="財金系"/>
    <s v="學士班"/>
    <n v="926840826"/>
    <m/>
    <s v="其它"/>
    <s v="是"/>
    <n v="0"/>
    <n v="0"/>
    <s v="是"/>
    <m/>
    <s v="現場報名"/>
    <m/>
    <s v="b05703081"/>
    <n v="0"/>
    <s v="TIP"/>
    <s v="企業實習計劃說明會"/>
    <s v="0320_國泰金控"/>
    <n v="2"/>
    <n v="107"/>
    <n v="1"/>
    <n v="1"/>
    <n v="10"/>
    <m/>
    <x v="168"/>
    <n v="0"/>
    <n v="0"/>
    <n v="0"/>
    <n v="0"/>
    <n v="1"/>
    <n v="0"/>
    <s v="系"/>
    <s v="財金"/>
    <s v="財金系"/>
    <s v="財金系"/>
  </r>
  <r>
    <s v="03 22 2019  5:08PM            "/>
    <s v="卓家緯"/>
    <s v="A129771105"/>
    <s v="男"/>
    <s v="03/04/1998                    "/>
    <s v="學生"/>
    <s v="管理學院                      "/>
    <s v="財金系"/>
    <s v="學士班"/>
    <n v="926840826"/>
    <s v="B05703081@ntu.edu.tw"/>
    <s v="其它"/>
    <s v="否"/>
    <n v="0"/>
    <n v="1"/>
    <s v="是"/>
    <m/>
    <s v="網路報名"/>
    <s v="1.200.192.189"/>
    <s v="b05703081"/>
    <n v="10"/>
    <s v="TIP"/>
    <s v="企業實習計劃說明會"/>
    <s v="0325_富達投信"/>
    <n v="2"/>
    <n v="107"/>
    <n v="1"/>
    <n v="1"/>
    <n v="10"/>
    <s v="是"/>
    <x v="168"/>
    <n v="0"/>
    <n v="1"/>
    <n v="10"/>
    <n v="0"/>
    <n v="0"/>
    <n v="0"/>
    <s v="系"/>
    <s v="財金"/>
    <s v="財金系"/>
    <s v="財金系"/>
  </r>
  <r>
    <s v="05  1 2019  3:17PM            "/>
    <s v="卓家緯"/>
    <s v="A129771105"/>
    <s v="男"/>
    <s v="03/04/1998                    "/>
    <s v="學生"/>
    <s v="管理學院                      "/>
    <s v="財金系"/>
    <s v="學士班"/>
    <n v="926840826"/>
    <m/>
    <s v="其它"/>
    <s v="是"/>
    <s v="                              "/>
    <m/>
    <s v="是"/>
    <m/>
    <s v="現場報名"/>
    <m/>
    <s v="b05703081"/>
    <n v="6"/>
    <s v="TIP"/>
    <s v="企業實習說明會"/>
    <s v="0501_磊山保險經紀人"/>
    <n v="2"/>
    <n v="107"/>
    <n v="1"/>
    <n v="1"/>
    <n v="10"/>
    <m/>
    <x v="168"/>
    <n v="0"/>
    <n v="0"/>
    <n v="0"/>
    <n v="0"/>
    <n v="1"/>
    <n v="0"/>
    <s v="系"/>
    <s v="財金"/>
    <s v="財金系"/>
    <s v="財金系"/>
  </r>
  <r>
    <s v="05  3 2019 11:34AM            "/>
    <s v="周天韻"/>
    <s v="K222089436"/>
    <s v="女"/>
    <s v="04/23/1990                    "/>
    <s v="學生"/>
    <s v="管理學院                      "/>
    <s v="國企系"/>
    <s v="碩士班"/>
    <n v="920990423"/>
    <s v="joycejou@gmail.com"/>
    <s v="其它"/>
    <s v="否"/>
    <s v="                              "/>
    <m/>
    <s v="是"/>
    <m/>
    <s v="網路報名"/>
    <s v="140.112.109.22"/>
    <s v="r07724048"/>
    <n v="6"/>
    <s v="TIP"/>
    <s v="企業實習說明會"/>
    <s v="0506_綠藤生機"/>
    <n v="2"/>
    <n v="107"/>
    <n v="1"/>
    <n v="1"/>
    <n v="10"/>
    <s v="否"/>
    <x v="169"/>
    <n v="0"/>
    <n v="1"/>
    <n v="10"/>
    <n v="0"/>
    <n v="0"/>
    <n v="0"/>
    <s v="所"/>
    <s v="國企"/>
    <s v="國企所"/>
    <s v="國企所"/>
  </r>
  <r>
    <s v="03 14 2019  4:56PM            "/>
    <s v="周永堂"/>
    <s v="F129855156"/>
    <s v="男"/>
    <s v="09/10/1996                    "/>
    <s v="學生"/>
    <s v="管理學院                      "/>
    <s v="國企系"/>
    <s v="學士班"/>
    <n v="972243147"/>
    <s v="b04704017@ntu.edu.tw"/>
    <s v="其它"/>
    <s v="否"/>
    <s v="                              "/>
    <m/>
    <s v="是"/>
    <m/>
    <s v="網路報名"/>
    <s v="140.112.25.32"/>
    <s v="b04704017"/>
    <n v="6"/>
    <s v="TIP"/>
    <s v="企業實習計劃說明會"/>
    <s v="0411_SAS"/>
    <n v="2"/>
    <n v="107"/>
    <n v="1"/>
    <n v="1"/>
    <n v="10"/>
    <m/>
    <x v="170"/>
    <n v="0"/>
    <n v="1"/>
    <n v="10"/>
    <n v="0"/>
    <n v="0"/>
    <n v="0"/>
    <s v="系"/>
    <s v="國企"/>
    <s v="國企系"/>
    <s v="國企系"/>
  </r>
  <r>
    <s v="03 19 2019 11:22AM            "/>
    <s v="周志展"/>
    <s v="H124513673"/>
    <s v="女"/>
    <s v="08/16/1994                    "/>
    <s v="學生"/>
    <s v="生物資源暨農學院              "/>
    <s v="生物科技所"/>
    <s v="碩士班"/>
    <n v="975297252"/>
    <s v="zerry1994@gmail.com"/>
    <s v="其它"/>
    <s v="是"/>
    <n v="0"/>
    <n v="0"/>
    <s v="是"/>
    <m/>
    <s v="現場報名"/>
    <m/>
    <s v="r05642015"/>
    <n v="0"/>
    <s v="TIP"/>
    <s v="企業實習計劃說明會"/>
    <s v="0318_大昌華嘉"/>
    <n v="2"/>
    <n v="107"/>
    <n v="1"/>
    <n v="1"/>
    <n v="10"/>
    <m/>
    <x v="171"/>
    <n v="0"/>
    <n v="0"/>
    <n v="0"/>
    <n v="0"/>
    <n v="1"/>
    <n v="0"/>
    <s v="所"/>
    <s v="其他"/>
    <s v="其他系所"/>
    <s v="其他系所"/>
  </r>
  <r>
    <s v="03 13 2019  3:46PM            "/>
    <s v="周侑廷"/>
    <s v="N124987195"/>
    <s v="男"/>
    <s v="08/12/1996                    "/>
    <s v="學生"/>
    <s v=" 電機資訊學院                 "/>
    <s v="資工系"/>
    <s v="碩士班"/>
    <n v="931670099"/>
    <s v="b03902046@ntu.edu.tw"/>
    <s v="其它"/>
    <s v="否"/>
    <n v="0"/>
    <n v="1"/>
    <s v="是"/>
    <m/>
    <s v="網路報名"/>
    <s v="140.112.16.133"/>
    <s v="r07922042"/>
    <n v="10"/>
    <s v="TIP"/>
    <s v="企業實習計劃說明會"/>
    <s v="0319_玉山銀行"/>
    <n v="2"/>
    <n v="107"/>
    <n v="1"/>
    <n v="1"/>
    <n v="10"/>
    <s v="是"/>
    <x v="172"/>
    <n v="0"/>
    <n v="1"/>
    <n v="10"/>
    <n v="0"/>
    <n v="0"/>
    <n v="0"/>
    <s v="所"/>
    <s v="其他"/>
    <s v="其他系所"/>
    <s v="其他系所"/>
  </r>
  <r>
    <s v="03 13 2019  3:50PM            "/>
    <s v="周侑廷"/>
    <s v="N124987195"/>
    <s v="男"/>
    <s v="08/12/1996                    "/>
    <s v="學生"/>
    <s v=" 電機資訊學院                 "/>
    <s v="資工系"/>
    <s v="碩士班"/>
    <n v="931670099"/>
    <s v="b03902046@ntu.edu.tw"/>
    <s v="其它"/>
    <s v="否"/>
    <n v="0"/>
    <n v="1"/>
    <s v="是"/>
    <m/>
    <s v="網路報名"/>
    <s v="140.112.16.133"/>
    <s v="r07922042"/>
    <n v="10"/>
    <s v="TIP"/>
    <s v="企業實習計劃說明會"/>
    <s v="0322_台灣拜耳"/>
    <n v="2"/>
    <n v="107"/>
    <n v="1"/>
    <n v="1"/>
    <n v="10"/>
    <s v="Y"/>
    <x v="172"/>
    <n v="0"/>
    <n v="1"/>
    <n v="10"/>
    <n v="0"/>
    <n v="0"/>
    <n v="0"/>
    <s v="所"/>
    <s v="其他"/>
    <s v="其他系所"/>
    <s v="其他系所"/>
  </r>
  <r>
    <s v="03 13 2019  3:53PM            "/>
    <s v="周侑廷"/>
    <s v="N124987195"/>
    <s v="男"/>
    <s v="08/12/1996                    "/>
    <s v="學生"/>
    <s v=" 電機資訊學院                 "/>
    <s v="資工系"/>
    <s v="碩士班"/>
    <n v="931670099"/>
    <s v="b03902046@ntu.edu.tw"/>
    <s v="其它"/>
    <s v="否"/>
    <n v="0"/>
    <n v="1"/>
    <s v="是"/>
    <m/>
    <s v="網路報名"/>
    <s v="140.112.16.133"/>
    <s v="r07922042"/>
    <n v="10"/>
    <s v="TIP"/>
    <s v="企業實習計劃說明會"/>
    <s v="0325_富達投信"/>
    <n v="2"/>
    <n v="107"/>
    <n v="1"/>
    <n v="1"/>
    <n v="10"/>
    <s v="Y"/>
    <x v="172"/>
    <n v="0"/>
    <n v="1"/>
    <n v="10"/>
    <n v="0"/>
    <n v="0"/>
    <n v="0"/>
    <s v="所"/>
    <s v="其他"/>
    <s v="其他系所"/>
    <s v="其他系所"/>
  </r>
  <r>
    <s v="03 13 2019  3:55PM            "/>
    <s v="周侑廷"/>
    <s v="N124987195"/>
    <s v="男"/>
    <s v="08/12/1996                    "/>
    <s v="學生"/>
    <s v=" 電機資訊學院                 "/>
    <s v="資工系"/>
    <s v="碩士班"/>
    <n v="931670099"/>
    <s v="b03902046@ntu.edu.tw"/>
    <s v="其它"/>
    <s v="否"/>
    <s v="                              "/>
    <m/>
    <s v="是"/>
    <m/>
    <s v="網路報名"/>
    <s v="140.112.16.133"/>
    <s v="r07922042"/>
    <n v="6"/>
    <s v="TIP"/>
    <s v="企業實習計劃說明會"/>
    <s v="0411_SAS"/>
    <n v="2"/>
    <n v="107"/>
    <n v="1"/>
    <n v="1"/>
    <n v="10"/>
    <m/>
    <x v="172"/>
    <n v="0"/>
    <n v="1"/>
    <n v="10"/>
    <n v="0"/>
    <n v="0"/>
    <n v="0"/>
    <s v="所"/>
    <s v="其他"/>
    <s v="其他系所"/>
    <s v="其他系所"/>
  </r>
  <r>
    <s v="03 19 2019 11:52PM            "/>
    <s v="周侑廷"/>
    <s v="N124987195"/>
    <s v="男"/>
    <s v="08/12/1996                    "/>
    <s v="學生"/>
    <s v=" 電機資訊學院                 "/>
    <s v="資工系"/>
    <s v="碩士班"/>
    <n v="931670099"/>
    <s v="b03902046@ntu.edu.tw"/>
    <s v="其它"/>
    <s v="否"/>
    <s v="                              "/>
    <m/>
    <s v="是"/>
    <m/>
    <s v="網路報名"/>
    <s v="140.112.233.2"/>
    <s v="r07922042"/>
    <n v="6"/>
    <s v="TIP"/>
    <s v="企業實習計劃說明會"/>
    <s v="0412_華碩電腦"/>
    <n v="2"/>
    <n v="107"/>
    <n v="1"/>
    <n v="1"/>
    <n v="10"/>
    <s v="是"/>
    <x v="172"/>
    <n v="0"/>
    <n v="1"/>
    <n v="10"/>
    <n v="0"/>
    <n v="0"/>
    <n v="0"/>
    <s v="所"/>
    <s v="其他"/>
    <s v="其他系所"/>
    <s v="其他系所"/>
  </r>
  <r>
    <s v="03 12 2019 12:11AM            "/>
    <s v="周孟萱"/>
    <s v="A230418451"/>
    <s v="女"/>
    <s v="02/19/1999                    "/>
    <s v="學生"/>
    <s v="管理學院                      "/>
    <s v="會計系"/>
    <s v="學士班"/>
    <n v="987227927"/>
    <s v="b06702057@ntu.edu.tw"/>
    <s v="其它"/>
    <s v="否"/>
    <n v="0"/>
    <n v="1"/>
    <s v="是"/>
    <m/>
    <s v="網路報名"/>
    <s v="150.116.250.82"/>
    <s v="b06702057"/>
    <n v="10"/>
    <s v="TIP"/>
    <s v="企業實習計劃說明會"/>
    <s v="0314_精英公關集團"/>
    <n v="2"/>
    <n v="107"/>
    <n v="1"/>
    <n v="1"/>
    <n v="10"/>
    <s v="否"/>
    <x v="173"/>
    <n v="0"/>
    <n v="1"/>
    <n v="10"/>
    <n v="0"/>
    <n v="0"/>
    <n v="0"/>
    <s v="系"/>
    <s v="會計"/>
    <s v="會計系"/>
    <s v="會計系"/>
  </r>
  <r>
    <s v="03 12 2019 12:05AM            "/>
    <s v="周孟萱"/>
    <s v="A230418451"/>
    <s v="女"/>
    <s v="02/19/1999                    "/>
    <s v="學生"/>
    <s v="管理學院                      "/>
    <s v="會計系"/>
    <s v="學士班"/>
    <n v="987227927"/>
    <s v="b06702057@ntu.edu.tw"/>
    <s v="其它"/>
    <s v="否"/>
    <n v="0"/>
    <n v="1"/>
    <s v="是"/>
    <m/>
    <s v="網路報名"/>
    <s v="150.116.250.82"/>
    <s v="b06702057"/>
    <n v="10"/>
    <s v="TIP"/>
    <s v="企業實習計劃說明會"/>
    <s v="0319_玉山銀行"/>
    <n v="2"/>
    <n v="107"/>
    <n v="1"/>
    <n v="1"/>
    <n v="10"/>
    <s v="否"/>
    <x v="173"/>
    <n v="0"/>
    <n v="1"/>
    <n v="10"/>
    <n v="0"/>
    <n v="0"/>
    <n v="0"/>
    <s v="系"/>
    <s v="會計"/>
    <s v="會計系"/>
    <s v="會計系"/>
  </r>
  <r>
    <s v="03 15 2019 10:02AM            "/>
    <s v="周宜潔"/>
    <s v="F229904414"/>
    <s v="女"/>
    <s v="07/07/1999                    "/>
    <s v="學生"/>
    <s v="管理學院                      "/>
    <s v="財金系"/>
    <s v="學士班"/>
    <n v="939168740"/>
    <s v="b06703086@ntu.edu.tw"/>
    <s v="其它"/>
    <s v="否"/>
    <n v="0"/>
    <n v="1"/>
    <s v="是"/>
    <m/>
    <s v="網路報名"/>
    <s v="140.112.25.99"/>
    <s v="b06703086"/>
    <n v="10"/>
    <s v="TIP"/>
    <s v="企業實習計劃說明會"/>
    <s v="0319_玉山銀行"/>
    <n v="2"/>
    <n v="107"/>
    <n v="1"/>
    <n v="1"/>
    <n v="10"/>
    <s v="否"/>
    <x v="174"/>
    <n v="0"/>
    <n v="1"/>
    <n v="10"/>
    <n v="0"/>
    <n v="0"/>
    <n v="0"/>
    <s v="系"/>
    <s v="財金"/>
    <s v="財金系"/>
    <s v="財金系"/>
  </r>
  <r>
    <s v="03 19 2019 12:44PM            "/>
    <s v="周宜潔"/>
    <s v="F229904414"/>
    <s v="女"/>
    <s v="07/07/1999                    "/>
    <s v="學生"/>
    <s v="管理學院                      "/>
    <s v="財金系"/>
    <s v="學士班"/>
    <n v="939168740"/>
    <s v="b06703086@ntu.edu.tw"/>
    <s v="其它"/>
    <s v="否"/>
    <s v="                              "/>
    <m/>
    <s v="是"/>
    <m/>
    <s v="網路報名"/>
    <s v="140.112.25.21"/>
    <s v="b06703086"/>
    <n v="6"/>
    <s v="職涯講堂"/>
    <s v="學長姐實習經驗分享會"/>
    <s v="0326_工管B05孫儷芯/國企B04童安弘"/>
    <n v="2"/>
    <n v="107"/>
    <n v="1"/>
    <n v="1"/>
    <n v="10"/>
    <s v="無"/>
    <x v="174"/>
    <n v="0"/>
    <n v="1"/>
    <n v="10"/>
    <n v="0"/>
    <n v="0"/>
    <n v="0"/>
    <s v="系"/>
    <s v="財金"/>
    <s v="財金系"/>
    <s v="財金系"/>
  </r>
  <r>
    <s v="02 18 2019 10:27AM            "/>
    <s v="周承宏"/>
    <s v="F130105032"/>
    <s v="男"/>
    <s v="10/24/1997                    "/>
    <s v="學生"/>
    <s v="理學院                        "/>
    <s v="心理系"/>
    <s v="學士班"/>
    <n v="983803555"/>
    <s v="b05207038@ntu.edu.tw"/>
    <s v="其它"/>
    <s v="否"/>
    <n v="0"/>
    <n v="1"/>
    <s v="是"/>
    <m/>
    <s v="網路報名"/>
    <s v="140.112.25.39"/>
    <s v="b05207038"/>
    <n v="10"/>
    <s v="TIP"/>
    <s v="企業實習計劃說明會"/>
    <s v="0311_晟德集團"/>
    <n v="2"/>
    <n v="107"/>
    <n v="1"/>
    <n v="1"/>
    <n v="10"/>
    <s v="否"/>
    <x v="175"/>
    <n v="0"/>
    <n v="1"/>
    <n v="10"/>
    <n v="0"/>
    <n v="0"/>
    <n v="0"/>
    <s v="系"/>
    <s v="其他"/>
    <s v="其他系所"/>
    <s v="其他系所"/>
  </r>
  <r>
    <s v="03 13 2019 11:08AM            "/>
    <s v="周承宏"/>
    <s v="F130105032"/>
    <s v="男"/>
    <s v="10/24/1997                    "/>
    <s v="學生"/>
    <s v="理學院                        "/>
    <s v="心理系"/>
    <s v="學士班"/>
    <n v="983803555"/>
    <s v="b05207038@ntu.edu.tw"/>
    <s v="其它"/>
    <s v="否"/>
    <n v="0"/>
    <n v="1"/>
    <s v="是"/>
    <m/>
    <s v="網路報名"/>
    <s v="140.112.25.27"/>
    <s v="b05207038"/>
    <n v="10"/>
    <s v="TIP"/>
    <s v="企業實習計劃說明會"/>
    <s v="0315_聚陽實業"/>
    <n v="2"/>
    <n v="107"/>
    <n v="1"/>
    <n v="1"/>
    <n v="10"/>
    <s v="否"/>
    <x v="175"/>
    <n v="0"/>
    <n v="1"/>
    <n v="10"/>
    <n v="0"/>
    <n v="0"/>
    <n v="0"/>
    <s v="系"/>
    <s v="其他"/>
    <s v="其他系所"/>
    <s v="其他系所"/>
  </r>
  <r>
    <s v="03 13 2019  5:41PM            "/>
    <s v="周承宏"/>
    <s v="F130105032"/>
    <s v="男"/>
    <s v="10/24/1997                    "/>
    <s v="學生"/>
    <s v="理學院                        "/>
    <s v="心理系"/>
    <s v="學士班"/>
    <n v="983803555"/>
    <s v="b05207038@ntu.edu.tw"/>
    <s v="其它"/>
    <s v="否"/>
    <n v="0"/>
    <n v="1"/>
    <s v="是"/>
    <m/>
    <s v="網路報名"/>
    <s v="140.112.235.158"/>
    <s v="b05207038"/>
    <n v="10"/>
    <s v="TIP"/>
    <s v="企業實習計劃說明會"/>
    <s v="0318_大昌華嘉"/>
    <n v="2"/>
    <n v="107"/>
    <n v="1"/>
    <n v="1"/>
    <n v="10"/>
    <m/>
    <x v="175"/>
    <n v="0"/>
    <n v="1"/>
    <n v="10"/>
    <n v="0"/>
    <n v="0"/>
    <n v="0"/>
    <s v="系"/>
    <s v="其他"/>
    <s v="其他系所"/>
    <s v="其他系所"/>
  </r>
  <r>
    <s v="02 18 2019 10:24AM            "/>
    <s v="周承宏"/>
    <s v="F130105032"/>
    <s v="男"/>
    <s v="10/24/1997                    "/>
    <s v="學生"/>
    <s v="理學院                        "/>
    <s v="心理系"/>
    <s v="學士班"/>
    <n v="983803555"/>
    <s v="b05207038@ntu.edu.tw"/>
    <s v="其它"/>
    <s v="否"/>
    <n v="0"/>
    <n v="1"/>
    <s v="是"/>
    <m/>
    <s v="網路報名"/>
    <s v="140.112.25.39"/>
    <s v="b05207038"/>
    <n v="10"/>
    <s v="TIP"/>
    <s v="企業實習計劃說明會"/>
    <s v="0319_玉山銀行"/>
    <n v="2"/>
    <n v="107"/>
    <n v="1"/>
    <n v="1"/>
    <n v="10"/>
    <s v="否"/>
    <x v="175"/>
    <n v="0"/>
    <n v="1"/>
    <n v="10"/>
    <n v="0"/>
    <n v="0"/>
    <n v="0"/>
    <s v="系"/>
    <s v="其他"/>
    <s v="其他系所"/>
    <s v="其他系所"/>
  </r>
  <r>
    <s v="02 18 2019 10:25AM            "/>
    <s v="周承宏"/>
    <s v="F130105032"/>
    <s v="男"/>
    <s v="10/24/1997                    "/>
    <s v="學生"/>
    <s v="理學院                        "/>
    <s v="心理系"/>
    <s v="學士班"/>
    <n v="983803555"/>
    <s v="b05207038@ntu.edu.tw"/>
    <s v="其它"/>
    <s v="否"/>
    <n v="0"/>
    <n v="1"/>
    <s v="是"/>
    <m/>
    <s v="網路報名"/>
    <s v="140.112.25.39"/>
    <s v="b05207038"/>
    <n v="10"/>
    <s v="TIP"/>
    <s v="企業實習計劃說明會"/>
    <s v="0320_國泰金控"/>
    <n v="2"/>
    <n v="107"/>
    <n v="1"/>
    <n v="1"/>
    <n v="10"/>
    <s v="否"/>
    <x v="175"/>
    <n v="0"/>
    <n v="1"/>
    <n v="10"/>
    <n v="0"/>
    <n v="0"/>
    <n v="0"/>
    <s v="系"/>
    <s v="其他"/>
    <s v="其他系所"/>
    <s v="其他系所"/>
  </r>
  <r>
    <s v="04 23 2019  5:21PM            "/>
    <s v="周承宏"/>
    <s v="F130105032"/>
    <s v="男"/>
    <s v="10/24/1997                    "/>
    <s v="學生"/>
    <s v="理學院                        "/>
    <s v="心理系"/>
    <s v="學士班"/>
    <n v="983803555"/>
    <s v="b05207038@ntu.edu.tw"/>
    <s v="其它"/>
    <s v="否"/>
    <s v="                              "/>
    <m/>
    <s v="是"/>
    <m/>
    <s v="網路報名"/>
    <s v="140.112.4.192"/>
    <s v="b05207038"/>
    <n v="6"/>
    <s v="TIP"/>
    <s v="企業實習說明會"/>
    <s v="0506_綠藤生機"/>
    <n v="2"/>
    <n v="107"/>
    <n v="1"/>
    <n v="1"/>
    <n v="10"/>
    <s v="否"/>
    <x v="175"/>
    <n v="0"/>
    <n v="1"/>
    <n v="10"/>
    <n v="0"/>
    <n v="0"/>
    <n v="0"/>
    <s v="系"/>
    <s v="其他"/>
    <s v="其他系所"/>
    <s v="其他系所"/>
  </r>
  <r>
    <s v="03  6 2019  4:05PM            "/>
    <s v="周昀蒨"/>
    <s v="J222823508"/>
    <s v="女"/>
    <s v="05/26/1997                    "/>
    <s v="學生"/>
    <s v="管理學院                      "/>
    <s v="會計系"/>
    <s v="學士班"/>
    <n v="910776517"/>
    <s v="b04106012@ntu.edu.tw"/>
    <s v="其它"/>
    <s v="否"/>
    <n v="0"/>
    <n v="1"/>
    <s v="是"/>
    <m/>
    <s v="網路報名"/>
    <s v="140.112.217.140"/>
    <s v="b04106012"/>
    <n v="10"/>
    <s v="TIP"/>
    <s v="企業實習計劃說明會"/>
    <s v="0319_玉山銀行"/>
    <n v="2"/>
    <n v="107"/>
    <n v="1"/>
    <n v="1"/>
    <n v="10"/>
    <s v="是"/>
    <x v="176"/>
    <n v="0"/>
    <n v="1"/>
    <n v="10"/>
    <n v="0"/>
    <n v="0"/>
    <n v="0"/>
    <s v="系"/>
    <s v="會計"/>
    <s v="會計系"/>
    <s v="會計系"/>
  </r>
  <r>
    <s v="03  4 2019  5:18PM            "/>
    <s v="周欣然"/>
    <s v="UB00043870"/>
    <s v="女"/>
    <s v="11/27/1996                    "/>
    <s v="學生"/>
    <s v="工學院                        "/>
    <s v="醫工所"/>
    <s v="碩士班"/>
    <n v="979756877"/>
    <s v="r07528061@ntu.edu.tw"/>
    <s v="其它"/>
    <s v="否"/>
    <n v="1"/>
    <n v="0"/>
    <s v="否"/>
    <m/>
    <s v="網路報名"/>
    <s v="140.112.93.160"/>
    <s v="r07528061"/>
    <n v="10"/>
    <s v="TIP"/>
    <s v="企業實習計劃說明會"/>
    <s v="0311_晟德集團"/>
    <n v="2"/>
    <n v="107"/>
    <n v="1"/>
    <n v="1"/>
    <n v="10"/>
    <s v="是"/>
    <x v="177"/>
    <n v="1"/>
    <n v="0"/>
    <n v="0"/>
    <n v="1"/>
    <n v="0"/>
    <n v="0"/>
    <s v="所"/>
    <s v="其他"/>
    <s v="其他系所"/>
    <s v="其他系所"/>
  </r>
  <r>
    <s v="03  4 2019  5:12PM            "/>
    <s v="周欣然"/>
    <s v="UB00043870"/>
    <s v="女"/>
    <s v="11/27/1996                    "/>
    <s v="學生"/>
    <s v="工學院                        "/>
    <s v="醫工所"/>
    <s v="碩士班"/>
    <n v="979756877"/>
    <s v="r07528061@ntu.edu.tw"/>
    <s v="其它"/>
    <s v="否"/>
    <n v="0"/>
    <n v="1"/>
    <s v="是"/>
    <m/>
    <s v="網路報名"/>
    <s v="140.112.93.160"/>
    <s v="r07528061"/>
    <n v="10"/>
    <s v="TIP"/>
    <s v="企業實習計劃說明會"/>
    <s v="0322_台灣拜耳"/>
    <n v="2"/>
    <n v="107"/>
    <n v="1"/>
    <n v="1"/>
    <n v="10"/>
    <s v="有"/>
    <x v="177"/>
    <n v="0"/>
    <n v="1"/>
    <n v="10"/>
    <n v="0"/>
    <n v="0"/>
    <n v="0"/>
    <s v="所"/>
    <s v="其他"/>
    <s v="其他系所"/>
    <s v="其他系所"/>
  </r>
  <r>
    <s v="03 26 2019  3:45PM            "/>
    <s v="周建愷"/>
    <s v="F129997855"/>
    <s v="男"/>
    <s v="04/28/1997                    "/>
    <s v="學生"/>
    <s v="管理學院                      "/>
    <s v="資管系"/>
    <s v="學士班"/>
    <n v="227548589"/>
    <m/>
    <s v="其它"/>
    <s v="是"/>
    <s v="                              "/>
    <m/>
    <s v="是"/>
    <m/>
    <s v="現場報名"/>
    <m/>
    <s v="b04705040"/>
    <n v="6"/>
    <s v="職涯講堂"/>
    <s v="學長姐實習經驗分享會"/>
    <s v="0326_工管B05孫儷芯/國企B04童安弘"/>
    <n v="2"/>
    <n v="107"/>
    <n v="1"/>
    <n v="1"/>
    <n v="10"/>
    <m/>
    <x v="178"/>
    <n v="0"/>
    <n v="0"/>
    <n v="0"/>
    <n v="0"/>
    <n v="1"/>
    <n v="0"/>
    <s v="系"/>
    <s v="資管"/>
    <s v="資管系"/>
    <s v="資管系"/>
  </r>
  <r>
    <s v="03 18 2019  9:32PM            "/>
    <s v="周思廷"/>
    <s v="G222103894"/>
    <s v="女"/>
    <s v="06/05/1994                    "/>
    <s v="學生"/>
    <s v="生物資源暨農學院              "/>
    <s v="農經系"/>
    <s v="碩士班"/>
    <n v="919900732"/>
    <s v="kirsty51116@yahoo.com.tw"/>
    <s v="其它"/>
    <s v="否"/>
    <n v="1"/>
    <n v="0"/>
    <s v="否"/>
    <m/>
    <s v="網路報名"/>
    <s v="140.112.229.13"/>
    <s v="r06627006"/>
    <n v="10"/>
    <s v="TIP"/>
    <s v="企業實習計劃說明會"/>
    <s v="0319_玉山銀行"/>
    <n v="2"/>
    <n v="107"/>
    <n v="1"/>
    <n v="1"/>
    <n v="10"/>
    <s v="否"/>
    <x v="179"/>
    <n v="1"/>
    <n v="0"/>
    <n v="0"/>
    <n v="1"/>
    <n v="0"/>
    <n v="0"/>
    <s v="所"/>
    <s v="其他"/>
    <s v="其他系所"/>
    <s v="其他系所"/>
  </r>
  <r>
    <s v="02 21 2019 11:37AM            "/>
    <s v="周柏伶"/>
    <s v="F229393617"/>
    <s v="女"/>
    <s v="06/19/1997                    "/>
    <s v="學生"/>
    <s v="管理學院                      "/>
    <s v="會計系"/>
    <s v="學士班"/>
    <n v="979089918"/>
    <s v="b04702063@ntu.edu.tw"/>
    <s v="其它"/>
    <s v="否"/>
    <n v="1"/>
    <n v="0"/>
    <s v="否"/>
    <m/>
    <s v="網路報名"/>
    <s v="114.136.158.166"/>
    <s v="b04702063"/>
    <n v="10"/>
    <s v="TIP"/>
    <s v="企業實習計劃說明會"/>
    <s v="0320_國泰金控"/>
    <n v="2"/>
    <n v="107"/>
    <n v="1"/>
    <n v="1"/>
    <n v="10"/>
    <s v="沒有"/>
    <x v="180"/>
    <n v="1"/>
    <n v="0"/>
    <n v="0"/>
    <n v="1"/>
    <n v="0"/>
    <n v="0"/>
    <s v="系"/>
    <s v="會計"/>
    <s v="會計系"/>
    <s v="會計系"/>
  </r>
  <r>
    <s v="03 11 2019 10:25PM            "/>
    <s v="周家齊"/>
    <s v="C121614221"/>
    <s v="男"/>
    <s v="12/01/1998                    "/>
    <s v="學生"/>
    <s v="社會科學院                    "/>
    <s v="政治系公行組"/>
    <s v="學士班"/>
    <n v="978576425"/>
    <s v="b06302334@ntu.edu.tw"/>
    <s v="其它"/>
    <s v="否"/>
    <n v="0"/>
    <n v="1"/>
    <s v="是"/>
    <m/>
    <s v="網路報名"/>
    <s v="42.73.185.106"/>
    <s v="b06302334"/>
    <n v="10"/>
    <s v="TIP"/>
    <s v="企業實習計劃說明會"/>
    <s v="0318_大昌華嘉"/>
    <n v="2"/>
    <n v="107"/>
    <n v="1"/>
    <n v="1"/>
    <n v="10"/>
    <m/>
    <x v="181"/>
    <n v="0"/>
    <n v="1"/>
    <n v="10"/>
    <n v="0"/>
    <n v="0"/>
    <n v="0"/>
    <s v="系"/>
    <s v="其他"/>
    <s v="其他系所"/>
    <s v="其他系所"/>
  </r>
  <r>
    <s v="03 11 2019 10:23PM            "/>
    <s v="周家齊"/>
    <s v="C121614221"/>
    <s v="男"/>
    <s v="12/01/1998                    "/>
    <s v="學生"/>
    <s v="社會科學院                    "/>
    <s v="政治系公行組"/>
    <s v="學士班"/>
    <n v="978576425"/>
    <s v="b06302334@ntu.edu.tw"/>
    <s v="其它"/>
    <s v="否"/>
    <n v="0"/>
    <n v="1"/>
    <s v="是"/>
    <m/>
    <s v="網路報名"/>
    <s v="42.73.185.106"/>
    <s v="b06302334"/>
    <n v="10"/>
    <s v="TIP"/>
    <s v="企業實習計劃說明會"/>
    <s v="0319_玉山銀行"/>
    <n v="2"/>
    <n v="107"/>
    <n v="1"/>
    <n v="1"/>
    <n v="10"/>
    <s v="否"/>
    <x v="181"/>
    <n v="0"/>
    <n v="1"/>
    <n v="10"/>
    <n v="0"/>
    <n v="0"/>
    <n v="0"/>
    <s v="系"/>
    <s v="其他"/>
    <s v="其他系所"/>
    <s v="其他系所"/>
  </r>
  <r>
    <s v="03 11 2019 10:26PM            "/>
    <s v="周家齊"/>
    <s v="C121614221"/>
    <s v="男"/>
    <s v="12/01/1998                    "/>
    <s v="學生"/>
    <s v="社會科學院                    "/>
    <s v="政治系公行組"/>
    <s v="學士班"/>
    <n v="978576425"/>
    <s v="b06302334@ntu.edu.tw"/>
    <s v="其它"/>
    <s v="否"/>
    <n v="0"/>
    <n v="1"/>
    <s v="是"/>
    <m/>
    <s v="網路報名"/>
    <s v="42.73.185.106"/>
    <s v="b06302334"/>
    <n v="10"/>
    <s v="TIP"/>
    <s v="企業實習計劃說明會"/>
    <s v="0322_台灣拜耳"/>
    <n v="2"/>
    <n v="107"/>
    <n v="1"/>
    <n v="1"/>
    <n v="10"/>
    <s v="否"/>
    <x v="181"/>
    <n v="0"/>
    <n v="1"/>
    <n v="10"/>
    <n v="0"/>
    <n v="0"/>
    <n v="0"/>
    <s v="系"/>
    <s v="其他"/>
    <s v="其他系所"/>
    <s v="其他系所"/>
  </r>
  <r>
    <s v="02 25 2019 12:13PM            "/>
    <s v="周庭瑋"/>
    <s v="H224683887"/>
    <s v="女"/>
    <s v="05/24/1997                    "/>
    <s v="學生"/>
    <s v="管理學院                      "/>
    <s v="財金系"/>
    <s v="碩士班"/>
    <n v="938660179"/>
    <s v="a0938660179@gmail.com"/>
    <s v="其它"/>
    <s v="否"/>
    <n v="0"/>
    <n v="1"/>
    <s v="是"/>
    <m/>
    <s v="網路報名"/>
    <s v="36.227.27.11"/>
    <s v="r07723079"/>
    <n v="10"/>
    <s v="TIP"/>
    <s v="企業實習計劃說明會"/>
    <s v="0319_玉山銀行"/>
    <n v="2"/>
    <n v="107"/>
    <n v="1"/>
    <n v="1"/>
    <n v="10"/>
    <s v="否"/>
    <x v="182"/>
    <n v="0"/>
    <n v="1"/>
    <n v="10"/>
    <n v="0"/>
    <n v="0"/>
    <n v="0"/>
    <s v="所"/>
    <s v="財金"/>
    <s v="財金所"/>
    <s v="財金所"/>
  </r>
  <r>
    <s v="02 18 2019 11:24PM            "/>
    <s v="周庭瑋"/>
    <s v="H224683887"/>
    <s v="女"/>
    <s v="05/24/1997                    "/>
    <s v="學生"/>
    <s v="管理學院                      "/>
    <s v="財金系"/>
    <s v="碩士班"/>
    <n v="938660179"/>
    <s v="a0938660179@gmail.com"/>
    <s v="其它"/>
    <s v="否"/>
    <n v="0"/>
    <n v="1"/>
    <s v="是"/>
    <m/>
    <s v="網路報名"/>
    <s v="27.246.101.88"/>
    <s v="r07723079"/>
    <n v="10"/>
    <s v="TIP"/>
    <s v="企業實習計劃說明會"/>
    <s v="0320_國泰金控"/>
    <n v="2"/>
    <n v="107"/>
    <n v="1"/>
    <n v="1"/>
    <n v="10"/>
    <s v="否"/>
    <x v="182"/>
    <n v="0"/>
    <n v="1"/>
    <n v="10"/>
    <n v="0"/>
    <n v="0"/>
    <n v="0"/>
    <s v="所"/>
    <s v="財金"/>
    <s v="財金所"/>
    <s v="財金所"/>
  </r>
  <r>
    <s v="03 18 2019  6:38PM            "/>
    <s v="周書瑋"/>
    <s v="A230148383"/>
    <s v="女"/>
    <s v="11/07/1999                    "/>
    <s v="學生"/>
    <s v="生物資源暨農學院              "/>
    <s v="農藝系"/>
    <s v="學士班"/>
    <n v="963670843"/>
    <s v="lovepencil6081@gmail.com"/>
    <s v="其它"/>
    <s v="否"/>
    <n v="0"/>
    <n v="1"/>
    <s v="是"/>
    <m/>
    <s v="網路報名"/>
    <s v="42.72.121.120"/>
    <s v="b07601018"/>
    <n v="10"/>
    <s v="TIP"/>
    <s v="企業實習計劃說明會"/>
    <s v="0322_台灣拜耳"/>
    <n v="2"/>
    <n v="107"/>
    <n v="1"/>
    <n v="1"/>
    <n v="10"/>
    <s v="否"/>
    <x v="183"/>
    <n v="0"/>
    <n v="1"/>
    <n v="10"/>
    <n v="0"/>
    <n v="0"/>
    <n v="0"/>
    <s v="系"/>
    <s v="其他"/>
    <s v="其他系所"/>
    <s v="其他系所"/>
  </r>
  <r>
    <s v="03  8 2019 10:03AM            "/>
    <s v="周祐霆"/>
    <s v="F130082954"/>
    <s v="男"/>
    <s v="08/26/1997                    "/>
    <s v="學生"/>
    <s v="社會科學院                    "/>
    <s v="經濟系"/>
    <s v="學士班"/>
    <n v="928347202"/>
    <s v="b04303079@ntu.edu.tw"/>
    <s v="其它"/>
    <s v="否"/>
    <n v="1"/>
    <n v="0"/>
    <s v="否"/>
    <m/>
    <s v="網路報名"/>
    <s v="61.219.81.163"/>
    <s v="b04303079"/>
    <n v="10"/>
    <s v="TIP"/>
    <s v="企業實習計劃說明會"/>
    <s v="0319_玉山銀行"/>
    <n v="2"/>
    <n v="107"/>
    <n v="1"/>
    <n v="1"/>
    <n v="10"/>
    <s v="是"/>
    <x v="184"/>
    <n v="1"/>
    <n v="0"/>
    <n v="0"/>
    <n v="1"/>
    <n v="0"/>
    <n v="0"/>
    <s v="系"/>
    <s v="其他"/>
    <s v="其他系所"/>
    <s v="其他系所"/>
  </r>
  <r>
    <s v="03  8 2019 10:02AM            "/>
    <s v="周祐霆"/>
    <s v="F130082954"/>
    <s v="男"/>
    <s v="08/26/1997                    "/>
    <s v="學生"/>
    <s v="社會科學院                    "/>
    <s v="經濟系"/>
    <s v="學士班"/>
    <n v="928347202"/>
    <s v="b04303079@ntu.edu.tw"/>
    <s v="其它"/>
    <s v="否"/>
    <n v="0"/>
    <n v="1"/>
    <s v="是"/>
    <m/>
    <s v="網路報名"/>
    <s v="61.219.81.163"/>
    <s v="b04303079"/>
    <n v="10"/>
    <s v="TIP"/>
    <s v="企業實習計劃說明會"/>
    <s v="0320_國泰金控"/>
    <n v="2"/>
    <n v="107"/>
    <n v="1"/>
    <n v="1"/>
    <n v="10"/>
    <s v="是"/>
    <x v="184"/>
    <n v="0"/>
    <n v="1"/>
    <n v="10"/>
    <n v="0"/>
    <n v="0"/>
    <n v="0"/>
    <s v="系"/>
    <s v="其他"/>
    <s v="其他系所"/>
    <s v="其他系所"/>
  </r>
  <r>
    <s v="03  8 2019 10:46PM            "/>
    <s v="周祐霆"/>
    <s v="F130082954"/>
    <s v="男"/>
    <s v="08/26/1997                    "/>
    <s v="學生"/>
    <s v="社會科學院                    "/>
    <s v="經濟系"/>
    <s v="學士班"/>
    <n v="928347202"/>
    <s v="b04303079@ntu.edu.tw"/>
    <s v="其它"/>
    <s v="否"/>
    <n v="0"/>
    <n v="1"/>
    <s v="是"/>
    <m/>
    <s v="網路報名"/>
    <s v="114.45.61.72"/>
    <s v="b04303079"/>
    <n v="10"/>
    <s v="TIP"/>
    <s v="企業實習計劃說明會"/>
    <s v="0325_富達投信"/>
    <n v="2"/>
    <n v="107"/>
    <n v="1"/>
    <n v="1"/>
    <n v="10"/>
    <s v="是"/>
    <x v="184"/>
    <n v="0"/>
    <n v="1"/>
    <n v="10"/>
    <n v="0"/>
    <n v="0"/>
    <n v="0"/>
    <s v="系"/>
    <s v="其他"/>
    <s v="其他系所"/>
    <s v="其他系所"/>
  </r>
  <r>
    <s v="05  6 2019  2:32PM            "/>
    <s v="周靖涵"/>
    <s v="E225022090"/>
    <s v="女"/>
    <s v="01/13/1998                    "/>
    <s v="學生"/>
    <s v="社會科學院                    "/>
    <s v="政治系國關組"/>
    <s v="學士班"/>
    <n v="979272692"/>
    <m/>
    <s v="其它"/>
    <s v="是"/>
    <s v="                              "/>
    <m/>
    <s v="是"/>
    <m/>
    <s v="現場報名"/>
    <m/>
    <s v="b05302138"/>
    <n v="6"/>
    <s v="TIP"/>
    <s v="企業實習說明會"/>
    <s v="0506_綠藤生機"/>
    <n v="2"/>
    <n v="107"/>
    <n v="1"/>
    <n v="1"/>
    <n v="10"/>
    <m/>
    <x v="185"/>
    <n v="0"/>
    <n v="0"/>
    <n v="0"/>
    <n v="0"/>
    <n v="1"/>
    <n v="0"/>
    <s v="系"/>
    <s v="其他"/>
    <s v="其他系所"/>
    <s v="其他系所"/>
  </r>
  <r>
    <s v="03 26 2019  2:50PM            "/>
    <s v="和  靖"/>
    <s v="UA00050891"/>
    <s v="男"/>
    <s v="01/24/1992                    "/>
    <s v="學生"/>
    <s v="法律學院                      "/>
    <s v="法律系"/>
    <s v="碩士班"/>
    <n v="905889646"/>
    <s v="1325661879@qq.com"/>
    <s v="其它"/>
    <s v="是"/>
    <n v="0"/>
    <n v="0"/>
    <s v="是"/>
    <m/>
    <s v="現場報名"/>
    <m/>
    <s v="r07A21116"/>
    <n v="0"/>
    <s v="TIP"/>
    <s v="企業實習計劃說明會"/>
    <s v="0325_富達投信"/>
    <n v="2"/>
    <n v="107"/>
    <n v="1"/>
    <n v="1"/>
    <n v="10"/>
    <m/>
    <x v="186"/>
    <n v="0"/>
    <n v="0"/>
    <n v="0"/>
    <n v="0"/>
    <n v="1"/>
    <n v="0"/>
    <s v="所"/>
    <s v="其他"/>
    <s v="其他系所"/>
    <s v="其他系所"/>
  </r>
  <r>
    <s v="05  6 2019  2:34PM            "/>
    <s v="居家瑜"/>
    <s v="B222918407"/>
    <s v="男"/>
    <s v="10/28/1997                    "/>
    <s v="學生"/>
    <s v="社會科學院                    "/>
    <s v="政治系政論組"/>
    <s v="學士班"/>
    <n v="983170276"/>
    <m/>
    <s v="其它"/>
    <s v="是"/>
    <s v="                              "/>
    <m/>
    <s v="是"/>
    <m/>
    <s v="現場報名"/>
    <m/>
    <s v="b05302118"/>
    <n v="6"/>
    <s v="TIP"/>
    <s v="企業實習說明會"/>
    <s v="0506_綠藤生機"/>
    <n v="2"/>
    <n v="107"/>
    <n v="1"/>
    <n v="1"/>
    <n v="10"/>
    <m/>
    <x v="187"/>
    <n v="0"/>
    <n v="0"/>
    <n v="0"/>
    <n v="0"/>
    <n v="1"/>
    <n v="0"/>
    <s v="系"/>
    <s v="其他"/>
    <s v="其他系所"/>
    <s v="其他系所"/>
  </r>
  <r>
    <s v="03 15 2019  3:05AM            "/>
    <s v="屈佳宏"/>
    <s v="N124980687"/>
    <s v="男"/>
    <s v="10/21/1995                    "/>
    <s v="學生"/>
    <s v=" 電機資訊學院                 "/>
    <s v="電機系"/>
    <s v="學士班"/>
    <n v="915488328"/>
    <s v="a7276318@gmail.com"/>
    <s v="其它"/>
    <s v="否"/>
    <n v="0"/>
    <n v="1"/>
    <s v="是"/>
    <m/>
    <s v="網路報名"/>
    <s v="111.249.22.234"/>
    <s v="b03901129"/>
    <n v="10"/>
    <s v="TIP"/>
    <s v="企業實習計劃說明會"/>
    <s v="0319_玉山銀行"/>
    <n v="2"/>
    <n v="107"/>
    <n v="1"/>
    <n v="1"/>
    <n v="10"/>
    <s v="否"/>
    <x v="188"/>
    <n v="0"/>
    <n v="1"/>
    <n v="10"/>
    <n v="0"/>
    <n v="0"/>
    <n v="0"/>
    <s v="系"/>
    <s v="其他"/>
    <s v="其他系所"/>
    <s v="其他系所"/>
  </r>
  <r>
    <s v="03 15 2019  3:04AM            "/>
    <s v="屈佳宏"/>
    <s v="N124980687"/>
    <s v="男"/>
    <s v="10/21/1995                    "/>
    <s v="學生"/>
    <s v=" 電機資訊學院                 "/>
    <s v="電機系"/>
    <s v="學士班"/>
    <n v="915488328"/>
    <s v="a7276318@gmail.com"/>
    <s v="其它"/>
    <s v="否"/>
    <n v="0"/>
    <n v="1"/>
    <s v="是"/>
    <m/>
    <s v="網路報名"/>
    <s v="111.249.22.234"/>
    <s v="b03901129"/>
    <n v="10"/>
    <s v="TIP"/>
    <s v="企業實習計劃說明會"/>
    <s v="0320_國泰金控"/>
    <n v="2"/>
    <n v="107"/>
    <n v="1"/>
    <n v="1"/>
    <n v="10"/>
    <s v="否"/>
    <x v="188"/>
    <n v="0"/>
    <n v="1"/>
    <n v="10"/>
    <n v="0"/>
    <n v="0"/>
    <n v="0"/>
    <s v="系"/>
    <s v="其他"/>
    <s v="其他系所"/>
    <s v="其他系所"/>
  </r>
  <r>
    <s v="03 15 2019  3:07AM            "/>
    <s v="屈佳宏"/>
    <s v="N124980687"/>
    <s v="男"/>
    <s v="10/21/1995                    "/>
    <s v="學生"/>
    <s v=" 電機資訊學院                 "/>
    <s v="電機系"/>
    <s v="學士班"/>
    <n v="915488328"/>
    <s v="a7276318@gmail.com"/>
    <s v="其它"/>
    <s v="否"/>
    <s v="                              "/>
    <m/>
    <s v="是"/>
    <m/>
    <s v="網路報名"/>
    <s v="111.249.22.234"/>
    <s v="b03901129"/>
    <n v="6"/>
    <s v="TIP"/>
    <s v="企業實習計劃說明會"/>
    <s v="0411_SAS"/>
    <n v="2"/>
    <n v="107"/>
    <n v="1"/>
    <n v="1"/>
    <n v="10"/>
    <m/>
    <x v="188"/>
    <n v="0"/>
    <n v="1"/>
    <n v="10"/>
    <n v="0"/>
    <n v="0"/>
    <n v="0"/>
    <s v="系"/>
    <s v="其他"/>
    <s v="其他系所"/>
    <s v="其他系所"/>
  </r>
  <r>
    <s v="03 19 2019  4:45PM            "/>
    <s v="念恩廷"/>
    <s v="F129738329"/>
    <s v="男"/>
    <s v="03/10/1998                    "/>
    <s v="學生"/>
    <s v="管理學院                      "/>
    <s v="財金系"/>
    <s v="學士班"/>
    <n v="983127285"/>
    <s v="bestandy.ab@gmail.com"/>
    <s v="其它"/>
    <s v="是"/>
    <n v="0"/>
    <n v="0"/>
    <s v="是"/>
    <m/>
    <s v="現場報名"/>
    <m/>
    <s v="b05703027"/>
    <n v="0"/>
    <s v="TIP"/>
    <s v="企業實習計劃說明會"/>
    <s v="0319_玉山銀行"/>
    <n v="2"/>
    <n v="107"/>
    <n v="1"/>
    <n v="1"/>
    <n v="10"/>
    <m/>
    <x v="189"/>
    <n v="0"/>
    <n v="0"/>
    <n v="0"/>
    <n v="0"/>
    <n v="1"/>
    <n v="0"/>
    <s v="系"/>
    <s v="財金"/>
    <s v="財金系"/>
    <s v="財金系"/>
  </r>
  <r>
    <s v="03 11 2019  5:44PM            "/>
    <s v="林  宓"/>
    <s v="F229333826"/>
    <s v="女"/>
    <s v="09/16/1996                    "/>
    <s v="學生"/>
    <s v="社會科學院                    "/>
    <s v="社會系"/>
    <s v="學士班"/>
    <n v="952850916"/>
    <s v="b04305022@ntu.edu.tw"/>
    <s v="其它"/>
    <s v="否"/>
    <n v="0"/>
    <n v="1"/>
    <s v="是"/>
    <m/>
    <s v="網路報名"/>
    <s v="49.215.153.11"/>
    <s v="b04305022"/>
    <n v="10"/>
    <s v="職涯講堂"/>
    <s v="校友職涯分享會"/>
    <s v="0320_國企B97陳迦樂"/>
    <n v="2"/>
    <n v="107"/>
    <n v="1"/>
    <n v="1"/>
    <n v="10"/>
    <m/>
    <x v="190"/>
    <n v="0"/>
    <n v="1"/>
    <n v="10"/>
    <n v="0"/>
    <n v="0"/>
    <n v="0"/>
    <s v="系"/>
    <s v="其他"/>
    <s v="其他系所"/>
    <s v="其他系所"/>
  </r>
  <r>
    <s v="03  6 2019  5:48PM            "/>
    <s v="林  珩"/>
    <s v="A227946848"/>
    <s v="女"/>
    <s v="10/28/1997                    "/>
    <s v="學生"/>
    <s v="生物資源暨農學院              "/>
    <s v="生傳系"/>
    <s v="學士班"/>
    <n v="922102812"/>
    <m/>
    <s v="其它"/>
    <s v="是"/>
    <n v="0"/>
    <n v="0"/>
    <s v="是"/>
    <m/>
    <s v="現場報名"/>
    <m/>
    <s v="b05103046"/>
    <n v="0"/>
    <s v="TIP"/>
    <s v="企業實習計劃說明會"/>
    <s v="0306_藍天百腦匯"/>
    <n v="2"/>
    <n v="107"/>
    <n v="1"/>
    <n v="1"/>
    <n v="10"/>
    <m/>
    <x v="191"/>
    <n v="0"/>
    <n v="0"/>
    <n v="0"/>
    <n v="0"/>
    <n v="1"/>
    <n v="0"/>
    <s v="系"/>
    <s v="其他"/>
    <s v="其他系所"/>
    <s v="其他系所"/>
  </r>
  <r>
    <s v="03  6 2019 12:58PM            "/>
    <s v="林  珩"/>
    <s v="A227946848"/>
    <s v="女"/>
    <s v="10/28/1997                    "/>
    <s v="學生"/>
    <s v="生物資源暨農學院              "/>
    <s v="生傳系"/>
    <s v="學士班"/>
    <n v="922102812"/>
    <s v="B05103046@ntu.edu.tw"/>
    <s v="其它"/>
    <s v="否"/>
    <n v="1"/>
    <n v="0"/>
    <s v="否"/>
    <m/>
    <s v="網路報名"/>
    <s v="140.112.25.4"/>
    <s v="b05103046"/>
    <n v="10"/>
    <s v="TIP"/>
    <s v="企業實習計劃說明會"/>
    <s v="0313_全球人壽"/>
    <n v="2"/>
    <n v="107"/>
    <n v="1"/>
    <n v="1"/>
    <n v="10"/>
    <s v="是"/>
    <x v="191"/>
    <n v="1"/>
    <n v="0"/>
    <n v="0"/>
    <n v="1"/>
    <n v="0"/>
    <n v="0"/>
    <s v="系"/>
    <s v="其他"/>
    <s v="其他系所"/>
    <s v="其他系所"/>
  </r>
  <r>
    <s v="02 18 2019  1:42PM            "/>
    <s v="林  珩"/>
    <s v="A227946848"/>
    <s v="女"/>
    <s v="10/28/1997                    "/>
    <s v="學生"/>
    <s v="生物資源暨農學院              "/>
    <s v="生傳系"/>
    <s v="學士班"/>
    <n v="922102812"/>
    <s v="B05103046@ntu.edu.tw"/>
    <s v="其它"/>
    <s v="否"/>
    <n v="1"/>
    <n v="0"/>
    <s v="否"/>
    <m/>
    <s v="網路報名"/>
    <s v="140.112.4.192"/>
    <s v="b05103046"/>
    <n v="10"/>
    <s v="TIP"/>
    <s v="企業實習計劃說明會"/>
    <s v="0319_玉山銀行"/>
    <n v="2"/>
    <n v="107"/>
    <n v="1"/>
    <n v="1"/>
    <n v="10"/>
    <s v="是"/>
    <x v="191"/>
    <n v="1"/>
    <n v="0"/>
    <n v="0"/>
    <n v="1"/>
    <n v="0"/>
    <n v="0"/>
    <s v="系"/>
    <s v="其他"/>
    <s v="其他系所"/>
    <s v="其他系所"/>
  </r>
  <r>
    <s v="03  6 2019 12:51PM            "/>
    <s v="林  珩"/>
    <s v="A227946848"/>
    <s v="女"/>
    <s v="10/28/1997                    "/>
    <s v="學生"/>
    <s v="生物資源暨農學院              "/>
    <s v="生傳系"/>
    <s v="學士班"/>
    <n v="922102812"/>
    <s v="B05103046@ntu.edu.tw"/>
    <s v="其它"/>
    <s v="否"/>
    <n v="0"/>
    <n v="1"/>
    <s v="是"/>
    <m/>
    <s v="網路報名"/>
    <s v="140.112.25.4"/>
    <s v="b05103046"/>
    <n v="10"/>
    <s v="TIP"/>
    <s v="企業實習計劃說明會"/>
    <s v="0320_國泰金控"/>
    <n v="2"/>
    <n v="107"/>
    <n v="1"/>
    <n v="1"/>
    <n v="10"/>
    <s v="是"/>
    <x v="191"/>
    <n v="0"/>
    <n v="1"/>
    <n v="10"/>
    <n v="0"/>
    <n v="0"/>
    <n v="0"/>
    <s v="系"/>
    <s v="其他"/>
    <s v="其他系所"/>
    <s v="其他系所"/>
  </r>
  <r>
    <s v="04  1 2019  4:32PM            "/>
    <s v="林  珩"/>
    <s v="A227946848"/>
    <s v="女"/>
    <s v="10/28/1997                    "/>
    <s v="學生"/>
    <s v="生物資源暨農學院              "/>
    <s v="生傳系"/>
    <s v="學士班"/>
    <n v="922102812"/>
    <s v="B05103046@ntu.edu.tw"/>
    <s v="其它"/>
    <s v="否"/>
    <s v="                              "/>
    <m/>
    <s v="是"/>
    <m/>
    <s v="網路報名"/>
    <s v="140.112.25.106"/>
    <s v="b05103046"/>
    <n v="6"/>
    <s v="TIP"/>
    <s v="企業實習計劃說明會"/>
    <s v="0412_華碩電腦"/>
    <n v="2"/>
    <n v="107"/>
    <n v="1"/>
    <n v="1"/>
    <n v="10"/>
    <s v="是"/>
    <x v="191"/>
    <n v="0"/>
    <n v="1"/>
    <n v="10"/>
    <n v="0"/>
    <n v="0"/>
    <n v="0"/>
    <s v="系"/>
    <s v="其他"/>
    <s v="其他系所"/>
    <s v="其他系所"/>
  </r>
  <r>
    <s v="04  1 2019  4:36PM            "/>
    <s v="林  珩"/>
    <s v="A227946848"/>
    <s v="女"/>
    <s v="10/28/1997                    "/>
    <s v="學生"/>
    <s v="生物資源暨農學院              "/>
    <s v="生傳系"/>
    <s v="學士班"/>
    <n v="922102812"/>
    <s v="B05103046@ntu.edu.tw"/>
    <s v="其它"/>
    <s v="否"/>
    <s v="                              "/>
    <m/>
    <s v="是"/>
    <m/>
    <s v="網路報名"/>
    <s v="140.112.25.106"/>
    <s v="b05103046"/>
    <n v="6"/>
    <s v="TIP"/>
    <s v="企業實習說明會"/>
    <s v="0426_台灣通用磨坊"/>
    <n v="2"/>
    <n v="107"/>
    <n v="1"/>
    <n v="1"/>
    <n v="10"/>
    <s v="是"/>
    <x v="191"/>
    <n v="0"/>
    <n v="1"/>
    <n v="10"/>
    <n v="0"/>
    <n v="0"/>
    <n v="0"/>
    <s v="系"/>
    <s v="其他"/>
    <s v="其他系所"/>
    <s v="其他系所"/>
  </r>
  <r>
    <s v="03 26 2019  3:05PM            "/>
    <s v="林  翔"/>
    <s v="A129648987"/>
    <s v="男"/>
    <s v="07/21/1997                    "/>
    <s v="學生"/>
    <s v="管理學院                      "/>
    <s v="財金系"/>
    <s v="學士班"/>
    <n v="966724062"/>
    <s v="schani1609@gmail.com"/>
    <s v="其它"/>
    <s v="是"/>
    <n v="0"/>
    <n v="0"/>
    <s v="是"/>
    <m/>
    <s v="現場報名"/>
    <m/>
    <s v="b05703015"/>
    <n v="0"/>
    <s v="TIP"/>
    <s v="企業實習計劃說明會"/>
    <s v="0325_富達投信"/>
    <n v="2"/>
    <n v="107"/>
    <n v="1"/>
    <n v="1"/>
    <n v="10"/>
    <m/>
    <x v="192"/>
    <n v="0"/>
    <n v="0"/>
    <n v="0"/>
    <n v="0"/>
    <n v="1"/>
    <n v="0"/>
    <s v="系"/>
    <s v="財金"/>
    <s v="財金系"/>
    <s v="財金系"/>
  </r>
  <r>
    <s v="05  1 2019  4:26PM            "/>
    <s v="林  翔"/>
    <s v="A129648987"/>
    <s v="男"/>
    <s v="07/21/1997                    "/>
    <s v="學生"/>
    <s v="管理學院                      "/>
    <s v="財金系"/>
    <s v="學士班"/>
    <n v="966724062"/>
    <s v="schani1609@gmail.com"/>
    <s v="其它"/>
    <s v="是"/>
    <s v="                              "/>
    <m/>
    <s v="是"/>
    <m/>
    <s v="邀請制"/>
    <m/>
    <s v="b05703015"/>
    <n v="6"/>
    <s v="菁粹會客室"/>
    <s v="一對一職涯諮商"/>
    <s v="0503_金融業"/>
    <n v="2"/>
    <n v="107"/>
    <n v="1"/>
    <n v="1"/>
    <n v="-10"/>
    <m/>
    <x v="192"/>
    <n v="0"/>
    <n v="1"/>
    <n v="-10"/>
    <n v="0"/>
    <n v="0"/>
    <n v="0"/>
    <s v="系"/>
    <s v="財金"/>
    <s v="財金系"/>
    <s v="財金系"/>
  </r>
  <r>
    <s v="02 13 2019  9:49PM            "/>
    <s v="林  臻"/>
    <s v="A227897411"/>
    <s v="女"/>
    <s v="06/28/1995                    "/>
    <s v="學生"/>
    <s v="工學院                        "/>
    <s v="醫工所"/>
    <s v="碩士班"/>
    <n v="953726272"/>
    <s v="R06548040@ntu.edu.tw"/>
    <s v="其它"/>
    <s v="否"/>
    <n v="0"/>
    <n v="1"/>
    <s v="是"/>
    <m/>
    <s v="網路報名"/>
    <s v="220.132.7.21"/>
    <s v="r06548040"/>
    <n v="10"/>
    <s v="TIP"/>
    <s v="企業實習計劃說明會"/>
    <s v="0311_晟德集團"/>
    <n v="2"/>
    <n v="107"/>
    <n v="1"/>
    <n v="1"/>
    <n v="10"/>
    <s v="是"/>
    <x v="193"/>
    <n v="0"/>
    <n v="1"/>
    <n v="10"/>
    <n v="0"/>
    <n v="0"/>
    <n v="0"/>
    <s v="所"/>
    <s v="其他"/>
    <s v="其他系所"/>
    <s v="其他系所"/>
  </r>
  <r>
    <s v="03 11 2019 12:41PM            "/>
    <s v="林  臻"/>
    <s v="A227897411"/>
    <s v="女"/>
    <s v="06/28/1995                    "/>
    <s v="學生"/>
    <s v="工學院                        "/>
    <s v="醫工所"/>
    <s v="碩士班"/>
    <n v="953726272"/>
    <s v="R06548040@ntu.edu.tw"/>
    <s v="其它"/>
    <s v="否"/>
    <n v="0"/>
    <n v="1"/>
    <s v="是"/>
    <m/>
    <s v="網路報名"/>
    <s v="140.112.25.15"/>
    <s v="r06548040"/>
    <n v="10"/>
    <s v="TIP"/>
    <s v="企業實習計劃說明會"/>
    <s v="0318_大昌華嘉"/>
    <n v="2"/>
    <n v="107"/>
    <n v="1"/>
    <n v="1"/>
    <n v="10"/>
    <m/>
    <x v="193"/>
    <n v="0"/>
    <n v="1"/>
    <n v="10"/>
    <n v="0"/>
    <n v="0"/>
    <n v="0"/>
    <s v="所"/>
    <s v="其他"/>
    <s v="其他系所"/>
    <s v="其他系所"/>
  </r>
  <r>
    <s v="03  3 2019 10:37PM            "/>
    <s v="林  欐"/>
    <s v="E224048161"/>
    <s v="女"/>
    <s v="11/19/1994                    "/>
    <s v="學生"/>
    <s v="管理學院                      "/>
    <s v="商研所"/>
    <s v="碩士班"/>
    <n v="963097059"/>
    <s v="b03701213@ntu.edu.tw"/>
    <s v="其它"/>
    <s v="否"/>
    <n v="0"/>
    <n v="1"/>
    <s v="是"/>
    <m/>
    <s v="網路報名"/>
    <s v="118.233.153.99"/>
    <s v="r07741018"/>
    <n v="10"/>
    <s v="TIP"/>
    <s v="企業實習計劃說明會"/>
    <s v="0313_全球人壽"/>
    <n v="2"/>
    <n v="107"/>
    <n v="1"/>
    <n v="1"/>
    <n v="10"/>
    <s v="是"/>
    <x v="194"/>
    <n v="0"/>
    <n v="1"/>
    <n v="10"/>
    <n v="0"/>
    <n v="0"/>
    <n v="0"/>
    <s v="所"/>
    <s v="商研"/>
    <s v="商研所"/>
    <s v="商研所"/>
  </r>
  <r>
    <s v="03 13 2019  5:52PM            "/>
    <s v="林  欐"/>
    <s v="E224048161"/>
    <s v="女"/>
    <s v="11/19/1994                    "/>
    <s v="學生"/>
    <s v="管理學院                      "/>
    <s v="商研所"/>
    <s v="碩士班"/>
    <n v="963097059"/>
    <s v="r07741018@ntu.edu.tw"/>
    <s v="其它"/>
    <s v="否"/>
    <n v="0"/>
    <n v="1"/>
    <s v="是"/>
    <m/>
    <s v="網路報名"/>
    <s v="118.233.153.99"/>
    <s v="r07741018"/>
    <n v="10"/>
    <s v="TIP"/>
    <s v="企業實習計劃說明會"/>
    <s v="0315_聚陽實業"/>
    <n v="2"/>
    <n v="107"/>
    <n v="1"/>
    <n v="1"/>
    <n v="10"/>
    <s v="是"/>
    <x v="194"/>
    <n v="0"/>
    <n v="1"/>
    <n v="10"/>
    <n v="0"/>
    <n v="0"/>
    <n v="0"/>
    <s v="所"/>
    <s v="商研"/>
    <s v="商研所"/>
    <s v="商研所"/>
  </r>
  <r>
    <s v="03 13 2019  5:51PM            "/>
    <s v="林  欐"/>
    <s v="E224048161"/>
    <s v="女"/>
    <s v="11/19/1994                    "/>
    <s v="學生"/>
    <s v="管理學院                      "/>
    <s v="商研所"/>
    <s v="碩士班"/>
    <n v="963097059"/>
    <s v="r07741018@ntu.edu.tw"/>
    <s v="其它"/>
    <s v="否"/>
    <n v="0"/>
    <n v="1"/>
    <s v="是"/>
    <m/>
    <s v="網路報名"/>
    <s v="118.233.153.99"/>
    <s v="r07741018"/>
    <n v="10"/>
    <s v="TIP"/>
    <s v="企業實習計劃說明會"/>
    <s v="0318_大昌華嘉"/>
    <n v="2"/>
    <n v="107"/>
    <n v="1"/>
    <n v="1"/>
    <n v="10"/>
    <m/>
    <x v="194"/>
    <n v="0"/>
    <n v="1"/>
    <n v="10"/>
    <n v="0"/>
    <n v="0"/>
    <n v="0"/>
    <s v="所"/>
    <s v="商研"/>
    <s v="商研所"/>
    <s v="商研所"/>
  </r>
  <r>
    <s v="04 11 2019  9:39AM            "/>
    <s v="林  欐"/>
    <s v="E224048161"/>
    <s v="女"/>
    <s v="11/19/1994                    "/>
    <s v="學生"/>
    <s v="管理學院                      "/>
    <s v="商研所"/>
    <s v="碩士班"/>
    <n v="963097059"/>
    <s v="r07741018@ntu.edu.tw"/>
    <s v="其它"/>
    <s v="否"/>
    <s v="                              "/>
    <m/>
    <s v="是"/>
    <m/>
    <s v="網路報名"/>
    <s v="140.112.25.106"/>
    <s v="r07741018"/>
    <n v="6"/>
    <s v="職涯講堂"/>
    <s v="校友職涯分享會"/>
    <s v="0423_EMBA108級鄭玉琪"/>
    <n v="2"/>
    <n v="107"/>
    <n v="1"/>
    <n v="1"/>
    <n v="10"/>
    <s v="請問您認為就學生來說，除了學習理論、企業實習以外，還有什麼方式能讓我們成為更好的行銷人?"/>
    <x v="194"/>
    <n v="0"/>
    <n v="1"/>
    <n v="10"/>
    <n v="0"/>
    <n v="0"/>
    <n v="0"/>
    <s v="所"/>
    <s v="商研"/>
    <s v="商研所"/>
    <s v="商研所"/>
  </r>
  <r>
    <s v="03 12 2019  1:22AM            "/>
    <s v="林天文"/>
    <s v="A126874949"/>
    <s v="男"/>
    <s v="12/10/1997                    "/>
    <s v="學生"/>
    <s v="管理學院                      "/>
    <s v="會計系"/>
    <s v="學士班"/>
    <n v="986514429"/>
    <s v="b05607024@ntu.edu.tw"/>
    <s v="其它"/>
    <s v="否"/>
    <n v="0"/>
    <n v="1"/>
    <s v="是"/>
    <m/>
    <s v="網路報名"/>
    <s v="140.112.243.205"/>
    <s v="b05607024"/>
    <n v="10"/>
    <s v="TIP"/>
    <s v="企業實習計劃說明會"/>
    <s v="0319_玉山銀行"/>
    <n v="2"/>
    <n v="107"/>
    <n v="1"/>
    <n v="1"/>
    <n v="10"/>
    <s v="否"/>
    <x v="195"/>
    <n v="0"/>
    <n v="1"/>
    <n v="10"/>
    <n v="0"/>
    <n v="0"/>
    <n v="0"/>
    <s v="系"/>
    <s v="會計"/>
    <s v="會計系"/>
    <s v="會計系"/>
  </r>
  <r>
    <s v="03 26 2019  3:44PM            "/>
    <s v="林月玲"/>
    <s v="HD30486074"/>
    <s v="女"/>
    <s v="03/14/2000                    "/>
    <s v="學生"/>
    <s v="管理學院                      "/>
    <s v="財金系"/>
    <s v="學士班"/>
    <n v="62617332407"/>
    <s v="sylvialimm63@yahoo.com"/>
    <s v="其它"/>
    <s v="是"/>
    <s v="                              "/>
    <m/>
    <s v="是"/>
    <m/>
    <s v="現場報名"/>
    <m/>
    <s v="b07703068"/>
    <n v="6"/>
    <s v="職涯講堂"/>
    <s v="學長姐實習經驗分享會"/>
    <s v="0326_工管B05孫儷芯/國企B04童安弘"/>
    <n v="2"/>
    <n v="107"/>
    <n v="1"/>
    <n v="1"/>
    <n v="10"/>
    <m/>
    <x v="196"/>
    <n v="0"/>
    <n v="0"/>
    <n v="0"/>
    <n v="0"/>
    <n v="1"/>
    <n v="0"/>
    <s v="系"/>
    <s v="財金"/>
    <s v="財金系"/>
    <s v="財金系"/>
  </r>
  <r>
    <s v="02 20 2019  8:43AM            "/>
    <s v="林世峰"/>
    <s v="R124727174"/>
    <s v="男"/>
    <s v="12/27/1998                    "/>
    <s v="學生"/>
    <s v="理學院                        "/>
    <s v="心理系"/>
    <s v="學士班"/>
    <n v="910808489"/>
    <s v="b06207050@ntu.edu.tw"/>
    <s v="其它"/>
    <s v="是"/>
    <n v="1"/>
    <n v="0"/>
    <s v="否"/>
    <m/>
    <s v="網路報名"/>
    <s v="140.112.4.192"/>
    <s v="b06207050"/>
    <n v="10"/>
    <s v="TIP"/>
    <s v="企業實習計劃說明會"/>
    <s v="0311_晟德集團"/>
    <n v="2"/>
    <n v="107"/>
    <n v="1"/>
    <n v="1"/>
    <n v="10"/>
    <s v="是"/>
    <x v="197"/>
    <n v="1"/>
    <n v="0"/>
    <n v="0"/>
    <n v="1"/>
    <n v="0"/>
    <n v="0"/>
    <s v="系"/>
    <s v="其他"/>
    <s v="其他系所"/>
    <s v="其他系所"/>
  </r>
  <r>
    <s v="03 13 2019  3:12PM            "/>
    <s v="林世峰"/>
    <s v="R124727174"/>
    <s v="男"/>
    <s v="12/27/1998                    "/>
    <s v="學生"/>
    <s v="理學院                        "/>
    <s v="心理系"/>
    <s v="學士班"/>
    <n v="910808489"/>
    <s v="b06207050"/>
    <s v="其它"/>
    <s v="是"/>
    <n v="0"/>
    <n v="0"/>
    <s v="是"/>
    <m/>
    <s v="現場報名"/>
    <m/>
    <s v="b06207050"/>
    <n v="0"/>
    <s v="TIP"/>
    <s v="企業實習計劃說明會"/>
    <s v="0313_全球人壽"/>
    <n v="2"/>
    <n v="107"/>
    <n v="1"/>
    <n v="1"/>
    <n v="10"/>
    <m/>
    <x v="197"/>
    <n v="0"/>
    <n v="0"/>
    <n v="0"/>
    <n v="0"/>
    <n v="1"/>
    <n v="0"/>
    <s v="系"/>
    <s v="其他"/>
    <s v="其他系所"/>
    <s v="其他系所"/>
  </r>
  <r>
    <s v="02 20 2019  8:42AM            "/>
    <s v="林世峰"/>
    <s v="R124727174"/>
    <s v="男"/>
    <s v="12/27/1998                    "/>
    <s v="學生"/>
    <s v="理學院                        "/>
    <s v="心理系"/>
    <s v="學士班"/>
    <n v="910808489"/>
    <s v="b06207050@ntu.edu.tw"/>
    <s v="其它"/>
    <s v="是"/>
    <n v="0"/>
    <n v="1"/>
    <s v="是"/>
    <m/>
    <s v="網路報名"/>
    <s v="140.112.4.192"/>
    <s v="b06207050"/>
    <n v="10"/>
    <s v="TIP"/>
    <s v="企業實習計劃說明會"/>
    <s v="0314_精英公關集團"/>
    <n v="2"/>
    <n v="107"/>
    <n v="1"/>
    <n v="1"/>
    <n v="10"/>
    <s v="是"/>
    <x v="197"/>
    <n v="0"/>
    <n v="1"/>
    <n v="10"/>
    <n v="0"/>
    <n v="0"/>
    <n v="0"/>
    <s v="系"/>
    <s v="其他"/>
    <s v="其他系所"/>
    <s v="其他系所"/>
  </r>
  <r>
    <s v="02 20 2019  8:43AM            "/>
    <s v="林世峰"/>
    <s v="R124727174"/>
    <s v="男"/>
    <s v="12/27/1998                    "/>
    <s v="學生"/>
    <s v="理學院                        "/>
    <s v="心理系"/>
    <s v="學士班"/>
    <n v="910808489"/>
    <s v="b06207050@ntu.edu.tw"/>
    <s v="其它"/>
    <s v="是"/>
    <n v="0"/>
    <n v="1"/>
    <s v="是"/>
    <m/>
    <s v="網路報名"/>
    <s v="140.112.4.192"/>
    <s v="b06207050"/>
    <n v="10"/>
    <s v="TIP"/>
    <s v="企業實習計劃說明會"/>
    <s v="0320_國泰金控"/>
    <n v="2"/>
    <n v="107"/>
    <n v="1"/>
    <n v="1"/>
    <n v="10"/>
    <s v="是"/>
    <x v="197"/>
    <n v="0"/>
    <n v="1"/>
    <n v="10"/>
    <n v="0"/>
    <n v="0"/>
    <n v="0"/>
    <s v="系"/>
    <s v="其他"/>
    <s v="其他系所"/>
    <s v="其他系所"/>
  </r>
  <r>
    <s v="05  6 2019 12:23PM            "/>
    <s v="林世峰"/>
    <s v="R124727174"/>
    <s v="男"/>
    <s v="12/27/1998                    "/>
    <s v="學生"/>
    <s v="理學院                        "/>
    <s v="心理系"/>
    <s v="學士班"/>
    <n v="910808489"/>
    <s v="b06207050@ntu.edu.tw"/>
    <s v="其它"/>
    <s v="是"/>
    <s v="                              "/>
    <m/>
    <s v="是"/>
    <m/>
    <s v="網路報名"/>
    <s v="140.112.25.106"/>
    <s v="b06207050"/>
    <n v="6"/>
    <s v="TIP"/>
    <s v="企業實習說明會"/>
    <s v="0508_台大創創中心"/>
    <n v="2"/>
    <n v="10"/>
    <n v="1"/>
    <n v="107"/>
    <n v="10"/>
    <s v="是"/>
    <x v="197"/>
    <n v="0"/>
    <n v="1"/>
    <n v="10"/>
    <n v="0"/>
    <n v="0"/>
    <n v="0"/>
    <s v="系"/>
    <s v="其他"/>
    <s v="其他系所"/>
    <s v="其他系所"/>
  </r>
  <r>
    <s v="03 19 2019  4:48PM            "/>
    <s v="林宏軒"/>
    <s v="F129758376"/>
    <s v="女"/>
    <s v="03/02/1999                    "/>
    <s v="學生"/>
    <s v="管理學院                      "/>
    <s v="財金系"/>
    <s v="學士班"/>
    <n v="988798799"/>
    <m/>
    <s v="其它"/>
    <s v="是"/>
    <n v="0"/>
    <n v="0"/>
    <s v="是"/>
    <m/>
    <s v="現場報名"/>
    <m/>
    <s v="b06703051"/>
    <n v="0"/>
    <s v="TIP"/>
    <s v="企業實習計劃說明會"/>
    <s v="0319_玉山銀行"/>
    <n v="2"/>
    <n v="107"/>
    <n v="1"/>
    <n v="1"/>
    <n v="10"/>
    <m/>
    <x v="198"/>
    <n v="0"/>
    <n v="0"/>
    <n v="0"/>
    <n v="0"/>
    <n v="1"/>
    <n v="0"/>
    <s v="系"/>
    <s v="財金"/>
    <s v="財金系"/>
    <s v="財金系"/>
  </r>
  <r>
    <s v="03  8 2019  5:19PM            "/>
    <s v="林佳芊"/>
    <s v="F229234426"/>
    <s v="女"/>
    <s v="02/20/1997                    "/>
    <s v="學生"/>
    <s v="管理學院                      "/>
    <s v="會計系"/>
    <s v="學士班"/>
    <n v="930264023"/>
    <s v="b04702003@ntu.edu.tw"/>
    <s v="其它"/>
    <s v="是"/>
    <n v="0"/>
    <n v="1"/>
    <s v="是"/>
    <m/>
    <s v="網路報名"/>
    <s v="118.167.38.179"/>
    <s v="b04702003"/>
    <n v="10"/>
    <s v="TIP"/>
    <s v="企業實習計劃說明會"/>
    <s v="0325_富達投信"/>
    <n v="2"/>
    <n v="107"/>
    <n v="1"/>
    <n v="1"/>
    <n v="10"/>
    <s v="有"/>
    <x v="199"/>
    <n v="0"/>
    <n v="1"/>
    <n v="10"/>
    <n v="0"/>
    <n v="0"/>
    <n v="0"/>
    <s v="系"/>
    <s v="會計"/>
    <s v="會計系"/>
    <s v="會計系"/>
  </r>
  <r>
    <s v="03 26 2019  2:33PM            "/>
    <s v="林佳撰"/>
    <s v="F129007436"/>
    <s v="男"/>
    <s v="01/16/1996                    "/>
    <s v="學生"/>
    <s v="管理學院                      "/>
    <s v="財金系"/>
    <s v="碩士班"/>
    <n v="983149116"/>
    <s v="phillin116@gmail.com"/>
    <s v="其它"/>
    <s v="是"/>
    <n v="0"/>
    <n v="0"/>
    <s v="是"/>
    <m/>
    <s v="現場報名"/>
    <m/>
    <s v="r07723055"/>
    <n v="0"/>
    <s v="TIP"/>
    <s v="企業實習計劃說明會"/>
    <s v="0325_富達投信"/>
    <n v="2"/>
    <n v="107"/>
    <n v="1"/>
    <n v="1"/>
    <n v="10"/>
    <m/>
    <x v="200"/>
    <n v="0"/>
    <n v="0"/>
    <n v="0"/>
    <n v="0"/>
    <n v="1"/>
    <n v="0"/>
    <s v="所"/>
    <s v="財金"/>
    <s v="財金所"/>
    <s v="財金所"/>
  </r>
  <r>
    <s v="04 13 2019 12:58PM            "/>
    <s v="林佳撰"/>
    <s v="F129007436"/>
    <s v="男"/>
    <s v="01/16/1996                    "/>
    <s v="學生"/>
    <s v="管理學院                      "/>
    <s v="財金系"/>
    <s v="碩士班"/>
    <n v="983149116"/>
    <s v="phillin116@gmail.com"/>
    <s v="其它"/>
    <s v="是"/>
    <s v="                              "/>
    <m/>
    <s v="是"/>
    <m/>
    <s v="網路報名"/>
    <m/>
    <s v="R07723055"/>
    <m/>
    <s v="TCP"/>
    <s v="結業式"/>
    <s v="0329_結業式"/>
    <n v="2"/>
    <n v="107"/>
    <n v="1"/>
    <n v="0"/>
    <n v="0"/>
    <m/>
    <x v="200"/>
    <n v="0"/>
    <n v="1"/>
    <n v="0"/>
    <n v="0"/>
    <n v="0"/>
    <n v="0"/>
    <s v="所"/>
    <s v="財金"/>
    <s v="財金所"/>
    <s v="財金所"/>
  </r>
  <r>
    <s v="03  7 2019 12:49PM            "/>
    <s v="林佳穎"/>
    <s v="A228652792"/>
    <s v="女"/>
    <s v="02/27/1996                    "/>
    <s v="學生"/>
    <s v="管理學院                      "/>
    <s v="財金系"/>
    <s v="碩士班"/>
    <n v="988695867"/>
    <s v="judy850321@gmail.com"/>
    <s v="其它"/>
    <s v="是"/>
    <n v="0"/>
    <n v="1"/>
    <s v="是"/>
    <m/>
    <s v="網路報名"/>
    <s v="218.211.168.144"/>
    <s v="r07723001"/>
    <n v="10"/>
    <s v="TIP"/>
    <s v="企業實習計劃說明會"/>
    <s v="0320_國泰金控"/>
    <n v="2"/>
    <n v="107"/>
    <n v="1"/>
    <n v="1"/>
    <n v="10"/>
    <s v="是"/>
    <x v="201"/>
    <n v="0"/>
    <n v="1"/>
    <n v="10"/>
    <n v="0"/>
    <n v="0"/>
    <n v="0"/>
    <s v="所"/>
    <s v="財金"/>
    <s v="財金所"/>
    <s v="財金所"/>
  </r>
  <r>
    <s v="03  7 2019 12:50PM            "/>
    <s v="林佳穎"/>
    <s v="A228652792"/>
    <s v="女"/>
    <s v="02/27/1996                    "/>
    <s v="學生"/>
    <s v="管理學院                      "/>
    <s v="財金系"/>
    <s v="碩士班"/>
    <n v="988695867"/>
    <s v="judy850321@gmail.com"/>
    <s v="其它"/>
    <s v="是"/>
    <n v="0"/>
    <n v="1"/>
    <s v="是"/>
    <m/>
    <s v="網路報名"/>
    <s v="218.211.168.144"/>
    <s v="r07723001"/>
    <n v="10"/>
    <s v="TIP"/>
    <s v="企業實習計劃說明會"/>
    <s v="0325_富達投信"/>
    <n v="2"/>
    <n v="107"/>
    <n v="1"/>
    <n v="1"/>
    <n v="10"/>
    <s v="是"/>
    <x v="201"/>
    <n v="0"/>
    <n v="1"/>
    <n v="10"/>
    <n v="0"/>
    <n v="0"/>
    <n v="0"/>
    <s v="所"/>
    <s v="財金"/>
    <s v="財金所"/>
    <s v="財金所"/>
  </r>
  <r>
    <s v="03  4 2019  6:21PM            "/>
    <s v="林其毅"/>
    <s v="F130560499"/>
    <s v="男"/>
    <s v="09/16/1998                    "/>
    <s v="學生"/>
    <s v="理學院                        "/>
    <s v="地質系"/>
    <s v="學士班"/>
    <n v="952151034"/>
    <s v="b05204007@ntu.edu.tw"/>
    <s v="其它"/>
    <s v="否"/>
    <n v="0"/>
    <n v="1"/>
    <s v="是"/>
    <m/>
    <s v="網路報名"/>
    <s v="140.112.4.184"/>
    <s v="b05204007"/>
    <n v="10"/>
    <s v="職涯講堂"/>
    <s v="校友職涯分享會"/>
    <s v="0320_國企B97陳迦樂"/>
    <n v="2"/>
    <n v="107"/>
    <n v="1"/>
    <n v="1"/>
    <n v="10"/>
    <m/>
    <x v="202"/>
    <n v="0"/>
    <n v="1"/>
    <n v="10"/>
    <n v="0"/>
    <n v="0"/>
    <n v="0"/>
    <s v="系"/>
    <s v="其他"/>
    <s v="其他系所"/>
    <s v="其他系所"/>
  </r>
  <r>
    <s v="03 12 2019 10:34AM            "/>
    <s v="林宜萱"/>
    <s v="F228569055"/>
    <s v="女"/>
    <s v="06/27/1995                    "/>
    <s v="學生"/>
    <s v="公共衛生學院                  "/>
    <s v="健管所"/>
    <s v="碩士班"/>
    <n v="975594209"/>
    <s v="teresa_purple@yahoo.com.tw"/>
    <s v="其它"/>
    <s v="是"/>
    <n v="0"/>
    <n v="0"/>
    <s v="是"/>
    <m/>
    <s v="現場報名"/>
    <m/>
    <s v="r07848018"/>
    <n v="0"/>
    <s v="TIP"/>
    <s v="企業實習計劃說明會"/>
    <s v="0311_晟德集團"/>
    <n v="2"/>
    <n v="107"/>
    <n v="1"/>
    <n v="1"/>
    <n v="10"/>
    <m/>
    <x v="203"/>
    <n v="0"/>
    <n v="0"/>
    <n v="0"/>
    <n v="0"/>
    <n v="1"/>
    <n v="0"/>
    <s v="所"/>
    <s v="其他"/>
    <s v="其他系所"/>
    <s v="其他系所"/>
  </r>
  <r>
    <s v="03 12 2019  4:08PM            "/>
    <s v="林宜萱"/>
    <s v="F228569055"/>
    <s v="女"/>
    <s v="06/27/1995                    "/>
    <s v="學生"/>
    <s v="公共衛生學院                  "/>
    <s v="健管所"/>
    <s v="碩士班"/>
    <n v="975594209"/>
    <s v="teresa_purple@yahoo.com.tw"/>
    <s v="其它"/>
    <s v="是"/>
    <n v="0"/>
    <n v="1"/>
    <s v="是"/>
    <m/>
    <s v="網路報名"/>
    <s v="140.112.25.106"/>
    <s v="r07848018"/>
    <n v="10"/>
    <s v="TIP"/>
    <s v="企業實習計劃說明會"/>
    <s v="0322_台灣拜耳"/>
    <n v="2"/>
    <n v="107"/>
    <n v="1"/>
    <n v="1"/>
    <n v="10"/>
    <s v="否"/>
    <x v="203"/>
    <n v="0"/>
    <n v="1"/>
    <n v="10"/>
    <n v="0"/>
    <n v="0"/>
    <n v="0"/>
    <s v="所"/>
    <s v="其他"/>
    <s v="其他系所"/>
    <s v="其他系所"/>
  </r>
  <r>
    <s v="03 11 2019  2:49PM            "/>
    <s v="林昀萱"/>
    <s v="F228846164"/>
    <s v="女"/>
    <s v="01/22/1998                    "/>
    <s v="學生"/>
    <s v="社會科學院                    "/>
    <s v="社工系"/>
    <s v="學士班"/>
    <n v="970588966"/>
    <s v="b05310040@ntu.edu.tw"/>
    <s v="其它"/>
    <s v="否"/>
    <n v="1"/>
    <n v="0"/>
    <s v="否"/>
    <m/>
    <s v="網路報名"/>
    <s v="39.9.204.142"/>
    <s v="b05310040"/>
    <n v="10"/>
    <s v="職涯講堂"/>
    <s v="校友職涯分享會"/>
    <s v="0320_國企B97陳迦樂"/>
    <n v="2"/>
    <n v="107"/>
    <n v="1"/>
    <n v="1"/>
    <n v="10"/>
    <m/>
    <x v="204"/>
    <n v="1"/>
    <n v="0"/>
    <n v="0"/>
    <n v="1"/>
    <n v="0"/>
    <n v="0"/>
    <s v="系"/>
    <s v="其他"/>
    <s v="其他系所"/>
    <s v="其他系所"/>
  </r>
  <r>
    <s v="03 11 2019  2:50PM            "/>
    <s v="林昀萱"/>
    <s v="F228846164"/>
    <s v="女"/>
    <s v="01/22/1998                    "/>
    <s v="學生"/>
    <s v="社會科學院                    "/>
    <s v="社工系"/>
    <s v="學士班"/>
    <n v="970588966"/>
    <s v="b05310040@ntu.edu.tw"/>
    <s v="其它"/>
    <s v="否"/>
    <s v="                              "/>
    <m/>
    <s v="否"/>
    <m/>
    <s v="網路報名"/>
    <s v="39.9.204.142"/>
    <s v="b05310040"/>
    <n v="6"/>
    <s v="職涯講堂"/>
    <s v="學長姐實習經驗分享會"/>
    <s v="0326_工管B05孫儷芯/國企B04童安弘"/>
    <n v="2"/>
    <n v="107"/>
    <n v="1"/>
    <n v="1"/>
    <n v="10"/>
    <s v="否"/>
    <x v="204"/>
    <n v="1"/>
    <n v="0"/>
    <n v="0"/>
    <n v="1"/>
    <n v="0"/>
    <n v="0"/>
    <s v="系"/>
    <s v="其他"/>
    <s v="其他系所"/>
    <s v="其他系所"/>
  </r>
  <r>
    <s v="04 23 2019  2:10PM            "/>
    <s v="林欣怡"/>
    <s v="A227071622"/>
    <s v="女"/>
    <s v="02/05/1997                    "/>
    <s v="校外人士"/>
    <m/>
    <m/>
    <m/>
    <n v="955871715"/>
    <s v="happysunny1314@yahoo.com.tw"/>
    <s v="其它"/>
    <s v="否"/>
    <s v="                              "/>
    <m/>
    <s v="是"/>
    <m/>
    <s v="網路報名"/>
    <s v="140.122.53.114"/>
    <s v="40400121E"/>
    <n v="6"/>
    <s v="TIP"/>
    <s v="企業實習說明會"/>
    <s v="0506_綠藤生機"/>
    <n v="2"/>
    <n v="107"/>
    <n v="1"/>
    <n v="1"/>
    <n v="10"/>
    <s v="是"/>
    <x v="205"/>
    <n v="0"/>
    <n v="1"/>
    <n v="10"/>
    <n v="0"/>
    <n v="0"/>
    <n v="0"/>
    <s v="其他"/>
    <s v="非在校生"/>
    <s v="其他"/>
    <s v="其他"/>
  </r>
  <r>
    <s v="03 13 2019  5:14PM            "/>
    <s v="林欣儀"/>
    <s v="A226597627"/>
    <s v="女"/>
    <s v="11/02/1997                    "/>
    <s v="學生"/>
    <s v="管理學院                      "/>
    <s v="會計系"/>
    <s v="學士班"/>
    <n v="975696836"/>
    <s v="b05104011@ntu.edu.tw"/>
    <s v="其它"/>
    <s v="否"/>
    <n v="0"/>
    <n v="1"/>
    <s v="是"/>
    <m/>
    <s v="網路報名"/>
    <s v="140.112.25.106"/>
    <s v="b05104011"/>
    <n v="10"/>
    <s v="TIP"/>
    <s v="企業實習計劃說明會"/>
    <s v="0319_玉山銀行"/>
    <n v="2"/>
    <n v="107"/>
    <n v="1"/>
    <n v="1"/>
    <n v="10"/>
    <s v="否"/>
    <x v="206"/>
    <n v="0"/>
    <n v="1"/>
    <n v="10"/>
    <n v="0"/>
    <n v="0"/>
    <n v="0"/>
    <s v="系"/>
    <s v="會計"/>
    <s v="會計系"/>
    <s v="會計系"/>
  </r>
  <r>
    <s v="03 20 2019  3:01PM            "/>
    <s v="林秉諺"/>
    <s v="D122898811"/>
    <s v="女"/>
    <s v="04/08/1996                    "/>
    <s v="學生"/>
    <s v="管理學院                      "/>
    <s v="會計系"/>
    <s v="碩士班"/>
    <n v="912408933"/>
    <s v="103303026@nccu.edu.tw"/>
    <s v="其它"/>
    <s v="是"/>
    <n v="0"/>
    <n v="0"/>
    <s v="是"/>
    <m/>
    <s v="現場報名"/>
    <m/>
    <s v="r07722018"/>
    <n v="0"/>
    <s v="TIP"/>
    <s v="企業實習計劃說明會"/>
    <s v="0320_國泰金控"/>
    <n v="2"/>
    <n v="107"/>
    <n v="1"/>
    <n v="1"/>
    <n v="10"/>
    <m/>
    <x v="207"/>
    <n v="0"/>
    <n v="0"/>
    <n v="0"/>
    <n v="0"/>
    <n v="1"/>
    <n v="0"/>
    <s v="所"/>
    <s v="會計"/>
    <s v="會計所"/>
    <s v="會研所"/>
  </r>
  <r>
    <s v="03 10 2019 10:44AM            "/>
    <s v="林采宜"/>
    <s v="F229074911"/>
    <s v="女"/>
    <s v="08/19/1996                    "/>
    <s v="校友"/>
    <m/>
    <s v="森林環資系"/>
    <s v="學士班校友"/>
    <n v="928365796"/>
    <s v="b03605016@ntu.edu.tw"/>
    <s v="其它"/>
    <s v="否"/>
    <n v="0"/>
    <n v="1"/>
    <s v="是"/>
    <m/>
    <s v="網路報名"/>
    <s v="1.160.122.201"/>
    <s v="b03605016"/>
    <n v="10"/>
    <s v="職涯講堂"/>
    <s v="校友職涯分享會"/>
    <s v="0320_國企B97陳迦樂"/>
    <n v="2"/>
    <n v="107"/>
    <n v="1"/>
    <n v="1"/>
    <n v="10"/>
    <m/>
    <x v="208"/>
    <n v="0"/>
    <n v="1"/>
    <n v="10"/>
    <n v="0"/>
    <n v="0"/>
    <n v="0"/>
    <s v="其他"/>
    <s v="非在校生"/>
    <s v="其他"/>
    <s v="其他"/>
  </r>
  <r>
    <s v="03 12 2019 12:08PM            "/>
    <s v="林冠妙"/>
    <s v="F229229274"/>
    <s v="女"/>
    <s v="09/25/1996                    "/>
    <s v="學生"/>
    <s v="管理學院                      "/>
    <s v="財金系"/>
    <s v="碩士班"/>
    <n v="912027188"/>
    <s v="smiles80925@gmail.com"/>
    <s v="其它"/>
    <s v="否"/>
    <n v="0"/>
    <n v="1"/>
    <s v="是"/>
    <m/>
    <s v="網路報名"/>
    <s v="140.112.111.207"/>
    <s v="r07723033"/>
    <n v="10"/>
    <s v="TIP"/>
    <s v="企業實習計劃說明會"/>
    <s v="0325_富達投信"/>
    <n v="2"/>
    <n v="107"/>
    <n v="1"/>
    <n v="1"/>
    <n v="10"/>
    <s v="否"/>
    <x v="209"/>
    <n v="0"/>
    <n v="1"/>
    <n v="10"/>
    <n v="0"/>
    <n v="0"/>
    <n v="0"/>
    <s v="所"/>
    <s v="財金"/>
    <s v="財金所"/>
    <s v="財金所"/>
  </r>
  <r>
    <s v="04  8 2019 10:34AM            "/>
    <s v="林冠廷"/>
    <s v="G122315650"/>
    <s v="男"/>
    <s v="05/13/1999                    "/>
    <s v="學生"/>
    <s v="管理學院                      "/>
    <s v="工管系企管組"/>
    <s v="學士班"/>
    <n v="921955850"/>
    <s v="b06701170@ntu.edu.tw"/>
    <s v="其它"/>
    <s v="否"/>
    <s v="                              "/>
    <m/>
    <s v="是"/>
    <m/>
    <s v="網路報名"/>
    <s v="140.112.25.98"/>
    <s v="b06701170"/>
    <n v="6"/>
    <s v="TIP"/>
    <s v="企業實習計劃說明會"/>
    <s v="0412_華碩電腦"/>
    <n v="2"/>
    <n v="107"/>
    <n v="1"/>
    <n v="1"/>
    <n v="10"/>
    <s v="是"/>
    <x v="210"/>
    <n v="0"/>
    <n v="1"/>
    <n v="10"/>
    <n v="0"/>
    <n v="0"/>
    <n v="0"/>
    <s v="系"/>
    <s v="工管"/>
    <s v="工管系"/>
    <s v="工管系"/>
  </r>
  <r>
    <s v="04  8 2019 10:35AM            "/>
    <s v="林冠廷"/>
    <s v="G122315650"/>
    <s v="男"/>
    <s v="05/13/1999                    "/>
    <s v="學生"/>
    <s v="管理學院                      "/>
    <s v="工管系企管組"/>
    <s v="學士班"/>
    <n v="921955850"/>
    <s v="b06701170@ntu.edu.tw"/>
    <s v="其它"/>
    <s v="否"/>
    <s v="                              "/>
    <m/>
    <s v="是"/>
    <m/>
    <s v="網路報名"/>
    <s v="140.112.25.98"/>
    <s v="b06701170"/>
    <n v="6"/>
    <s v="TIP"/>
    <s v="企業實習說明會"/>
    <s v="0426_台灣通用磨坊"/>
    <n v="2"/>
    <n v="107"/>
    <n v="1"/>
    <n v="1"/>
    <n v="10"/>
    <s v="是"/>
    <x v="210"/>
    <n v="0"/>
    <n v="1"/>
    <n v="10"/>
    <n v="0"/>
    <n v="0"/>
    <n v="0"/>
    <s v="系"/>
    <s v="工管"/>
    <s v="工管系"/>
    <s v="工管系"/>
  </r>
  <r>
    <s v="03 19 2019 11:17AM            "/>
    <s v="林冠儒"/>
    <s v="A129225064"/>
    <s v="女"/>
    <s v="03/04/1998                    "/>
    <s v="學生"/>
    <s v="管理學院                      "/>
    <s v="工管系科管組"/>
    <s v="學士班"/>
    <n v="989691797"/>
    <s v="jimmylin31510@gmail.com"/>
    <s v="其它"/>
    <s v="是"/>
    <n v="0"/>
    <n v="0"/>
    <s v="是"/>
    <m/>
    <s v="現場報名"/>
    <m/>
    <s v="b05701206"/>
    <n v="0"/>
    <s v="TIP"/>
    <s v="企業實習計劃說明會"/>
    <s v="0318_大昌華嘉"/>
    <n v="2"/>
    <n v="107"/>
    <n v="1"/>
    <n v="1"/>
    <n v="10"/>
    <m/>
    <x v="211"/>
    <n v="0"/>
    <n v="0"/>
    <n v="0"/>
    <n v="0"/>
    <n v="1"/>
    <n v="0"/>
    <s v="系"/>
    <s v="工管"/>
    <s v="工管系"/>
    <s v="工管系"/>
  </r>
  <r>
    <s v="03  8 2019  5:38PM            "/>
    <s v="林咨辰"/>
    <s v="A129404163"/>
    <s v="男"/>
    <s v="03/03/1994                    "/>
    <s v="校外人士"/>
    <m/>
    <m/>
    <m/>
    <n v="952425168"/>
    <s v="tzu.melo0303@gmail.com"/>
    <s v="其它"/>
    <s v="否"/>
    <n v="0"/>
    <n v="1"/>
    <s v="是"/>
    <m/>
    <s v="網路報名"/>
    <s v="140.117.248.4"/>
    <s v="tzu.melo0303@gmail.com"/>
    <n v="10"/>
    <s v="TIP"/>
    <s v="企業實習計劃說明會"/>
    <s v="0319_玉山銀行"/>
    <n v="2"/>
    <n v="107"/>
    <n v="1"/>
    <n v="1"/>
    <n v="10"/>
    <s v="是"/>
    <x v="212"/>
    <n v="0"/>
    <n v="1"/>
    <n v="10"/>
    <n v="0"/>
    <n v="0"/>
    <n v="0"/>
    <s v="其他"/>
    <s v="非在校生"/>
    <s v="其他"/>
    <s v="其他"/>
  </r>
  <r>
    <s v="03  8 2019  5:40PM            "/>
    <s v="林咨辰"/>
    <s v="A129404163"/>
    <s v="男"/>
    <s v="03/03/1994                    "/>
    <s v="校外人士"/>
    <m/>
    <m/>
    <m/>
    <n v="952425168"/>
    <s v="tzu.melo0303@gmail.com"/>
    <s v="其它"/>
    <s v="否"/>
    <n v="1"/>
    <n v="0"/>
    <s v="否"/>
    <m/>
    <s v="網路報名"/>
    <s v="140.117.248.4"/>
    <s v="tzu.melo0303@gmail.com"/>
    <n v="10"/>
    <s v="TIP"/>
    <s v="企業實習計劃說明會"/>
    <s v="0320_國泰金控"/>
    <n v="2"/>
    <n v="107"/>
    <n v="1"/>
    <n v="1"/>
    <n v="10"/>
    <s v="是"/>
    <x v="212"/>
    <n v="1"/>
    <n v="0"/>
    <n v="0"/>
    <n v="1"/>
    <n v="0"/>
    <n v="0"/>
    <s v="其他"/>
    <s v="非在校生"/>
    <s v="其他"/>
    <s v="其他"/>
  </r>
  <r>
    <s v="03 16 2019 10:10PM            "/>
    <s v="林咨辰"/>
    <s v="A129404163"/>
    <s v="男"/>
    <s v="03/03/1994                    "/>
    <s v="校外人士"/>
    <m/>
    <m/>
    <m/>
    <n v="952425168"/>
    <s v="tzu.melo0303@gmail.com"/>
    <s v="其它"/>
    <s v="否"/>
    <n v="0"/>
    <n v="1"/>
    <s v="是"/>
    <m/>
    <s v="網路報名"/>
    <s v="39.8.9.140"/>
    <s v="tzu.melo0303@gmail.com"/>
    <n v="10"/>
    <s v="TIP"/>
    <s v="企業實習計劃說明會"/>
    <s v="0325_富達投信"/>
    <n v="2"/>
    <n v="107"/>
    <n v="1"/>
    <n v="1"/>
    <n v="10"/>
    <s v="是"/>
    <x v="212"/>
    <n v="0"/>
    <n v="1"/>
    <n v="10"/>
    <n v="0"/>
    <n v="0"/>
    <n v="0"/>
    <s v="其他"/>
    <s v="非在校生"/>
    <s v="其他"/>
    <s v="其他"/>
  </r>
  <r>
    <s v="03 19 2019 11:16AM            "/>
    <s v="林品緯"/>
    <s v="A126118599"/>
    <s v="男"/>
    <s v="04/22/1992                    "/>
    <s v="學生"/>
    <m/>
    <s v="農經系"/>
    <s v="碩士班"/>
    <n v="937615978"/>
    <s v="tritri81422@gmail.com"/>
    <s v="其它"/>
    <s v="是"/>
    <n v="0"/>
    <n v="0"/>
    <s v="是"/>
    <m/>
    <s v="現場報名"/>
    <m/>
    <s v="r03623016"/>
    <n v="0"/>
    <s v="TIP"/>
    <s v="企業實習計劃說明會"/>
    <s v="0318_大昌華嘉"/>
    <n v="2"/>
    <n v="107"/>
    <n v="1"/>
    <n v="1"/>
    <n v="10"/>
    <m/>
    <x v="213"/>
    <n v="0"/>
    <n v="0"/>
    <n v="0"/>
    <n v="0"/>
    <n v="1"/>
    <n v="0"/>
    <s v="所"/>
    <s v="其他"/>
    <s v="其他系所"/>
    <s v="其他系所"/>
  </r>
  <r>
    <s v="03 20 2019  2:58PM            "/>
    <s v="林姿廷"/>
    <s v="L224404726"/>
    <s v="女"/>
    <s v="11/27/1994                    "/>
    <s v="學生"/>
    <s v="管理學院                      "/>
    <s v="商研所"/>
    <s v="碩士班"/>
    <n v="975475196"/>
    <s v="betty11991015@gmail.com"/>
    <s v="其它"/>
    <s v="是"/>
    <n v="0"/>
    <n v="0"/>
    <s v="是"/>
    <m/>
    <s v="現場報名"/>
    <m/>
    <s v="r07741054"/>
    <n v="0"/>
    <s v="TIP"/>
    <s v="企業實習計劃說明會"/>
    <s v="0320_國泰金控"/>
    <n v="2"/>
    <n v="107"/>
    <n v="1"/>
    <n v="1"/>
    <n v="10"/>
    <m/>
    <x v="214"/>
    <n v="0"/>
    <n v="0"/>
    <n v="0"/>
    <n v="0"/>
    <n v="1"/>
    <n v="0"/>
    <s v="所"/>
    <s v="商研"/>
    <s v="商研所"/>
    <s v="商研所"/>
  </r>
  <r>
    <s v="03 12 2019 10:58AM            "/>
    <s v="林宣仲"/>
    <s v="A130516558"/>
    <s v="男"/>
    <s v="04/09/1999                    "/>
    <s v="學生"/>
    <s v="管理學院                      "/>
    <s v="國企系"/>
    <s v="學士班"/>
    <n v="963916860"/>
    <s v="y8m88s@gmail.com"/>
    <s v="其它"/>
    <s v="否"/>
    <n v="0"/>
    <n v="1"/>
    <s v="是"/>
    <m/>
    <s v="網路報名"/>
    <s v="42.74.48.158"/>
    <s v="b06704065"/>
    <n v="10"/>
    <s v="TIP"/>
    <s v="企業實習計劃說明會"/>
    <s v="0319_玉山銀行"/>
    <n v="2"/>
    <n v="107"/>
    <n v="1"/>
    <n v="1"/>
    <n v="10"/>
    <s v="否"/>
    <x v="215"/>
    <n v="0"/>
    <n v="1"/>
    <n v="10"/>
    <n v="0"/>
    <n v="0"/>
    <n v="0"/>
    <s v="系"/>
    <s v="國企"/>
    <s v="國企系"/>
    <s v="國企系"/>
  </r>
  <r>
    <s v="03 12 2019 11:56AM            "/>
    <s v="林宣仲"/>
    <s v="A130516558"/>
    <s v="男"/>
    <s v="04/09/1999                    "/>
    <s v="學生"/>
    <s v="管理學院                      "/>
    <s v="國企系"/>
    <s v="學士班"/>
    <n v="963916860"/>
    <s v="y8m88s@gmail.com"/>
    <s v="其它"/>
    <s v="否"/>
    <n v="0"/>
    <n v="1"/>
    <s v="是"/>
    <m/>
    <s v="網路報名"/>
    <s v="42.74.48.158"/>
    <s v="b06704065"/>
    <n v="10"/>
    <s v="TIP"/>
    <s v="企業實習計劃說明會"/>
    <s v="0320_國泰金控"/>
    <n v="2"/>
    <n v="107"/>
    <n v="1"/>
    <n v="1"/>
    <n v="10"/>
    <s v="否"/>
    <x v="215"/>
    <n v="0"/>
    <n v="1"/>
    <n v="10"/>
    <n v="0"/>
    <n v="0"/>
    <n v="0"/>
    <s v="系"/>
    <s v="國企"/>
    <s v="國企系"/>
    <s v="國企系"/>
  </r>
  <r>
    <s v="02 27 2019  4:40PM            "/>
    <s v="林宣妤"/>
    <s v="H224428911"/>
    <s v="女"/>
    <s v="01/15/1996                    "/>
    <s v="學生"/>
    <s v="管理學院                      "/>
    <s v="財金系"/>
    <s v="碩士班"/>
    <n v="906836702"/>
    <s v="emi96115@gmail.com"/>
    <s v="其它"/>
    <s v="否"/>
    <n v="0"/>
    <n v="1"/>
    <s v="是"/>
    <m/>
    <s v="網路報名"/>
    <s v="140.112.25.106"/>
    <s v="r07723038"/>
    <n v="10"/>
    <s v="TIP"/>
    <s v="企業實習計劃說明會"/>
    <s v="0319_玉山銀行"/>
    <n v="2"/>
    <n v="107"/>
    <n v="1"/>
    <n v="1"/>
    <n v="10"/>
    <s v="是"/>
    <x v="216"/>
    <n v="0"/>
    <n v="1"/>
    <n v="10"/>
    <n v="0"/>
    <n v="0"/>
    <n v="0"/>
    <s v="所"/>
    <s v="財金"/>
    <s v="財金所"/>
    <s v="財金所"/>
  </r>
  <r>
    <s v="02 27 2019  4:39PM            "/>
    <s v="林宣妤"/>
    <s v="H224428911"/>
    <s v="女"/>
    <s v="01/15/1996                    "/>
    <s v="學生"/>
    <s v="管理學院                      "/>
    <s v="財金系"/>
    <s v="碩士班"/>
    <n v="906836702"/>
    <s v="emi96115@gmail.com"/>
    <s v="其它"/>
    <s v="否"/>
    <n v="0"/>
    <n v="1"/>
    <s v="是"/>
    <m/>
    <s v="網路報名"/>
    <s v="140.112.25.106"/>
    <s v="r07723038"/>
    <n v="10"/>
    <s v="TIP"/>
    <s v="企業實習計劃說明會"/>
    <s v="0320_國泰金控"/>
    <n v="2"/>
    <n v="107"/>
    <n v="1"/>
    <n v="1"/>
    <n v="10"/>
    <s v="是"/>
    <x v="216"/>
    <n v="0"/>
    <n v="1"/>
    <n v="10"/>
    <n v="0"/>
    <n v="0"/>
    <n v="0"/>
    <s v="所"/>
    <s v="財金"/>
    <s v="財金所"/>
    <s v="財金所"/>
  </r>
  <r>
    <s v="03 18 2019  7:42PM            "/>
    <s v="林彥然"/>
    <s v="H124836215"/>
    <s v="男"/>
    <s v="03/09/1998                    "/>
    <s v="學生"/>
    <s v="管理學院                      "/>
    <s v="國企系"/>
    <s v="學士班"/>
    <n v="975397370"/>
    <s v="b05704050@ntu.edu.tw"/>
    <s v="其它"/>
    <s v="否"/>
    <s v="                              "/>
    <m/>
    <s v="是"/>
    <m/>
    <s v="網路報名"/>
    <s v="140.112.25.32"/>
    <s v="b05704050"/>
    <n v="6"/>
    <s v="職涯講堂"/>
    <s v="學長姐實習經驗分享會"/>
    <s v="0326_工管B05孫儷芯/國企B04童安弘"/>
    <n v="2"/>
    <n v="107"/>
    <n v="1"/>
    <n v="1"/>
    <n v="10"/>
    <s v="無"/>
    <x v="217"/>
    <n v="0"/>
    <n v="1"/>
    <n v="10"/>
    <n v="0"/>
    <n v="0"/>
    <n v="0"/>
    <s v="系"/>
    <s v="國企"/>
    <s v="國企系"/>
    <s v="國企系"/>
  </r>
  <r>
    <s v="03  7 2019  3:45PM            "/>
    <s v="林映辰"/>
    <s v="N125746830"/>
    <s v="男"/>
    <s v="07/02/1999                    "/>
    <s v="學生"/>
    <s v="管理學院                      "/>
    <s v="會計系"/>
    <s v="學士班"/>
    <n v="972468402"/>
    <s v="stan272722@gmail.com"/>
    <s v="其它"/>
    <s v="否"/>
    <n v="0"/>
    <n v="1"/>
    <s v="是"/>
    <m/>
    <s v="網路報名"/>
    <s v="140.112.25.106"/>
    <s v="b06702060"/>
    <n v="10"/>
    <s v="TIP"/>
    <s v="企業實習計劃說明會"/>
    <s v="0318_大昌華嘉"/>
    <n v="2"/>
    <n v="107"/>
    <n v="1"/>
    <n v="1"/>
    <n v="10"/>
    <m/>
    <x v="218"/>
    <n v="0"/>
    <n v="1"/>
    <n v="10"/>
    <n v="0"/>
    <n v="0"/>
    <n v="0"/>
    <s v="系"/>
    <s v="會計"/>
    <s v="會計系"/>
    <s v="會計系"/>
  </r>
  <r>
    <s v="03  7 2019  3:47PM            "/>
    <s v="林映辰"/>
    <s v="N125746830"/>
    <s v="男"/>
    <s v="07/02/1999                    "/>
    <s v="學生"/>
    <s v="管理學院                      "/>
    <s v="會計系"/>
    <s v="學士班"/>
    <n v="972468402"/>
    <s v="stan272722@gmail.com"/>
    <s v="其它"/>
    <s v="否"/>
    <n v="0"/>
    <n v="1"/>
    <s v="是"/>
    <m/>
    <s v="網路報名"/>
    <s v="140.112.25.106"/>
    <s v="b06702060"/>
    <n v="10"/>
    <s v="TIP"/>
    <s v="企業實習計劃說明會"/>
    <s v="0325_富達投信"/>
    <n v="2"/>
    <n v="107"/>
    <n v="1"/>
    <n v="1"/>
    <n v="10"/>
    <s v="否"/>
    <x v="218"/>
    <n v="0"/>
    <n v="1"/>
    <n v="10"/>
    <n v="0"/>
    <n v="0"/>
    <n v="0"/>
    <s v="系"/>
    <s v="會計"/>
    <s v="會計系"/>
    <s v="會計系"/>
  </r>
  <r>
    <s v="03  7 2019 12:09AM            "/>
    <s v="林柏均"/>
    <s v="V221422703"/>
    <s v="女"/>
    <s v="10/13/1996                    "/>
    <s v="學生"/>
    <s v="社會科學院                    "/>
    <s v="政治系國關組"/>
    <s v="學士班"/>
    <n v="955520707"/>
    <s v="b04302203@ntu.edu.tw"/>
    <s v="其它"/>
    <s v="否"/>
    <n v="0"/>
    <n v="1"/>
    <s v="是"/>
    <m/>
    <s v="網路報名"/>
    <s v="140.112.221.220"/>
    <s v="b04302203"/>
    <n v="10"/>
    <s v="TIP"/>
    <s v="企業實習計劃說明會"/>
    <s v="0314_精英公關集團"/>
    <n v="2"/>
    <n v="107"/>
    <n v="1"/>
    <n v="1"/>
    <n v="10"/>
    <s v="否"/>
    <x v="219"/>
    <n v="0"/>
    <n v="1"/>
    <n v="10"/>
    <n v="0"/>
    <n v="0"/>
    <n v="0"/>
    <s v="系"/>
    <s v="其他"/>
    <s v="其他系所"/>
    <s v="其他系所"/>
  </r>
  <r>
    <s v="03  6 2019 11:57PM            "/>
    <s v="林柏均"/>
    <s v="V221422703"/>
    <s v="女"/>
    <s v="10/13/1996                    "/>
    <s v="學生"/>
    <s v="社會科學院                    "/>
    <s v="政治系國關組"/>
    <s v="學士班"/>
    <n v="955520707"/>
    <s v="b04302203@ntu.edu.tw"/>
    <s v="其它"/>
    <s v="否"/>
    <n v="1"/>
    <n v="0"/>
    <s v="否"/>
    <m/>
    <s v="網路報名"/>
    <s v="140.112.221.220"/>
    <s v="b04302203"/>
    <n v="10"/>
    <s v="TIP"/>
    <s v="企業實習計劃說明會"/>
    <s v="0318_大昌華嘉"/>
    <n v="2"/>
    <n v="107"/>
    <n v="1"/>
    <n v="1"/>
    <n v="10"/>
    <m/>
    <x v="219"/>
    <n v="1"/>
    <n v="0"/>
    <n v="0"/>
    <n v="1"/>
    <n v="0"/>
    <n v="0"/>
    <s v="系"/>
    <s v="其他"/>
    <s v="其他系所"/>
    <s v="其他系所"/>
  </r>
  <r>
    <s v="03  5 2019  1:08AM            "/>
    <s v="林禹安"/>
    <s v="A130510949"/>
    <s v="男"/>
    <s v="10/13/1998                    "/>
    <s v="學生"/>
    <s v="管理學院                      "/>
    <s v="國企系"/>
    <s v="學士班"/>
    <n v="932911146"/>
    <s v="stt4168@gmail.com"/>
    <s v="其它"/>
    <s v="否"/>
    <n v="1"/>
    <n v="0"/>
    <s v="否"/>
    <m/>
    <s v="網路報名"/>
    <s v="36.224.213.102"/>
    <s v="b06704014"/>
    <n v="10"/>
    <s v="TIP"/>
    <s v="企業實習計劃說明會"/>
    <s v="0314_精英公關集團"/>
    <n v="2"/>
    <n v="107"/>
    <n v="1"/>
    <n v="1"/>
    <n v="10"/>
    <s v="否"/>
    <x v="220"/>
    <n v="1"/>
    <n v="0"/>
    <n v="0"/>
    <n v="1"/>
    <n v="0"/>
    <n v="0"/>
    <s v="系"/>
    <s v="國企"/>
    <s v="國企系"/>
    <s v="國企系"/>
  </r>
  <r>
    <s v="03  1 2019  1:14AM            "/>
    <s v="林胤全"/>
    <s v="A130957764"/>
    <s v="男"/>
    <s v="11/03/1998                    "/>
    <s v="學生"/>
    <s v="管理學院                      "/>
    <s v="工管系企管組"/>
    <s v="學士班"/>
    <n v="975732805"/>
    <s v="ihawker1103@gmail.com"/>
    <s v="其它"/>
    <s v="否"/>
    <n v="1"/>
    <n v="0"/>
    <s v="否"/>
    <m/>
    <s v="網路報名"/>
    <s v="118.169.215.71"/>
    <s v="b06701107"/>
    <n v="10"/>
    <s v="職涯講堂"/>
    <s v="校友職涯分享會"/>
    <s v="0320_國企B97陳迦樂"/>
    <n v="2"/>
    <n v="107"/>
    <n v="1"/>
    <n v="1"/>
    <n v="10"/>
    <m/>
    <x v="221"/>
    <n v="1"/>
    <n v="0"/>
    <n v="0"/>
    <n v="1"/>
    <n v="0"/>
    <n v="0"/>
    <s v="系"/>
    <s v="工管"/>
    <s v="工管系"/>
    <s v="工管系"/>
  </r>
  <r>
    <s v="03  6 2019  8:15PM            "/>
    <s v="林郁庭"/>
    <s v="F229702036"/>
    <s v="女"/>
    <s v="05/25/1998                    "/>
    <s v="學生"/>
    <s v="管理學院                      "/>
    <s v="工管系企管組"/>
    <s v="學士班"/>
    <n v="905731058"/>
    <s v="sandy22046067@gmail.com"/>
    <s v="其它"/>
    <s v="否"/>
    <n v="0"/>
    <n v="1"/>
    <s v="是"/>
    <m/>
    <s v="網路報名"/>
    <s v="180.217.93.119"/>
    <s v="b05701140"/>
    <n v="10"/>
    <s v="TIP"/>
    <s v="企業實習計劃說明會"/>
    <s v="0320_國泰金控"/>
    <n v="2"/>
    <n v="107"/>
    <n v="1"/>
    <n v="1"/>
    <n v="10"/>
    <s v="否"/>
    <x v="222"/>
    <n v="0"/>
    <n v="1"/>
    <n v="10"/>
    <n v="0"/>
    <n v="0"/>
    <n v="0"/>
    <s v="系"/>
    <s v="工管"/>
    <s v="工管系"/>
    <s v="工管系"/>
  </r>
  <r>
    <s v="03 20 2019 10:50PM            "/>
    <s v="林郁庭"/>
    <s v="F229702036"/>
    <s v="女"/>
    <s v="05/25/1998                    "/>
    <s v="學生"/>
    <s v="管理學院                      "/>
    <s v="工管系企管組"/>
    <s v="學士班"/>
    <n v="905731058"/>
    <s v="sandy22046067@gmail.com"/>
    <s v="其它"/>
    <s v="否"/>
    <s v="                              "/>
    <m/>
    <s v="否"/>
    <m/>
    <s v="網路報名"/>
    <s v="110.50.146.33"/>
    <s v="b05701140"/>
    <n v="6"/>
    <s v="TIP"/>
    <s v="企業實習計劃說明會"/>
    <s v="0412_華碩電腦"/>
    <n v="2"/>
    <n v="107"/>
    <n v="1"/>
    <n v="1"/>
    <n v="10"/>
    <s v="否"/>
    <x v="222"/>
    <n v="1"/>
    <n v="0"/>
    <n v="0"/>
    <n v="1"/>
    <n v="0"/>
    <n v="0"/>
    <s v="系"/>
    <s v="工管"/>
    <s v="工管系"/>
    <s v="工管系"/>
  </r>
  <r>
    <s v="03 20 2019  3:03PM            "/>
    <s v="林郁綺"/>
    <s v="D222787593"/>
    <s v="女"/>
    <s v="11/07/1994                    "/>
    <s v="學生"/>
    <s v="管理學院                      "/>
    <s v="國企系"/>
    <s v="碩士班"/>
    <n v="975292331"/>
    <s v="kiwibrilliant@yahoo.com.tw"/>
    <s v="其它"/>
    <s v="是"/>
    <n v="0"/>
    <n v="0"/>
    <s v="是"/>
    <m/>
    <s v="現場報名"/>
    <m/>
    <s v="r06724032"/>
    <n v="0"/>
    <s v="TIP"/>
    <s v="企業實習計劃說明會"/>
    <s v="0320_國泰金控"/>
    <n v="2"/>
    <n v="107"/>
    <n v="1"/>
    <n v="1"/>
    <n v="10"/>
    <m/>
    <x v="223"/>
    <n v="0"/>
    <n v="0"/>
    <n v="0"/>
    <n v="0"/>
    <n v="1"/>
    <n v="0"/>
    <s v="所"/>
    <s v="國企"/>
    <s v="國企所"/>
    <s v="國企所"/>
  </r>
  <r>
    <s v="03 10 2019  2:20PM            "/>
    <s v="林郁綺"/>
    <s v="D222787593"/>
    <s v="女"/>
    <s v="11/07/1994                    "/>
    <s v="學生"/>
    <s v="管理學院                      "/>
    <s v="國企系"/>
    <s v="碩士班"/>
    <n v="975292331"/>
    <s v="kiwibrilliant@yahoo.com.tw"/>
    <s v="其它"/>
    <s v="是"/>
    <n v="1"/>
    <n v="0"/>
    <s v="否"/>
    <m/>
    <s v="網路報名"/>
    <s v="140.112.4.192"/>
    <s v="r06724032"/>
    <n v="10"/>
    <s v="TIP"/>
    <s v="企業實習計劃說明會"/>
    <s v="0325_富達投信"/>
    <n v="2"/>
    <n v="107"/>
    <n v="1"/>
    <n v="1"/>
    <n v="10"/>
    <s v="是"/>
    <x v="223"/>
    <n v="1"/>
    <n v="0"/>
    <n v="0"/>
    <n v="1"/>
    <n v="0"/>
    <n v="0"/>
    <s v="所"/>
    <s v="國企"/>
    <s v="國企所"/>
    <s v="國企所"/>
  </r>
  <r>
    <s v="03 18 2019  5:01PM            "/>
    <s v="林倢如"/>
    <s v="L225239107"/>
    <s v="女"/>
    <s v="02/17/2000                    "/>
    <s v="學生"/>
    <s v="文學院                        "/>
    <s v="日文系"/>
    <s v="學士班"/>
    <n v="987699680"/>
    <s v="b07107015@ntu.edu.tw"/>
    <s v="其它"/>
    <s v="否"/>
    <n v="0"/>
    <n v="1"/>
    <s v="是"/>
    <m/>
    <s v="網路報名"/>
    <s v="140.112.25.42"/>
    <s v="b07107015"/>
    <n v="10"/>
    <s v="TIP"/>
    <s v="企業實習計劃說明會"/>
    <s v="0319_玉山銀行"/>
    <n v="2"/>
    <n v="107"/>
    <n v="1"/>
    <n v="1"/>
    <n v="10"/>
    <s v="是"/>
    <x v="224"/>
    <n v="0"/>
    <n v="1"/>
    <n v="10"/>
    <n v="0"/>
    <n v="0"/>
    <n v="0"/>
    <s v="系"/>
    <s v="其他"/>
    <s v="其他系所"/>
    <s v="其他系所"/>
  </r>
  <r>
    <s v="03 11 2019 11:38AM            "/>
    <s v="林哲毅"/>
    <s v="Q124233416"/>
    <s v="男"/>
    <s v="08/14/1997                    "/>
    <s v="學生"/>
    <s v="管理學院                      "/>
    <s v="財金系"/>
    <s v="學士班"/>
    <n v="978526957"/>
    <s v="B04703075@ntu.edu.tw"/>
    <s v="其它"/>
    <s v="否"/>
    <n v="0"/>
    <n v="1"/>
    <s v="是"/>
    <m/>
    <s v="網路報名"/>
    <s v="114.42.195.48"/>
    <s v="b04703075"/>
    <n v="10"/>
    <s v="TIP"/>
    <s v="企業實習計劃說明會"/>
    <s v="0318_大昌華嘉"/>
    <n v="2"/>
    <n v="107"/>
    <n v="1"/>
    <n v="1"/>
    <n v="10"/>
    <m/>
    <x v="225"/>
    <n v="0"/>
    <n v="1"/>
    <n v="10"/>
    <n v="0"/>
    <n v="0"/>
    <n v="0"/>
    <s v="系"/>
    <s v="財金"/>
    <s v="財金系"/>
    <s v="財金系"/>
  </r>
  <r>
    <s v="03 12 2019 12:46PM            "/>
    <s v="林宸逸"/>
    <s v="G122200430"/>
    <s v="男"/>
    <s v="03/25/1995                    "/>
    <s v="學生"/>
    <s v="生物資源暨農學院              "/>
    <s v="農經系"/>
    <s v="碩士班"/>
    <n v="935502252"/>
    <s v="R07627019@ntu.edu.tw"/>
    <s v="其它"/>
    <s v="否"/>
    <n v="0"/>
    <n v="1"/>
    <s v="是"/>
    <m/>
    <s v="網路報名"/>
    <s v="140.112.4.192"/>
    <s v="r07627019"/>
    <n v="10"/>
    <s v="TIP"/>
    <s v="企業實習計劃說明會"/>
    <s v="0315_聚陽實業"/>
    <n v="2"/>
    <n v="107"/>
    <n v="1"/>
    <n v="1"/>
    <n v="10"/>
    <s v="否"/>
    <x v="226"/>
    <n v="0"/>
    <n v="1"/>
    <n v="10"/>
    <n v="0"/>
    <n v="0"/>
    <n v="0"/>
    <s v="所"/>
    <s v="其他"/>
    <s v="其他系所"/>
    <s v="其他系所"/>
  </r>
  <r>
    <s v="02 20 2019 12:49PM            "/>
    <s v="林宸逸"/>
    <s v="G122200430"/>
    <s v="男"/>
    <s v="03/25/1995                    "/>
    <s v="學生"/>
    <s v="生物資源暨農學院              "/>
    <s v="農經系"/>
    <s v="碩士班"/>
    <n v="935502252"/>
    <s v="ab9586123@gmail.com"/>
    <s v="其它"/>
    <s v="否"/>
    <n v="0"/>
    <n v="1"/>
    <s v="是"/>
    <m/>
    <s v="網路報名"/>
    <s v="140.112.86.230"/>
    <s v="r07627019"/>
    <n v="10"/>
    <s v="TIP"/>
    <s v="企業實習計劃說明會"/>
    <s v="0319_玉山銀行"/>
    <n v="2"/>
    <n v="107"/>
    <n v="1"/>
    <n v="1"/>
    <n v="10"/>
    <s v="否"/>
    <x v="226"/>
    <n v="0"/>
    <n v="1"/>
    <n v="10"/>
    <n v="0"/>
    <n v="0"/>
    <n v="0"/>
    <s v="所"/>
    <s v="其他"/>
    <s v="其他系所"/>
    <s v="其他系所"/>
  </r>
  <r>
    <s v="02 20 2019 12:48PM            "/>
    <s v="林宸逸"/>
    <s v="G122200430"/>
    <s v="男"/>
    <s v="03/25/1995                    "/>
    <s v="學生"/>
    <s v="生物資源暨農學院              "/>
    <s v="農經系"/>
    <s v="碩士班"/>
    <n v="935502252"/>
    <s v="ab9586123@gmail.com"/>
    <s v="其它"/>
    <s v="否"/>
    <n v="0"/>
    <n v="1"/>
    <s v="是"/>
    <m/>
    <s v="網路報名"/>
    <s v="140.112.86.230"/>
    <s v="r07627019"/>
    <n v="10"/>
    <s v="TIP"/>
    <s v="企業實習計劃說明會"/>
    <s v="0320_國泰金控"/>
    <n v="2"/>
    <n v="107"/>
    <n v="1"/>
    <n v="1"/>
    <n v="10"/>
    <s v="否"/>
    <x v="226"/>
    <n v="0"/>
    <n v="1"/>
    <n v="10"/>
    <n v="0"/>
    <n v="0"/>
    <n v="0"/>
    <s v="所"/>
    <s v="其他"/>
    <s v="其他系所"/>
    <s v="其他系所"/>
  </r>
  <r>
    <s v="05  2 2019  1:58PM            "/>
    <s v="林宸逸"/>
    <s v="G122200430"/>
    <s v="男"/>
    <s v="03/25/1995                    "/>
    <s v="學生"/>
    <s v="生物資源暨農學院              "/>
    <s v="農經系"/>
    <s v="碩士班"/>
    <n v="935502252"/>
    <s v="R07627019@ntu.edu.tw"/>
    <s v="其它"/>
    <s v="是"/>
    <s v="                              "/>
    <m/>
    <s v="是"/>
    <m/>
    <s v="網路報名"/>
    <s v="140.112.4.192"/>
    <s v="r07627019"/>
    <n v="6"/>
    <s v="TIP"/>
    <s v="企業實習說明會"/>
    <s v="0508_台大創創中心"/>
    <n v="2"/>
    <n v="10"/>
    <n v="1"/>
    <n v="107"/>
    <n v="10"/>
    <s v="否"/>
    <x v="226"/>
    <n v="0"/>
    <n v="1"/>
    <n v="10"/>
    <n v="0"/>
    <n v="0"/>
    <n v="0"/>
    <s v="所"/>
    <s v="其他"/>
    <s v="其他系所"/>
    <s v="其他系所"/>
  </r>
  <r>
    <s v="03 18 2019  4:53PM            "/>
    <s v="林峰儀"/>
    <s v="G122347287"/>
    <s v="男"/>
    <s v="05/18/1999                    "/>
    <s v="學生"/>
    <s v="管理學院                      "/>
    <s v="財金系"/>
    <s v="學士班"/>
    <n v="988101864"/>
    <s v="pollydanny571218@gmail.com"/>
    <s v="其它"/>
    <s v="否"/>
    <n v="0"/>
    <n v="1"/>
    <s v="是"/>
    <m/>
    <s v="網路報名"/>
    <s v="140.112.235.21"/>
    <s v="b06703032"/>
    <n v="10"/>
    <s v="TIP"/>
    <s v="企業實習計劃說明會"/>
    <s v="0319_玉山銀行"/>
    <n v="2"/>
    <n v="107"/>
    <n v="1"/>
    <n v="1"/>
    <n v="10"/>
    <s v="否"/>
    <x v="227"/>
    <n v="0"/>
    <n v="1"/>
    <n v="10"/>
    <n v="0"/>
    <n v="0"/>
    <n v="0"/>
    <s v="系"/>
    <s v="財金"/>
    <s v="財金系"/>
    <s v="財金系"/>
  </r>
  <r>
    <s v="03 19 2019 11:22AM            "/>
    <s v="林庭如"/>
    <s v="A229521161"/>
    <s v="女"/>
    <s v="12/29/1996                    "/>
    <s v="學生"/>
    <s v="管理學院                      "/>
    <s v="工管系企管組"/>
    <s v="學士班"/>
    <n v="226339135"/>
    <m/>
    <s v="其它"/>
    <s v="是"/>
    <n v="0"/>
    <n v="0"/>
    <s v="是"/>
    <m/>
    <s v="現場報名"/>
    <m/>
    <s v="b04701128"/>
    <n v="0"/>
    <s v="TIP"/>
    <s v="企業實習計劃說明會"/>
    <s v="0318_大昌華嘉"/>
    <n v="2"/>
    <n v="107"/>
    <n v="1"/>
    <n v="1"/>
    <n v="10"/>
    <m/>
    <x v="228"/>
    <n v="0"/>
    <n v="0"/>
    <n v="0"/>
    <n v="0"/>
    <n v="1"/>
    <n v="0"/>
    <s v="系"/>
    <s v="工管"/>
    <s v="工管系"/>
    <s v="工管系"/>
  </r>
  <r>
    <s v="04  8 2019 11:37AM            "/>
    <s v="林庭如"/>
    <s v="A229521161"/>
    <s v="女"/>
    <s v="12/29/1996                    "/>
    <s v="學生"/>
    <s v="管理學院                      "/>
    <s v="工管系企管組"/>
    <s v="學士班"/>
    <n v="226339135"/>
    <s v="b04701128@ntu.edu.tw"/>
    <s v="其它"/>
    <s v="是"/>
    <s v="                              "/>
    <m/>
    <s v="否"/>
    <m/>
    <s v="網路報名"/>
    <s v="111.71.99.110"/>
    <s v="b04701128"/>
    <n v="6"/>
    <s v="TIP"/>
    <s v="企業實習計劃說明會"/>
    <s v="0412_華碩電腦"/>
    <n v="2"/>
    <n v="107"/>
    <n v="1"/>
    <n v="1"/>
    <n v="10"/>
    <s v="否"/>
    <x v="228"/>
    <n v="1"/>
    <n v="0"/>
    <n v="0"/>
    <n v="1"/>
    <n v="0"/>
    <n v="0"/>
    <s v="系"/>
    <s v="工管"/>
    <s v="工管系"/>
    <s v="工管系"/>
  </r>
  <r>
    <s v="03  6 2019  5:48PM            "/>
    <s v="林彧玄"/>
    <s v="L125177173"/>
    <s v="女"/>
    <s v="01/29/1998                    "/>
    <s v="學生"/>
    <s v="管理學院                      "/>
    <s v="國企系"/>
    <s v="學士班"/>
    <n v="926425272"/>
    <m/>
    <s v="其它"/>
    <s v="是"/>
    <n v="0"/>
    <n v="0"/>
    <s v="是"/>
    <m/>
    <s v="現場報名"/>
    <m/>
    <s v="b05704053"/>
    <n v="0"/>
    <s v="TIP"/>
    <s v="企業實習計劃說明會"/>
    <s v="0306_藍天百腦匯"/>
    <n v="2"/>
    <n v="107"/>
    <n v="1"/>
    <n v="1"/>
    <n v="10"/>
    <m/>
    <x v="229"/>
    <n v="0"/>
    <n v="0"/>
    <n v="0"/>
    <n v="0"/>
    <n v="1"/>
    <n v="0"/>
    <s v="系"/>
    <s v="國企"/>
    <s v="國企系"/>
    <s v="國企系"/>
  </r>
  <r>
    <s v="03 12 2019  3:14AM            "/>
    <s v="林彧玄"/>
    <s v="L125177173"/>
    <s v="男"/>
    <s v="01/29/1998                    "/>
    <s v="學生"/>
    <s v="管理學院                      "/>
    <s v="國企系"/>
    <s v="學士班"/>
    <n v="926425272"/>
    <s v="b05704053@ntu.edu.tw"/>
    <s v="其它"/>
    <s v="否"/>
    <n v="0"/>
    <n v="1"/>
    <s v="是"/>
    <m/>
    <s v="網路報名"/>
    <s v="140.112.212.45"/>
    <s v="b05704053"/>
    <n v="10"/>
    <s v="TIP"/>
    <s v="企業實習計劃說明會"/>
    <s v="0312_工研院產科國際所"/>
    <n v="2"/>
    <n v="107"/>
    <n v="1"/>
    <n v="1"/>
    <n v="10"/>
    <m/>
    <x v="229"/>
    <n v="0"/>
    <n v="1"/>
    <n v="10"/>
    <n v="0"/>
    <n v="0"/>
    <n v="0"/>
    <s v="系"/>
    <s v="國企"/>
    <s v="國企系"/>
    <s v="國企系"/>
  </r>
  <r>
    <s v="03 13 2019  9:07PM            "/>
    <s v="林彧玄"/>
    <s v="L125177173"/>
    <s v="男"/>
    <s v="01/29/1998                    "/>
    <s v="學生"/>
    <s v="管理學院                      "/>
    <s v="國企系"/>
    <s v="學士班"/>
    <n v="926425272"/>
    <s v="b05704053@ntu.edu.tw"/>
    <s v="其它"/>
    <s v="否"/>
    <n v="0"/>
    <n v="1"/>
    <s v="是"/>
    <m/>
    <s v="網路報名"/>
    <s v="140.112.212.45"/>
    <s v="b05704053"/>
    <n v="10"/>
    <s v="TIP"/>
    <s v="企業實習計劃說明會"/>
    <s v="0314_精英公關集團"/>
    <n v="2"/>
    <n v="107"/>
    <n v="1"/>
    <n v="1"/>
    <n v="10"/>
    <s v="否"/>
    <x v="229"/>
    <n v="0"/>
    <n v="1"/>
    <n v="10"/>
    <n v="0"/>
    <n v="0"/>
    <n v="0"/>
    <s v="系"/>
    <s v="國企"/>
    <s v="國企系"/>
    <s v="國企系"/>
  </r>
  <r>
    <s v="04 26 2019  2:47PM            "/>
    <s v="林彧玄"/>
    <s v="L125177173"/>
    <s v="男"/>
    <s v="01/29/1998                    "/>
    <s v="學生"/>
    <s v="管理學院                      "/>
    <s v="國企系"/>
    <s v="學士班"/>
    <n v="926425272"/>
    <m/>
    <s v="其它"/>
    <s v="是"/>
    <s v="                              "/>
    <m/>
    <s v="是"/>
    <m/>
    <s v="現場報名"/>
    <m/>
    <s v="b05704053"/>
    <n v="6"/>
    <s v="TIP"/>
    <s v="企業實習說明會"/>
    <s v="0426_台灣通用磨坊"/>
    <n v="2"/>
    <n v="107"/>
    <n v="1"/>
    <n v="1"/>
    <n v="10"/>
    <m/>
    <x v="229"/>
    <n v="0"/>
    <n v="0"/>
    <n v="0"/>
    <n v="0"/>
    <n v="1"/>
    <n v="0"/>
    <s v="系"/>
    <s v="國企"/>
    <s v="國企系"/>
    <s v="國企系"/>
  </r>
  <r>
    <s v="05  6 2019  2:32PM            "/>
    <s v="林書玉"/>
    <s v="F229525226"/>
    <s v="女"/>
    <s v="03/24/1997                    "/>
    <s v="學生"/>
    <m/>
    <s v="政治系公行組"/>
    <s v="學士班"/>
    <n v="222769350"/>
    <m/>
    <s v="其它"/>
    <s v="是"/>
    <s v="                              "/>
    <m/>
    <s v="是"/>
    <m/>
    <s v="現場報名"/>
    <m/>
    <s v="b04302330"/>
    <n v="6"/>
    <s v="TIP"/>
    <s v="企業實習說明會"/>
    <s v="0506_綠藤生機"/>
    <n v="2"/>
    <n v="107"/>
    <n v="1"/>
    <n v="1"/>
    <n v="10"/>
    <m/>
    <x v="230"/>
    <n v="0"/>
    <n v="0"/>
    <n v="0"/>
    <n v="0"/>
    <n v="1"/>
    <n v="0"/>
    <s v="系"/>
    <s v="其他"/>
    <s v="其他系所"/>
    <s v="其他系所"/>
  </r>
  <r>
    <s v="05  5 2019  4:57PM            "/>
    <s v="林祐萱"/>
    <s v="F229046382"/>
    <s v="女"/>
    <s v="01/16/1996                    "/>
    <s v="學生"/>
    <s v="管理學院                      "/>
    <s v="商研所"/>
    <s v="碩士班"/>
    <n v="975913361"/>
    <s v="c631724@gmail.com"/>
    <s v="其它"/>
    <s v="否"/>
    <s v="                              "/>
    <m/>
    <s v="是"/>
    <m/>
    <s v="網路報名"/>
    <s v="182.235.95.138"/>
    <s v="r07741073"/>
    <n v="6"/>
    <s v="TIP"/>
    <s v="企業實習說明會"/>
    <s v="0506_綠藤生機"/>
    <n v="2"/>
    <n v="107"/>
    <n v="1"/>
    <n v="1"/>
    <n v="10"/>
    <s v="是"/>
    <x v="231"/>
    <n v="0"/>
    <n v="1"/>
    <n v="10"/>
    <n v="0"/>
    <n v="0"/>
    <n v="0"/>
    <s v="所"/>
    <s v="商研"/>
    <s v="商研所"/>
    <s v="商研所"/>
  </r>
  <r>
    <s v="03 25 2019  2:40PM            "/>
    <s v="林梓鈞"/>
    <s v="H12468791"/>
    <s v="男"/>
    <s v="07/29/1994                    "/>
    <s v="校外人士"/>
    <m/>
    <m/>
    <m/>
    <n v="916715018"/>
    <s v="god225577@gmail.com"/>
    <s v="其它"/>
    <s v="是"/>
    <s v="                              "/>
    <m/>
    <s v="否"/>
    <m/>
    <s v="網路報名"/>
    <s v="101.13.53.103"/>
    <s v="ryan225577"/>
    <n v="6"/>
    <s v="職涯講堂"/>
    <s v="校友職涯分享會"/>
    <s v="0423_EMBA108級鄭玉琪"/>
    <n v="2"/>
    <n v="107"/>
    <n v="1"/>
    <n v="1"/>
    <n v="10"/>
    <s v="目前香港的發展前景和台灣相比有哪些優缺點呢？"/>
    <x v="232"/>
    <n v="1"/>
    <n v="0"/>
    <n v="0"/>
    <n v="1"/>
    <n v="0"/>
    <n v="0"/>
    <s v="其他"/>
    <s v="非在校生"/>
    <s v="其他"/>
    <s v="其他"/>
  </r>
  <r>
    <s v="03 11 2019  1:14AM            "/>
    <s v="林莆芸"/>
    <s v="C221496421"/>
    <s v="女"/>
    <s v="06/27/1995                    "/>
    <s v="學生"/>
    <s v="生物資源暨農學院              "/>
    <s v="農經系"/>
    <s v="碩士班"/>
    <n v="989138169"/>
    <s v="r07627020@ntu.edu.tw"/>
    <s v="其它"/>
    <s v="否"/>
    <n v="0"/>
    <n v="1"/>
    <s v="是"/>
    <m/>
    <s v="網路報名"/>
    <s v="36.227.81.65"/>
    <s v="r07627020"/>
    <n v="10"/>
    <s v="TIP"/>
    <s v="企業實習計劃說明會"/>
    <s v="0319_玉山銀行"/>
    <n v="2"/>
    <n v="107"/>
    <n v="1"/>
    <n v="1"/>
    <n v="10"/>
    <s v="是"/>
    <x v="233"/>
    <n v="0"/>
    <n v="1"/>
    <n v="10"/>
    <n v="0"/>
    <n v="0"/>
    <n v="0"/>
    <s v="所"/>
    <s v="其他"/>
    <s v="其他系所"/>
    <s v="其他系所"/>
  </r>
  <r>
    <s v="03 12 2019 10:34AM            "/>
    <s v="林揚理"/>
    <s v="S124585917"/>
    <s v="女"/>
    <s v="12/09/1993                    "/>
    <s v="學生"/>
    <s v="管理學院                      "/>
    <s v="會計系"/>
    <s v="碩士班"/>
    <n v="988643559"/>
    <s v="101302051@nccu.edu.tw"/>
    <s v="其它"/>
    <s v="是"/>
    <n v="0"/>
    <n v="0"/>
    <s v="是"/>
    <m/>
    <s v="現場報名"/>
    <m/>
    <s v="r06722021"/>
    <n v="0"/>
    <s v="TIP"/>
    <s v="企業實習計劃說明會"/>
    <s v="0311_晟德集團"/>
    <n v="2"/>
    <n v="107"/>
    <n v="1"/>
    <n v="1"/>
    <n v="10"/>
    <m/>
    <x v="234"/>
    <n v="0"/>
    <n v="0"/>
    <n v="0"/>
    <n v="0"/>
    <n v="1"/>
    <n v="0"/>
    <s v="所"/>
    <s v="會計"/>
    <s v="會計所"/>
    <s v="會研所"/>
  </r>
  <r>
    <s v="03 11 2019 12:25PM            "/>
    <s v="林揚理"/>
    <s v="S124585917"/>
    <s v="男"/>
    <s v="12/09/1993                    "/>
    <s v="學生"/>
    <s v="管理學院                      "/>
    <s v="會計系"/>
    <s v="碩士班"/>
    <n v="988643559"/>
    <s v="r06722021@ntu.edu.tw"/>
    <s v="其它"/>
    <s v="否"/>
    <n v="0"/>
    <n v="1"/>
    <s v="是"/>
    <m/>
    <s v="網路報名"/>
    <s v="111.71.51.173"/>
    <s v="r06722021"/>
    <n v="10"/>
    <s v="TIP"/>
    <s v="企業實習計劃說明會"/>
    <s v="0319_玉山銀行"/>
    <n v="2"/>
    <n v="107"/>
    <n v="1"/>
    <n v="1"/>
    <n v="10"/>
    <s v="是"/>
    <x v="234"/>
    <n v="0"/>
    <n v="1"/>
    <n v="10"/>
    <n v="0"/>
    <n v="0"/>
    <n v="0"/>
    <s v="所"/>
    <s v="會計"/>
    <s v="會計所"/>
    <s v="會研所"/>
  </r>
  <r>
    <s v="03 23 2019  7:28PM            "/>
    <s v="林渝倩"/>
    <s v="P223682069"/>
    <s v="女"/>
    <s v="01/24/1999                    "/>
    <s v="學生"/>
    <s v="管理學院                      "/>
    <s v="國企系"/>
    <s v="學士班"/>
    <n v="933858480"/>
    <s v="emmafish880124@gmail.com"/>
    <s v="其它"/>
    <s v="否"/>
    <s v="                              "/>
    <m/>
    <s v="是"/>
    <m/>
    <s v="網路報名"/>
    <s v="39.12.76.5"/>
    <s v="b06704067"/>
    <n v="6"/>
    <s v="職涯講堂"/>
    <s v="學長姐實習經驗分享會"/>
    <s v="0326_工管B05孫儷芯/國企B04童安弘"/>
    <n v="2"/>
    <n v="107"/>
    <n v="1"/>
    <n v="1"/>
    <n v="10"/>
    <s v="想問實習對以後求職的幫助，以及有沒有什麼找實習時間必須注意的點(什麼樣的特徵代表這間公司可能有問題)，也想問實習前自己應該要做好哪些準備(英檢？作品集？)"/>
    <x v="235"/>
    <n v="0"/>
    <n v="1"/>
    <n v="10"/>
    <n v="0"/>
    <n v="0"/>
    <n v="0"/>
    <s v="系"/>
    <s v="國企"/>
    <s v="國企系"/>
    <s v="國企系"/>
  </r>
  <r>
    <s v="03 11 2019 12:32PM            "/>
    <s v="林湘綺"/>
    <s v="A230018997"/>
    <s v="女"/>
    <s v="03/03/1998                    "/>
    <s v="學生"/>
    <s v="管理學院                      "/>
    <s v="工管系企管組"/>
    <s v="學士班"/>
    <n v="916392033"/>
    <s v="b05607005@ntu.edu.tw"/>
    <s v="其它"/>
    <s v="否"/>
    <n v="0"/>
    <n v="1"/>
    <s v="是"/>
    <m/>
    <s v="網路報名"/>
    <s v="140.112.25.15"/>
    <s v="b05607005"/>
    <n v="10"/>
    <s v="TIP"/>
    <s v="企業實習計劃說明會"/>
    <s v="0313_全球人壽"/>
    <n v="2"/>
    <n v="107"/>
    <n v="1"/>
    <n v="1"/>
    <n v="10"/>
    <s v="否"/>
    <x v="236"/>
    <n v="0"/>
    <n v="1"/>
    <n v="10"/>
    <n v="0"/>
    <n v="0"/>
    <n v="0"/>
    <s v="系"/>
    <s v="工管"/>
    <s v="工管系"/>
    <s v="工管系"/>
  </r>
  <r>
    <s v="03 11 2019  8:31PM            "/>
    <s v="林湘綺"/>
    <s v="A230018997"/>
    <s v="女"/>
    <s v="03/03/1998                    "/>
    <s v="學生"/>
    <s v="管理學院                      "/>
    <s v="工管系企管組"/>
    <s v="學士班"/>
    <n v="916392033"/>
    <s v="b05607005@ntu.edu.tw"/>
    <s v="其它"/>
    <s v="否"/>
    <n v="0"/>
    <n v="1"/>
    <s v="是"/>
    <m/>
    <s v="網路報名"/>
    <s v="111.71.77.44"/>
    <s v="b05607005"/>
    <n v="10"/>
    <s v="TIP"/>
    <s v="企業實習計劃說明會"/>
    <s v="0314_精英公關集團"/>
    <n v="2"/>
    <n v="107"/>
    <n v="1"/>
    <n v="1"/>
    <n v="10"/>
    <s v="否"/>
    <x v="236"/>
    <n v="0"/>
    <n v="1"/>
    <n v="10"/>
    <n v="0"/>
    <n v="0"/>
    <n v="0"/>
    <s v="系"/>
    <s v="工管"/>
    <s v="工管系"/>
    <s v="工管系"/>
  </r>
  <r>
    <s v="03 11 2019 12:35PM            "/>
    <s v="林湘綺"/>
    <s v="A230018997"/>
    <s v="女"/>
    <s v="03/03/1998                    "/>
    <s v="學生"/>
    <s v="管理學院                      "/>
    <s v="工管系企管組"/>
    <s v="學士班"/>
    <n v="916392033"/>
    <s v="b05607005@ntu.edu.tw"/>
    <s v="其它"/>
    <s v="否"/>
    <n v="0"/>
    <n v="1"/>
    <s v="是"/>
    <m/>
    <s v="網路報名"/>
    <s v="140.112.25.15"/>
    <s v="b05607005"/>
    <n v="10"/>
    <s v="TIP"/>
    <s v="企業實習計劃說明會"/>
    <s v="0318_大昌華嘉"/>
    <n v="2"/>
    <n v="107"/>
    <n v="1"/>
    <n v="1"/>
    <n v="10"/>
    <m/>
    <x v="236"/>
    <n v="0"/>
    <n v="1"/>
    <n v="10"/>
    <n v="0"/>
    <n v="0"/>
    <n v="0"/>
    <s v="系"/>
    <s v="工管"/>
    <s v="工管系"/>
    <s v="工管系"/>
  </r>
  <r>
    <s v="03 19 2019  6:46PM            "/>
    <s v="林湘綺"/>
    <s v="A230018997"/>
    <s v="女"/>
    <s v="03/03/1998                    "/>
    <s v="學生"/>
    <s v="管理學院                      "/>
    <s v="工管系企管組"/>
    <s v="學士班"/>
    <n v="916392033"/>
    <s v="b05607005@ntu.edu.tw"/>
    <s v="其它"/>
    <s v="否"/>
    <s v="                              "/>
    <m/>
    <s v="否"/>
    <m/>
    <s v="網路報名"/>
    <s v="140.112.25.11"/>
    <s v="b05607005"/>
    <n v="6"/>
    <s v="TIP"/>
    <s v="企業實習計劃說明會"/>
    <s v="0327_願麗醫美集團"/>
    <n v="2"/>
    <n v="107"/>
    <n v="1"/>
    <n v="1"/>
    <n v="10"/>
    <s v="否"/>
    <x v="236"/>
    <n v="1"/>
    <n v="0"/>
    <n v="0"/>
    <n v="1"/>
    <n v="0"/>
    <n v="0"/>
    <s v="系"/>
    <s v="工管"/>
    <s v="工管系"/>
    <s v="工管系"/>
  </r>
  <r>
    <s v="02 22 2019  2:38PM            "/>
    <s v="林琪雅"/>
    <s v="A229584542"/>
    <s v="女"/>
    <s v="12/16/1997                    "/>
    <s v="學生"/>
    <s v="管理學院                      "/>
    <s v="國企系"/>
    <s v="學士班"/>
    <n v="932393295"/>
    <s v="b05704051@ntu.edu.tw"/>
    <s v="其它"/>
    <s v="否"/>
    <n v="1"/>
    <n v="0"/>
    <s v="否"/>
    <m/>
    <s v="網路報名"/>
    <s v="123.194.156.53"/>
    <s v="b05704051"/>
    <n v="10"/>
    <s v="TIP"/>
    <s v="企業實習計劃說明會"/>
    <s v="0320_國泰金控"/>
    <n v="2"/>
    <n v="107"/>
    <n v="1"/>
    <n v="1"/>
    <n v="10"/>
    <s v="否"/>
    <x v="237"/>
    <n v="1"/>
    <n v="0"/>
    <n v="0"/>
    <n v="1"/>
    <n v="0"/>
    <n v="0"/>
    <s v="系"/>
    <s v="國企"/>
    <s v="國企系"/>
    <s v="國企系"/>
  </r>
  <r>
    <s v="05  6 2019  2:33PM            "/>
    <s v="林筑玟"/>
    <s v="B222616284"/>
    <s v="男"/>
    <s v="08/04/1995                    "/>
    <s v="學生"/>
    <s v="社會科學院                    "/>
    <s v="經濟系"/>
    <s v="學士班"/>
    <n v="928243255"/>
    <m/>
    <s v="其它"/>
    <s v="是"/>
    <s v="                              "/>
    <m/>
    <s v="是"/>
    <m/>
    <s v="現場報名"/>
    <m/>
    <s v="b05303091"/>
    <n v="6"/>
    <s v="TIP"/>
    <s v="企業實習說明會"/>
    <s v="0506_綠藤生機"/>
    <n v="2"/>
    <n v="107"/>
    <n v="1"/>
    <n v="1"/>
    <n v="10"/>
    <m/>
    <x v="238"/>
    <n v="0"/>
    <n v="0"/>
    <n v="0"/>
    <n v="0"/>
    <n v="1"/>
    <n v="0"/>
    <s v="系"/>
    <s v="其他"/>
    <s v="其他系所"/>
    <s v="其他系所"/>
  </r>
  <r>
    <s v="05  8 2019 12:52AM            "/>
    <s v="林意安"/>
    <s v="O200449496"/>
    <s v="女"/>
    <s v="11/30/1997                    "/>
    <s v="學生"/>
    <s v="管理學院                      "/>
    <s v="國企系"/>
    <s v="學士班"/>
    <n v="931732949"/>
    <s v="b05704052@ntu.edu.tw"/>
    <s v="其它"/>
    <s v="是"/>
    <s v="                              "/>
    <m/>
    <s v="是"/>
    <m/>
    <s v="網路報名"/>
    <s v="140.112.223.121"/>
    <s v="b05704052"/>
    <n v="6"/>
    <s v="TIP"/>
    <s v="企業實習說明會"/>
    <s v="0508_台大創創中心"/>
    <n v="2"/>
    <n v="10"/>
    <n v="1"/>
    <n v="107"/>
    <n v="10"/>
    <s v="否"/>
    <x v="239"/>
    <n v="0"/>
    <n v="1"/>
    <n v="10"/>
    <n v="0"/>
    <n v="0"/>
    <n v="0"/>
    <s v="系"/>
    <s v="國企"/>
    <s v="國企系"/>
    <s v="國企系"/>
  </r>
  <r>
    <s v="02 27 2019  9:17AM            "/>
    <s v="林筱磬"/>
    <s v="B223082737"/>
    <s v="女"/>
    <s v="08/03/1996                    "/>
    <s v="學生"/>
    <s v="生命科學院                    "/>
    <s v="生化科技學系"/>
    <s v="碩士班"/>
    <n v="928028706"/>
    <s v="r07b22018@ntu.edu.tw"/>
    <s v="其它"/>
    <s v="否"/>
    <n v="0"/>
    <n v="1"/>
    <s v="是"/>
    <m/>
    <s v="網路報名"/>
    <s v="140.112.234.139"/>
    <s v="r07b22018"/>
    <n v="10"/>
    <s v="TIP"/>
    <s v="企業實習計劃說明會"/>
    <s v="0311_晟德集團"/>
    <n v="2"/>
    <n v="107"/>
    <n v="1"/>
    <n v="1"/>
    <n v="10"/>
    <s v="否"/>
    <x v="240"/>
    <n v="0"/>
    <n v="1"/>
    <n v="10"/>
    <n v="0"/>
    <n v="0"/>
    <n v="0"/>
    <s v="所"/>
    <s v="其他"/>
    <s v="其他系所"/>
    <s v="其他系所"/>
  </r>
  <r>
    <s v="03  7 2019  9:17PM            "/>
    <s v="林聖硯"/>
    <s v="F130536000"/>
    <s v="男"/>
    <s v="05/01/1999                    "/>
    <s v="學生"/>
    <s v="管理學院                      "/>
    <s v="會計系"/>
    <s v="學士班"/>
    <n v="956296023"/>
    <s v="martin880501@gmail.com"/>
    <s v="其它"/>
    <s v="是"/>
    <n v="0"/>
    <n v="1"/>
    <s v="是"/>
    <m/>
    <s v="網路報名"/>
    <s v="140.112.235.184"/>
    <s v="b06702064"/>
    <n v="10"/>
    <s v="TIP"/>
    <s v="企業實習計劃說明會"/>
    <s v="0319_玉山銀行"/>
    <n v="2"/>
    <n v="107"/>
    <n v="1"/>
    <n v="1"/>
    <n v="10"/>
    <s v="否"/>
    <x v="241"/>
    <n v="0"/>
    <n v="1"/>
    <n v="10"/>
    <n v="0"/>
    <n v="0"/>
    <n v="0"/>
    <s v="系"/>
    <s v="會計"/>
    <s v="會計系"/>
    <s v="會計系"/>
  </r>
  <r>
    <s v="03  7 2019  9:28PM            "/>
    <s v="林聖硯"/>
    <s v="F130536000"/>
    <s v="男"/>
    <s v="05/01/1999                    "/>
    <s v="學生"/>
    <s v="管理學院                      "/>
    <s v="會計系"/>
    <s v="學士班"/>
    <n v="956296023"/>
    <s v="martin880501@gmail.com"/>
    <s v="其它"/>
    <s v="是"/>
    <n v="0"/>
    <n v="1"/>
    <s v="是"/>
    <m/>
    <s v="網路報名"/>
    <s v="140.112.235.184"/>
    <s v="b06702064"/>
    <n v="10"/>
    <s v="TIP"/>
    <s v="企業實習計劃說明會"/>
    <s v="0320_國泰金控"/>
    <n v="2"/>
    <n v="107"/>
    <n v="1"/>
    <n v="1"/>
    <n v="10"/>
    <s v="無"/>
    <x v="241"/>
    <n v="0"/>
    <n v="1"/>
    <n v="10"/>
    <n v="0"/>
    <n v="0"/>
    <n v="0"/>
    <s v="系"/>
    <s v="會計"/>
    <s v="會計系"/>
    <s v="會計系"/>
  </r>
  <r>
    <s v="03 19 2019 11:23AM            "/>
    <s v="林頎寶"/>
    <s v="A127926488"/>
    <s v="女"/>
    <s v="12/21/1996                    "/>
    <s v="學生"/>
    <s v="管理學院                      "/>
    <s v="財金系"/>
    <s v="學士班"/>
    <n v="227830813"/>
    <m/>
    <s v="其它"/>
    <s v="是"/>
    <n v="0"/>
    <n v="0"/>
    <s v="是"/>
    <m/>
    <s v="現場報名"/>
    <m/>
    <s v="b04703076"/>
    <n v="0"/>
    <s v="TIP"/>
    <s v="企業實習計劃說明會"/>
    <s v="0318_大昌華嘉"/>
    <n v="2"/>
    <n v="107"/>
    <n v="1"/>
    <n v="1"/>
    <n v="10"/>
    <m/>
    <x v="242"/>
    <n v="0"/>
    <n v="0"/>
    <n v="0"/>
    <n v="0"/>
    <n v="1"/>
    <n v="0"/>
    <s v="系"/>
    <s v="財金"/>
    <s v="財金系"/>
    <s v="財金系"/>
  </r>
  <r>
    <s v="03 18 2019  5:18PM            "/>
    <s v="林綵婕"/>
    <s v="A230436879"/>
    <s v="女"/>
    <s v="02/27/2000                    "/>
    <s v="學生"/>
    <s v="文學院                        "/>
    <s v="哲學系"/>
    <s v="學士班"/>
    <n v="975511386"/>
    <s v="sindy112666@gmail.com"/>
    <s v="其它"/>
    <s v="否"/>
    <n v="0"/>
    <n v="1"/>
    <s v="是"/>
    <m/>
    <s v="網路報名"/>
    <s v="42.78.25.174"/>
    <s v="b07104007"/>
    <n v="10"/>
    <s v="TIP"/>
    <s v="企業實習計劃說明會"/>
    <s v="0320_國泰金控"/>
    <n v="2"/>
    <n v="107"/>
    <n v="1"/>
    <n v="1"/>
    <n v="10"/>
    <s v="否"/>
    <x v="243"/>
    <n v="0"/>
    <n v="1"/>
    <n v="10"/>
    <n v="0"/>
    <n v="0"/>
    <n v="0"/>
    <s v="系"/>
    <s v="其他"/>
    <s v="其他系所"/>
    <s v="其他系所"/>
  </r>
  <r>
    <s v="03 18 2019  5:20PM            "/>
    <s v="林綵婕"/>
    <s v="A230436879"/>
    <s v="女"/>
    <s v="02/27/2000                    "/>
    <s v="學生"/>
    <s v="文學院                        "/>
    <s v="哲學系"/>
    <s v="學士班"/>
    <n v="975511386"/>
    <s v="sindy112666@gmail.com"/>
    <s v="其它"/>
    <s v="否"/>
    <s v="                              "/>
    <m/>
    <s v="是"/>
    <m/>
    <s v="網路報名"/>
    <s v="42.78.25.174"/>
    <s v="b07104007"/>
    <n v="6"/>
    <s v="TIP"/>
    <s v="企業實習計劃說明會"/>
    <s v="0327_願麗醫美集團"/>
    <n v="2"/>
    <n v="107"/>
    <n v="1"/>
    <n v="1"/>
    <n v="10"/>
    <s v="否"/>
    <x v="243"/>
    <n v="0"/>
    <n v="1"/>
    <n v="10"/>
    <n v="0"/>
    <n v="0"/>
    <n v="0"/>
    <s v="系"/>
    <s v="其他"/>
    <s v="其他系所"/>
    <s v="其他系所"/>
  </r>
  <r>
    <s v="03 20 2019  4:35PM            "/>
    <s v="林綵婕"/>
    <s v="A230436879"/>
    <s v="女"/>
    <s v="02/27/2000                    "/>
    <s v="學生"/>
    <s v="文學院                        "/>
    <s v="哲學系"/>
    <s v="學士班"/>
    <n v="975511386"/>
    <s v="sindy112666@gmail.com"/>
    <s v="其它"/>
    <s v="否"/>
    <s v="                              "/>
    <m/>
    <s v="是"/>
    <m/>
    <s v="網路報名"/>
    <s v="42.78.131.84"/>
    <s v="b07104007"/>
    <n v="6"/>
    <s v="TIP"/>
    <s v="企業實習計劃說明會"/>
    <s v="0411_SAS"/>
    <n v="2"/>
    <n v="107"/>
    <n v="1"/>
    <n v="1"/>
    <n v="10"/>
    <s v="否"/>
    <x v="243"/>
    <n v="0"/>
    <n v="1"/>
    <n v="10"/>
    <n v="0"/>
    <n v="0"/>
    <n v="0"/>
    <s v="系"/>
    <s v="其他"/>
    <s v="其他系所"/>
    <s v="其他系所"/>
  </r>
  <r>
    <s v="05  1 2019 12:37AM            "/>
    <s v="林齊薇"/>
    <s v="K222967748"/>
    <s v="女"/>
    <s v="03/27/1999                    "/>
    <s v="校外人士"/>
    <m/>
    <m/>
    <m/>
    <n v="900130650"/>
    <s v="lisaweiwei24@gmail.com"/>
    <s v="其它"/>
    <s v="否"/>
    <s v="                              "/>
    <m/>
    <s v="否"/>
    <m/>
    <s v="網路報名"/>
    <s v="140.122.20.127"/>
    <s v="batmanwei"/>
    <n v="6"/>
    <s v="TIP"/>
    <s v="企業實習說明會"/>
    <s v="0506_綠藤生機"/>
    <n v="2"/>
    <n v="107"/>
    <n v="1"/>
    <n v="1"/>
    <n v="10"/>
    <s v="是"/>
    <x v="244"/>
    <n v="1"/>
    <n v="0"/>
    <n v="0"/>
    <n v="1"/>
    <n v="0"/>
    <n v="0"/>
    <s v="其他"/>
    <s v="非在校生"/>
    <s v="其他"/>
    <s v="其他"/>
  </r>
  <r>
    <s v="03 24 2019  9:05PM            "/>
    <s v="林誼安"/>
    <s v="A227076841"/>
    <s v="女"/>
    <s v="07/29/1997                    "/>
    <s v="學生"/>
    <s v="管理學院                      "/>
    <s v="財金系"/>
    <s v="學士班"/>
    <n v="932804729"/>
    <s v="annielin729@gmail.com"/>
    <s v="其它"/>
    <s v="是"/>
    <n v="0"/>
    <n v="1"/>
    <s v="是"/>
    <m/>
    <s v="網路報名"/>
    <s v="223.140.157.53"/>
    <s v="b04703122"/>
    <n v="10"/>
    <s v="TIP"/>
    <s v="企業實習計劃說明會"/>
    <s v="0325_富達投信"/>
    <n v="2"/>
    <n v="107"/>
    <n v="1"/>
    <n v="1"/>
    <n v="10"/>
    <s v="是"/>
    <x v="245"/>
    <n v="0"/>
    <n v="1"/>
    <n v="10"/>
    <n v="0"/>
    <n v="0"/>
    <n v="0"/>
    <s v="系"/>
    <s v="財金"/>
    <s v="財金系"/>
    <s v="財金系"/>
  </r>
  <r>
    <s v="02 20 2019  9:31PM            "/>
    <s v="林璟耀"/>
    <s v="B123170249"/>
    <s v="男"/>
    <s v="03/29/1997                    "/>
    <s v="學生"/>
    <s v="社會科學院                    "/>
    <s v="經濟系"/>
    <s v="學士班"/>
    <n v="966796600"/>
    <s v="b05303092@ntu.edu.tw"/>
    <s v="其它"/>
    <s v="否"/>
    <n v="0"/>
    <n v="1"/>
    <s v="是"/>
    <m/>
    <s v="網路報名"/>
    <s v="1.169.112.58"/>
    <s v="b05303092"/>
    <n v="10"/>
    <s v="TIP"/>
    <s v="企業實習計劃說明會"/>
    <s v="0319_玉山銀行"/>
    <n v="2"/>
    <n v="107"/>
    <n v="1"/>
    <n v="1"/>
    <n v="10"/>
    <s v="否"/>
    <x v="246"/>
    <n v="0"/>
    <n v="1"/>
    <n v="10"/>
    <n v="0"/>
    <n v="0"/>
    <n v="0"/>
    <s v="系"/>
    <s v="其他"/>
    <s v="其他系所"/>
    <s v="其他系所"/>
  </r>
  <r>
    <s v="03  9 2019  4:44PM            "/>
    <s v="邱于庭"/>
    <s v="F229187468"/>
    <s v="女"/>
    <s v="01/08/1999                    "/>
    <s v="學生"/>
    <s v="管理學院                      "/>
    <s v="工管系企管組"/>
    <s v="學士班"/>
    <n v="916811427"/>
    <s v="880108cindy@gmail.com"/>
    <s v="其它"/>
    <s v="否"/>
    <n v="0"/>
    <n v="1"/>
    <s v="是"/>
    <m/>
    <s v="網路報名"/>
    <s v="39.8.39.136"/>
    <s v="b06701139"/>
    <n v="10"/>
    <s v="TIP"/>
    <s v="企業實習計劃說明會"/>
    <s v="0312_工研院產科國際所"/>
    <n v="2"/>
    <n v="107"/>
    <n v="1"/>
    <n v="1"/>
    <n v="10"/>
    <m/>
    <x v="247"/>
    <n v="0"/>
    <n v="1"/>
    <n v="10"/>
    <n v="0"/>
    <n v="0"/>
    <n v="0"/>
    <s v="系"/>
    <s v="工管"/>
    <s v="工管系"/>
    <s v="工管系"/>
  </r>
  <r>
    <s v="03  6 2019 11:14AM            "/>
    <s v="邱于庭"/>
    <s v="F229187468"/>
    <s v="女"/>
    <s v="01/08/1999                    "/>
    <s v="學生"/>
    <s v="管理學院                      "/>
    <s v="工管系企管組"/>
    <s v="學士班"/>
    <n v="916811427"/>
    <s v="880108cindy@gmail.com"/>
    <s v="其它"/>
    <s v="否"/>
    <n v="0"/>
    <n v="1"/>
    <s v="是"/>
    <m/>
    <s v="網路報名"/>
    <s v="140.112.25.15"/>
    <s v="b06701139"/>
    <n v="10"/>
    <s v="TIP"/>
    <s v="企業實習計劃說明會"/>
    <s v="0318_大昌華嘉"/>
    <n v="2"/>
    <n v="107"/>
    <n v="1"/>
    <n v="1"/>
    <n v="10"/>
    <m/>
    <x v="247"/>
    <n v="0"/>
    <n v="1"/>
    <n v="10"/>
    <n v="0"/>
    <n v="0"/>
    <n v="0"/>
    <s v="系"/>
    <s v="工管"/>
    <s v="工管系"/>
    <s v="工管系"/>
  </r>
  <r>
    <s v="04 20 2019  9:53AM            "/>
    <s v="邱于庭"/>
    <s v="F229187468"/>
    <s v="女"/>
    <s v="01/08/1999                    "/>
    <s v="學生"/>
    <s v="管理學院                      "/>
    <s v="工管系企管組"/>
    <s v="學士班"/>
    <n v="916811427"/>
    <s v="880108cindy@gmail.com"/>
    <s v="其它"/>
    <s v="否"/>
    <s v="                              "/>
    <m/>
    <s v="是"/>
    <m/>
    <s v="網路報名"/>
    <s v="114.24.5.127"/>
    <s v="b06701139"/>
    <n v="6"/>
    <s v="TIP"/>
    <s v="企業實習說明會"/>
    <s v="0506_綠藤生機"/>
    <n v="2"/>
    <n v="107"/>
    <n v="1"/>
    <n v="1"/>
    <n v="10"/>
    <s v="是"/>
    <x v="247"/>
    <n v="0"/>
    <n v="1"/>
    <n v="10"/>
    <n v="0"/>
    <n v="0"/>
    <n v="0"/>
    <s v="系"/>
    <s v="工管"/>
    <s v="工管系"/>
    <s v="工管系"/>
  </r>
  <r>
    <s v="05  1 2019 11:46AM            "/>
    <s v="邱于庭"/>
    <s v="F229187468"/>
    <s v="女"/>
    <s v="01/08/1999                    "/>
    <s v="學生"/>
    <s v="管理學院                      "/>
    <s v="工管系企管組"/>
    <s v="學士班"/>
    <n v="916811427"/>
    <s v="880108cindy@gmail.com"/>
    <s v="其它"/>
    <s v="是"/>
    <s v="                              "/>
    <m/>
    <s v="是"/>
    <m/>
    <s v="網路報名"/>
    <s v="140.112.25.46"/>
    <s v="b06701139"/>
    <n v="6"/>
    <s v="TIP"/>
    <s v="企業實習說明會"/>
    <s v="0508_台大創創中心"/>
    <n v="2"/>
    <n v="10"/>
    <n v="1"/>
    <n v="107"/>
    <n v="10"/>
    <s v="是"/>
    <x v="247"/>
    <n v="0"/>
    <n v="1"/>
    <n v="10"/>
    <n v="0"/>
    <n v="0"/>
    <n v="0"/>
    <s v="系"/>
    <s v="工管"/>
    <s v="工管系"/>
    <s v="工管系"/>
  </r>
  <r>
    <s v="03  6 2019  2:08PM            "/>
    <s v="邱心褕"/>
    <s v="L224758087"/>
    <s v="女"/>
    <s v="11/11/1996                    "/>
    <s v="學生"/>
    <s v="文學院                        "/>
    <s v="外文系"/>
    <s v="學士班"/>
    <n v="958633397"/>
    <s v="b04102077@ntu.edu.tw"/>
    <s v="其它"/>
    <s v="否"/>
    <n v="0"/>
    <n v="1"/>
    <s v="是"/>
    <m/>
    <s v="網路報名"/>
    <s v="140.112.25.106"/>
    <s v="b04102077"/>
    <n v="10"/>
    <s v="TIP"/>
    <s v="企業實習計劃說明會"/>
    <s v="0314_精英公關集團"/>
    <n v="2"/>
    <n v="107"/>
    <n v="1"/>
    <n v="1"/>
    <n v="10"/>
    <s v="是"/>
    <x v="248"/>
    <n v="0"/>
    <n v="1"/>
    <n v="10"/>
    <n v="0"/>
    <n v="0"/>
    <n v="0"/>
    <s v="系"/>
    <s v="其他"/>
    <s v="其他系所"/>
    <s v="其他系所"/>
  </r>
  <r>
    <s v="03 19 2019 11:18AM            "/>
    <s v="邱仕丞"/>
    <s v="D122972812"/>
    <s v="女"/>
    <s v="09/02/1997                    "/>
    <s v="學生"/>
    <s v="管理學院                      "/>
    <s v="國企系"/>
    <s v="學士班"/>
    <n v="987588128"/>
    <m/>
    <s v="其它"/>
    <s v="是"/>
    <n v="0"/>
    <n v="0"/>
    <s v="是"/>
    <m/>
    <s v="現場報名"/>
    <m/>
    <s v="b05704024"/>
    <n v="0"/>
    <s v="TIP"/>
    <s v="企業實習計劃說明會"/>
    <s v="0318_大昌華嘉"/>
    <n v="2"/>
    <n v="107"/>
    <n v="1"/>
    <n v="1"/>
    <n v="10"/>
    <m/>
    <x v="249"/>
    <n v="0"/>
    <n v="0"/>
    <n v="0"/>
    <n v="0"/>
    <n v="1"/>
    <n v="0"/>
    <s v="系"/>
    <s v="國企"/>
    <s v="國企系"/>
    <s v="國企系"/>
  </r>
  <r>
    <s v="04  8 2019  9:41AM            "/>
    <s v="邱仕丞"/>
    <s v="D122972812"/>
    <s v="男"/>
    <s v="09/02/1997                    "/>
    <s v="學生"/>
    <s v="管理學院                      "/>
    <s v="國企系"/>
    <s v="學士班"/>
    <n v="987588128"/>
    <m/>
    <s v="其它"/>
    <s v="是"/>
    <s v="                              "/>
    <m/>
    <s v="是"/>
    <m/>
    <s v="網路報名"/>
    <s v="140.112.243.75"/>
    <s v="b05704024"/>
    <n v="6"/>
    <s v="TIP"/>
    <s v="企業實習計劃說明會"/>
    <s v="0411_SAS"/>
    <n v="2"/>
    <n v="107"/>
    <n v="1"/>
    <n v="1"/>
    <n v="10"/>
    <s v="否"/>
    <x v="249"/>
    <n v="0"/>
    <n v="1"/>
    <n v="10"/>
    <n v="0"/>
    <n v="0"/>
    <n v="0"/>
    <s v="系"/>
    <s v="國企"/>
    <s v="國企系"/>
    <s v="國企系"/>
  </r>
  <r>
    <s v="04  8 2019  9:47AM            "/>
    <s v="邱仕丞"/>
    <s v="D122972812"/>
    <s v="男"/>
    <s v="09/02/1997                    "/>
    <s v="學生"/>
    <s v="管理學院                      "/>
    <s v="國企系"/>
    <s v="學士班"/>
    <n v="987588128"/>
    <s v="b05704024@ntu.edu.tw"/>
    <s v="其它"/>
    <s v="是"/>
    <s v="                              "/>
    <m/>
    <s v="否"/>
    <m/>
    <s v="網路報名"/>
    <s v="140.112.243.75"/>
    <s v="b05704024"/>
    <n v="6"/>
    <s v="TIP"/>
    <s v="企業實習計劃說明會"/>
    <s v="0412_華碩電腦"/>
    <n v="2"/>
    <n v="107"/>
    <n v="1"/>
    <n v="1"/>
    <n v="10"/>
    <s v="否"/>
    <x v="249"/>
    <n v="1"/>
    <n v="0"/>
    <n v="0"/>
    <n v="1"/>
    <n v="0"/>
    <n v="0"/>
    <s v="系"/>
    <s v="國企"/>
    <s v="國企系"/>
    <s v="國企系"/>
  </r>
  <r>
    <s v="04 19 2019  1:53AM            "/>
    <s v="邱昱禎"/>
    <s v="Q124251030"/>
    <s v="男"/>
    <s v="09/04/1997                    "/>
    <s v="學生"/>
    <s v=" 電機資訊學院                 "/>
    <s v="電機系"/>
    <s v="學士班"/>
    <n v="958151159"/>
    <s v="b05901159@ntu.edu.tw"/>
    <s v="其它"/>
    <s v="否"/>
    <s v="                              "/>
    <m/>
    <s v="是"/>
    <m/>
    <s v="網路報名"/>
    <s v="36.225.219.122"/>
    <s v="b05901159"/>
    <n v="6"/>
    <s v="TIP"/>
    <s v="企業實習說明會"/>
    <s v="0506_綠藤生機"/>
    <n v="2"/>
    <n v="107"/>
    <n v="1"/>
    <n v="1"/>
    <n v="10"/>
    <s v="否"/>
    <x v="250"/>
    <n v="0"/>
    <n v="1"/>
    <n v="10"/>
    <n v="0"/>
    <n v="0"/>
    <n v="0"/>
    <s v="系"/>
    <s v="其他"/>
    <s v="其他系所"/>
    <s v="其他系所"/>
  </r>
  <r>
    <s v="02 18 2019  2:19PM            "/>
    <s v="邱郁軒"/>
    <s v="B123042053"/>
    <s v="男"/>
    <s v="04/16/1995                    "/>
    <s v="學生"/>
    <s v="理學院                        "/>
    <s v="應數所"/>
    <s v="碩士班"/>
    <n v="931857836"/>
    <s v="kaka12378999@yahoo.com.tw"/>
    <s v="其它"/>
    <s v="否"/>
    <n v="0"/>
    <n v="1"/>
    <s v="是"/>
    <m/>
    <s v="網路報名"/>
    <s v="223.137.187.16"/>
    <s v="r06246008"/>
    <n v="10"/>
    <s v="TIP"/>
    <s v="企業實習計劃說明會"/>
    <s v="0320_國泰金控"/>
    <n v="2"/>
    <n v="107"/>
    <n v="1"/>
    <n v="1"/>
    <n v="10"/>
    <s v="否"/>
    <x v="251"/>
    <n v="0"/>
    <n v="1"/>
    <n v="10"/>
    <n v="0"/>
    <n v="0"/>
    <n v="0"/>
    <s v="所"/>
    <s v="其他"/>
    <s v="其他系所"/>
    <s v="其他系所"/>
  </r>
  <r>
    <s v="04 24 2019 10:34AM            "/>
    <s v="邱詠文"/>
    <s v="S224416384"/>
    <s v="女"/>
    <s v="06/07/1997                    "/>
    <s v="學生"/>
    <s v="管理學院                      "/>
    <s v="工管系科管組"/>
    <s v="學士班"/>
    <n v="983711587"/>
    <m/>
    <s v="其它"/>
    <s v="是"/>
    <s v="                              "/>
    <m/>
    <s v="是"/>
    <m/>
    <s v="現場報名"/>
    <m/>
    <s v="b04607016"/>
    <n v="6"/>
    <s v="職涯講堂"/>
    <s v="校友職涯分享會"/>
    <s v="0423_EMBA108級鄭玉琪"/>
    <n v="2"/>
    <n v="107"/>
    <n v="1"/>
    <n v="1"/>
    <n v="10"/>
    <m/>
    <x v="252"/>
    <n v="0"/>
    <n v="0"/>
    <n v="0"/>
    <n v="0"/>
    <n v="1"/>
    <n v="0"/>
    <s v="系"/>
    <s v="工管"/>
    <s v="工管系"/>
    <s v="工管系"/>
  </r>
  <r>
    <s v="04 29 2019  2:33PM            "/>
    <s v="邱詠文"/>
    <s v="S224416384"/>
    <s v="女"/>
    <s v="06/07/1997                    "/>
    <s v="學生"/>
    <s v="管理學院                      "/>
    <s v="工管系科管組"/>
    <s v="學士班"/>
    <n v="983711587"/>
    <m/>
    <s v="其它"/>
    <s v="是"/>
    <s v="                              "/>
    <m/>
    <s v="是"/>
    <m/>
    <s v="現場報名"/>
    <m/>
    <s v="B04607016"/>
    <n v="6"/>
    <s v="職涯講堂"/>
    <s v="實習經驗分享"/>
    <s v="0429_國企R06林威宇國企B04陳雨彤"/>
    <n v="2"/>
    <n v="107"/>
    <n v="1"/>
    <n v="1"/>
    <n v="10"/>
    <m/>
    <x v="252"/>
    <n v="0"/>
    <n v="0"/>
    <n v="0"/>
    <n v="0"/>
    <n v="1"/>
    <n v="0"/>
    <s v="系"/>
    <s v="工管"/>
    <s v="工管系"/>
    <s v="工管系"/>
  </r>
  <r>
    <s v="03 21 2019 11:24PM            "/>
    <s v="邱楚玉"/>
    <s v="F229512925"/>
    <s v="女"/>
    <s v="09/20/1997                    "/>
    <s v="學生"/>
    <s v="管理學院                      "/>
    <s v="國企系"/>
    <s v="學士班"/>
    <n v="978289667"/>
    <s v="b05704055@ntu.edu.tw"/>
    <s v="其它"/>
    <s v="否"/>
    <s v="                              "/>
    <m/>
    <s v="是"/>
    <m/>
    <s v="網路報名"/>
    <s v="1.161.41.108"/>
    <s v="b05704055"/>
    <n v="6"/>
    <s v="職涯講堂"/>
    <s v="實習經驗分享"/>
    <s v="0429_國企R06林威宇國企B04陳雨彤"/>
    <n v="2"/>
    <n v="107"/>
    <n v="1"/>
    <n v="1"/>
    <n v="10"/>
    <s v="覺得在社會企業實習最大的收穫/感觸是什麼?"/>
    <x v="253"/>
    <n v="0"/>
    <n v="1"/>
    <n v="10"/>
    <n v="0"/>
    <n v="0"/>
    <n v="0"/>
    <s v="系"/>
    <s v="國企"/>
    <s v="國企系"/>
    <s v="國企系"/>
  </r>
  <r>
    <s v="03 15 2019  3:05PM            "/>
    <s v="邱維辰"/>
    <s v="H225124832"/>
    <s v="女"/>
    <s v="09/29/1998                    "/>
    <s v="學生"/>
    <s v="管理學院                      "/>
    <s v="國企系"/>
    <s v="學士班"/>
    <n v="975801191"/>
    <m/>
    <s v="其它"/>
    <s v="是"/>
    <n v="0"/>
    <n v="0"/>
    <s v="是"/>
    <m/>
    <s v="現場報名"/>
    <m/>
    <s v="B05704056"/>
    <n v="0"/>
    <s v="TIP"/>
    <s v="企業實習計劃說明會"/>
    <s v="0315_聚陽實業"/>
    <n v="2"/>
    <n v="107"/>
    <n v="1"/>
    <n v="1"/>
    <n v="10"/>
    <m/>
    <x v="254"/>
    <n v="0"/>
    <n v="0"/>
    <n v="0"/>
    <n v="0"/>
    <n v="1"/>
    <n v="0"/>
    <s v="系"/>
    <s v="國企"/>
    <s v="國企系"/>
    <s v="國企系"/>
  </r>
  <r>
    <s v="03 24 2019  8:22PM            "/>
    <s v="邱維辰"/>
    <s v="H225124832"/>
    <s v="女"/>
    <s v="09/29/1998                    "/>
    <s v="學生"/>
    <s v="管理學院                      "/>
    <s v="國企系"/>
    <s v="學士班"/>
    <n v="975801191"/>
    <s v="B0570456@ntu.edu.tw"/>
    <s v="其它"/>
    <s v="是"/>
    <s v="                              "/>
    <m/>
    <s v="是"/>
    <m/>
    <s v="網路報名"/>
    <s v="118.161.187.186"/>
    <s v="b05704056"/>
    <n v="6"/>
    <s v="TIP"/>
    <s v="企業實習計劃說明會"/>
    <s v="0412_華碩電腦"/>
    <n v="2"/>
    <n v="107"/>
    <n v="1"/>
    <n v="1"/>
    <n v="10"/>
    <s v="否"/>
    <x v="254"/>
    <n v="0"/>
    <n v="1"/>
    <n v="10"/>
    <n v="0"/>
    <n v="0"/>
    <n v="0"/>
    <s v="系"/>
    <s v="國企"/>
    <s v="國企系"/>
    <s v="國企系"/>
  </r>
  <r>
    <s v="04 17 2019  2:44PM            "/>
    <s v="邱維辰"/>
    <s v="H225124832"/>
    <s v="女"/>
    <s v="09/29/1998                    "/>
    <s v="學生"/>
    <s v="管理學院                      "/>
    <s v="國企系"/>
    <s v="學士班"/>
    <n v="975801191"/>
    <s v="B0570456@ntu.edu.tw"/>
    <s v="其它"/>
    <s v="是"/>
    <s v="                              "/>
    <m/>
    <s v="是"/>
    <m/>
    <s v="網路報名"/>
    <s v="140.112.25.106"/>
    <s v="b05704056"/>
    <n v="6"/>
    <s v="職涯講堂"/>
    <s v="實習經驗分享"/>
    <s v="0429_國企R06林威宇國企B04陳雨彤"/>
    <n v="2"/>
    <n v="107"/>
    <n v="1"/>
    <n v="1"/>
    <n v="10"/>
    <s v="1. 如何準備面試 2. 實習時遇到最大的挑戰"/>
    <x v="254"/>
    <n v="0"/>
    <n v="1"/>
    <n v="10"/>
    <n v="0"/>
    <n v="0"/>
    <n v="0"/>
    <s v="系"/>
    <s v="國企"/>
    <s v="國企系"/>
    <s v="國企系"/>
  </r>
  <r>
    <s v="03 13 2019  9:19PM            "/>
    <s v="邱璿仁"/>
    <s v="A130527917"/>
    <s v="男"/>
    <s v="01/28/1999                    "/>
    <s v="學生"/>
    <s v="管理學院                      "/>
    <s v="財金系"/>
    <s v="學士班"/>
    <n v="933719696"/>
    <s v="b06703089@ntu.edu.tw"/>
    <s v="其它"/>
    <s v="否"/>
    <n v="0"/>
    <n v="1"/>
    <s v="是"/>
    <m/>
    <s v="網路報名"/>
    <s v="36.224.230.66"/>
    <s v="b06703089"/>
    <n v="10"/>
    <s v="TIP"/>
    <s v="企業實習計劃說明會"/>
    <s v="0325_富達投信"/>
    <n v="2"/>
    <n v="107"/>
    <n v="1"/>
    <n v="1"/>
    <n v="10"/>
    <s v="否"/>
    <x v="255"/>
    <n v="0"/>
    <n v="1"/>
    <n v="10"/>
    <n v="0"/>
    <n v="0"/>
    <n v="0"/>
    <s v="系"/>
    <s v="財金"/>
    <s v="財金系"/>
    <s v="財金系"/>
  </r>
  <r>
    <s v="03 14 2019  4:55PM            "/>
    <s v="邱顯堯"/>
    <s v="A130850715"/>
    <s v="男"/>
    <s v="08/11/1998                    "/>
    <s v="學生"/>
    <s v="社會科學院                    "/>
    <s v="經濟系"/>
    <s v="學士班"/>
    <n v="921082375"/>
    <s v="b05107033@ntu.edu.tw"/>
    <s v="其它"/>
    <s v="否"/>
    <n v="0"/>
    <n v="1"/>
    <s v="是"/>
    <m/>
    <s v="網路報名"/>
    <s v="140.112.25.98"/>
    <s v="b05107033"/>
    <n v="10"/>
    <s v="TIP"/>
    <s v="企業實習計劃說明會"/>
    <s v="0325_富達投信"/>
    <n v="2"/>
    <n v="107"/>
    <n v="1"/>
    <n v="1"/>
    <n v="10"/>
    <s v="無"/>
    <x v="256"/>
    <n v="0"/>
    <n v="1"/>
    <n v="10"/>
    <n v="0"/>
    <n v="0"/>
    <n v="0"/>
    <s v="系"/>
    <s v="其他"/>
    <s v="其他系所"/>
    <s v="其他系所"/>
  </r>
  <r>
    <s v="03 12 2019  3:30PM            "/>
    <s v="邵元瑜"/>
    <s v="A229532888"/>
    <s v="女"/>
    <s v="05/23/1997                    "/>
    <s v="校外人士"/>
    <m/>
    <m/>
    <m/>
    <n v="955425395"/>
    <s v="lindashao0523@gmail.com"/>
    <s v="其它"/>
    <s v="否"/>
    <n v="1"/>
    <n v="0"/>
    <s v="否"/>
    <m/>
    <s v="網路報名"/>
    <s v="140.119.120.6"/>
    <n v="104205072"/>
    <n v="10"/>
    <s v="TIP"/>
    <s v="企業實習計劃說明會"/>
    <s v="0325_富達投信"/>
    <n v="2"/>
    <n v="107"/>
    <n v="1"/>
    <n v="1"/>
    <n v="10"/>
    <s v="有"/>
    <x v="257"/>
    <n v="1"/>
    <n v="0"/>
    <n v="0"/>
    <n v="1"/>
    <n v="0"/>
    <n v="0"/>
    <s v="其他"/>
    <s v="非在校生"/>
    <s v="其他"/>
    <s v="其他"/>
  </r>
  <r>
    <s v="04  9 2019  8:59PM            "/>
    <s v="邵立瑜"/>
    <s v="B122960427"/>
    <s v="男"/>
    <s v="05/14/1994                    "/>
    <s v="學生"/>
    <s v="管理學院                      "/>
    <s v="商研所"/>
    <s v="碩士班"/>
    <n v="986462448"/>
    <s v="R07741050@ntu.edu.tw"/>
    <s v="其它"/>
    <s v="否"/>
    <s v="                              "/>
    <m/>
    <s v="是"/>
    <m/>
    <s v="網路報名"/>
    <s v="1.161.123.141"/>
    <s v="r07741050"/>
    <n v="6"/>
    <s v="TIP"/>
    <s v="企業實習計劃說明會"/>
    <s v="0411_SAS"/>
    <n v="2"/>
    <n v="107"/>
    <n v="1"/>
    <n v="1"/>
    <n v="10"/>
    <s v="否"/>
    <x v="258"/>
    <n v="0"/>
    <n v="1"/>
    <n v="10"/>
    <n v="0"/>
    <n v="0"/>
    <n v="0"/>
    <s v="所"/>
    <s v="商研"/>
    <s v="商研所"/>
    <s v="商研所"/>
  </r>
  <r>
    <s v="04  8 2019  1:42PM            "/>
    <s v="邵芷宣"/>
    <s v="F230291295"/>
    <s v="女"/>
    <s v="05/15/2000                    "/>
    <s v="學生"/>
    <s v="管理學院                      "/>
    <s v="國企系"/>
    <s v="學士班"/>
    <n v="965238160"/>
    <s v="sherry88615@gmail.com"/>
    <s v="其它"/>
    <s v="否"/>
    <s v="                              "/>
    <m/>
    <s v="是"/>
    <m/>
    <s v="網路報名"/>
    <s v="223.140.134.253"/>
    <s v="b07704068"/>
    <n v="6"/>
    <s v="TIP"/>
    <s v="企業實習說明會"/>
    <s v="0426_台灣通用磨坊"/>
    <n v="2"/>
    <n v="107"/>
    <n v="1"/>
    <n v="1"/>
    <n v="10"/>
    <s v="否"/>
    <x v="259"/>
    <n v="0"/>
    <n v="1"/>
    <n v="10"/>
    <n v="0"/>
    <n v="0"/>
    <n v="0"/>
    <s v="系"/>
    <s v="國企"/>
    <s v="國企系"/>
    <s v="國企系"/>
  </r>
  <r>
    <s v="03  6 2019 10:37PM            "/>
    <s v="邵紫婷"/>
    <s v="A228654974"/>
    <s v="女"/>
    <s v="06/12/1996                    "/>
    <s v="學生"/>
    <s v="生物資源暨農學院              "/>
    <s v="農經系"/>
    <s v="碩士班"/>
    <n v="926708771"/>
    <s v="amd2621@gmail.com"/>
    <s v="其它"/>
    <s v="否"/>
    <n v="0"/>
    <n v="1"/>
    <s v="是"/>
    <m/>
    <s v="網路報名"/>
    <s v="39.10.12.206"/>
    <s v="r07627018"/>
    <n v="10"/>
    <s v="TIP"/>
    <s v="企業實習計劃說明會"/>
    <s v="0319_玉山銀行"/>
    <n v="2"/>
    <n v="107"/>
    <n v="1"/>
    <n v="1"/>
    <n v="10"/>
    <s v="是"/>
    <x v="260"/>
    <n v="0"/>
    <n v="1"/>
    <n v="10"/>
    <n v="0"/>
    <n v="0"/>
    <n v="0"/>
    <s v="所"/>
    <s v="其他"/>
    <s v="其他系所"/>
    <s v="其他系所"/>
  </r>
  <r>
    <s v="03  6 2019 10:35PM            "/>
    <s v="邵紫婷"/>
    <s v="A228654974"/>
    <s v="女"/>
    <s v="06/12/1996                    "/>
    <s v="學生"/>
    <s v="生物資源暨農學院              "/>
    <s v="農經系"/>
    <s v="碩士班"/>
    <n v="926708771"/>
    <s v="amd2621@gmail.com"/>
    <s v="其它"/>
    <s v="否"/>
    <n v="0"/>
    <n v="1"/>
    <s v="是"/>
    <m/>
    <s v="網路報名"/>
    <s v="39.10.12.206"/>
    <s v="r07627018"/>
    <n v="10"/>
    <s v="TIP"/>
    <s v="企業實習計劃說明會"/>
    <s v="0320_國泰金控"/>
    <n v="2"/>
    <n v="107"/>
    <n v="1"/>
    <n v="1"/>
    <n v="10"/>
    <s v="是"/>
    <x v="260"/>
    <n v="0"/>
    <n v="1"/>
    <n v="10"/>
    <n v="0"/>
    <n v="0"/>
    <n v="0"/>
    <s v="所"/>
    <s v="其他"/>
    <s v="其他系所"/>
    <s v="其他系所"/>
  </r>
  <r>
    <s v="04  9 2019 10:31PM            "/>
    <s v="金天尹"/>
    <s v="A230429061"/>
    <s v="女"/>
    <s v="09/16/1999                    "/>
    <s v="學生"/>
    <s v="管理學院                      "/>
    <s v="工管系企管組"/>
    <s v="學士班"/>
    <n v="921454568"/>
    <s v="tienying88@gmail.com"/>
    <s v="其它"/>
    <s v="否"/>
    <s v="                              "/>
    <m/>
    <s v="否"/>
    <m/>
    <s v="網路報名"/>
    <s v="36.225.113.242"/>
    <s v="b07701108"/>
    <n v="6"/>
    <s v="TIP"/>
    <s v="企業實習計劃說明會"/>
    <s v="0410_燦坤實業"/>
    <n v="2"/>
    <n v="107"/>
    <n v="1"/>
    <n v="1"/>
    <n v="10"/>
    <s v="否"/>
    <x v="261"/>
    <n v="1"/>
    <n v="0"/>
    <n v="0"/>
    <n v="1"/>
    <n v="0"/>
    <n v="0"/>
    <s v="系"/>
    <s v="工管"/>
    <s v="工管系"/>
    <s v="工管系"/>
  </r>
  <r>
    <s v="04  9 2019 12:39PM            "/>
    <s v="金石雨本"/>
    <s v="AC30331191"/>
    <s v="男"/>
    <s v="12/05/1983                    "/>
    <s v="學生"/>
    <s v="管理學院                      "/>
    <s v="企管碩士專班"/>
    <s v="碩士班"/>
    <n v="966538037"/>
    <s v="r07749047@ntu.edu.tw"/>
    <s v="其它"/>
    <s v="否"/>
    <s v="                              "/>
    <m/>
    <s v="是"/>
    <m/>
    <s v="網路報名"/>
    <s v="140.112.25.32"/>
    <s v="r07749047"/>
    <n v="6"/>
    <s v="TIP"/>
    <s v="企業實習計劃說明會"/>
    <s v="0411_SAS"/>
    <n v="2"/>
    <n v="107"/>
    <n v="1"/>
    <n v="1"/>
    <n v="10"/>
    <s v="否"/>
    <x v="262"/>
    <n v="0"/>
    <n v="1"/>
    <n v="10"/>
    <n v="0"/>
    <n v="0"/>
    <n v="0"/>
    <s v="所"/>
    <s v="GMBA"/>
    <s v="GMBA"/>
    <s v="GMBA"/>
  </r>
  <r>
    <s v="04 13 2019  9:18AM            "/>
    <s v="金石雨本"/>
    <s v="AC30331191"/>
    <s v="男"/>
    <s v="12/05/1983                    "/>
    <s v="學生"/>
    <s v="管理學院                      "/>
    <s v="企管碩士專班"/>
    <s v="碩士班"/>
    <n v="966538037"/>
    <s v="r07749047@ntu.edu.tw"/>
    <s v="其它"/>
    <s v="否"/>
    <s v="                              "/>
    <m/>
    <s v="是"/>
    <m/>
    <s v="網路報名"/>
    <s v="140.112.232.114"/>
    <s v="r07749047"/>
    <n v="6"/>
    <s v="TIP"/>
    <s v="企業實習說明會"/>
    <s v="0426_台灣通用磨坊"/>
    <n v="2"/>
    <n v="107"/>
    <n v="1"/>
    <n v="1"/>
    <n v="10"/>
    <s v="否"/>
    <x v="262"/>
    <n v="0"/>
    <n v="1"/>
    <n v="10"/>
    <n v="0"/>
    <n v="0"/>
    <n v="0"/>
    <s v="所"/>
    <s v="GMBA"/>
    <s v="GMBA"/>
    <s v="GMBA"/>
  </r>
  <r>
    <s v="03 13 2019  5:57PM            "/>
    <s v="金果霈"/>
    <s v="A229030763"/>
    <s v="女"/>
    <s v="06/13/1995                    "/>
    <s v="學生"/>
    <s v="理學院                        "/>
    <s v="心理系一般組"/>
    <s v="碩士班"/>
    <n v="978751069"/>
    <s v="Allison.chin13@gmail.com"/>
    <s v="其它"/>
    <s v="否"/>
    <n v="0"/>
    <n v="1"/>
    <s v="是"/>
    <m/>
    <s v="網路報名"/>
    <s v="123.193.37.171"/>
    <s v="r07227123"/>
    <n v="10"/>
    <s v="TIP"/>
    <s v="企業實習計劃說明會"/>
    <s v="0314_精英公關集團"/>
    <n v="2"/>
    <n v="107"/>
    <n v="1"/>
    <n v="1"/>
    <n v="10"/>
    <s v="否"/>
    <x v="263"/>
    <n v="0"/>
    <n v="1"/>
    <n v="10"/>
    <n v="0"/>
    <n v="0"/>
    <n v="0"/>
    <s v="所"/>
    <s v="其他"/>
    <s v="其他系所"/>
    <s v="其他系所"/>
  </r>
  <r>
    <s v="04 30 2019  3:27PM            "/>
    <s v="侯心琦"/>
    <s v="E225138851"/>
    <s v="女"/>
    <s v="05/24/1998                    "/>
    <s v="學生"/>
    <s v="管理學院                      "/>
    <s v="財金系"/>
    <s v="學士班"/>
    <n v="963660863"/>
    <s v="b05703087@ntu.edu.tw"/>
    <s v="其它"/>
    <s v="否"/>
    <s v="                              "/>
    <m/>
    <s v="是"/>
    <m/>
    <s v="網路報名"/>
    <s v="223.136.146.175"/>
    <s v="b05703087"/>
    <n v="6"/>
    <s v="TIP"/>
    <s v="企業實習說明會"/>
    <s v="0501_磊山保險經紀人"/>
    <n v="2"/>
    <n v="107"/>
    <n v="1"/>
    <n v="1"/>
    <n v="10"/>
    <s v="是"/>
    <x v="264"/>
    <n v="0"/>
    <n v="1"/>
    <n v="10"/>
    <n v="0"/>
    <n v="0"/>
    <n v="0"/>
    <s v="系"/>
    <s v="財金"/>
    <s v="財金系"/>
    <s v="財金系"/>
  </r>
  <r>
    <s v="03 12 2019 10:33AM            "/>
    <s v="侯冠名"/>
    <s v="A126657153"/>
    <s v="男"/>
    <s v="09/25/1996                    "/>
    <s v="學生"/>
    <s v="管理學院                      "/>
    <s v="工管系企管組"/>
    <s v="學士班"/>
    <n v="227470699"/>
    <m/>
    <s v="其它"/>
    <s v="是"/>
    <n v="0"/>
    <n v="0"/>
    <s v="是"/>
    <m/>
    <s v="現場報名"/>
    <m/>
    <s v="b04701130"/>
    <n v="0"/>
    <s v="TIP"/>
    <s v="企業實習計劃說明會"/>
    <s v="0311_晟德集團"/>
    <n v="2"/>
    <n v="107"/>
    <n v="1"/>
    <n v="1"/>
    <n v="10"/>
    <m/>
    <x v="265"/>
    <n v="0"/>
    <n v="0"/>
    <n v="0"/>
    <n v="0"/>
    <n v="1"/>
    <n v="0"/>
    <s v="系"/>
    <s v="工管"/>
    <s v="工管系"/>
    <s v="工管系"/>
  </r>
  <r>
    <s v="03 12 2019  4:01PM            "/>
    <s v="侯冠名"/>
    <s v="A126657153"/>
    <s v="男"/>
    <s v="09/25/1996                    "/>
    <s v="學生"/>
    <s v="管理學院                      "/>
    <s v="工管系企管組"/>
    <s v="學士班"/>
    <n v="227470699"/>
    <s v="b04701130@ntu.edu.tw"/>
    <s v="其它"/>
    <s v="是"/>
    <n v="0"/>
    <n v="1"/>
    <s v="是"/>
    <m/>
    <s v="網路報名"/>
    <s v="140.112.4.190"/>
    <s v="b04701130"/>
    <n v="10"/>
    <s v="TIP"/>
    <s v="企業實習計劃說明會"/>
    <s v="0314_精英公關集團"/>
    <n v="2"/>
    <n v="107"/>
    <n v="1"/>
    <n v="1"/>
    <n v="10"/>
    <s v="是"/>
    <x v="265"/>
    <n v="0"/>
    <n v="1"/>
    <n v="10"/>
    <n v="0"/>
    <n v="0"/>
    <n v="0"/>
    <s v="系"/>
    <s v="工管"/>
    <s v="工管系"/>
    <s v="工管系"/>
  </r>
  <r>
    <s v="03 15 2019  5:13PM            "/>
    <s v="侯冠名"/>
    <s v="A126657153"/>
    <s v="男"/>
    <s v="09/25/1996                    "/>
    <s v="學生"/>
    <s v="管理學院                      "/>
    <s v="工管系企管組"/>
    <s v="學士班"/>
    <n v="227470699"/>
    <s v="b04701130@ntu.edu.tw"/>
    <s v="其它"/>
    <s v="是"/>
    <n v="0"/>
    <n v="1"/>
    <s v="是"/>
    <m/>
    <s v="網路報名"/>
    <s v="140.112.25.100"/>
    <s v="b04701130"/>
    <n v="10"/>
    <s v="TIP"/>
    <s v="企業實習計劃說明會"/>
    <s v="0318_大昌華嘉"/>
    <n v="2"/>
    <n v="107"/>
    <n v="1"/>
    <n v="1"/>
    <n v="10"/>
    <m/>
    <x v="265"/>
    <n v="0"/>
    <n v="1"/>
    <n v="10"/>
    <n v="0"/>
    <n v="0"/>
    <n v="0"/>
    <s v="系"/>
    <s v="工管"/>
    <s v="工管系"/>
    <s v="工管系"/>
  </r>
  <r>
    <s v="03 12 2019  4:03PM            "/>
    <s v="侯冠名"/>
    <s v="A126657153"/>
    <s v="男"/>
    <s v="09/25/1996                    "/>
    <s v="學生"/>
    <s v="管理學院                      "/>
    <s v="工管系企管組"/>
    <s v="學士班"/>
    <n v="227470699"/>
    <s v="b04701130@ntu.edu.tw"/>
    <s v="其它"/>
    <s v="是"/>
    <n v="0"/>
    <n v="1"/>
    <s v="是"/>
    <m/>
    <s v="網路報名"/>
    <s v="140.112.4.190"/>
    <s v="b04701130"/>
    <n v="10"/>
    <s v="TIP"/>
    <s v="企業實習計劃說明會"/>
    <s v="0320_國泰金控"/>
    <n v="2"/>
    <n v="107"/>
    <n v="1"/>
    <n v="1"/>
    <n v="10"/>
    <s v="是"/>
    <x v="265"/>
    <n v="0"/>
    <n v="1"/>
    <n v="10"/>
    <n v="0"/>
    <n v="0"/>
    <n v="0"/>
    <s v="系"/>
    <s v="工管"/>
    <s v="工管系"/>
    <s v="工管系"/>
  </r>
  <r>
    <s v="03 12 2019  4:00PM            "/>
    <s v="侯冠名"/>
    <s v="A126657153"/>
    <s v="男"/>
    <s v="09/25/1996                    "/>
    <s v="學生"/>
    <s v="管理學院                      "/>
    <s v="工管系企管組"/>
    <s v="學士班"/>
    <n v="227470699"/>
    <s v="b04701130@ntu.edu.tw"/>
    <s v="其它"/>
    <s v="是"/>
    <n v="0"/>
    <n v="1"/>
    <s v="是"/>
    <m/>
    <s v="網路報名"/>
    <s v="140.112.4.190"/>
    <s v="b04701130"/>
    <n v="10"/>
    <s v="TIP"/>
    <s v="企業實習計劃說明會"/>
    <s v="0322_台灣拜耳"/>
    <n v="2"/>
    <n v="107"/>
    <n v="1"/>
    <n v="1"/>
    <n v="10"/>
    <s v="是"/>
    <x v="265"/>
    <n v="0"/>
    <n v="1"/>
    <n v="10"/>
    <n v="0"/>
    <n v="0"/>
    <n v="0"/>
    <s v="系"/>
    <s v="工管"/>
    <s v="工管系"/>
    <s v="工管系"/>
  </r>
  <r>
    <s v="03 18 2019 10:11PM            "/>
    <s v="侯靜穎"/>
    <s v="R224480490"/>
    <s v="女"/>
    <s v="12/17/1997                    "/>
    <s v="學生"/>
    <s v="管理學院                      "/>
    <s v="財金系"/>
    <s v="學士班"/>
    <n v="966933809"/>
    <s v="b05703048@ntu.edu.tw"/>
    <s v="其它"/>
    <s v="否"/>
    <n v="0"/>
    <n v="1"/>
    <s v="是"/>
    <m/>
    <s v="網路報名"/>
    <s v="140.112.217.233"/>
    <s v="b05703048"/>
    <n v="10"/>
    <s v="TIP"/>
    <s v="企業實習計劃說明會"/>
    <s v="0322_台灣拜耳"/>
    <n v="2"/>
    <n v="107"/>
    <n v="1"/>
    <n v="1"/>
    <n v="10"/>
    <s v="2018/7-8 成大產業永續發展中心實習，並參與科技部創新創業競賽"/>
    <x v="266"/>
    <n v="0"/>
    <n v="1"/>
    <n v="10"/>
    <n v="0"/>
    <n v="0"/>
    <n v="0"/>
    <s v="系"/>
    <s v="財金"/>
    <s v="財金系"/>
    <s v="財金系"/>
  </r>
  <r>
    <s v="03 19 2019 11:20AM            "/>
    <s v="俞之仁"/>
    <s v="A127066727"/>
    <s v="女"/>
    <s v="07/22/1998                    "/>
    <s v="學生"/>
    <s v="文學院                        "/>
    <s v="外文系"/>
    <s v="學士班"/>
    <n v="917217299"/>
    <s v="jasonyu0722@gmail.com"/>
    <s v="其它"/>
    <s v="是"/>
    <n v="0"/>
    <n v="0"/>
    <s v="是"/>
    <m/>
    <s v="現場報名"/>
    <m/>
    <s v="b05102009"/>
    <n v="0"/>
    <s v="TIP"/>
    <s v="企業實習計劃說明會"/>
    <s v="0318_大昌華嘉"/>
    <n v="2"/>
    <n v="107"/>
    <n v="1"/>
    <n v="1"/>
    <n v="10"/>
    <m/>
    <x v="267"/>
    <n v="0"/>
    <n v="0"/>
    <n v="0"/>
    <n v="0"/>
    <n v="1"/>
    <n v="0"/>
    <s v="系"/>
    <s v="其他"/>
    <s v="其他系所"/>
    <s v="其他系所"/>
  </r>
  <r>
    <s v="03 18 2019 12:47PM            "/>
    <s v="俞之仁"/>
    <s v="A127066727"/>
    <s v="男"/>
    <s v="07/22/1998                    "/>
    <s v="學生"/>
    <s v="文學院                        "/>
    <s v="外文系"/>
    <s v="學士班"/>
    <n v="917217299"/>
    <s v="jasonyu0722@gmail.com"/>
    <s v="其它"/>
    <s v="是"/>
    <n v="0"/>
    <n v="1"/>
    <s v="是"/>
    <m/>
    <s v="網路報名"/>
    <s v="140.112.25.38"/>
    <s v="b05102009"/>
    <n v="10"/>
    <s v="TIP"/>
    <s v="企業實習計劃說明會"/>
    <s v="0319_玉山銀行"/>
    <n v="2"/>
    <n v="107"/>
    <n v="1"/>
    <n v="1"/>
    <n v="10"/>
    <s v="是"/>
    <x v="267"/>
    <n v="0"/>
    <n v="1"/>
    <n v="10"/>
    <n v="0"/>
    <n v="0"/>
    <n v="0"/>
    <s v="系"/>
    <s v="其他"/>
    <s v="其他系所"/>
    <s v="其他系所"/>
  </r>
  <r>
    <s v="03 18 2019 12:46PM            "/>
    <s v="俞之仁"/>
    <s v="A127066727"/>
    <s v="男"/>
    <s v="07/22/1998                    "/>
    <s v="學生"/>
    <s v="文學院                        "/>
    <s v="外文系"/>
    <s v="學士班"/>
    <n v="917217299"/>
    <s v="jasonyu0722@gmail.com"/>
    <s v="其它"/>
    <s v="是"/>
    <n v="0"/>
    <n v="1"/>
    <s v="是"/>
    <m/>
    <s v="網路報名"/>
    <s v="140.112.25.38"/>
    <s v="b05102009"/>
    <n v="10"/>
    <s v="TIP"/>
    <s v="企業實習計劃說明會"/>
    <s v="0320_國泰金控"/>
    <n v="2"/>
    <n v="107"/>
    <n v="1"/>
    <n v="1"/>
    <n v="10"/>
    <s v="是"/>
    <x v="267"/>
    <n v="0"/>
    <n v="1"/>
    <n v="10"/>
    <n v="0"/>
    <n v="0"/>
    <n v="0"/>
    <s v="系"/>
    <s v="其他"/>
    <s v="其他系所"/>
    <s v="其他系所"/>
  </r>
  <r>
    <s v="04 13 2019 12:58PM            "/>
    <s v="姜至曜"/>
    <s v="A127893788"/>
    <s v="男"/>
    <s v="11/04/1993                    "/>
    <s v="學生"/>
    <s v="管理學院                      "/>
    <s v="國企系"/>
    <s v="碩士班"/>
    <n v="916772330"/>
    <s v="supertony99966@gmail.com"/>
    <s v="其它"/>
    <s v="是"/>
    <s v="                              "/>
    <m/>
    <s v="是"/>
    <m/>
    <s v="網路報名"/>
    <m/>
    <s v="R06724075"/>
    <m/>
    <s v="TCP"/>
    <s v="結業式"/>
    <s v="0329_結業式"/>
    <n v="2"/>
    <n v="107"/>
    <n v="1"/>
    <n v="0"/>
    <n v="0"/>
    <m/>
    <x v="268"/>
    <n v="0"/>
    <n v="1"/>
    <n v="0"/>
    <n v="0"/>
    <n v="0"/>
    <n v="0"/>
    <s v="所"/>
    <s v="國企"/>
    <s v="國企所"/>
    <s v="國企所"/>
  </r>
  <r>
    <s v="02 25 2019 11:43AM            "/>
    <s v="施力麒"/>
    <s v="C121281786"/>
    <s v="男"/>
    <s v="02/10/1990                    "/>
    <s v="學生"/>
    <s v="法律學院                      "/>
    <s v="科法所"/>
    <s v="碩士班"/>
    <n v="886958122617"/>
    <s v="lichishih@gmail.com"/>
    <s v="其它"/>
    <s v="否"/>
    <n v="0"/>
    <n v="1"/>
    <s v="是"/>
    <m/>
    <s v="網路報名"/>
    <s v="111.184.43.48"/>
    <s v="r07a41030"/>
    <n v="10"/>
    <s v="TIP"/>
    <s v="企業實習計劃說明會"/>
    <s v="0320_國泰金控"/>
    <n v="2"/>
    <n v="107"/>
    <n v="1"/>
    <n v="1"/>
    <n v="10"/>
    <s v="有"/>
    <x v="269"/>
    <n v="0"/>
    <n v="1"/>
    <n v="10"/>
    <n v="0"/>
    <n v="0"/>
    <n v="0"/>
    <s v="所"/>
    <s v="其他"/>
    <s v="其他系所"/>
    <s v="其他系所"/>
  </r>
  <r>
    <s v="03 23 2019 11:37PM            "/>
    <s v="施佳璇"/>
    <s v="A230138574"/>
    <s v="女"/>
    <s v="12/15/1998                    "/>
    <s v="學生"/>
    <s v="管理學院                      "/>
    <s v="國企系"/>
    <s v="學士班"/>
    <n v="972776066"/>
    <s v="B06704005@ntu.edu.tw"/>
    <s v="其它"/>
    <s v="否"/>
    <s v="                              "/>
    <m/>
    <s v="是"/>
    <m/>
    <s v="網路報名"/>
    <s v="123.194.161.205"/>
    <s v="b06704005"/>
    <n v="6"/>
    <s v="職涯講堂"/>
    <s v="學長姐實習經驗分享會"/>
    <s v="0326_工管B05孫儷芯/國企B04童安弘"/>
    <n v="2"/>
    <n v="107"/>
    <n v="1"/>
    <n v="1"/>
    <n v="10"/>
    <s v="目前無，謝謝您"/>
    <x v="270"/>
    <n v="0"/>
    <n v="1"/>
    <n v="10"/>
    <n v="0"/>
    <n v="0"/>
    <n v="0"/>
    <s v="系"/>
    <s v="國企"/>
    <s v="國企系"/>
    <s v="國企系"/>
  </r>
  <r>
    <s v="03 21 2019  9:38PM            "/>
    <s v="施宛妤"/>
    <s v="F228645756"/>
    <s v="女"/>
    <s v="08/17/1996                    "/>
    <s v="學生"/>
    <s v="公共衛生學院                  "/>
    <s v="環衛所"/>
    <s v="碩士班"/>
    <n v="910306327"/>
    <s v="r07844001@ntu.edu.tw"/>
    <s v="其它"/>
    <s v="否"/>
    <n v="0"/>
    <n v="1"/>
    <s v="是"/>
    <m/>
    <s v="網路報名"/>
    <s v="36.231.59.156"/>
    <s v="r07844001"/>
    <n v="10"/>
    <s v="TIP"/>
    <s v="企業實習計劃說明會"/>
    <s v="0322_台灣拜耳"/>
    <n v="2"/>
    <n v="107"/>
    <n v="1"/>
    <n v="1"/>
    <n v="10"/>
    <s v="是，大學實習課程"/>
    <x v="271"/>
    <n v="0"/>
    <n v="1"/>
    <n v="10"/>
    <n v="0"/>
    <n v="0"/>
    <n v="0"/>
    <s v="所"/>
    <s v="其他"/>
    <s v="其他系所"/>
    <s v="其他系所"/>
  </r>
  <r>
    <m/>
    <s v="施詠瀚"/>
    <s v="A130968169"/>
    <m/>
    <s v="05/31/1999"/>
    <s v="學生"/>
    <s v="管理學院                      "/>
    <s v="財金系"/>
    <s v="學士班"/>
    <n v="928689344"/>
    <m/>
    <m/>
    <s v="是"/>
    <n v="0"/>
    <n v="0"/>
    <s v="是"/>
    <m/>
    <s v="志工"/>
    <m/>
    <s v="b06703090"/>
    <n v="20"/>
    <s v="TIP"/>
    <s v="企業實習計劃說明會"/>
    <s v="0325_富達投信"/>
    <n v="2"/>
    <n v="107"/>
    <n v="1"/>
    <n v="1"/>
    <n v="10"/>
    <m/>
    <x v="272"/>
    <n v="0"/>
    <n v="0"/>
    <n v="20"/>
    <n v="0"/>
    <n v="0"/>
    <n v="1"/>
    <s v="系"/>
    <s v="財金"/>
    <s v="財金系"/>
    <s v="財金系"/>
  </r>
  <r>
    <s v="04 12 2019  2:19PM            "/>
    <s v="施詠瀚"/>
    <s v="A130968169"/>
    <s v="男"/>
    <s v="05/31/1999                    "/>
    <s v="學生"/>
    <s v="管理學院                      "/>
    <s v="財金系"/>
    <s v="學士班"/>
    <n v="928689344"/>
    <m/>
    <s v="其它"/>
    <s v="是"/>
    <s v="                              "/>
    <m/>
    <s v="是"/>
    <m/>
    <s v="志工"/>
    <m/>
    <s v="b06703090"/>
    <n v="6"/>
    <s v="TIP"/>
    <s v="企業實習計劃說明會"/>
    <s v="0412_華碩電腦"/>
    <n v="2"/>
    <n v="107"/>
    <n v="1"/>
    <n v="1"/>
    <n v="10"/>
    <m/>
    <x v="272"/>
    <n v="0"/>
    <n v="0"/>
    <n v="20"/>
    <n v="0"/>
    <n v="0"/>
    <n v="1"/>
    <s v="系"/>
    <s v="財金"/>
    <s v="財金系"/>
    <s v="財金系"/>
  </r>
  <r>
    <s v="03  7 2019 11:13PM            "/>
    <s v="柯妤璇"/>
    <s v="A229157625"/>
    <s v="女"/>
    <s v="05/26/1998                    "/>
    <s v="學生"/>
    <s v="社會科學院                    "/>
    <s v="經濟系"/>
    <s v="學士班"/>
    <n v="920021514"/>
    <s v="b05303095@ntu.edu.tw"/>
    <s v="其它"/>
    <s v="否"/>
    <n v="1"/>
    <n v="0"/>
    <s v="否"/>
    <m/>
    <s v="網路報名"/>
    <s v="115.82.19.173"/>
    <s v="b05303095"/>
    <n v="10"/>
    <s v="TIP"/>
    <s v="企業實習計劃說明會"/>
    <s v="0325_富達投信"/>
    <n v="2"/>
    <n v="107"/>
    <n v="1"/>
    <n v="1"/>
    <n v="10"/>
    <s v="是"/>
    <x v="273"/>
    <n v="1"/>
    <n v="0"/>
    <n v="0"/>
    <n v="1"/>
    <n v="0"/>
    <n v="0"/>
    <s v="系"/>
    <s v="其他"/>
    <s v="其他系所"/>
    <s v="其他系所"/>
  </r>
  <r>
    <s v="02 18 2019 10:34AM            "/>
    <s v="柯雨彤"/>
    <s v="P223768920"/>
    <s v="女"/>
    <s v="12/29/1997                    "/>
    <s v="學生"/>
    <s v="生物資源暨農學院              "/>
    <s v="農經系"/>
    <s v="學士班"/>
    <n v="978964098"/>
    <s v="B05607041@ntu.edu.tw"/>
    <s v="其它"/>
    <s v="否"/>
    <n v="1"/>
    <n v="0"/>
    <s v="否"/>
    <m/>
    <s v="網路報名"/>
    <s v="140.112.25.106"/>
    <s v="b05607041"/>
    <n v="10"/>
    <s v="TIP"/>
    <s v="企業實習計劃說明會"/>
    <s v="0314_精英公關集團"/>
    <n v="2"/>
    <n v="107"/>
    <n v="1"/>
    <n v="1"/>
    <n v="10"/>
    <s v="否"/>
    <x v="274"/>
    <n v="1"/>
    <n v="0"/>
    <n v="0"/>
    <n v="1"/>
    <n v="0"/>
    <n v="0"/>
    <s v="系"/>
    <s v="其他"/>
    <s v="其他系所"/>
    <s v="其他系所"/>
  </r>
  <r>
    <s v="02 18 2019 10:32AM            "/>
    <s v="柯雨彤"/>
    <s v="P223768920"/>
    <s v="女"/>
    <s v="12/29/1997                    "/>
    <s v="學生"/>
    <s v="生物資源暨農學院              "/>
    <s v="農經系"/>
    <s v="學士班"/>
    <n v="978964098"/>
    <s v="B05607041@ntu.edu.tw"/>
    <s v="其它"/>
    <s v="否"/>
    <n v="1"/>
    <n v="0"/>
    <s v="否"/>
    <m/>
    <s v="網路報名"/>
    <s v="140.112.25.106"/>
    <s v="b05607041"/>
    <n v="10"/>
    <s v="TIP"/>
    <s v="企業實習計劃說明會"/>
    <s v="0315_聚陽實業"/>
    <n v="2"/>
    <n v="107"/>
    <n v="1"/>
    <n v="1"/>
    <n v="10"/>
    <s v="否"/>
    <x v="274"/>
    <n v="1"/>
    <n v="0"/>
    <n v="0"/>
    <n v="1"/>
    <n v="0"/>
    <n v="0"/>
    <s v="系"/>
    <s v="其他"/>
    <s v="其他系所"/>
    <s v="其他系所"/>
  </r>
  <r>
    <m/>
    <s v="柯雅鈴"/>
    <m/>
    <m/>
    <m/>
    <s v="其他"/>
    <m/>
    <m/>
    <m/>
    <m/>
    <m/>
    <s v="其他"/>
    <s v="是"/>
    <n v="0"/>
    <n v="0"/>
    <s v="是"/>
    <m/>
    <s v="現場報名"/>
    <m/>
    <s v="其他"/>
    <n v="0"/>
    <s v="TIP"/>
    <s v="企業實習計劃說明會"/>
    <s v="0318_大昌華嘉"/>
    <n v="2"/>
    <n v="107"/>
    <n v="1"/>
    <n v="1"/>
    <n v="10"/>
    <m/>
    <x v="275"/>
    <n v="0"/>
    <n v="0"/>
    <n v="0"/>
    <n v="0"/>
    <n v="1"/>
    <n v="0"/>
    <s v="其他"/>
    <s v="非在校生"/>
    <s v="其他"/>
    <s v="其他"/>
  </r>
  <r>
    <s v="03  4 2019 10:06PM            "/>
    <s v="柳昕妤"/>
    <s v="F229897889"/>
    <s v="女"/>
    <s v="11/26/1998                    "/>
    <s v="學生"/>
    <s v="生物資源暨農學院              "/>
    <s v="農化系"/>
    <s v="學士班"/>
    <n v="968631789"/>
    <s v="b07603025@ntu.edu.tw"/>
    <s v="其它"/>
    <s v="否"/>
    <n v="0"/>
    <n v="1"/>
    <s v="是"/>
    <m/>
    <s v="網路報名"/>
    <s v="49.158.24.93"/>
    <s v="b07603025"/>
    <n v="10"/>
    <s v="TIP"/>
    <s v="企業實習計劃說明會"/>
    <s v="0322_台灣拜耳"/>
    <n v="2"/>
    <n v="107"/>
    <n v="1"/>
    <n v="1"/>
    <n v="10"/>
    <s v="沒有"/>
    <x v="276"/>
    <n v="0"/>
    <n v="1"/>
    <n v="10"/>
    <n v="0"/>
    <n v="0"/>
    <n v="0"/>
    <s v="系"/>
    <s v="其他"/>
    <s v="其他系所"/>
    <s v="其他系所"/>
  </r>
  <r>
    <s v="03 22 2019  2:22PM            "/>
    <s v="柳昕妤"/>
    <s v="F229897889"/>
    <s v="女"/>
    <s v="11/26/1998                    "/>
    <s v="學生"/>
    <s v="生物資源暨農學院              "/>
    <s v="農化系"/>
    <s v="學士班"/>
    <n v="968631789"/>
    <s v="b07603025@ntu.edu.tw"/>
    <s v="其它"/>
    <s v="否"/>
    <n v="0"/>
    <n v="1"/>
    <s v="是"/>
    <m/>
    <s v="網路報名"/>
    <s v="140.112.25.1"/>
    <s v="b07603025"/>
    <n v="10"/>
    <s v="TIP"/>
    <s v="企業實習計劃說明會"/>
    <s v="0325_富達投信"/>
    <n v="2"/>
    <n v="107"/>
    <n v="1"/>
    <n v="1"/>
    <n v="10"/>
    <s v="沒有"/>
    <x v="276"/>
    <n v="0"/>
    <n v="1"/>
    <n v="10"/>
    <n v="0"/>
    <n v="0"/>
    <n v="0"/>
    <s v="系"/>
    <s v="其他"/>
    <s v="其他系所"/>
    <s v="其他系所"/>
  </r>
  <r>
    <s v="03 22 2019  2:31PM            "/>
    <s v="柳昕妤"/>
    <s v="F229897889"/>
    <s v="女"/>
    <s v="11/26/1998                    "/>
    <s v="學生"/>
    <s v="生物資源暨農學院              "/>
    <s v="農化系"/>
    <s v="學士班"/>
    <n v="968631789"/>
    <s v="b07603025@ntu.edu.tw"/>
    <s v="其它"/>
    <s v="否"/>
    <s v="                              "/>
    <m/>
    <s v="是"/>
    <m/>
    <s v="網路報名"/>
    <s v="140.112.25.1"/>
    <s v="b07603025"/>
    <n v="6"/>
    <s v="TIP"/>
    <s v="企業實習說明會"/>
    <s v="0426_台灣通用磨坊"/>
    <n v="2"/>
    <n v="107"/>
    <n v="1"/>
    <n v="1"/>
    <n v="10"/>
    <s v="否"/>
    <x v="276"/>
    <n v="0"/>
    <n v="1"/>
    <n v="10"/>
    <n v="0"/>
    <n v="0"/>
    <n v="0"/>
    <s v="系"/>
    <s v="其他"/>
    <s v="其他系所"/>
    <s v="其他系所"/>
  </r>
  <r>
    <s v="03  9 2019 10:45PM            "/>
    <s v="柳炯宇"/>
    <s v="A126832101"/>
    <s v="男"/>
    <s v="09/13/1995                    "/>
    <s v="學生"/>
    <s v="管理學院                      "/>
    <s v="國企系"/>
    <s v="碩士班"/>
    <n v="975752193"/>
    <s v="curl840913@gmail.com"/>
    <s v="其它"/>
    <s v="否"/>
    <n v="1"/>
    <n v="0"/>
    <s v="否"/>
    <m/>
    <s v="網路報名"/>
    <s v="182.234.46.30"/>
    <s v="r07724003"/>
    <n v="10"/>
    <s v="TIP"/>
    <s v="企業實習計劃說明會"/>
    <s v="0325_富達投信"/>
    <n v="2"/>
    <n v="107"/>
    <n v="1"/>
    <n v="1"/>
    <n v="10"/>
    <s v="否"/>
    <x v="277"/>
    <n v="1"/>
    <n v="0"/>
    <n v="0"/>
    <n v="1"/>
    <n v="0"/>
    <n v="0"/>
    <s v="所"/>
    <s v="國企"/>
    <s v="國企所"/>
    <s v="國企所"/>
  </r>
  <r>
    <s v="03  6 2019  1:04AM            "/>
    <s v="段以利"/>
    <s v="D121276286"/>
    <s v="男"/>
    <s v="02/03/1982                    "/>
    <s v="學生"/>
    <s v=" 電機資訊學院                 "/>
    <s v="光電所"/>
    <s v="碩士班"/>
    <n v="989426300"/>
    <s v="r04941126@ntu.edu.tw"/>
    <s v="其它"/>
    <s v="是"/>
    <n v="0"/>
    <n v="1"/>
    <s v="是"/>
    <m/>
    <s v="網路報名"/>
    <s v="42.73.27.239"/>
    <s v="r04941126"/>
    <n v="10"/>
    <s v="TIP"/>
    <s v="企業實習計劃說明會"/>
    <s v="0313_全球人壽"/>
    <n v="2"/>
    <n v="107"/>
    <n v="1"/>
    <n v="1"/>
    <n v="10"/>
    <s v="是"/>
    <x v="278"/>
    <n v="0"/>
    <n v="1"/>
    <n v="10"/>
    <n v="0"/>
    <n v="0"/>
    <n v="0"/>
    <s v="所"/>
    <s v="其他"/>
    <s v="其他系所"/>
    <s v="其他系所"/>
  </r>
  <r>
    <s v="03  5 2019  9:59PM            "/>
    <s v="段以利"/>
    <s v="D121276286"/>
    <s v="男"/>
    <s v="02/03/1982                    "/>
    <s v="學生"/>
    <s v=" 電機資訊學院                 "/>
    <s v="光電所"/>
    <s v="碩士班"/>
    <n v="989426300"/>
    <s v="r04941126@ntu.edu.tw"/>
    <s v="其它"/>
    <s v="是"/>
    <s v="                              "/>
    <m/>
    <s v="是"/>
    <m/>
    <s v="網路報名"/>
    <s v="42.73.27.239"/>
    <s v="r04941126"/>
    <n v="6"/>
    <s v="TIP"/>
    <s v="企業實習計劃說明會"/>
    <s v="0411_SAS"/>
    <n v="2"/>
    <n v="107"/>
    <n v="1"/>
    <n v="1"/>
    <n v="10"/>
    <m/>
    <x v="278"/>
    <n v="0"/>
    <n v="1"/>
    <n v="10"/>
    <n v="0"/>
    <n v="0"/>
    <n v="0"/>
    <s v="所"/>
    <s v="其他"/>
    <s v="其他系所"/>
    <s v="其他系所"/>
  </r>
  <r>
    <s v="04 29 2019  4:19PM            "/>
    <s v="段以利"/>
    <s v="D121276286"/>
    <s v="男"/>
    <s v="02/03/1982                    "/>
    <s v="學生"/>
    <s v=" 電機資訊學院                 "/>
    <s v="光電所"/>
    <s v="碩士班"/>
    <n v="989426300"/>
    <s v="r04941126@ntu.edu.tw"/>
    <s v="其它"/>
    <s v="是"/>
    <s v="                              "/>
    <m/>
    <s v="是"/>
    <m/>
    <s v="網路報名"/>
    <s v="111.71.76.10"/>
    <s v="r04941126"/>
    <n v="6"/>
    <s v="TIP"/>
    <s v="企業實習說明會"/>
    <s v="0501_磊山保險經紀人"/>
    <n v="2"/>
    <n v="107"/>
    <n v="1"/>
    <n v="1"/>
    <n v="10"/>
    <s v="是"/>
    <x v="278"/>
    <n v="0"/>
    <n v="1"/>
    <n v="10"/>
    <n v="0"/>
    <n v="0"/>
    <n v="0"/>
    <s v="所"/>
    <s v="其他"/>
    <s v="其他系所"/>
    <s v="其他系所"/>
  </r>
  <r>
    <s v="05  7 2019  9:42AM            "/>
    <s v="段以利"/>
    <s v="D121276286"/>
    <s v="男"/>
    <s v="02/03/1982                    "/>
    <s v="學生"/>
    <s v=" 電機資訊學院                 "/>
    <s v="光電所"/>
    <s v="碩士班"/>
    <n v="989426300"/>
    <s v="r04941126@ntu.edu.tw"/>
    <s v="其它"/>
    <s v="是"/>
    <s v="                              "/>
    <m/>
    <s v="是"/>
    <m/>
    <s v="網路報名"/>
    <s v="223.136.163.82"/>
    <s v="r04941126"/>
    <n v="6"/>
    <s v="TIP"/>
    <s v="企業實習說明會"/>
    <s v="0508_台大創創中心"/>
    <n v="2"/>
    <n v="10"/>
    <n v="1"/>
    <n v="107"/>
    <n v="10"/>
    <s v="是"/>
    <x v="278"/>
    <n v="0"/>
    <n v="1"/>
    <n v="10"/>
    <n v="0"/>
    <n v="0"/>
    <n v="0"/>
    <s v="所"/>
    <s v="其他"/>
    <s v="其他系所"/>
    <s v="其他系所"/>
  </r>
  <r>
    <s v="03  5 2019 11:11AM            "/>
    <s v="段志奇"/>
    <s v="A124581334"/>
    <s v="男"/>
    <s v="06/20/1976                    "/>
    <s v="計畫人員"/>
    <m/>
    <s v="國家理論科學研究中心"/>
    <s v="專任研究助理"/>
    <n v="968517862"/>
    <s v="davidtuan@ntu.edu.tw"/>
    <s v="其它"/>
    <s v="否"/>
    <s v="                              "/>
    <m/>
    <s v="否"/>
    <m/>
    <s v="網路報名"/>
    <s v="140.112.51.119"/>
    <s v="cctuan"/>
    <n v="6"/>
    <s v="TIP"/>
    <s v="企業實習計劃說明會"/>
    <s v="0411_SAS"/>
    <n v="2"/>
    <n v="107"/>
    <n v="1"/>
    <n v="1"/>
    <n v="10"/>
    <m/>
    <x v="279"/>
    <n v="1"/>
    <n v="0"/>
    <n v="0"/>
    <n v="1"/>
    <n v="0"/>
    <n v="0"/>
    <s v="其他"/>
    <s v="非在校生"/>
    <s v="其他"/>
    <s v="其他"/>
  </r>
  <r>
    <s v="03 22 2019  3:35PM            "/>
    <s v="洪于鈞"/>
    <s v="FC30125867"/>
    <s v="男"/>
    <s v="02/14/1997                    "/>
    <s v="學生"/>
    <s v="生物資源暨農學院              "/>
    <s v="農經系"/>
    <s v="學士班"/>
    <n v="965084154"/>
    <s v="angyeecin@live.com"/>
    <s v="其它"/>
    <s v="是"/>
    <n v="0"/>
    <n v="0"/>
    <s v="是"/>
    <m/>
    <s v="現場報名"/>
    <m/>
    <s v="B04607053"/>
    <n v="0"/>
    <s v="TIP"/>
    <s v="企業實習計劃說明會"/>
    <s v="0322_台灣拜耳"/>
    <n v="2"/>
    <n v="107"/>
    <n v="1"/>
    <n v="1"/>
    <n v="10"/>
    <m/>
    <x v="280"/>
    <n v="0"/>
    <n v="0"/>
    <n v="0"/>
    <n v="0"/>
    <n v="1"/>
    <n v="0"/>
    <s v="系"/>
    <s v="其他"/>
    <s v="其他系所"/>
    <s v="其他系所"/>
  </r>
  <r>
    <s v="03 19 2019 11:20AM            "/>
    <s v="洪于雯"/>
    <s v="A229603033"/>
    <s v="女"/>
    <s v="05/24/1999                    "/>
    <s v="學生"/>
    <s v="生物資源暨農學院              "/>
    <s v="生傳系"/>
    <s v="學士班"/>
    <n v="970948870"/>
    <s v="winniehung90306@gmail.com"/>
    <s v="其它"/>
    <s v="是"/>
    <n v="0"/>
    <n v="0"/>
    <s v="是"/>
    <m/>
    <s v="現場報名"/>
    <m/>
    <s v="b06610042"/>
    <n v="0"/>
    <s v="TIP"/>
    <s v="企業實習計劃說明會"/>
    <s v="0318_大昌華嘉"/>
    <n v="2"/>
    <n v="107"/>
    <n v="1"/>
    <n v="1"/>
    <n v="10"/>
    <m/>
    <x v="281"/>
    <n v="0"/>
    <n v="0"/>
    <n v="0"/>
    <n v="0"/>
    <n v="1"/>
    <n v="0"/>
    <s v="系"/>
    <s v="其他"/>
    <s v="其他系所"/>
    <s v="其他系所"/>
  </r>
  <r>
    <s v="03  7 2019 11:34PM            "/>
    <s v="洪司蓉"/>
    <s v="R224373525"/>
    <s v="女"/>
    <s v="06/06/1996                    "/>
    <s v="學生"/>
    <s v="管理學院                      "/>
    <s v="國企系"/>
    <s v="碩士班"/>
    <n v="962043505"/>
    <s v="bb263419@gmail.com"/>
    <s v="其它"/>
    <s v="否"/>
    <n v="0"/>
    <n v="1"/>
    <s v="是"/>
    <m/>
    <s v="網路報名"/>
    <s v="111.185.8.175"/>
    <s v="r07724005"/>
    <n v="10"/>
    <s v="TIP"/>
    <s v="企業實習計劃說明會"/>
    <s v="0311_晟德集團"/>
    <n v="2"/>
    <n v="107"/>
    <n v="1"/>
    <n v="1"/>
    <n v="10"/>
    <s v="是"/>
    <x v="282"/>
    <n v="0"/>
    <n v="1"/>
    <n v="10"/>
    <n v="0"/>
    <n v="0"/>
    <n v="0"/>
    <s v="所"/>
    <s v="國企"/>
    <s v="國企所"/>
    <s v="國企所"/>
  </r>
  <r>
    <s v="03 11 2019 10:48AM            "/>
    <s v="洪宇薇"/>
    <s v="O200457023"/>
    <s v="女"/>
    <s v="04/30/1998                    "/>
    <s v="學生"/>
    <s v="社會科學院                    "/>
    <s v="政治系國關組"/>
    <s v="學士班"/>
    <n v="917961188"/>
    <s v="b05302334@ntu.edu.tw"/>
    <s v="其它"/>
    <s v="否"/>
    <n v="0"/>
    <n v="1"/>
    <s v="是"/>
    <m/>
    <s v="網路報名"/>
    <s v="140.112.25.98"/>
    <s v="b05302334"/>
    <n v="10"/>
    <s v="TIP"/>
    <s v="企業實習計劃說明會"/>
    <s v="0312_工研院產科國際所"/>
    <n v="2"/>
    <n v="107"/>
    <n v="1"/>
    <n v="1"/>
    <n v="10"/>
    <m/>
    <x v="283"/>
    <n v="0"/>
    <n v="1"/>
    <n v="10"/>
    <n v="0"/>
    <n v="0"/>
    <n v="0"/>
    <s v="系"/>
    <s v="其他"/>
    <s v="其他系所"/>
    <s v="其他系所"/>
  </r>
  <r>
    <s v="03 11 2019 10:12PM            "/>
    <s v="洪岱琪"/>
    <s v="A228705903"/>
    <s v="女"/>
    <s v="04/30/1999                    "/>
    <s v="學生"/>
    <s v="管理學院                      "/>
    <s v="會計系"/>
    <s v="學士班"/>
    <n v="965590232"/>
    <s v="b06702069@ntu.edu.tw"/>
    <s v="其它"/>
    <s v="否"/>
    <n v="0"/>
    <n v="1"/>
    <s v="是"/>
    <m/>
    <s v="網路報名"/>
    <s v="124.12.84.38"/>
    <s v="b06702069"/>
    <n v="10"/>
    <s v="TIP"/>
    <s v="企業實習計劃說明會"/>
    <s v="0312_工研院產科國際所"/>
    <n v="2"/>
    <n v="107"/>
    <n v="1"/>
    <n v="1"/>
    <n v="10"/>
    <m/>
    <x v="284"/>
    <n v="0"/>
    <n v="1"/>
    <n v="10"/>
    <n v="0"/>
    <n v="0"/>
    <n v="0"/>
    <s v="系"/>
    <s v="會計"/>
    <s v="會計系"/>
    <s v="會計系"/>
  </r>
  <r>
    <s v="03 11 2019 10:11PM            "/>
    <s v="洪岱琪"/>
    <s v="A228705903"/>
    <s v="女"/>
    <s v="04/30/1999                    "/>
    <s v="學生"/>
    <s v="管理學院                      "/>
    <s v="會計系"/>
    <s v="學士班"/>
    <n v="965590232"/>
    <s v="b06702069@ntu.edu.tw"/>
    <s v="其它"/>
    <s v="否"/>
    <n v="0"/>
    <n v="1"/>
    <s v="是"/>
    <m/>
    <s v="網路報名"/>
    <s v="124.12.84.38"/>
    <s v="b06702069"/>
    <n v="10"/>
    <s v="TIP"/>
    <s v="企業實習計劃說明會"/>
    <s v="0313_全球人壽"/>
    <n v="2"/>
    <n v="107"/>
    <n v="1"/>
    <n v="1"/>
    <n v="10"/>
    <s v="否"/>
    <x v="284"/>
    <n v="0"/>
    <n v="1"/>
    <n v="10"/>
    <n v="0"/>
    <n v="0"/>
    <n v="0"/>
    <s v="系"/>
    <s v="會計"/>
    <s v="會計系"/>
    <s v="會計系"/>
  </r>
  <r>
    <s v="03 16 2019 11:14PM            "/>
    <s v="洪岱琪"/>
    <s v="A228705903"/>
    <s v="女"/>
    <s v="04/30/1999                    "/>
    <s v="學生"/>
    <s v="管理學院                      "/>
    <s v="會計系"/>
    <s v="學士班"/>
    <n v="965590232"/>
    <s v="b06702069@ntu.edu.tw"/>
    <s v="其它"/>
    <s v="否"/>
    <n v="0"/>
    <n v="1"/>
    <s v="是"/>
    <m/>
    <s v="網路報名"/>
    <s v="124.12.84.38"/>
    <s v="b06702069"/>
    <n v="10"/>
    <s v="TIP"/>
    <s v="企業實習計劃說明會"/>
    <s v="0318_大昌華嘉"/>
    <n v="2"/>
    <n v="107"/>
    <n v="1"/>
    <n v="1"/>
    <n v="10"/>
    <s v="否"/>
    <x v="284"/>
    <n v="0"/>
    <n v="1"/>
    <n v="10"/>
    <n v="0"/>
    <n v="0"/>
    <n v="0"/>
    <s v="系"/>
    <s v="會計"/>
    <s v="會計系"/>
    <s v="會計系"/>
  </r>
  <r>
    <s v="03 16 2019 11:14PM            "/>
    <s v="洪岱琪"/>
    <s v="A228705903"/>
    <s v="女"/>
    <s v="04/30/1999                    "/>
    <s v="學生"/>
    <s v="管理學院                      "/>
    <s v="會計系"/>
    <s v="學士班"/>
    <n v="965590232"/>
    <s v="b06702069@ntu.edu.tw"/>
    <s v="其它"/>
    <s v="否"/>
    <n v="0"/>
    <n v="1"/>
    <s v="是"/>
    <m/>
    <s v="網路報名"/>
    <s v="124.12.84.38"/>
    <s v="b06702069"/>
    <n v="10"/>
    <s v="TIP"/>
    <s v="企業實習計劃說明會"/>
    <s v="0319_玉山銀行"/>
    <n v="2"/>
    <n v="107"/>
    <n v="1"/>
    <n v="1"/>
    <n v="10"/>
    <s v="否"/>
    <x v="284"/>
    <n v="0"/>
    <n v="1"/>
    <n v="10"/>
    <n v="0"/>
    <n v="0"/>
    <n v="0"/>
    <s v="系"/>
    <s v="會計"/>
    <s v="會計系"/>
    <s v="會計系"/>
  </r>
  <r>
    <s v="03 16 2019 11:15PM            "/>
    <s v="洪岱琪"/>
    <s v="A228705903"/>
    <s v="女"/>
    <s v="04/30/1999                    "/>
    <s v="學生"/>
    <s v="管理學院                      "/>
    <s v="會計系"/>
    <s v="學士班"/>
    <n v="965590232"/>
    <s v="b06702069@ntu.edu.tw"/>
    <s v="其它"/>
    <s v="否"/>
    <n v="0"/>
    <n v="1"/>
    <s v="是"/>
    <m/>
    <s v="網路報名"/>
    <s v="124.12.84.38"/>
    <s v="b06702069"/>
    <n v="10"/>
    <s v="TIP"/>
    <s v="企業實習計劃說明會"/>
    <s v="0325_富達投信"/>
    <n v="2"/>
    <n v="107"/>
    <n v="1"/>
    <n v="1"/>
    <n v="10"/>
    <s v="否"/>
    <x v="284"/>
    <n v="0"/>
    <n v="1"/>
    <n v="10"/>
    <n v="0"/>
    <n v="0"/>
    <n v="0"/>
    <s v="系"/>
    <s v="會計"/>
    <s v="會計系"/>
    <s v="會計系"/>
  </r>
  <r>
    <m/>
    <s v="洪岱琪"/>
    <m/>
    <m/>
    <m/>
    <m/>
    <m/>
    <m/>
    <m/>
    <m/>
    <m/>
    <m/>
    <m/>
    <m/>
    <m/>
    <m/>
    <m/>
    <m/>
    <m/>
    <s v="b06702069"/>
    <m/>
    <s v="出席問題"/>
    <m/>
    <s v="0327 只領便當就離開了"/>
    <m/>
    <m/>
    <m/>
    <m/>
    <m/>
    <m/>
    <x v="284"/>
    <m/>
    <n v="0"/>
    <n v="-50"/>
    <m/>
    <m/>
    <m/>
    <m/>
    <s v="非在校生"/>
    <m/>
    <m/>
  </r>
  <r>
    <s v="03 20 2019  8:25PM            "/>
    <s v="洪岱琪"/>
    <s v="A228705903"/>
    <s v="女"/>
    <s v="04/30/1999                    "/>
    <s v="學生"/>
    <s v="管理學院                      "/>
    <s v="會計系"/>
    <s v="學士班"/>
    <n v="965590232"/>
    <s v="b06702069@ntu.edu.tw"/>
    <s v="其它"/>
    <s v="否"/>
    <s v="                              "/>
    <m/>
    <s v="否"/>
    <m/>
    <s v="網路報名"/>
    <s v="124.12.84.38"/>
    <s v="b06702069"/>
    <n v="6"/>
    <s v="TIP"/>
    <s v="企業實習計劃說明會"/>
    <s v="0327_願麗醫美集團"/>
    <n v="2"/>
    <n v="107"/>
    <n v="1"/>
    <n v="1"/>
    <n v="10"/>
    <s v="否"/>
    <x v="284"/>
    <n v="1"/>
    <n v="0"/>
    <n v="0"/>
    <n v="1"/>
    <n v="0"/>
    <n v="0"/>
    <s v="系"/>
    <s v="會計"/>
    <s v="會計系"/>
    <s v="會計系"/>
  </r>
  <r>
    <s v="03 20 2019  8:25PM            "/>
    <s v="洪岱琪"/>
    <s v="A228705903"/>
    <s v="女"/>
    <s v="04/30/1999                    "/>
    <s v="學生"/>
    <s v="管理學院                      "/>
    <s v="會計系"/>
    <s v="學士班"/>
    <n v="965590232"/>
    <s v="b06702069@ntu.edu.tw"/>
    <s v="其它"/>
    <s v="否"/>
    <s v="                              "/>
    <m/>
    <s v="是"/>
    <m/>
    <s v="網路報名"/>
    <s v="124.12.84.38"/>
    <s v="b06702069"/>
    <n v="6"/>
    <s v="TIP"/>
    <s v="企業實習計劃說明會"/>
    <s v="0411_SAS"/>
    <n v="2"/>
    <n v="107"/>
    <n v="1"/>
    <n v="1"/>
    <n v="10"/>
    <s v="否"/>
    <x v="284"/>
    <n v="0"/>
    <n v="1"/>
    <n v="10"/>
    <n v="0"/>
    <n v="0"/>
    <n v="0"/>
    <s v="系"/>
    <s v="會計"/>
    <s v="會計系"/>
    <s v="會計系"/>
  </r>
  <r>
    <s v="04 11 2019  2:48PM            "/>
    <s v="洪昕瑜"/>
    <s v="L225112585"/>
    <s v="女"/>
    <s v="12/19/1997                    "/>
    <s v="學生"/>
    <s v="管理學院                      "/>
    <s v="財金系"/>
    <s v="學士班"/>
    <m/>
    <s v="cindyh1219@yahoo.com.tw"/>
    <s v="其它"/>
    <s v="是"/>
    <s v="                              "/>
    <m/>
    <s v="是"/>
    <m/>
    <s v="現場報名"/>
    <m/>
    <s v="b05703054"/>
    <n v="6"/>
    <s v="TIP"/>
    <s v="企業實習計劃說明會"/>
    <s v="0411_SAS"/>
    <n v="2"/>
    <n v="107"/>
    <n v="1"/>
    <n v="1"/>
    <n v="10"/>
    <m/>
    <x v="285"/>
    <n v="0"/>
    <n v="0"/>
    <n v="0"/>
    <n v="0"/>
    <n v="1"/>
    <n v="0"/>
    <s v="系"/>
    <s v="財金"/>
    <s v="財金系"/>
    <s v="財金系"/>
  </r>
  <r>
    <s v="03 11 2019  1:46PM            "/>
    <s v="洪迎禎"/>
    <s v="L224837449"/>
    <s v="女"/>
    <s v="04/06/1996                    "/>
    <s v="學生"/>
    <s v="工學院                        "/>
    <s v="工業工程所"/>
    <s v="碩士班"/>
    <n v="921314777"/>
    <s v="chen01161@gmail.com"/>
    <s v="其它"/>
    <s v="否"/>
    <n v="0"/>
    <n v="1"/>
    <s v="是"/>
    <m/>
    <s v="網路報名"/>
    <s v="140.112.41.37"/>
    <s v="r07546038"/>
    <n v="10"/>
    <s v="TIP"/>
    <s v="企業實習計劃說明會"/>
    <s v="0319_玉山銀行"/>
    <n v="2"/>
    <n v="107"/>
    <n v="1"/>
    <n v="1"/>
    <n v="10"/>
    <s v="是"/>
    <x v="286"/>
    <n v="0"/>
    <n v="1"/>
    <n v="10"/>
    <n v="0"/>
    <n v="0"/>
    <n v="0"/>
    <s v="所"/>
    <s v="其他"/>
    <s v="其他系所"/>
    <s v="其他系所"/>
  </r>
  <r>
    <s v="03 12 2019 12:30AM            "/>
    <s v="洪迎禎"/>
    <s v="L224837449"/>
    <s v="女"/>
    <s v="04/06/1996                    "/>
    <s v="學生"/>
    <s v="工學院                        "/>
    <s v="工業工程所"/>
    <s v="碩士班"/>
    <n v="921314777"/>
    <s v="chen01161@gmail.com"/>
    <s v="其它"/>
    <s v="否"/>
    <s v="                              "/>
    <m/>
    <s v="否"/>
    <m/>
    <s v="網路報名"/>
    <s v="111.184.39.80"/>
    <s v="r07546038"/>
    <n v="6"/>
    <s v="TIP"/>
    <s v="企業實習計劃說明會"/>
    <s v="0411_SAS"/>
    <n v="2"/>
    <n v="107"/>
    <n v="1"/>
    <n v="1"/>
    <n v="10"/>
    <m/>
    <x v="286"/>
    <n v="1"/>
    <n v="0"/>
    <n v="0"/>
    <n v="1"/>
    <n v="0"/>
    <n v="0"/>
    <s v="所"/>
    <s v="其他"/>
    <s v="其他系所"/>
    <s v="其他系所"/>
  </r>
  <r>
    <s v="04  9 2019 12:43AM            "/>
    <s v="洪偉蘋"/>
    <s v="F230134375"/>
    <s v="女"/>
    <s v="06/10/1999                    "/>
    <s v="學生"/>
    <s v="管理學院                      "/>
    <s v="工管系企管組"/>
    <s v="學士班"/>
    <n v="909090610"/>
    <s v="apple10330720@gmail.com"/>
    <s v="其它"/>
    <s v="是"/>
    <s v="                              "/>
    <m/>
    <s v="是"/>
    <m/>
    <s v="網路報名"/>
    <s v="59.127.176.25"/>
    <s v="b06701141"/>
    <n v="6"/>
    <s v="TIP"/>
    <s v="企業實習說明會"/>
    <s v="0426_台灣通用磨坊"/>
    <n v="2"/>
    <n v="107"/>
    <n v="1"/>
    <n v="1"/>
    <n v="10"/>
    <s v="否"/>
    <x v="287"/>
    <n v="0"/>
    <n v="1"/>
    <n v="10"/>
    <n v="0"/>
    <n v="0"/>
    <n v="0"/>
    <s v="系"/>
    <s v="工管"/>
    <s v="工管系"/>
    <s v="工管系"/>
  </r>
  <r>
    <s v="05  6 2019 10:08PM            "/>
    <s v="洪偉蘋"/>
    <s v="F230134375"/>
    <s v="女"/>
    <s v="06/10/1999                    "/>
    <s v="學生"/>
    <s v="管理學院                      "/>
    <s v="工管系企管組"/>
    <s v="學士班"/>
    <n v="909090610"/>
    <s v="apple10330720@gmail.com"/>
    <s v="其它"/>
    <s v="是"/>
    <s v="                              "/>
    <m/>
    <s v="是"/>
    <m/>
    <s v="網路報名"/>
    <s v="59.127.176.25"/>
    <s v="b06701141"/>
    <n v="6"/>
    <s v="TIP"/>
    <s v="企業實習說明會"/>
    <s v="0508_台大創創中心"/>
    <n v="2"/>
    <n v="10"/>
    <n v="1"/>
    <n v="107"/>
    <n v="10"/>
    <s v="否"/>
    <x v="287"/>
    <n v="0"/>
    <n v="1"/>
    <n v="10"/>
    <n v="0"/>
    <n v="0"/>
    <n v="0"/>
    <s v="系"/>
    <s v="工管"/>
    <s v="工管系"/>
    <s v="工管系"/>
  </r>
  <r>
    <s v="03 15 2019  3:08PM            "/>
    <s v="洪啟宸"/>
    <s v="E125360422"/>
    <s v="女"/>
    <s v="06/16/1999                    "/>
    <s v="學生"/>
    <s v="管理學院                      "/>
    <s v="國企系"/>
    <s v="學士班"/>
    <n v="934012923"/>
    <s v="joey880616@yahoo.com.tw"/>
    <s v="其它"/>
    <s v="是"/>
    <n v="0"/>
    <n v="0"/>
    <s v="是"/>
    <m/>
    <s v="志工"/>
    <m/>
    <s v="b06704036"/>
    <n v="20"/>
    <s v="TIP"/>
    <s v="企業實習計劃說明會"/>
    <s v="0315_聚陽實業"/>
    <n v="2"/>
    <n v="107"/>
    <n v="1"/>
    <n v="1"/>
    <n v="10"/>
    <m/>
    <x v="288"/>
    <n v="0"/>
    <n v="0"/>
    <n v="20"/>
    <n v="0"/>
    <n v="0"/>
    <n v="1"/>
    <s v="系"/>
    <s v="國企"/>
    <s v="國企系"/>
    <s v="國企系"/>
  </r>
  <r>
    <s v="04 10 2019  3:02PM            "/>
    <s v="洪啟宸"/>
    <s v="E125360422"/>
    <s v="男"/>
    <s v="06/16/1999                    "/>
    <s v="學生"/>
    <s v="管理學院                      "/>
    <s v="國企系"/>
    <s v="學士班"/>
    <n v="934012923"/>
    <s v="joey880616@yahoo.com.tw"/>
    <s v="其它"/>
    <s v="是"/>
    <s v="                              "/>
    <m/>
    <s v="是"/>
    <m/>
    <s v="志工"/>
    <m/>
    <s v="b06704036"/>
    <n v="6"/>
    <s v="TIP"/>
    <s v="企業實習計劃說明會"/>
    <s v="0410_燦坤實業"/>
    <n v="2"/>
    <n v="107"/>
    <n v="1"/>
    <n v="1"/>
    <n v="10"/>
    <m/>
    <x v="288"/>
    <n v="0"/>
    <n v="0"/>
    <n v="20"/>
    <n v="0"/>
    <n v="0"/>
    <n v="1"/>
    <s v="系"/>
    <s v="國企"/>
    <s v="國企系"/>
    <s v="國企系"/>
  </r>
  <r>
    <s v="03  8 2019 12:34AM            "/>
    <s v="洪梓祐"/>
    <s v="F129881183"/>
    <s v="男"/>
    <s v="11/08/1996                    "/>
    <s v="學生"/>
    <s v="管理學院                      "/>
    <s v="會計系"/>
    <s v="學士班"/>
    <n v="916272707"/>
    <s v="johnnyh5288@gmail.com"/>
    <s v="其它"/>
    <s v="否"/>
    <n v="0"/>
    <n v="1"/>
    <s v="是"/>
    <m/>
    <s v="網路報名"/>
    <s v="220.141.4.211"/>
    <s v="b04702074"/>
    <n v="10"/>
    <s v="TIP"/>
    <s v="企業實習計劃說明會"/>
    <s v="0311_晟德集團"/>
    <n v="2"/>
    <n v="107"/>
    <n v="1"/>
    <n v="1"/>
    <n v="10"/>
    <s v="是"/>
    <x v="289"/>
    <n v="0"/>
    <n v="1"/>
    <n v="10"/>
    <n v="0"/>
    <n v="0"/>
    <n v="0"/>
    <s v="系"/>
    <s v="會計"/>
    <s v="會計系"/>
    <s v="會計系"/>
  </r>
  <r>
    <s v="03  8 2019 12:35AM            "/>
    <s v="洪梓祐"/>
    <s v="F129881183"/>
    <s v="男"/>
    <s v="11/08/1996                    "/>
    <s v="學生"/>
    <s v="管理學院                      "/>
    <s v="會計系"/>
    <s v="學士班"/>
    <n v="916272707"/>
    <s v="johnnyh5288@gmail.com"/>
    <s v="其它"/>
    <s v="否"/>
    <n v="0"/>
    <n v="1"/>
    <s v="是"/>
    <m/>
    <s v="網路報名"/>
    <s v="220.141.4.211"/>
    <s v="b04702074"/>
    <n v="10"/>
    <s v="TIP"/>
    <s v="企業實習計劃說明會"/>
    <s v="0315_聚陽實業"/>
    <n v="2"/>
    <n v="107"/>
    <n v="1"/>
    <n v="1"/>
    <n v="10"/>
    <s v="是"/>
    <x v="289"/>
    <n v="0"/>
    <n v="1"/>
    <n v="10"/>
    <n v="0"/>
    <n v="0"/>
    <n v="0"/>
    <s v="系"/>
    <s v="會計"/>
    <s v="會計系"/>
    <s v="會計系"/>
  </r>
  <r>
    <s v="03  8 2019 12:35AM            "/>
    <s v="洪梓祐"/>
    <s v="F129881183"/>
    <s v="男"/>
    <s v="11/08/1996                    "/>
    <s v="學生"/>
    <s v="管理學院                      "/>
    <s v="會計系"/>
    <s v="學士班"/>
    <n v="916272707"/>
    <s v="johnnyh5288@gmail.com"/>
    <s v="其它"/>
    <s v="否"/>
    <n v="1"/>
    <n v="0"/>
    <s v="否"/>
    <m/>
    <s v="網路報名"/>
    <s v="220.141.4.211"/>
    <s v="b04702074"/>
    <n v="10"/>
    <s v="TIP"/>
    <s v="企業實習計劃說明會"/>
    <s v="0318_大昌華嘉"/>
    <n v="2"/>
    <n v="107"/>
    <n v="1"/>
    <n v="1"/>
    <n v="10"/>
    <m/>
    <x v="289"/>
    <n v="1"/>
    <n v="0"/>
    <n v="0"/>
    <n v="1"/>
    <n v="0"/>
    <n v="0"/>
    <s v="系"/>
    <s v="會計"/>
    <s v="會計系"/>
    <s v="會計系"/>
  </r>
  <r>
    <s v="03  8 2019 12:33AM            "/>
    <s v="洪梓祐"/>
    <s v="F129881183"/>
    <s v="男"/>
    <s v="11/08/1996                    "/>
    <s v="學生"/>
    <s v="管理學院                      "/>
    <s v="會計系"/>
    <s v="學士班"/>
    <n v="916272707"/>
    <s v="johnnyh5288@gmail.com"/>
    <s v="其它"/>
    <s v="否"/>
    <n v="0"/>
    <n v="1"/>
    <s v="是"/>
    <m/>
    <s v="網路報名"/>
    <s v="220.141.4.211"/>
    <s v="b04702074"/>
    <n v="10"/>
    <s v="TIP"/>
    <s v="企業實習計劃說明會"/>
    <s v="0322_台灣拜耳"/>
    <n v="2"/>
    <n v="107"/>
    <n v="1"/>
    <n v="1"/>
    <n v="10"/>
    <s v="是"/>
    <x v="289"/>
    <n v="0"/>
    <n v="1"/>
    <n v="10"/>
    <n v="0"/>
    <n v="0"/>
    <n v="0"/>
    <s v="系"/>
    <s v="會計"/>
    <s v="會計系"/>
    <s v="會計系"/>
  </r>
  <r>
    <s v="03  8 2019 12:31AM            "/>
    <s v="洪梓祐"/>
    <s v="F129881183"/>
    <s v="男"/>
    <s v="11/08/1996                    "/>
    <s v="學生"/>
    <s v="管理學院                      "/>
    <s v="會計系"/>
    <s v="學士班"/>
    <n v="916272707"/>
    <s v="johnnyh5288@gmail.com"/>
    <s v="其它"/>
    <s v="否"/>
    <n v="0"/>
    <n v="1"/>
    <s v="是"/>
    <m/>
    <s v="網路報名"/>
    <s v="220.141.4.211"/>
    <s v="b04702074"/>
    <n v="10"/>
    <s v="TIP"/>
    <s v="企業實習計劃說明會"/>
    <s v="0325_富達投信"/>
    <n v="2"/>
    <n v="107"/>
    <n v="1"/>
    <n v="1"/>
    <n v="10"/>
    <s v="是"/>
    <x v="289"/>
    <n v="0"/>
    <n v="1"/>
    <n v="10"/>
    <n v="0"/>
    <n v="0"/>
    <n v="0"/>
    <s v="系"/>
    <s v="會計"/>
    <s v="會計系"/>
    <s v="會計系"/>
  </r>
  <r>
    <s v="04  9 2019 12:56AM            "/>
    <s v="洪梓祐"/>
    <s v="F129881183"/>
    <s v="男"/>
    <s v="11/08/1996                    "/>
    <s v="學生"/>
    <s v="管理學院                      "/>
    <s v="會計系"/>
    <s v="學士班"/>
    <n v="916272707"/>
    <s v="johnnyh5288@gmail.com"/>
    <s v="其它"/>
    <s v="否"/>
    <s v="                              "/>
    <m/>
    <s v="是"/>
    <m/>
    <s v="網路報名"/>
    <s v="114.45.48.107"/>
    <s v="b04702074"/>
    <n v="6"/>
    <s v="TIP"/>
    <s v="企業實習計劃說明會"/>
    <s v="0412_華碩電腦"/>
    <n v="2"/>
    <n v="107"/>
    <n v="1"/>
    <n v="1"/>
    <n v="10"/>
    <s v="是"/>
    <x v="289"/>
    <n v="0"/>
    <n v="1"/>
    <n v="10"/>
    <n v="0"/>
    <n v="0"/>
    <n v="0"/>
    <s v="系"/>
    <s v="會計"/>
    <s v="會計系"/>
    <s v="會計系"/>
  </r>
  <r>
    <s v="04  9 2019 12:57AM            "/>
    <s v="洪梓祐"/>
    <s v="F129881183"/>
    <s v="男"/>
    <s v="11/08/1996                    "/>
    <s v="學生"/>
    <s v="管理學院                      "/>
    <s v="會計系"/>
    <s v="學士班"/>
    <n v="916272707"/>
    <s v="johnnyh5288@gmail.com"/>
    <s v="其它"/>
    <s v="否"/>
    <s v="                              "/>
    <m/>
    <s v="是"/>
    <m/>
    <s v="網路報名"/>
    <s v="114.45.48.107"/>
    <s v="b04702074"/>
    <n v="6"/>
    <s v="TIP"/>
    <s v="企業實習說明會"/>
    <s v="0426_台灣通用磨坊"/>
    <n v="2"/>
    <n v="107"/>
    <n v="1"/>
    <n v="1"/>
    <n v="10"/>
    <s v="是"/>
    <x v="289"/>
    <n v="0"/>
    <n v="1"/>
    <n v="10"/>
    <n v="0"/>
    <n v="0"/>
    <n v="0"/>
    <s v="系"/>
    <s v="會計"/>
    <s v="會計系"/>
    <s v="會計系"/>
  </r>
  <r>
    <s v="05  1 2019  5:11PM            "/>
    <s v="洪舒珊"/>
    <s v="O200458486"/>
    <s v="女"/>
    <s v="08/16/1998                    "/>
    <s v="學生"/>
    <s v="管理學院                      "/>
    <s v="會計系"/>
    <s v="學士班"/>
    <n v="953870816"/>
    <s v="b05702073@ntu.edu.tw"/>
    <s v="其它"/>
    <s v="否"/>
    <s v="                              "/>
    <m/>
    <s v="否"/>
    <m/>
    <s v="網路報名"/>
    <s v="223.137.142.65"/>
    <s v="b05702073"/>
    <n v="6"/>
    <s v="TIP"/>
    <s v="企業實習說明會"/>
    <s v="0506_綠藤生機"/>
    <n v="2"/>
    <n v="107"/>
    <n v="1"/>
    <n v="1"/>
    <n v="10"/>
    <s v="是"/>
    <x v="290"/>
    <n v="1"/>
    <n v="0"/>
    <n v="0"/>
    <n v="1"/>
    <n v="0"/>
    <n v="0"/>
    <s v="系"/>
    <s v="會計"/>
    <s v="會計系"/>
    <s v="會計系"/>
  </r>
  <r>
    <s v="03 24 2019  7:44PM            "/>
    <s v="洪煒翔"/>
    <s v="B123167546"/>
    <s v="男"/>
    <s v="10/01/1995                    "/>
    <s v="學生"/>
    <s v="管理學院                      "/>
    <s v="財金系"/>
    <s v="碩士班"/>
    <n v="983079070"/>
    <s v="a0983079070@gmail.com"/>
    <s v="其它"/>
    <s v="否"/>
    <n v="0"/>
    <n v="1"/>
    <s v="是"/>
    <m/>
    <s v="網路報名"/>
    <s v="101.11.0.212"/>
    <s v="r07723064"/>
    <n v="10"/>
    <s v="TIP"/>
    <s v="企業實習計劃說明會"/>
    <s v="0325_富達投信"/>
    <n v="2"/>
    <n v="107"/>
    <n v="1"/>
    <n v="1"/>
    <n v="10"/>
    <s v="有"/>
    <x v="291"/>
    <n v="0"/>
    <n v="1"/>
    <n v="10"/>
    <n v="0"/>
    <n v="0"/>
    <n v="0"/>
    <s v="所"/>
    <s v="財金"/>
    <s v="財金所"/>
    <s v="財金所"/>
  </r>
  <r>
    <s v="04 10 2019  5:38PM            "/>
    <s v="洪瑄如"/>
    <s v="A229559058"/>
    <s v="女"/>
    <s v="08/26/1996                    "/>
    <s v="學生"/>
    <s v="管理學院                      "/>
    <s v="國企系"/>
    <s v="碩士班"/>
    <n v="937864526"/>
    <s v="emily92132@gmail.com"/>
    <s v="其它"/>
    <s v="否"/>
    <s v="                              "/>
    <m/>
    <s v="是"/>
    <m/>
    <s v="網路報名"/>
    <s v="36.227.83.118"/>
    <s v="r07724041"/>
    <n v="6"/>
    <s v="職涯講堂"/>
    <s v="校友職涯分享會"/>
    <s v="0423_EMBA108級鄭玉琪"/>
    <n v="2"/>
    <n v="107"/>
    <n v="1"/>
    <n v="1"/>
    <n v="10"/>
    <s v="您跨足許多不同的產業，認為各產業間的行銷方式有何異同呢？謝謝您"/>
    <x v="292"/>
    <n v="0"/>
    <n v="1"/>
    <n v="10"/>
    <n v="0"/>
    <n v="0"/>
    <n v="0"/>
    <s v="所"/>
    <s v="國企"/>
    <s v="國企所"/>
    <s v="國企所"/>
  </r>
  <r>
    <s v="02 23 2019  3:47PM            "/>
    <s v="洪筱蓉"/>
    <s v="L224404324"/>
    <s v="女"/>
    <s v="12/04/1994                    "/>
    <s v="學生"/>
    <s v="生物資源暨農學院              "/>
    <s v="動物科技系"/>
    <s v="學士班"/>
    <n v="919136897"/>
    <s v="mousesmy@gmail.com"/>
    <s v="其它"/>
    <s v="否"/>
    <n v="0"/>
    <n v="1"/>
    <s v="是"/>
    <m/>
    <s v="網路報名"/>
    <s v="42.73.25.213"/>
    <s v="b05606050"/>
    <n v="10"/>
    <s v="TIP"/>
    <s v="企業實習計劃說明會"/>
    <s v="0311_晟德集團"/>
    <n v="2"/>
    <n v="107"/>
    <n v="1"/>
    <n v="1"/>
    <n v="10"/>
    <s v="是"/>
    <x v="293"/>
    <n v="0"/>
    <n v="1"/>
    <n v="10"/>
    <n v="0"/>
    <n v="0"/>
    <n v="0"/>
    <s v="系"/>
    <s v="其他"/>
    <s v="其他系所"/>
    <s v="其他系所"/>
  </r>
  <r>
    <s v="02 23 2019  3:44PM            "/>
    <s v="洪筱蓉"/>
    <s v="L224404324"/>
    <s v="女"/>
    <s v="12/04/1994                    "/>
    <s v="學生"/>
    <s v="生物資源暨農學院              "/>
    <s v="動物科技系"/>
    <s v="學士班"/>
    <n v="919136897"/>
    <s v="mousesmy@gmail.com"/>
    <s v="其它"/>
    <s v="否"/>
    <n v="0"/>
    <n v="1"/>
    <s v="是"/>
    <m/>
    <s v="網路報名"/>
    <s v="42.73.25.213"/>
    <s v="b05606050"/>
    <n v="10"/>
    <s v="TIP"/>
    <s v="企業實習計劃說明會"/>
    <s v="0322_台灣拜耳"/>
    <n v="2"/>
    <n v="107"/>
    <n v="1"/>
    <n v="1"/>
    <n v="10"/>
    <s v="有"/>
    <x v="293"/>
    <n v="0"/>
    <n v="1"/>
    <n v="10"/>
    <n v="0"/>
    <n v="0"/>
    <n v="0"/>
    <s v="系"/>
    <s v="其他"/>
    <s v="其他系所"/>
    <s v="其他系所"/>
  </r>
  <r>
    <s v="03 18 2019 10:42AM            "/>
    <s v="洪肇偉"/>
    <s v="E125077897"/>
    <s v="男"/>
    <s v="08/22/1995                    "/>
    <s v="學生"/>
    <s v="管理學院                      "/>
    <s v="會計系"/>
    <s v="碩士班"/>
    <n v="939731061"/>
    <s v="iamhon0822@gmail.com"/>
    <s v="其它"/>
    <s v="是"/>
    <n v="0"/>
    <n v="1"/>
    <s v="是"/>
    <m/>
    <s v="網路報名"/>
    <s v="140.112.25.42"/>
    <s v="r07722048"/>
    <n v="10"/>
    <s v="TIP"/>
    <s v="企業實習計劃說明會"/>
    <s v="0319_玉山銀行"/>
    <n v="2"/>
    <n v="107"/>
    <n v="1"/>
    <n v="1"/>
    <n v="10"/>
    <s v="是"/>
    <x v="294"/>
    <n v="0"/>
    <n v="1"/>
    <n v="10"/>
    <n v="0"/>
    <n v="0"/>
    <n v="0"/>
    <s v="所"/>
    <s v="會計"/>
    <s v="會計所"/>
    <s v="會研所"/>
  </r>
  <r>
    <s v="03 18 2019 10:40AM            "/>
    <s v="洪肇偉"/>
    <s v="E125077897"/>
    <s v="男"/>
    <s v="08/22/1995                    "/>
    <s v="學生"/>
    <s v="管理學院                      "/>
    <s v="會計系"/>
    <s v="碩士班"/>
    <n v="939731061"/>
    <s v="iamhon0822@gmail.com"/>
    <s v="其它"/>
    <s v="是"/>
    <n v="0"/>
    <n v="1"/>
    <s v="是"/>
    <m/>
    <s v="網路報名"/>
    <s v="140.112.25.42"/>
    <s v="r07722048"/>
    <n v="10"/>
    <s v="TIP"/>
    <s v="企業實習計劃說明會"/>
    <s v="0320_國泰金控"/>
    <n v="2"/>
    <n v="107"/>
    <n v="1"/>
    <n v="1"/>
    <n v="10"/>
    <s v="是"/>
    <x v="294"/>
    <n v="0"/>
    <n v="1"/>
    <n v="10"/>
    <n v="0"/>
    <n v="0"/>
    <n v="0"/>
    <s v="所"/>
    <s v="會計"/>
    <s v="會計所"/>
    <s v="會研所"/>
  </r>
  <r>
    <s v="03 18 2019 10:41AM            "/>
    <s v="洪肇偉"/>
    <s v="E125077897"/>
    <s v="男"/>
    <s v="08/22/1995                    "/>
    <s v="學生"/>
    <s v="管理學院                      "/>
    <s v="會計系"/>
    <s v="碩士班"/>
    <n v="939731061"/>
    <s v="iamhon0822@gmail.com"/>
    <s v="其它"/>
    <s v="是"/>
    <n v="0"/>
    <n v="1"/>
    <s v="是"/>
    <m/>
    <s v="網路報名"/>
    <s v="140.112.25.42"/>
    <s v="r07722048"/>
    <n v="10"/>
    <s v="TIP"/>
    <s v="企業實習計劃說明會"/>
    <s v="0325_富達投信"/>
    <n v="2"/>
    <n v="107"/>
    <n v="1"/>
    <n v="1"/>
    <n v="10"/>
    <s v="是"/>
    <x v="294"/>
    <n v="0"/>
    <n v="1"/>
    <n v="10"/>
    <n v="0"/>
    <n v="0"/>
    <n v="0"/>
    <s v="所"/>
    <s v="會計"/>
    <s v="會計所"/>
    <s v="會研所"/>
  </r>
  <r>
    <s v="05  1 2019  4:25PM            "/>
    <s v="洪肇偉"/>
    <s v="E125077897"/>
    <s v="男"/>
    <s v="08/22/1995                    "/>
    <s v="學生"/>
    <s v="管理學院                      "/>
    <s v="會計系"/>
    <s v="碩士班"/>
    <n v="939731061"/>
    <s v="iamhon0822@gmail.com"/>
    <s v="其它"/>
    <s v="是"/>
    <s v="                              "/>
    <m/>
    <s v="是"/>
    <m/>
    <s v="邀請制"/>
    <m/>
    <s v="r07722048"/>
    <n v="6"/>
    <s v="菁粹會客室"/>
    <s v="一對一職涯諮商"/>
    <s v="0503_金融業"/>
    <n v="2"/>
    <n v="107"/>
    <n v="1"/>
    <n v="1"/>
    <n v="-10"/>
    <m/>
    <x v="294"/>
    <n v="0"/>
    <n v="1"/>
    <n v="-10"/>
    <n v="0"/>
    <n v="0"/>
    <n v="0"/>
    <s v="所"/>
    <s v="會計"/>
    <s v="會計所"/>
    <s v="會研所"/>
  </r>
  <r>
    <s v="04  8 2019 10:06AM            "/>
    <s v="洪銘鴻"/>
    <s v="B123188670"/>
    <s v="男"/>
    <s v="08/07/1997                    "/>
    <s v="學生"/>
    <s v="社會科學院                    "/>
    <s v="經濟系"/>
    <s v="學士班"/>
    <n v="918012536"/>
    <s v="b04303032@ntu.edu.tw"/>
    <s v="其它"/>
    <s v="否"/>
    <s v="                              "/>
    <m/>
    <s v="是"/>
    <m/>
    <s v="網路報名"/>
    <s v="140.112.25.39"/>
    <s v="b04303032"/>
    <n v="6"/>
    <s v="TIP"/>
    <s v="企業實習計劃說明會"/>
    <s v="0411_SAS"/>
    <n v="2"/>
    <n v="107"/>
    <n v="1"/>
    <n v="1"/>
    <n v="10"/>
    <s v="否"/>
    <x v="295"/>
    <n v="0"/>
    <n v="1"/>
    <n v="10"/>
    <n v="0"/>
    <n v="0"/>
    <n v="0"/>
    <s v="系"/>
    <s v="其他"/>
    <s v="其他系所"/>
    <s v="其他系所"/>
  </r>
  <r>
    <s v="03  7 2019  1:48AM            "/>
    <s v="紀思宇"/>
    <s v="A230349719"/>
    <s v="女"/>
    <s v="02/26/1999                    "/>
    <s v="學生"/>
    <s v="社會科學院                    "/>
    <s v="政治系公行組"/>
    <s v="學士班"/>
    <n v="956382772"/>
    <s v="jessica81915@gmail.com"/>
    <s v="其它"/>
    <s v="否"/>
    <n v="0"/>
    <n v="1"/>
    <s v="是"/>
    <m/>
    <s v="網路報名"/>
    <s v="36.224.212.95"/>
    <s v="b06302301"/>
    <n v="10"/>
    <s v="TIP"/>
    <s v="企業實習計劃說明會"/>
    <s v="0311_晟德集團"/>
    <n v="2"/>
    <n v="107"/>
    <n v="1"/>
    <n v="1"/>
    <n v="10"/>
    <s v="否"/>
    <x v="296"/>
    <n v="0"/>
    <n v="1"/>
    <n v="10"/>
    <n v="0"/>
    <n v="0"/>
    <n v="0"/>
    <s v="系"/>
    <s v="其他"/>
    <s v="其他系所"/>
    <s v="其他系所"/>
  </r>
  <r>
    <s v="03  7 2019  1:56AM            "/>
    <s v="紀思宇"/>
    <s v="A230349719"/>
    <s v="女"/>
    <s v="02/26/1999                    "/>
    <s v="學生"/>
    <s v="社會科學院                    "/>
    <s v="政治系公行組"/>
    <s v="學士班"/>
    <n v="956382772"/>
    <s v="jessica81915@gmail.com"/>
    <s v="其它"/>
    <s v="否"/>
    <n v="0"/>
    <n v="1"/>
    <s v="是"/>
    <m/>
    <s v="網路報名"/>
    <s v="36.224.212.95"/>
    <s v="b06302301"/>
    <n v="10"/>
    <s v="TIP"/>
    <s v="企業實習計劃說明會"/>
    <s v="0313_全球人壽"/>
    <n v="2"/>
    <n v="107"/>
    <n v="1"/>
    <n v="1"/>
    <n v="10"/>
    <s v="否"/>
    <x v="296"/>
    <n v="0"/>
    <n v="1"/>
    <n v="10"/>
    <n v="0"/>
    <n v="0"/>
    <n v="0"/>
    <s v="系"/>
    <s v="其他"/>
    <s v="其他系所"/>
    <s v="其他系所"/>
  </r>
  <r>
    <s v="03  7 2019  1:59AM            "/>
    <s v="紀思宇"/>
    <s v="A230349719"/>
    <s v="女"/>
    <s v="02/26/1999                    "/>
    <s v="學生"/>
    <s v="社會科學院                    "/>
    <s v="政治系公行組"/>
    <s v="學士班"/>
    <n v="956382772"/>
    <s v="jessica81915@gmail.com"/>
    <s v="其它"/>
    <s v="否"/>
    <n v="0"/>
    <n v="1"/>
    <s v="是"/>
    <m/>
    <s v="網路報名"/>
    <s v="36.224.212.95"/>
    <s v="b06302301"/>
    <n v="10"/>
    <s v="TIP"/>
    <s v="企業實習計劃說明會"/>
    <s v="0314_精英公關集團"/>
    <n v="2"/>
    <n v="107"/>
    <n v="1"/>
    <n v="1"/>
    <n v="10"/>
    <s v="否"/>
    <x v="296"/>
    <n v="0"/>
    <n v="1"/>
    <n v="10"/>
    <n v="0"/>
    <n v="0"/>
    <n v="0"/>
    <s v="系"/>
    <s v="其他"/>
    <s v="其他系所"/>
    <s v="其他系所"/>
  </r>
  <r>
    <s v="04 25 2019  9:59PM            "/>
    <s v="胡立蕾"/>
    <s v="A226897971"/>
    <s v="女"/>
    <s v="06/30/1997                    "/>
    <s v="學生"/>
    <s v="管理學院                      "/>
    <s v="國企系"/>
    <s v="學士班"/>
    <n v="970863970"/>
    <s v="lilyhu1816@gmail.com"/>
    <s v="其它"/>
    <s v="否"/>
    <s v="                              "/>
    <m/>
    <s v="是"/>
    <m/>
    <s v="網路報名"/>
    <s v="1.162.60.30"/>
    <s v="b04704003"/>
    <n v="6"/>
    <s v="TIP"/>
    <s v="企業實習說明會"/>
    <s v="0426_台灣通用磨坊"/>
    <n v="2"/>
    <n v="107"/>
    <n v="1"/>
    <n v="1"/>
    <n v="10"/>
    <s v="是"/>
    <x v="297"/>
    <n v="0"/>
    <n v="1"/>
    <n v="10"/>
    <n v="0"/>
    <n v="0"/>
    <n v="0"/>
    <s v="系"/>
    <s v="國企"/>
    <s v="國企系"/>
    <s v="國企系"/>
  </r>
  <r>
    <s v="05  8 2019 12:03AM            "/>
    <s v="胡保翔"/>
    <s v="A127317854"/>
    <s v="男"/>
    <s v="03/30/1997                    "/>
    <s v="學生"/>
    <s v="管理學院                      "/>
    <s v="會計系"/>
    <s v="學士班"/>
    <n v="965649803"/>
    <s v="b04702032@ntu.edu.tw"/>
    <s v="其它"/>
    <s v="是"/>
    <s v="                              "/>
    <m/>
    <s v="是"/>
    <m/>
    <s v="網路報名"/>
    <s v="36.226.4.210"/>
    <s v="b04702032"/>
    <n v="6"/>
    <s v="TIP"/>
    <s v="企業實習說明會"/>
    <s v="0508_台大創創中心"/>
    <n v="2"/>
    <n v="10"/>
    <n v="1"/>
    <n v="107"/>
    <n v="10"/>
    <s v="是"/>
    <x v="298"/>
    <n v="0"/>
    <n v="1"/>
    <n v="10"/>
    <n v="0"/>
    <n v="0"/>
    <n v="0"/>
    <s v="系"/>
    <s v="會計"/>
    <s v="會計系"/>
    <s v="會計系"/>
  </r>
  <r>
    <s v="03 12 2019  9:53PM            "/>
    <s v="胡峻杰"/>
    <s v="A127490536"/>
    <s v="男"/>
    <s v="05/04/1993                    "/>
    <s v="學生"/>
    <s v="管理學院                      "/>
    <s v="財金系"/>
    <s v="碩士班"/>
    <n v="972717834"/>
    <s v="jasonhu3217@gmail.com"/>
    <s v="其它"/>
    <s v="否"/>
    <n v="0"/>
    <n v="1"/>
    <s v="是"/>
    <m/>
    <s v="網路報名"/>
    <s v="123.193.90.203"/>
    <s v="r07723060"/>
    <n v="10"/>
    <s v="TIP"/>
    <s v="企業實習計劃說明會"/>
    <s v="0325_富達投信"/>
    <n v="2"/>
    <n v="107"/>
    <n v="1"/>
    <n v="1"/>
    <n v="10"/>
    <s v="有"/>
    <x v="299"/>
    <n v="0"/>
    <n v="1"/>
    <n v="10"/>
    <n v="0"/>
    <n v="0"/>
    <n v="0"/>
    <s v="所"/>
    <s v="財金"/>
    <s v="財金所"/>
    <s v="財金所"/>
  </r>
  <r>
    <s v="03 12 2019  1:13AM            "/>
    <s v="胡貫廷"/>
    <s v="A126660801"/>
    <s v="男"/>
    <s v="12/18/1996                    "/>
    <s v="學生"/>
    <s v="社會科學院                    "/>
    <s v="政治系政論組"/>
    <s v="學士班"/>
    <n v="933293218"/>
    <s v="b05302101@ntu.edu.tw"/>
    <s v="其它"/>
    <s v="否"/>
    <n v="0"/>
    <n v="1"/>
    <s v="是"/>
    <m/>
    <s v="網路報名"/>
    <s v="115.43.57.143"/>
    <s v="b05302101"/>
    <n v="10"/>
    <s v="職涯講堂"/>
    <s v="校友職涯分享會"/>
    <s v="0320_國企B97陳迦樂"/>
    <n v="2"/>
    <n v="107"/>
    <n v="1"/>
    <n v="1"/>
    <n v="10"/>
    <m/>
    <x v="300"/>
    <n v="0"/>
    <n v="1"/>
    <n v="10"/>
    <n v="0"/>
    <n v="0"/>
    <n v="0"/>
    <s v="系"/>
    <s v="其他"/>
    <s v="其他系所"/>
    <s v="其他系所"/>
  </r>
  <r>
    <s v="02 15 2019  7:51PM            "/>
    <s v="胡慈芳"/>
    <s v="S223346758"/>
    <s v="女"/>
    <s v="10/10/1985                    "/>
    <s v="學生"/>
    <s v="管理學院                      "/>
    <s v="商研所"/>
    <s v="博士班"/>
    <n v="971466933"/>
    <s v="2261546542@qq.com"/>
    <s v="其它"/>
    <s v="是"/>
    <n v="1"/>
    <n v="0"/>
    <s v="否"/>
    <m/>
    <s v="網路報名"/>
    <s v="111.240.177.117"/>
    <s v="d06741008"/>
    <n v="10"/>
    <s v="TIP"/>
    <s v="企業實習計劃說明會"/>
    <s v="0306_藍天百腦匯"/>
    <n v="2"/>
    <n v="107"/>
    <n v="1"/>
    <n v="1"/>
    <n v="10"/>
    <s v="否"/>
    <x v="301"/>
    <n v="1"/>
    <n v="0"/>
    <n v="0"/>
    <n v="1"/>
    <n v="0"/>
    <n v="0"/>
    <s v="所"/>
    <s v="商研"/>
    <s v="商研所"/>
    <s v="商研所"/>
  </r>
  <r>
    <s v="03 11 2019  8:34PM            "/>
    <s v="胡慈芳"/>
    <s v="S223346758"/>
    <s v="女"/>
    <s v="10/10/1985                    "/>
    <s v="學生"/>
    <s v="管理學院                      "/>
    <s v="商研所"/>
    <s v="博士班"/>
    <n v="971466933"/>
    <s v="2261546542@qq.com"/>
    <s v="其它"/>
    <s v="是"/>
    <n v="0"/>
    <n v="1"/>
    <s v="是"/>
    <m/>
    <s v="網路報名"/>
    <s v="111.240.182.32"/>
    <s v="d06741008"/>
    <n v="10"/>
    <s v="TIP"/>
    <s v="企業實習計劃說明會"/>
    <s v="0312_工研院產科國際所"/>
    <n v="2"/>
    <n v="107"/>
    <n v="1"/>
    <n v="1"/>
    <n v="10"/>
    <m/>
    <x v="301"/>
    <n v="0"/>
    <n v="1"/>
    <n v="10"/>
    <n v="0"/>
    <n v="0"/>
    <n v="0"/>
    <s v="所"/>
    <s v="商研"/>
    <s v="商研所"/>
    <s v="商研所"/>
  </r>
  <r>
    <s v="02 15 2019  7:48PM            "/>
    <s v="胡慈芳"/>
    <s v="S223346758"/>
    <s v="女"/>
    <s v="10/10/1985                    "/>
    <s v="學生"/>
    <s v="管理學院                      "/>
    <s v="商研所"/>
    <s v="博士班"/>
    <n v="971466933"/>
    <s v="2261546542@qq.com"/>
    <s v="其它"/>
    <s v="是"/>
    <n v="0"/>
    <n v="1"/>
    <s v="是"/>
    <m/>
    <s v="網路報名"/>
    <s v="111.240.177.117"/>
    <s v="d06741008"/>
    <n v="10"/>
    <s v="TIP"/>
    <s v="企業實習計劃說明會"/>
    <s v="0319_玉山銀行"/>
    <n v="2"/>
    <n v="107"/>
    <n v="1"/>
    <n v="1"/>
    <n v="10"/>
    <s v="否"/>
    <x v="301"/>
    <n v="0"/>
    <n v="1"/>
    <n v="10"/>
    <n v="0"/>
    <n v="0"/>
    <n v="0"/>
    <s v="所"/>
    <s v="商研"/>
    <s v="商研所"/>
    <s v="商研所"/>
  </r>
  <r>
    <s v="02 15 2019  7:49PM            "/>
    <s v="胡慈芳"/>
    <s v="S223346758"/>
    <s v="女"/>
    <s v="10/10/1985                    "/>
    <s v="學生"/>
    <s v="管理學院                      "/>
    <s v="商研所"/>
    <s v="博士班"/>
    <n v="971466933"/>
    <s v="2261546542@qq.com"/>
    <s v="其它"/>
    <s v="是"/>
    <n v="0"/>
    <n v="1"/>
    <s v="是"/>
    <m/>
    <s v="網路報名"/>
    <s v="111.240.177.117"/>
    <s v="d06741008"/>
    <n v="10"/>
    <s v="TIP"/>
    <s v="企業實習計劃說明會"/>
    <s v="0320_國泰金控"/>
    <n v="2"/>
    <n v="107"/>
    <n v="1"/>
    <n v="1"/>
    <n v="10"/>
    <s v="ＮＯ"/>
    <x v="301"/>
    <n v="0"/>
    <n v="1"/>
    <n v="10"/>
    <n v="0"/>
    <n v="0"/>
    <n v="0"/>
    <s v="所"/>
    <s v="商研"/>
    <s v="商研所"/>
    <s v="商研所"/>
  </r>
  <r>
    <s v="03 19 2019 10:04AM            "/>
    <s v="胡慈芳"/>
    <s v="S223346758"/>
    <s v="女"/>
    <s v="10/10/1985                    "/>
    <s v="學生"/>
    <s v="管理學院                      "/>
    <s v="商研所"/>
    <s v="博士班"/>
    <n v="971466933"/>
    <s v="2261546542@qq.com"/>
    <s v="其它"/>
    <s v="是"/>
    <s v="                              "/>
    <m/>
    <s v="否"/>
    <m/>
    <s v="網路報名"/>
    <s v="140.112.25.40"/>
    <s v="d06741008"/>
    <n v="6"/>
    <s v="TIP"/>
    <s v="企業實習計劃說明會"/>
    <s v="0411_SAS"/>
    <n v="2"/>
    <n v="107"/>
    <n v="1"/>
    <n v="1"/>
    <n v="10"/>
    <s v="否"/>
    <x v="301"/>
    <n v="1"/>
    <n v="0"/>
    <n v="0"/>
    <n v="1"/>
    <n v="0"/>
    <n v="0"/>
    <s v="所"/>
    <s v="商研"/>
    <s v="商研所"/>
    <s v="商研所"/>
  </r>
  <r>
    <s v="03 11 2019  2:56PM            "/>
    <s v="范凱淇"/>
    <s v="AB30152483"/>
    <s v="女"/>
    <s v="04/04/1999                    "/>
    <s v="學生"/>
    <s v="生物資源暨農學院              "/>
    <s v="獸醫系"/>
    <s v="學士班"/>
    <n v="965444687"/>
    <s v="fanhoiki@gmail.com"/>
    <s v="其它"/>
    <s v="否"/>
    <n v="0"/>
    <n v="1"/>
    <s v="是"/>
    <m/>
    <s v="網路報名"/>
    <s v="140.112.4.208"/>
    <s v="b06609039"/>
    <n v="10"/>
    <s v="TIP"/>
    <s v="企業實習計劃說明會"/>
    <s v="0315_聚陽實業"/>
    <n v="2"/>
    <n v="107"/>
    <n v="1"/>
    <n v="1"/>
    <n v="10"/>
    <s v="否"/>
    <x v="302"/>
    <n v="0"/>
    <n v="1"/>
    <n v="10"/>
    <n v="0"/>
    <n v="0"/>
    <n v="0"/>
    <s v="系"/>
    <s v="其他"/>
    <s v="其他系所"/>
    <s v="其他系所"/>
  </r>
  <r>
    <s v="03 15 2019  1:56PM            "/>
    <s v="范凱淇"/>
    <s v="AB30152483"/>
    <s v="女"/>
    <s v="04/04/1999                    "/>
    <s v="學生"/>
    <s v="生物資源暨農學院              "/>
    <s v="獸醫系"/>
    <s v="學士班"/>
    <n v="965444687"/>
    <s v="fanhoiki@gmail.com"/>
    <s v="其它"/>
    <s v="否"/>
    <n v="0"/>
    <n v="1"/>
    <s v="是"/>
    <m/>
    <s v="網路報名"/>
    <s v="140.112.192.49"/>
    <s v="b06609039"/>
    <n v="10"/>
    <s v="TIP"/>
    <s v="企業實習計劃說明會"/>
    <s v="0318_大昌華嘉"/>
    <n v="2"/>
    <n v="107"/>
    <n v="1"/>
    <n v="1"/>
    <n v="10"/>
    <m/>
    <x v="302"/>
    <n v="0"/>
    <n v="1"/>
    <n v="10"/>
    <n v="0"/>
    <n v="0"/>
    <n v="0"/>
    <s v="系"/>
    <s v="其他"/>
    <s v="其他系所"/>
    <s v="其他系所"/>
  </r>
  <r>
    <s v="03 15 2019  1:53PM            "/>
    <s v="范凱淇"/>
    <s v="AB30152483"/>
    <s v="女"/>
    <s v="04/04/1999                    "/>
    <s v="學生"/>
    <s v="生物資源暨農學院              "/>
    <s v="獸醫系"/>
    <s v="學士班"/>
    <n v="965444687"/>
    <s v="fanhoiki@gmail.com"/>
    <s v="其它"/>
    <s v="否"/>
    <n v="0"/>
    <n v="1"/>
    <s v="是"/>
    <m/>
    <s v="網路報名"/>
    <s v="140.112.192.49"/>
    <s v="b06609039"/>
    <n v="10"/>
    <s v="TIP"/>
    <s v="企業實習計劃說明會"/>
    <s v="0319_玉山銀行"/>
    <n v="2"/>
    <n v="107"/>
    <n v="1"/>
    <n v="1"/>
    <n v="10"/>
    <s v="否"/>
    <x v="302"/>
    <n v="0"/>
    <n v="1"/>
    <n v="10"/>
    <n v="0"/>
    <n v="0"/>
    <n v="0"/>
    <s v="系"/>
    <s v="其他"/>
    <s v="其他系所"/>
    <s v="其他系所"/>
  </r>
  <r>
    <s v="03 20 2019  7:19AM            "/>
    <s v="范凱淇"/>
    <s v="AB30152483"/>
    <s v="女"/>
    <s v="04/04/1999                    "/>
    <s v="學生"/>
    <s v="生物資源暨農學院              "/>
    <s v="獸醫系"/>
    <s v="學士班"/>
    <n v="965444687"/>
    <s v="fanhoiki@gmail.com"/>
    <s v="其它"/>
    <s v="否"/>
    <n v="0"/>
    <n v="1"/>
    <s v="是"/>
    <m/>
    <s v="網路報名"/>
    <s v="140.112.192.49"/>
    <s v="b06609039"/>
    <n v="10"/>
    <s v="TIP"/>
    <s v="企業實習計劃說明會"/>
    <s v="0320_國泰金控"/>
    <n v="2"/>
    <n v="107"/>
    <n v="1"/>
    <n v="1"/>
    <n v="10"/>
    <s v="否"/>
    <x v="302"/>
    <n v="0"/>
    <n v="1"/>
    <n v="10"/>
    <n v="0"/>
    <n v="0"/>
    <n v="0"/>
    <s v="系"/>
    <s v="其他"/>
    <s v="其他系所"/>
    <s v="其他系所"/>
  </r>
  <r>
    <s v="03 15 2019  1:55PM            "/>
    <s v="范凱淇"/>
    <s v="AB30152483"/>
    <s v="女"/>
    <s v="04/04/1999                    "/>
    <s v="學生"/>
    <s v="生物資源暨農學院              "/>
    <s v="獸醫系"/>
    <s v="學士班"/>
    <n v="965444687"/>
    <s v="fanhoiki@gmail.com"/>
    <s v="其它"/>
    <s v="否"/>
    <n v="0"/>
    <n v="1"/>
    <s v="是"/>
    <m/>
    <s v="網路報名"/>
    <s v="140.112.192.49"/>
    <s v="b06609039"/>
    <n v="10"/>
    <s v="TIP"/>
    <s v="企業實習計劃說明會"/>
    <s v="0322_台灣拜耳"/>
    <n v="2"/>
    <n v="107"/>
    <n v="1"/>
    <n v="1"/>
    <n v="10"/>
    <s v="否"/>
    <x v="302"/>
    <n v="0"/>
    <n v="1"/>
    <n v="10"/>
    <n v="0"/>
    <n v="0"/>
    <n v="0"/>
    <s v="系"/>
    <s v="其他"/>
    <s v="其他系所"/>
    <s v="其他系所"/>
  </r>
  <r>
    <m/>
    <s v="范凱淇"/>
    <m/>
    <m/>
    <m/>
    <m/>
    <m/>
    <m/>
    <m/>
    <m/>
    <m/>
    <m/>
    <m/>
    <m/>
    <m/>
    <m/>
    <m/>
    <m/>
    <m/>
    <s v="b06609039"/>
    <m/>
    <s v="出席問題"/>
    <m/>
    <s v="0327 只領便當就離開了"/>
    <m/>
    <m/>
    <m/>
    <m/>
    <m/>
    <m/>
    <x v="302"/>
    <m/>
    <n v="0"/>
    <n v="-50"/>
    <m/>
    <m/>
    <m/>
    <m/>
    <s v="非在校生"/>
    <m/>
    <m/>
  </r>
  <r>
    <s v="03 20 2019  7:21AM            "/>
    <s v="范凱淇"/>
    <s v="AB30152483"/>
    <s v="女"/>
    <s v="04/04/1999                    "/>
    <s v="學生"/>
    <s v="生物資源暨農學院              "/>
    <s v="獸醫系"/>
    <s v="學士班"/>
    <n v="965444687"/>
    <s v="fanhoiki@gmail.com"/>
    <s v="其它"/>
    <s v="否"/>
    <s v="                              "/>
    <m/>
    <s v="否"/>
    <m/>
    <s v="網路報名"/>
    <s v="140.112.192.49"/>
    <s v="b06609039"/>
    <n v="6"/>
    <s v="TIP"/>
    <s v="企業實習計劃說明會"/>
    <s v="0327_願麗醫美集團"/>
    <n v="2"/>
    <n v="107"/>
    <n v="1"/>
    <n v="1"/>
    <n v="10"/>
    <s v="否"/>
    <x v="302"/>
    <n v="1"/>
    <n v="0"/>
    <n v="0"/>
    <n v="1"/>
    <n v="0"/>
    <n v="0"/>
    <s v="系"/>
    <s v="其他"/>
    <s v="其他系所"/>
    <s v="其他系所"/>
  </r>
  <r>
    <s v="02 25 2019  2:33PM            "/>
    <s v="唐  薇"/>
    <s v="H224199719"/>
    <s v="女"/>
    <s v="09/03/1993                    "/>
    <s v="學生"/>
    <s v="管理學院                      "/>
    <s v="國企系"/>
    <s v="碩士班"/>
    <n v="989118453"/>
    <s v="r07724036@ntu.edu.tw"/>
    <s v="其它"/>
    <s v="否"/>
    <n v="0"/>
    <n v="1"/>
    <s v="是"/>
    <m/>
    <s v="網路報名"/>
    <s v="27.52.40.39"/>
    <s v="r07724036"/>
    <n v="10"/>
    <s v="TIP"/>
    <s v="企業實習計劃說明會"/>
    <s v="0314_精英公關集團"/>
    <n v="2"/>
    <n v="107"/>
    <n v="1"/>
    <n v="1"/>
    <n v="10"/>
    <s v="否"/>
    <x v="303"/>
    <n v="0"/>
    <n v="1"/>
    <n v="10"/>
    <n v="0"/>
    <n v="0"/>
    <n v="0"/>
    <s v="所"/>
    <s v="國企"/>
    <s v="國企所"/>
    <s v="國企所"/>
  </r>
  <r>
    <m/>
    <s v="唐千x"/>
    <m/>
    <m/>
    <m/>
    <s v="校外人士"/>
    <m/>
    <m/>
    <m/>
    <m/>
    <m/>
    <s v="其他"/>
    <s v="是"/>
    <n v="0"/>
    <n v="0"/>
    <s v="是"/>
    <m/>
    <s v="現場報名"/>
    <m/>
    <s v="其他"/>
    <n v="0"/>
    <s v="TIP"/>
    <s v="企業實習計劃說明會"/>
    <s v="0318_大昌華嘉"/>
    <n v="2"/>
    <n v="107"/>
    <n v="1"/>
    <n v="1"/>
    <n v="10"/>
    <m/>
    <x v="304"/>
    <n v="0"/>
    <n v="0"/>
    <n v="0"/>
    <n v="0"/>
    <n v="1"/>
    <n v="0"/>
    <s v="其他"/>
    <s v="非在校生"/>
    <s v="其他"/>
    <s v="其他"/>
  </r>
  <r>
    <s v="03  7 2019 10:11PM            "/>
    <s v="唐裕翔"/>
    <s v="E124555034"/>
    <s v="男"/>
    <s v="01/16/1992                    "/>
    <s v="學生"/>
    <s v="醫學院                        "/>
    <s v="牙醫系"/>
    <s v="學士班"/>
    <n v="920982787"/>
    <s v="candywantfly@gmail.com"/>
    <s v="其它"/>
    <s v="是"/>
    <n v="0"/>
    <n v="1"/>
    <s v="是"/>
    <m/>
    <s v="網路報名"/>
    <s v="140.112.246.184"/>
    <s v="b06402026"/>
    <n v="10"/>
    <s v="TIP"/>
    <s v="企業實習計劃說明會"/>
    <s v="0311_晟德集團"/>
    <n v="2"/>
    <n v="107"/>
    <n v="1"/>
    <n v="1"/>
    <n v="10"/>
    <s v="否"/>
    <x v="305"/>
    <n v="0"/>
    <n v="1"/>
    <n v="10"/>
    <n v="0"/>
    <n v="0"/>
    <n v="0"/>
    <s v="系"/>
    <s v="其他"/>
    <s v="其他系所"/>
    <s v="其他系所"/>
  </r>
  <r>
    <s v="03  7 2019 10:15PM            "/>
    <s v="唐裕翔"/>
    <s v="E124555034"/>
    <s v="男"/>
    <s v="01/16/1992                    "/>
    <s v="學生"/>
    <s v="醫學院                        "/>
    <s v="牙醫系"/>
    <s v="學士班"/>
    <n v="920982787"/>
    <s v="candywantfly@gmail.com"/>
    <s v="其它"/>
    <s v="否"/>
    <n v="1"/>
    <n v="0"/>
    <s v="否"/>
    <m/>
    <s v="網路報名"/>
    <s v="140.112.246.184"/>
    <s v="b06402026"/>
    <n v="10"/>
    <s v="TIP"/>
    <s v="企業實習計劃說明會"/>
    <s v="0318_大昌華嘉"/>
    <n v="2"/>
    <n v="107"/>
    <n v="1"/>
    <n v="1"/>
    <n v="10"/>
    <m/>
    <x v="305"/>
    <n v="1"/>
    <n v="0"/>
    <n v="0"/>
    <n v="1"/>
    <n v="0"/>
    <n v="0"/>
    <s v="系"/>
    <s v="其他"/>
    <s v="其他系所"/>
    <s v="其他系所"/>
  </r>
  <r>
    <s v="03  4 2019  7:52AM            "/>
    <s v="孫利東"/>
    <s v="F129950094"/>
    <s v="男"/>
    <s v="11/07/1997                    "/>
    <s v="學生"/>
    <s v="管理學院                      "/>
    <s v="工管系企管組"/>
    <s v="學士班"/>
    <n v="963524331"/>
    <s v="tylletsun@gmail.com"/>
    <s v="其它"/>
    <s v="是"/>
    <n v="0"/>
    <n v="1"/>
    <s v="是"/>
    <m/>
    <s v="網路報名"/>
    <s v="110.50.128.124"/>
    <s v="b07701150"/>
    <n v="10"/>
    <s v="TIP"/>
    <s v="企業實習計劃說明會"/>
    <s v="0306_藍天百腦匯"/>
    <n v="2"/>
    <n v="107"/>
    <n v="1"/>
    <n v="1"/>
    <n v="10"/>
    <s v="否"/>
    <x v="306"/>
    <n v="0"/>
    <n v="1"/>
    <n v="10"/>
    <n v="0"/>
    <n v="0"/>
    <n v="0"/>
    <s v="系"/>
    <s v="工管"/>
    <s v="工管系"/>
    <s v="工管系"/>
  </r>
  <r>
    <s v="03 13 2019  3:13PM            "/>
    <s v="孫嘉芯"/>
    <s v="F229432422"/>
    <s v="女"/>
    <s v="01/26/1998                    "/>
    <s v="學生"/>
    <s v="文學院                        "/>
    <s v="中文系"/>
    <s v="學士班"/>
    <n v="955585976"/>
    <s v="cindysun0126@gmail.com"/>
    <s v="其它"/>
    <s v="是"/>
    <n v="0"/>
    <n v="0"/>
    <s v="是"/>
    <m/>
    <s v="現場報名"/>
    <m/>
    <s v="b05101006"/>
    <n v="0"/>
    <s v="TIP"/>
    <s v="企業實習計劃說明會"/>
    <s v="0313_全球人壽"/>
    <n v="2"/>
    <n v="107"/>
    <n v="1"/>
    <n v="1"/>
    <n v="10"/>
    <m/>
    <x v="307"/>
    <n v="0"/>
    <n v="0"/>
    <n v="0"/>
    <n v="0"/>
    <n v="1"/>
    <n v="0"/>
    <s v="系"/>
    <s v="其他"/>
    <s v="其他系所"/>
    <s v="其他系所"/>
  </r>
  <r>
    <s v="03 13 2019  4:04PM            "/>
    <s v="徐千蕊"/>
    <s v="A229661919"/>
    <s v="女"/>
    <s v="11/21/1994                    "/>
    <s v="學生"/>
    <s v="管理學院                      "/>
    <s v="財金系"/>
    <s v="碩士班"/>
    <n v="981369182"/>
    <s v="b02303087@ntu.edu.tw"/>
    <s v="其它"/>
    <s v="否"/>
    <n v="0"/>
    <n v="1"/>
    <s v="是"/>
    <m/>
    <s v="網路報名"/>
    <s v="140.112.25.103"/>
    <s v="r07723017"/>
    <n v="10"/>
    <s v="TIP"/>
    <s v="企業實習計劃說明會"/>
    <s v="0314_精英公關集團"/>
    <n v="2"/>
    <n v="107"/>
    <n v="1"/>
    <n v="1"/>
    <n v="10"/>
    <s v="是"/>
    <x v="308"/>
    <n v="0"/>
    <n v="1"/>
    <n v="10"/>
    <n v="0"/>
    <n v="0"/>
    <n v="0"/>
    <s v="所"/>
    <s v="財金"/>
    <s v="財金所"/>
    <s v="財金所"/>
  </r>
  <r>
    <s v="03 13 2019  4:03PM            "/>
    <s v="徐千蕊"/>
    <s v="A229661919"/>
    <s v="女"/>
    <s v="11/21/1994                    "/>
    <s v="學生"/>
    <s v="管理學院                      "/>
    <s v="財金系"/>
    <s v="碩士班"/>
    <n v="981369182"/>
    <s v="b02303087@ntu.edu.tw"/>
    <s v="其它"/>
    <s v="否"/>
    <n v="0"/>
    <n v="1"/>
    <s v="是"/>
    <m/>
    <s v="網路報名"/>
    <s v="140.112.25.103"/>
    <s v="r07723017"/>
    <n v="10"/>
    <s v="TIP"/>
    <s v="企業實習計劃說明會"/>
    <s v="0320_國泰金控"/>
    <n v="2"/>
    <n v="107"/>
    <n v="1"/>
    <n v="1"/>
    <n v="10"/>
    <s v="是"/>
    <x v="308"/>
    <n v="0"/>
    <n v="1"/>
    <n v="10"/>
    <n v="0"/>
    <n v="0"/>
    <n v="0"/>
    <s v="所"/>
    <s v="財金"/>
    <s v="財金所"/>
    <s v="財金所"/>
  </r>
  <r>
    <m/>
    <s v="徐子婷"/>
    <m/>
    <m/>
    <m/>
    <s v="企業夥伴"/>
    <s v="燦坤實業"/>
    <m/>
    <s v="其他"/>
    <m/>
    <m/>
    <m/>
    <m/>
    <m/>
    <m/>
    <s v="是"/>
    <m/>
    <s v="網路報名"/>
    <m/>
    <s v="其他"/>
    <m/>
    <s v="TCP"/>
    <s v="結業式"/>
    <s v="0329_結業式"/>
    <n v="2"/>
    <n v="107"/>
    <n v="1"/>
    <n v="0"/>
    <n v="0"/>
    <m/>
    <x v="309"/>
    <n v="0"/>
    <n v="1"/>
    <n v="0"/>
    <n v="0"/>
    <n v="0"/>
    <n v="0"/>
    <s v="其他"/>
    <s v="非在校生"/>
    <s v="其他"/>
    <s v="其他"/>
  </r>
  <r>
    <s v="04 23 2019 12:18AM            "/>
    <s v="徐子晴"/>
    <s v="H225391888"/>
    <s v="女"/>
    <s v="08/26/2000                    "/>
    <s v="學生"/>
    <s v="管理學院                      "/>
    <s v="財金系"/>
    <s v="學士班"/>
    <n v="965667855"/>
    <s v="tzechinghsu@gmail.com"/>
    <s v="其它"/>
    <s v="否"/>
    <s v="                              "/>
    <m/>
    <s v="否"/>
    <m/>
    <s v="網路報名"/>
    <s v="1.171.57.239"/>
    <s v="b07703092"/>
    <n v="6"/>
    <s v="職涯講堂"/>
    <s v="實習經驗分享"/>
    <s v="0429_國企R06林威宇國企B04陳雨彤"/>
    <n v="2"/>
    <n v="107"/>
    <n v="1"/>
    <n v="1"/>
    <n v="10"/>
    <s v="無"/>
    <x v="310"/>
    <n v="1"/>
    <n v="0"/>
    <n v="0"/>
    <n v="1"/>
    <n v="0"/>
    <n v="0"/>
    <s v="系"/>
    <s v="財金"/>
    <s v="財金系"/>
    <s v="財金系"/>
  </r>
  <r>
    <m/>
    <s v="徐丞璽"/>
    <m/>
    <m/>
    <m/>
    <s v="其他"/>
    <m/>
    <m/>
    <m/>
    <m/>
    <m/>
    <s v="其他"/>
    <s v="是"/>
    <n v="0"/>
    <n v="0"/>
    <s v="是"/>
    <m/>
    <s v="現場報名"/>
    <m/>
    <s v="其他"/>
    <n v="0"/>
    <s v="TIP"/>
    <s v="企業實習計劃說明會"/>
    <s v="0318_大昌華嘉"/>
    <n v="2"/>
    <n v="107"/>
    <n v="1"/>
    <n v="1"/>
    <n v="10"/>
    <m/>
    <x v="311"/>
    <n v="0"/>
    <n v="0"/>
    <n v="0"/>
    <n v="0"/>
    <n v="1"/>
    <n v="0"/>
    <s v="其他"/>
    <s v="非在校生"/>
    <s v="其他"/>
    <s v="其他"/>
  </r>
  <r>
    <s v="03 19 2019 11:17AM            "/>
    <s v="徐兆詮"/>
    <s v="A130705028"/>
    <s v="女"/>
    <s v="03/23/2000                    "/>
    <s v="學生"/>
    <s v="管理學院                      "/>
    <s v="會計系"/>
    <s v="學士班"/>
    <n v="932081887"/>
    <m/>
    <s v="其它"/>
    <s v="是"/>
    <n v="0"/>
    <n v="0"/>
    <s v="是"/>
    <m/>
    <s v="現場報名"/>
    <m/>
    <s v="b07702073"/>
    <n v="0"/>
    <s v="TIP"/>
    <s v="企業實習計劃說明會"/>
    <s v="0318_大昌華嘉"/>
    <n v="2"/>
    <n v="107"/>
    <n v="1"/>
    <n v="1"/>
    <n v="10"/>
    <m/>
    <x v="312"/>
    <n v="0"/>
    <n v="0"/>
    <n v="0"/>
    <n v="0"/>
    <n v="1"/>
    <n v="0"/>
    <s v="系"/>
    <s v="會計"/>
    <s v="會計系"/>
    <s v="會計系"/>
  </r>
  <r>
    <s v="03 26 2019  2:34PM            "/>
    <s v="徐兆詮"/>
    <s v="A130705028"/>
    <s v="男"/>
    <s v="03/23/2000                    "/>
    <s v="學生"/>
    <s v="管理學院                      "/>
    <s v="會計系"/>
    <s v="學士班"/>
    <n v="932081887"/>
    <m/>
    <s v="其它"/>
    <s v="是"/>
    <n v="0"/>
    <n v="0"/>
    <s v="是"/>
    <m/>
    <s v="現場報名"/>
    <m/>
    <s v="b07702073"/>
    <n v="0"/>
    <s v="TIP"/>
    <s v="企業實習計劃說明會"/>
    <s v="0325_富達投信"/>
    <n v="2"/>
    <n v="107"/>
    <n v="1"/>
    <n v="1"/>
    <n v="10"/>
    <m/>
    <x v="312"/>
    <n v="0"/>
    <n v="0"/>
    <n v="0"/>
    <n v="0"/>
    <n v="1"/>
    <n v="0"/>
    <s v="系"/>
    <s v="會計"/>
    <s v="會計系"/>
    <s v="會計系"/>
  </r>
  <r>
    <s v="03 19 2019 11:21AM            "/>
    <s v="徐明伶"/>
    <s v="F228144594"/>
    <s v="女"/>
    <s v="08/07/1993                    "/>
    <s v="學生"/>
    <s v="管理學院                      "/>
    <s v="會計系"/>
    <s v="碩士班"/>
    <n v="915320245"/>
    <s v="a87707584@gmail.com"/>
    <s v="其它"/>
    <s v="是"/>
    <n v="0"/>
    <n v="0"/>
    <s v="是"/>
    <m/>
    <s v="現場報名"/>
    <m/>
    <s v="r05722017"/>
    <n v="0"/>
    <s v="TIP"/>
    <s v="企業實習計劃說明會"/>
    <s v="0318_大昌華嘉"/>
    <n v="2"/>
    <n v="107"/>
    <n v="1"/>
    <n v="1"/>
    <n v="10"/>
    <m/>
    <x v="313"/>
    <n v="0"/>
    <n v="0"/>
    <n v="0"/>
    <n v="0"/>
    <n v="1"/>
    <n v="0"/>
    <s v="所"/>
    <s v="會計"/>
    <s v="會計所"/>
    <s v="會研所"/>
  </r>
  <r>
    <s v="03 19 2019 11:19AM            "/>
    <s v="徐逸珊"/>
    <s v="A230127473"/>
    <s v="女"/>
    <s v="03/28/1998                    "/>
    <s v="學生"/>
    <s v="管理學院                      "/>
    <s v="國企系"/>
    <s v="學士班"/>
    <n v="910971246"/>
    <m/>
    <s v="其它"/>
    <s v="是"/>
    <n v="0"/>
    <n v="0"/>
    <s v="是"/>
    <m/>
    <s v="現場報名"/>
    <m/>
    <s v="b05704006"/>
    <n v="0"/>
    <s v="TIP"/>
    <s v="企業實習計劃說明會"/>
    <s v="0318_大昌華嘉"/>
    <n v="2"/>
    <n v="107"/>
    <n v="1"/>
    <n v="1"/>
    <n v="10"/>
    <m/>
    <x v="314"/>
    <n v="0"/>
    <n v="0"/>
    <n v="0"/>
    <n v="0"/>
    <n v="1"/>
    <n v="0"/>
    <s v="系"/>
    <s v="國企"/>
    <s v="國企系"/>
    <s v="國企系"/>
  </r>
  <r>
    <s v="03  7 2019  9:33PM            "/>
    <s v="徐愛茹"/>
    <s v="K222848711"/>
    <s v="女"/>
    <s v="05/16/1996                    "/>
    <s v="校外人士"/>
    <m/>
    <m/>
    <m/>
    <n v="910331651"/>
    <s v="107356029@nccu.edu.tw"/>
    <s v="其它"/>
    <s v="否"/>
    <s v="                              "/>
    <m/>
    <s v="是"/>
    <m/>
    <s v="網路報名"/>
    <s v="140.119.19.127"/>
    <s v="vm694bj6"/>
    <n v="6"/>
    <s v="TIP"/>
    <s v="企業實習計劃說明會"/>
    <s v="0411_SAS"/>
    <n v="2"/>
    <n v="107"/>
    <n v="1"/>
    <n v="1"/>
    <n v="10"/>
    <m/>
    <x v="315"/>
    <n v="0"/>
    <n v="1"/>
    <n v="10"/>
    <n v="0"/>
    <n v="0"/>
    <n v="0"/>
    <s v="其他"/>
    <s v="非在校生"/>
    <s v="其他"/>
    <s v="其他"/>
  </r>
  <r>
    <s v="03 19 2019  4:52PM            "/>
    <s v="徐楷筑"/>
    <s v="A225429237"/>
    <s v="女"/>
    <s v="03/17/1999                    "/>
    <s v="學生"/>
    <s v="社會科學院                    "/>
    <s v="經濟系"/>
    <s v="學士班"/>
    <n v="913221688"/>
    <s v="a0913221688@gmail.com"/>
    <s v="其它"/>
    <s v="是"/>
    <n v="0"/>
    <n v="0"/>
    <s v="是"/>
    <m/>
    <s v="現場報名"/>
    <m/>
    <s v="b06303090"/>
    <n v="0"/>
    <s v="TIP"/>
    <s v="企業實習計劃說明會"/>
    <s v="0319_玉山銀行"/>
    <n v="2"/>
    <n v="107"/>
    <n v="1"/>
    <n v="1"/>
    <n v="10"/>
    <m/>
    <x v="316"/>
    <n v="0"/>
    <n v="0"/>
    <n v="0"/>
    <n v="0"/>
    <n v="1"/>
    <n v="0"/>
    <s v="系"/>
    <s v="其他"/>
    <s v="其他系所"/>
    <s v="其他系所"/>
  </r>
  <r>
    <s v="04 10 2019  4:57PM            "/>
    <s v="徐瑞智"/>
    <s v="H225257836"/>
    <s v="女"/>
    <s v="12/28/1999                    "/>
    <s v="學生"/>
    <s v="管理學院                      "/>
    <s v="財金系"/>
    <s v="學士班"/>
    <n v="966564560"/>
    <s v="b07703034@ntu.edu.tw"/>
    <s v="其它"/>
    <s v="否"/>
    <s v="                              "/>
    <m/>
    <s v="是"/>
    <m/>
    <s v="網路報名"/>
    <s v="140.112.236.41"/>
    <s v="b07703034"/>
    <n v="6"/>
    <s v="職涯講堂"/>
    <s v="校友職涯分享會"/>
    <s v="0423_EMBA108級鄭玉琪"/>
    <n v="2"/>
    <n v="107"/>
    <n v="1"/>
    <n v="1"/>
    <n v="10"/>
    <s v="行銷人最重要的能力與特質為何"/>
    <x v="317"/>
    <n v="0"/>
    <n v="1"/>
    <n v="10"/>
    <n v="0"/>
    <n v="0"/>
    <n v="0"/>
    <s v="系"/>
    <s v="財金"/>
    <s v="財金系"/>
    <s v="財金系"/>
  </r>
  <r>
    <s v="03 11 2019  6:16PM            "/>
    <s v="徐靖雯"/>
    <s v="F229098546"/>
    <s v="女"/>
    <s v="06/14/1995                    "/>
    <s v="學生"/>
    <s v="管理學院                      "/>
    <s v="商研所"/>
    <s v="碩士班"/>
    <n v="908156465"/>
    <s v="r06741078@ntu.edu.tw"/>
    <s v="其它"/>
    <s v="是"/>
    <n v="1"/>
    <n v="0"/>
    <s v="否"/>
    <m/>
    <s v="網路報名"/>
    <s v="123.194.165.18"/>
    <s v="r06741078"/>
    <n v="10"/>
    <s v="TIP"/>
    <s v="企業實習計劃說明會"/>
    <s v="0322_台灣拜耳"/>
    <n v="2"/>
    <n v="107"/>
    <n v="1"/>
    <n v="1"/>
    <n v="10"/>
    <s v="y"/>
    <x v="318"/>
    <n v="1"/>
    <n v="0"/>
    <n v="0"/>
    <n v="1"/>
    <n v="0"/>
    <n v="0"/>
    <s v="所"/>
    <s v="商研"/>
    <s v="商研所"/>
    <s v="商研所"/>
  </r>
  <r>
    <s v="05  2 2019  3:42PM            "/>
    <s v="徐靖雯"/>
    <s v="F229098546"/>
    <s v="女"/>
    <s v="06/14/1995                    "/>
    <s v="學生"/>
    <s v="管理學院                      "/>
    <s v="商研所"/>
    <s v="碩士班"/>
    <n v="908156465"/>
    <s v="isabelle3567@gmail.com"/>
    <s v="其它"/>
    <s v="是"/>
    <s v="                              "/>
    <m/>
    <s v="是"/>
    <m/>
    <s v="邀請制"/>
    <m/>
    <s v="r06741078"/>
    <n v="6"/>
    <s v="菁粹會客室"/>
    <s v="一對一職涯諮商"/>
    <s v="0503_金融業"/>
    <n v="2"/>
    <n v="107"/>
    <n v="1"/>
    <n v="1"/>
    <n v="-10"/>
    <m/>
    <x v="318"/>
    <n v="0"/>
    <n v="1"/>
    <n v="-10"/>
    <n v="0"/>
    <n v="0"/>
    <n v="0"/>
    <s v="所"/>
    <s v="商研"/>
    <s v="商研所"/>
    <s v="商研所"/>
  </r>
  <r>
    <s v="04  8 2019  5:12PM            "/>
    <s v="徐遠志"/>
    <s v="H225143908"/>
    <s v="女"/>
    <s v="03/19/1998                    "/>
    <s v="學生"/>
    <s v="管理學院                      "/>
    <s v="資管系"/>
    <s v="學士班"/>
    <n v="978455319"/>
    <s v="b05705046@ntu.edu.tw"/>
    <s v="其它"/>
    <s v="否"/>
    <s v="                              "/>
    <m/>
    <s v="是"/>
    <m/>
    <s v="網路報名"/>
    <s v="140.112.25.100"/>
    <s v="b05705046"/>
    <n v="6"/>
    <s v="TIP"/>
    <s v="企業實習計劃說明會"/>
    <s v="0411_SAS"/>
    <n v="2"/>
    <n v="107"/>
    <n v="1"/>
    <n v="1"/>
    <n v="10"/>
    <s v="是"/>
    <x v="319"/>
    <n v="0"/>
    <n v="1"/>
    <n v="10"/>
    <n v="0"/>
    <n v="0"/>
    <n v="0"/>
    <s v="系"/>
    <s v="資管"/>
    <s v="資管系"/>
    <s v="資管系"/>
  </r>
  <r>
    <s v="03 12 2019  3:51PM            "/>
    <s v="徐慕華"/>
    <s v="A227057211"/>
    <s v="女"/>
    <s v="09/03/1995                    "/>
    <s v="學生"/>
    <s v="管理學院                      "/>
    <s v="國企系"/>
    <s v="碩士班"/>
    <n v="975170556"/>
    <s v="sa841202123@gmail.com"/>
    <s v="其它"/>
    <s v="否"/>
    <n v="0"/>
    <n v="1"/>
    <s v="是"/>
    <m/>
    <s v="網路報名"/>
    <s v="140.112.25.39"/>
    <s v="r07724020"/>
    <n v="10"/>
    <s v="TIP"/>
    <s v="企業實習計劃說明會"/>
    <s v="0325_富達投信"/>
    <n v="2"/>
    <n v="107"/>
    <n v="1"/>
    <n v="1"/>
    <n v="10"/>
    <s v="是"/>
    <x v="320"/>
    <n v="0"/>
    <n v="1"/>
    <n v="10"/>
    <n v="0"/>
    <n v="0"/>
    <n v="0"/>
    <s v="所"/>
    <s v="國企"/>
    <s v="國企所"/>
    <s v="國企所"/>
  </r>
  <r>
    <s v="02 22 2019 12:14AM            "/>
    <s v="涂譽寶"/>
    <s v="A126672838"/>
    <s v="男"/>
    <s v="10/06/1997                    "/>
    <s v="學生"/>
    <s v="管理學院                      "/>
    <s v="會計系"/>
    <s v="學士班"/>
    <n v="970933019"/>
    <s v="b05702117@ntu.edu.tw"/>
    <s v="其它"/>
    <s v="否"/>
    <n v="1"/>
    <n v="0"/>
    <s v="否"/>
    <m/>
    <s v="網路報名"/>
    <s v="140.112.73.20"/>
    <s v="b05702117"/>
    <n v="10"/>
    <s v="TIP"/>
    <s v="企業實習計劃說明會"/>
    <s v="0313_全球人壽"/>
    <n v="2"/>
    <n v="107"/>
    <n v="1"/>
    <n v="1"/>
    <n v="10"/>
    <s v="否"/>
    <x v="321"/>
    <n v="1"/>
    <n v="0"/>
    <n v="0"/>
    <n v="1"/>
    <n v="0"/>
    <n v="0"/>
    <s v="系"/>
    <s v="會計"/>
    <s v="會計系"/>
    <s v="會計系"/>
  </r>
  <r>
    <s v="02 22 2019 12:13AM            "/>
    <s v="涂譽寶"/>
    <s v="A126672838"/>
    <s v="男"/>
    <s v="10/06/1997                    "/>
    <s v="學生"/>
    <s v="管理學院                      "/>
    <s v="會計系"/>
    <s v="學士班"/>
    <n v="970933019"/>
    <s v="b05702117@ntu.edu.tw"/>
    <s v="其它"/>
    <s v="否"/>
    <n v="0"/>
    <n v="1"/>
    <s v="是"/>
    <m/>
    <s v="網路報名"/>
    <s v="140.112.73.20"/>
    <s v="b05702117"/>
    <n v="10"/>
    <s v="TIP"/>
    <s v="企業實習計劃說明會"/>
    <s v="0319_玉山銀行"/>
    <n v="2"/>
    <n v="107"/>
    <n v="1"/>
    <n v="1"/>
    <n v="10"/>
    <s v="否"/>
    <x v="321"/>
    <n v="0"/>
    <n v="1"/>
    <n v="10"/>
    <n v="0"/>
    <n v="0"/>
    <n v="0"/>
    <s v="系"/>
    <s v="會計"/>
    <s v="會計系"/>
    <s v="會計系"/>
  </r>
  <r>
    <s v="02 22 2019 12:13AM            "/>
    <s v="涂譽寶"/>
    <s v="A126672838"/>
    <s v="男"/>
    <s v="10/06/1997                    "/>
    <s v="學生"/>
    <s v="管理學院                      "/>
    <s v="會計系"/>
    <s v="學士班"/>
    <n v="970933019"/>
    <s v="b05702117@ntu.edu.tw"/>
    <s v="其它"/>
    <s v="否"/>
    <n v="0"/>
    <n v="1"/>
    <s v="是"/>
    <m/>
    <s v="網路報名"/>
    <s v="140.112.73.20"/>
    <s v="b05702117"/>
    <n v="10"/>
    <s v="TIP"/>
    <s v="企業實習計劃說明會"/>
    <s v="0320_國泰金控"/>
    <n v="2"/>
    <n v="107"/>
    <n v="1"/>
    <n v="1"/>
    <n v="10"/>
    <s v="否"/>
    <x v="321"/>
    <n v="0"/>
    <n v="1"/>
    <n v="10"/>
    <n v="0"/>
    <n v="0"/>
    <n v="0"/>
    <s v="系"/>
    <s v="會計"/>
    <s v="會計系"/>
    <s v="會計系"/>
  </r>
  <r>
    <s v="03 12 2019  2:25AM            "/>
    <s v="翁  彤"/>
    <s v="W200442449"/>
    <s v="女"/>
    <s v="09/25/1997                    "/>
    <s v="學生"/>
    <s v="文學院                        "/>
    <s v="外文系"/>
    <s v="學士班"/>
    <n v="975216101"/>
    <s v="b05102028@ntu.edu.tw"/>
    <s v="其它"/>
    <s v="否"/>
    <n v="0"/>
    <n v="1"/>
    <s v="是"/>
    <m/>
    <s v="網路報名"/>
    <s v="42.71.191.207"/>
    <s v="b05102028"/>
    <n v="10"/>
    <s v="職涯講堂"/>
    <s v="校友職涯分享會"/>
    <s v="0320_國企B97陳迦樂"/>
    <n v="2"/>
    <n v="107"/>
    <n v="1"/>
    <n v="1"/>
    <n v="10"/>
    <m/>
    <x v="322"/>
    <n v="0"/>
    <n v="1"/>
    <n v="10"/>
    <n v="0"/>
    <n v="0"/>
    <n v="0"/>
    <s v="系"/>
    <s v="其他"/>
    <s v="其他系所"/>
    <s v="其他系所"/>
  </r>
  <r>
    <s v="03 15 2019  8:29PM            "/>
    <s v="翁  彤"/>
    <s v="W200442449"/>
    <s v="女"/>
    <s v="09/25/1997                    "/>
    <s v="學生"/>
    <s v="文學院                        "/>
    <s v="外文系"/>
    <s v="學士班"/>
    <n v="975216101"/>
    <s v="b05102028@ntu.edu.tw"/>
    <s v="其它"/>
    <s v="否"/>
    <s v="                              "/>
    <m/>
    <s v="否"/>
    <m/>
    <s v="網路報名"/>
    <s v="42.78.10.181"/>
    <s v="b05102028"/>
    <n v="6"/>
    <s v="TIP"/>
    <s v="企業實習計劃說明會"/>
    <s v="0411_SAS"/>
    <n v="2"/>
    <n v="107"/>
    <n v="1"/>
    <n v="1"/>
    <n v="10"/>
    <s v="否"/>
    <x v="322"/>
    <n v="1"/>
    <n v="0"/>
    <n v="0"/>
    <n v="1"/>
    <n v="0"/>
    <n v="0"/>
    <s v="系"/>
    <s v="其他"/>
    <s v="其他系所"/>
    <s v="其他系所"/>
  </r>
  <r>
    <s v="02 18 2019  1:45PM            "/>
    <s v="翁子涵"/>
    <s v="A231732469"/>
    <s v="女"/>
    <s v="02/06/1994                    "/>
    <s v="學生"/>
    <s v="管理學院                      "/>
    <s v="國企系"/>
    <s v="碩士班"/>
    <n v="910452178"/>
    <s v="R06724088@ntu.edu.tw"/>
    <s v="其它"/>
    <s v="否"/>
    <n v="0"/>
    <n v="1"/>
    <s v="是"/>
    <m/>
    <s v="網路報名"/>
    <s v="123.194.128.253"/>
    <s v="r06724088"/>
    <n v="10"/>
    <s v="TIP"/>
    <s v="企業實習計劃說明會"/>
    <s v="0319_玉山銀行"/>
    <n v="2"/>
    <n v="107"/>
    <n v="1"/>
    <n v="1"/>
    <n v="10"/>
    <s v="是"/>
    <x v="323"/>
    <n v="0"/>
    <n v="1"/>
    <n v="10"/>
    <n v="0"/>
    <n v="0"/>
    <n v="0"/>
    <s v="所"/>
    <s v="國企"/>
    <s v="國企所"/>
    <s v="國企所"/>
  </r>
  <r>
    <s v="02 18 2019  1:45PM            "/>
    <s v="翁子涵"/>
    <s v="A231732469"/>
    <s v="女"/>
    <s v="02/06/1994                    "/>
    <s v="學生"/>
    <s v="管理學院                      "/>
    <s v="國企系"/>
    <s v="碩士班"/>
    <n v="910452178"/>
    <s v="R06724088@ntu.edu.tw"/>
    <s v="其它"/>
    <s v="否"/>
    <n v="0"/>
    <n v="1"/>
    <s v="是"/>
    <m/>
    <s v="網路報名"/>
    <s v="123.194.128.253"/>
    <s v="r06724088"/>
    <n v="10"/>
    <s v="TIP"/>
    <s v="企業實習計劃說明會"/>
    <s v="0320_國泰金控"/>
    <n v="2"/>
    <n v="107"/>
    <n v="1"/>
    <n v="1"/>
    <n v="10"/>
    <s v="是"/>
    <x v="323"/>
    <n v="0"/>
    <n v="1"/>
    <n v="10"/>
    <n v="0"/>
    <n v="0"/>
    <n v="0"/>
    <s v="所"/>
    <s v="國企"/>
    <s v="國企所"/>
    <s v="國企所"/>
  </r>
  <r>
    <s v="02 27 2019  8:53PM            "/>
    <s v="翁慈憶"/>
    <s v="A229035526"/>
    <s v="女"/>
    <s v="09/26/1995                    "/>
    <s v="學生"/>
    <s v="管理學院                      "/>
    <s v="國企系"/>
    <s v="碩士班"/>
    <n v="928546728"/>
    <s v="judy128988@gmail.com"/>
    <s v="其它"/>
    <s v="是"/>
    <n v="1"/>
    <n v="0"/>
    <s v="否"/>
    <m/>
    <s v="網路報名"/>
    <s v="140.112.16.181"/>
    <s v="r07724001"/>
    <n v="10"/>
    <s v="TIP"/>
    <s v="企業實習計劃說明會"/>
    <s v="0319_玉山銀行"/>
    <n v="2"/>
    <n v="107"/>
    <n v="1"/>
    <n v="1"/>
    <n v="10"/>
    <s v="是"/>
    <x v="324"/>
    <n v="1"/>
    <n v="0"/>
    <n v="0"/>
    <n v="1"/>
    <n v="0"/>
    <n v="0"/>
    <s v="所"/>
    <s v="國企"/>
    <s v="國企所"/>
    <s v="國企所"/>
  </r>
  <r>
    <s v="03 12 2019  4:46PM            "/>
    <s v="翁慈憶"/>
    <s v="A229035526"/>
    <s v="女"/>
    <s v="09/26/1995                    "/>
    <s v="學生"/>
    <s v="管理學院                      "/>
    <s v="國企所"/>
    <s v="碩士班"/>
    <n v="928546728"/>
    <s v="judy128988@gmail.com"/>
    <s v="其它"/>
    <s v="是"/>
    <n v="0"/>
    <n v="1"/>
    <s v="是"/>
    <m/>
    <s v="網路報名"/>
    <s v="140.112.25.4"/>
    <s v="r07724001"/>
    <n v="10"/>
    <s v="TIP"/>
    <s v="企業實習計劃說明會"/>
    <s v="0325_富達投信"/>
    <n v="2"/>
    <n v="107"/>
    <n v="1"/>
    <n v="1"/>
    <n v="10"/>
    <s v="有"/>
    <x v="324"/>
    <n v="0"/>
    <n v="1"/>
    <n v="10"/>
    <n v="0"/>
    <n v="0"/>
    <n v="0"/>
    <s v="所"/>
    <s v="國企"/>
    <s v="國企所"/>
    <s v="國企所"/>
  </r>
  <r>
    <s v="03  8 2019 10:38PM            "/>
    <s v="馬  龍"/>
    <s v="A130713388"/>
    <s v="男"/>
    <s v="08/18/2000                    "/>
    <s v="學生"/>
    <s v="管理學院                      "/>
    <s v="財金系"/>
    <s v="學士班"/>
    <n v="981621818"/>
    <s v="Malung0818@gmail.com"/>
    <s v="其它"/>
    <s v="否"/>
    <n v="1"/>
    <n v="0"/>
    <s v="否"/>
    <m/>
    <s v="網路報名"/>
    <s v="123.192.35.216"/>
    <s v="b07703095"/>
    <n v="10"/>
    <s v="TIP"/>
    <s v="企業實習計劃說明會"/>
    <s v="0319_玉山銀行"/>
    <n v="2"/>
    <n v="107"/>
    <n v="1"/>
    <n v="1"/>
    <n v="10"/>
    <s v="否"/>
    <x v="325"/>
    <n v="1"/>
    <n v="0"/>
    <n v="0"/>
    <n v="1"/>
    <n v="0"/>
    <n v="0"/>
    <s v="系"/>
    <s v="財金"/>
    <s v="財金系"/>
    <s v="財金系"/>
  </r>
  <r>
    <s v="04 13 2019 12:55PM            "/>
    <s v="馬良安"/>
    <s v="A229018838"/>
    <s v="男"/>
    <s v="01/04/1995                    "/>
    <s v="學生"/>
    <s v="管理學院                      "/>
    <s v="國企系"/>
    <s v="碩士班"/>
    <n v="928652218"/>
    <s v="b02303080@ntu.edu.tw"/>
    <s v="其它"/>
    <s v="是"/>
    <s v="                              "/>
    <m/>
    <s v="是"/>
    <m/>
    <s v="網路報名"/>
    <m/>
    <s v="R06724038"/>
    <m/>
    <s v="TCP"/>
    <s v="結業式"/>
    <s v="0329_結業式"/>
    <n v="2"/>
    <n v="107"/>
    <n v="1"/>
    <n v="0"/>
    <n v="0"/>
    <m/>
    <x v="326"/>
    <n v="0"/>
    <n v="1"/>
    <n v="0"/>
    <n v="0"/>
    <n v="0"/>
    <n v="0"/>
    <s v="所"/>
    <s v="國企"/>
    <s v="國企所"/>
    <s v="國企所"/>
  </r>
  <r>
    <s v="02 28 2019  4:37PM            "/>
    <s v="高子翔"/>
    <s v="F129671427"/>
    <s v="男"/>
    <s v="04/11/1996                    "/>
    <s v="校外人士"/>
    <m/>
    <s v="交大經管所"/>
    <s v="研究生"/>
    <n v="988086573"/>
    <s v="jeffkao.bm07g@nctu.edu.tw"/>
    <s v="其它"/>
    <s v="否"/>
    <n v="0"/>
    <n v="1"/>
    <s v="是"/>
    <m/>
    <s v="網路報名"/>
    <s v="103.246.208.218"/>
    <s v="jeffkao1996"/>
    <n v="10"/>
    <s v="TIP"/>
    <s v="企業實習計劃說明會"/>
    <s v="0306_藍天百腦匯"/>
    <n v="2"/>
    <n v="107"/>
    <n v="1"/>
    <n v="1"/>
    <n v="10"/>
    <s v="是"/>
    <x v="327"/>
    <n v="0"/>
    <n v="1"/>
    <n v="10"/>
    <n v="0"/>
    <n v="0"/>
    <n v="0"/>
    <s v="其他"/>
    <s v="非在校生"/>
    <s v="其他"/>
    <s v="其他"/>
  </r>
  <r>
    <s v="03 26 2019  9:19PM            "/>
    <s v="高季伶"/>
    <s v="S224629292"/>
    <s v="女"/>
    <s v="10/05/1995                    "/>
    <s v="校外人士"/>
    <m/>
    <m/>
    <m/>
    <n v="928462493"/>
    <s v="happy912122@gmail.com"/>
    <s v="其它"/>
    <s v="否"/>
    <s v="                              "/>
    <m/>
    <s v="否"/>
    <m/>
    <s v="網路報名"/>
    <s v="140.113.5.131"/>
    <s v="happy912122"/>
    <n v="6"/>
    <s v="TIP"/>
    <s v="企業實習計劃說明會"/>
    <s v="0411_SAS"/>
    <n v="2"/>
    <n v="107"/>
    <n v="1"/>
    <n v="1"/>
    <n v="10"/>
    <s v="是"/>
    <x v="328"/>
    <n v="1"/>
    <n v="0"/>
    <n v="0"/>
    <n v="1"/>
    <n v="0"/>
    <n v="0"/>
    <s v="其他"/>
    <s v="非在校生"/>
    <s v="其他"/>
    <s v="其他"/>
  </r>
  <r>
    <s v="04  8 2019 10:10AM            "/>
    <s v="高家浩"/>
    <s v="G122357809"/>
    <s v="男"/>
    <s v="10/10/1998                    "/>
    <s v="學生"/>
    <s v="生物資源暨農學院              "/>
    <s v="生工系"/>
    <s v="學士班"/>
    <n v="978161239"/>
    <s v="npes1010@gmail.com"/>
    <s v="其它"/>
    <s v="否"/>
    <s v="                              "/>
    <m/>
    <s v="是"/>
    <m/>
    <s v="網路報名"/>
    <s v="140.112.243.123"/>
    <s v="b06602007"/>
    <n v="6"/>
    <s v="TIP"/>
    <s v="企業實習計劃說明會"/>
    <s v="0412_華碩電腦"/>
    <n v="2"/>
    <n v="107"/>
    <n v="1"/>
    <n v="1"/>
    <n v="10"/>
    <s v="否"/>
    <x v="329"/>
    <n v="0"/>
    <n v="1"/>
    <n v="10"/>
    <n v="0"/>
    <n v="0"/>
    <n v="0"/>
    <s v="系"/>
    <s v="其他"/>
    <s v="其他系所"/>
    <s v="其他系所"/>
  </r>
  <r>
    <s v="04  8 2019  9:47AM            "/>
    <s v="高家浩"/>
    <s v="G122357809"/>
    <s v="男"/>
    <s v="10/10/1998                    "/>
    <s v="學生"/>
    <s v="生物資源暨農學院              "/>
    <s v="生工系"/>
    <s v="學士班"/>
    <n v="978161239"/>
    <s v="npes1010@gmail.com"/>
    <s v="其它"/>
    <s v="否"/>
    <s v="                              "/>
    <m/>
    <s v="是"/>
    <m/>
    <s v="網路報名"/>
    <s v="140.112.243.123"/>
    <s v="b06602007"/>
    <n v="6"/>
    <s v="TIP"/>
    <s v="企業實習說明會"/>
    <s v="0426_台灣通用磨坊"/>
    <n v="2"/>
    <n v="107"/>
    <n v="1"/>
    <n v="1"/>
    <n v="10"/>
    <s v="否"/>
    <x v="329"/>
    <n v="0"/>
    <n v="1"/>
    <n v="10"/>
    <n v="0"/>
    <n v="0"/>
    <n v="0"/>
    <s v="系"/>
    <s v="其他"/>
    <s v="其他系所"/>
    <s v="其他系所"/>
  </r>
  <r>
    <s v="03 16 2019  8:41PM            "/>
    <s v="高祐霆"/>
    <s v="A129250389"/>
    <s v="男"/>
    <s v="07/19/1999                    "/>
    <s v="學生"/>
    <s v="管理學院                      "/>
    <s v="資管系"/>
    <s v="學士班"/>
    <n v="983384002"/>
    <s v="b06705003@ntu.edu.tw"/>
    <s v="其它"/>
    <s v="否"/>
    <n v="0"/>
    <n v="1"/>
    <s v="是"/>
    <m/>
    <s v="網路報名"/>
    <s v="219.85.158.162"/>
    <s v="b06705003"/>
    <n v="10"/>
    <s v="TIP"/>
    <s v="企業實習計劃說明會"/>
    <s v="0318_大昌華嘉"/>
    <n v="2"/>
    <n v="107"/>
    <n v="1"/>
    <n v="1"/>
    <n v="10"/>
    <s v="否"/>
    <x v="330"/>
    <n v="0"/>
    <n v="1"/>
    <n v="10"/>
    <n v="0"/>
    <n v="0"/>
    <n v="0"/>
    <s v="系"/>
    <s v="資管"/>
    <s v="資管系"/>
    <s v="資管系"/>
  </r>
  <r>
    <s v="03 19 2019  4:52PM            "/>
    <s v="高尉銘"/>
    <s v="A127040661"/>
    <s v="女"/>
    <s v="12/05/1995                    "/>
    <s v="學生"/>
    <s v="管理學院                      "/>
    <s v="財金系"/>
    <s v="碩士班"/>
    <n v="909877032"/>
    <s v="b03504002@ntu.edu.tw"/>
    <s v="其它"/>
    <s v="是"/>
    <n v="0"/>
    <n v="0"/>
    <s v="是"/>
    <m/>
    <s v="現場報名"/>
    <m/>
    <s v="r07723078"/>
    <n v="0"/>
    <s v="TIP"/>
    <s v="企業實習計劃說明會"/>
    <s v="0319_玉山銀行"/>
    <n v="2"/>
    <n v="107"/>
    <n v="1"/>
    <n v="1"/>
    <n v="10"/>
    <m/>
    <x v="331"/>
    <n v="0"/>
    <n v="0"/>
    <n v="0"/>
    <n v="0"/>
    <n v="1"/>
    <n v="0"/>
    <s v="所"/>
    <s v="財金"/>
    <s v="財金所"/>
    <s v="財金所"/>
  </r>
  <r>
    <s v="03 19 2019  4:47PM            "/>
    <s v="高瑞妤"/>
    <s v="A230174703"/>
    <s v="女"/>
    <s v="11/02/1998                    "/>
    <s v="學生"/>
    <s v="管理學院                      "/>
    <s v="財金系"/>
    <s v="學士班"/>
    <n v="956112726"/>
    <s v="dada201207@gmail.com"/>
    <s v="其它"/>
    <s v="是"/>
    <n v="0"/>
    <n v="0"/>
    <s v="是"/>
    <m/>
    <s v="現場報名"/>
    <m/>
    <s v="b06703095"/>
    <n v="0"/>
    <s v="TIP"/>
    <s v="企業實習計劃說明會"/>
    <s v="0319_玉山銀行"/>
    <n v="2"/>
    <n v="107"/>
    <n v="1"/>
    <n v="1"/>
    <n v="10"/>
    <m/>
    <x v="332"/>
    <n v="0"/>
    <n v="0"/>
    <n v="0"/>
    <n v="0"/>
    <n v="1"/>
    <n v="0"/>
    <s v="系"/>
    <s v="財金"/>
    <s v="財金系"/>
    <s v="財金系"/>
  </r>
  <r>
    <s v="03 26 2019  3:44PM            "/>
    <s v="高瑞妤"/>
    <s v="A230174703"/>
    <s v="女"/>
    <s v="11/02/1998                    "/>
    <s v="學生"/>
    <s v="管理學院                      "/>
    <s v="財金系"/>
    <s v="學士班"/>
    <n v="956112726"/>
    <s v="dada201207@gmail.com"/>
    <s v="其它"/>
    <s v="是"/>
    <s v="                              "/>
    <m/>
    <s v="是"/>
    <m/>
    <s v="現場報名"/>
    <m/>
    <s v="b06703095"/>
    <n v="6"/>
    <s v="職涯講堂"/>
    <s v="學長姐實習經驗分享會"/>
    <s v="0326_工管B05孫儷芯/國企B04童安弘"/>
    <n v="2"/>
    <n v="107"/>
    <n v="1"/>
    <n v="1"/>
    <n v="10"/>
    <m/>
    <x v="332"/>
    <n v="0"/>
    <n v="0"/>
    <n v="0"/>
    <n v="0"/>
    <n v="1"/>
    <n v="0"/>
    <s v="系"/>
    <s v="財金"/>
    <s v="財金系"/>
    <s v="財金系"/>
  </r>
  <r>
    <s v="03 16 2019 10:19PM            "/>
    <s v="高薇穎"/>
    <s v="F229005989"/>
    <s v="女"/>
    <s v="02/23/1996                    "/>
    <s v="校外人士"/>
    <m/>
    <m/>
    <m/>
    <n v="958583577"/>
    <s v="writing0223@gmail.com"/>
    <s v="其它"/>
    <s v="否"/>
    <n v="0"/>
    <n v="1"/>
    <s v="是"/>
    <m/>
    <s v="網路報名"/>
    <s v="39.8.9.140"/>
    <s v="weiying0223"/>
    <n v="10"/>
    <s v="TIP"/>
    <s v="企業實習計劃說明會"/>
    <s v="0319_玉山銀行"/>
    <n v="2"/>
    <n v="107"/>
    <n v="1"/>
    <n v="1"/>
    <n v="10"/>
    <s v="否"/>
    <x v="333"/>
    <n v="0"/>
    <n v="1"/>
    <n v="10"/>
    <n v="0"/>
    <n v="0"/>
    <n v="0"/>
    <s v="其他"/>
    <s v="非在校生"/>
    <s v="其他"/>
    <s v="其他"/>
  </r>
  <r>
    <s v="03 16 2019 10:18PM            "/>
    <s v="高薇穎"/>
    <s v="F229005989"/>
    <s v="女"/>
    <s v="02/23/1996                    "/>
    <s v="校外人士"/>
    <m/>
    <m/>
    <m/>
    <n v="958583577"/>
    <s v="writing0223@gmail.com"/>
    <s v="其它"/>
    <s v="否"/>
    <n v="0"/>
    <n v="1"/>
    <s v="是"/>
    <m/>
    <s v="網路報名"/>
    <s v="39.8.9.140"/>
    <s v="weiying0223"/>
    <n v="10"/>
    <s v="TIP"/>
    <s v="企業實習計劃說明會"/>
    <s v="0325_富達投信"/>
    <n v="2"/>
    <n v="107"/>
    <n v="1"/>
    <n v="1"/>
    <n v="10"/>
    <s v="否"/>
    <x v="333"/>
    <n v="0"/>
    <n v="1"/>
    <n v="10"/>
    <n v="0"/>
    <n v="0"/>
    <n v="0"/>
    <s v="其他"/>
    <s v="非在校生"/>
    <s v="其他"/>
    <s v="其他"/>
  </r>
  <r>
    <s v="03 12 2019 12:28AM            "/>
    <s v="康成安"/>
    <s v="A227286963"/>
    <s v="女"/>
    <s v="01/21/1989                    "/>
    <s v="學生"/>
    <s v="管理學院                      "/>
    <s v="企管碩士專班"/>
    <s v="碩士班"/>
    <n v="911011268"/>
    <s v="ann2602@gmail.com"/>
    <s v="其它"/>
    <s v="否"/>
    <n v="0"/>
    <n v="1"/>
    <s v="是"/>
    <m/>
    <s v="網路報名"/>
    <s v="123.195.192.121"/>
    <s v="r07749008"/>
    <n v="10"/>
    <s v="TIP"/>
    <s v="企業實習計劃說明會"/>
    <s v="0312_工研院產科國際所"/>
    <n v="2"/>
    <n v="107"/>
    <n v="1"/>
    <n v="1"/>
    <n v="10"/>
    <m/>
    <x v="334"/>
    <n v="0"/>
    <n v="1"/>
    <n v="10"/>
    <n v="0"/>
    <n v="0"/>
    <n v="0"/>
    <s v="所"/>
    <s v="GMBA"/>
    <s v="GMBA"/>
    <s v="GMBA"/>
  </r>
  <r>
    <s v="03 12 2019 12:30AM            "/>
    <s v="康成安"/>
    <s v="A227286963"/>
    <s v="女"/>
    <s v="01/21/1989                    "/>
    <s v="學生"/>
    <s v="管理學院                      "/>
    <s v="企管碩士專班"/>
    <s v="碩士班"/>
    <n v="911011268"/>
    <s v="ann2602@gmail.com"/>
    <s v="其它"/>
    <s v="否"/>
    <n v="1"/>
    <n v="0"/>
    <s v="否"/>
    <m/>
    <s v="網路報名"/>
    <s v="123.195.192.121"/>
    <s v="r07749008"/>
    <n v="10"/>
    <s v="TIP"/>
    <s v="企業實習計劃說明會"/>
    <s v="0318_大昌華嘉"/>
    <n v="2"/>
    <n v="107"/>
    <n v="1"/>
    <n v="1"/>
    <n v="10"/>
    <m/>
    <x v="334"/>
    <n v="1"/>
    <n v="0"/>
    <n v="0"/>
    <n v="1"/>
    <n v="0"/>
    <n v="0"/>
    <s v="所"/>
    <s v="GMBA"/>
    <s v="GMBA"/>
    <s v="GMBA"/>
  </r>
  <r>
    <s v="03 12 2019 12:27AM            "/>
    <s v="康成安"/>
    <s v="A227286963"/>
    <s v="女"/>
    <s v="01/21/1989                    "/>
    <s v="學生"/>
    <s v="管理學院                      "/>
    <s v="企管碩士專班"/>
    <s v="碩士班"/>
    <n v="911011268"/>
    <s v="ann2602@gmail.com"/>
    <s v="其它"/>
    <s v="否"/>
    <n v="0"/>
    <n v="1"/>
    <s v="是"/>
    <m/>
    <s v="網路報名"/>
    <s v="123.195.192.121"/>
    <s v="r07749008"/>
    <n v="10"/>
    <s v="TIP"/>
    <s v="企業實習計劃說明會"/>
    <s v="0322_台灣拜耳"/>
    <n v="2"/>
    <n v="107"/>
    <n v="1"/>
    <n v="1"/>
    <n v="10"/>
    <s v="無"/>
    <x v="334"/>
    <n v="0"/>
    <n v="1"/>
    <n v="10"/>
    <n v="0"/>
    <n v="0"/>
    <n v="0"/>
    <s v="所"/>
    <s v="GMBA"/>
    <s v="GMBA"/>
    <s v="GMBA"/>
  </r>
  <r>
    <s v="03 20 2019  3:02PM            "/>
    <s v="康富淼"/>
    <s v="A129773181"/>
    <s v="女"/>
    <s v="07/17/1998                    "/>
    <s v="學生"/>
    <s v="管理學院                      "/>
    <s v="財金系"/>
    <s v="學士班"/>
    <n v="928539636"/>
    <m/>
    <s v="其它"/>
    <s v="是"/>
    <n v="0"/>
    <n v="0"/>
    <s v="是"/>
    <m/>
    <s v="現場報名"/>
    <m/>
    <s v="b05207044"/>
    <n v="0"/>
    <s v="TIP"/>
    <s v="企業實習計劃說明會"/>
    <s v="0320_國泰金控"/>
    <n v="2"/>
    <n v="107"/>
    <n v="1"/>
    <n v="1"/>
    <n v="10"/>
    <m/>
    <x v="335"/>
    <n v="0"/>
    <n v="0"/>
    <n v="0"/>
    <n v="0"/>
    <n v="1"/>
    <n v="0"/>
    <s v="系"/>
    <s v="財金"/>
    <s v="財金系"/>
    <s v="財金系"/>
  </r>
  <r>
    <s v="03 26 2019  2:50PM            "/>
    <s v="康富淼"/>
    <s v="A129773181"/>
    <s v="男"/>
    <s v="07/17/1998                    "/>
    <s v="學生"/>
    <s v="管理學院                      "/>
    <s v="財金系"/>
    <s v="學士班"/>
    <n v="928539636"/>
    <m/>
    <s v="其它"/>
    <s v="是"/>
    <n v="0"/>
    <n v="0"/>
    <s v="是"/>
    <m/>
    <s v="現場報名"/>
    <m/>
    <s v="b05207044"/>
    <n v="0"/>
    <s v="TIP"/>
    <s v="企業實習計劃說明會"/>
    <s v="0325_富達投信"/>
    <n v="2"/>
    <n v="107"/>
    <n v="1"/>
    <n v="1"/>
    <n v="10"/>
    <m/>
    <x v="335"/>
    <n v="0"/>
    <n v="0"/>
    <n v="0"/>
    <n v="0"/>
    <n v="1"/>
    <n v="0"/>
    <s v="系"/>
    <s v="財金"/>
    <s v="財金系"/>
    <s v="財金系"/>
  </r>
  <r>
    <s v="03 19 2019  4:47PM            "/>
    <s v="張  創"/>
    <s v="A130850251"/>
    <s v="女"/>
    <s v="03/01/1998                    "/>
    <s v="學生"/>
    <s v="管理學院                      "/>
    <s v="財金系"/>
    <s v="學士班"/>
    <n v="918392950"/>
    <s v="paul30930239@gmail.com"/>
    <s v="其它"/>
    <s v="是"/>
    <n v="0"/>
    <n v="0"/>
    <s v="是"/>
    <m/>
    <s v="現場報名"/>
    <m/>
    <s v="b05703041"/>
    <n v="0"/>
    <s v="TIP"/>
    <s v="企業實習計劃說明會"/>
    <s v="0319_玉山銀行"/>
    <n v="2"/>
    <n v="107"/>
    <n v="1"/>
    <n v="1"/>
    <n v="10"/>
    <m/>
    <x v="336"/>
    <n v="0"/>
    <n v="0"/>
    <n v="0"/>
    <n v="0"/>
    <n v="1"/>
    <n v="0"/>
    <s v="系"/>
    <s v="財金"/>
    <s v="財金系"/>
    <s v="財金系"/>
  </r>
  <r>
    <s v="03  5 2019 10:23AM            "/>
    <s v="張  創"/>
    <s v="A130850251"/>
    <s v="男"/>
    <s v="03/01/1998                    "/>
    <s v="學生"/>
    <s v="管理學院                      "/>
    <s v="財金系"/>
    <s v="學士班"/>
    <n v="918392950"/>
    <s v="paul30930239@gmail.com"/>
    <s v="其它"/>
    <s v="是"/>
    <n v="0"/>
    <n v="1"/>
    <s v="是"/>
    <m/>
    <s v="網路報名"/>
    <s v="220.137.43.51"/>
    <s v="b05703041"/>
    <n v="10"/>
    <s v="TIP"/>
    <s v="企業實習計劃說明會"/>
    <s v="0320_國泰金控"/>
    <n v="2"/>
    <n v="107"/>
    <n v="1"/>
    <n v="1"/>
    <n v="10"/>
    <s v="有，於2018年台新投信暑期實習"/>
    <x v="336"/>
    <n v="0"/>
    <n v="1"/>
    <n v="10"/>
    <n v="0"/>
    <n v="0"/>
    <n v="0"/>
    <s v="系"/>
    <s v="財金"/>
    <s v="財金系"/>
    <s v="財金系"/>
  </r>
  <r>
    <s v="03  8 2019  9:32PM            "/>
    <s v="張  創"/>
    <s v="A130850251"/>
    <s v="男"/>
    <s v="03/01/1998                    "/>
    <s v="學生"/>
    <s v="管理學院                      "/>
    <s v="財金系"/>
    <s v="學士班"/>
    <n v="918392950"/>
    <s v="paul30930239@gmail.com"/>
    <s v="其它"/>
    <s v="是"/>
    <n v="0"/>
    <n v="1"/>
    <s v="是"/>
    <m/>
    <s v="網路報名"/>
    <s v="223.137.10.139"/>
    <s v="b05703041"/>
    <n v="10"/>
    <s v="TIP"/>
    <s v="企業實習計劃說明會"/>
    <s v="0325_富達投信"/>
    <n v="2"/>
    <n v="107"/>
    <n v="1"/>
    <n v="1"/>
    <n v="10"/>
    <s v="有，於2018年台新投信暑期實習"/>
    <x v="336"/>
    <n v="0"/>
    <n v="1"/>
    <n v="10"/>
    <n v="0"/>
    <n v="0"/>
    <n v="0"/>
    <s v="系"/>
    <s v="財金"/>
    <s v="財金系"/>
    <s v="財金系"/>
  </r>
  <r>
    <s v="02 20 2019  3:59PM            "/>
    <s v="張  琳"/>
    <s v="L224952469"/>
    <s v="女"/>
    <s v="12/30/1995                    "/>
    <s v="學生"/>
    <s v="管理學院                      "/>
    <s v="財金系"/>
    <s v="碩士班"/>
    <n v="918581230"/>
    <s v="changlyn1230@gmail.com"/>
    <s v="其它"/>
    <s v="否"/>
    <n v="0"/>
    <n v="1"/>
    <s v="是"/>
    <m/>
    <s v="網路報名"/>
    <s v="140.112.25.100"/>
    <s v="r07723009"/>
    <n v="10"/>
    <s v="TIP"/>
    <s v="企業實習計劃說明會"/>
    <s v="0319_玉山銀行"/>
    <n v="2"/>
    <n v="107"/>
    <n v="1"/>
    <n v="1"/>
    <n v="10"/>
    <s v="是"/>
    <x v="337"/>
    <n v="0"/>
    <n v="1"/>
    <n v="10"/>
    <n v="0"/>
    <n v="0"/>
    <n v="0"/>
    <s v="所"/>
    <s v="財金"/>
    <s v="財金所"/>
    <s v="財金所"/>
  </r>
  <r>
    <s v="02 20 2019  3:57PM            "/>
    <s v="張  琳"/>
    <s v="L224952469"/>
    <s v="女"/>
    <s v="12/30/1995                    "/>
    <s v="學生"/>
    <s v="管理學院                      "/>
    <s v="財金系"/>
    <s v="碩士班"/>
    <n v="918581230"/>
    <s v="changlyn1230@gmail.com"/>
    <s v="其它"/>
    <s v="否"/>
    <n v="0"/>
    <n v="1"/>
    <s v="是"/>
    <m/>
    <s v="網路報名"/>
    <s v="140.112.25.100"/>
    <s v="r07723009"/>
    <n v="10"/>
    <s v="TIP"/>
    <s v="企業實習計劃說明會"/>
    <s v="0320_國泰金控"/>
    <n v="2"/>
    <n v="107"/>
    <n v="1"/>
    <n v="1"/>
    <n v="10"/>
    <s v="有"/>
    <x v="337"/>
    <n v="0"/>
    <n v="1"/>
    <n v="10"/>
    <n v="0"/>
    <n v="0"/>
    <n v="0"/>
    <s v="所"/>
    <s v="財金"/>
    <s v="財金所"/>
    <s v="財金所"/>
  </r>
  <r>
    <s v="03  9 2019  6:33PM            "/>
    <s v="張  琳"/>
    <s v="L224952469"/>
    <s v="女"/>
    <s v="12/30/1995                    "/>
    <s v="學生"/>
    <s v="管理學院                      "/>
    <s v="財金系"/>
    <s v="碩士班"/>
    <n v="918581230"/>
    <s v="changlyn1230@gmail.com"/>
    <s v="其它"/>
    <s v="否"/>
    <n v="0"/>
    <n v="1"/>
    <s v="是"/>
    <m/>
    <s v="網路報名"/>
    <s v="140.112.215.33"/>
    <s v="r07723009"/>
    <n v="10"/>
    <s v="TIP"/>
    <s v="企業實習計劃說明會"/>
    <s v="0325_富達投信"/>
    <n v="2"/>
    <n v="107"/>
    <n v="1"/>
    <n v="1"/>
    <n v="10"/>
    <s v="有"/>
    <x v="337"/>
    <n v="0"/>
    <n v="1"/>
    <n v="10"/>
    <n v="0"/>
    <n v="0"/>
    <n v="0"/>
    <s v="所"/>
    <s v="財金"/>
    <s v="財金所"/>
    <s v="財金所"/>
  </r>
  <r>
    <s v="03 26 2019  2:49PM            "/>
    <s v="張子濤"/>
    <s v="A126661559"/>
    <s v="男"/>
    <s v="01/12/1997                    "/>
    <s v="學生"/>
    <s v="管理學院                      "/>
    <s v="國企系"/>
    <s v="學士班"/>
    <n v="227677957"/>
    <m/>
    <s v="其它"/>
    <s v="是"/>
    <n v="0"/>
    <n v="0"/>
    <s v="是"/>
    <m/>
    <s v="現場報名"/>
    <m/>
    <s v="b04704056"/>
    <n v="0"/>
    <s v="TIP"/>
    <s v="企業實習計劃說明會"/>
    <s v="0325_富達投信"/>
    <n v="2"/>
    <n v="107"/>
    <n v="1"/>
    <n v="1"/>
    <n v="10"/>
    <m/>
    <x v="338"/>
    <n v="0"/>
    <n v="0"/>
    <n v="0"/>
    <n v="0"/>
    <n v="1"/>
    <n v="0"/>
    <s v="系"/>
    <s v="國企"/>
    <s v="國企系"/>
    <s v="國企系"/>
  </r>
  <r>
    <s v="03 19 2019  1:08PM            "/>
    <s v="張仁瀚"/>
    <s v="F130263351"/>
    <s v="男"/>
    <s v="10/15/1998                    "/>
    <s v="學生"/>
    <s v="管理學院                      "/>
    <s v="會計系"/>
    <s v="學士班"/>
    <n v="938698939"/>
    <s v="jerrys97@gmail.com"/>
    <s v="其它"/>
    <s v="否"/>
    <s v="                              "/>
    <m/>
    <s v="是"/>
    <m/>
    <s v="網路報名"/>
    <s v="140.112.181.202"/>
    <s v="b06702077"/>
    <n v="6"/>
    <s v="職涯講堂"/>
    <s v="學長姐實習經驗分享會"/>
    <s v="0326_工管B05孫儷芯/國企B04童安弘"/>
    <n v="2"/>
    <n v="107"/>
    <n v="1"/>
    <n v="1"/>
    <n v="10"/>
    <s v="想請教童安弘學長修過哪些課?"/>
    <x v="339"/>
    <n v="0"/>
    <n v="1"/>
    <n v="10"/>
    <n v="0"/>
    <n v="0"/>
    <n v="0"/>
    <s v="系"/>
    <s v="會計"/>
    <s v="會計系"/>
    <s v="會計系"/>
  </r>
  <r>
    <s v="04 23 2019  6:53PM            "/>
    <s v="張仕霖"/>
    <s v="D122723506"/>
    <s v="男"/>
    <s v="04/10/1997                    "/>
    <s v="學生"/>
    <s v="管理學院                      "/>
    <s v="會計系"/>
    <s v="學士班"/>
    <n v="916661040"/>
    <s v="b04702081@ntu.edu.tw"/>
    <s v="其它"/>
    <s v="否"/>
    <s v="                              "/>
    <m/>
    <s v="是"/>
    <m/>
    <s v="網路報名"/>
    <s v="140.112.7.185"/>
    <s v="b04702081"/>
    <n v="6"/>
    <s v="TIP"/>
    <s v="企業實習說明會"/>
    <s v="0425_Dapp Pocket"/>
    <n v="2"/>
    <n v="107"/>
    <n v="1"/>
    <n v="1"/>
    <n v="10"/>
    <s v="是"/>
    <x v="340"/>
    <n v="0"/>
    <n v="1"/>
    <n v="10"/>
    <n v="0"/>
    <n v="0"/>
    <n v="0"/>
    <s v="系"/>
    <s v="會計"/>
    <s v="會計系"/>
    <s v="會計系"/>
  </r>
  <r>
    <s v="04 23 2019  6:55PM            "/>
    <s v="張仕霖"/>
    <s v="D122723506"/>
    <s v="男"/>
    <s v="04/10/1997                    "/>
    <s v="學生"/>
    <s v="管理學院                      "/>
    <s v="會計系"/>
    <s v="學士班"/>
    <n v="916661040"/>
    <s v="b04702081@ntu.edu.tw"/>
    <s v="其它"/>
    <s v="否"/>
    <s v="                              "/>
    <m/>
    <s v="否"/>
    <m/>
    <s v="網路報名"/>
    <s v="140.112.7.185"/>
    <s v="b04702081"/>
    <n v="6"/>
    <s v="TIP"/>
    <s v="企業實習說明會"/>
    <s v="0501_磊山保險經紀人"/>
    <n v="2"/>
    <n v="107"/>
    <n v="1"/>
    <n v="1"/>
    <n v="10"/>
    <s v="是"/>
    <x v="340"/>
    <n v="1"/>
    <n v="0"/>
    <n v="0"/>
    <n v="1"/>
    <n v="0"/>
    <n v="0"/>
    <s v="系"/>
    <s v="會計"/>
    <s v="會計系"/>
    <s v="會計系"/>
  </r>
  <r>
    <s v="03  8 2019  9:58AM            "/>
    <s v="張定澤"/>
    <s v="F130574742"/>
    <s v="男"/>
    <s v="06/19/1999                    "/>
    <s v="學生"/>
    <s v="管理學院                      "/>
    <s v="工管系企管組"/>
    <s v="學士班"/>
    <n v="958861190"/>
    <s v="rc857419@gmail.com"/>
    <s v="其它"/>
    <s v="是"/>
    <n v="0"/>
    <n v="0"/>
    <s v="是"/>
    <m/>
    <s v="志工"/>
    <m/>
    <s v="b06701144"/>
    <n v="20"/>
    <s v="TIP"/>
    <s v="企業實習計劃說明會"/>
    <s v="0306_藍天百腦匯"/>
    <n v="2"/>
    <n v="107"/>
    <n v="1"/>
    <n v="1"/>
    <n v="10"/>
    <m/>
    <x v="341"/>
    <n v="0"/>
    <n v="0"/>
    <n v="20"/>
    <n v="0"/>
    <n v="0"/>
    <n v="1"/>
    <s v="系"/>
    <s v="工管"/>
    <s v="工管系"/>
    <s v="工管系"/>
  </r>
  <r>
    <s v="03 20 2019  2:55PM            "/>
    <s v="張定澤"/>
    <s v="F130574742"/>
    <s v="男"/>
    <s v="06/19/1999                    "/>
    <s v="學生"/>
    <s v="管理學院                      "/>
    <s v="工管系企管組"/>
    <s v="學士班"/>
    <n v="958861190"/>
    <s v="rc857419@gmail.com"/>
    <s v="其它"/>
    <s v="是"/>
    <n v="0"/>
    <n v="0"/>
    <s v="是"/>
    <m/>
    <s v="志工"/>
    <m/>
    <s v="b06701144"/>
    <n v="20"/>
    <s v="TIP"/>
    <s v="企業實習計劃說明會"/>
    <s v="0320_國泰金控"/>
    <n v="2"/>
    <n v="107"/>
    <n v="1"/>
    <n v="1"/>
    <n v="10"/>
    <m/>
    <x v="341"/>
    <n v="0"/>
    <n v="0"/>
    <n v="20"/>
    <n v="0"/>
    <n v="0"/>
    <n v="1"/>
    <s v="系"/>
    <s v="工管"/>
    <s v="工管系"/>
    <s v="工管系"/>
  </r>
  <r>
    <s v="04 10 2019  3:02PM            "/>
    <s v="張定澤"/>
    <s v="F130574742"/>
    <s v="男"/>
    <s v="06/19/1999                    "/>
    <s v="學生"/>
    <s v="管理學院                      "/>
    <s v="工管系企管組"/>
    <s v="學士班"/>
    <n v="958861190"/>
    <s v="rc857419@gmail.com"/>
    <s v="其它"/>
    <s v="是"/>
    <s v="                              "/>
    <m/>
    <s v="是"/>
    <m/>
    <s v="志工"/>
    <m/>
    <s v="b06701144"/>
    <n v="6"/>
    <s v="TIP"/>
    <s v="企業實習計劃說明會"/>
    <s v="0410_燦坤實業"/>
    <n v="2"/>
    <n v="107"/>
    <n v="1"/>
    <n v="1"/>
    <n v="10"/>
    <m/>
    <x v="341"/>
    <n v="0"/>
    <n v="0"/>
    <n v="20"/>
    <n v="0"/>
    <n v="0"/>
    <n v="1"/>
    <s v="系"/>
    <s v="工管"/>
    <s v="工管系"/>
    <s v="工管系"/>
  </r>
  <r>
    <s v="02 20 2019  2:07PM            "/>
    <s v="張宜鈁"/>
    <s v="P224095417"/>
    <s v="女"/>
    <s v="03/09/1997                    "/>
    <s v="學生"/>
    <s v="工學院                        "/>
    <s v="土木系"/>
    <s v="學士班"/>
    <n v="976939389"/>
    <s v="b04608018@ntu.edu.tw"/>
    <s v="其它"/>
    <s v="是"/>
    <n v="0"/>
    <n v="1"/>
    <s v="是"/>
    <m/>
    <s v="網路報名"/>
    <s v="140.112.225.88"/>
    <s v="b04608018"/>
    <n v="10"/>
    <s v="TIP"/>
    <s v="企業實習計劃說明會"/>
    <s v="0315_聚陽實業"/>
    <n v="2"/>
    <n v="107"/>
    <n v="1"/>
    <n v="1"/>
    <n v="10"/>
    <s v="是"/>
    <x v="342"/>
    <n v="0"/>
    <n v="1"/>
    <n v="10"/>
    <n v="0"/>
    <n v="0"/>
    <n v="0"/>
    <s v="系"/>
    <s v="其他"/>
    <s v="其他系所"/>
    <s v="其他系所"/>
  </r>
  <r>
    <s v="02 20 2019  1:58PM            "/>
    <s v="張宜鈁"/>
    <s v="P224095417"/>
    <s v="女"/>
    <s v="03/09/1997                    "/>
    <s v="學生"/>
    <s v="工學院                        "/>
    <s v="土木系"/>
    <s v="學士班"/>
    <n v="976939389"/>
    <s v="b04608018@ntu.edu.tw"/>
    <s v="其它"/>
    <s v="是"/>
    <n v="0"/>
    <n v="1"/>
    <s v="是"/>
    <m/>
    <s v="網路報名"/>
    <s v="140.112.225.88"/>
    <s v="b04608018"/>
    <n v="10"/>
    <s v="TIP"/>
    <s v="企業實習計劃說明會"/>
    <s v="0320_國泰金控"/>
    <n v="2"/>
    <n v="107"/>
    <n v="1"/>
    <n v="1"/>
    <n v="10"/>
    <s v="無"/>
    <x v="342"/>
    <n v="0"/>
    <n v="1"/>
    <n v="10"/>
    <n v="0"/>
    <n v="0"/>
    <n v="0"/>
    <s v="系"/>
    <s v="其他"/>
    <s v="其他系所"/>
    <s v="其他系所"/>
  </r>
  <r>
    <m/>
    <s v="張欣怡"/>
    <m/>
    <m/>
    <m/>
    <s v="企業夥伴"/>
    <s v="KPMG"/>
    <m/>
    <s v="其他"/>
    <m/>
    <m/>
    <m/>
    <m/>
    <m/>
    <m/>
    <s v="是"/>
    <m/>
    <s v="網路報名"/>
    <m/>
    <s v="其他"/>
    <m/>
    <s v="TCP"/>
    <s v="結業式"/>
    <s v="0329_結業式"/>
    <n v="2"/>
    <n v="107"/>
    <n v="1"/>
    <n v="0"/>
    <n v="0"/>
    <m/>
    <x v="343"/>
    <n v="0"/>
    <n v="1"/>
    <n v="0"/>
    <n v="0"/>
    <n v="0"/>
    <n v="0"/>
    <s v="其他"/>
    <s v="非在校生"/>
    <s v="其他"/>
    <s v="其他"/>
  </r>
  <r>
    <s v="03 19 2019  4:46PM            "/>
    <s v="張芳瑜"/>
    <s v="H224564092"/>
    <s v="女"/>
    <s v="05/15/1994                    "/>
    <s v="學生"/>
    <s v="管理學院                      "/>
    <s v="商研所"/>
    <s v="碩士班"/>
    <n v="926121081"/>
    <s v="vvbbnn5678@gmail.com"/>
    <s v="其它"/>
    <s v="否"/>
    <s v="                              "/>
    <m/>
    <s v="是"/>
    <m/>
    <s v="網路報名"/>
    <s v="163.14.32.24"/>
    <s v="r07741039"/>
    <n v="6"/>
    <s v="TIP"/>
    <s v="企業實習計劃說明會"/>
    <s v="0411_SAS"/>
    <n v="2"/>
    <n v="107"/>
    <n v="1"/>
    <n v="1"/>
    <n v="10"/>
    <s v="是"/>
    <x v="344"/>
    <n v="0"/>
    <n v="1"/>
    <n v="10"/>
    <n v="0"/>
    <n v="0"/>
    <n v="0"/>
    <s v="所"/>
    <s v="商研"/>
    <s v="商研所"/>
    <s v="商研所"/>
  </r>
  <r>
    <s v="04  2 2019  4:13PM            "/>
    <s v="張芳瑜"/>
    <s v="H224564092"/>
    <s v="女"/>
    <s v="05/15/1994                    "/>
    <s v="學生"/>
    <s v="管理學院                      "/>
    <s v="商研所"/>
    <s v="碩士班"/>
    <n v="926121081"/>
    <s v="vvbbnn5678@gmail.com"/>
    <s v="其它"/>
    <s v="否"/>
    <s v="                              "/>
    <m/>
    <s v="是"/>
    <m/>
    <s v="網路報名"/>
    <s v="163.14.32.38"/>
    <s v="r07741039"/>
    <n v="6"/>
    <s v="TIP"/>
    <s v="企業實習說明會"/>
    <s v="0425_Dapp Pocket"/>
    <n v="2"/>
    <n v="107"/>
    <n v="1"/>
    <n v="1"/>
    <n v="10"/>
    <s v="是"/>
    <x v="344"/>
    <n v="0"/>
    <n v="1"/>
    <n v="10"/>
    <n v="0"/>
    <n v="0"/>
    <n v="0"/>
    <s v="所"/>
    <s v="商研"/>
    <s v="商研所"/>
    <s v="商研所"/>
  </r>
  <r>
    <s v="03  8 2019  7:16PM            "/>
    <s v="張柏翊"/>
    <s v="A130126938"/>
    <s v="男"/>
    <s v="06/12/1998                    "/>
    <s v="學生"/>
    <s v="管理學院                      "/>
    <s v="財金系"/>
    <s v="學士班"/>
    <n v="918969349"/>
    <s v="perry612@gmail.com"/>
    <s v="其它"/>
    <s v="是"/>
    <n v="0"/>
    <n v="1"/>
    <s v="是"/>
    <m/>
    <s v="網路報名"/>
    <s v="180.177.127.86"/>
    <s v="b05703014"/>
    <n v="10"/>
    <s v="TIP"/>
    <s v="企業實習計劃說明會"/>
    <s v="0320_國泰金控"/>
    <n v="2"/>
    <n v="107"/>
    <n v="1"/>
    <n v="1"/>
    <n v="10"/>
    <s v="是"/>
    <x v="345"/>
    <n v="0"/>
    <n v="1"/>
    <n v="10"/>
    <n v="0"/>
    <n v="0"/>
    <n v="0"/>
    <s v="系"/>
    <s v="財金"/>
    <s v="財金系"/>
    <s v="財金系"/>
  </r>
  <r>
    <s v="04 10 2019  5:43PM            "/>
    <s v="張苡柔"/>
    <s v="M222652207"/>
    <s v="女"/>
    <s v="10/05/1996                    "/>
    <s v="學生"/>
    <s v="管理學院                      "/>
    <s v="國企系"/>
    <s v="碩士班"/>
    <n v="935615514"/>
    <s v="rosa851005@gmail.com"/>
    <s v="其它"/>
    <s v="否"/>
    <s v="                              "/>
    <m/>
    <s v="是"/>
    <m/>
    <s v="網路報名"/>
    <s v="117.56.232.6"/>
    <s v="r07724050"/>
    <n v="6"/>
    <s v="職涯講堂"/>
    <s v="校友職涯分享會"/>
    <s v="0423_EMBA108級鄭玉琪"/>
    <n v="2"/>
    <n v="107"/>
    <n v="1"/>
    <n v="1"/>
    <n v="10"/>
    <s v="第一個問題：很多長輩甚至教授都會說在台灣走行銷沒有未來，因為台灣大多都是B2B企業，或是充斥著很多不重視行銷的企業主，因此我想請問講者，在業界這麼多年您是否認同這個觀點？第二個問題：形銷研究的方法有很多種，學校內也有很多不同方向的行銷老師，有偏向質化分析的、也有重視數據資料分析的，請問哪一種能力在職場上會是比較實用的方法，或是比較主流、廣為接受的方法。第三個問題：請問講者在行銷的路上遇到最大的困難是什麼？ 謝謝您！。"/>
    <x v="346"/>
    <n v="0"/>
    <n v="1"/>
    <n v="10"/>
    <n v="0"/>
    <n v="0"/>
    <n v="0"/>
    <s v="所"/>
    <s v="國企"/>
    <s v="國企所"/>
    <s v="國企所"/>
  </r>
  <r>
    <s v="03 18 2019 11:52PM            "/>
    <s v="張郁涵"/>
    <s v="D222838031"/>
    <s v="女"/>
    <s v="11/23/1998                    "/>
    <s v="學生"/>
    <s v="管理學院                      "/>
    <s v="工管系企管組"/>
    <s v="學士班"/>
    <n v="989109090"/>
    <s v="s97hnps40418@gmail.com"/>
    <s v="其它"/>
    <s v="否"/>
    <n v="1"/>
    <n v="0"/>
    <s v="否"/>
    <m/>
    <s v="網路報名"/>
    <s v="49.217.76.167"/>
    <s v="b06701145"/>
    <n v="10"/>
    <s v="TIP"/>
    <s v="企業實習計劃說明會"/>
    <s v="0319_玉山銀行"/>
    <n v="2"/>
    <n v="107"/>
    <n v="1"/>
    <n v="1"/>
    <n v="10"/>
    <s v="否"/>
    <x v="347"/>
    <n v="1"/>
    <n v="0"/>
    <n v="0"/>
    <n v="1"/>
    <n v="0"/>
    <n v="0"/>
    <s v="系"/>
    <s v="工管"/>
    <s v="工管系"/>
    <s v="工管系"/>
  </r>
  <r>
    <s v="03 11 2019 11:53PM            "/>
    <s v="張家瑄"/>
    <s v="A229706468"/>
    <s v="女"/>
    <s v="05/18/1996                    "/>
    <s v="學生"/>
    <s v="文學院                        "/>
    <s v="日文系"/>
    <s v="學士班"/>
    <n v="963797010"/>
    <s v="maggie911028@yahoo.com.tw"/>
    <s v="其它"/>
    <s v="是"/>
    <n v="0"/>
    <n v="1"/>
    <s v="是"/>
    <m/>
    <s v="網路報名"/>
    <s v="114.44.176.20"/>
    <s v="b03107007"/>
    <n v="10"/>
    <s v="TIP"/>
    <s v="企業實習計劃說明會"/>
    <s v="0315_聚陽實業"/>
    <n v="2"/>
    <n v="107"/>
    <n v="1"/>
    <n v="1"/>
    <n v="10"/>
    <s v="是"/>
    <x v="348"/>
    <n v="0"/>
    <n v="1"/>
    <n v="10"/>
    <n v="0"/>
    <n v="0"/>
    <n v="0"/>
    <s v="系"/>
    <s v="其他"/>
    <s v="其他系所"/>
    <s v="其他系所"/>
  </r>
  <r>
    <s v="03 19 2019 11:17AM            "/>
    <s v="張庭瑜"/>
    <s v="N225782150"/>
    <s v="女"/>
    <s v="01/04/1997                    "/>
    <s v="學生"/>
    <s v="管理學院                      "/>
    <s v="工管系企管組"/>
    <s v="學士班"/>
    <n v="48317602"/>
    <m/>
    <s v="其它"/>
    <s v="是"/>
    <n v="0"/>
    <n v="0"/>
    <s v="是"/>
    <m/>
    <s v="現場報名"/>
    <m/>
    <s v="b04701136"/>
    <n v="0"/>
    <s v="TIP"/>
    <s v="企業實習計劃說明會"/>
    <s v="0318_大昌華嘉"/>
    <n v="2"/>
    <n v="107"/>
    <n v="1"/>
    <n v="1"/>
    <n v="10"/>
    <m/>
    <x v="349"/>
    <n v="0"/>
    <n v="0"/>
    <n v="0"/>
    <n v="0"/>
    <n v="1"/>
    <n v="0"/>
    <s v="系"/>
    <s v="工管"/>
    <s v="工管系"/>
    <s v="工管系"/>
  </r>
  <r>
    <s v="04 23 2019  1:35PM            "/>
    <s v="張庭瑜"/>
    <s v="N225782150"/>
    <s v="女"/>
    <s v="01/04/1997                    "/>
    <s v="學生"/>
    <s v="管理學院                      "/>
    <s v="工管系企管組"/>
    <s v="學士班"/>
    <n v="48317602"/>
    <m/>
    <s v="其它"/>
    <s v="是"/>
    <s v="                              "/>
    <m/>
    <s v="是"/>
    <m/>
    <s v="網路報名"/>
    <m/>
    <s v="b04701136"/>
    <n v="6"/>
    <s v="職業工坊"/>
    <s v="面試實戰工作坊"/>
    <s v="0430_FMCG行銷人"/>
    <n v="2"/>
    <n v="107"/>
    <n v="1"/>
    <n v="1"/>
    <n v="10"/>
    <s v="是"/>
    <x v="349"/>
    <n v="0"/>
    <n v="1"/>
    <n v="10"/>
    <n v="0"/>
    <n v="0"/>
    <n v="0"/>
    <s v="系"/>
    <s v="工管"/>
    <s v="工管系"/>
    <s v="工管系"/>
  </r>
  <r>
    <s v="03 24 2019  9:13PM            "/>
    <s v="張庭濱"/>
    <s v="L124985386"/>
    <s v="男"/>
    <s v="06/12/1998                    "/>
    <s v="學生"/>
    <s v="管理學院                      "/>
    <s v="財金系"/>
    <s v="學士班"/>
    <n v="963520099"/>
    <s v="b05703093@ntu.edu.tw"/>
    <s v="其它"/>
    <s v="否"/>
    <n v="0"/>
    <n v="1"/>
    <s v="是"/>
    <m/>
    <s v="網路報名"/>
    <s v="140.112.245.37"/>
    <s v="b05703093"/>
    <n v="10"/>
    <s v="TIP"/>
    <s v="企業實習計劃說明會"/>
    <s v="0325_富達投信"/>
    <n v="2"/>
    <n v="107"/>
    <n v="1"/>
    <n v="1"/>
    <n v="10"/>
    <s v="否"/>
    <x v="350"/>
    <n v="0"/>
    <n v="1"/>
    <n v="10"/>
    <n v="0"/>
    <n v="0"/>
    <n v="0"/>
    <s v="系"/>
    <s v="財金"/>
    <s v="財金系"/>
    <s v="財金系"/>
  </r>
  <r>
    <s v="03 19 2019  4:48PM            "/>
    <s v="張凱捷"/>
    <s v="N125528270"/>
    <s v="女"/>
    <s v="03/25/1997                    "/>
    <s v="學生"/>
    <s v=" 電機資訊學院                 "/>
    <s v="資工系"/>
    <s v="學士班"/>
    <n v="926031534"/>
    <s v="551100kk@gmail.com"/>
    <s v="其它"/>
    <s v="是"/>
    <n v="0"/>
    <n v="0"/>
    <s v="是"/>
    <m/>
    <s v="現場報名"/>
    <m/>
    <s v="b04902112"/>
    <n v="0"/>
    <s v="TIP"/>
    <s v="企業實習計劃說明會"/>
    <s v="0319_玉山銀行"/>
    <n v="2"/>
    <n v="107"/>
    <n v="1"/>
    <n v="1"/>
    <n v="10"/>
    <m/>
    <x v="351"/>
    <n v="0"/>
    <n v="0"/>
    <n v="0"/>
    <n v="0"/>
    <n v="1"/>
    <n v="0"/>
    <s v="系"/>
    <s v="其他"/>
    <s v="其他系所"/>
    <s v="其他系所"/>
  </r>
  <r>
    <s v="02 24 2019 10:28AM            "/>
    <s v="張博兼"/>
    <s v="F128870060"/>
    <s v="男"/>
    <s v="09/05/1993                    "/>
    <s v="學生"/>
    <s v="管理學院                      "/>
    <s v="國企系"/>
    <s v="碩士班"/>
    <n v="975034819"/>
    <s v="cbc73880905@gmail.com"/>
    <s v="其它"/>
    <s v="否"/>
    <n v="0"/>
    <n v="1"/>
    <s v="是"/>
    <m/>
    <s v="網路報名"/>
    <s v="111.241.215.125"/>
    <s v="r07724051"/>
    <n v="10"/>
    <s v="TIP"/>
    <s v="企業實習計劃說明會"/>
    <s v="0319_玉山銀行"/>
    <n v="2"/>
    <n v="107"/>
    <n v="1"/>
    <n v="1"/>
    <n v="10"/>
    <s v="否"/>
    <x v="352"/>
    <n v="0"/>
    <n v="1"/>
    <n v="10"/>
    <n v="0"/>
    <n v="0"/>
    <n v="0"/>
    <s v="所"/>
    <s v="國企"/>
    <s v="國企所"/>
    <s v="國企所"/>
  </r>
  <r>
    <s v="02 24 2019 10:22AM            "/>
    <s v="張博兼"/>
    <s v="F128870060"/>
    <s v="男"/>
    <s v="09/05/1993                    "/>
    <s v="學生"/>
    <s v="管理學院                      "/>
    <s v="國企系"/>
    <s v="碩士班"/>
    <n v="975034819"/>
    <s v="cbc73880905@gmail.com"/>
    <s v="其它"/>
    <s v="否"/>
    <n v="0"/>
    <n v="1"/>
    <s v="是"/>
    <m/>
    <s v="網路報名"/>
    <s v="111.241.215.125"/>
    <s v="r07724051"/>
    <n v="10"/>
    <s v="TIP"/>
    <s v="企業實習計劃說明會"/>
    <s v="0320_國泰金控"/>
    <n v="2"/>
    <n v="107"/>
    <n v="1"/>
    <n v="1"/>
    <n v="10"/>
    <s v="無"/>
    <x v="352"/>
    <n v="0"/>
    <n v="1"/>
    <n v="10"/>
    <n v="0"/>
    <n v="0"/>
    <n v="0"/>
    <s v="所"/>
    <s v="國企"/>
    <s v="國企所"/>
    <s v="國企所"/>
  </r>
  <r>
    <s v="03 13 2019 11:44PM            "/>
    <s v="張博兼"/>
    <s v="F128870060"/>
    <s v="男"/>
    <s v="09/05/1993                    "/>
    <s v="學生"/>
    <s v="管理學院                      "/>
    <s v="國企系"/>
    <s v="碩士班"/>
    <n v="975034819"/>
    <s v="cbc73880905@gmail.com"/>
    <s v="其它"/>
    <s v="否"/>
    <n v="0"/>
    <n v="1"/>
    <s v="是"/>
    <m/>
    <s v="網路報名"/>
    <s v="118.165.228.1"/>
    <s v="r07724051"/>
    <n v="10"/>
    <s v="TIP"/>
    <s v="企業實習計劃說明會"/>
    <s v="0325_富達投信"/>
    <n v="2"/>
    <n v="107"/>
    <n v="1"/>
    <n v="1"/>
    <n v="10"/>
    <s v="無"/>
    <x v="352"/>
    <n v="0"/>
    <n v="1"/>
    <n v="10"/>
    <n v="0"/>
    <n v="0"/>
    <n v="0"/>
    <s v="所"/>
    <s v="國企"/>
    <s v="國企所"/>
    <s v="國企所"/>
  </r>
  <r>
    <s v="03  5 2019  2:44PM            "/>
    <s v="張博瑋"/>
    <s v="F129264315"/>
    <s v="男"/>
    <s v="08/06/1994                    "/>
    <s v="學生"/>
    <s v="管理學院                      "/>
    <s v="商研所"/>
    <s v="碩士班"/>
    <n v="963361082"/>
    <s v="bssbssin@gmail.com"/>
    <s v="其它"/>
    <s v="否"/>
    <n v="1"/>
    <n v="0"/>
    <s v="否"/>
    <m/>
    <s v="網路報名"/>
    <s v="150.116.31.25"/>
    <s v="r07741072"/>
    <n v="10"/>
    <s v="TIP"/>
    <s v="企業實習計劃說明會"/>
    <s v="0319_玉山銀行"/>
    <n v="2"/>
    <n v="107"/>
    <n v="1"/>
    <n v="1"/>
    <n v="10"/>
    <s v="是"/>
    <x v="353"/>
    <n v="1"/>
    <n v="0"/>
    <n v="0"/>
    <n v="1"/>
    <n v="0"/>
    <n v="0"/>
    <s v="所"/>
    <s v="商研"/>
    <s v="商研所"/>
    <s v="商研所"/>
  </r>
  <r>
    <s v="03  5 2019  2:43PM            "/>
    <s v="張博瑋"/>
    <s v="F129264315"/>
    <s v="男"/>
    <s v="08/06/1994                    "/>
    <s v="學生"/>
    <s v="管理學院                      "/>
    <s v="商研所"/>
    <s v="碩士班"/>
    <n v="963361082"/>
    <s v="bssbssin@gmail.com"/>
    <s v="其它"/>
    <s v="否"/>
    <n v="0"/>
    <n v="1"/>
    <s v="是"/>
    <m/>
    <s v="網路報名"/>
    <s v="150.116.31.25"/>
    <s v="r07741072"/>
    <n v="10"/>
    <s v="TIP"/>
    <s v="企業實習計劃說明會"/>
    <s v="0320_國泰金控"/>
    <n v="2"/>
    <n v="107"/>
    <n v="1"/>
    <n v="1"/>
    <n v="10"/>
    <s v="崇越科技股份有限公司full-time"/>
    <x v="353"/>
    <n v="0"/>
    <n v="1"/>
    <n v="10"/>
    <n v="0"/>
    <n v="0"/>
    <n v="0"/>
    <s v="所"/>
    <s v="商研"/>
    <s v="商研所"/>
    <s v="商研所"/>
  </r>
  <r>
    <s v="03 20 2019 11:11PM            "/>
    <s v="張博瑋"/>
    <s v="F129264315"/>
    <s v="男"/>
    <s v="08/06/1994                    "/>
    <s v="學生"/>
    <s v="管理學院                      "/>
    <s v="商研所"/>
    <s v="碩士班"/>
    <n v="963361082"/>
    <s v="bssbssin@gmail.com"/>
    <s v="其它"/>
    <s v="否"/>
    <n v="0"/>
    <n v="1"/>
    <s v="是"/>
    <m/>
    <s v="網路報名"/>
    <s v="150.116.31.25"/>
    <s v="r07741072"/>
    <n v="10"/>
    <s v="TIP"/>
    <s v="企業實習計劃說明會"/>
    <s v="0325_富達投信"/>
    <n v="2"/>
    <n v="107"/>
    <n v="1"/>
    <n v="1"/>
    <n v="10"/>
    <s v="是"/>
    <x v="353"/>
    <n v="0"/>
    <n v="1"/>
    <n v="10"/>
    <n v="0"/>
    <n v="0"/>
    <n v="0"/>
    <s v="所"/>
    <s v="商研"/>
    <s v="商研所"/>
    <s v="商研所"/>
  </r>
  <r>
    <s v="03 13 2019  1:59AM            "/>
    <s v="張皓鈞"/>
    <s v="H125526870"/>
    <s v="男"/>
    <s v="07/06/2000                    "/>
    <s v="校外人士"/>
    <m/>
    <s v="政大"/>
    <s v="學生"/>
    <n v="909980533"/>
    <s v="harvey1010074@gmail.com"/>
    <s v="其它"/>
    <s v="否"/>
    <n v="0"/>
    <n v="1"/>
    <s v="是"/>
    <m/>
    <s v="網路報名"/>
    <s v="115.82.2.114"/>
    <s v="harvey0706"/>
    <n v="10"/>
    <s v="職涯講堂"/>
    <s v="校友職涯分享會"/>
    <s v="0320_國企B97陳迦樂"/>
    <n v="2"/>
    <n v="107"/>
    <n v="1"/>
    <n v="1"/>
    <n v="10"/>
    <s v="暫無"/>
    <x v="354"/>
    <n v="0"/>
    <n v="1"/>
    <n v="10"/>
    <n v="0"/>
    <n v="0"/>
    <n v="0"/>
    <s v="其他"/>
    <s v="非在校生"/>
    <s v="其他"/>
    <s v="其他"/>
  </r>
  <r>
    <s v="03 22 2019 12:45AM            "/>
    <s v="張筑雅"/>
    <s v="H224869323"/>
    <s v="女"/>
    <s v="02/16/1998                    "/>
    <s v="學生"/>
    <s v="管理學院                      "/>
    <s v="財金系"/>
    <s v="學士班"/>
    <n v="952459282"/>
    <s v="b05703094@ntu.edu.tw"/>
    <s v="其它"/>
    <s v="是"/>
    <n v="0"/>
    <n v="1"/>
    <s v="是"/>
    <m/>
    <s v="網路報名"/>
    <s v="1.164.173.122"/>
    <s v="b05703094"/>
    <n v="10"/>
    <s v="TIP"/>
    <s v="企業實習計劃說明會"/>
    <s v="0325_富達投信"/>
    <n v="2"/>
    <n v="107"/>
    <n v="1"/>
    <n v="1"/>
    <n v="10"/>
    <s v="否"/>
    <x v="355"/>
    <n v="0"/>
    <n v="1"/>
    <n v="10"/>
    <n v="0"/>
    <n v="0"/>
    <n v="0"/>
    <s v="系"/>
    <s v="財金"/>
    <s v="財金系"/>
    <s v="財金系"/>
  </r>
  <r>
    <s v="02 28 2019  2:33PM            "/>
    <s v="張翔淵"/>
    <s v="F130149285"/>
    <s v="男"/>
    <s v="02/08/1999                    "/>
    <s v="學生"/>
    <s v="生物資源暨農學院              "/>
    <s v="政治學系"/>
    <s v="學士班"/>
    <n v="982951402"/>
    <s v="lll88020814@gmail.com"/>
    <s v="其它"/>
    <s v="否"/>
    <n v="1"/>
    <n v="0"/>
    <s v="否"/>
    <m/>
    <s v="網路報名"/>
    <s v="110.26.33.152"/>
    <s v="b06605044"/>
    <n v="10"/>
    <s v="TIP"/>
    <s v="企業實習計劃說明會"/>
    <s v="0313_全球人壽"/>
    <n v="2"/>
    <n v="107"/>
    <n v="1"/>
    <n v="1"/>
    <n v="10"/>
    <s v="否"/>
    <x v="356"/>
    <n v="1"/>
    <n v="0"/>
    <n v="0"/>
    <n v="1"/>
    <n v="0"/>
    <n v="0"/>
    <s v="系"/>
    <s v="其他"/>
    <s v="其他系所"/>
    <s v="其他系所"/>
  </r>
  <r>
    <s v="05  1 2019 11:01AM            "/>
    <s v="張翔淵"/>
    <s v="F130149285"/>
    <s v="男"/>
    <s v="02/08/1999                    "/>
    <s v="學生"/>
    <s v="生物資源暨農學院              "/>
    <s v="森林環資系"/>
    <s v="學士班"/>
    <n v="982951402"/>
    <s v="lll88020814@gmail.com"/>
    <s v="其它"/>
    <s v="否"/>
    <s v="                              "/>
    <m/>
    <s v="否"/>
    <m/>
    <s v="網路報名"/>
    <s v="39.12.162.184"/>
    <s v="b06605044"/>
    <n v="6"/>
    <s v="TIP"/>
    <s v="企業實習說明會"/>
    <s v="0506_綠藤生機"/>
    <n v="2"/>
    <n v="107"/>
    <n v="1"/>
    <n v="1"/>
    <n v="10"/>
    <s v="否"/>
    <x v="356"/>
    <n v="1"/>
    <n v="0"/>
    <n v="0"/>
    <n v="1"/>
    <n v="0"/>
    <n v="0"/>
    <s v="系"/>
    <s v="其他"/>
    <s v="其他系所"/>
    <s v="其他系所"/>
  </r>
  <r>
    <s v="03 20 2019  3:01PM            "/>
    <s v="張翔媛"/>
    <s v="A229129989"/>
    <s v="女"/>
    <s v="02/20/1997                    "/>
    <s v="學生"/>
    <s v="管理學院                      "/>
    <s v="工管系企管組"/>
    <s v="學士班"/>
    <n v="926916071"/>
    <s v="judychang20@gmail.com"/>
    <s v="其它"/>
    <s v="是"/>
    <n v="0"/>
    <n v="0"/>
    <s v="是"/>
    <m/>
    <s v="現場報名"/>
    <m/>
    <s v="b04701139"/>
    <n v="0"/>
    <s v="TIP"/>
    <s v="企業實習計劃說明會"/>
    <s v="0320_國泰金控"/>
    <n v="2"/>
    <n v="107"/>
    <n v="1"/>
    <n v="1"/>
    <n v="10"/>
    <m/>
    <x v="357"/>
    <n v="0"/>
    <n v="0"/>
    <n v="0"/>
    <n v="0"/>
    <n v="1"/>
    <n v="0"/>
    <s v="系"/>
    <s v="工管"/>
    <s v="工管系"/>
    <s v="工管系"/>
  </r>
  <r>
    <s v="04 26 2019  2:47PM            "/>
    <s v="張翔媛"/>
    <s v="A229129989"/>
    <s v="男"/>
    <s v="02/20/1997                    "/>
    <s v="學生"/>
    <s v="管理學院                      "/>
    <s v="工管系企管組"/>
    <s v="學士班"/>
    <n v="926916071"/>
    <s v="judychang20@gmail.com"/>
    <s v="其它"/>
    <s v="是"/>
    <s v="                              "/>
    <m/>
    <s v="是"/>
    <m/>
    <s v="現場報名"/>
    <m/>
    <s v="b04701139"/>
    <n v="6"/>
    <s v="TIP"/>
    <s v="企業實習說明會"/>
    <s v="0426_台灣通用磨坊"/>
    <n v="2"/>
    <n v="107"/>
    <n v="1"/>
    <n v="1"/>
    <n v="10"/>
    <m/>
    <x v="357"/>
    <n v="0"/>
    <n v="0"/>
    <n v="0"/>
    <n v="0"/>
    <n v="1"/>
    <n v="0"/>
    <s v="系"/>
    <s v="工管"/>
    <s v="工管系"/>
    <s v="工管系"/>
  </r>
  <r>
    <m/>
    <s v="張雁婷"/>
    <m/>
    <m/>
    <m/>
    <s v="企業夥伴"/>
    <s v="DELL"/>
    <m/>
    <s v="其他"/>
    <m/>
    <m/>
    <m/>
    <m/>
    <m/>
    <m/>
    <s v="是"/>
    <m/>
    <s v="網路報名"/>
    <m/>
    <s v="其他"/>
    <m/>
    <s v="TCP"/>
    <s v="結業式"/>
    <s v="0329_結業式"/>
    <n v="2"/>
    <n v="107"/>
    <n v="1"/>
    <n v="0"/>
    <n v="0"/>
    <m/>
    <x v="358"/>
    <n v="0"/>
    <n v="1"/>
    <n v="0"/>
    <n v="0"/>
    <n v="0"/>
    <n v="0"/>
    <s v="其他"/>
    <s v="非在校生"/>
    <s v="其他"/>
    <s v="其他"/>
  </r>
  <r>
    <s v="04 12 2019 12:36PM            "/>
    <s v="張雅淇"/>
    <s v="U221755804"/>
    <s v="女"/>
    <s v="05/26/1998                    "/>
    <s v="學生"/>
    <s v="管理學院                      "/>
    <s v="會計系"/>
    <s v="學士班"/>
    <n v="963338166"/>
    <s v="dun208526@gmail.com"/>
    <s v="其它"/>
    <s v="否"/>
    <s v="                              "/>
    <m/>
    <s v="是"/>
    <m/>
    <s v="網路報名"/>
    <s v="223.140.138.239"/>
    <s v="b05204023"/>
    <n v="6"/>
    <s v="TIP"/>
    <s v="企業實習說明會"/>
    <s v="0426_台灣通用磨坊"/>
    <n v="2"/>
    <n v="107"/>
    <n v="1"/>
    <n v="1"/>
    <n v="10"/>
    <s v="否"/>
    <x v="359"/>
    <n v="0"/>
    <n v="1"/>
    <n v="10"/>
    <n v="0"/>
    <n v="0"/>
    <n v="0"/>
    <s v="系"/>
    <s v="會計"/>
    <s v="會計系"/>
    <s v="會計系"/>
  </r>
  <r>
    <s v="04 27 2019 12:31AM            "/>
    <s v="張雅淇"/>
    <s v="U221755804"/>
    <s v="女"/>
    <s v="05/26/1998                    "/>
    <s v="學生"/>
    <s v="管理學院                      "/>
    <s v="會計系"/>
    <s v="學士班"/>
    <n v="963338166"/>
    <s v="dun208526@gmail.com"/>
    <s v="其它"/>
    <s v="否"/>
    <s v="                              "/>
    <m/>
    <s v="是"/>
    <m/>
    <s v="網路報名"/>
    <s v="223.137.42.6"/>
    <s v="b05204023"/>
    <n v="6"/>
    <s v="職涯講堂"/>
    <s v="實習經驗分享"/>
    <s v="0429_國企R06林威宇國企B04陳雨彤"/>
    <n v="2"/>
    <n v="107"/>
    <n v="1"/>
    <n v="1"/>
    <n v="10"/>
    <s v="最重要的能力"/>
    <x v="359"/>
    <n v="0"/>
    <n v="1"/>
    <n v="10"/>
    <n v="0"/>
    <n v="0"/>
    <n v="0"/>
    <s v="系"/>
    <s v="會計"/>
    <s v="會計系"/>
    <s v="會計系"/>
  </r>
  <r>
    <s v="03  7 2019  7:32PM            "/>
    <s v="張雅婷"/>
    <s v="A227466621"/>
    <s v="女"/>
    <s v="01/17/1996                    "/>
    <s v="學生"/>
    <s v="管理學院                      "/>
    <s v="財金系"/>
    <s v="學士班"/>
    <n v="920236225"/>
    <s v="b04102015@ntu.edu.tw"/>
    <s v="其它"/>
    <s v="否"/>
    <n v="0"/>
    <n v="1"/>
    <s v="是"/>
    <m/>
    <s v="網路報名"/>
    <s v="140.112.25.98"/>
    <s v="b04102015"/>
    <n v="10"/>
    <s v="TIP"/>
    <s v="企業實習計劃說明會"/>
    <s v="0325_富達投信"/>
    <n v="2"/>
    <n v="107"/>
    <n v="1"/>
    <n v="1"/>
    <n v="10"/>
    <s v="是"/>
    <x v="360"/>
    <n v="0"/>
    <n v="1"/>
    <n v="10"/>
    <n v="0"/>
    <n v="0"/>
    <n v="0"/>
    <s v="系"/>
    <s v="財金"/>
    <s v="財金系"/>
    <s v="財金系"/>
  </r>
  <r>
    <s v="04 10 2019  8:04PM            "/>
    <s v="張雅婷"/>
    <s v="A227466621"/>
    <s v="女"/>
    <s v="01/17/1996                    "/>
    <s v="學生"/>
    <s v="管理學院                      "/>
    <s v="財金系"/>
    <s v="學士班"/>
    <n v="920236225"/>
    <s v="b04102015@ntu.edu.tw"/>
    <s v="其它"/>
    <s v="否"/>
    <s v="                              "/>
    <m/>
    <s v="是"/>
    <m/>
    <s v="網路報名"/>
    <s v="140.112.25.121"/>
    <s v="b04102015"/>
    <n v="6"/>
    <s v="TIP"/>
    <s v="企業實習計劃說明會"/>
    <s v="0411_SAS"/>
    <n v="2"/>
    <n v="107"/>
    <n v="1"/>
    <n v="1"/>
    <n v="10"/>
    <s v="是"/>
    <x v="360"/>
    <n v="0"/>
    <n v="1"/>
    <n v="10"/>
    <n v="0"/>
    <n v="0"/>
    <n v="0"/>
    <s v="系"/>
    <s v="財金"/>
    <s v="財金系"/>
    <s v="財金系"/>
  </r>
  <r>
    <s v="03  4 2019  4:20PM            "/>
    <s v="張毓倩"/>
    <s v="A226908228"/>
    <s v="女"/>
    <s v="10/29/1998                    "/>
    <s v="學生"/>
    <s v="管理學院                      "/>
    <s v="工管系企管組"/>
    <s v="學士班"/>
    <n v="919301029"/>
    <s v="candice19981029@gmail.com"/>
    <s v="其它"/>
    <s v="否"/>
    <n v="0"/>
    <n v="1"/>
    <s v="是"/>
    <m/>
    <s v="網路報名"/>
    <s v="140.112.25.103"/>
    <s v="b05607022"/>
    <n v="10"/>
    <s v="TIP"/>
    <s v="企業實習計劃說明會"/>
    <s v="0311_晟德集團"/>
    <n v="2"/>
    <n v="107"/>
    <n v="1"/>
    <n v="1"/>
    <n v="10"/>
    <s v="否"/>
    <x v="361"/>
    <n v="0"/>
    <n v="1"/>
    <n v="10"/>
    <n v="0"/>
    <n v="0"/>
    <n v="0"/>
    <s v="系"/>
    <s v="工管"/>
    <s v="工管系"/>
    <s v="工管系"/>
  </r>
  <r>
    <s v="03  4 2019  4:16PM            "/>
    <s v="張毓倩"/>
    <s v="A226908228"/>
    <s v="女"/>
    <s v="10/29/1998                    "/>
    <s v="學生"/>
    <s v="管理學院                      "/>
    <s v="工管系企管組"/>
    <s v="學士班"/>
    <n v="919301029"/>
    <s v="candice19981029@gmail.com"/>
    <s v="其它"/>
    <s v="否"/>
    <n v="1"/>
    <n v="0"/>
    <s v="否"/>
    <m/>
    <s v="網路報名"/>
    <s v="140.112.25.103"/>
    <s v="b05607022"/>
    <n v="10"/>
    <s v="TIP"/>
    <s v="企業實習計劃說明會"/>
    <s v="0320_國泰金控"/>
    <n v="2"/>
    <n v="107"/>
    <n v="1"/>
    <n v="1"/>
    <n v="10"/>
    <s v="否"/>
    <x v="361"/>
    <n v="1"/>
    <n v="0"/>
    <n v="0"/>
    <n v="1"/>
    <n v="0"/>
    <n v="0"/>
    <s v="系"/>
    <s v="工管"/>
    <s v="工管系"/>
    <s v="工管系"/>
  </r>
  <r>
    <s v="03 10 2019  6:55PM            "/>
    <s v="張毓倩"/>
    <s v="A226908228"/>
    <s v="女"/>
    <s v="10/29/1998                    "/>
    <s v="學生"/>
    <s v="管理學院                      "/>
    <s v="工管系企管組"/>
    <s v="學士班"/>
    <n v="919301029"/>
    <s v="candice19981029@gmail.com"/>
    <s v="其它"/>
    <s v="否"/>
    <n v="0"/>
    <n v="1"/>
    <s v="是"/>
    <m/>
    <s v="網路報名"/>
    <s v="123.195.5.7"/>
    <s v="b05607022"/>
    <n v="10"/>
    <s v="TIP"/>
    <s v="企業實習計劃說明會"/>
    <s v="0325_富達投信"/>
    <n v="2"/>
    <n v="107"/>
    <n v="1"/>
    <n v="1"/>
    <n v="10"/>
    <s v="否"/>
    <x v="361"/>
    <n v="0"/>
    <n v="1"/>
    <n v="10"/>
    <n v="0"/>
    <n v="0"/>
    <n v="0"/>
    <s v="系"/>
    <s v="工管"/>
    <s v="工管系"/>
    <s v="工管系"/>
  </r>
  <r>
    <s v="03  8 2019  6:32PM            "/>
    <s v="張筱青"/>
    <s v="A228678796"/>
    <s v="女"/>
    <s v="10/21/1997                    "/>
    <s v="學生"/>
    <s v="管理學院                      "/>
    <s v="財金系"/>
    <s v="學士班"/>
    <n v="972717642"/>
    <s v="B05703097@ntu.edu.tw"/>
    <s v="其它"/>
    <s v="否"/>
    <n v="0"/>
    <n v="1"/>
    <s v="是"/>
    <m/>
    <s v="網路報名"/>
    <s v="140.112.25.98"/>
    <s v="b05703097"/>
    <n v="10"/>
    <s v="TIP"/>
    <s v="企業實習計劃說明會"/>
    <s v="0320_國泰金控"/>
    <n v="2"/>
    <n v="107"/>
    <n v="1"/>
    <n v="1"/>
    <n v="10"/>
    <s v="否"/>
    <x v="362"/>
    <n v="0"/>
    <n v="1"/>
    <n v="10"/>
    <n v="0"/>
    <n v="0"/>
    <n v="0"/>
    <s v="系"/>
    <s v="財金"/>
    <s v="財金系"/>
    <s v="財金系"/>
  </r>
  <r>
    <s v="03 26 2019  2:34PM            "/>
    <s v="張筱青"/>
    <s v="A228678796"/>
    <s v="男"/>
    <s v="10/21/1997                    "/>
    <s v="學生"/>
    <s v="管理學院                      "/>
    <s v="財金系"/>
    <s v="學士班"/>
    <n v="972717642"/>
    <m/>
    <s v="其它"/>
    <s v="是"/>
    <n v="0"/>
    <n v="0"/>
    <s v="是"/>
    <m/>
    <s v="現場報名"/>
    <m/>
    <s v="b05703097"/>
    <n v="0"/>
    <s v="TIP"/>
    <s v="企業實習計劃說明會"/>
    <s v="0325_富達投信"/>
    <n v="2"/>
    <n v="107"/>
    <n v="1"/>
    <n v="1"/>
    <n v="10"/>
    <m/>
    <x v="362"/>
    <n v="0"/>
    <n v="0"/>
    <n v="0"/>
    <n v="0"/>
    <n v="1"/>
    <n v="0"/>
    <s v="系"/>
    <s v="財金"/>
    <s v="財金系"/>
    <s v="財金系"/>
  </r>
  <r>
    <s v="03 11 2019  4:13PM            "/>
    <s v="張鈺亭"/>
    <s v="T224434418"/>
    <s v="女"/>
    <s v="11/02/1997                    "/>
    <s v="學生"/>
    <s v="文學院                        "/>
    <s v="日文系"/>
    <s v="學士班"/>
    <n v="919455403"/>
    <s v="ytc861102@gmail.com"/>
    <s v="其它"/>
    <s v="否"/>
    <n v="1"/>
    <n v="0"/>
    <s v="否"/>
    <m/>
    <s v="網路報名"/>
    <s v="140.112.4.192"/>
    <s v="b05107038"/>
    <n v="10"/>
    <s v="TIP"/>
    <s v="企業實習計劃說明會"/>
    <s v="0315_聚陽實業"/>
    <n v="2"/>
    <n v="107"/>
    <n v="1"/>
    <n v="1"/>
    <n v="10"/>
    <s v="否"/>
    <x v="363"/>
    <n v="1"/>
    <n v="0"/>
    <n v="0"/>
    <n v="1"/>
    <n v="0"/>
    <n v="0"/>
    <s v="系"/>
    <s v="其他"/>
    <s v="其他系所"/>
    <s v="其他系所"/>
  </r>
  <r>
    <s v="05  6 2019  2:32PM            "/>
    <s v="張嘉尹"/>
    <s v="E225029535"/>
    <s v="女"/>
    <s v="06/30/1998                    "/>
    <s v="學生"/>
    <s v="管理學院                      "/>
    <s v="財金系"/>
    <s v="學士班"/>
    <n v="988453155"/>
    <s v="elaine5201998@gmail.com"/>
    <s v="其它"/>
    <s v="是"/>
    <s v="                              "/>
    <m/>
    <s v="是"/>
    <m/>
    <s v="現場報名"/>
    <m/>
    <s v="b05703038"/>
    <n v="6"/>
    <s v="TIP"/>
    <s v="企業實習說明會"/>
    <s v="0506_綠藤生機"/>
    <n v="2"/>
    <n v="107"/>
    <n v="1"/>
    <n v="1"/>
    <n v="10"/>
    <m/>
    <x v="364"/>
    <n v="0"/>
    <n v="0"/>
    <n v="0"/>
    <n v="0"/>
    <n v="1"/>
    <n v="0"/>
    <s v="系"/>
    <s v="財金"/>
    <s v="財金系"/>
    <s v="財金系"/>
  </r>
  <r>
    <s v="03  7 2019  4:26PM            "/>
    <s v="張嘉珊"/>
    <s v="A227073073"/>
    <s v="女"/>
    <s v="03/27/1997                    "/>
    <s v="學生"/>
    <s v="管理學院                      "/>
    <s v="會計系"/>
    <s v="學士班"/>
    <n v="905018797"/>
    <s v="b04702082@ntu.edu.tw"/>
    <s v="其它"/>
    <s v="否"/>
    <n v="0"/>
    <n v="1"/>
    <s v="是"/>
    <m/>
    <s v="網路報名"/>
    <s v="140.112.25.20"/>
    <s v="b04702082"/>
    <n v="10"/>
    <s v="TIP"/>
    <s v="企業實習計劃說明會"/>
    <s v="0315_聚陽實業"/>
    <n v="2"/>
    <n v="107"/>
    <n v="1"/>
    <n v="1"/>
    <n v="10"/>
    <s v="是"/>
    <x v="365"/>
    <n v="0"/>
    <n v="1"/>
    <n v="10"/>
    <n v="0"/>
    <n v="0"/>
    <n v="0"/>
    <s v="系"/>
    <s v="會計"/>
    <s v="會計系"/>
    <s v="會計系"/>
  </r>
  <r>
    <s v="02 19 2019  9:31PM            "/>
    <s v="張嘉珊"/>
    <s v="A227073073"/>
    <s v="女"/>
    <s v="03/27/1997                    "/>
    <s v="學生"/>
    <s v="管理學院                      "/>
    <s v="會計系"/>
    <s v="學士班"/>
    <n v="905018797"/>
    <s v="b04702082@ntu.edu.tw"/>
    <s v="其它"/>
    <s v="否"/>
    <n v="0"/>
    <n v="1"/>
    <s v="是"/>
    <m/>
    <s v="網路報名"/>
    <s v="220.135.14.134"/>
    <s v="b04702082"/>
    <n v="10"/>
    <s v="TIP"/>
    <s v="企業實習計劃說明會"/>
    <s v="0319_玉山銀行"/>
    <n v="2"/>
    <n v="107"/>
    <n v="1"/>
    <n v="1"/>
    <n v="10"/>
    <s v="是"/>
    <x v="365"/>
    <n v="0"/>
    <n v="1"/>
    <n v="10"/>
    <n v="0"/>
    <n v="0"/>
    <n v="0"/>
    <s v="系"/>
    <s v="會計"/>
    <s v="會計系"/>
    <s v="會計系"/>
  </r>
  <r>
    <s v="02 19 2019  9:33PM            "/>
    <s v="張嘉珊"/>
    <s v="A227073073"/>
    <s v="女"/>
    <s v="03/27/1997                    "/>
    <s v="學生"/>
    <s v="管理學院                      "/>
    <s v="會計系"/>
    <s v="學士班"/>
    <n v="905018797"/>
    <s v="b04702082@ntu.edu.tw"/>
    <s v="其它"/>
    <s v="否"/>
    <n v="0"/>
    <n v="1"/>
    <s v="是"/>
    <m/>
    <s v="網路報名"/>
    <s v="220.135.14.134"/>
    <s v="b04702082"/>
    <n v="10"/>
    <s v="TIP"/>
    <s v="企業實習計劃說明會"/>
    <s v="0320_國泰金控"/>
    <n v="2"/>
    <n v="107"/>
    <n v="1"/>
    <n v="1"/>
    <n v="10"/>
    <s v="是"/>
    <x v="365"/>
    <n v="0"/>
    <n v="1"/>
    <n v="10"/>
    <n v="0"/>
    <n v="0"/>
    <n v="0"/>
    <s v="系"/>
    <s v="會計"/>
    <s v="會計系"/>
    <s v="會計系"/>
  </r>
  <r>
    <s v="03 19 2019  4:51PM            "/>
    <s v="張慧琳"/>
    <s v="AD30413690"/>
    <s v="女"/>
    <s v="08/08/1999                    "/>
    <s v="學生"/>
    <s v="管理學院                      "/>
    <s v="財金系"/>
    <s v="學士班"/>
    <n v="85101566318"/>
    <s v="anastasiacherline@yahoo.com"/>
    <s v="其它"/>
    <s v="是"/>
    <n v="0"/>
    <n v="0"/>
    <s v="是"/>
    <m/>
    <s v="現場報名"/>
    <m/>
    <s v="b06703053"/>
    <n v="0"/>
    <s v="TIP"/>
    <s v="企業實習計劃說明會"/>
    <s v="0319_玉山銀行"/>
    <n v="2"/>
    <n v="107"/>
    <n v="1"/>
    <n v="1"/>
    <n v="10"/>
    <m/>
    <x v="366"/>
    <n v="0"/>
    <n v="0"/>
    <n v="0"/>
    <n v="0"/>
    <n v="1"/>
    <n v="0"/>
    <s v="系"/>
    <s v="財金"/>
    <s v="財金系"/>
    <s v="財金系"/>
  </r>
  <r>
    <s v="03 19 2019 11:20AM            "/>
    <s v="張震權"/>
    <s v="Q123563148"/>
    <s v="女"/>
    <s v="05/15/1989                    "/>
    <s v="學生"/>
    <m/>
    <s v="政治系"/>
    <s v="碩士班"/>
    <n v="911779954"/>
    <s v="102253015@nccu.edu.tw"/>
    <s v="其它"/>
    <s v="是"/>
    <n v="0"/>
    <n v="0"/>
    <s v="是"/>
    <m/>
    <s v="現場報名"/>
    <m/>
    <s v="r03322027"/>
    <n v="0"/>
    <s v="TIP"/>
    <s v="企業實習計劃說明會"/>
    <s v="0318_大昌華嘉"/>
    <n v="2"/>
    <n v="107"/>
    <n v="1"/>
    <n v="1"/>
    <n v="10"/>
    <m/>
    <x v="367"/>
    <n v="0"/>
    <n v="0"/>
    <n v="0"/>
    <n v="0"/>
    <n v="1"/>
    <n v="0"/>
    <s v="所"/>
    <s v="其他"/>
    <s v="其他系所"/>
    <s v="其他系所"/>
  </r>
  <r>
    <s v="01 29 2019  4:13PM            "/>
    <s v="張競中"/>
    <s v="T125238141"/>
    <s v="男"/>
    <s v="12/31/1997                    "/>
    <s v="學生"/>
    <s v="管理學院                      "/>
    <s v="財金系"/>
    <s v="學士班"/>
    <n v="903589950"/>
    <s v="g61066106@gmail.com"/>
    <s v="其它"/>
    <s v="是"/>
    <n v="0"/>
    <n v="1"/>
    <s v="是"/>
    <m/>
    <s v="網路報名"/>
    <s v="111.242.152.249"/>
    <s v="b05605029"/>
    <n v="10"/>
    <s v="TIP"/>
    <s v="企業實習計劃說明會"/>
    <s v="0320_國泰金控"/>
    <n v="2"/>
    <n v="107"/>
    <n v="1"/>
    <n v="1"/>
    <n v="10"/>
    <s v="否"/>
    <x v="368"/>
    <n v="0"/>
    <n v="1"/>
    <n v="10"/>
    <n v="0"/>
    <n v="0"/>
    <n v="0"/>
    <s v="系"/>
    <s v="財金"/>
    <s v="財金系"/>
    <s v="財金系"/>
  </r>
  <r>
    <s v="03 20 2019 12:49PM            "/>
    <s v="張競中"/>
    <s v="T125238141"/>
    <s v="男"/>
    <s v="12/31/1997                    "/>
    <s v="學生"/>
    <s v="管理學院                      "/>
    <s v="財金系"/>
    <s v="學士班"/>
    <n v="903589950"/>
    <s v="g61066106@gmail.com"/>
    <s v="其它"/>
    <s v="是"/>
    <n v="0"/>
    <n v="1"/>
    <s v="是"/>
    <m/>
    <s v="網路報名"/>
    <s v="140.112.25.48"/>
    <s v="b05605029"/>
    <n v="10"/>
    <s v="TIP"/>
    <s v="企業實習計劃說明會"/>
    <s v="0325_富達投信"/>
    <n v="2"/>
    <n v="107"/>
    <n v="1"/>
    <n v="1"/>
    <n v="10"/>
    <s v="否"/>
    <x v="368"/>
    <n v="0"/>
    <n v="1"/>
    <n v="10"/>
    <n v="0"/>
    <n v="0"/>
    <n v="0"/>
    <s v="系"/>
    <s v="財金"/>
    <s v="財金系"/>
    <s v="財金系"/>
  </r>
  <r>
    <s v="03 25 2019  2:40PM            "/>
    <s v="張競中"/>
    <s v="T125238141"/>
    <s v="男"/>
    <s v="12/31/1997                    "/>
    <s v="學生"/>
    <s v="管理學院                      "/>
    <s v="財金系"/>
    <s v="學士班"/>
    <n v="903589950"/>
    <s v="g61066106@gmail.com"/>
    <s v="其它"/>
    <s v="是"/>
    <s v="                              "/>
    <m/>
    <s v="是"/>
    <m/>
    <s v="網路報名"/>
    <s v="140.112.25.19"/>
    <s v="b05605029"/>
    <n v="6"/>
    <s v="TIP"/>
    <s v="企業實習計劃說明會"/>
    <s v="0410_燦坤實業"/>
    <n v="2"/>
    <n v="107"/>
    <n v="1"/>
    <n v="1"/>
    <n v="10"/>
    <s v="否"/>
    <x v="368"/>
    <n v="0"/>
    <n v="1"/>
    <n v="10"/>
    <n v="0"/>
    <n v="0"/>
    <n v="0"/>
    <s v="系"/>
    <s v="財金"/>
    <s v="財金系"/>
    <s v="財金系"/>
  </r>
  <r>
    <s v="03 12 2019  2:36PM            "/>
    <s v="曹雅晴"/>
    <s v="N225913093"/>
    <s v="女"/>
    <s v="05/06/1998                    "/>
    <s v="學生"/>
    <s v="文學院                        "/>
    <s v="中文系"/>
    <s v="學士班"/>
    <n v="970515235"/>
    <m/>
    <s v="其它"/>
    <s v="是"/>
    <n v="0"/>
    <n v="0"/>
    <s v="是"/>
    <m/>
    <s v="現場報名"/>
    <m/>
    <s v="b05101048"/>
    <n v="0"/>
    <s v="TIP"/>
    <s v="企業實習計劃說明會"/>
    <s v="0312_工研院產科國際所"/>
    <n v="2"/>
    <n v="107"/>
    <n v="1"/>
    <n v="1"/>
    <n v="10"/>
    <m/>
    <x v="369"/>
    <n v="0"/>
    <n v="0"/>
    <n v="0"/>
    <n v="0"/>
    <n v="1"/>
    <n v="0"/>
    <s v="系"/>
    <s v="其他"/>
    <s v="其他系所"/>
    <s v="其他系所"/>
  </r>
  <r>
    <s v="03 14 2019 11:14AM            "/>
    <s v="梁品萱"/>
    <s v="F229449847"/>
    <s v="女"/>
    <s v="05/10/1999                    "/>
    <s v="學生"/>
    <s v="管理學院                      "/>
    <s v="財金系"/>
    <s v="學士班"/>
    <n v="987252310"/>
    <s v="rachel051026@gmail.com"/>
    <s v="其它"/>
    <s v="否"/>
    <n v="0"/>
    <n v="1"/>
    <s v="是"/>
    <m/>
    <s v="網路報名"/>
    <s v="42.73.86.80"/>
    <s v="b06703097"/>
    <n v="10"/>
    <s v="TIP"/>
    <s v="企業實習計劃說明會"/>
    <s v="0325_富達投信"/>
    <n v="2"/>
    <n v="107"/>
    <n v="1"/>
    <n v="1"/>
    <n v="10"/>
    <s v="否"/>
    <x v="370"/>
    <n v="0"/>
    <n v="1"/>
    <n v="10"/>
    <n v="0"/>
    <n v="0"/>
    <n v="0"/>
    <s v="系"/>
    <s v="財金"/>
    <s v="財金系"/>
    <s v="財金系"/>
  </r>
  <r>
    <s v="03 14 2019 11:26AM            "/>
    <s v="梁品萱"/>
    <s v="F229449847"/>
    <s v="女"/>
    <s v="05/10/1999                    "/>
    <s v="學生"/>
    <s v="管理學院                      "/>
    <s v="財金系"/>
    <s v="學士班"/>
    <n v="987252310"/>
    <s v="rachel051026@gmail.com"/>
    <s v="其它"/>
    <s v="否"/>
    <s v="                              "/>
    <m/>
    <s v="是"/>
    <m/>
    <s v="網路報名"/>
    <s v="42.73.86.80"/>
    <s v="b06703097"/>
    <n v="6"/>
    <s v="TIP"/>
    <s v="企業實習說明會"/>
    <s v="0426_台灣通用磨坊"/>
    <n v="2"/>
    <n v="107"/>
    <n v="1"/>
    <n v="1"/>
    <n v="10"/>
    <s v="否"/>
    <x v="370"/>
    <n v="0"/>
    <n v="1"/>
    <n v="10"/>
    <n v="0"/>
    <n v="0"/>
    <n v="0"/>
    <s v="系"/>
    <s v="財金"/>
    <s v="財金系"/>
    <s v="財金系"/>
  </r>
  <r>
    <s v="03 26 2019  3:09PM            "/>
    <s v="梁品萱"/>
    <s v="F229449847"/>
    <s v="女"/>
    <s v="05/10/1999                    "/>
    <s v="學生"/>
    <s v="管理學院                      "/>
    <s v="財金系"/>
    <s v="學士班"/>
    <n v="987252310"/>
    <s v="rachel051026@gmail.com"/>
    <s v="其它"/>
    <s v="否"/>
    <s v="                              "/>
    <m/>
    <s v="是"/>
    <m/>
    <s v="網路報名"/>
    <s v="42.73.172.18"/>
    <s v="b06703097"/>
    <n v="6"/>
    <s v="職涯講堂"/>
    <s v="實習經驗分享"/>
    <s v="0429_國企R06林威宇國企B04陳雨彤"/>
    <n v="2"/>
    <n v="107"/>
    <n v="1"/>
    <n v="1"/>
    <n v="10"/>
    <s v="暫時沒有～"/>
    <x v="370"/>
    <n v="0"/>
    <n v="1"/>
    <n v="10"/>
    <n v="0"/>
    <n v="0"/>
    <n v="0"/>
    <s v="系"/>
    <s v="財金"/>
    <s v="財金系"/>
    <s v="財金系"/>
  </r>
  <r>
    <s v="04 25 2019  3:28PM            "/>
    <s v="梁品萱"/>
    <s v="F229449847"/>
    <s v="女"/>
    <s v="05/10/1999                    "/>
    <s v="學生"/>
    <s v="管理學院                      "/>
    <s v="財金系"/>
    <s v="學士班"/>
    <n v="987252310"/>
    <s v="rachel051026@gmail.com"/>
    <s v="其它"/>
    <s v="否"/>
    <s v="                              "/>
    <m/>
    <s v="是"/>
    <m/>
    <s v="網路報名"/>
    <s v="140.112.25.106"/>
    <s v="b06703097"/>
    <n v="6"/>
    <s v="TIP"/>
    <s v="企業實習說明會"/>
    <s v="0506_綠藤生機"/>
    <n v="2"/>
    <n v="107"/>
    <n v="1"/>
    <n v="1"/>
    <n v="10"/>
    <s v="否"/>
    <x v="370"/>
    <n v="0"/>
    <n v="1"/>
    <n v="10"/>
    <n v="0"/>
    <n v="0"/>
    <n v="0"/>
    <s v="系"/>
    <s v="財金"/>
    <s v="財金系"/>
    <s v="財金系"/>
  </r>
  <r>
    <s v="03 15 2019  3:01PM            "/>
    <s v="盛子芸"/>
    <s v="A230323180"/>
    <s v="女"/>
    <s v="12/04/1998                    "/>
    <s v="學生"/>
    <s v="社會科學院                    "/>
    <s v="經濟系"/>
    <s v="學士班"/>
    <n v="912602107"/>
    <s v="o91260210@gmail.com"/>
    <s v="其它"/>
    <s v="是"/>
    <n v="0"/>
    <n v="0"/>
    <s v="是"/>
    <m/>
    <s v="現場報名"/>
    <m/>
    <s v="B06303011"/>
    <n v="0"/>
    <s v="TIP"/>
    <s v="企業實習計劃說明會"/>
    <s v="0315_聚陽實業"/>
    <n v="2"/>
    <n v="107"/>
    <n v="1"/>
    <n v="1"/>
    <n v="10"/>
    <m/>
    <x v="371"/>
    <n v="0"/>
    <n v="0"/>
    <n v="0"/>
    <n v="0"/>
    <n v="1"/>
    <n v="0"/>
    <s v="系"/>
    <s v="其他"/>
    <s v="其他系所"/>
    <s v="其他系所"/>
  </r>
  <r>
    <s v="03 19 2019  4:53PM            "/>
    <s v="盛子芸"/>
    <s v="A230323180"/>
    <s v="女"/>
    <s v="12/04/1998                    "/>
    <s v="學生"/>
    <s v="社會科學院                    "/>
    <s v="經濟系"/>
    <s v="學士班"/>
    <n v="912602107"/>
    <s v="o91260210@gmail.com"/>
    <s v="其它"/>
    <s v="是"/>
    <n v="0"/>
    <n v="0"/>
    <s v="是"/>
    <m/>
    <s v="現場報名"/>
    <m/>
    <s v="b06303011"/>
    <n v="0"/>
    <s v="TIP"/>
    <s v="企業實習計劃說明會"/>
    <s v="0319_玉山銀行"/>
    <n v="2"/>
    <n v="107"/>
    <n v="1"/>
    <n v="1"/>
    <n v="10"/>
    <m/>
    <x v="371"/>
    <n v="0"/>
    <n v="0"/>
    <n v="0"/>
    <n v="0"/>
    <n v="1"/>
    <n v="0"/>
    <s v="系"/>
    <s v="其他"/>
    <s v="其他系所"/>
    <s v="其他系所"/>
  </r>
  <r>
    <s v="03 19 2019 12:33PM            "/>
    <s v="盛子芸"/>
    <s v="A230323180"/>
    <s v="女"/>
    <s v="12/04/1998                    "/>
    <s v="學生"/>
    <s v="社會科學院                    "/>
    <s v="經濟系"/>
    <s v="學士班"/>
    <n v="912602107"/>
    <s v="o91260210@gmail.com"/>
    <s v="其它"/>
    <s v="否"/>
    <n v="0"/>
    <n v="1"/>
    <s v="是"/>
    <m/>
    <s v="網路報名"/>
    <s v="114.137.106.41"/>
    <s v="b06303011"/>
    <n v="10"/>
    <s v="TIP"/>
    <s v="企業實習計劃說明會"/>
    <s v="0320_國泰金控"/>
    <n v="2"/>
    <n v="107"/>
    <n v="1"/>
    <n v="1"/>
    <n v="10"/>
    <s v="否"/>
    <x v="371"/>
    <n v="0"/>
    <n v="1"/>
    <n v="10"/>
    <n v="0"/>
    <n v="0"/>
    <n v="0"/>
    <s v="系"/>
    <s v="其他"/>
    <s v="其他系所"/>
    <s v="其他系所"/>
  </r>
  <r>
    <m/>
    <s v="粘祐誠"/>
    <s v="B123366549"/>
    <s v="男"/>
    <s v="09/20/1998"/>
    <s v="學生"/>
    <s v="管理學院                      "/>
    <s v="財金系"/>
    <s v="學士班"/>
    <n v="956808539"/>
    <s v="cpes9740701@gmail.com"/>
    <s v="其它"/>
    <s v="是"/>
    <n v="0"/>
    <n v="0"/>
    <s v="是"/>
    <m/>
    <s v="志工"/>
    <m/>
    <s v="b06703136"/>
    <n v="20"/>
    <s v="TIP"/>
    <s v="企業實習計劃說明會"/>
    <s v="0318_大昌華嘉"/>
    <n v="2"/>
    <n v="107"/>
    <n v="1"/>
    <n v="1"/>
    <n v="10"/>
    <m/>
    <x v="372"/>
    <n v="0"/>
    <n v="0"/>
    <n v="20"/>
    <n v="0"/>
    <n v="0"/>
    <n v="1"/>
    <s v="系"/>
    <s v="財金"/>
    <s v="財金系"/>
    <s v="財金系"/>
  </r>
  <r>
    <s v="04 26 2019  2:46PM            "/>
    <s v="粘祐誠"/>
    <s v="B123366549"/>
    <s v="男"/>
    <s v="09/20/1998                    "/>
    <s v="學生"/>
    <s v="管理學院                      "/>
    <s v="財金系"/>
    <s v="學士班"/>
    <n v="956808539"/>
    <s v="cpes9740701@gmail.com"/>
    <s v="其它"/>
    <s v="是"/>
    <s v="                              "/>
    <m/>
    <s v="是"/>
    <m/>
    <s v="志工"/>
    <m/>
    <s v="B06703136"/>
    <n v="6"/>
    <s v="TIP"/>
    <s v="企業實習說明會"/>
    <s v="0426_台灣通用磨坊"/>
    <n v="2"/>
    <n v="107"/>
    <n v="1"/>
    <n v="1"/>
    <n v="10"/>
    <m/>
    <x v="372"/>
    <n v="0"/>
    <n v="0"/>
    <n v="20"/>
    <n v="0"/>
    <n v="0"/>
    <n v="1"/>
    <s v="系"/>
    <s v="財金"/>
    <s v="財金系"/>
    <s v="財金系"/>
  </r>
  <r>
    <s v="03 12 2019  2:39PM            "/>
    <s v="莊海因"/>
    <s v="N225539891"/>
    <s v="男"/>
    <s v="07/10/1999                    "/>
    <s v="學生"/>
    <s v="管理學院                      "/>
    <s v="資管系"/>
    <s v="學士班"/>
    <n v="963817025"/>
    <s v="iris88710@gmail.com"/>
    <s v="其它"/>
    <s v="是"/>
    <n v="0"/>
    <n v="0"/>
    <s v="是"/>
    <m/>
    <s v="現場報名"/>
    <m/>
    <s v="b06705033"/>
    <n v="0"/>
    <s v="TIP"/>
    <s v="企業實習計劃說明會"/>
    <s v="0312_工研院產科國際所"/>
    <n v="2"/>
    <n v="107"/>
    <n v="1"/>
    <n v="1"/>
    <n v="10"/>
    <m/>
    <x v="373"/>
    <n v="0"/>
    <n v="0"/>
    <n v="0"/>
    <n v="0"/>
    <n v="1"/>
    <n v="0"/>
    <s v="系"/>
    <s v="資管"/>
    <s v="資管系"/>
    <s v="資管系"/>
  </r>
  <r>
    <s v="03 13 2019  7:37PM            "/>
    <s v="莊偉裕"/>
    <s v="L125162145"/>
    <s v="男"/>
    <s v="07/10/1996                    "/>
    <s v="學生"/>
    <s v="生物資源暨農學院              "/>
    <s v="植微系"/>
    <s v="碩士班"/>
    <n v="976468558"/>
    <s v="R06633029@ntu.edu.tw"/>
    <s v="其它"/>
    <s v="否"/>
    <s v="                              "/>
    <m/>
    <s v="否"/>
    <m/>
    <s v="網路報名"/>
    <s v="140.112.60.15"/>
    <s v="r06633029"/>
    <n v="6"/>
    <s v="TIP"/>
    <s v="企業實習說明會"/>
    <s v="0426_台灣通用磨坊"/>
    <n v="2"/>
    <n v="107"/>
    <n v="1"/>
    <n v="1"/>
    <n v="10"/>
    <s v="否"/>
    <x v="374"/>
    <n v="1"/>
    <n v="0"/>
    <n v="0"/>
    <n v="1"/>
    <n v="0"/>
    <n v="0"/>
    <s v="所"/>
    <s v="其他"/>
    <s v="其他系所"/>
    <s v="其他系所"/>
  </r>
  <r>
    <s v="02 25 2019  4:03PM            "/>
    <s v="莊雅雯"/>
    <s v="A229487413"/>
    <s v="女"/>
    <s v="10/15/1997                    "/>
    <s v="學生"/>
    <s v="管理學院                      "/>
    <s v="財金系"/>
    <s v="學士班"/>
    <n v="981971015"/>
    <s v="avenchun@gmail.com"/>
    <s v="其它"/>
    <s v="否"/>
    <n v="0"/>
    <n v="1"/>
    <s v="是"/>
    <m/>
    <s v="網路報名"/>
    <s v="140.112.7.188"/>
    <s v="b05703098"/>
    <n v="10"/>
    <s v="TIP"/>
    <s v="企業實習計劃說明會"/>
    <s v="0320_國泰金控"/>
    <n v="2"/>
    <n v="107"/>
    <n v="1"/>
    <n v="1"/>
    <n v="10"/>
    <s v="否"/>
    <x v="375"/>
    <n v="0"/>
    <n v="1"/>
    <n v="10"/>
    <n v="0"/>
    <n v="0"/>
    <n v="0"/>
    <s v="系"/>
    <s v="財金"/>
    <s v="財金系"/>
    <s v="財金系"/>
  </r>
  <r>
    <s v="03 21 2019 10:20AM            "/>
    <s v="莊雅雯"/>
    <s v="A229487413"/>
    <s v="女"/>
    <s v="10/15/1997                    "/>
    <s v="學生"/>
    <s v="管理學院                      "/>
    <s v="財金系"/>
    <s v="學士班"/>
    <n v="981971015"/>
    <s v="avenchun@gmail.com"/>
    <s v="其它"/>
    <s v="否"/>
    <n v="1"/>
    <n v="0"/>
    <s v="否"/>
    <m/>
    <s v="網路報名"/>
    <s v="140.112.25.22"/>
    <s v="b05703098"/>
    <n v="10"/>
    <s v="TIP"/>
    <s v="企業實習計劃說明會"/>
    <s v="0322_台灣拜耳"/>
    <n v="2"/>
    <n v="107"/>
    <n v="1"/>
    <n v="1"/>
    <n v="10"/>
    <s v="否"/>
    <x v="375"/>
    <n v="1"/>
    <n v="0"/>
    <n v="0"/>
    <n v="1"/>
    <n v="0"/>
    <n v="0"/>
    <s v="系"/>
    <s v="財金"/>
    <s v="財金系"/>
    <s v="財金系"/>
  </r>
  <r>
    <s v="03  1 2019 11:12PM            "/>
    <s v="許  禎"/>
    <s v="F229550461"/>
    <s v="女"/>
    <s v="11/09/1997                    "/>
    <s v="學生"/>
    <s v="文學院                        "/>
    <s v="歷史系"/>
    <s v="學士班"/>
    <n v="987567810"/>
    <s v="b05103053@ntu.edu.tw"/>
    <s v="其它"/>
    <s v="否"/>
    <n v="0"/>
    <n v="1"/>
    <s v="是"/>
    <m/>
    <s v="網路報名"/>
    <s v="118.166.138.27"/>
    <s v="b05103053"/>
    <n v="10"/>
    <s v="TIP"/>
    <s v="企業實習計劃說明會"/>
    <s v="0319_玉山銀行"/>
    <n v="2"/>
    <n v="107"/>
    <n v="1"/>
    <n v="1"/>
    <n v="10"/>
    <s v="否"/>
    <x v="376"/>
    <n v="0"/>
    <n v="1"/>
    <n v="10"/>
    <n v="0"/>
    <n v="0"/>
    <n v="0"/>
    <s v="系"/>
    <s v="其他"/>
    <s v="其他系所"/>
    <s v="其他系所"/>
  </r>
  <r>
    <s v="03 12 2019  3:57PM            "/>
    <s v="許文柏"/>
    <s v="N125630819"/>
    <s v="男"/>
    <s v="01/15/1996                    "/>
    <s v="學生"/>
    <s v=" 電機資訊學院                 "/>
    <s v="電子所"/>
    <s v="碩士班"/>
    <n v="928192813"/>
    <s v="r07943084@ntu.edu.tw"/>
    <s v="其它"/>
    <s v="否"/>
    <n v="1"/>
    <n v="0"/>
    <s v="否"/>
    <m/>
    <s v="網路報名"/>
    <s v="211.23.119.210"/>
    <s v="r07943084"/>
    <n v="10"/>
    <s v="TIP"/>
    <s v="企業實習計劃說明會"/>
    <s v="0322_台灣拜耳"/>
    <n v="2"/>
    <n v="107"/>
    <n v="1"/>
    <n v="1"/>
    <n v="10"/>
    <s v="no"/>
    <x v="377"/>
    <n v="1"/>
    <n v="0"/>
    <n v="0"/>
    <n v="1"/>
    <n v="0"/>
    <n v="0"/>
    <s v="所"/>
    <s v="其他"/>
    <s v="其他系所"/>
    <s v="其他系所"/>
  </r>
  <r>
    <s v="02 20 2019  4:24PM            "/>
    <s v="許以萱"/>
    <s v="H224692911"/>
    <s v="女"/>
    <s v="11/17/1995                    "/>
    <s v="學生"/>
    <s v="理學院                        "/>
    <s v="心理系一般組"/>
    <s v="碩士班"/>
    <n v="937858180"/>
    <s v="yishan11761@gmail.com"/>
    <s v="其它"/>
    <s v="否"/>
    <n v="1"/>
    <n v="0"/>
    <s v="否"/>
    <m/>
    <s v="網路報名"/>
    <s v="118.169.40.237"/>
    <s v="r07227126"/>
    <n v="10"/>
    <s v="TIP"/>
    <s v="企業實習計劃說明會"/>
    <s v="0311_晟德集團"/>
    <n v="2"/>
    <n v="107"/>
    <n v="1"/>
    <n v="1"/>
    <n v="10"/>
    <s v="是"/>
    <x v="378"/>
    <n v="1"/>
    <n v="0"/>
    <n v="0"/>
    <n v="1"/>
    <n v="0"/>
    <n v="0"/>
    <s v="所"/>
    <s v="其他"/>
    <s v="其他系所"/>
    <s v="其他系所"/>
  </r>
  <r>
    <s v="02 20 2019  4:28PM            "/>
    <s v="許以萱"/>
    <s v="H224692911"/>
    <s v="女"/>
    <s v="11/17/1995                    "/>
    <s v="學生"/>
    <s v="理學院                        "/>
    <s v="心理系一般組"/>
    <s v="碩士班"/>
    <n v="937858180"/>
    <s v="yishan11761@gmail.com"/>
    <s v="其它"/>
    <s v="否"/>
    <n v="0"/>
    <n v="1"/>
    <s v="是"/>
    <m/>
    <s v="網路報名"/>
    <s v="118.169.40.237"/>
    <s v="r07227126"/>
    <n v="10"/>
    <s v="TIP"/>
    <s v="企業實習計劃說明會"/>
    <s v="0314_精英公關集團"/>
    <n v="2"/>
    <n v="107"/>
    <n v="1"/>
    <n v="1"/>
    <n v="10"/>
    <s v="是"/>
    <x v="378"/>
    <n v="0"/>
    <n v="1"/>
    <n v="10"/>
    <n v="0"/>
    <n v="0"/>
    <n v="0"/>
    <s v="所"/>
    <s v="其他"/>
    <s v="其他系所"/>
    <s v="其他系所"/>
  </r>
  <r>
    <s v="03  9 2019  7:10AM            "/>
    <s v="許弘穎"/>
    <s v="F128500492"/>
    <s v="男"/>
    <s v="09/18/1993                    "/>
    <s v="校友"/>
    <m/>
    <s v="財金系"/>
    <s v="學士班校友"/>
    <m/>
    <s v="hysyu492@gmail.com"/>
    <s v="其它"/>
    <s v="否"/>
    <n v="0"/>
    <n v="1"/>
    <s v="是"/>
    <m/>
    <s v="網路報名"/>
    <s v="180.176.60.154"/>
    <s v="hysyu492"/>
    <n v="10"/>
    <s v="TIP"/>
    <s v="企業實習計劃說明會"/>
    <s v="0312_工研院產科國際所"/>
    <n v="2"/>
    <n v="107"/>
    <n v="1"/>
    <n v="1"/>
    <n v="10"/>
    <m/>
    <x v="379"/>
    <n v="0"/>
    <n v="1"/>
    <n v="10"/>
    <n v="0"/>
    <n v="0"/>
    <n v="0"/>
    <s v="其他"/>
    <s v="非在校生"/>
    <s v="其他"/>
    <s v="其他"/>
  </r>
  <r>
    <s v="05  7 2019 10:33AM            "/>
    <s v="許芫瑞"/>
    <s v="F229905886"/>
    <s v="女"/>
    <s v="08/21/1999                    "/>
    <s v="學生"/>
    <s v="管理學院                      "/>
    <s v="會計系"/>
    <s v="學士班"/>
    <n v="927713828"/>
    <s v="hyj0927713828@gmail.com"/>
    <s v="其它"/>
    <s v="是"/>
    <s v="                              "/>
    <m/>
    <s v="是"/>
    <m/>
    <s v="網路報名"/>
    <s v="180.218.215.206"/>
    <s v="b06607045"/>
    <n v="6"/>
    <s v="TIP"/>
    <s v="企業實習說明會"/>
    <s v="0508_台大創創中心"/>
    <n v="2"/>
    <n v="10"/>
    <n v="1"/>
    <n v="107"/>
    <n v="10"/>
    <s v="否"/>
    <x v="380"/>
    <n v="0"/>
    <n v="1"/>
    <n v="10"/>
    <n v="0"/>
    <n v="0"/>
    <n v="0"/>
    <s v="系"/>
    <s v="會計"/>
    <s v="會計系"/>
    <s v="會計系"/>
  </r>
  <r>
    <s v="02 24 2019  4:07PM            "/>
    <s v="許芷菱"/>
    <s v="A226900535"/>
    <s v="女"/>
    <s v="09/23/1997                    "/>
    <s v="學生"/>
    <s v="生物資源暨農學院              "/>
    <s v="農經系"/>
    <s v="學士班"/>
    <n v="975566134"/>
    <s v="B05607043@ntu.edu.tw"/>
    <s v="其它"/>
    <s v="否"/>
    <n v="0"/>
    <n v="1"/>
    <s v="是"/>
    <m/>
    <s v="網路報名"/>
    <s v="118.168.67.104"/>
    <s v="b05607043"/>
    <n v="10"/>
    <s v="TIP"/>
    <s v="企業實習計劃說明會"/>
    <s v="0311_晟德集團"/>
    <n v="2"/>
    <n v="107"/>
    <n v="1"/>
    <n v="1"/>
    <n v="10"/>
    <s v="否"/>
    <x v="381"/>
    <n v="0"/>
    <n v="1"/>
    <n v="10"/>
    <n v="0"/>
    <n v="0"/>
    <n v="0"/>
    <s v="系"/>
    <s v="其他"/>
    <s v="其他系所"/>
    <s v="其他系所"/>
  </r>
  <r>
    <s v="03 10 2019  4:24PM            "/>
    <s v="許芷菱"/>
    <s v="A226900535"/>
    <s v="女"/>
    <s v="09/23/1997                    "/>
    <s v="學生"/>
    <s v="生物資源暨農學院              "/>
    <s v="農經系"/>
    <s v="學士班"/>
    <n v="975566134"/>
    <s v="B05607043@ntu.edu.tw"/>
    <s v="其它"/>
    <s v="否"/>
    <n v="0"/>
    <n v="1"/>
    <s v="是"/>
    <m/>
    <s v="網路報名"/>
    <s v="61.231.178.250"/>
    <s v="b05607043"/>
    <n v="10"/>
    <s v="TIP"/>
    <s v="企業實習計劃說明會"/>
    <s v="0312_工研院產科國際所"/>
    <n v="2"/>
    <n v="107"/>
    <n v="1"/>
    <n v="1"/>
    <n v="10"/>
    <m/>
    <x v="381"/>
    <n v="0"/>
    <n v="1"/>
    <n v="10"/>
    <n v="0"/>
    <n v="0"/>
    <n v="0"/>
    <s v="系"/>
    <s v="其他"/>
    <s v="其他系所"/>
    <s v="其他系所"/>
  </r>
  <r>
    <s v="02 24 2019  4:11PM            "/>
    <s v="許芷菱"/>
    <s v="A226900535"/>
    <s v="女"/>
    <s v="09/23/1997                    "/>
    <s v="學生"/>
    <s v="生物資源暨農學院              "/>
    <s v="農經系"/>
    <s v="學士班"/>
    <n v="975566134"/>
    <s v="B05607043@ntu.edu.tw"/>
    <s v="其它"/>
    <s v="否"/>
    <n v="0"/>
    <n v="1"/>
    <s v="是"/>
    <m/>
    <s v="網路報名"/>
    <s v="118.168.67.104"/>
    <s v="b05607043"/>
    <n v="10"/>
    <s v="TIP"/>
    <s v="企業實習計劃說明會"/>
    <s v="0314_精英公關集團"/>
    <n v="2"/>
    <n v="107"/>
    <n v="1"/>
    <n v="1"/>
    <n v="10"/>
    <s v="否"/>
    <x v="381"/>
    <n v="0"/>
    <n v="1"/>
    <n v="10"/>
    <n v="0"/>
    <n v="0"/>
    <n v="0"/>
    <s v="系"/>
    <s v="其他"/>
    <s v="其他系所"/>
    <s v="其他系所"/>
  </r>
  <r>
    <s v="03 10 2019  4:24PM            "/>
    <s v="許芷菱"/>
    <s v="A226900535"/>
    <s v="女"/>
    <s v="09/23/1997                    "/>
    <s v="學生"/>
    <s v="生物資源暨農學院              "/>
    <s v="農經系"/>
    <s v="學士班"/>
    <n v="975566134"/>
    <s v="B05607043@ntu.edu.tw"/>
    <s v="其它"/>
    <s v="否"/>
    <n v="0"/>
    <n v="1"/>
    <s v="是"/>
    <m/>
    <s v="網路報名"/>
    <s v="61.231.178.250"/>
    <s v="b05607043"/>
    <n v="10"/>
    <s v="TIP"/>
    <s v="企業實習計劃說明會"/>
    <s v="0318_大昌華嘉"/>
    <n v="2"/>
    <n v="107"/>
    <n v="1"/>
    <n v="1"/>
    <n v="10"/>
    <m/>
    <x v="381"/>
    <n v="0"/>
    <n v="1"/>
    <n v="10"/>
    <n v="0"/>
    <n v="0"/>
    <n v="0"/>
    <s v="系"/>
    <s v="其他"/>
    <s v="其他系所"/>
    <s v="其他系所"/>
  </r>
  <r>
    <s v="02 24 2019  4:08PM            "/>
    <s v="許芷菱"/>
    <s v="A226900535"/>
    <s v="女"/>
    <s v="09/23/1997                    "/>
    <s v="學生"/>
    <s v="生物資源暨農學院              "/>
    <s v="農經系"/>
    <s v="學士班"/>
    <n v="975566134"/>
    <s v="B05607043@ntu.edu.tw"/>
    <s v="其它"/>
    <s v="否"/>
    <n v="0"/>
    <n v="1"/>
    <s v="是"/>
    <m/>
    <s v="網路報名"/>
    <s v="118.168.67.104"/>
    <s v="b05607043"/>
    <n v="10"/>
    <s v="TIP"/>
    <s v="企業實習計劃說明會"/>
    <s v="0319_玉山銀行"/>
    <n v="2"/>
    <n v="107"/>
    <n v="1"/>
    <n v="1"/>
    <n v="10"/>
    <s v="否"/>
    <x v="381"/>
    <n v="0"/>
    <n v="1"/>
    <n v="10"/>
    <n v="0"/>
    <n v="0"/>
    <n v="0"/>
    <s v="系"/>
    <s v="其他"/>
    <s v="其他系所"/>
    <s v="其他系所"/>
  </r>
  <r>
    <s v="03 13 2019 11:12AM            "/>
    <s v="許芷菱"/>
    <s v="A226900535"/>
    <s v="女"/>
    <s v="09/23/1997                    "/>
    <s v="學生"/>
    <s v="生物資源暨農學院              "/>
    <s v="農經系"/>
    <s v="學士班"/>
    <n v="975566134"/>
    <s v="B05607043@ntu.edu.tw"/>
    <s v="其它"/>
    <s v="否"/>
    <n v="0"/>
    <n v="1"/>
    <s v="是"/>
    <m/>
    <s v="網路報名"/>
    <s v="140.112.4.192"/>
    <s v="b05607043"/>
    <n v="10"/>
    <s v="TIP"/>
    <s v="企業實習計劃說明會"/>
    <s v="0320_國泰金控"/>
    <n v="2"/>
    <n v="107"/>
    <n v="1"/>
    <n v="1"/>
    <n v="10"/>
    <s v="否"/>
    <x v="381"/>
    <n v="0"/>
    <n v="1"/>
    <n v="10"/>
    <n v="0"/>
    <n v="0"/>
    <n v="0"/>
    <s v="系"/>
    <s v="其他"/>
    <s v="其他系所"/>
    <s v="其他系所"/>
  </r>
  <r>
    <s v="03 10 2019  4:25PM            "/>
    <s v="許芷菱"/>
    <s v="A226900535"/>
    <s v="女"/>
    <s v="09/23/1997                    "/>
    <s v="學生"/>
    <s v="生物資源暨農學院              "/>
    <s v="農經系"/>
    <s v="學士班"/>
    <n v="975566134"/>
    <s v="B05607043@ntu.edu.tw"/>
    <s v="其它"/>
    <s v="否"/>
    <n v="0"/>
    <n v="1"/>
    <s v="是"/>
    <m/>
    <s v="網路報名"/>
    <s v="61.231.178.250"/>
    <s v="b05607043"/>
    <n v="10"/>
    <s v="TIP"/>
    <s v="企業實習計劃說明會"/>
    <s v="0325_富達投信"/>
    <n v="2"/>
    <n v="107"/>
    <n v="1"/>
    <n v="1"/>
    <n v="10"/>
    <s v="否"/>
    <x v="381"/>
    <n v="0"/>
    <n v="1"/>
    <n v="10"/>
    <n v="0"/>
    <n v="0"/>
    <n v="0"/>
    <s v="系"/>
    <s v="其他"/>
    <s v="其他系所"/>
    <s v="其他系所"/>
  </r>
  <r>
    <s v="03 11 2019  9:26AM            "/>
    <s v="許家愷"/>
    <s v="AA20154615"/>
    <s v="男"/>
    <s v="08/11/1995                    "/>
    <s v="學生"/>
    <s v="文學院                        "/>
    <s v="哲學系"/>
    <s v="碩士班"/>
    <n v="936256513"/>
    <s v="R05124013@ntu.edu.tw"/>
    <s v="其它"/>
    <s v="否"/>
    <n v="1"/>
    <n v="0"/>
    <s v="否"/>
    <m/>
    <s v="網路報名"/>
    <s v="140.112.215.145"/>
    <s v="r05124013"/>
    <n v="10"/>
    <s v="TIP"/>
    <s v="企業實習計劃說明會"/>
    <s v="0314_精英公關集團"/>
    <n v="2"/>
    <n v="107"/>
    <n v="1"/>
    <n v="1"/>
    <n v="10"/>
    <s v="否"/>
    <x v="382"/>
    <n v="1"/>
    <n v="0"/>
    <n v="0"/>
    <n v="1"/>
    <n v="0"/>
    <n v="0"/>
    <s v="所"/>
    <s v="其他"/>
    <s v="其他系所"/>
    <s v="其他系所"/>
  </r>
  <r>
    <s v="04 19 2019  9:55AM            "/>
    <s v="許家寧"/>
    <s v="A225433526"/>
    <s v="女"/>
    <s v="07/27/1999                    "/>
    <s v="學生"/>
    <s v="管理學院                      "/>
    <s v="財金系"/>
    <s v="學士班"/>
    <n v="983788394"/>
    <s v="cathyhsu727@gmail.com"/>
    <s v="其它"/>
    <s v="否"/>
    <s v="                              "/>
    <m/>
    <s v="是"/>
    <m/>
    <s v="網路報名"/>
    <s v="140.112.25.99"/>
    <s v="b06703004"/>
    <n v="6"/>
    <s v="TIP"/>
    <s v="企業實習說明會"/>
    <s v="0426_台灣通用磨坊"/>
    <n v="2"/>
    <n v="107"/>
    <n v="1"/>
    <n v="1"/>
    <n v="10"/>
    <s v="否"/>
    <x v="383"/>
    <n v="0"/>
    <n v="1"/>
    <n v="10"/>
    <n v="0"/>
    <n v="0"/>
    <n v="0"/>
    <s v="系"/>
    <s v="財金"/>
    <s v="財金系"/>
    <s v="財金系"/>
  </r>
  <r>
    <s v="04 19 2019 10:10AM            "/>
    <s v="許家寧"/>
    <s v="A225433526"/>
    <s v="女"/>
    <s v="07/27/1999                    "/>
    <s v="學生"/>
    <s v="管理學院                      "/>
    <s v="財金系"/>
    <s v="學士班"/>
    <n v="983788394"/>
    <s v="cathyhsu727@gmail.com"/>
    <s v="其它"/>
    <s v="否"/>
    <s v="                              "/>
    <m/>
    <s v="是"/>
    <m/>
    <s v="網路報名"/>
    <s v="140.112.25.99"/>
    <s v="b06703004"/>
    <n v="6"/>
    <s v="TIP"/>
    <s v="企業實習說明會"/>
    <s v="0506_綠藤生機"/>
    <n v="2"/>
    <n v="107"/>
    <n v="1"/>
    <n v="1"/>
    <n v="10"/>
    <s v="否"/>
    <x v="383"/>
    <n v="0"/>
    <n v="1"/>
    <n v="10"/>
    <n v="0"/>
    <n v="0"/>
    <n v="0"/>
    <s v="系"/>
    <s v="財金"/>
    <s v="財金系"/>
    <s v="財金系"/>
  </r>
  <r>
    <s v="03 13 2019  4:51PM            "/>
    <s v="許晉毓"/>
    <s v="F130080978"/>
    <s v="男"/>
    <s v="07/18/1997                    "/>
    <s v="學生"/>
    <s v="管理學院                      "/>
    <s v="工管系企管組"/>
    <s v="學士班"/>
    <n v="970624796"/>
    <s v="B04701141@ntu.edu.tw"/>
    <s v="其它"/>
    <s v="否"/>
    <n v="0"/>
    <n v="1"/>
    <s v="是"/>
    <m/>
    <s v="網路報名"/>
    <s v="140.112.25.106"/>
    <s v="b04701141"/>
    <n v="10"/>
    <s v="TIP"/>
    <s v="企業實習計劃說明會"/>
    <s v="0319_玉山銀行"/>
    <n v="2"/>
    <n v="107"/>
    <n v="1"/>
    <n v="1"/>
    <n v="10"/>
    <s v="是"/>
    <x v="384"/>
    <n v="0"/>
    <n v="1"/>
    <n v="10"/>
    <n v="0"/>
    <n v="0"/>
    <n v="0"/>
    <s v="系"/>
    <s v="工管"/>
    <s v="工管系"/>
    <s v="工管系"/>
  </r>
  <r>
    <s v="03 13 2019  4:05PM            "/>
    <s v="許晉毓"/>
    <s v="F130080978"/>
    <s v="男"/>
    <s v="07/18/1997                    "/>
    <s v="學生"/>
    <s v="管理學院                      "/>
    <s v="工管系企管組"/>
    <s v="學士班"/>
    <n v="970624796"/>
    <s v="B04701141@ntu.edu.tw"/>
    <s v="其它"/>
    <s v="否"/>
    <n v="0"/>
    <n v="1"/>
    <s v="是"/>
    <m/>
    <s v="網路報名"/>
    <s v="140.112.25.106"/>
    <s v="b04701141"/>
    <n v="10"/>
    <s v="TIP"/>
    <s v="企業實習計劃說明會"/>
    <s v="0320_國泰金控"/>
    <n v="2"/>
    <n v="107"/>
    <n v="1"/>
    <n v="1"/>
    <n v="10"/>
    <s v="yes"/>
    <x v="384"/>
    <n v="0"/>
    <n v="1"/>
    <n v="10"/>
    <n v="0"/>
    <n v="0"/>
    <n v="0"/>
    <s v="系"/>
    <s v="工管"/>
    <s v="工管系"/>
    <s v="工管系"/>
  </r>
  <r>
    <s v="03 13 2019  4:04PM            "/>
    <s v="許晉毓"/>
    <s v="F130080978"/>
    <s v="男"/>
    <s v="07/18/1997                    "/>
    <s v="學生"/>
    <s v="管理學院                      "/>
    <s v="工管系企管組"/>
    <s v="學士班"/>
    <n v="970624796"/>
    <s v="B04701141@ntu.edu.tw"/>
    <s v="其它"/>
    <s v="否"/>
    <n v="1"/>
    <n v="0"/>
    <s v="否"/>
    <m/>
    <s v="網路報名"/>
    <s v="140.112.25.106"/>
    <s v="b04701141"/>
    <n v="10"/>
    <s v="TIP"/>
    <s v="企業實習計劃說明會"/>
    <s v="0325_富達投信"/>
    <n v="2"/>
    <n v="107"/>
    <n v="1"/>
    <n v="1"/>
    <n v="10"/>
    <s v="yes"/>
    <x v="384"/>
    <n v="1"/>
    <n v="0"/>
    <n v="0"/>
    <n v="1"/>
    <n v="0"/>
    <n v="0"/>
    <s v="系"/>
    <s v="工管"/>
    <s v="工管系"/>
    <s v="工管系"/>
  </r>
  <r>
    <s v="03 11 2019  1:59PM            "/>
    <s v="許偉亮"/>
    <s v="F129534723"/>
    <s v="男"/>
    <s v="03/25/1998                    "/>
    <s v="學生"/>
    <s v="管理學院                      "/>
    <s v="財金系"/>
    <s v="學士班"/>
    <n v="933806983"/>
    <s v="b05703011@ntu.edu.tw"/>
    <s v="其它"/>
    <s v="否"/>
    <n v="0"/>
    <n v="1"/>
    <s v="是"/>
    <m/>
    <s v="網路報名"/>
    <s v="140.112.25.41"/>
    <s v="b05703011"/>
    <n v="10"/>
    <s v="TIP"/>
    <s v="企業實習計劃說明會"/>
    <s v="0319_玉山銀行"/>
    <n v="2"/>
    <n v="107"/>
    <n v="1"/>
    <n v="1"/>
    <n v="10"/>
    <s v="否"/>
    <x v="385"/>
    <n v="0"/>
    <n v="1"/>
    <n v="10"/>
    <n v="0"/>
    <n v="0"/>
    <n v="0"/>
    <s v="系"/>
    <s v="財金"/>
    <s v="財金系"/>
    <s v="財金系"/>
  </r>
  <r>
    <s v="04 11 2019  2:48PM            "/>
    <s v="許偉亮"/>
    <s v="F129534723"/>
    <s v="男"/>
    <s v="03/25/1998                    "/>
    <s v="學生"/>
    <s v="管理學院                      "/>
    <s v="財金系"/>
    <s v="學士班"/>
    <n v="933219872"/>
    <m/>
    <s v="其它"/>
    <s v="是"/>
    <s v="                              "/>
    <m/>
    <s v="是"/>
    <m/>
    <s v="現場報名"/>
    <m/>
    <s v="b05703011"/>
    <n v="6"/>
    <s v="TIP"/>
    <s v="企業實習計劃說明會"/>
    <s v="0411_SAS"/>
    <n v="2"/>
    <n v="107"/>
    <n v="1"/>
    <n v="1"/>
    <n v="10"/>
    <m/>
    <x v="385"/>
    <n v="0"/>
    <n v="0"/>
    <n v="0"/>
    <n v="0"/>
    <n v="1"/>
    <n v="0"/>
    <s v="系"/>
    <s v="財金"/>
    <s v="財金系"/>
    <s v="財金系"/>
  </r>
  <r>
    <s v="02 18 2019 10:21AM            "/>
    <s v="許偉斌"/>
    <s v="CA30000902"/>
    <s v="男"/>
    <s v="11/30/1994                    "/>
    <s v="學生"/>
    <s v="工學院                        "/>
    <s v="土木系水利組"/>
    <s v="碩士班"/>
    <n v="0"/>
    <s v="11111@ntu.com"/>
    <s v="其它"/>
    <s v="是"/>
    <n v="0"/>
    <n v="1"/>
    <s v="是"/>
    <m/>
    <s v="網路報名"/>
    <s v="140.112.235.110"/>
    <s v="r06521327"/>
    <n v="10"/>
    <s v="TIP"/>
    <s v="企業實習計劃說明會"/>
    <s v="0306_藍天百腦匯"/>
    <n v="2"/>
    <n v="107"/>
    <n v="1"/>
    <n v="1"/>
    <n v="10"/>
    <s v="是"/>
    <x v="386"/>
    <n v="0"/>
    <n v="1"/>
    <n v="10"/>
    <n v="0"/>
    <n v="0"/>
    <n v="0"/>
    <s v="所"/>
    <s v="其他"/>
    <s v="其他系所"/>
    <s v="其他系所"/>
  </r>
  <r>
    <s v="02 13 2019  9:46AM            "/>
    <s v="許偉斌"/>
    <s v="CA30000902"/>
    <s v="男"/>
    <s v="11/30/1994                    "/>
    <s v="學生"/>
    <s v="工學院                        "/>
    <s v="CE"/>
    <s v="碩士班"/>
    <n v="0"/>
    <s v="11111@ntu.com"/>
    <s v="其它"/>
    <s v="是"/>
    <n v="0"/>
    <n v="1"/>
    <s v="是"/>
    <m/>
    <s v="網路報名"/>
    <s v="140.112.235.194"/>
    <s v="r06521327"/>
    <n v="10"/>
    <s v="TIP"/>
    <s v="企業實習計劃說明會"/>
    <s v="0311_晟德集團"/>
    <n v="2"/>
    <n v="107"/>
    <n v="1"/>
    <n v="1"/>
    <n v="10"/>
    <s v="是"/>
    <x v="386"/>
    <n v="0"/>
    <n v="1"/>
    <n v="10"/>
    <n v="0"/>
    <n v="0"/>
    <n v="0"/>
    <s v="所"/>
    <s v="其他"/>
    <s v="其他系所"/>
    <s v="其他系所"/>
  </r>
  <r>
    <s v="02 28 2019  3:54PM            "/>
    <s v="許偉斌"/>
    <s v="CA30000902"/>
    <s v="男"/>
    <s v="11/30/1994                    "/>
    <s v="學生"/>
    <s v="工學院                        "/>
    <s v="土木系水利組"/>
    <s v="碩士班"/>
    <n v="0"/>
    <s v="11111@ntu.com"/>
    <s v="其它"/>
    <s v="是"/>
    <n v="0"/>
    <n v="1"/>
    <s v="是"/>
    <m/>
    <s v="網路報名"/>
    <s v="140.112.235.222"/>
    <s v="r06521327"/>
    <n v="10"/>
    <s v="TIP"/>
    <s v="企業實習計劃說明會"/>
    <s v="0312_工研院產科國際所"/>
    <n v="2"/>
    <n v="107"/>
    <n v="1"/>
    <n v="1"/>
    <n v="10"/>
    <m/>
    <x v="386"/>
    <n v="0"/>
    <n v="1"/>
    <n v="10"/>
    <n v="0"/>
    <n v="0"/>
    <n v="0"/>
    <s v="所"/>
    <s v="其他"/>
    <s v="其他系所"/>
    <s v="其他系所"/>
  </r>
  <r>
    <s v="03 11 2019  3:37AM            "/>
    <s v="許偉斌"/>
    <s v="CA30000902"/>
    <s v="男"/>
    <s v="11/30/1994                    "/>
    <s v="學生"/>
    <s v="工學院                        "/>
    <s v="土木系水利組"/>
    <s v="碩士班"/>
    <n v="0"/>
    <s v="11111@ntu.com"/>
    <s v="其它"/>
    <s v="是"/>
    <n v="0"/>
    <n v="1"/>
    <s v="是"/>
    <m/>
    <s v="網路報名"/>
    <s v="180.217.98.100"/>
    <s v="r06521327"/>
    <n v="10"/>
    <s v="TIP"/>
    <s v="企業實習計劃說明會"/>
    <s v="0315_聚陽實業"/>
    <n v="2"/>
    <n v="107"/>
    <n v="1"/>
    <n v="1"/>
    <n v="10"/>
    <s v="是"/>
    <x v="386"/>
    <n v="0"/>
    <n v="1"/>
    <n v="10"/>
    <n v="0"/>
    <n v="0"/>
    <n v="0"/>
    <s v="所"/>
    <s v="其他"/>
    <s v="其他系所"/>
    <s v="其他系所"/>
  </r>
  <r>
    <s v="02 28 2019  3:54PM            "/>
    <s v="許偉斌"/>
    <s v="CA30000902"/>
    <s v="男"/>
    <s v="11/30/1994                    "/>
    <s v="學生"/>
    <s v="工學院                        "/>
    <s v="土木系水利組"/>
    <s v="碩士班"/>
    <n v="0"/>
    <s v="11111@ntu.com"/>
    <s v="其它"/>
    <s v="是"/>
    <n v="0"/>
    <n v="1"/>
    <s v="是"/>
    <m/>
    <s v="網路報名"/>
    <s v="140.112.235.222"/>
    <s v="r06521327"/>
    <n v="10"/>
    <s v="TIP"/>
    <s v="企業實習計劃說明會"/>
    <s v="0318_大昌華嘉"/>
    <n v="2"/>
    <n v="107"/>
    <n v="1"/>
    <n v="1"/>
    <n v="10"/>
    <m/>
    <x v="386"/>
    <n v="0"/>
    <n v="1"/>
    <n v="10"/>
    <n v="0"/>
    <n v="0"/>
    <n v="0"/>
    <s v="所"/>
    <s v="其他"/>
    <s v="其他系所"/>
    <s v="其他系所"/>
  </r>
  <r>
    <s v="02 18 2019 10:22AM            "/>
    <s v="許偉斌"/>
    <s v="CA30000902"/>
    <s v="男"/>
    <s v="11/30/1994                    "/>
    <s v="學生"/>
    <s v="工學院                        "/>
    <s v="ca"/>
    <s v="碩士班"/>
    <n v="0"/>
    <s v="11111@ntu.com"/>
    <s v="其它"/>
    <s v="是"/>
    <n v="0"/>
    <n v="1"/>
    <s v="是"/>
    <m/>
    <s v="網路報名"/>
    <s v="140.112.235.110"/>
    <s v="r06521327"/>
    <n v="10"/>
    <s v="TIP"/>
    <s v="企業實習計劃說明會"/>
    <s v="0319_玉山銀行"/>
    <n v="2"/>
    <n v="107"/>
    <n v="1"/>
    <n v="1"/>
    <n v="10"/>
    <s v="是"/>
    <x v="386"/>
    <n v="0"/>
    <n v="1"/>
    <n v="10"/>
    <n v="0"/>
    <n v="0"/>
    <n v="0"/>
    <s v="所"/>
    <s v="其他"/>
    <s v="其他系所"/>
    <s v="其他系所"/>
  </r>
  <r>
    <s v="02 13 2019  9:47AM            "/>
    <s v="許偉斌"/>
    <s v="CA30000902"/>
    <s v="男"/>
    <s v="11/30/1994                    "/>
    <s v="學生"/>
    <s v="工學院                        "/>
    <s v="CE"/>
    <s v="碩士班"/>
    <n v="0"/>
    <s v="11111@ntu.com"/>
    <s v="其它"/>
    <s v="是"/>
    <n v="0"/>
    <n v="1"/>
    <s v="是"/>
    <m/>
    <s v="網路報名"/>
    <s v="140.112.235.194"/>
    <s v="r06521327"/>
    <n v="10"/>
    <s v="TIP"/>
    <s v="企業實習計劃說明會"/>
    <s v="0320_國泰金控"/>
    <n v="2"/>
    <n v="107"/>
    <n v="1"/>
    <n v="1"/>
    <n v="10"/>
    <s v="YES"/>
    <x v="386"/>
    <n v="0"/>
    <n v="1"/>
    <n v="10"/>
    <n v="0"/>
    <n v="0"/>
    <n v="0"/>
    <s v="所"/>
    <s v="其他"/>
    <s v="其他系所"/>
    <s v="其他系所"/>
  </r>
  <r>
    <s v="02 28 2019  3:55PM            "/>
    <s v="許偉斌"/>
    <s v="CA30000902"/>
    <s v="男"/>
    <s v="11/30/1994                    "/>
    <s v="學生"/>
    <s v="工學院                        "/>
    <s v="土木系水利組"/>
    <s v="碩士班"/>
    <n v="0"/>
    <s v="11111@ntu.com"/>
    <s v="其它"/>
    <s v="是"/>
    <n v="0"/>
    <n v="1"/>
    <s v="是"/>
    <m/>
    <s v="網路報名"/>
    <s v="140.112.235.222"/>
    <s v="r06521327"/>
    <n v="10"/>
    <s v="TIP"/>
    <s v="企業實習計劃說明會"/>
    <s v="0322_台灣拜耳"/>
    <n v="2"/>
    <n v="107"/>
    <n v="1"/>
    <n v="1"/>
    <n v="10"/>
    <s v="yes"/>
    <x v="386"/>
    <n v="0"/>
    <n v="1"/>
    <n v="10"/>
    <n v="0"/>
    <n v="0"/>
    <n v="0"/>
    <s v="所"/>
    <s v="其他"/>
    <s v="其他系所"/>
    <s v="其他系所"/>
  </r>
  <r>
    <s v="03 11 2019  3:36AM            "/>
    <s v="許偉斌"/>
    <s v="CA30000902"/>
    <s v="男"/>
    <s v="11/30/1994                    "/>
    <s v="學生"/>
    <s v="工學院                        "/>
    <s v="土木系水利組"/>
    <s v="碩士班"/>
    <n v="0"/>
    <s v="11111@ntu.com"/>
    <s v="其它"/>
    <s v="是"/>
    <n v="0"/>
    <n v="1"/>
    <s v="是"/>
    <m/>
    <s v="網路報名"/>
    <s v="180.217.98.100"/>
    <s v="r06521327"/>
    <n v="10"/>
    <s v="TIP"/>
    <s v="企業實習計劃說明會"/>
    <s v="0325_富達投信"/>
    <n v="2"/>
    <n v="107"/>
    <n v="1"/>
    <n v="1"/>
    <n v="10"/>
    <s v="?"/>
    <x v="386"/>
    <n v="0"/>
    <n v="1"/>
    <n v="10"/>
    <n v="0"/>
    <n v="0"/>
    <n v="0"/>
    <s v="所"/>
    <s v="其他"/>
    <s v="其他系所"/>
    <s v="其他系所"/>
  </r>
  <r>
    <m/>
    <s v="許偉斌"/>
    <m/>
    <m/>
    <m/>
    <m/>
    <m/>
    <m/>
    <m/>
    <m/>
    <m/>
    <m/>
    <m/>
    <m/>
    <m/>
    <m/>
    <m/>
    <m/>
    <m/>
    <s v="r06521327"/>
    <m/>
    <s v="出席問題"/>
    <m/>
    <s v="0327 只領便當就離開了"/>
    <m/>
    <m/>
    <m/>
    <m/>
    <m/>
    <m/>
    <x v="386"/>
    <m/>
    <n v="0"/>
    <n v="-90"/>
    <m/>
    <m/>
    <m/>
    <m/>
    <s v="非在校生"/>
    <m/>
    <m/>
  </r>
  <r>
    <s v="03 18 2019 11:47AM            "/>
    <s v="許偉斌"/>
    <s v="CA30000902"/>
    <s v="男"/>
    <s v="11/30/1994                    "/>
    <s v="學生"/>
    <s v="工學院                        "/>
    <s v="土木系水利組"/>
    <s v="碩士班"/>
    <n v="0"/>
    <s v="11111@ntu.com"/>
    <s v="其它"/>
    <s v="是"/>
    <s v="                              "/>
    <m/>
    <s v="否"/>
    <m/>
    <s v="網路報名"/>
    <s v="180.217.103.221"/>
    <s v="r06521327"/>
    <n v="6"/>
    <s v="TIP"/>
    <s v="企業實習計劃說明會"/>
    <s v="0327_願麗醫美集團"/>
    <n v="2"/>
    <n v="107"/>
    <n v="1"/>
    <n v="1"/>
    <n v="10"/>
    <s v="否"/>
    <x v="386"/>
    <n v="1"/>
    <n v="0"/>
    <n v="0"/>
    <n v="1"/>
    <n v="0"/>
    <n v="0"/>
    <s v="所"/>
    <s v="其他"/>
    <s v="其他系所"/>
    <s v="其他系所"/>
  </r>
  <r>
    <s v="03 14 2019 11:53PM            "/>
    <s v="許國輝"/>
    <s v="A129576333"/>
    <s v="男"/>
    <s v="02/15/1997                    "/>
    <s v="學生"/>
    <s v="社會科學院                    "/>
    <s v="政治系公行組"/>
    <s v="學士班"/>
    <n v="932219416"/>
    <s v="b05302360@ntu.edu.tw"/>
    <s v="其它"/>
    <s v="否"/>
    <n v="0"/>
    <n v="1"/>
    <s v="是"/>
    <m/>
    <s v="網路報名"/>
    <s v="111.250.161.211"/>
    <s v="b05302360"/>
    <n v="10"/>
    <s v="TIP"/>
    <s v="企業實習計劃說明會"/>
    <s v="0319_玉山銀行"/>
    <n v="2"/>
    <n v="107"/>
    <n v="1"/>
    <n v="1"/>
    <n v="10"/>
    <s v="是"/>
    <x v="387"/>
    <n v="0"/>
    <n v="1"/>
    <n v="10"/>
    <n v="0"/>
    <n v="0"/>
    <n v="0"/>
    <s v="系"/>
    <s v="其他"/>
    <s v="其他系所"/>
    <s v="其他系所"/>
  </r>
  <r>
    <s v="02 21 2019  3:09AM            "/>
    <s v="許惟傑"/>
    <s v="A128466212"/>
    <s v="男"/>
    <s v="04/10/1997                    "/>
    <s v="學生"/>
    <s v="理學院                        "/>
    <s v="數學系"/>
    <s v="學士班"/>
    <n v="978514122"/>
    <s v="B04201038@ntu.edu.tw"/>
    <s v="其它"/>
    <s v="否"/>
    <n v="0"/>
    <n v="1"/>
    <s v="是"/>
    <m/>
    <s v="網路報名"/>
    <s v="118.169.174.248"/>
    <s v="b04201038"/>
    <n v="10"/>
    <s v="TIP"/>
    <s v="企業實習計劃說明會"/>
    <s v="0319_玉山銀行"/>
    <n v="2"/>
    <n v="107"/>
    <n v="1"/>
    <n v="1"/>
    <n v="10"/>
    <s v="是"/>
    <x v="388"/>
    <n v="0"/>
    <n v="1"/>
    <n v="10"/>
    <n v="0"/>
    <n v="0"/>
    <n v="0"/>
    <s v="系"/>
    <s v="其他"/>
    <s v="其他系所"/>
    <s v="其他系所"/>
  </r>
  <r>
    <s v="02 21 2019  3:08AM            "/>
    <s v="許惟傑"/>
    <s v="A128466212"/>
    <s v="男"/>
    <s v="04/10/1997                    "/>
    <s v="學生"/>
    <s v="理學院                        "/>
    <s v="數學系"/>
    <s v="學士班"/>
    <n v="978514122"/>
    <s v="B04201038@ntu.edu.tw"/>
    <s v="其它"/>
    <s v="否"/>
    <n v="0"/>
    <n v="1"/>
    <s v="是"/>
    <m/>
    <s v="網路報名"/>
    <s v="118.169.174.248"/>
    <s v="b04201038"/>
    <n v="10"/>
    <s v="TIP"/>
    <s v="企業實習計劃說明會"/>
    <s v="0320_國泰金控"/>
    <n v="2"/>
    <n v="107"/>
    <n v="1"/>
    <n v="1"/>
    <n v="10"/>
    <s v="有"/>
    <x v="388"/>
    <n v="0"/>
    <n v="1"/>
    <n v="10"/>
    <n v="0"/>
    <n v="0"/>
    <n v="0"/>
    <s v="系"/>
    <s v="其他"/>
    <s v="其他系所"/>
    <s v="其他系所"/>
  </r>
  <r>
    <s v="04 13 2019 12:57PM            "/>
    <s v="許惟傑"/>
    <s v="A128466212"/>
    <s v="男"/>
    <s v="04/10/1997                    "/>
    <s v="學生"/>
    <s v="理學院                        "/>
    <s v="數學系"/>
    <s v="學士班"/>
    <n v="978514122"/>
    <m/>
    <s v="其它"/>
    <s v="是"/>
    <s v="                              "/>
    <m/>
    <s v="是"/>
    <m/>
    <s v="網路報名"/>
    <m/>
    <s v="B04201038"/>
    <m/>
    <s v="TCP"/>
    <s v="結業式"/>
    <s v="0329_結業式"/>
    <n v="2"/>
    <n v="107"/>
    <n v="1"/>
    <n v="0"/>
    <n v="0"/>
    <m/>
    <x v="388"/>
    <n v="0"/>
    <n v="1"/>
    <n v="0"/>
    <n v="0"/>
    <n v="0"/>
    <n v="0"/>
    <s v="系"/>
    <s v="其他"/>
    <s v="其他系所"/>
    <s v="其他系所"/>
  </r>
  <r>
    <s v="04 10 2019 11:46PM            "/>
    <s v="許翔宇"/>
    <s v="H124662877"/>
    <s v="男"/>
    <s v="03/31/1997                    "/>
    <s v="學生"/>
    <s v="管理學院                      "/>
    <s v="工管系企管組"/>
    <s v="學士班"/>
    <n v="33379173"/>
    <s v="b04701142@ntu.edu.tw"/>
    <s v="其它"/>
    <s v="否"/>
    <s v="                              "/>
    <m/>
    <s v="否"/>
    <m/>
    <s v="網路報名"/>
    <s v="140.112.250.28"/>
    <s v="b04701142"/>
    <n v="6"/>
    <s v="職涯講堂"/>
    <s v="校友職涯分享會"/>
    <s v="0423_EMBA108級鄭玉琪"/>
    <n v="2"/>
    <n v="107"/>
    <n v="1"/>
    <n v="1"/>
    <n v="10"/>
    <s v="行銷最需具備的能力是什麼"/>
    <x v="389"/>
    <n v="1"/>
    <n v="0"/>
    <n v="0"/>
    <n v="1"/>
    <n v="0"/>
    <n v="0"/>
    <s v="系"/>
    <s v="工管"/>
    <s v="工管系"/>
    <s v="工管系"/>
  </r>
  <r>
    <s v="03 18 2019 12:56PM            "/>
    <s v="許馨文"/>
    <s v="F229041172"/>
    <s v="女"/>
    <s v="05/16/1995                    "/>
    <s v="學生"/>
    <s v="管理學院                      "/>
    <s v="財金系"/>
    <s v="碩士班"/>
    <n v="921384516"/>
    <s v="baby605love@gmail.com"/>
    <s v="其它"/>
    <s v="否"/>
    <n v="0"/>
    <n v="1"/>
    <s v="是"/>
    <m/>
    <s v="網路報名"/>
    <s v="111.71.118.52"/>
    <s v="r07723080"/>
    <n v="10"/>
    <s v="TIP"/>
    <s v="企業實習計劃說明會"/>
    <s v="0320_國泰金控"/>
    <n v="2"/>
    <n v="107"/>
    <n v="1"/>
    <n v="1"/>
    <n v="10"/>
    <s v="是"/>
    <x v="390"/>
    <n v="0"/>
    <n v="1"/>
    <n v="10"/>
    <n v="0"/>
    <n v="0"/>
    <n v="0"/>
    <s v="所"/>
    <s v="財金"/>
    <s v="財金所"/>
    <s v="財金所"/>
  </r>
  <r>
    <s v="03 24 2019 10:30PM            "/>
    <s v="許馨文"/>
    <s v="F229041172"/>
    <s v="女"/>
    <s v="05/16/1995                    "/>
    <s v="學生"/>
    <s v="管理學院                      "/>
    <s v="財金系"/>
    <s v="碩士班"/>
    <n v="921384516"/>
    <s v="baby605love@gmail.com"/>
    <s v="其它"/>
    <s v="否"/>
    <n v="0"/>
    <n v="1"/>
    <s v="是"/>
    <m/>
    <s v="網路報名"/>
    <s v="1.161.23.247"/>
    <s v="r07723080"/>
    <n v="10"/>
    <s v="TIP"/>
    <s v="企業實習計劃說明會"/>
    <s v="0325_富達投信"/>
    <n v="2"/>
    <n v="107"/>
    <n v="1"/>
    <n v="1"/>
    <n v="10"/>
    <s v="是"/>
    <x v="390"/>
    <n v="0"/>
    <n v="1"/>
    <n v="10"/>
    <n v="0"/>
    <n v="0"/>
    <n v="0"/>
    <s v="所"/>
    <s v="財金"/>
    <s v="財金所"/>
    <s v="財金所"/>
  </r>
  <r>
    <m/>
    <s v="連宇婷"/>
    <m/>
    <m/>
    <m/>
    <s v="企業夥伴"/>
    <s v="藍天百腦匯"/>
    <m/>
    <s v="其他"/>
    <m/>
    <m/>
    <m/>
    <m/>
    <m/>
    <m/>
    <s v="是"/>
    <m/>
    <s v="網路報名"/>
    <m/>
    <s v="其他"/>
    <m/>
    <s v="TCP"/>
    <s v="結業式"/>
    <s v="0329_結業式"/>
    <n v="2"/>
    <n v="107"/>
    <n v="1"/>
    <n v="0"/>
    <n v="0"/>
    <m/>
    <x v="391"/>
    <n v="0"/>
    <n v="1"/>
    <n v="0"/>
    <n v="0"/>
    <n v="0"/>
    <n v="0"/>
    <s v="其他"/>
    <s v="非在校生"/>
    <s v="其他"/>
    <s v="其他"/>
  </r>
  <r>
    <s v="03  8 2019  4:18PM            "/>
    <s v="郭力銨"/>
    <s v="G122673531"/>
    <s v="男"/>
    <s v="02/19/1998                    "/>
    <s v="學生"/>
    <s v="管理學院                      "/>
    <s v="會計系"/>
    <s v="學士班"/>
    <n v="911456798"/>
    <s v="eric0219c@gmail.com"/>
    <s v="其它"/>
    <s v="否"/>
    <n v="0"/>
    <n v="1"/>
    <s v="是"/>
    <m/>
    <s v="網路報名"/>
    <s v="1.169.195.88"/>
    <s v="b05702014"/>
    <n v="10"/>
    <s v="TIP"/>
    <s v="企業實習計劃說明會"/>
    <s v="0320_國泰金控"/>
    <n v="2"/>
    <n v="107"/>
    <n v="1"/>
    <n v="1"/>
    <n v="10"/>
    <s v="否"/>
    <x v="392"/>
    <n v="0"/>
    <n v="1"/>
    <n v="10"/>
    <n v="0"/>
    <n v="0"/>
    <n v="0"/>
    <s v="系"/>
    <s v="會計"/>
    <s v="會計系"/>
    <s v="會計系"/>
  </r>
  <r>
    <s v="03  4 2019  8:32PM            "/>
    <s v="郭小瑄"/>
    <s v="F229019803"/>
    <s v="女"/>
    <s v="01/08/1997                    "/>
    <s v="學生"/>
    <s v="管理學院                      "/>
    <s v="財金系"/>
    <s v="學士班"/>
    <n v="965019687"/>
    <s v="susankuo8601@gmail.com"/>
    <s v="其它"/>
    <s v="否"/>
    <n v="0"/>
    <n v="1"/>
    <s v="是"/>
    <m/>
    <s v="網路報名"/>
    <s v="175.181.189.203"/>
    <s v="b04406040"/>
    <n v="10"/>
    <s v="TIP"/>
    <s v="企業實習計劃說明會"/>
    <s v="0314_精英公關集團"/>
    <n v="2"/>
    <n v="107"/>
    <n v="1"/>
    <n v="1"/>
    <n v="10"/>
    <s v="是"/>
    <x v="393"/>
    <n v="0"/>
    <n v="1"/>
    <n v="10"/>
    <n v="0"/>
    <n v="0"/>
    <n v="0"/>
    <s v="系"/>
    <s v="財金"/>
    <s v="財金系"/>
    <s v="財金系"/>
  </r>
  <r>
    <s v="03 12 2019  2:37PM            "/>
    <s v="郭文開"/>
    <s v="C221547049"/>
    <s v="男"/>
    <s v="07/21/1999                    "/>
    <s v="學生"/>
    <s v="管理學院                      "/>
    <s v="工管系企管組"/>
    <s v="學士班"/>
    <n v="917039300"/>
    <s v="chiantikuo@gmail.com"/>
    <s v="其它"/>
    <s v="是"/>
    <n v="0"/>
    <n v="0"/>
    <s v="是"/>
    <m/>
    <s v="現場報名"/>
    <m/>
    <s v="b06701147"/>
    <n v="0"/>
    <s v="TIP"/>
    <s v="企業實習計劃說明會"/>
    <s v="0312_工研院產科國際所"/>
    <n v="2"/>
    <n v="107"/>
    <n v="1"/>
    <n v="1"/>
    <n v="10"/>
    <m/>
    <x v="394"/>
    <n v="0"/>
    <n v="0"/>
    <n v="0"/>
    <n v="0"/>
    <n v="1"/>
    <n v="0"/>
    <s v="系"/>
    <s v="工管"/>
    <s v="工管系"/>
    <s v="工管系"/>
  </r>
  <r>
    <s v="03 19 2019 11:19AM            "/>
    <s v="郭文開"/>
    <s v="C221547049"/>
    <s v="女"/>
    <s v="07/21/1999                    "/>
    <s v="學生"/>
    <s v="管理學院                      "/>
    <s v="工管系企管組"/>
    <s v="學士班"/>
    <n v="917039300"/>
    <s v="chiantikuo@gmail.com"/>
    <s v="其它"/>
    <s v="是"/>
    <n v="0"/>
    <n v="0"/>
    <s v="是"/>
    <m/>
    <s v="現場報名"/>
    <m/>
    <s v="b06701147"/>
    <n v="0"/>
    <s v="TIP"/>
    <s v="企業實習計劃說明會"/>
    <s v="0318_大昌華嘉"/>
    <n v="2"/>
    <n v="107"/>
    <n v="1"/>
    <n v="1"/>
    <n v="10"/>
    <m/>
    <x v="394"/>
    <n v="0"/>
    <n v="0"/>
    <n v="0"/>
    <n v="0"/>
    <n v="1"/>
    <n v="0"/>
    <s v="系"/>
    <s v="工管"/>
    <s v="工管系"/>
    <s v="工管系"/>
  </r>
  <r>
    <s v="03 15 2019  9:00AM            "/>
    <s v="郭宛欣"/>
    <s v="A229734177"/>
    <s v="女"/>
    <s v="02/16/1998                    "/>
    <s v="學生"/>
    <s v="文學院                        "/>
    <s v="歷史系"/>
    <s v="學士班"/>
    <n v="981021628"/>
    <s v="tp953534candy@gmail.com"/>
    <s v="其它"/>
    <s v="是"/>
    <n v="0"/>
    <n v="0"/>
    <s v="是"/>
    <m/>
    <s v="現場報名"/>
    <m/>
    <s v="B05103028"/>
    <n v="0"/>
    <s v="TIP"/>
    <s v="企業實習計劃說明會"/>
    <s v="0314_精英公關集團"/>
    <n v="2"/>
    <n v="107"/>
    <n v="1"/>
    <n v="1"/>
    <n v="10"/>
    <m/>
    <x v="395"/>
    <n v="0"/>
    <n v="0"/>
    <n v="0"/>
    <n v="0"/>
    <n v="1"/>
    <n v="0"/>
    <s v="系"/>
    <s v="其他"/>
    <s v="其他系所"/>
    <s v="其他系所"/>
  </r>
  <r>
    <s v="05  2 2019  3:20PM            "/>
    <s v="郭宛欣"/>
    <s v="A229734177"/>
    <s v="女"/>
    <s v="02/16/1998                    "/>
    <s v="學生"/>
    <s v="文學院                        "/>
    <s v="歷史系"/>
    <s v="學士班"/>
    <n v="981021628"/>
    <s v="tp953534candy@gmail.com"/>
    <s v="其它"/>
    <s v="否"/>
    <s v="                              "/>
    <m/>
    <s v="是"/>
    <m/>
    <s v="網路報名"/>
    <s v="140.112.25.106"/>
    <s v="b05103028"/>
    <n v="6"/>
    <s v="TIP"/>
    <s v="企業實習說明會"/>
    <s v="0506_綠藤生機"/>
    <n v="2"/>
    <n v="107"/>
    <n v="1"/>
    <n v="1"/>
    <n v="10"/>
    <s v="否"/>
    <x v="395"/>
    <n v="0"/>
    <n v="1"/>
    <n v="10"/>
    <n v="0"/>
    <n v="0"/>
    <n v="0"/>
    <s v="系"/>
    <s v="其他"/>
    <s v="其他系所"/>
    <s v="其他系所"/>
  </r>
  <r>
    <m/>
    <s v="郭旺隴"/>
    <m/>
    <m/>
    <m/>
    <s v="企業夥伴"/>
    <s v="國泰世華銀行"/>
    <m/>
    <s v="其他"/>
    <m/>
    <m/>
    <m/>
    <m/>
    <m/>
    <m/>
    <s v="是"/>
    <m/>
    <s v="網路報名"/>
    <m/>
    <s v="其他"/>
    <m/>
    <s v="TCP"/>
    <s v="結業式"/>
    <s v="0329_結業式"/>
    <n v="2"/>
    <n v="107"/>
    <n v="1"/>
    <n v="0"/>
    <n v="0"/>
    <m/>
    <x v="396"/>
    <n v="0"/>
    <n v="1"/>
    <n v="0"/>
    <n v="0"/>
    <n v="0"/>
    <n v="0"/>
    <s v="其他"/>
    <s v="非在校生"/>
    <s v="其他"/>
    <s v="其他"/>
  </r>
  <r>
    <s v="04  8 2019 11:41PM            "/>
    <s v="郭芳妤"/>
    <s v="E225061864"/>
    <s v="女"/>
    <s v="10/19/1998                    "/>
    <s v="學生"/>
    <s v="管理學院                      "/>
    <s v="工管系科管組"/>
    <s v="學士班"/>
    <n v="928061019"/>
    <s v="b06701225@ntu.edu.tw"/>
    <s v="其它"/>
    <s v="否"/>
    <s v="                              "/>
    <m/>
    <s v="是"/>
    <m/>
    <s v="網路報名"/>
    <s v="223.140.144.106"/>
    <s v="b06701225"/>
    <n v="6"/>
    <s v="TIP"/>
    <s v="企業實習計劃說明會"/>
    <s v="0411_SAS"/>
    <n v="2"/>
    <n v="107"/>
    <n v="1"/>
    <n v="1"/>
    <n v="10"/>
    <s v="否"/>
    <x v="397"/>
    <n v="0"/>
    <n v="1"/>
    <n v="10"/>
    <n v="0"/>
    <n v="0"/>
    <n v="0"/>
    <s v="系"/>
    <s v="工管"/>
    <s v="工管系"/>
    <s v="工管系"/>
  </r>
  <r>
    <s v="03  5 2019  6:32PM            "/>
    <s v="郭芷言"/>
    <s v="A227101456"/>
    <s v="女"/>
    <s v="12/18/1999                    "/>
    <s v="學生"/>
    <s v="生物資源暨農學院              "/>
    <s v="農化系"/>
    <s v="學士班"/>
    <n v="963071218"/>
    <s v="kuozhiyan@gmail.com"/>
    <s v="其它"/>
    <s v="否"/>
    <n v="0"/>
    <n v="1"/>
    <s v="是"/>
    <m/>
    <s v="網路報名"/>
    <s v="61.228.94.206"/>
    <s v="b07603029"/>
    <n v="10"/>
    <s v="TIP"/>
    <s v="企業實習計劃說明會"/>
    <s v="0322_台灣拜耳"/>
    <n v="2"/>
    <n v="107"/>
    <n v="1"/>
    <n v="1"/>
    <n v="10"/>
    <s v="否"/>
    <x v="398"/>
    <n v="0"/>
    <n v="1"/>
    <n v="10"/>
    <n v="0"/>
    <n v="0"/>
    <n v="0"/>
    <s v="系"/>
    <s v="其他"/>
    <s v="其他系所"/>
    <s v="其他系所"/>
  </r>
  <r>
    <s v="03 22 2019  2:40PM            "/>
    <s v="郭芷言"/>
    <s v="A227101456"/>
    <s v="女"/>
    <s v="12/18/1999                    "/>
    <s v="學生"/>
    <s v="生物資源暨農學院              "/>
    <s v="農化系"/>
    <s v="學士班"/>
    <n v="963071218"/>
    <s v="kuozhiyan@gmail.com"/>
    <s v="其它"/>
    <s v="否"/>
    <n v="0"/>
    <n v="1"/>
    <s v="是"/>
    <m/>
    <s v="網路報名"/>
    <s v="49.218.18.12"/>
    <s v="b07603029"/>
    <n v="10"/>
    <s v="TIP"/>
    <s v="企業實習計劃說明會"/>
    <s v="0325_富達投信"/>
    <n v="2"/>
    <n v="107"/>
    <n v="1"/>
    <n v="1"/>
    <n v="10"/>
    <s v="否"/>
    <x v="398"/>
    <n v="0"/>
    <n v="1"/>
    <n v="10"/>
    <n v="0"/>
    <n v="0"/>
    <n v="0"/>
    <s v="系"/>
    <s v="其他"/>
    <s v="其他系所"/>
    <s v="其他系所"/>
  </r>
  <r>
    <s v="03 22 2019  2:37PM            "/>
    <s v="郭芷言"/>
    <s v="A227101456"/>
    <s v="女"/>
    <s v="12/18/1999                    "/>
    <s v="學生"/>
    <s v="生物資源暨農學院              "/>
    <s v="農化系"/>
    <s v="學士班"/>
    <n v="963071218"/>
    <s v="kuozhiyan@gmail.com"/>
    <s v="其它"/>
    <s v="否"/>
    <s v="                              "/>
    <m/>
    <s v="是"/>
    <m/>
    <s v="網路報名"/>
    <s v="49.218.18.12"/>
    <s v="b07603029"/>
    <n v="6"/>
    <s v="TIP"/>
    <s v="企業實習說明會"/>
    <s v="0426_台灣通用磨坊"/>
    <n v="2"/>
    <n v="107"/>
    <n v="1"/>
    <n v="1"/>
    <n v="10"/>
    <s v="否"/>
    <x v="398"/>
    <n v="0"/>
    <n v="1"/>
    <n v="10"/>
    <n v="0"/>
    <n v="0"/>
    <n v="0"/>
    <s v="系"/>
    <s v="其他"/>
    <s v="其他系所"/>
    <s v="其他系所"/>
  </r>
  <r>
    <s v="03 19 2019 11:21AM            "/>
    <s v="郭俐"/>
    <s v="S224794570"/>
    <s v="女"/>
    <s v="10/30/1997                    "/>
    <s v="學生"/>
    <s v="社會科學院                    "/>
    <s v="經濟系"/>
    <s v="學士班"/>
    <n v="911991244"/>
    <s v="axfihhtn@gmail.com"/>
    <s v="其它"/>
    <s v="是"/>
    <n v="0"/>
    <n v="0"/>
    <s v="是"/>
    <m/>
    <s v="現場報名"/>
    <m/>
    <s v="b05103029"/>
    <n v="0"/>
    <s v="TIP"/>
    <s v="企業實習計劃說明會"/>
    <s v="0318_大昌華嘉"/>
    <n v="2"/>
    <n v="107"/>
    <n v="1"/>
    <n v="1"/>
    <n v="10"/>
    <m/>
    <x v="399"/>
    <n v="0"/>
    <n v="0"/>
    <n v="0"/>
    <n v="0"/>
    <n v="1"/>
    <n v="0"/>
    <s v="系"/>
    <s v="其他"/>
    <s v="其他系所"/>
    <s v="其他系所"/>
  </r>
  <r>
    <s v="02 24 2019 10:26AM            "/>
    <s v="郭奕安"/>
    <s v="F230458183"/>
    <s v="女"/>
    <s v="08/13/2000                    "/>
    <s v="學生"/>
    <s v="管理學院                      "/>
    <s v="會計系"/>
    <s v="學士班"/>
    <n v="973819786"/>
    <s v="b07702083@ntu.edu.tw"/>
    <s v="其它"/>
    <s v="否"/>
    <n v="0"/>
    <n v="1"/>
    <s v="是"/>
    <m/>
    <s v="網路報名"/>
    <s v="43.248.18.37"/>
    <s v="b07702083"/>
    <n v="10"/>
    <s v="TIP"/>
    <s v="企業實習計劃說明會"/>
    <s v="0314_精英公關集團"/>
    <n v="2"/>
    <n v="107"/>
    <n v="1"/>
    <n v="1"/>
    <n v="10"/>
    <s v="否"/>
    <x v="400"/>
    <n v="0"/>
    <n v="1"/>
    <n v="10"/>
    <n v="0"/>
    <n v="0"/>
    <n v="0"/>
    <s v="系"/>
    <s v="會計"/>
    <s v="會計系"/>
    <s v="會計系"/>
  </r>
  <r>
    <s v="03 20 2019  3:03PM            "/>
    <s v="郭彥辰"/>
    <s v="R124499675"/>
    <s v="女"/>
    <s v="07/12/1995                    "/>
    <s v="學生"/>
    <s v="管理學院                      "/>
    <s v="國企系"/>
    <s v="碩士班"/>
    <n v="975757263"/>
    <s v="s102212030@mail1.ncnu.edu.tw"/>
    <s v="其它"/>
    <s v="是"/>
    <n v="0"/>
    <n v="0"/>
    <s v="是"/>
    <m/>
    <s v="現場報名"/>
    <m/>
    <s v="r06724031"/>
    <n v="0"/>
    <s v="TIP"/>
    <s v="企業實習計劃說明會"/>
    <s v="0320_國泰金控"/>
    <n v="2"/>
    <n v="107"/>
    <n v="1"/>
    <n v="1"/>
    <n v="10"/>
    <m/>
    <x v="401"/>
    <n v="0"/>
    <n v="0"/>
    <n v="0"/>
    <n v="0"/>
    <n v="1"/>
    <n v="0"/>
    <s v="所"/>
    <s v="國企"/>
    <s v="國企所"/>
    <s v="國企所"/>
  </r>
  <r>
    <s v="03 22 2019  6:56PM            "/>
    <s v="郭哲源"/>
    <s v="B122612891"/>
    <s v="男"/>
    <s v="12/10/1994                    "/>
    <s v="學生"/>
    <s v="生物資源暨農學院              "/>
    <s v="農經系"/>
    <s v="碩士班"/>
    <n v="972102559"/>
    <s v="kathtony0712@gmail.com"/>
    <s v="其它"/>
    <s v="是"/>
    <n v="0"/>
    <n v="1"/>
    <s v="是"/>
    <m/>
    <s v="網路報名"/>
    <s v="140.112.86.230"/>
    <s v="r06627012"/>
    <n v="10"/>
    <s v="TIP"/>
    <s v="企業實習計劃說明會"/>
    <s v="0325_富達投信"/>
    <n v="2"/>
    <n v="107"/>
    <n v="1"/>
    <n v="1"/>
    <n v="10"/>
    <s v="無"/>
    <x v="402"/>
    <n v="0"/>
    <n v="1"/>
    <n v="10"/>
    <n v="0"/>
    <n v="0"/>
    <n v="0"/>
    <s v="所"/>
    <s v="其他"/>
    <s v="其他系所"/>
    <s v="其他系所"/>
  </r>
  <r>
    <s v="03 12 2019 10:33AM            "/>
    <s v="郭庭亦"/>
    <s v="S224555322"/>
    <s v="女"/>
    <s v="09/24/1995                    "/>
    <s v="學生"/>
    <s v="醫學院                        "/>
    <s v="毒理所"/>
    <s v="碩士班"/>
    <n v="975767330"/>
    <s v="tingyikuo48@gmail.com"/>
    <s v="其它"/>
    <s v="是"/>
    <n v="0"/>
    <n v="0"/>
    <s v="是"/>
    <m/>
    <s v="現場報名"/>
    <m/>
    <s v="r07447005"/>
    <n v="0"/>
    <s v="TIP"/>
    <s v="企業實習計劃說明會"/>
    <s v="0311_晟德集團"/>
    <n v="2"/>
    <n v="107"/>
    <n v="1"/>
    <n v="1"/>
    <n v="10"/>
    <m/>
    <x v="403"/>
    <n v="0"/>
    <n v="0"/>
    <n v="0"/>
    <n v="0"/>
    <n v="1"/>
    <n v="0"/>
    <s v="所"/>
    <s v="其他"/>
    <s v="其他系所"/>
    <s v="其他系所"/>
  </r>
  <r>
    <s v="03 13 2019 12:19PM            "/>
    <s v="郭庭亦"/>
    <s v="S224555322"/>
    <s v="女"/>
    <s v="09/24/1995                    "/>
    <s v="學生"/>
    <s v="醫學院                        "/>
    <s v="毒理所"/>
    <s v="碩士班"/>
    <n v="975767330"/>
    <s v="tingyikuo48@gmail.com"/>
    <s v="其它"/>
    <s v="是"/>
    <n v="0"/>
    <n v="1"/>
    <s v="是"/>
    <m/>
    <s v="網路報名"/>
    <s v="140.112.25.22"/>
    <s v="r07447005"/>
    <n v="10"/>
    <s v="TIP"/>
    <s v="企業實習計劃說明會"/>
    <s v="0322_台灣拜耳"/>
    <n v="2"/>
    <n v="107"/>
    <n v="1"/>
    <n v="1"/>
    <n v="10"/>
    <s v="無"/>
    <x v="403"/>
    <n v="0"/>
    <n v="1"/>
    <n v="10"/>
    <n v="0"/>
    <n v="0"/>
    <n v="0"/>
    <s v="所"/>
    <s v="其他"/>
    <s v="其他系所"/>
    <s v="其他系所"/>
  </r>
  <r>
    <s v="03 15 2019 12:33PM            "/>
    <s v="郭庭瑜"/>
    <s v="H224921051"/>
    <s v="女"/>
    <s v="02/11/1999                    "/>
    <s v="學生"/>
    <s v="管理學院                      "/>
    <s v="財金系"/>
    <s v="學士班"/>
    <n v="975573669"/>
    <s v="daphnekuo0211@gmail.com"/>
    <s v="其它"/>
    <s v="否"/>
    <n v="0"/>
    <n v="1"/>
    <s v="是"/>
    <m/>
    <s v="網路報名"/>
    <s v="114.45.92.2"/>
    <s v="b06703099"/>
    <n v="10"/>
    <s v="TIP"/>
    <s v="企業實習計劃說明會"/>
    <s v="0319_玉山銀行"/>
    <n v="2"/>
    <n v="107"/>
    <n v="1"/>
    <n v="1"/>
    <n v="10"/>
    <s v="否"/>
    <x v="404"/>
    <n v="0"/>
    <n v="1"/>
    <n v="10"/>
    <n v="0"/>
    <n v="0"/>
    <n v="0"/>
    <s v="系"/>
    <s v="財金"/>
    <s v="財金系"/>
    <s v="財金系"/>
  </r>
  <r>
    <s v="02 20 2019 11:34AM            "/>
    <s v="郭晉銓"/>
    <s v="G122224556"/>
    <s v="男"/>
    <s v="11/10/1994                    "/>
    <s v="學生"/>
    <s v="理學院                        "/>
    <s v="化學系化學組"/>
    <s v="碩士班"/>
    <n v="963505696"/>
    <s v="b02203069@ntu.edu.tw"/>
    <s v="其它"/>
    <s v="否"/>
    <n v="0"/>
    <n v="1"/>
    <s v="是"/>
    <m/>
    <s v="網路報名"/>
    <s v="140.112.54.87"/>
    <s v="r06223117"/>
    <n v="10"/>
    <s v="TIP"/>
    <s v="企業實習計劃說明會"/>
    <s v="0306_藍天百腦匯"/>
    <n v="2"/>
    <n v="107"/>
    <n v="1"/>
    <n v="1"/>
    <n v="10"/>
    <s v="否"/>
    <x v="405"/>
    <n v="0"/>
    <n v="1"/>
    <n v="10"/>
    <n v="0"/>
    <n v="0"/>
    <n v="0"/>
    <s v="所"/>
    <s v="其他"/>
    <s v="其他系所"/>
    <s v="其他系所"/>
  </r>
  <r>
    <s v="02 20 2019 11:30AM            "/>
    <s v="郭晉銓"/>
    <s v="G122224556"/>
    <s v="男"/>
    <s v="11/10/1994                    "/>
    <s v="學生"/>
    <s v="理學院                        "/>
    <s v="化學系化學組"/>
    <s v="碩士班"/>
    <n v="963505696"/>
    <s v="b02203069@ntu.edu.tw"/>
    <s v="其它"/>
    <s v="否"/>
    <n v="0"/>
    <n v="1"/>
    <s v="是"/>
    <m/>
    <s v="網路報名"/>
    <s v="140.112.54.87"/>
    <s v="r06223117"/>
    <n v="10"/>
    <s v="TIP"/>
    <s v="企業實習計劃說明會"/>
    <s v="0311_晟德集團"/>
    <n v="2"/>
    <n v="107"/>
    <n v="1"/>
    <n v="1"/>
    <n v="10"/>
    <s v="否"/>
    <x v="405"/>
    <n v="0"/>
    <n v="1"/>
    <n v="10"/>
    <n v="0"/>
    <n v="0"/>
    <n v="0"/>
    <s v="所"/>
    <s v="其他"/>
    <s v="其他系所"/>
    <s v="其他系所"/>
  </r>
  <r>
    <s v="03  4 2019  6:20PM            "/>
    <s v="郭晉銓"/>
    <s v="G122224556"/>
    <s v="男"/>
    <s v="11/10/1994                    "/>
    <s v="學生"/>
    <s v="理學院                        "/>
    <s v="化學系化學組"/>
    <s v="碩士班"/>
    <n v="963505696"/>
    <s v="b02203069@ntu.edu.tw"/>
    <s v="其它"/>
    <s v="否"/>
    <n v="0"/>
    <n v="1"/>
    <s v="是"/>
    <m/>
    <s v="網路報名"/>
    <s v="140.112.54.87"/>
    <s v="r06223117"/>
    <n v="10"/>
    <s v="TIP"/>
    <s v="企業實習計劃說明會"/>
    <s v="0312_工研院產科國際所"/>
    <n v="2"/>
    <n v="107"/>
    <n v="1"/>
    <n v="1"/>
    <n v="10"/>
    <m/>
    <x v="405"/>
    <n v="0"/>
    <n v="1"/>
    <n v="10"/>
    <n v="0"/>
    <n v="0"/>
    <n v="0"/>
    <s v="所"/>
    <s v="其他"/>
    <s v="其他系所"/>
    <s v="其他系所"/>
  </r>
  <r>
    <s v="02 26 2019 11:12AM            "/>
    <s v="郭晉銓"/>
    <s v="G122224556"/>
    <s v="男"/>
    <s v="11/10/1994                    "/>
    <s v="學生"/>
    <s v="理學院                        "/>
    <s v="化學系化學組"/>
    <s v="碩士班"/>
    <n v="963505696"/>
    <s v="b02203069@ntu.edu.tw"/>
    <s v="其它"/>
    <s v="否"/>
    <n v="0"/>
    <n v="1"/>
    <s v="是"/>
    <m/>
    <s v="網路報名"/>
    <s v="140.112.54.87"/>
    <s v="r06223117"/>
    <n v="10"/>
    <s v="TIP"/>
    <s v="企業實習計劃說明會"/>
    <s v="0313_全球人壽"/>
    <n v="2"/>
    <n v="107"/>
    <n v="1"/>
    <n v="1"/>
    <n v="10"/>
    <s v="否"/>
    <x v="405"/>
    <n v="0"/>
    <n v="1"/>
    <n v="10"/>
    <n v="0"/>
    <n v="0"/>
    <n v="0"/>
    <s v="所"/>
    <s v="其他"/>
    <s v="其他系所"/>
    <s v="其他系所"/>
  </r>
  <r>
    <s v="02 20 2019 11:33AM            "/>
    <s v="郭晉銓"/>
    <s v="G122224556"/>
    <s v="男"/>
    <s v="11/10/1994                    "/>
    <s v="學生"/>
    <s v="理學院                        "/>
    <s v="化學系化學組"/>
    <s v="碩士班"/>
    <n v="963505696"/>
    <s v="b02203069@ntu.edu.tw"/>
    <s v="其它"/>
    <s v="否"/>
    <n v="0"/>
    <n v="1"/>
    <s v="是"/>
    <m/>
    <s v="網路報名"/>
    <s v="140.112.54.87"/>
    <s v="r06223117"/>
    <n v="10"/>
    <s v="TIP"/>
    <s v="企業實習計劃說明會"/>
    <s v="0314_精英公關集團"/>
    <n v="2"/>
    <n v="107"/>
    <n v="1"/>
    <n v="1"/>
    <n v="10"/>
    <s v="否"/>
    <x v="405"/>
    <n v="0"/>
    <n v="1"/>
    <n v="10"/>
    <n v="0"/>
    <n v="0"/>
    <n v="0"/>
    <s v="所"/>
    <s v="其他"/>
    <s v="其他系所"/>
    <s v="其他系所"/>
  </r>
  <r>
    <s v="02 20 2019 11:32AM            "/>
    <s v="郭晉銓"/>
    <s v="G122224556"/>
    <s v="男"/>
    <s v="11/10/1994                    "/>
    <s v="學生"/>
    <s v="理學院                        "/>
    <s v="化學系化學組"/>
    <s v="碩士班"/>
    <n v="963505696"/>
    <s v="b02203069@ntu.edu.tw"/>
    <s v="其它"/>
    <s v="否"/>
    <n v="0"/>
    <n v="1"/>
    <s v="是"/>
    <m/>
    <s v="網路報名"/>
    <s v="140.112.54.87"/>
    <s v="r06223117"/>
    <n v="10"/>
    <s v="TIP"/>
    <s v="企業實習計劃說明會"/>
    <s v="0315_聚陽實業"/>
    <n v="2"/>
    <n v="107"/>
    <n v="1"/>
    <n v="1"/>
    <n v="10"/>
    <s v="否"/>
    <x v="405"/>
    <n v="0"/>
    <n v="1"/>
    <n v="10"/>
    <n v="0"/>
    <n v="0"/>
    <n v="0"/>
    <s v="所"/>
    <s v="其他"/>
    <s v="其他系所"/>
    <s v="其他系所"/>
  </r>
  <r>
    <s v="03  4 2019  6:20PM            "/>
    <s v="郭晉銓"/>
    <s v="G122224556"/>
    <s v="男"/>
    <s v="11/10/1994                    "/>
    <s v="學生"/>
    <s v="理學院                        "/>
    <s v="化學系化學組"/>
    <s v="碩士班"/>
    <n v="963505696"/>
    <s v="b02203069@ntu.edu.tw"/>
    <s v="其它"/>
    <s v="否"/>
    <n v="0"/>
    <n v="1"/>
    <s v="是"/>
    <m/>
    <s v="網路報名"/>
    <s v="140.112.54.87"/>
    <s v="r06223117"/>
    <n v="10"/>
    <s v="TIP"/>
    <s v="企業實習計劃說明會"/>
    <s v="0318_大昌華嘉"/>
    <n v="2"/>
    <n v="107"/>
    <n v="1"/>
    <n v="1"/>
    <n v="10"/>
    <m/>
    <x v="405"/>
    <n v="0"/>
    <n v="1"/>
    <n v="10"/>
    <n v="0"/>
    <n v="0"/>
    <n v="0"/>
    <s v="所"/>
    <s v="其他"/>
    <s v="其他系所"/>
    <s v="其他系所"/>
  </r>
  <r>
    <s v="02 20 2019 11:35AM            "/>
    <s v="郭晉銓"/>
    <s v="G122224556"/>
    <s v="男"/>
    <s v="11/10/1994                    "/>
    <s v="學生"/>
    <s v="理學院                        "/>
    <s v="化學系化學組"/>
    <s v="碩士班"/>
    <n v="963505696"/>
    <s v="b02203069@ntu.edu.tw"/>
    <s v="其它"/>
    <s v="否"/>
    <n v="1"/>
    <n v="0"/>
    <s v="否"/>
    <m/>
    <s v="網路報名"/>
    <s v="140.112.54.87"/>
    <s v="r06223117"/>
    <n v="10"/>
    <s v="TIP"/>
    <s v="企業實習計劃說明會"/>
    <s v="0319_玉山銀行"/>
    <n v="2"/>
    <n v="107"/>
    <n v="1"/>
    <n v="1"/>
    <n v="10"/>
    <s v="否"/>
    <x v="405"/>
    <n v="1"/>
    <n v="0"/>
    <n v="0"/>
    <n v="1"/>
    <n v="0"/>
    <n v="0"/>
    <s v="所"/>
    <s v="其他"/>
    <s v="其他系所"/>
    <s v="其他系所"/>
  </r>
  <r>
    <s v="02 12 2019  1:35PM            "/>
    <s v="郭晉銓"/>
    <s v="G122224556"/>
    <s v="男"/>
    <s v="11/10/1994                    "/>
    <s v="學生"/>
    <s v="理學院                        "/>
    <s v="化學系化學組"/>
    <s v="碩士班"/>
    <n v="963505696"/>
    <s v="b02203069@ntu.edu.tw"/>
    <s v="其它"/>
    <s v="否"/>
    <n v="0"/>
    <n v="1"/>
    <s v="是"/>
    <m/>
    <s v="網路報名"/>
    <s v="140.112.54.87"/>
    <s v="r06223117"/>
    <n v="10"/>
    <s v="TIP"/>
    <s v="企業實習計劃說明會"/>
    <s v="0320_國泰金控"/>
    <n v="2"/>
    <n v="107"/>
    <n v="1"/>
    <n v="1"/>
    <n v="10"/>
    <s v="否"/>
    <x v="405"/>
    <n v="0"/>
    <n v="1"/>
    <n v="10"/>
    <n v="0"/>
    <n v="0"/>
    <n v="0"/>
    <s v="所"/>
    <s v="其他"/>
    <s v="其他系所"/>
    <s v="其他系所"/>
  </r>
  <r>
    <s v="02 26 2019 11:13AM            "/>
    <s v="郭晉銓"/>
    <s v="G122224556"/>
    <s v="男"/>
    <s v="11/10/1994                    "/>
    <s v="學生"/>
    <s v="理學院                        "/>
    <s v="化學系化學組"/>
    <s v="碩士班"/>
    <n v="963505696"/>
    <s v="b02203069@ntu.edu.tw"/>
    <s v="其它"/>
    <s v="否"/>
    <n v="0"/>
    <n v="1"/>
    <s v="是"/>
    <m/>
    <s v="網路報名"/>
    <s v="140.112.54.87"/>
    <s v="r06223117"/>
    <n v="10"/>
    <s v="TIP"/>
    <s v="企業實習計劃說明會"/>
    <s v="0322_台灣拜耳"/>
    <n v="2"/>
    <n v="107"/>
    <n v="1"/>
    <n v="1"/>
    <n v="10"/>
    <s v="否"/>
    <x v="405"/>
    <n v="0"/>
    <n v="1"/>
    <n v="10"/>
    <n v="0"/>
    <n v="0"/>
    <n v="0"/>
    <s v="所"/>
    <s v="其他"/>
    <s v="其他系所"/>
    <s v="其他系所"/>
  </r>
  <r>
    <s v="03  7 2019  2:00PM            "/>
    <s v="郭晉銓"/>
    <s v="G122224556"/>
    <s v="男"/>
    <s v="11/10/1994                    "/>
    <s v="學生"/>
    <s v="理學院                        "/>
    <s v="化學系化學組"/>
    <s v="碩士班"/>
    <n v="963505696"/>
    <s v="b02203069@ntu.edu.tw"/>
    <s v="其它"/>
    <s v="否"/>
    <n v="0"/>
    <n v="1"/>
    <s v="是"/>
    <m/>
    <s v="網路報名"/>
    <s v="140.112.54.87"/>
    <s v="r06223117"/>
    <n v="10"/>
    <s v="TIP"/>
    <s v="企業實習計劃說明會"/>
    <s v="0325_富達投信"/>
    <n v="2"/>
    <n v="107"/>
    <n v="1"/>
    <n v="1"/>
    <n v="10"/>
    <s v="否"/>
    <x v="405"/>
    <n v="0"/>
    <n v="1"/>
    <n v="10"/>
    <n v="0"/>
    <n v="0"/>
    <n v="0"/>
    <s v="所"/>
    <s v="其他"/>
    <s v="其他系所"/>
    <s v="其他系所"/>
  </r>
  <r>
    <m/>
    <s v="郭晉銓"/>
    <m/>
    <m/>
    <m/>
    <m/>
    <m/>
    <m/>
    <m/>
    <m/>
    <m/>
    <m/>
    <m/>
    <m/>
    <m/>
    <m/>
    <m/>
    <m/>
    <m/>
    <s v="r06223117"/>
    <m/>
    <s v="出席問題"/>
    <m/>
    <s v="0327 只領便當就離開了"/>
    <m/>
    <m/>
    <m/>
    <m/>
    <m/>
    <m/>
    <x v="405"/>
    <m/>
    <n v="0"/>
    <n v="-100"/>
    <m/>
    <m/>
    <m/>
    <m/>
    <s v="非在校生"/>
    <m/>
    <m/>
  </r>
  <r>
    <s v="03 20 2019  6:12PM            "/>
    <s v="郭晉銓"/>
    <s v="G122224556"/>
    <s v="男"/>
    <s v="11/10/1994                    "/>
    <s v="學生"/>
    <s v="理學院                        "/>
    <s v="化學系化學組"/>
    <s v="碩士班"/>
    <n v="963505696"/>
    <s v="b02203069@ntu.edu.tw"/>
    <s v="其它"/>
    <s v="否"/>
    <n v="1"/>
    <n v="0"/>
    <s v="否"/>
    <m/>
    <s v="網路報名"/>
    <s v="140.112.54.87"/>
    <s v="r06223117"/>
    <n v="6"/>
    <s v="TIP"/>
    <s v="企業實習計劃說明會"/>
    <s v="0327_願麗醫美集團"/>
    <n v="2"/>
    <n v="107"/>
    <n v="1"/>
    <n v="1"/>
    <n v="10"/>
    <s v="否"/>
    <x v="405"/>
    <n v="1"/>
    <n v="0"/>
    <n v="0"/>
    <n v="1"/>
    <n v="0"/>
    <n v="0"/>
    <s v="所"/>
    <s v="其他"/>
    <s v="其他系所"/>
    <s v="其他系所"/>
  </r>
  <r>
    <s v="04  8 2019  7:11AM            "/>
    <s v="郭頎君"/>
    <s v="E225107105"/>
    <s v="女"/>
    <s v="03/21/1996                    "/>
    <s v="學生"/>
    <s v="管理學院                      "/>
    <s v="會計系"/>
    <s v="碩士班"/>
    <n v="970982200"/>
    <s v="vi91059@gmail.com"/>
    <s v="其它"/>
    <s v="否"/>
    <s v="                              "/>
    <m/>
    <s v="否"/>
    <m/>
    <s v="網路報名"/>
    <s v="140.112.25.98"/>
    <s v="r07722030"/>
    <n v="6"/>
    <s v="TIP"/>
    <s v="企業實習計劃說明會"/>
    <s v="0411_SAS"/>
    <n v="2"/>
    <n v="107"/>
    <n v="1"/>
    <n v="1"/>
    <n v="10"/>
    <s v="是"/>
    <x v="406"/>
    <n v="1"/>
    <n v="0"/>
    <n v="0"/>
    <n v="1"/>
    <n v="0"/>
    <n v="0"/>
    <s v="所"/>
    <s v="會計"/>
    <s v="會計所"/>
    <s v="會研所"/>
  </r>
  <r>
    <m/>
    <s v="郭銘偉"/>
    <m/>
    <m/>
    <m/>
    <s v="企業夥伴"/>
    <s v="玉山商業銀行"/>
    <m/>
    <s v="其他"/>
    <m/>
    <m/>
    <m/>
    <m/>
    <m/>
    <m/>
    <s v="是"/>
    <m/>
    <s v="網路報名"/>
    <m/>
    <s v="其他"/>
    <m/>
    <s v="TCP"/>
    <s v="結業式"/>
    <s v="0329_結業式"/>
    <n v="2"/>
    <n v="107"/>
    <n v="1"/>
    <n v="0"/>
    <n v="0"/>
    <m/>
    <x v="407"/>
    <n v="0"/>
    <n v="1"/>
    <n v="0"/>
    <n v="0"/>
    <n v="0"/>
    <n v="0"/>
    <s v="其他"/>
    <s v="非在校生"/>
    <s v="其他"/>
    <s v="其他"/>
  </r>
  <r>
    <s v="03 19 2019  1:25PM            "/>
    <s v="陳  昕"/>
    <s v="A226609462"/>
    <s v="女"/>
    <s v="12/29/1998                    "/>
    <s v="學生"/>
    <s v="社會科學院                    "/>
    <s v="經濟系"/>
    <s v="學士班"/>
    <n v="912921229"/>
    <s v="heyshinshinlovechin@gmail.com"/>
    <s v="其它"/>
    <s v="否"/>
    <n v="0"/>
    <n v="1"/>
    <s v="是"/>
    <m/>
    <s v="網路報名"/>
    <s v="140.112.25.121"/>
    <s v="b06303005"/>
    <n v="10"/>
    <s v="TIP"/>
    <s v="企業實習計劃說明會"/>
    <s v="0320_國泰金控"/>
    <n v="2"/>
    <n v="107"/>
    <n v="1"/>
    <n v="1"/>
    <n v="10"/>
    <s v="否"/>
    <x v="408"/>
    <n v="0"/>
    <n v="1"/>
    <n v="10"/>
    <n v="0"/>
    <n v="0"/>
    <n v="0"/>
    <s v="系"/>
    <s v="其他"/>
    <s v="其他系所"/>
    <s v="其他系所"/>
  </r>
  <r>
    <s v="04 12 2019  9:51PM            "/>
    <s v="陳  琦"/>
    <s v="O100402375"/>
    <s v="男"/>
    <s v="08/21/1995                    "/>
    <s v="學生"/>
    <s v="社會科學院                    "/>
    <s v="經濟系"/>
    <s v="碩士班"/>
    <n v="912030966"/>
    <s v="michaelchen821@gmail.com"/>
    <s v="其它"/>
    <s v="否"/>
    <s v="                              "/>
    <m/>
    <s v="是"/>
    <m/>
    <s v="網路報名"/>
    <s v="140.112.232.144"/>
    <s v="r06323025"/>
    <n v="6"/>
    <s v="職業工坊"/>
    <s v="面試實戰工作坊"/>
    <s v="0422_金融業"/>
    <n v="2"/>
    <n v="107"/>
    <n v="1"/>
    <n v="1"/>
    <n v="10"/>
    <s v="是"/>
    <x v="409"/>
    <n v="0"/>
    <n v="1"/>
    <n v="10"/>
    <n v="0"/>
    <n v="0"/>
    <n v="0"/>
    <s v="所"/>
    <s v="其他"/>
    <s v="其他系所"/>
    <s v="其他系所"/>
  </r>
  <r>
    <s v="05  2 2019 11:04PM            "/>
    <s v="陳  萱"/>
    <s v="B223296722"/>
    <s v="女"/>
    <s v="08/06/1998                    "/>
    <s v="學生"/>
    <s v="法律學院                      "/>
    <s v="法律系司法組"/>
    <s v="學士班"/>
    <n v="919455750"/>
    <s v="b05a01245@ntu.edu.tw"/>
    <s v="其它"/>
    <s v="否"/>
    <s v="                              "/>
    <m/>
    <s v="是"/>
    <m/>
    <s v="網路報名"/>
    <s v="140.112.192.100"/>
    <s v="b05a01245"/>
    <n v="6"/>
    <s v="TIP"/>
    <s v="企業實習說明會"/>
    <s v="0506_綠藤生機"/>
    <n v="2"/>
    <n v="107"/>
    <n v="1"/>
    <n v="1"/>
    <n v="10"/>
    <s v="否"/>
    <x v="410"/>
    <n v="0"/>
    <n v="1"/>
    <n v="10"/>
    <n v="0"/>
    <n v="0"/>
    <n v="0"/>
    <s v="系"/>
    <s v="其他"/>
    <s v="其他系所"/>
    <s v="其他系所"/>
  </r>
  <r>
    <s v="03 21 2019  9:23AM            "/>
    <s v="陳  甄"/>
    <s v="A227968335"/>
    <s v="女"/>
    <s v="12/21/1998                    "/>
    <s v="學生"/>
    <s v="管理學院                      "/>
    <s v="國企系"/>
    <s v="學士班"/>
    <n v="975524581"/>
    <s v="zhen2459@gmail.com"/>
    <s v="其它"/>
    <s v="是"/>
    <n v="0"/>
    <n v="0"/>
    <s v="是"/>
    <m/>
    <s v="現場報名"/>
    <m/>
    <s v="b06704075"/>
    <n v="0"/>
    <s v="職涯講堂"/>
    <s v="校友職涯分享會"/>
    <s v="0320_國企B97陳迦樂"/>
    <n v="2"/>
    <n v="107"/>
    <n v="1"/>
    <n v="1"/>
    <n v="10"/>
    <m/>
    <x v="411"/>
    <n v="0"/>
    <n v="0"/>
    <n v="0"/>
    <n v="0"/>
    <n v="1"/>
    <n v="0"/>
    <s v="系"/>
    <s v="國企"/>
    <s v="國企系"/>
    <s v="國企系"/>
  </r>
  <r>
    <m/>
    <s v="陳x優"/>
    <m/>
    <m/>
    <m/>
    <s v="其他"/>
    <m/>
    <m/>
    <m/>
    <m/>
    <m/>
    <s v="其他"/>
    <s v="是"/>
    <n v="0"/>
    <n v="0"/>
    <s v="是"/>
    <m/>
    <s v="現場報名"/>
    <m/>
    <s v="其他"/>
    <n v="0"/>
    <s v="TIP"/>
    <s v="企業實習計劃說明會"/>
    <s v="0318_大昌華嘉"/>
    <n v="2"/>
    <n v="107"/>
    <n v="1"/>
    <n v="1"/>
    <n v="10"/>
    <m/>
    <x v="412"/>
    <n v="0"/>
    <n v="0"/>
    <n v="0"/>
    <n v="0"/>
    <n v="1"/>
    <n v="0"/>
    <s v="其他"/>
    <s v="非在校生"/>
    <s v="其他"/>
    <s v="其他"/>
  </r>
  <r>
    <s v="04 20 2019 12:25PM            "/>
    <s v="陳又榛"/>
    <s v="F229576456"/>
    <s v="女"/>
    <s v="12/03/1998                    "/>
    <s v="學生"/>
    <s v="管理學院                      "/>
    <s v="資管系"/>
    <s v="學士班"/>
    <n v="932066240"/>
    <s v="yuchen_chen@hotmail.com"/>
    <s v="其它"/>
    <s v="否"/>
    <s v="                              "/>
    <m/>
    <s v="是"/>
    <m/>
    <s v="網路報名"/>
    <s v="111.241.219.86"/>
    <s v="b06705017"/>
    <n v="6"/>
    <s v="TIP"/>
    <s v="企業實習說明會"/>
    <s v="0426_台灣通用磨坊"/>
    <n v="2"/>
    <n v="107"/>
    <n v="1"/>
    <n v="1"/>
    <n v="10"/>
    <s v="否"/>
    <x v="413"/>
    <n v="0"/>
    <n v="1"/>
    <n v="10"/>
    <n v="0"/>
    <n v="0"/>
    <n v="0"/>
    <s v="系"/>
    <s v="資管"/>
    <s v="資管系"/>
    <s v="資管系"/>
  </r>
  <r>
    <s v="03 11 2019  4:25PM            "/>
    <s v="陳子晴"/>
    <s v="F229496597"/>
    <s v="女"/>
    <s v="07/16/1999                    "/>
    <s v="學生"/>
    <s v="社會科學院                    "/>
    <s v="社工系"/>
    <s v="學士班"/>
    <n v="905252716"/>
    <s v="b06310048@ntu.edu.tw"/>
    <s v="其它"/>
    <s v="否"/>
    <n v="0"/>
    <n v="1"/>
    <s v="是"/>
    <m/>
    <s v="網路報名"/>
    <s v="140.112.25.98"/>
    <s v="b06310048"/>
    <n v="10"/>
    <s v="TIP"/>
    <s v="企業實習計劃說明會"/>
    <s v="0315_聚陽實業"/>
    <n v="2"/>
    <n v="107"/>
    <n v="1"/>
    <n v="1"/>
    <n v="10"/>
    <s v="否"/>
    <x v="414"/>
    <n v="0"/>
    <n v="1"/>
    <n v="10"/>
    <n v="0"/>
    <n v="0"/>
    <n v="0"/>
    <s v="系"/>
    <s v="其他"/>
    <s v="其他系所"/>
    <s v="其他系所"/>
  </r>
  <r>
    <s v="03 26 2019  2:34PM            "/>
    <s v="陳文茜"/>
    <s v="F229375048"/>
    <s v="男"/>
    <s v="11/21/1996                    "/>
    <s v="學生"/>
    <s v="管理學院                      "/>
    <s v="財金系"/>
    <s v="學士班"/>
    <n v="937882884"/>
    <s v="b05703101@ntu.edu.tw"/>
    <s v="其它"/>
    <s v="是"/>
    <n v="0"/>
    <n v="0"/>
    <s v="是"/>
    <m/>
    <s v="現場報名"/>
    <m/>
    <s v="b05703101"/>
    <n v="0"/>
    <s v="TIP"/>
    <s v="企業實習計劃說明會"/>
    <s v="0325_富達投信"/>
    <n v="2"/>
    <n v="107"/>
    <n v="1"/>
    <n v="1"/>
    <n v="10"/>
    <m/>
    <x v="415"/>
    <n v="0"/>
    <n v="0"/>
    <n v="0"/>
    <n v="0"/>
    <n v="1"/>
    <n v="0"/>
    <s v="系"/>
    <s v="財金"/>
    <s v="財金系"/>
    <s v="財金系"/>
  </r>
  <r>
    <s v="03 19 2019 11:19AM            "/>
    <s v="陳丘舫"/>
    <s v="H224879632"/>
    <s v="女"/>
    <s v="12/19/1996                    "/>
    <s v="學生"/>
    <s v="管理學院                      "/>
    <s v="國企系"/>
    <s v="學士班"/>
    <n v="919879103"/>
    <m/>
    <s v="其它"/>
    <s v="是"/>
    <n v="0"/>
    <n v="0"/>
    <s v="是"/>
    <m/>
    <s v="現場報名"/>
    <m/>
    <s v="b05704066"/>
    <n v="0"/>
    <s v="TIP"/>
    <s v="企業實習計劃說明會"/>
    <s v="0318_大昌華嘉"/>
    <n v="2"/>
    <n v="107"/>
    <n v="1"/>
    <n v="1"/>
    <n v="10"/>
    <m/>
    <x v="416"/>
    <n v="0"/>
    <n v="0"/>
    <n v="0"/>
    <n v="0"/>
    <n v="1"/>
    <n v="0"/>
    <s v="系"/>
    <s v="國企"/>
    <s v="國企系"/>
    <s v="國企系"/>
  </r>
  <r>
    <s v="03 18 2019  4:40PM            "/>
    <s v="陳令涵"/>
    <s v="I200456963"/>
    <s v="女"/>
    <s v="02/04/1999                    "/>
    <s v="學生"/>
    <s v="醫學院                        "/>
    <s v="醫技系"/>
    <s v="學士班"/>
    <n v="988916281"/>
    <s v="B06404041@ntu.edu.tw"/>
    <s v="其它"/>
    <s v="否"/>
    <n v="0"/>
    <n v="1"/>
    <s v="是"/>
    <m/>
    <s v="網路報名"/>
    <s v="114.136.53.234"/>
    <s v="b06404041"/>
    <n v="10"/>
    <s v="TIP"/>
    <s v="企業實習計劃說明會"/>
    <s v="0322_台灣拜耳"/>
    <n v="2"/>
    <n v="107"/>
    <n v="1"/>
    <n v="1"/>
    <n v="10"/>
    <s v="曾任校內學生型兼職研究助理，未曾至貴公司實習"/>
    <x v="417"/>
    <n v="0"/>
    <n v="1"/>
    <n v="10"/>
    <n v="0"/>
    <n v="0"/>
    <n v="0"/>
    <s v="系"/>
    <s v="其他"/>
    <s v="其他系所"/>
    <s v="其他系所"/>
  </r>
  <r>
    <s v="04 16 2019 10:45AM            "/>
    <s v="陳平真"/>
    <s v="L224881223"/>
    <s v="女"/>
    <s v="05/26/1997                    "/>
    <s v="學生"/>
    <s v="文學院                        "/>
    <s v="人類系"/>
    <s v="學士班"/>
    <n v="425244821"/>
    <s v="b04105030@ntu.edu.tw"/>
    <s v="其它"/>
    <s v="是"/>
    <s v="                              "/>
    <m/>
    <s v="是"/>
    <m/>
    <s v="網路報名"/>
    <s v="114.137.245.73"/>
    <s v="b04105030"/>
    <n v="6"/>
    <s v="職業工坊"/>
    <s v="面試實戰工作坊"/>
    <s v="0430_FMCG行銷人"/>
    <n v="2"/>
    <n v="107"/>
    <n v="1"/>
    <n v="1"/>
    <n v="10"/>
    <s v="是"/>
    <x v="418"/>
    <n v="0"/>
    <n v="1"/>
    <n v="10"/>
    <n v="0"/>
    <n v="0"/>
    <n v="0"/>
    <s v="系"/>
    <s v="其他"/>
    <s v="其他系所"/>
    <s v="其他系所"/>
  </r>
  <r>
    <s v="02 18 2019  3:48PM            "/>
    <s v="陳平軒"/>
    <s v="J122417419"/>
    <s v="男"/>
    <s v="07/02/1988                    "/>
    <s v="學生"/>
    <s v="工學院                        "/>
    <s v="醫工所"/>
    <s v="碩士班"/>
    <n v="972210950"/>
    <s v="r06548032@ntu.edu.tw"/>
    <s v="其它"/>
    <s v="否"/>
    <n v="1"/>
    <n v="0"/>
    <s v="否"/>
    <m/>
    <s v="網路報名"/>
    <s v="140.112.212.128"/>
    <s v="r06548032"/>
    <n v="10"/>
    <s v="TIP"/>
    <s v="企業實習計劃說明會"/>
    <s v="0319_玉山銀行"/>
    <n v="2"/>
    <n v="107"/>
    <n v="1"/>
    <n v="1"/>
    <n v="10"/>
    <s v="是"/>
    <x v="419"/>
    <n v="1"/>
    <n v="0"/>
    <n v="0"/>
    <n v="1"/>
    <n v="0"/>
    <n v="0"/>
    <s v="所"/>
    <s v="其他"/>
    <s v="其他系所"/>
    <s v="其他系所"/>
  </r>
  <r>
    <s v="03  7 2019  7:44PM            "/>
    <s v="陳玉配"/>
    <s v="E224538240"/>
    <s v="女"/>
    <s v="02/07/1995                    "/>
    <s v="學生"/>
    <s v="生物資源暨農學院              "/>
    <s v="農經系"/>
    <s v="碩士班"/>
    <n v="937184180"/>
    <s v="r07627043@ntu.edu.tw"/>
    <s v="其它"/>
    <s v="否"/>
    <n v="0"/>
    <n v="1"/>
    <s v="是"/>
    <m/>
    <s v="網路報名"/>
    <s v="140.112.4.192"/>
    <s v="r07627043"/>
    <n v="10"/>
    <s v="TIP"/>
    <s v="企業實習計劃說明會"/>
    <s v="0319_玉山銀行"/>
    <n v="2"/>
    <n v="107"/>
    <n v="1"/>
    <n v="1"/>
    <n v="10"/>
    <s v="否"/>
    <x v="420"/>
    <n v="0"/>
    <n v="1"/>
    <n v="10"/>
    <n v="0"/>
    <n v="0"/>
    <n v="0"/>
    <s v="所"/>
    <s v="其他"/>
    <s v="其他系所"/>
    <s v="其他系所"/>
  </r>
  <r>
    <s v="03  7 2019  7:43PM            "/>
    <s v="陳玉配"/>
    <s v="E224538240"/>
    <s v="女"/>
    <s v="02/07/1995                    "/>
    <s v="學生"/>
    <s v="生物資源暨農學院              "/>
    <s v="農經系"/>
    <s v="碩士班"/>
    <n v="937184180"/>
    <s v="r07627043@ntu.edu.tw"/>
    <s v="其它"/>
    <s v="否"/>
    <n v="0"/>
    <n v="1"/>
    <s v="是"/>
    <m/>
    <s v="網路報名"/>
    <s v="140.112.4.192"/>
    <s v="r07627043"/>
    <n v="10"/>
    <s v="TIP"/>
    <s v="企業實習計劃說明會"/>
    <s v="0320_國泰金控"/>
    <n v="2"/>
    <n v="107"/>
    <n v="1"/>
    <n v="1"/>
    <n v="10"/>
    <s v="無"/>
    <x v="420"/>
    <n v="0"/>
    <n v="1"/>
    <n v="10"/>
    <n v="0"/>
    <n v="0"/>
    <n v="0"/>
    <s v="所"/>
    <s v="其他"/>
    <s v="其他系所"/>
    <s v="其他系所"/>
  </r>
  <r>
    <s v="03 12 2019 10:35AM            "/>
    <s v="陳玉蓮"/>
    <s v="Q223972185"/>
    <s v="女"/>
    <s v="01/13/1994                    "/>
    <s v="學生"/>
    <s v="公共衛生學院                  "/>
    <s v="健管所"/>
    <s v="碩士班"/>
    <n v="988207083"/>
    <s v="a2531946yamcom@gmail.com"/>
    <s v="其它"/>
    <s v="是"/>
    <n v="0"/>
    <n v="0"/>
    <s v="是"/>
    <m/>
    <s v="現場報名"/>
    <m/>
    <s v="r07848031"/>
    <n v="0"/>
    <s v="TIP"/>
    <s v="企業實習計劃說明會"/>
    <s v="0311_晟德集團"/>
    <n v="2"/>
    <n v="107"/>
    <n v="1"/>
    <n v="1"/>
    <n v="10"/>
    <m/>
    <x v="421"/>
    <n v="0"/>
    <n v="0"/>
    <n v="0"/>
    <n v="0"/>
    <n v="1"/>
    <n v="0"/>
    <s v="所"/>
    <s v="其他"/>
    <s v="其他系所"/>
    <s v="其他系所"/>
  </r>
  <r>
    <s v="03 11 2019  3:30PM            "/>
    <s v="陳玉蓮"/>
    <s v="Q223972185"/>
    <s v="女"/>
    <s v="01/13/1994                    "/>
    <s v="學生"/>
    <s v="公共衛生學院                  "/>
    <s v="健管所"/>
    <s v="碩士班"/>
    <n v="988207083"/>
    <s v="a2531946yamcom@gmail.com"/>
    <s v="其它"/>
    <s v="否"/>
    <n v="0"/>
    <n v="1"/>
    <s v="是"/>
    <m/>
    <s v="網路報名"/>
    <s v="140.112.25.98"/>
    <s v="r07848031"/>
    <n v="10"/>
    <s v="TIP"/>
    <s v="企業實習計劃說明會"/>
    <s v="0322_台灣拜耳"/>
    <n v="2"/>
    <n v="107"/>
    <n v="1"/>
    <n v="1"/>
    <n v="10"/>
    <s v="否"/>
    <x v="421"/>
    <n v="0"/>
    <n v="1"/>
    <n v="10"/>
    <n v="0"/>
    <n v="0"/>
    <n v="0"/>
    <s v="所"/>
    <s v="其他"/>
    <s v="其他系所"/>
    <s v="其他系所"/>
  </r>
  <r>
    <s v="03 19 2019 11:18AM            "/>
    <s v="陳安潔"/>
    <s v="D222798729"/>
    <s v="女"/>
    <s v="05/27/1997                    "/>
    <s v="學生"/>
    <s v="管理學院                      "/>
    <s v="國企系"/>
    <s v="學士班"/>
    <n v="978381990"/>
    <s v="graceangelachen58@gmail.com"/>
    <s v="其它"/>
    <s v="是"/>
    <n v="0"/>
    <n v="0"/>
    <s v="是"/>
    <m/>
    <s v="現場報名"/>
    <m/>
    <s v="b04704064"/>
    <n v="0"/>
    <s v="TIP"/>
    <s v="企業實習計劃說明會"/>
    <s v="0318_大昌華嘉"/>
    <n v="2"/>
    <n v="107"/>
    <n v="1"/>
    <n v="1"/>
    <n v="10"/>
    <m/>
    <x v="422"/>
    <n v="0"/>
    <n v="0"/>
    <n v="0"/>
    <n v="0"/>
    <n v="1"/>
    <n v="0"/>
    <s v="系"/>
    <s v="國企"/>
    <s v="國企系"/>
    <s v="國企系"/>
  </r>
  <r>
    <s v="03  6 2019  5:45PM            "/>
    <s v="陳宏量"/>
    <s v="F130139663"/>
    <s v="男"/>
    <s v="02/12/1998                    "/>
    <s v="學生"/>
    <s v="管理學院                      "/>
    <s v="會計系"/>
    <s v="學士班"/>
    <n v="963753238"/>
    <m/>
    <s v="其它"/>
    <s v="是"/>
    <n v="0"/>
    <n v="0"/>
    <s v="是"/>
    <m/>
    <s v="現場報名"/>
    <m/>
    <s v="b05702082"/>
    <n v="0"/>
    <s v="TIP"/>
    <s v="企業實習計劃說明會"/>
    <s v="0306_藍天百腦匯"/>
    <n v="2"/>
    <n v="107"/>
    <n v="1"/>
    <n v="1"/>
    <n v="10"/>
    <m/>
    <x v="423"/>
    <n v="0"/>
    <n v="0"/>
    <n v="0"/>
    <n v="0"/>
    <n v="1"/>
    <n v="0"/>
    <s v="系"/>
    <s v="會計"/>
    <s v="會計系"/>
    <s v="會計系"/>
  </r>
  <r>
    <s v="03 12 2019  2:37PM            "/>
    <s v="陳宏量"/>
    <s v="F130139663"/>
    <s v="男"/>
    <s v="02/12/1998                    "/>
    <s v="學生"/>
    <s v="管理學院                      "/>
    <s v="會計系"/>
    <s v="學士班"/>
    <n v="963753238"/>
    <m/>
    <s v="其它"/>
    <s v="是"/>
    <n v="0"/>
    <n v="0"/>
    <s v="是"/>
    <m/>
    <s v="現場報名"/>
    <m/>
    <s v="b05702082"/>
    <n v="0"/>
    <s v="TIP"/>
    <s v="企業實習計劃說明會"/>
    <s v="0312_工研院產科國際所"/>
    <n v="2"/>
    <n v="107"/>
    <n v="1"/>
    <n v="1"/>
    <n v="10"/>
    <m/>
    <x v="423"/>
    <n v="0"/>
    <n v="0"/>
    <n v="0"/>
    <n v="0"/>
    <n v="1"/>
    <n v="0"/>
    <s v="系"/>
    <s v="會計"/>
    <s v="會計系"/>
    <s v="會計系"/>
  </r>
  <r>
    <s v="03 19 2019 10:13PM            "/>
    <s v="陳宏量"/>
    <s v="F130139663"/>
    <s v="男"/>
    <s v="02/12/1998                    "/>
    <s v="學生"/>
    <s v="管理學院                      "/>
    <s v="會計系"/>
    <s v="學士班"/>
    <n v="963753238"/>
    <s v="b05702082@ntu.edu.tw"/>
    <s v="其它"/>
    <s v="是"/>
    <n v="0"/>
    <n v="1"/>
    <s v="是"/>
    <m/>
    <s v="網路報名"/>
    <s v="111.243.58.162"/>
    <s v="b05702082"/>
    <n v="10"/>
    <s v="TIP"/>
    <s v="企業實習計劃說明會"/>
    <s v="0320_國泰金控"/>
    <n v="2"/>
    <n v="107"/>
    <n v="1"/>
    <n v="1"/>
    <n v="10"/>
    <s v="是"/>
    <x v="423"/>
    <n v="0"/>
    <n v="1"/>
    <n v="10"/>
    <n v="0"/>
    <n v="0"/>
    <n v="0"/>
    <s v="系"/>
    <s v="會計"/>
    <s v="會計系"/>
    <s v="會計系"/>
  </r>
  <r>
    <s v="03  5 2019  5:10PM            "/>
    <s v="陳宏毅"/>
    <s v="A127952157"/>
    <s v="男"/>
    <s v="12/18/1999                    "/>
    <s v="學生"/>
    <s v="生物資源暨農學院              "/>
    <s v="園藝系"/>
    <s v="學士班"/>
    <n v="921953692"/>
    <s v="tommyc046@gamil.com"/>
    <s v="其它"/>
    <s v="是"/>
    <n v="1"/>
    <n v="0"/>
    <s v="否"/>
    <m/>
    <s v="網路報名"/>
    <s v="140.112.25.103"/>
    <s v="b07608049"/>
    <n v="10"/>
    <s v="職涯講堂"/>
    <s v="校友職涯分享會"/>
    <s v="0320_國企B97陳迦樂"/>
    <n v="2"/>
    <n v="107"/>
    <n v="1"/>
    <n v="1"/>
    <n v="10"/>
    <m/>
    <x v="424"/>
    <n v="1"/>
    <n v="0"/>
    <n v="0"/>
    <n v="1"/>
    <n v="0"/>
    <n v="0"/>
    <s v="系"/>
    <s v="其他"/>
    <s v="其他系所"/>
    <s v="其他系所"/>
  </r>
  <r>
    <s v="03 14 2019  4:15AM            "/>
    <s v="陳廷岳"/>
    <s v="F130906815"/>
    <s v="男"/>
    <s v="03/04/2000                    "/>
    <s v="學生"/>
    <s v="管理學院                      "/>
    <s v="國企系"/>
    <s v="學士班"/>
    <n v="975083672"/>
    <s v="jimmy030489@gmail.com"/>
    <s v="其它"/>
    <s v="否"/>
    <n v="1"/>
    <n v="0"/>
    <s v="否"/>
    <m/>
    <s v="網路報名"/>
    <s v="118.166.127.131"/>
    <s v="b07704079"/>
    <n v="10"/>
    <s v="TIP"/>
    <s v="企業實習計劃說明會"/>
    <s v="0320_國泰金控"/>
    <n v="2"/>
    <n v="107"/>
    <n v="1"/>
    <n v="1"/>
    <n v="10"/>
    <s v="無"/>
    <x v="425"/>
    <n v="1"/>
    <n v="0"/>
    <n v="0"/>
    <n v="1"/>
    <n v="0"/>
    <n v="0"/>
    <s v="系"/>
    <s v="國企"/>
    <s v="國企系"/>
    <s v="國企系"/>
  </r>
  <r>
    <s v="03 14 2019  4:17AM            "/>
    <s v="陳廷岳"/>
    <s v="F130906815"/>
    <s v="男"/>
    <s v="03/04/2000                    "/>
    <s v="學生"/>
    <s v="管理學院                      "/>
    <s v="國企系"/>
    <s v="學士班"/>
    <n v="975083672"/>
    <s v="jimmy030489@gmail.com"/>
    <s v="其它"/>
    <s v="否"/>
    <n v="0"/>
    <n v="1"/>
    <s v="是"/>
    <m/>
    <s v="網路報名"/>
    <s v="118.166.127.131"/>
    <s v="b07704079"/>
    <n v="10"/>
    <s v="TIP"/>
    <s v="企業實習計劃說明會"/>
    <s v="0325_富達投信"/>
    <n v="2"/>
    <n v="107"/>
    <n v="1"/>
    <n v="1"/>
    <n v="10"/>
    <s v="無"/>
    <x v="425"/>
    <n v="0"/>
    <n v="1"/>
    <n v="10"/>
    <n v="0"/>
    <n v="0"/>
    <n v="0"/>
    <s v="系"/>
    <s v="國企"/>
    <s v="國企系"/>
    <s v="國企系"/>
  </r>
  <r>
    <s v="04 11 2019  2:50PM            "/>
    <s v="陳廷岳"/>
    <s v="F130906815"/>
    <s v="男"/>
    <s v="03/04/2000                    "/>
    <s v="學生"/>
    <s v="管理學院                      "/>
    <s v="國企系"/>
    <s v="學士班"/>
    <n v="975083672"/>
    <s v="jimmy030489@gmail.com"/>
    <s v="其它"/>
    <s v="是"/>
    <s v="                              "/>
    <m/>
    <s v="是"/>
    <m/>
    <s v="現場報名"/>
    <m/>
    <s v="b07704079"/>
    <n v="6"/>
    <s v="TIP"/>
    <s v="企業實習計劃說明會"/>
    <s v="0411_SAS"/>
    <n v="2"/>
    <n v="107"/>
    <n v="1"/>
    <n v="1"/>
    <n v="10"/>
    <m/>
    <x v="425"/>
    <n v="0"/>
    <n v="0"/>
    <n v="0"/>
    <n v="0"/>
    <n v="1"/>
    <n v="0"/>
    <s v="系"/>
    <s v="國企"/>
    <s v="國企系"/>
    <s v="國企系"/>
  </r>
  <r>
    <s v="03  3 2019  2:43PM            "/>
    <s v="陳沐恩"/>
    <s v="N225931279"/>
    <s v="女"/>
    <s v="07/29/1998                    "/>
    <s v="學生"/>
    <s v="法律學院                      "/>
    <s v="法律系財法組"/>
    <s v="學士班"/>
    <n v="966527680"/>
    <s v="grace517135@gmail.com"/>
    <s v="其它"/>
    <s v="否"/>
    <n v="0"/>
    <n v="1"/>
    <s v="是"/>
    <m/>
    <s v="網路報名"/>
    <s v="140.112.25.121"/>
    <s v="b05a01306"/>
    <n v="10"/>
    <s v="TIP"/>
    <s v="企業實習計劃說明會"/>
    <s v="0311_晟德集團"/>
    <n v="2"/>
    <n v="107"/>
    <n v="1"/>
    <n v="1"/>
    <n v="10"/>
    <s v="是"/>
    <x v="426"/>
    <n v="0"/>
    <n v="1"/>
    <n v="10"/>
    <n v="0"/>
    <n v="0"/>
    <n v="0"/>
    <s v="系"/>
    <s v="其他"/>
    <s v="其他系所"/>
    <s v="其他系所"/>
  </r>
  <r>
    <s v="03  3 2019  2:40PM            "/>
    <s v="陳沐恩"/>
    <s v="N225931279"/>
    <s v="女"/>
    <s v="07/29/1998                    "/>
    <s v="學生"/>
    <s v="法律學院                      "/>
    <s v="法律系財法組"/>
    <s v="學士班"/>
    <n v="966527680"/>
    <s v="grace517135@gmail.com"/>
    <s v="其它"/>
    <s v="否"/>
    <n v="0"/>
    <n v="1"/>
    <s v="是"/>
    <m/>
    <s v="網路報名"/>
    <s v="140.112.25.121"/>
    <s v="b05a01306"/>
    <n v="10"/>
    <s v="TIP"/>
    <s v="企業實習計劃說明會"/>
    <s v="0320_國泰金控"/>
    <n v="2"/>
    <n v="107"/>
    <n v="1"/>
    <n v="1"/>
    <n v="10"/>
    <s v="是"/>
    <x v="426"/>
    <n v="0"/>
    <n v="1"/>
    <n v="10"/>
    <n v="0"/>
    <n v="0"/>
    <n v="0"/>
    <s v="系"/>
    <s v="其他"/>
    <s v="其他系所"/>
    <s v="其他系所"/>
  </r>
  <r>
    <m/>
    <s v="陳宜君"/>
    <m/>
    <m/>
    <m/>
    <s v="其他"/>
    <m/>
    <m/>
    <m/>
    <m/>
    <m/>
    <s v="其他"/>
    <s v="是"/>
    <n v="0"/>
    <n v="0"/>
    <s v="是"/>
    <m/>
    <s v="現場報名"/>
    <m/>
    <s v="其他"/>
    <n v="0"/>
    <s v="TIP"/>
    <s v="企業實習計劃說明會"/>
    <s v="0318_大昌華嘉"/>
    <n v="2"/>
    <n v="107"/>
    <n v="1"/>
    <n v="1"/>
    <n v="10"/>
    <m/>
    <x v="427"/>
    <n v="0"/>
    <n v="0"/>
    <n v="0"/>
    <n v="0"/>
    <n v="1"/>
    <n v="0"/>
    <s v="其他"/>
    <s v="非在校生"/>
    <s v="其他"/>
    <s v="其他"/>
  </r>
  <r>
    <m/>
    <s v="陳幸琦"/>
    <m/>
    <m/>
    <m/>
    <s v="企業夥伴"/>
    <s v="全球人壽"/>
    <m/>
    <s v="其他"/>
    <m/>
    <m/>
    <m/>
    <m/>
    <m/>
    <m/>
    <s v="是"/>
    <m/>
    <s v="網路報名"/>
    <m/>
    <s v="其他"/>
    <m/>
    <s v="TCP"/>
    <s v="結業式"/>
    <s v="0329_結業式"/>
    <n v="2"/>
    <n v="107"/>
    <n v="1"/>
    <n v="0"/>
    <n v="0"/>
    <m/>
    <x v="428"/>
    <n v="0"/>
    <n v="1"/>
    <n v="0"/>
    <n v="0"/>
    <n v="0"/>
    <n v="0"/>
    <s v="其他"/>
    <s v="非在校生"/>
    <s v="其他"/>
    <s v="其他"/>
  </r>
  <r>
    <s v="03 12 2019  2:38PM            "/>
    <s v="陳延禎"/>
    <s v="F129930967"/>
    <s v="男"/>
    <s v="11/09/1997                    "/>
    <s v="學生"/>
    <s v="管理學院                      "/>
    <s v="工管系企管組"/>
    <s v="學士班"/>
    <n v="920696612"/>
    <m/>
    <s v="其它"/>
    <s v="是"/>
    <n v="0"/>
    <n v="0"/>
    <s v="是"/>
    <m/>
    <s v="現場報名"/>
    <m/>
    <s v="b05607003"/>
    <n v="0"/>
    <s v="TIP"/>
    <s v="企業實習計劃說明會"/>
    <s v="0312_工研院產科國際所"/>
    <n v="2"/>
    <n v="107"/>
    <n v="1"/>
    <n v="1"/>
    <n v="10"/>
    <m/>
    <x v="429"/>
    <n v="0"/>
    <n v="0"/>
    <n v="0"/>
    <n v="0"/>
    <n v="1"/>
    <n v="0"/>
    <s v="系"/>
    <s v="工管"/>
    <s v="工管系"/>
    <s v="工管系"/>
  </r>
  <r>
    <s v="03 12 2019  3:09PM            "/>
    <s v="陳延禎"/>
    <s v="F129930967"/>
    <s v="男"/>
    <s v="11/09/1997                    "/>
    <s v="學生"/>
    <s v="管理學院                      "/>
    <s v="工管系企管組"/>
    <s v="學士班"/>
    <n v="920696612"/>
    <m/>
    <s v="其它"/>
    <s v="是"/>
    <n v="0"/>
    <n v="1"/>
    <s v="是"/>
    <m/>
    <s v="網路報名"/>
    <s v="223.141.173.74"/>
    <s v="b05607003"/>
    <n v="10"/>
    <s v="TIP"/>
    <s v="企業實習計劃說明會"/>
    <s v="0318_大昌華嘉"/>
    <n v="2"/>
    <n v="107"/>
    <n v="1"/>
    <n v="1"/>
    <n v="10"/>
    <m/>
    <x v="429"/>
    <n v="0"/>
    <n v="1"/>
    <n v="10"/>
    <n v="0"/>
    <n v="0"/>
    <n v="0"/>
    <s v="系"/>
    <s v="工管"/>
    <s v="工管系"/>
    <s v="工管系"/>
  </r>
  <r>
    <s v="03 12 2019 10:35AM            "/>
    <s v="陳念含"/>
    <s v="B222919995"/>
    <s v="女"/>
    <s v="02/26/1998                    "/>
    <s v="學生"/>
    <s v="文學院                        "/>
    <s v="日文系"/>
    <s v="學士班"/>
    <n v="921540141"/>
    <s v="darkhidden11@yahoo.com.tw"/>
    <s v="其它"/>
    <s v="是"/>
    <n v="0"/>
    <n v="0"/>
    <s v="是"/>
    <m/>
    <s v="現場報名"/>
    <m/>
    <s v="b05107007"/>
    <n v="0"/>
    <s v="TIP"/>
    <s v="企業實習計劃說明會"/>
    <s v="0311_晟德集團"/>
    <n v="2"/>
    <n v="107"/>
    <n v="1"/>
    <n v="1"/>
    <n v="10"/>
    <m/>
    <x v="430"/>
    <n v="0"/>
    <n v="0"/>
    <n v="0"/>
    <n v="0"/>
    <n v="1"/>
    <n v="0"/>
    <s v="系"/>
    <s v="其他"/>
    <s v="其他系所"/>
    <s v="其他系所"/>
  </r>
  <r>
    <s v="04 24 2019  1:45PM            "/>
    <s v="陳怡安"/>
    <s v="A229237468"/>
    <s v="女"/>
    <s v="11/17/1997                    "/>
    <s v="學生"/>
    <s v="管理學院                      "/>
    <s v="財金系"/>
    <s v="學士班"/>
    <n v="910627756"/>
    <s v="b06703102@ntu.edu.tw"/>
    <s v="其它"/>
    <s v="否"/>
    <s v="                              "/>
    <m/>
    <s v="是"/>
    <m/>
    <s v="網路報名"/>
    <s v="140.112.222.194"/>
    <s v="b06703102"/>
    <n v="6"/>
    <s v="TIP"/>
    <s v="企業實習說明會"/>
    <s v="0425_Dapp Pocket"/>
    <n v="2"/>
    <n v="107"/>
    <n v="1"/>
    <n v="1"/>
    <n v="10"/>
    <s v="是"/>
    <x v="431"/>
    <n v="0"/>
    <n v="1"/>
    <n v="10"/>
    <n v="0"/>
    <n v="0"/>
    <n v="0"/>
    <s v="系"/>
    <s v="財金"/>
    <s v="財金系"/>
    <s v="財金系"/>
  </r>
  <r>
    <s v="02 28 2019  1:46PM            "/>
    <s v="陳怡蓁"/>
    <s v="B223072740"/>
    <s v="女"/>
    <s v="09/17/1997                    "/>
    <s v="學生"/>
    <s v="管理學院                      "/>
    <s v="財金系"/>
    <s v="學士班"/>
    <n v="923217721"/>
    <s v="gfes5609@gmail.com"/>
    <s v="其它"/>
    <s v="否"/>
    <n v="0"/>
    <n v="1"/>
    <s v="是"/>
    <m/>
    <s v="網路報名"/>
    <s v="116.241.99.29"/>
    <s v="b05703029"/>
    <n v="10"/>
    <s v="TIP"/>
    <s v="企業實習計劃說明會"/>
    <s v="0313_全球人壽"/>
    <n v="2"/>
    <n v="107"/>
    <n v="1"/>
    <n v="1"/>
    <n v="10"/>
    <s v="是"/>
    <x v="432"/>
    <n v="0"/>
    <n v="1"/>
    <n v="10"/>
    <n v="0"/>
    <n v="0"/>
    <n v="0"/>
    <s v="系"/>
    <s v="財金"/>
    <s v="財金系"/>
    <s v="財金系"/>
  </r>
  <r>
    <s v="02 28 2019  1:45PM            "/>
    <s v="陳怡蓁"/>
    <s v="B223072740"/>
    <s v="女"/>
    <s v="09/17/1997                    "/>
    <s v="學生"/>
    <s v="管理學院                      "/>
    <s v="財金系"/>
    <s v="學士班"/>
    <n v="923217721"/>
    <s v="gfes5609@gmail.com"/>
    <s v="其它"/>
    <s v="否"/>
    <n v="0"/>
    <n v="1"/>
    <s v="是"/>
    <m/>
    <s v="網路報名"/>
    <s v="116.241.99.29"/>
    <s v="b05703029"/>
    <n v="10"/>
    <s v="TIP"/>
    <s v="企業實習計劃說明會"/>
    <s v="0319_玉山銀行"/>
    <n v="2"/>
    <n v="107"/>
    <n v="1"/>
    <n v="1"/>
    <n v="10"/>
    <s v="是"/>
    <x v="432"/>
    <n v="0"/>
    <n v="1"/>
    <n v="10"/>
    <n v="0"/>
    <n v="0"/>
    <n v="0"/>
    <s v="系"/>
    <s v="財金"/>
    <s v="財金系"/>
    <s v="財金系"/>
  </r>
  <r>
    <s v="02 28 2019  1:43PM            "/>
    <s v="陳怡蓁"/>
    <s v="B223072740"/>
    <s v="女"/>
    <s v="09/17/1997                    "/>
    <s v="學生"/>
    <s v="管理學院                      "/>
    <s v="財金系"/>
    <s v="學士班"/>
    <n v="923217721"/>
    <s v="gfes5609@gmail.com"/>
    <s v="其它"/>
    <s v="是"/>
    <n v="0"/>
    <n v="1"/>
    <s v="是"/>
    <m/>
    <s v="網路報名"/>
    <s v="116.241.98.218"/>
    <s v="b05703029"/>
    <n v="10"/>
    <s v="TIP"/>
    <s v="企業實習計劃說明會"/>
    <s v="0320_國泰金控"/>
    <n v="2"/>
    <n v="107"/>
    <n v="1"/>
    <n v="1"/>
    <n v="10"/>
    <s v="有"/>
    <x v="432"/>
    <n v="0"/>
    <n v="1"/>
    <n v="10"/>
    <n v="0"/>
    <n v="0"/>
    <n v="0"/>
    <s v="系"/>
    <s v="財金"/>
    <s v="財金系"/>
    <s v="財金系"/>
  </r>
  <r>
    <s v="04 11 2019  2:49PM            "/>
    <s v="陳怡蓁"/>
    <s v="B223072740"/>
    <s v="男"/>
    <s v="09/17/1997                    "/>
    <s v="學生"/>
    <s v="管理學院                      "/>
    <s v="財金系"/>
    <s v="學士班"/>
    <n v="923217721"/>
    <s v="gfes5609@gmail.com"/>
    <s v="其它"/>
    <s v="是"/>
    <s v="                              "/>
    <m/>
    <s v="是"/>
    <m/>
    <s v="現場報名"/>
    <m/>
    <s v="b05703029"/>
    <n v="6"/>
    <s v="TIP"/>
    <s v="企業實習計劃說明會"/>
    <s v="0411_SAS"/>
    <n v="2"/>
    <n v="107"/>
    <n v="1"/>
    <n v="1"/>
    <n v="10"/>
    <m/>
    <x v="432"/>
    <n v="0"/>
    <n v="0"/>
    <n v="0"/>
    <n v="0"/>
    <n v="1"/>
    <n v="0"/>
    <s v="系"/>
    <s v="財金"/>
    <s v="財金系"/>
    <s v="財金系"/>
  </r>
  <r>
    <m/>
    <s v="陳玟洛"/>
    <m/>
    <m/>
    <m/>
    <s v="企業夥伴"/>
    <s v="燦星旅遊"/>
    <m/>
    <s v="其他"/>
    <m/>
    <m/>
    <m/>
    <m/>
    <m/>
    <m/>
    <s v="是"/>
    <m/>
    <s v="網路報名"/>
    <m/>
    <s v="其他"/>
    <m/>
    <s v="TCP"/>
    <s v="結業式"/>
    <s v="0329_結業式"/>
    <n v="2"/>
    <n v="107"/>
    <n v="1"/>
    <n v="0"/>
    <n v="0"/>
    <m/>
    <x v="433"/>
    <n v="0"/>
    <n v="1"/>
    <n v="0"/>
    <n v="0"/>
    <n v="0"/>
    <n v="0"/>
    <s v="其他"/>
    <s v="非在校生"/>
    <s v="其他"/>
    <s v="其他"/>
  </r>
  <r>
    <s v="02 19 2019  3:09PM            "/>
    <s v="陳玟晴"/>
    <s v="R224213177"/>
    <s v="女"/>
    <s v="02/11/1995                    "/>
    <s v="學生"/>
    <s v="生命科學院                    "/>
    <s v="生化科學所"/>
    <s v="碩士班"/>
    <n v="972718683"/>
    <s v="jovinachen@yahoo.com.tw"/>
    <s v="其它"/>
    <s v="否"/>
    <n v="0"/>
    <n v="1"/>
    <s v="是"/>
    <m/>
    <s v="網路報名"/>
    <s v="140.109.66.88"/>
    <s v="r06b46002"/>
    <n v="10"/>
    <s v="TIP"/>
    <s v="企業實習計劃說明會"/>
    <s v="0311_晟德集團"/>
    <n v="2"/>
    <n v="107"/>
    <n v="1"/>
    <n v="1"/>
    <n v="10"/>
    <s v="否"/>
    <x v="434"/>
    <n v="0"/>
    <n v="1"/>
    <n v="10"/>
    <n v="0"/>
    <n v="0"/>
    <n v="0"/>
    <s v="所"/>
    <s v="其他"/>
    <s v="其他系所"/>
    <s v="其他系所"/>
  </r>
  <r>
    <s v="03  7 2019  3:51PM            "/>
    <s v="陳芳芳"/>
    <s v="C221619808"/>
    <s v="女"/>
    <s v="07/26/1996                    "/>
    <s v="學生"/>
    <s v="社會科學院                    "/>
    <s v="經濟系"/>
    <s v="碩士班"/>
    <n v="912405503"/>
    <s v="grace85725@gmail.com"/>
    <s v="其它"/>
    <s v="否"/>
    <n v="1"/>
    <n v="0"/>
    <s v="否"/>
    <m/>
    <s v="網路報名"/>
    <s v="140.112.25.98"/>
    <s v="r07323037"/>
    <n v="10"/>
    <s v="TIP"/>
    <s v="企業實習計劃說明會"/>
    <s v="0319_玉山銀行"/>
    <n v="2"/>
    <n v="107"/>
    <n v="1"/>
    <n v="1"/>
    <n v="10"/>
    <s v="是"/>
    <x v="435"/>
    <n v="1"/>
    <n v="0"/>
    <n v="0"/>
    <n v="1"/>
    <n v="0"/>
    <n v="0"/>
    <s v="所"/>
    <s v="其他"/>
    <s v="其他系所"/>
    <s v="其他系所"/>
  </r>
  <r>
    <s v="04 10 2019 12:07AM            "/>
    <s v="陳采昀"/>
    <s v="A230077987"/>
    <s v="女"/>
    <s v="04/01/1999                    "/>
    <s v="學生"/>
    <s v="社會科學院                    "/>
    <s v="社工系"/>
    <s v="學士班"/>
    <n v="983134940"/>
    <s v="b06310050@ntu.edu.tw"/>
    <s v="其它"/>
    <s v="否"/>
    <s v="                              "/>
    <m/>
    <s v="否"/>
    <m/>
    <s v="網路報名"/>
    <s v="101.15.161.45"/>
    <s v="b06310050"/>
    <n v="6"/>
    <s v="職涯講堂"/>
    <s v="實習經驗分享"/>
    <s v="0429_國企R06林威宇國企B04陳雨彤"/>
    <n v="2"/>
    <n v="107"/>
    <n v="1"/>
    <n v="1"/>
    <n v="10"/>
    <s v="無"/>
    <x v="436"/>
    <n v="1"/>
    <n v="0"/>
    <n v="0"/>
    <n v="1"/>
    <n v="0"/>
    <n v="0"/>
    <s v="系"/>
    <s v="其他"/>
    <s v="其他系所"/>
    <s v="其他系所"/>
  </r>
  <r>
    <s v="02 28 2019 11:51PM            "/>
    <s v="陳俊皓"/>
    <s v="A127539583"/>
    <s v="男"/>
    <s v="01/04/1998                    "/>
    <s v="學生"/>
    <s v="管理學院                      "/>
    <s v="財金系"/>
    <s v="學士班"/>
    <n v="910087038"/>
    <s v="b05703044@ntu.edu.tw"/>
    <s v="其它"/>
    <s v="否"/>
    <n v="0"/>
    <n v="1"/>
    <s v="是"/>
    <m/>
    <s v="網路報名"/>
    <s v="1.164.139.158"/>
    <s v="b05703044"/>
    <n v="10"/>
    <s v="TIP"/>
    <s v="企業實習計劃說明會"/>
    <s v="0313_全球人壽"/>
    <n v="2"/>
    <n v="107"/>
    <n v="1"/>
    <n v="1"/>
    <n v="10"/>
    <s v="是"/>
    <x v="437"/>
    <n v="0"/>
    <n v="1"/>
    <n v="10"/>
    <n v="0"/>
    <n v="0"/>
    <n v="0"/>
    <s v="系"/>
    <s v="財金"/>
    <s v="財金系"/>
    <s v="財金系"/>
  </r>
  <r>
    <s v="02 28 2019  2:10PM            "/>
    <s v="陳俊皓"/>
    <s v="A127539583"/>
    <s v="男"/>
    <s v="01/04/1998                    "/>
    <s v="學生"/>
    <s v="管理學院                      "/>
    <s v="財金系"/>
    <s v="學士班"/>
    <n v="910087038"/>
    <s v="b05703044@ntu.edu.tw"/>
    <s v="其它"/>
    <s v="否"/>
    <n v="0"/>
    <n v="1"/>
    <s v="是"/>
    <m/>
    <s v="網路報名"/>
    <s v="1.164.139.158"/>
    <s v="b05703044"/>
    <n v="10"/>
    <s v="TIP"/>
    <s v="企業實習計劃說明會"/>
    <s v="0320_國泰金控"/>
    <n v="2"/>
    <n v="107"/>
    <n v="1"/>
    <n v="1"/>
    <n v="10"/>
    <s v="有"/>
    <x v="437"/>
    <n v="0"/>
    <n v="1"/>
    <n v="10"/>
    <n v="0"/>
    <n v="0"/>
    <n v="0"/>
    <s v="系"/>
    <s v="財金"/>
    <s v="財金系"/>
    <s v="財金系"/>
  </r>
  <r>
    <s v="04 19 2019  9:59AM            "/>
    <s v="陳信?"/>
    <s v="F230078587"/>
    <s v="女"/>
    <s v="10/25/1998                    "/>
    <s v="學生"/>
    <s v="管理學院                      "/>
    <s v="財金系"/>
    <s v="學士班"/>
    <n v="905573625"/>
    <s v="ac871025@gmail.com"/>
    <s v="其它"/>
    <s v="否"/>
    <s v="                              "/>
    <m/>
    <s v="是"/>
    <m/>
    <s v="網路報名"/>
    <s v="140.112.25.98"/>
    <s v="b06703045"/>
    <n v="6"/>
    <s v="TIP"/>
    <s v="企業實習說明會"/>
    <s v="0426_台灣通用磨坊"/>
    <n v="2"/>
    <n v="107"/>
    <n v="1"/>
    <n v="1"/>
    <n v="10"/>
    <s v="是"/>
    <x v="438"/>
    <n v="0"/>
    <n v="1"/>
    <n v="10"/>
    <n v="0"/>
    <n v="0"/>
    <n v="0"/>
    <s v="系"/>
    <s v="財金"/>
    <s v="財金系"/>
    <s v="財金系"/>
  </r>
  <r>
    <m/>
    <s v="陳信良"/>
    <m/>
    <m/>
    <m/>
    <s v="企業夥伴"/>
    <s v="玉山商業銀行"/>
    <m/>
    <s v="其他"/>
    <m/>
    <m/>
    <m/>
    <m/>
    <m/>
    <m/>
    <s v="是"/>
    <m/>
    <s v="網路報名"/>
    <m/>
    <s v="其他"/>
    <m/>
    <s v="TCP"/>
    <s v="結業式"/>
    <s v="0329_結業式"/>
    <n v="2"/>
    <n v="107"/>
    <n v="1"/>
    <n v="0"/>
    <n v="0"/>
    <m/>
    <x v="439"/>
    <n v="0"/>
    <n v="1"/>
    <n v="0"/>
    <n v="0"/>
    <n v="0"/>
    <n v="0"/>
    <s v="其他"/>
    <s v="非在校生"/>
    <s v="其他"/>
    <s v="其他"/>
  </r>
  <r>
    <s v="03  7 2019  3:14PM            "/>
    <s v="陳冠宇"/>
    <s v="F129535104"/>
    <s v="男"/>
    <s v="10/30/1995                    "/>
    <s v="學生"/>
    <s v="管理學院                      "/>
    <s v="財金系"/>
    <s v="學士班"/>
    <n v="975251241"/>
    <s v="mark841030@gmail.com"/>
    <s v="其它"/>
    <s v="否"/>
    <n v="0"/>
    <n v="1"/>
    <s v="是"/>
    <m/>
    <s v="網路報名"/>
    <s v="140.112.25.45"/>
    <s v="b03703004"/>
    <n v="10"/>
    <s v="TIP"/>
    <s v="企業實習計劃說明會"/>
    <s v="0325_富達投信"/>
    <n v="2"/>
    <n v="107"/>
    <n v="1"/>
    <n v="1"/>
    <n v="10"/>
    <s v="是，但非富達投信"/>
    <x v="440"/>
    <n v="0"/>
    <n v="1"/>
    <n v="10"/>
    <n v="0"/>
    <n v="0"/>
    <n v="0"/>
    <s v="系"/>
    <s v="財金"/>
    <s v="財金系"/>
    <s v="財金系"/>
  </r>
  <r>
    <s v="03  6 2019  4:14PM            "/>
    <s v="陳冠聿"/>
    <s v="F229685610"/>
    <s v="女"/>
    <s v="05/06/1996                    "/>
    <s v="校外人士"/>
    <m/>
    <m/>
    <m/>
    <n v="953561161"/>
    <s v="haha850506@gmail.com"/>
    <s v="其它"/>
    <s v="否"/>
    <n v="0"/>
    <n v="1"/>
    <s v="是"/>
    <m/>
    <s v="網路報名"/>
    <s v="101.8.192.118"/>
    <s v="haha0506"/>
    <n v="10"/>
    <s v="TIP"/>
    <s v="企業實習計劃說明會"/>
    <s v="0319_玉山銀行"/>
    <n v="2"/>
    <n v="107"/>
    <n v="1"/>
    <n v="1"/>
    <n v="10"/>
    <s v="否"/>
    <x v="441"/>
    <n v="0"/>
    <n v="1"/>
    <n v="10"/>
    <n v="0"/>
    <n v="0"/>
    <n v="0"/>
    <s v="其他"/>
    <s v="非在校生"/>
    <s v="其他"/>
    <s v="其他"/>
  </r>
  <r>
    <s v="03  6 2019  4:15PM            "/>
    <s v="陳冠聿"/>
    <s v="F229685610"/>
    <s v="女"/>
    <s v="05/06/1996                    "/>
    <s v="校外人士"/>
    <m/>
    <m/>
    <m/>
    <n v="953561161"/>
    <s v="haha850506@gmail.com"/>
    <s v="其它"/>
    <s v="否"/>
    <n v="0"/>
    <n v="1"/>
    <s v="是"/>
    <m/>
    <s v="網路報名"/>
    <s v="101.8.192.118"/>
    <s v="haha0506"/>
    <n v="10"/>
    <s v="TIP"/>
    <s v="企業實習計劃說明會"/>
    <s v="0320_國泰金控"/>
    <n v="2"/>
    <n v="107"/>
    <n v="1"/>
    <n v="1"/>
    <n v="10"/>
    <s v="否"/>
    <x v="441"/>
    <n v="0"/>
    <n v="1"/>
    <n v="10"/>
    <n v="0"/>
    <n v="0"/>
    <n v="0"/>
    <s v="其他"/>
    <s v="非在校生"/>
    <s v="其他"/>
    <s v="其他"/>
  </r>
  <r>
    <s v="02 28 2019  4:16PM            "/>
    <s v="陳冠儒"/>
    <s v="E124867191"/>
    <s v="男"/>
    <s v="12/10/1995                    "/>
    <s v="學生"/>
    <s v="生物資源暨農學院              "/>
    <s v="生工系"/>
    <s v="碩士班"/>
    <n v="989907573"/>
    <s v="zp841210@yahoo.com"/>
    <s v="其它"/>
    <s v="否"/>
    <n v="1"/>
    <n v="0"/>
    <s v="否"/>
    <m/>
    <s v="網路報名"/>
    <s v="27.246.2.241"/>
    <s v="r07622029"/>
    <n v="10"/>
    <s v="TIP"/>
    <s v="企業實習計劃說明會"/>
    <s v="0322_台灣拜耳"/>
    <n v="2"/>
    <n v="107"/>
    <n v="1"/>
    <n v="1"/>
    <n v="10"/>
    <s v="是"/>
    <x v="442"/>
    <n v="1"/>
    <n v="0"/>
    <n v="0"/>
    <n v="1"/>
    <n v="0"/>
    <n v="0"/>
    <s v="所"/>
    <s v="其他"/>
    <s v="其他系所"/>
    <s v="其他系所"/>
  </r>
  <r>
    <s v="03 14 2019  5:32PM            "/>
    <s v="陳冠儒"/>
    <s v="E125165310"/>
    <s v="男"/>
    <s v="10/22/1996                    "/>
    <s v="學生"/>
    <s v="文學院                        "/>
    <s v="外文系"/>
    <s v="學士班"/>
    <n v="978123823"/>
    <s v="polarpopo@gmail.com"/>
    <s v="其它"/>
    <s v="否"/>
    <n v="1"/>
    <n v="0"/>
    <s v="否"/>
    <m/>
    <s v="網路報名"/>
    <s v="140.112.252.89"/>
    <s v="b04102053"/>
    <n v="10"/>
    <s v="TIP"/>
    <s v="企業實習計劃說明會"/>
    <s v="0325_富達投信"/>
    <n v="2"/>
    <n v="107"/>
    <n v="1"/>
    <n v="1"/>
    <n v="10"/>
    <s v="有"/>
    <x v="443"/>
    <n v="1"/>
    <n v="0"/>
    <n v="0"/>
    <n v="1"/>
    <n v="0"/>
    <n v="0"/>
    <s v="系"/>
    <s v="其他"/>
    <s v="其他系所"/>
    <s v="其他系所"/>
  </r>
  <r>
    <s v="03 26 2019  3:05PM            "/>
    <s v="陳冠霖"/>
    <s v="B123009272"/>
    <s v="男"/>
    <s v="07/30/1996                    "/>
    <s v="學生"/>
    <s v="管理學院                      "/>
    <s v="財金系"/>
    <s v="學士班"/>
    <n v="939815524"/>
    <m/>
    <s v="其它"/>
    <s v="是"/>
    <n v="0"/>
    <n v="0"/>
    <s v="是"/>
    <m/>
    <s v="現場報名"/>
    <m/>
    <s v="b03103017"/>
    <n v="0"/>
    <s v="TIP"/>
    <s v="企業實習計劃說明會"/>
    <s v="0325_富達投信"/>
    <n v="2"/>
    <n v="107"/>
    <n v="1"/>
    <n v="1"/>
    <n v="10"/>
    <m/>
    <x v="444"/>
    <n v="0"/>
    <n v="0"/>
    <n v="0"/>
    <n v="0"/>
    <n v="1"/>
    <n v="0"/>
    <s v="系"/>
    <s v="財金"/>
    <s v="財金系"/>
    <s v="財金系"/>
  </r>
  <r>
    <s v="04  9 2019  7:43PM            "/>
    <s v="陳則穎"/>
    <s v="A125554439"/>
    <s v="男"/>
    <s v="12/20/1994                    "/>
    <s v="學生"/>
    <s v="工學院                        "/>
    <s v="機械系"/>
    <s v="學士班"/>
    <n v="970738470"/>
    <s v="b05502156@ntu.edu.tw"/>
    <s v="其它"/>
    <s v="否"/>
    <s v="                              "/>
    <m/>
    <s v="是"/>
    <m/>
    <s v="網路報名"/>
    <s v="140.112.218.112"/>
    <s v="b05502156"/>
    <n v="6"/>
    <s v="TIP"/>
    <s v="企業實習計劃說明會"/>
    <s v="0411_SAS"/>
    <n v="2"/>
    <n v="107"/>
    <n v="1"/>
    <n v="1"/>
    <n v="10"/>
    <s v="否"/>
    <x v="445"/>
    <n v="0"/>
    <n v="1"/>
    <n v="10"/>
    <n v="0"/>
    <n v="0"/>
    <n v="0"/>
    <s v="系"/>
    <s v="其他"/>
    <s v="其他系所"/>
    <s v="其他系所"/>
  </r>
  <r>
    <s v="04  9 2019  7:47PM            "/>
    <s v="陳則穎"/>
    <s v="A125554439"/>
    <s v="男"/>
    <s v="12/20/1994                    "/>
    <s v="學生"/>
    <s v="工學院                        "/>
    <s v="機械系"/>
    <s v="學士班"/>
    <n v="970738470"/>
    <s v="b05502156@ntu.edu.tw"/>
    <s v="其它"/>
    <s v="否"/>
    <s v="                              "/>
    <m/>
    <s v="是"/>
    <m/>
    <s v="網路報名"/>
    <s v="140.112.218.112"/>
    <s v="b05502156"/>
    <n v="6"/>
    <s v="TIP"/>
    <s v="企業實習計劃說明會"/>
    <s v="0412_華碩電腦"/>
    <n v="2"/>
    <n v="107"/>
    <n v="1"/>
    <n v="1"/>
    <n v="10"/>
    <s v="否"/>
    <x v="445"/>
    <n v="0"/>
    <n v="1"/>
    <n v="10"/>
    <n v="0"/>
    <n v="0"/>
    <n v="0"/>
    <s v="系"/>
    <s v="其他"/>
    <s v="其他系所"/>
    <s v="其他系所"/>
  </r>
  <r>
    <s v="04 10 2019  4:39PM            "/>
    <s v="陳品樺"/>
    <s v="A229652812"/>
    <s v="女"/>
    <s v="05/28/1999                    "/>
    <s v="學生"/>
    <s v="管理學院                      "/>
    <s v="國企系"/>
    <s v="學士班"/>
    <n v="910666976"/>
    <s v="roer2930@gmail.com"/>
    <s v="其它"/>
    <s v="否"/>
    <s v="                              "/>
    <m/>
    <s v="是"/>
    <m/>
    <s v="網路報名"/>
    <s v="140.112.25.106"/>
    <s v="b06704004"/>
    <n v="6"/>
    <s v="職涯講堂"/>
    <s v="校友職涯分享會"/>
    <s v="0423_EMBA108級鄭玉琪"/>
    <n v="2"/>
    <n v="107"/>
    <n v="1"/>
    <n v="1"/>
    <n v="10"/>
    <s v="數位內容變成專攻項目，會建議多接觸行銷活動的部分嗎？"/>
    <x v="446"/>
    <n v="0"/>
    <n v="1"/>
    <n v="10"/>
    <n v="0"/>
    <n v="0"/>
    <n v="0"/>
    <s v="系"/>
    <s v="國企"/>
    <s v="國企系"/>
    <s v="國企系"/>
  </r>
  <r>
    <s v="03 12 2019 10:33AM            "/>
    <s v="陳奕宇"/>
    <s v="A130132230"/>
    <s v="女"/>
    <s v="02/23/1999                    "/>
    <s v="學生"/>
    <s v="管理學院                      "/>
    <s v="財金系"/>
    <s v="學士班"/>
    <n v="905367614"/>
    <s v="yiyuchichi@hotmail.com.tw"/>
    <s v="其它"/>
    <s v="是"/>
    <n v="0"/>
    <n v="0"/>
    <s v="是"/>
    <m/>
    <s v="現場報名"/>
    <m/>
    <s v="b06703105"/>
    <n v="0"/>
    <s v="TIP"/>
    <s v="企業實習計劃說明會"/>
    <s v="0311_晟德集團"/>
    <n v="2"/>
    <n v="107"/>
    <n v="1"/>
    <n v="1"/>
    <n v="10"/>
    <m/>
    <x v="447"/>
    <n v="0"/>
    <n v="0"/>
    <n v="0"/>
    <n v="0"/>
    <n v="1"/>
    <n v="0"/>
    <s v="系"/>
    <s v="財金"/>
    <s v="財金系"/>
    <s v="財金系"/>
  </r>
  <r>
    <s v="03 13 2019 11:45AM            "/>
    <s v="陳奕宇"/>
    <s v="A130132230"/>
    <s v="男"/>
    <s v="02/23/1999                    "/>
    <s v="學生"/>
    <s v="管理學院                      "/>
    <s v="財金系"/>
    <s v="學士班"/>
    <n v="905367614"/>
    <s v="yiyuchichi@hotmail.com.tw"/>
    <s v="其它"/>
    <s v="是"/>
    <n v="0"/>
    <n v="1"/>
    <s v="是"/>
    <m/>
    <s v="網路報名"/>
    <s v="140.112.25.103"/>
    <s v="b06703105"/>
    <n v="10"/>
    <s v="TIP"/>
    <s v="企業實習計劃說明會"/>
    <s v="0322_台灣拜耳"/>
    <n v="2"/>
    <n v="107"/>
    <n v="1"/>
    <n v="1"/>
    <n v="10"/>
    <s v="否"/>
    <x v="447"/>
    <n v="0"/>
    <n v="1"/>
    <n v="10"/>
    <n v="0"/>
    <n v="0"/>
    <n v="0"/>
    <s v="系"/>
    <s v="財金"/>
    <s v="財金系"/>
    <s v="財金系"/>
  </r>
  <r>
    <s v="02 19 2019  1:27PM            "/>
    <s v="陳奕均"/>
    <s v="A229728633"/>
    <s v="女"/>
    <s v="11/10/1997                    "/>
    <s v="學生"/>
    <s v="管理學院                      "/>
    <s v="會計系"/>
    <s v="學士班"/>
    <n v="922211107"/>
    <s v="xd87qwe@gmail.com"/>
    <s v="其它"/>
    <s v="否"/>
    <n v="0"/>
    <n v="1"/>
    <s v="是"/>
    <m/>
    <s v="網路報名"/>
    <s v="140.112.7.185"/>
    <s v="b05702007"/>
    <n v="10"/>
    <s v="TIP"/>
    <s v="企業實習計劃說明會"/>
    <s v="0311_晟德集團"/>
    <n v="2"/>
    <n v="107"/>
    <n v="1"/>
    <n v="1"/>
    <n v="10"/>
    <s v="否"/>
    <x v="448"/>
    <n v="0"/>
    <n v="1"/>
    <n v="10"/>
    <n v="0"/>
    <n v="0"/>
    <n v="0"/>
    <s v="系"/>
    <s v="會計"/>
    <s v="會計系"/>
    <s v="會計系"/>
  </r>
  <r>
    <s v="03 13 2019  3:55PM            "/>
    <s v="陳奕辰"/>
    <s v="A230357882"/>
    <s v="女"/>
    <s v="08/23/1999                    "/>
    <s v="學生"/>
    <s v="管理學院                      "/>
    <s v="財金系"/>
    <s v="學士班"/>
    <n v="978207200"/>
    <s v="qqqqbarbie@gmail.com"/>
    <s v="其它"/>
    <s v="否"/>
    <n v="0"/>
    <n v="1"/>
    <s v="是"/>
    <m/>
    <s v="網路報名"/>
    <s v="140.112.25.107"/>
    <s v="b06703008"/>
    <n v="10"/>
    <s v="TIP"/>
    <s v="企業實習計劃說明會"/>
    <s v="0325_富達投信"/>
    <n v="2"/>
    <n v="107"/>
    <n v="1"/>
    <n v="1"/>
    <n v="10"/>
    <s v="是"/>
    <x v="449"/>
    <n v="0"/>
    <n v="1"/>
    <n v="10"/>
    <n v="0"/>
    <n v="0"/>
    <n v="0"/>
    <s v="系"/>
    <s v="財金"/>
    <s v="財金系"/>
    <s v="財金系"/>
  </r>
  <r>
    <s v="03 13 2019  8:03AM            "/>
    <s v="陳姿穎"/>
    <s v="A225126884"/>
    <s v="女"/>
    <s v="05/01/1982                    "/>
    <s v="學生"/>
    <s v=" 電機資訊學院                 "/>
    <s v="電子所"/>
    <s v="博士班"/>
    <n v="921120393"/>
    <s v="exp501@gmail.com"/>
    <s v="其它"/>
    <s v="否"/>
    <n v="1"/>
    <n v="0"/>
    <s v="否"/>
    <m/>
    <s v="網路報名"/>
    <s v="223.139.175.13"/>
    <s v="d01943004"/>
    <n v="10"/>
    <s v="TIP"/>
    <s v="企業實習計劃說明會"/>
    <s v="0318_大昌華嘉"/>
    <n v="2"/>
    <n v="107"/>
    <n v="1"/>
    <n v="1"/>
    <n v="10"/>
    <m/>
    <x v="450"/>
    <n v="1"/>
    <n v="0"/>
    <n v="0"/>
    <n v="1"/>
    <n v="0"/>
    <n v="0"/>
    <s v="所"/>
    <s v="其他"/>
    <s v="其他系所"/>
    <s v="其他系所"/>
  </r>
  <r>
    <s v="05  9 2019  9:06AM            "/>
    <s v="陳宣"/>
    <s v="AD30311860"/>
    <s v="女"/>
    <s v="03/25/1998                    "/>
    <s v="學生"/>
    <s v="管理學院                      "/>
    <s v="資管系"/>
    <s v="學士班"/>
    <n v="60173628682"/>
    <s v="swoon0325@gmail.com"/>
    <s v="其它"/>
    <s v="是"/>
    <s v="                              "/>
    <m/>
    <s v="是"/>
    <m/>
    <s v="現場報名"/>
    <m/>
    <s v="b05705032"/>
    <n v="6"/>
    <s v="TIP"/>
    <s v="企業實習說明會"/>
    <s v="0508_台大創創中心"/>
    <n v="2"/>
    <n v="10"/>
    <n v="1"/>
    <n v="107"/>
    <n v="10"/>
    <m/>
    <x v="451"/>
    <n v="0"/>
    <n v="0"/>
    <n v="0"/>
    <n v="0"/>
    <n v="1"/>
    <n v="0"/>
    <s v="系"/>
    <s v="資管"/>
    <s v="資管系"/>
    <s v="資管系"/>
  </r>
  <r>
    <s v="04 25 2019  3:21PM            "/>
    <s v="陳宣羽"/>
    <s v="K222848971"/>
    <s v="女"/>
    <s v="01/01/1997                    "/>
    <s v="學生"/>
    <s v="管理學院                      "/>
    <s v="工管系企管組"/>
    <s v="學士班"/>
    <n v="34013669"/>
    <s v="b04701143@ntu.edu.tw"/>
    <s v="其它"/>
    <s v="否"/>
    <s v="                              "/>
    <m/>
    <s v="是"/>
    <m/>
    <s v="網路報名"/>
    <s v="140.112.25.99"/>
    <s v="b04701143"/>
    <n v="6"/>
    <s v="TIP"/>
    <s v="企業實習說明會"/>
    <s v="0426_台灣通用磨坊"/>
    <n v="2"/>
    <n v="107"/>
    <n v="1"/>
    <n v="1"/>
    <n v="10"/>
    <s v="是"/>
    <x v="452"/>
    <n v="0"/>
    <n v="1"/>
    <n v="10"/>
    <n v="0"/>
    <n v="0"/>
    <n v="0"/>
    <s v="系"/>
    <s v="工管"/>
    <s v="工管系"/>
    <s v="工管系"/>
  </r>
  <r>
    <s v="05  6 2019  2:32PM            "/>
    <s v="陳宣喻"/>
    <s v="S224955297"/>
    <s v="女"/>
    <s v="01/07/1998                    "/>
    <s v="學生"/>
    <s v="社會科學院                    "/>
    <s v="經濟系"/>
    <s v="學士班"/>
    <n v="918561758"/>
    <m/>
    <s v="其它"/>
    <s v="是"/>
    <s v="                              "/>
    <m/>
    <s v="是"/>
    <m/>
    <s v="現場報名"/>
    <m/>
    <s v="b05303105"/>
    <n v="6"/>
    <s v="TIP"/>
    <s v="企業實習說明會"/>
    <s v="0506_綠藤生機"/>
    <n v="2"/>
    <n v="107"/>
    <n v="1"/>
    <n v="1"/>
    <n v="10"/>
    <m/>
    <x v="453"/>
    <n v="0"/>
    <n v="0"/>
    <n v="0"/>
    <n v="0"/>
    <n v="1"/>
    <n v="0"/>
    <s v="系"/>
    <s v="其他"/>
    <s v="其他系所"/>
    <s v="其他系所"/>
  </r>
  <r>
    <s v="02 28 2019  5:59PM            "/>
    <s v="陳宥安"/>
    <s v="E125252443"/>
    <s v="男"/>
    <s v="12/04/1997                    "/>
    <s v="學生"/>
    <s v="管理學院                      "/>
    <s v="財金系"/>
    <s v="學士班"/>
    <n v="988158860"/>
    <s v="nangaluchen@gmail.com"/>
    <s v="其它"/>
    <s v="是"/>
    <n v="0"/>
    <n v="1"/>
    <s v="是"/>
    <m/>
    <s v="網路報名"/>
    <s v="140.112.245.79"/>
    <s v="b05701117"/>
    <n v="10"/>
    <s v="TIP"/>
    <s v="企業實習計劃說明會"/>
    <s v="0313_全球人壽"/>
    <n v="2"/>
    <n v="107"/>
    <n v="1"/>
    <n v="1"/>
    <n v="10"/>
    <s v="否"/>
    <x v="454"/>
    <n v="0"/>
    <n v="1"/>
    <n v="10"/>
    <n v="0"/>
    <n v="0"/>
    <n v="0"/>
    <s v="系"/>
    <s v="財金"/>
    <s v="財金系"/>
    <s v="財金系"/>
  </r>
  <r>
    <s v="02 28 2019  5:58PM            "/>
    <s v="陳宥安"/>
    <s v="E125252443"/>
    <s v="男"/>
    <s v="12/04/1997                    "/>
    <s v="學生"/>
    <s v="管理學院                      "/>
    <s v="財金系"/>
    <s v="學士班"/>
    <n v="988158860"/>
    <s v="nangaluchen@gmail.com"/>
    <s v="其它"/>
    <s v="是"/>
    <n v="0"/>
    <n v="1"/>
    <s v="是"/>
    <m/>
    <s v="網路報名"/>
    <s v="140.112.245.79"/>
    <s v="b05701117"/>
    <n v="10"/>
    <s v="TIP"/>
    <s v="企業實習計劃說明會"/>
    <s v="0319_玉山銀行"/>
    <n v="2"/>
    <n v="107"/>
    <n v="1"/>
    <n v="1"/>
    <n v="10"/>
    <s v="否"/>
    <x v="454"/>
    <n v="0"/>
    <n v="1"/>
    <n v="10"/>
    <n v="0"/>
    <n v="0"/>
    <n v="0"/>
    <s v="系"/>
    <s v="財金"/>
    <s v="財金系"/>
    <s v="財金系"/>
  </r>
  <r>
    <s v="02 28 2019  5:59PM            "/>
    <s v="陳宥安"/>
    <s v="E125252443"/>
    <s v="男"/>
    <s v="12/04/1997                    "/>
    <s v="學生"/>
    <s v="管理學院                      "/>
    <s v="財金系"/>
    <s v="學士班"/>
    <n v="988158860"/>
    <s v="nangaluchen@gmail.com"/>
    <s v="其它"/>
    <s v="是"/>
    <n v="0"/>
    <n v="1"/>
    <s v="是"/>
    <m/>
    <s v="網路報名"/>
    <s v="140.112.245.79"/>
    <s v="b05701117"/>
    <n v="10"/>
    <s v="TIP"/>
    <s v="企業實習計劃說明會"/>
    <s v="0320_國泰金控"/>
    <n v="2"/>
    <n v="107"/>
    <n v="1"/>
    <n v="1"/>
    <n v="10"/>
    <s v="否"/>
    <x v="454"/>
    <n v="0"/>
    <n v="1"/>
    <n v="10"/>
    <n v="0"/>
    <n v="0"/>
    <n v="0"/>
    <s v="系"/>
    <s v="財金"/>
    <s v="財金系"/>
    <s v="財金系"/>
  </r>
  <r>
    <s v="03  8 2019  1:33PM            "/>
    <s v="陳宥安"/>
    <s v="E125252443"/>
    <s v="男"/>
    <s v="12/04/1997                    "/>
    <s v="學生"/>
    <s v="管理學院                      "/>
    <s v="財金系"/>
    <s v="學士班"/>
    <n v="988158860"/>
    <s v="nangaluchen@gmail.com"/>
    <s v="其它"/>
    <s v="是"/>
    <n v="0"/>
    <n v="1"/>
    <s v="是"/>
    <m/>
    <s v="網路報名"/>
    <s v="140.112.245.79"/>
    <s v="b05701117"/>
    <n v="10"/>
    <s v="TIP"/>
    <s v="企業實習計劃說明會"/>
    <s v="0325_富達投信"/>
    <n v="2"/>
    <n v="107"/>
    <n v="1"/>
    <n v="1"/>
    <n v="10"/>
    <s v="否"/>
    <x v="454"/>
    <n v="0"/>
    <n v="1"/>
    <n v="10"/>
    <n v="0"/>
    <n v="0"/>
    <n v="0"/>
    <s v="系"/>
    <s v="財金"/>
    <s v="財金系"/>
    <s v="財金系"/>
  </r>
  <r>
    <s v="03 21 2019 11:03PM            "/>
    <s v="陳建元"/>
    <s v="A129659015"/>
    <s v="男"/>
    <s v="01/19/1998                    "/>
    <s v="學生"/>
    <s v="管理學院                      "/>
    <s v="財金系"/>
    <s v="學士班"/>
    <n v="978125139"/>
    <s v="eric12211221@gmail.com"/>
    <s v="其它"/>
    <s v="否"/>
    <n v="1"/>
    <n v="0"/>
    <s v="否"/>
    <m/>
    <s v="網路報名"/>
    <s v="118.169.115.45"/>
    <s v="b05703104"/>
    <n v="10"/>
    <s v="TIP"/>
    <s v="企業實習計劃說明會"/>
    <s v="0325_富達投信"/>
    <n v="2"/>
    <n v="107"/>
    <n v="1"/>
    <n v="1"/>
    <n v="10"/>
    <s v="有"/>
    <x v="455"/>
    <n v="1"/>
    <n v="0"/>
    <n v="0"/>
    <n v="1"/>
    <n v="0"/>
    <n v="0"/>
    <s v="系"/>
    <s v="財金"/>
    <s v="財金系"/>
    <s v="財金系"/>
  </r>
  <r>
    <s v="03 19 2019  4:52PM            "/>
    <s v="陳律倢"/>
    <s v="U221806913"/>
    <s v="女"/>
    <s v="01/15/1998                    "/>
    <s v="學生"/>
    <s v="管理學院                      "/>
    <s v="財金系"/>
    <s v="學士班"/>
    <n v="979239815"/>
    <s v="lyu.jie.chen@gmail.com"/>
    <s v="其它"/>
    <s v="是"/>
    <n v="0"/>
    <n v="0"/>
    <s v="是"/>
    <m/>
    <s v="現場報名"/>
    <m/>
    <s v="b06703106"/>
    <n v="0"/>
    <s v="TIP"/>
    <s v="企業實習計劃說明會"/>
    <s v="0319_玉山銀行"/>
    <n v="2"/>
    <n v="107"/>
    <n v="1"/>
    <n v="1"/>
    <n v="10"/>
    <m/>
    <x v="456"/>
    <n v="0"/>
    <n v="0"/>
    <n v="0"/>
    <n v="0"/>
    <n v="1"/>
    <n v="0"/>
    <s v="系"/>
    <s v="財金"/>
    <s v="財金系"/>
    <s v="財金系"/>
  </r>
  <r>
    <s v="03 19 2019 11:07AM            "/>
    <s v="陳律倢"/>
    <s v="U221806913"/>
    <s v="女"/>
    <s v="01/15/1998                    "/>
    <s v="學生"/>
    <s v="管理學院                      "/>
    <s v="財金系"/>
    <s v="學士班"/>
    <n v="979239815"/>
    <s v="lyu.jie.chen@gmail.com"/>
    <s v="其它"/>
    <s v="否"/>
    <n v="0"/>
    <n v="1"/>
    <s v="是"/>
    <m/>
    <s v="網路報名"/>
    <s v="49.217.130.246"/>
    <s v="b06703106"/>
    <n v="10"/>
    <s v="TIP"/>
    <s v="企業實習計劃說明會"/>
    <s v="0325_富達投信"/>
    <n v="2"/>
    <n v="107"/>
    <n v="1"/>
    <n v="1"/>
    <n v="10"/>
    <s v="否"/>
    <x v="456"/>
    <n v="0"/>
    <n v="1"/>
    <n v="10"/>
    <n v="0"/>
    <n v="0"/>
    <n v="0"/>
    <s v="系"/>
    <s v="財金"/>
    <s v="財金系"/>
    <s v="財金系"/>
  </r>
  <r>
    <s v="04  9 2019  9:19AM            "/>
    <s v="陳律倢"/>
    <s v="U221806913"/>
    <s v="女"/>
    <s v="01/15/1998                    "/>
    <s v="學生"/>
    <s v="管理學院                      "/>
    <s v="財金系"/>
    <s v="學士班"/>
    <n v="979239815"/>
    <s v="lyu.jie.chen@gmail.com"/>
    <s v="其它"/>
    <s v="否"/>
    <s v="                              "/>
    <m/>
    <s v="是"/>
    <m/>
    <s v="網路報名"/>
    <s v="49.217.145.117"/>
    <s v="b06703106"/>
    <n v="6"/>
    <s v="TIP"/>
    <s v="企業實習計劃說明會"/>
    <s v="0411_SAS"/>
    <n v="2"/>
    <n v="107"/>
    <n v="1"/>
    <n v="1"/>
    <n v="10"/>
    <s v="否"/>
    <x v="456"/>
    <n v="0"/>
    <n v="1"/>
    <n v="10"/>
    <n v="0"/>
    <n v="0"/>
    <n v="0"/>
    <s v="系"/>
    <s v="財金"/>
    <s v="財金系"/>
    <s v="財金系"/>
  </r>
  <r>
    <s v="04 22 2019  9:05AM            "/>
    <s v="陳律倢"/>
    <s v="U221806913"/>
    <s v="女"/>
    <s v="01/15/1998                    "/>
    <s v="學生"/>
    <s v="管理學院                      "/>
    <s v="財金系"/>
    <s v="學士班"/>
    <n v="979239815"/>
    <s v="lyu.jie.chen@gmail.com"/>
    <s v="其它"/>
    <s v="是"/>
    <s v="                              "/>
    <m/>
    <s v="是"/>
    <m/>
    <s v="網路報名"/>
    <m/>
    <s v="B06703106"/>
    <n v="6"/>
    <s v="職業工坊"/>
    <s v="面試實戰工作坊"/>
    <s v="0422_金融業"/>
    <n v="2"/>
    <n v="107"/>
    <n v="1"/>
    <n v="1"/>
    <n v="10"/>
    <s v="是"/>
    <x v="456"/>
    <n v="0"/>
    <n v="1"/>
    <n v="10"/>
    <n v="0"/>
    <n v="0"/>
    <n v="0"/>
    <s v="系"/>
    <s v="財金"/>
    <s v="財金系"/>
    <s v="財金系"/>
  </r>
  <r>
    <s v="02 27 2019  9:53AM            "/>
    <s v="陳思吟"/>
    <s v="E225108004"/>
    <s v="女"/>
    <s v="04/13/1996                    "/>
    <s v="學生"/>
    <s v="管理學院                      "/>
    <s v="國企系"/>
    <s v="碩士班"/>
    <n v="923260512"/>
    <s v="shihyin96@gmail.com"/>
    <s v="其它"/>
    <s v="否"/>
    <n v="0"/>
    <n v="1"/>
    <s v="是"/>
    <m/>
    <s v="網路報名"/>
    <s v="223.136.149.44"/>
    <s v="r07724009"/>
    <n v="10"/>
    <s v="TIP"/>
    <s v="企業實習計劃說明會"/>
    <s v="0319_玉山銀行"/>
    <n v="2"/>
    <n v="107"/>
    <n v="1"/>
    <n v="1"/>
    <n v="10"/>
    <s v="是"/>
    <x v="457"/>
    <n v="0"/>
    <n v="1"/>
    <n v="10"/>
    <n v="0"/>
    <n v="0"/>
    <n v="0"/>
    <s v="所"/>
    <s v="國企"/>
    <s v="國企所"/>
    <s v="國企所"/>
  </r>
  <r>
    <s v="04 13 2019 12:54PM            "/>
    <s v="陳思吟"/>
    <s v="E225108004"/>
    <s v="女"/>
    <s v="04/13/1996                    "/>
    <s v="學生"/>
    <s v="管理學院                      "/>
    <s v="國企系"/>
    <s v="碩士班"/>
    <n v="923260512"/>
    <s v="shihyin96@gmail.com"/>
    <s v="其它"/>
    <s v="是"/>
    <s v="                              "/>
    <m/>
    <s v="是"/>
    <m/>
    <s v="網路報名"/>
    <m/>
    <s v="r07724009"/>
    <m/>
    <s v="TCP"/>
    <s v="結業式"/>
    <s v="0329_結業式"/>
    <n v="2"/>
    <n v="107"/>
    <n v="1"/>
    <n v="0"/>
    <n v="0"/>
    <m/>
    <x v="457"/>
    <n v="0"/>
    <n v="1"/>
    <n v="0"/>
    <n v="0"/>
    <n v="0"/>
    <n v="0"/>
    <s v="所"/>
    <s v="國企"/>
    <s v="國企所"/>
    <s v="國企所"/>
  </r>
  <r>
    <s v="03 18 2019 11:32AM            "/>
    <s v="陳思吟"/>
    <s v="E225108004"/>
    <s v="女"/>
    <s v="04/13/1996                    "/>
    <s v="學生"/>
    <s v="管理學院                      "/>
    <s v="國企系"/>
    <s v="碩士班"/>
    <n v="923260512"/>
    <s v="r07724009@ntu.edu.tw"/>
    <s v="其它"/>
    <s v="否"/>
    <s v="                              "/>
    <m/>
    <s v="是"/>
    <m/>
    <s v="網路報名"/>
    <s v="140.112.181.194"/>
    <s v="r07724009"/>
    <n v="6"/>
    <s v="TIP"/>
    <s v="企業實習計劃說明會"/>
    <s v="0412_華碩電腦"/>
    <n v="2"/>
    <n v="107"/>
    <n v="1"/>
    <n v="1"/>
    <n v="10"/>
    <s v="是"/>
    <x v="457"/>
    <n v="0"/>
    <n v="1"/>
    <n v="10"/>
    <n v="0"/>
    <n v="0"/>
    <n v="0"/>
    <s v="所"/>
    <s v="國企"/>
    <s v="國企所"/>
    <s v="國企所"/>
  </r>
  <r>
    <s v="03 13 2019  4:54PM            "/>
    <s v="陳思吟"/>
    <s v="E225108004"/>
    <s v="女"/>
    <s v="04/13/1996                    "/>
    <s v="學生"/>
    <s v="管理學院                      "/>
    <s v="國企系"/>
    <s v="碩士班"/>
    <n v="923260512"/>
    <s v="r07724009@ntu.edu.tw"/>
    <s v="其它"/>
    <s v="否"/>
    <s v="                              "/>
    <m/>
    <s v="是"/>
    <m/>
    <s v="網路報名"/>
    <s v="140.112.181.194"/>
    <s v="r07724009"/>
    <n v="6"/>
    <s v="TIP"/>
    <s v="企業實習說明會"/>
    <s v="0426_台灣通用磨坊"/>
    <n v="2"/>
    <n v="107"/>
    <n v="1"/>
    <n v="1"/>
    <n v="10"/>
    <s v="是"/>
    <x v="457"/>
    <n v="0"/>
    <n v="1"/>
    <n v="10"/>
    <n v="0"/>
    <n v="0"/>
    <n v="0"/>
    <s v="所"/>
    <s v="國企"/>
    <s v="國企所"/>
    <s v="國企所"/>
  </r>
  <r>
    <s v="03 18 2019  4:10PM            "/>
    <s v="陳映蓁"/>
    <s v="J222833522"/>
    <s v="女"/>
    <s v="02/13/1996                    "/>
    <s v="學生"/>
    <s v="管理學院                      "/>
    <s v="商研所"/>
    <s v="碩士班"/>
    <n v="960072896"/>
    <s v="r07741019@ntu.edu.tw"/>
    <s v="其它"/>
    <s v="否"/>
    <n v="0"/>
    <n v="1"/>
    <s v="是"/>
    <m/>
    <s v="網路報名"/>
    <s v="101.9.44.118"/>
    <s v="r07741019"/>
    <n v="10"/>
    <s v="TIP"/>
    <s v="企業實習計劃說明會"/>
    <s v="0319_玉山銀行"/>
    <n v="2"/>
    <n v="107"/>
    <n v="1"/>
    <n v="1"/>
    <n v="10"/>
    <s v="否"/>
    <x v="458"/>
    <n v="0"/>
    <n v="1"/>
    <n v="10"/>
    <n v="0"/>
    <n v="0"/>
    <n v="0"/>
    <s v="所"/>
    <s v="商研"/>
    <s v="商研所"/>
    <s v="商研所"/>
  </r>
  <r>
    <s v="03  7 2019  9:51PM            "/>
    <s v="陳昭妤"/>
    <s v="A228630974"/>
    <s v="女"/>
    <s v="02/02/1995                    "/>
    <s v="校外人士"/>
    <m/>
    <s v="淡江大學資管所"/>
    <s v="學生"/>
    <n v="972184211"/>
    <s v="susan.cy.chen@gmail.com"/>
    <s v="其它"/>
    <s v="否"/>
    <s v="                              "/>
    <m/>
    <s v="否"/>
    <m/>
    <s v="網路報名"/>
    <s v="123.192.8.51"/>
    <s v="susan8422"/>
    <n v="6"/>
    <s v="TIP"/>
    <s v="企業實習計劃說明會"/>
    <s v="0411_SAS"/>
    <n v="2"/>
    <n v="107"/>
    <n v="1"/>
    <n v="1"/>
    <n v="10"/>
    <m/>
    <x v="459"/>
    <n v="1"/>
    <n v="0"/>
    <n v="0"/>
    <n v="1"/>
    <n v="0"/>
    <n v="0"/>
    <s v="其他"/>
    <s v="非在校生"/>
    <s v="其他"/>
    <s v="其他"/>
  </r>
  <r>
    <s v="03 15 2019  1:38AM            "/>
    <s v="陳昭政"/>
    <s v="A130527417"/>
    <s v="男"/>
    <s v="01/19/1999                    "/>
    <s v="學生"/>
    <s v="管理學院                      "/>
    <s v="國企系"/>
    <s v="學士班"/>
    <n v="970800580"/>
    <s v="a0970800580@gmail.com"/>
    <s v="其它"/>
    <s v="否"/>
    <n v="0"/>
    <n v="1"/>
    <s v="是"/>
    <m/>
    <s v="網路報名"/>
    <s v="219.68.51.64"/>
    <s v="b06704077"/>
    <n v="10"/>
    <s v="TIP"/>
    <s v="企業實習計劃說明會"/>
    <s v="0315_聚陽實業"/>
    <n v="2"/>
    <n v="107"/>
    <n v="1"/>
    <n v="1"/>
    <n v="10"/>
    <s v="否"/>
    <x v="460"/>
    <n v="0"/>
    <n v="1"/>
    <n v="10"/>
    <n v="0"/>
    <n v="0"/>
    <n v="0"/>
    <s v="系"/>
    <s v="國企"/>
    <s v="國企系"/>
    <s v="國企系"/>
  </r>
  <r>
    <s v="03 19 2019  4:33AM            "/>
    <s v="陳昭政"/>
    <s v="A130527417"/>
    <s v="男"/>
    <s v="01/19/1999                    "/>
    <s v="學生"/>
    <s v="管理學院                      "/>
    <s v="國企系"/>
    <s v="學士班"/>
    <n v="970800580"/>
    <s v="a0970800580@gmail.com"/>
    <s v="其它"/>
    <s v="否"/>
    <n v="0"/>
    <n v="1"/>
    <s v="是"/>
    <m/>
    <s v="網路報名"/>
    <s v="219.68.51.64"/>
    <s v="b06704077"/>
    <n v="10"/>
    <s v="TIP"/>
    <s v="企業實習計劃說明會"/>
    <s v="0322_台灣拜耳"/>
    <n v="2"/>
    <n v="107"/>
    <n v="1"/>
    <n v="1"/>
    <n v="10"/>
    <s v="否"/>
    <x v="460"/>
    <n v="0"/>
    <n v="1"/>
    <n v="10"/>
    <n v="0"/>
    <n v="0"/>
    <n v="0"/>
    <s v="系"/>
    <s v="國企"/>
    <s v="國企系"/>
    <s v="國企系"/>
  </r>
  <r>
    <s v="03 22 2019  6:51PM            "/>
    <s v="陳昭政"/>
    <s v="A130527417"/>
    <s v="男"/>
    <s v="01/19/1999                    "/>
    <s v="學生"/>
    <s v="管理學院                      "/>
    <s v="國企系"/>
    <s v="學士班"/>
    <n v="970800580"/>
    <s v="a0970800580@gmail.com"/>
    <s v="其它"/>
    <s v="否"/>
    <n v="0"/>
    <n v="1"/>
    <s v="是"/>
    <m/>
    <s v="網路報名"/>
    <s v="140.112.25.98"/>
    <s v="b06704077"/>
    <n v="10"/>
    <s v="TIP"/>
    <s v="企業實習計劃說明會"/>
    <s v="0325_富達投信"/>
    <n v="2"/>
    <n v="107"/>
    <n v="1"/>
    <n v="1"/>
    <n v="10"/>
    <s v="否"/>
    <x v="460"/>
    <n v="0"/>
    <n v="1"/>
    <n v="10"/>
    <n v="0"/>
    <n v="0"/>
    <n v="0"/>
    <s v="系"/>
    <s v="國企"/>
    <s v="國企系"/>
    <s v="國企系"/>
  </r>
  <r>
    <s v="04  9 2019  8:24PM            "/>
    <s v="陳昭政"/>
    <s v="A130527417"/>
    <s v="男"/>
    <s v="01/19/1999                    "/>
    <s v="學生"/>
    <s v="管理學院                      "/>
    <s v="國企系"/>
    <s v="學士班"/>
    <n v="970800580"/>
    <s v="a0970800580@gmail.com"/>
    <s v="其它"/>
    <s v="否"/>
    <s v="                              "/>
    <m/>
    <s v="是"/>
    <m/>
    <s v="網路報名"/>
    <s v="140.112.25.98"/>
    <s v="b06704077"/>
    <n v="6"/>
    <s v="TIP"/>
    <s v="企業實習計劃說明會"/>
    <s v="0410_燦坤實業"/>
    <n v="2"/>
    <n v="107"/>
    <n v="1"/>
    <n v="1"/>
    <n v="10"/>
    <s v="否"/>
    <x v="460"/>
    <n v="0"/>
    <n v="1"/>
    <n v="10"/>
    <n v="0"/>
    <n v="0"/>
    <n v="0"/>
    <s v="系"/>
    <s v="國企"/>
    <s v="國企系"/>
    <s v="國企系"/>
  </r>
  <r>
    <s v="04 11 2019  1:11AM            "/>
    <s v="陳昭政"/>
    <s v="A130527417"/>
    <s v="男"/>
    <s v="01/19/1999                    "/>
    <s v="學生"/>
    <s v="管理學院                      "/>
    <s v="國企系"/>
    <s v="學士班"/>
    <n v="970800580"/>
    <s v="a0970800580@gmail.com"/>
    <s v="其它"/>
    <s v="否"/>
    <s v="                              "/>
    <m/>
    <s v="是"/>
    <m/>
    <s v="網路報名"/>
    <s v="58.114.65.90"/>
    <s v="b06704077"/>
    <n v="6"/>
    <s v="TIP"/>
    <s v="企業實習計劃說明會"/>
    <s v="0411_SAS"/>
    <n v="2"/>
    <n v="107"/>
    <n v="1"/>
    <n v="1"/>
    <n v="10"/>
    <s v="否"/>
    <x v="460"/>
    <n v="0"/>
    <n v="1"/>
    <n v="10"/>
    <n v="0"/>
    <n v="0"/>
    <n v="0"/>
    <s v="系"/>
    <s v="國企"/>
    <s v="國企系"/>
    <s v="國企系"/>
  </r>
  <r>
    <s v="04 12 2019 12:25AM            "/>
    <s v="陳昭政"/>
    <s v="A130527417"/>
    <s v="男"/>
    <s v="01/19/1999                    "/>
    <s v="學生"/>
    <s v="管理學院                      "/>
    <s v="國企系"/>
    <s v="學士班"/>
    <n v="970800580"/>
    <s v="a0970800580@gmail.com"/>
    <s v="其它"/>
    <s v="否"/>
    <s v="                              "/>
    <m/>
    <s v="是"/>
    <m/>
    <s v="網路報名"/>
    <s v="58.114.65.90"/>
    <s v="b06704077"/>
    <n v="6"/>
    <s v="TIP"/>
    <s v="企業實習計劃說明會"/>
    <s v="0412_華碩電腦"/>
    <n v="2"/>
    <n v="107"/>
    <n v="1"/>
    <n v="1"/>
    <n v="10"/>
    <s v="否"/>
    <x v="460"/>
    <n v="0"/>
    <n v="1"/>
    <n v="10"/>
    <n v="0"/>
    <n v="0"/>
    <n v="0"/>
    <s v="系"/>
    <s v="國企"/>
    <s v="國企系"/>
    <s v="國企系"/>
  </r>
  <r>
    <s v="04 25 2019 12:12AM            "/>
    <s v="陳昭政"/>
    <s v="A130527417"/>
    <s v="男"/>
    <s v="01/19/1999                    "/>
    <s v="學生"/>
    <s v="管理學院                      "/>
    <s v="國企系"/>
    <s v="學士班"/>
    <n v="970800580"/>
    <s v="a0970800580@gmail.com"/>
    <s v="其它"/>
    <s v="否"/>
    <s v="                              "/>
    <m/>
    <s v="是"/>
    <m/>
    <s v="網路報名"/>
    <s v="219.68.56.173"/>
    <s v="b06704077"/>
    <n v="6"/>
    <s v="TIP"/>
    <s v="企業實習說明會"/>
    <s v="0425_Dapp Pocket"/>
    <n v="2"/>
    <n v="107"/>
    <n v="1"/>
    <n v="1"/>
    <n v="10"/>
    <s v="否"/>
    <x v="460"/>
    <n v="0"/>
    <n v="1"/>
    <n v="10"/>
    <n v="0"/>
    <n v="0"/>
    <n v="0"/>
    <s v="系"/>
    <s v="國企"/>
    <s v="國企系"/>
    <s v="國企系"/>
  </r>
  <r>
    <s v="04 26 2019  5:07AM            "/>
    <s v="陳昭政"/>
    <s v="A130527417"/>
    <s v="男"/>
    <s v="01/19/1999                    "/>
    <s v="學生"/>
    <s v="管理學院                      "/>
    <s v="國企系"/>
    <s v="學士班"/>
    <n v="970800580"/>
    <s v="a0970800580@gmail.com"/>
    <s v="其它"/>
    <s v="否"/>
    <s v="                              "/>
    <m/>
    <s v="是"/>
    <m/>
    <s v="網路報名"/>
    <s v="219.68.56.173"/>
    <s v="b06704077"/>
    <n v="6"/>
    <s v="TIP"/>
    <s v="企業實習說明會"/>
    <s v="0426_台灣通用磨坊"/>
    <n v="2"/>
    <n v="107"/>
    <n v="1"/>
    <n v="1"/>
    <n v="10"/>
    <s v="否"/>
    <x v="460"/>
    <n v="0"/>
    <n v="1"/>
    <n v="10"/>
    <n v="0"/>
    <n v="0"/>
    <n v="0"/>
    <s v="系"/>
    <s v="國企"/>
    <s v="國企系"/>
    <s v="國企系"/>
  </r>
  <r>
    <s v="03 21 2019  3:58PM            "/>
    <s v="陳昱佐"/>
    <s v="A126137254"/>
    <s v="男"/>
    <s v="02/14/1993                    "/>
    <s v="學生"/>
    <s v="社會科學院                    "/>
    <s v="經濟系"/>
    <s v="碩士班"/>
    <n v="983287739"/>
    <s v="k27283768@gmail.com"/>
    <s v="其它"/>
    <s v="否"/>
    <s v="                              "/>
    <m/>
    <s v="否"/>
    <m/>
    <s v="網路報名"/>
    <s v="140.112.25.121"/>
    <s v="r07323038"/>
    <n v="6"/>
    <s v="職涯講堂"/>
    <s v="學長姐實習經驗分享會"/>
    <s v="0326_工管B05孫儷芯/國企B04童安弘"/>
    <n v="2"/>
    <n v="107"/>
    <n v="1"/>
    <n v="1"/>
    <n v="10"/>
    <s v="實習經驗分想"/>
    <x v="461"/>
    <n v="1"/>
    <n v="0"/>
    <n v="0"/>
    <n v="1"/>
    <n v="0"/>
    <n v="0"/>
    <s v="所"/>
    <s v="其他"/>
    <s v="其他系所"/>
    <s v="其他系所"/>
  </r>
  <r>
    <s v="02 25 2019 11:13AM            "/>
    <s v="陳昱豪"/>
    <s v="E124612025"/>
    <s v="男"/>
    <s v="08/02/1994                    "/>
    <s v="學生"/>
    <s v="理學院                        "/>
    <s v="心理系一般組"/>
    <s v="碩士班"/>
    <n v="929822336"/>
    <s v="itoyuhao@gmail.com"/>
    <s v="其它"/>
    <s v="否"/>
    <n v="0"/>
    <n v="1"/>
    <s v="是"/>
    <m/>
    <s v="網路報名"/>
    <s v="140.112.4.174"/>
    <s v="r07227121"/>
    <n v="10"/>
    <s v="TIP"/>
    <s v="企業實習計劃說明會"/>
    <s v="0311_晟德集團"/>
    <n v="2"/>
    <n v="107"/>
    <n v="1"/>
    <n v="1"/>
    <n v="10"/>
    <s v="是"/>
    <x v="462"/>
    <n v="0"/>
    <n v="1"/>
    <n v="10"/>
    <n v="0"/>
    <n v="0"/>
    <n v="0"/>
    <s v="所"/>
    <s v="其他"/>
    <s v="其他系所"/>
    <s v="其他系所"/>
  </r>
  <r>
    <s v="02 25 2019 11:02AM            "/>
    <s v="陳昱豪"/>
    <s v="E124612025"/>
    <s v="男"/>
    <s v="08/02/1994                    "/>
    <s v="學生"/>
    <s v="理學院                        "/>
    <s v="心理系一般組"/>
    <s v="碩士班"/>
    <n v="929822336"/>
    <s v="itoyuhao@gmail.com"/>
    <s v="其它"/>
    <s v="否"/>
    <n v="1"/>
    <n v="0"/>
    <s v="否"/>
    <m/>
    <s v="網路報名"/>
    <s v="140.112.4.174"/>
    <s v="r07227121"/>
    <n v="10"/>
    <s v="TIP"/>
    <s v="企業實習計劃說明會"/>
    <s v="0319_玉山銀行"/>
    <n v="2"/>
    <n v="107"/>
    <n v="1"/>
    <n v="1"/>
    <n v="10"/>
    <s v="是"/>
    <x v="462"/>
    <n v="1"/>
    <n v="0"/>
    <n v="0"/>
    <n v="1"/>
    <n v="0"/>
    <n v="0"/>
    <s v="所"/>
    <s v="其他"/>
    <s v="其他系所"/>
    <s v="其他系所"/>
  </r>
  <r>
    <s v="02 25 2019 11:02AM            "/>
    <s v="陳昱豪"/>
    <s v="E124612025"/>
    <s v="男"/>
    <s v="08/02/1994                    "/>
    <s v="學生"/>
    <s v="理學院                        "/>
    <s v="心理系一般組"/>
    <s v="碩士班"/>
    <n v="929822336"/>
    <s v="itoyuhao@gmail.com"/>
    <s v="其它"/>
    <s v="否"/>
    <n v="0"/>
    <n v="1"/>
    <s v="是"/>
    <m/>
    <s v="網路報名"/>
    <s v="140.112.4.174"/>
    <s v="r07227121"/>
    <n v="10"/>
    <s v="TIP"/>
    <s v="企業實習計劃說明會"/>
    <s v="0320_國泰金控"/>
    <n v="2"/>
    <n v="107"/>
    <n v="1"/>
    <n v="1"/>
    <n v="10"/>
    <s v="是"/>
    <x v="462"/>
    <n v="0"/>
    <n v="1"/>
    <n v="10"/>
    <n v="0"/>
    <n v="0"/>
    <n v="0"/>
    <s v="所"/>
    <s v="其他"/>
    <s v="其他系所"/>
    <s v="其他系所"/>
  </r>
  <r>
    <s v="03  5 2019 11:01AM            "/>
    <s v="陳柏廷"/>
    <s v="N126064515"/>
    <s v="男"/>
    <s v="07/21/1997                    "/>
    <s v="學生"/>
    <s v="管理學院                      "/>
    <s v="會計系"/>
    <s v="學士班"/>
    <s v="0978-278333"/>
    <s v="jb0721032050@gmail.com"/>
    <s v="其它"/>
    <s v="否"/>
    <n v="0"/>
    <n v="1"/>
    <s v="是"/>
    <m/>
    <s v="網路報名"/>
    <s v="140.112.25.100"/>
    <s v="b05607018"/>
    <n v="10"/>
    <s v="TIP"/>
    <s v="企業實習計劃說明會"/>
    <s v="0319_玉山銀行"/>
    <n v="2"/>
    <n v="107"/>
    <n v="1"/>
    <n v="1"/>
    <n v="10"/>
    <s v="否"/>
    <x v="463"/>
    <n v="0"/>
    <n v="1"/>
    <n v="10"/>
    <n v="0"/>
    <n v="0"/>
    <n v="0"/>
    <s v="系"/>
    <s v="會計"/>
    <s v="會計系"/>
    <s v="會計系"/>
  </r>
  <r>
    <s v="03  5 2019 11:00AM            "/>
    <s v="陳柏廷"/>
    <s v="N126064515"/>
    <s v="男"/>
    <s v="07/21/1997                    "/>
    <s v="學生"/>
    <s v="管理學院                      "/>
    <s v="會計系"/>
    <s v="學士班"/>
    <s v="0978-278333"/>
    <s v="jb0721032050@gmail.com"/>
    <s v="其它"/>
    <s v="否"/>
    <n v="0"/>
    <n v="1"/>
    <s v="是"/>
    <m/>
    <s v="網路報名"/>
    <s v="140.112.25.100"/>
    <s v="b05607018"/>
    <n v="10"/>
    <s v="TIP"/>
    <s v="企業實習計劃說明會"/>
    <s v="0320_國泰金控"/>
    <n v="2"/>
    <n v="107"/>
    <n v="1"/>
    <n v="1"/>
    <n v="10"/>
    <s v="有"/>
    <x v="463"/>
    <n v="0"/>
    <n v="1"/>
    <n v="10"/>
    <n v="0"/>
    <n v="0"/>
    <n v="0"/>
    <s v="系"/>
    <s v="會計"/>
    <s v="會計系"/>
    <s v="會計系"/>
  </r>
  <r>
    <s v="03 19 2019 12:45PM            "/>
    <s v="陳柏廷"/>
    <s v="N126064515"/>
    <s v="男"/>
    <s v="07/21/1997                    "/>
    <s v="學生"/>
    <s v="管理學院                      "/>
    <s v="會計系"/>
    <s v="學士班"/>
    <s v="0978-278333"/>
    <s v="jb0721032050@gmail.com"/>
    <s v="其它"/>
    <s v="否"/>
    <n v="1"/>
    <n v="0"/>
    <s v="否"/>
    <m/>
    <s v="網路報名"/>
    <s v="140.112.25.46"/>
    <s v="b05607018"/>
    <n v="10"/>
    <s v="TIP"/>
    <s v="企業實習計劃說明會"/>
    <s v="0325_富達投信"/>
    <n v="2"/>
    <n v="107"/>
    <n v="1"/>
    <n v="1"/>
    <n v="10"/>
    <s v="有"/>
    <x v="463"/>
    <n v="1"/>
    <n v="0"/>
    <n v="0"/>
    <n v="1"/>
    <n v="0"/>
    <n v="0"/>
    <s v="系"/>
    <s v="會計"/>
    <s v="會計系"/>
    <s v="會計系"/>
  </r>
  <r>
    <s v="03  5 2019 11:02AM            "/>
    <s v="陳柏廷"/>
    <s v="N126064515"/>
    <s v="男"/>
    <s v="07/21/1997                    "/>
    <s v="學生"/>
    <s v="管理學院                      "/>
    <s v="會計系"/>
    <s v="學士班"/>
    <s v="0978-278333"/>
    <s v="jb0721032050@gmail.com"/>
    <s v="其它"/>
    <s v="否"/>
    <s v="                              "/>
    <m/>
    <s v="否"/>
    <m/>
    <s v="網路報名"/>
    <s v="140.112.25.100"/>
    <s v="b05607018"/>
    <n v="6"/>
    <s v="TIP"/>
    <s v="企業實習計劃說明會"/>
    <s v="0411_SAS"/>
    <n v="2"/>
    <n v="107"/>
    <n v="1"/>
    <n v="1"/>
    <n v="10"/>
    <m/>
    <x v="463"/>
    <n v="1"/>
    <n v="0"/>
    <n v="0"/>
    <n v="1"/>
    <n v="0"/>
    <n v="0"/>
    <s v="系"/>
    <s v="會計"/>
    <s v="會計系"/>
    <s v="會計系"/>
  </r>
  <r>
    <s v="05  1 2019  4:22PM            "/>
    <s v="陳柔安"/>
    <s v="F229050564"/>
    <s v="女"/>
    <s v="01/31/1997                    "/>
    <s v="學生"/>
    <s v="管理學院                      "/>
    <s v="工管系科管組"/>
    <s v="學士班"/>
    <n v="958009612"/>
    <s v="b04701232@ntu.edu.tw"/>
    <s v="其它"/>
    <s v="否"/>
    <s v="                              "/>
    <m/>
    <s v="否"/>
    <m/>
    <s v="網路報名"/>
    <s v="114.32.192.215"/>
    <s v="b04701232"/>
    <n v="6"/>
    <s v="TIP"/>
    <s v="企業實習說明會"/>
    <s v="0506_綠藤生機"/>
    <n v="2"/>
    <n v="107"/>
    <n v="1"/>
    <n v="1"/>
    <n v="10"/>
    <s v="是"/>
    <x v="464"/>
    <n v="1"/>
    <n v="0"/>
    <n v="0"/>
    <n v="1"/>
    <n v="0"/>
    <n v="0"/>
    <s v="系"/>
    <s v="工管"/>
    <s v="工管系"/>
    <s v="工管系"/>
  </r>
  <r>
    <s v="03  9 2019  4:35PM            "/>
    <s v="陳柔穎"/>
    <s v="A229702255"/>
    <s v="女"/>
    <s v="11/04/1995                    "/>
    <s v="校外人士"/>
    <m/>
    <s v="國立台北教育大學"/>
    <s v="學生"/>
    <n v="952859388"/>
    <s v="zoo61116@yahoo.com.tw"/>
    <s v="其它"/>
    <s v="否"/>
    <n v="1"/>
    <n v="0"/>
    <s v="否"/>
    <m/>
    <s v="網路報名"/>
    <s v="49.218.52.202"/>
    <n v="110318032"/>
    <n v="10"/>
    <s v="TIP"/>
    <s v="企業實習計劃說明會"/>
    <s v="0325_富達投信"/>
    <n v="2"/>
    <n v="107"/>
    <n v="1"/>
    <n v="1"/>
    <n v="10"/>
    <s v="有"/>
    <x v="465"/>
    <n v="1"/>
    <n v="0"/>
    <n v="0"/>
    <n v="1"/>
    <n v="0"/>
    <n v="0"/>
    <s v="其他"/>
    <s v="非在校生"/>
    <s v="其他"/>
    <s v="其他"/>
  </r>
  <r>
    <s v="04 10 2019  5:12PM            "/>
    <s v="陳禹媛"/>
    <s v="F229340590"/>
    <s v="女"/>
    <s v="09/26/1996                    "/>
    <s v="學生"/>
    <s v="管理學院                      "/>
    <s v="資管系"/>
    <s v="學士班"/>
    <n v="988820629"/>
    <s v="b04705004@ntu.edu.tw"/>
    <s v="其它"/>
    <s v="否"/>
    <s v="                              "/>
    <m/>
    <s v="是"/>
    <m/>
    <s v="網路報名"/>
    <s v="140.112.4.192"/>
    <s v="b04705004"/>
    <n v="6"/>
    <s v="TIP"/>
    <s v="企業實習計劃說明會"/>
    <s v="0411_SAS"/>
    <n v="2"/>
    <n v="107"/>
    <n v="1"/>
    <n v="1"/>
    <n v="10"/>
    <s v="是"/>
    <x v="466"/>
    <n v="0"/>
    <n v="1"/>
    <n v="10"/>
    <n v="0"/>
    <n v="0"/>
    <n v="0"/>
    <s v="系"/>
    <s v="資管"/>
    <s v="資管系"/>
    <s v="資管系"/>
  </r>
  <r>
    <s v="03 14 2019  3:13PM            "/>
    <s v="陳禹蓁"/>
    <s v="A229157330"/>
    <s v="女"/>
    <s v="07/08/1998                    "/>
    <s v="學生"/>
    <s v="社會科學院                    "/>
    <s v="社會系"/>
    <s v="學士班"/>
    <n v="910070894"/>
    <s v="b05305041@ntu.edu.tw"/>
    <s v="其它"/>
    <s v="否"/>
    <n v="0"/>
    <n v="1"/>
    <s v="是"/>
    <m/>
    <s v="網路報名"/>
    <s v="140.112.4.192"/>
    <s v="b05305041"/>
    <n v="10"/>
    <s v="TIP"/>
    <s v="企業實習計劃說明會"/>
    <s v="0315_聚陽實業"/>
    <n v="2"/>
    <n v="107"/>
    <n v="1"/>
    <n v="1"/>
    <n v="10"/>
    <s v="否"/>
    <x v="467"/>
    <n v="0"/>
    <n v="1"/>
    <n v="10"/>
    <n v="0"/>
    <n v="0"/>
    <n v="0"/>
    <s v="系"/>
    <s v="其他"/>
    <s v="其他系所"/>
    <s v="其他系所"/>
  </r>
  <r>
    <s v="03 12 2019 11:38PM            "/>
    <s v="陳禹潔"/>
    <s v="A229133830"/>
    <s v="女"/>
    <s v="04/25/1997                    "/>
    <s v="校外人士"/>
    <m/>
    <m/>
    <m/>
    <n v="910860425"/>
    <s v="clairecyc2525@gmail.con"/>
    <s v="其它"/>
    <s v="否"/>
    <n v="0"/>
    <n v="1"/>
    <s v="是"/>
    <m/>
    <s v="網路報名"/>
    <s v="123.193.47.253"/>
    <s v="yuchieh25"/>
    <n v="10"/>
    <s v="TIP"/>
    <s v="企業實習計劃說明會"/>
    <s v="0325_富達投信"/>
    <n v="2"/>
    <n v="107"/>
    <n v="1"/>
    <n v="1"/>
    <n v="10"/>
    <s v="是"/>
    <x v="468"/>
    <n v="0"/>
    <n v="1"/>
    <n v="10"/>
    <n v="0"/>
    <n v="0"/>
    <n v="0"/>
    <s v="其他"/>
    <s v="非在校生"/>
    <s v="其他"/>
    <s v="其他"/>
  </r>
  <r>
    <s v="03 12 2019  9:24AM            "/>
    <s v="陳美儀"/>
    <s v="A230263232"/>
    <s v="女"/>
    <s v="03/03/1999                    "/>
    <s v="學生"/>
    <s v="管理學院                      "/>
    <s v="國企系"/>
    <s v="學士班"/>
    <n v="924162988"/>
    <s v="she50425@gmail.com"/>
    <s v="其它"/>
    <s v="否"/>
    <n v="0"/>
    <n v="1"/>
    <s v="是"/>
    <m/>
    <s v="網路報名"/>
    <s v="140.112.25.39"/>
    <s v="b06704079"/>
    <n v="10"/>
    <s v="TIP"/>
    <s v="企業實習計劃說明會"/>
    <s v="0315_聚陽實業"/>
    <n v="2"/>
    <n v="107"/>
    <n v="1"/>
    <n v="1"/>
    <n v="10"/>
    <s v="否"/>
    <x v="469"/>
    <n v="0"/>
    <n v="1"/>
    <n v="10"/>
    <n v="0"/>
    <n v="0"/>
    <n v="0"/>
    <s v="系"/>
    <s v="國企"/>
    <s v="國企系"/>
    <s v="國企系"/>
  </r>
  <r>
    <s v="03 12 2019  9:19AM            "/>
    <s v="陳美儀"/>
    <s v="A230263232"/>
    <s v="女"/>
    <s v="03/03/1999                    "/>
    <s v="學生"/>
    <s v="管理學院                      "/>
    <s v="國企系"/>
    <s v="學士班"/>
    <n v="924162988"/>
    <s v="she50425@gmail.com"/>
    <s v="其它"/>
    <s v="否"/>
    <n v="0"/>
    <n v="1"/>
    <s v="是"/>
    <m/>
    <s v="網路報名"/>
    <s v="140.112.25.39"/>
    <s v="b06704079"/>
    <n v="10"/>
    <s v="TIP"/>
    <s v="企業實習計劃說明會"/>
    <s v="0318_大昌華嘉"/>
    <n v="2"/>
    <n v="107"/>
    <n v="1"/>
    <n v="1"/>
    <n v="10"/>
    <m/>
    <x v="469"/>
    <n v="0"/>
    <n v="1"/>
    <n v="10"/>
    <n v="0"/>
    <n v="0"/>
    <n v="0"/>
    <s v="系"/>
    <s v="國企"/>
    <s v="國企系"/>
    <s v="國企系"/>
  </r>
  <r>
    <s v="03 20 2019 11:20AM            "/>
    <s v="陳美儀"/>
    <s v="A230263232"/>
    <s v="女"/>
    <s v="03/03/1999                    "/>
    <s v="學生"/>
    <s v="管理學院                      "/>
    <s v="國企系"/>
    <s v="學士班"/>
    <n v="924162988"/>
    <s v="she50425@gmail.com"/>
    <s v="其它"/>
    <s v="否"/>
    <s v="                              "/>
    <m/>
    <s v="是"/>
    <m/>
    <s v="網路報名"/>
    <s v="140.112.25.43"/>
    <s v="b06704079"/>
    <n v="6"/>
    <s v="職涯講堂"/>
    <s v="實習經驗分享"/>
    <s v="0429_國企R06林威宇國企B04陳雨彤"/>
    <n v="2"/>
    <n v="107"/>
    <n v="1"/>
    <n v="1"/>
    <n v="10"/>
    <s v="想請問學姊，面試如何準備?"/>
    <x v="469"/>
    <n v="0"/>
    <n v="1"/>
    <n v="10"/>
    <n v="0"/>
    <n v="0"/>
    <n v="0"/>
    <s v="系"/>
    <s v="國企"/>
    <s v="國企系"/>
    <s v="國企系"/>
  </r>
  <r>
    <s v="03  5 2019  2:20PM            "/>
    <s v="陳羿名"/>
    <s v="A129664196"/>
    <s v="男"/>
    <s v="05/14/1998                    "/>
    <s v="學生"/>
    <s v="生物資源暨農學院              "/>
    <s v="農經系"/>
    <s v="學士班"/>
    <n v="968669947"/>
    <s v="y28883@gmail.com"/>
    <s v="其它"/>
    <s v="否"/>
    <n v="0"/>
    <n v="1"/>
    <s v="是"/>
    <m/>
    <s v="網路報名"/>
    <s v="180.217.87.63"/>
    <s v="b06607061"/>
    <n v="10"/>
    <s v="TIP"/>
    <s v="企業實習計劃說明會"/>
    <s v="0306_藍天百腦匯"/>
    <n v="2"/>
    <n v="107"/>
    <n v="1"/>
    <n v="1"/>
    <n v="10"/>
    <s v="是"/>
    <x v="470"/>
    <n v="0"/>
    <n v="1"/>
    <n v="10"/>
    <n v="0"/>
    <n v="0"/>
    <n v="0"/>
    <s v="系"/>
    <s v="其他"/>
    <s v="其他系所"/>
    <s v="其他系所"/>
  </r>
  <r>
    <s v="04  9 2019  4:48PM            "/>
    <s v="陳苑婷"/>
    <s v="D222102929"/>
    <s v="女"/>
    <s v="03/17/1995                    "/>
    <s v="學生"/>
    <s v="社會科學院                    "/>
    <s v="新聞所"/>
    <s v="碩士班"/>
    <n v="921829496"/>
    <s v="judy27604@gmail.com"/>
    <s v="其它"/>
    <s v="否"/>
    <s v="                              "/>
    <m/>
    <s v="是"/>
    <m/>
    <s v="網路報名"/>
    <s v="140.112.25.100"/>
    <s v="r07342003"/>
    <n v="6"/>
    <s v="職業工坊"/>
    <s v="面試實戰工作坊"/>
    <s v="0430_FMCG行銷人"/>
    <n v="2"/>
    <n v="107"/>
    <n v="1"/>
    <n v="1"/>
    <n v="10"/>
    <s v="是"/>
    <x v="471"/>
    <n v="0"/>
    <n v="1"/>
    <n v="10"/>
    <n v="0"/>
    <n v="0"/>
    <n v="0"/>
    <s v="所"/>
    <s v="其他"/>
    <s v="其他系所"/>
    <s v="其他系所"/>
  </r>
  <r>
    <s v="05  2 2019  4:07PM            "/>
    <s v="陳若童"/>
    <s v="AD30289827"/>
    <s v="女"/>
    <s v="03/27/1998                    "/>
    <s v="學生"/>
    <s v="管理學院                      "/>
    <s v="工管系企管組"/>
    <s v="學士班"/>
    <n v="905322710"/>
    <s v="jioktong@gmail.com"/>
    <s v="其它"/>
    <s v="否"/>
    <s v="                              "/>
    <m/>
    <s v="是"/>
    <m/>
    <s v="網路報名"/>
    <s v="140.112.25.106"/>
    <s v="b05701126"/>
    <n v="6"/>
    <s v="TIP"/>
    <s v="企業實習說明會"/>
    <s v="0506_綠藤生機"/>
    <n v="2"/>
    <n v="107"/>
    <n v="1"/>
    <n v="1"/>
    <n v="10"/>
    <s v="是"/>
    <x v="472"/>
    <n v="0"/>
    <n v="1"/>
    <n v="10"/>
    <n v="0"/>
    <n v="0"/>
    <n v="0"/>
    <s v="系"/>
    <s v="工管"/>
    <s v="工管系"/>
    <s v="工管系"/>
  </r>
  <r>
    <s v="03  6 2019 10:40PM            "/>
    <s v="陳若瑾"/>
    <s v="A229566606"/>
    <s v="女"/>
    <s v="10/19/1996                    "/>
    <s v="學生"/>
    <s v="社會科學院                    "/>
    <s v="經濟系"/>
    <s v="學士班"/>
    <n v="952422271"/>
    <s v="b05303109@ntu.edu.tw"/>
    <s v="其它"/>
    <s v="否"/>
    <n v="1"/>
    <n v="0"/>
    <s v="否"/>
    <m/>
    <s v="網路報名"/>
    <s v="219.91.1.40"/>
    <s v="b05303109"/>
    <n v="10"/>
    <s v="TIP"/>
    <s v="企業實習計劃說明會"/>
    <s v="0311_晟德集團"/>
    <n v="2"/>
    <n v="107"/>
    <n v="1"/>
    <n v="1"/>
    <n v="10"/>
    <s v="否"/>
    <x v="473"/>
    <n v="1"/>
    <n v="0"/>
    <n v="0"/>
    <n v="1"/>
    <n v="0"/>
    <n v="0"/>
    <s v="系"/>
    <s v="其他"/>
    <s v="其他系所"/>
    <s v="其他系所"/>
  </r>
  <r>
    <s v="03 18 2019  1:45PM            "/>
    <s v="陳若瑾"/>
    <s v="A229566606"/>
    <s v="女"/>
    <s v="10/19/1996                    "/>
    <s v="學生"/>
    <s v="社會科學院                    "/>
    <s v="經濟系"/>
    <s v="學士班"/>
    <n v="952422271"/>
    <s v="b05303109@ntu.edu.tw"/>
    <s v="其它"/>
    <s v="否"/>
    <n v="1"/>
    <n v="0"/>
    <s v="否"/>
    <m/>
    <s v="網路報名"/>
    <s v="140.112.7.185"/>
    <s v="b05303109"/>
    <n v="10"/>
    <s v="TIP"/>
    <s v="企業實習計劃說明會"/>
    <s v="0322_台灣拜耳"/>
    <n v="2"/>
    <n v="107"/>
    <n v="1"/>
    <n v="1"/>
    <n v="10"/>
    <s v="否"/>
    <x v="473"/>
    <n v="1"/>
    <n v="0"/>
    <n v="0"/>
    <n v="1"/>
    <n v="0"/>
    <n v="0"/>
    <s v="系"/>
    <s v="其他"/>
    <s v="其他系所"/>
    <s v="其他系所"/>
  </r>
  <r>
    <s v="03  8 2019  3:12PM            "/>
    <s v="陳若瑾"/>
    <s v="A229566606"/>
    <s v="女"/>
    <s v="10/19/1996                    "/>
    <s v="學生"/>
    <s v="社會科學院                    "/>
    <s v="經濟系"/>
    <s v="學士班"/>
    <n v="952422271"/>
    <s v="b05303109@ntu.edu.tw"/>
    <s v="其它"/>
    <s v="否"/>
    <n v="0"/>
    <n v="1"/>
    <s v="是"/>
    <m/>
    <s v="網路報名"/>
    <s v="101.136.217.97"/>
    <s v="b05303109"/>
    <n v="10"/>
    <s v="TIP"/>
    <s v="企業實習計劃說明會"/>
    <s v="0325_富達投信"/>
    <n v="2"/>
    <n v="107"/>
    <n v="1"/>
    <n v="1"/>
    <n v="10"/>
    <s v="否"/>
    <x v="473"/>
    <n v="0"/>
    <n v="1"/>
    <n v="10"/>
    <n v="0"/>
    <n v="0"/>
    <n v="0"/>
    <s v="系"/>
    <s v="其他"/>
    <s v="其他系所"/>
    <s v="其他系所"/>
  </r>
  <r>
    <s v="03 19 2019 11:21AM            "/>
    <s v="陳貞穎"/>
    <s v="A229545189"/>
    <s v="女"/>
    <s v="10/21/1995                    "/>
    <s v="學生"/>
    <m/>
    <s v="工管系企管組"/>
    <s v="學士班"/>
    <n v="282422217"/>
    <m/>
    <s v="其它"/>
    <s v="是"/>
    <n v="0"/>
    <n v="0"/>
    <s v="是"/>
    <m/>
    <s v="現場報名"/>
    <m/>
    <s v="b03701145"/>
    <n v="0"/>
    <s v="TIP"/>
    <s v="企業實習計劃說明會"/>
    <s v="0318_大昌華嘉"/>
    <n v="2"/>
    <n v="107"/>
    <n v="1"/>
    <n v="1"/>
    <n v="10"/>
    <m/>
    <x v="474"/>
    <n v="0"/>
    <n v="0"/>
    <n v="0"/>
    <n v="0"/>
    <n v="1"/>
    <n v="0"/>
    <s v="系"/>
    <s v="工管"/>
    <s v="工管系"/>
    <s v="工管系"/>
  </r>
  <r>
    <s v="03 11 2019 11:10AM            "/>
    <s v="陳郅翔"/>
    <s v="P123201400"/>
    <s v="男"/>
    <s v="02/04/1990                    "/>
    <s v="學生"/>
    <s v="管理學院                      "/>
    <s v="商研所"/>
    <s v="博士班"/>
    <n v="935971099"/>
    <s v="d07741004@ntu.edu.tw"/>
    <s v="其它"/>
    <s v="否"/>
    <n v="0"/>
    <n v="1"/>
    <s v="是"/>
    <m/>
    <s v="網路報名"/>
    <s v="223.140.82.242"/>
    <s v="d07741004"/>
    <n v="10"/>
    <s v="TIP"/>
    <s v="企業實習計劃說明會"/>
    <s v="0312_工研院產科國際所"/>
    <n v="2"/>
    <n v="107"/>
    <n v="1"/>
    <n v="1"/>
    <n v="10"/>
    <m/>
    <x v="475"/>
    <n v="0"/>
    <n v="1"/>
    <n v="10"/>
    <n v="0"/>
    <n v="0"/>
    <n v="0"/>
    <s v="所"/>
    <s v="商研"/>
    <s v="商研所"/>
    <s v="商研所"/>
  </r>
  <r>
    <s v="03 15 2019  3:00PM            "/>
    <s v="陳郅翔"/>
    <s v="P123201400"/>
    <s v="男"/>
    <s v="02/04/1990                    "/>
    <s v="學生"/>
    <s v="管理學院                      "/>
    <s v="商研所"/>
    <s v="博士班"/>
    <n v="935971099"/>
    <s v="guava0012@hotmail.com"/>
    <s v="其它"/>
    <s v="是"/>
    <n v="0"/>
    <n v="0"/>
    <s v="是"/>
    <m/>
    <s v="現場報名"/>
    <m/>
    <s v="D07741004"/>
    <n v="0"/>
    <s v="TIP"/>
    <s v="企業實習計劃說明會"/>
    <s v="0315_聚陽實業"/>
    <n v="2"/>
    <n v="107"/>
    <n v="1"/>
    <n v="1"/>
    <n v="10"/>
    <m/>
    <x v="475"/>
    <n v="0"/>
    <n v="0"/>
    <n v="0"/>
    <n v="0"/>
    <n v="1"/>
    <n v="0"/>
    <s v="所"/>
    <s v="商研"/>
    <s v="商研所"/>
    <s v="商研所"/>
  </r>
  <r>
    <s v="03 12 2019 11:56AM            "/>
    <s v="陳郅翔"/>
    <s v="P123201400"/>
    <s v="男"/>
    <s v="02/04/1990                    "/>
    <s v="學生"/>
    <s v="管理學院                      "/>
    <s v="商研所"/>
    <s v="博士班"/>
    <n v="935971099"/>
    <s v="d07741004@ntu.edu.tw"/>
    <s v="其它"/>
    <s v="否"/>
    <n v="0"/>
    <n v="1"/>
    <s v="是"/>
    <m/>
    <s v="網路報名"/>
    <s v="223.137.164.90"/>
    <s v="d07741004"/>
    <n v="10"/>
    <s v="TIP"/>
    <s v="企業實習計劃說明會"/>
    <s v="0322_台灣拜耳"/>
    <n v="2"/>
    <n v="107"/>
    <n v="1"/>
    <n v="1"/>
    <n v="10"/>
    <s v="是"/>
    <x v="475"/>
    <n v="0"/>
    <n v="1"/>
    <n v="10"/>
    <n v="0"/>
    <n v="0"/>
    <n v="0"/>
    <s v="所"/>
    <s v="商研"/>
    <s v="商研所"/>
    <s v="商研所"/>
  </r>
  <r>
    <s v="03  8 2019 10:59PM            "/>
    <s v="陳哲威"/>
    <s v="G122303105"/>
    <s v="男"/>
    <s v="01/11/1998                    "/>
    <s v="學生"/>
    <s v="管理學院                      "/>
    <s v="國企系"/>
    <s v="學士班"/>
    <n v="934039362"/>
    <s v="b05704069@ntu.edu.tw"/>
    <s v="其它"/>
    <s v="否"/>
    <n v="1"/>
    <n v="0"/>
    <s v="否"/>
    <m/>
    <s v="網路報名"/>
    <s v="223.137.170.244"/>
    <s v="b05704069"/>
    <n v="10"/>
    <s v="TIP"/>
    <s v="企業實習計劃說明會"/>
    <s v="0318_大昌華嘉"/>
    <n v="2"/>
    <n v="107"/>
    <n v="1"/>
    <n v="1"/>
    <n v="10"/>
    <m/>
    <x v="476"/>
    <n v="1"/>
    <n v="0"/>
    <n v="0"/>
    <n v="1"/>
    <n v="0"/>
    <n v="0"/>
    <s v="系"/>
    <s v="國企"/>
    <s v="國企系"/>
    <s v="國企系"/>
  </r>
  <r>
    <s v="03  8 2019 11:00PM            "/>
    <s v="陳哲威"/>
    <s v="G122303105"/>
    <s v="男"/>
    <s v="01/11/1998                    "/>
    <s v="學生"/>
    <s v="管理學院                      "/>
    <s v="國企系"/>
    <s v="學士班"/>
    <n v="934039362"/>
    <s v="b05704069@ntu.edu.tw"/>
    <s v="其它"/>
    <s v="否"/>
    <n v="0"/>
    <n v="1"/>
    <s v="是"/>
    <m/>
    <s v="網路報名"/>
    <s v="223.137.170.244"/>
    <s v="b05704069"/>
    <n v="10"/>
    <s v="TIP"/>
    <s v="企業實習計劃說明會"/>
    <s v="0325_富達投信"/>
    <n v="2"/>
    <n v="107"/>
    <n v="1"/>
    <n v="1"/>
    <n v="10"/>
    <s v="Yes"/>
    <x v="476"/>
    <n v="0"/>
    <n v="1"/>
    <n v="10"/>
    <n v="0"/>
    <n v="0"/>
    <n v="0"/>
    <s v="系"/>
    <s v="國企"/>
    <s v="國企系"/>
    <s v="國企系"/>
  </r>
  <r>
    <s v="03  1 2019  9:11PM            "/>
    <s v="陳恩雨"/>
    <s v="D222674377"/>
    <s v="女"/>
    <s v="01/12/1997                    "/>
    <s v="學生"/>
    <s v="管理學院                      "/>
    <s v="工管系企管組"/>
    <s v="學士班"/>
    <n v="966978718"/>
    <s v="grace3313520@gmail.com"/>
    <s v="其它"/>
    <s v="否"/>
    <n v="1"/>
    <n v="0"/>
    <s v="否"/>
    <m/>
    <s v="網路報名"/>
    <s v="39.12.230.154"/>
    <s v="b05701145"/>
    <n v="10"/>
    <s v="TIP"/>
    <s v="企業實習計劃說明會"/>
    <s v="0319_玉山銀行"/>
    <n v="2"/>
    <n v="107"/>
    <n v="1"/>
    <n v="1"/>
    <n v="10"/>
    <s v="否"/>
    <x v="477"/>
    <n v="1"/>
    <n v="0"/>
    <n v="0"/>
    <n v="1"/>
    <n v="0"/>
    <n v="0"/>
    <s v="系"/>
    <s v="工管"/>
    <s v="工管系"/>
    <s v="工管系"/>
  </r>
  <r>
    <s v="03  4 2019  3:53PM            "/>
    <s v="陳翌?"/>
    <s v="F128556314"/>
    <s v="男"/>
    <s v="05/23/1992                    "/>
    <s v="學生"/>
    <s v="管理學院                      "/>
    <s v="財金系"/>
    <s v="碩士班"/>
    <n v="905988895"/>
    <s v="r05723032@ntu.edu.tw"/>
    <s v="其它"/>
    <s v="否"/>
    <n v="0"/>
    <n v="1"/>
    <s v="是"/>
    <m/>
    <s v="網路報名"/>
    <s v="140.112.25.103"/>
    <s v="r05723032"/>
    <n v="10"/>
    <s v="職涯講堂"/>
    <s v="校友職涯分享會"/>
    <s v="0320_國企B97陳迦樂"/>
    <n v="2"/>
    <n v="107"/>
    <n v="1"/>
    <n v="1"/>
    <n v="10"/>
    <m/>
    <x v="478"/>
    <n v="0"/>
    <n v="1"/>
    <n v="10"/>
    <n v="0"/>
    <n v="0"/>
    <n v="0"/>
    <s v="所"/>
    <s v="財金"/>
    <s v="財金所"/>
    <s v="財金所"/>
  </r>
  <r>
    <m/>
    <s v="陳逢彬"/>
    <m/>
    <m/>
    <m/>
    <s v="企業夥伴"/>
    <s v="藍天百腦匯"/>
    <m/>
    <s v="其他"/>
    <m/>
    <m/>
    <m/>
    <m/>
    <m/>
    <m/>
    <s v="是"/>
    <m/>
    <s v="網路報名"/>
    <m/>
    <s v="其他"/>
    <m/>
    <s v="TCP"/>
    <s v="結業式"/>
    <s v="0329_結業式"/>
    <n v="2"/>
    <n v="107"/>
    <n v="1"/>
    <n v="0"/>
    <n v="0"/>
    <m/>
    <x v="479"/>
    <n v="0"/>
    <n v="1"/>
    <n v="0"/>
    <n v="0"/>
    <n v="0"/>
    <n v="0"/>
    <s v="其他"/>
    <s v="非在校生"/>
    <s v="其他"/>
    <s v="其他"/>
  </r>
  <r>
    <s v="03 19 2019  7:54PM            "/>
    <s v="陳晶晶"/>
    <s v="B290083591"/>
    <s v="女"/>
    <s v="10/24/1994                    "/>
    <s v="學生"/>
    <s v="管理學院                      "/>
    <s v="商研所"/>
    <s v="碩士班"/>
    <n v="976603905"/>
    <s v="kingyue1024@gmail.com"/>
    <s v="其它"/>
    <s v="否"/>
    <n v="0"/>
    <n v="1"/>
    <s v="是"/>
    <m/>
    <s v="網路報名"/>
    <s v="180.204.19.206"/>
    <s v="r07741003"/>
    <n v="10"/>
    <s v="TIP"/>
    <s v="企業實習計劃說明會"/>
    <s v="0320_國泰金控"/>
    <n v="2"/>
    <n v="107"/>
    <n v="1"/>
    <n v="1"/>
    <n v="10"/>
    <s v="是"/>
    <x v="480"/>
    <n v="0"/>
    <n v="1"/>
    <n v="10"/>
    <n v="0"/>
    <n v="0"/>
    <n v="0"/>
    <s v="所"/>
    <s v="商研"/>
    <s v="商研所"/>
    <s v="商研所"/>
  </r>
  <r>
    <s v="04 13 2019 12:56PM            "/>
    <s v="陳晶晶"/>
    <s v="B290083591"/>
    <s v="男"/>
    <s v="10/24/1994                    "/>
    <s v="學生"/>
    <s v="管理學院                      "/>
    <s v="商研所"/>
    <s v="碩士班"/>
    <n v="976603905"/>
    <s v="kingyue1024@gmail.com"/>
    <s v="其它"/>
    <s v="是"/>
    <s v="                              "/>
    <m/>
    <s v="是"/>
    <m/>
    <s v="網路報名"/>
    <m/>
    <s v="R07741003"/>
    <m/>
    <s v="TCP"/>
    <s v="結業式"/>
    <s v="0329_結業式"/>
    <n v="2"/>
    <n v="107"/>
    <n v="1"/>
    <n v="0"/>
    <n v="0"/>
    <m/>
    <x v="480"/>
    <n v="0"/>
    <n v="1"/>
    <n v="0"/>
    <n v="0"/>
    <n v="0"/>
    <n v="0"/>
    <s v="所"/>
    <s v="商研"/>
    <s v="商研所"/>
    <s v="商研所"/>
  </r>
  <r>
    <s v="03 16 2019  3:21PM            "/>
    <s v="陳紫柔"/>
    <s v="A230343066"/>
    <s v="女"/>
    <s v="07/29/1998                    "/>
    <s v="學生"/>
    <s v="管理學院                      "/>
    <s v="會計系"/>
    <s v="學士班"/>
    <n v="939088148"/>
    <s v="rawrouroll@gmail.com"/>
    <s v="其它"/>
    <s v="否"/>
    <n v="0"/>
    <n v="1"/>
    <s v="是"/>
    <m/>
    <s v="網路報名"/>
    <s v="114.24.20.15"/>
    <s v="b05702087"/>
    <n v="10"/>
    <s v="TIP"/>
    <s v="企業實習計劃說明會"/>
    <s v="0319_玉山銀行"/>
    <n v="2"/>
    <n v="107"/>
    <n v="1"/>
    <n v="1"/>
    <n v="10"/>
    <s v="是"/>
    <x v="481"/>
    <n v="0"/>
    <n v="1"/>
    <n v="10"/>
    <n v="0"/>
    <n v="0"/>
    <n v="0"/>
    <s v="系"/>
    <s v="會計"/>
    <s v="會計系"/>
    <s v="會計系"/>
  </r>
  <r>
    <s v="03 12 2019  5:11PM            "/>
    <s v="陳紫綸"/>
    <s v="A227963830"/>
    <s v="女"/>
    <s v="08/26/1998                    "/>
    <s v="學生"/>
    <s v="管理學院                      "/>
    <s v="會計系"/>
    <s v="學士班"/>
    <n v="920825100"/>
    <s v="sarachen870826@gmail.com"/>
    <s v="其它"/>
    <s v="是"/>
    <n v="0"/>
    <n v="1"/>
    <s v="是"/>
    <m/>
    <s v="網路報名"/>
    <s v="42.72.138.198"/>
    <s v="b05607007"/>
    <n v="10"/>
    <s v="TIP"/>
    <s v="企業實習計劃說明會"/>
    <s v="0320_國泰金控"/>
    <n v="2"/>
    <n v="107"/>
    <n v="1"/>
    <n v="1"/>
    <n v="10"/>
    <s v="是"/>
    <x v="482"/>
    <n v="0"/>
    <n v="1"/>
    <n v="10"/>
    <n v="0"/>
    <n v="0"/>
    <n v="0"/>
    <s v="系"/>
    <s v="會計"/>
    <s v="會計系"/>
    <s v="會計系"/>
  </r>
  <r>
    <s v="03 15 2019  3:01PM            "/>
    <s v="陳微稀"/>
    <s v="L224874451"/>
    <s v="女"/>
    <s v="08/30/1997                    "/>
    <s v="學生"/>
    <s v="文學院                        "/>
    <s v="中文系"/>
    <s v="學士班"/>
    <n v="227091173"/>
    <m/>
    <s v="其它"/>
    <s v="是"/>
    <n v="0"/>
    <n v="0"/>
    <s v="是"/>
    <m/>
    <s v="現場報名"/>
    <m/>
    <s v="B04101042"/>
    <n v="0"/>
    <s v="TIP"/>
    <s v="企業實習計劃說明會"/>
    <s v="0315_聚陽實業"/>
    <n v="2"/>
    <n v="107"/>
    <n v="1"/>
    <n v="1"/>
    <n v="10"/>
    <m/>
    <x v="483"/>
    <n v="0"/>
    <n v="0"/>
    <n v="0"/>
    <n v="0"/>
    <n v="1"/>
    <n v="0"/>
    <s v="系"/>
    <s v="其他"/>
    <s v="其他系所"/>
    <s v="其他系所"/>
  </r>
  <r>
    <s v="03  4 2019  5:25PM            "/>
    <s v="陳瑜勤"/>
    <s v="L224661365"/>
    <s v="女"/>
    <s v="04/10/1997                    "/>
    <s v="學生"/>
    <s v="社會科學院                    "/>
    <s v="經濟系"/>
    <s v="學士班"/>
    <n v="423387081"/>
    <s v="b04303102@ntu.edutw"/>
    <s v="其它"/>
    <s v="是"/>
    <n v="0"/>
    <n v="1"/>
    <s v="是"/>
    <m/>
    <s v="網路報名"/>
    <s v="140.112.222.71"/>
    <s v="b04303102"/>
    <n v="10"/>
    <s v="TIP"/>
    <s v="企業實習計劃說明會"/>
    <s v="0311_晟德集團"/>
    <n v="2"/>
    <n v="107"/>
    <n v="1"/>
    <n v="1"/>
    <n v="10"/>
    <s v="是"/>
    <x v="484"/>
    <n v="0"/>
    <n v="1"/>
    <n v="10"/>
    <n v="0"/>
    <n v="0"/>
    <n v="0"/>
    <s v="系"/>
    <s v="其他"/>
    <s v="其他系所"/>
    <s v="其他系所"/>
  </r>
  <r>
    <s v="03  4 2019  5:20PM            "/>
    <s v="陳瑜勤"/>
    <s v="L224661365"/>
    <s v="女"/>
    <s v="04/10/1997                    "/>
    <s v="學生"/>
    <s v="社會科學院                    "/>
    <s v="經濟系"/>
    <s v="學士班"/>
    <n v="423387081"/>
    <s v="b04303102@ntu.edutw"/>
    <s v="其它"/>
    <s v="是"/>
    <n v="0"/>
    <n v="1"/>
    <s v="是"/>
    <m/>
    <s v="網路報名"/>
    <s v="140.112.222.71"/>
    <s v="b04303102"/>
    <n v="10"/>
    <s v="TIP"/>
    <s v="企業實習計劃說明會"/>
    <s v="0319_玉山銀行"/>
    <n v="2"/>
    <n v="107"/>
    <n v="1"/>
    <n v="1"/>
    <n v="10"/>
    <s v="是"/>
    <x v="484"/>
    <n v="0"/>
    <n v="1"/>
    <n v="10"/>
    <n v="0"/>
    <n v="0"/>
    <n v="0"/>
    <s v="系"/>
    <s v="其他"/>
    <s v="其他系所"/>
    <s v="其他系所"/>
  </r>
  <r>
    <s v="03 12 2019 10:34AM            "/>
    <s v="陳筱柔"/>
    <s v="B223016751"/>
    <s v="女"/>
    <s v="11/14/1995                    "/>
    <s v="學生"/>
    <s v="公共衛生學院                  "/>
    <s v="健管所"/>
    <s v="碩士班"/>
    <n v="911135401"/>
    <s v="u103004415@cmu.edu.tw"/>
    <s v="其它"/>
    <s v="是"/>
    <n v="0"/>
    <n v="0"/>
    <s v="是"/>
    <m/>
    <s v="現場報名"/>
    <m/>
    <s v="r07848026"/>
    <n v="0"/>
    <s v="TIP"/>
    <s v="企業實習計劃說明會"/>
    <s v="0311_晟德集團"/>
    <n v="2"/>
    <n v="107"/>
    <n v="1"/>
    <n v="1"/>
    <n v="10"/>
    <m/>
    <x v="485"/>
    <n v="0"/>
    <n v="0"/>
    <n v="0"/>
    <n v="0"/>
    <n v="1"/>
    <n v="0"/>
    <s v="所"/>
    <s v="其他"/>
    <s v="其他系所"/>
    <s v="其他系所"/>
  </r>
  <r>
    <s v="04 19 2019  2:44PM            "/>
    <s v="陳筱涵"/>
    <s v="F229666848"/>
    <s v="女"/>
    <s v="04/23/1999                    "/>
    <s v="學生"/>
    <s v="管理學院                      "/>
    <s v="會計系"/>
    <s v="學士班"/>
    <n v="935204856"/>
    <s v="patty252516@gmail.com"/>
    <s v="其它"/>
    <s v="否"/>
    <s v="                              "/>
    <m/>
    <s v="是"/>
    <m/>
    <s v="網路報名"/>
    <s v="39.10.71.16"/>
    <s v="b06702091"/>
    <n v="6"/>
    <s v="TIP"/>
    <s v="企業實習說明會"/>
    <s v="0506_綠藤生機"/>
    <n v="2"/>
    <n v="107"/>
    <n v="1"/>
    <n v="1"/>
    <n v="10"/>
    <s v="是"/>
    <x v="486"/>
    <n v="0"/>
    <n v="1"/>
    <n v="10"/>
    <n v="0"/>
    <n v="0"/>
    <n v="0"/>
    <s v="系"/>
    <s v="會計"/>
    <s v="會計系"/>
    <s v="會計系"/>
  </r>
  <r>
    <s v="02 19 2019  2:47PM            "/>
    <s v="陳雍曄"/>
    <s v="F129311140"/>
    <s v="男"/>
    <s v="04/08/1995                    "/>
    <s v="學生"/>
    <s v="生命科學院                    "/>
    <s v="生化科學所"/>
    <s v="碩士班"/>
    <n v="975579905"/>
    <s v="j0975579905@gmail.com"/>
    <s v="其它"/>
    <s v="否"/>
    <n v="0"/>
    <n v="1"/>
    <s v="是"/>
    <m/>
    <s v="網路報名"/>
    <s v="140.112.72.66"/>
    <s v="r06b46020"/>
    <n v="10"/>
    <s v="TIP"/>
    <s v="企業實習計劃說明會"/>
    <s v="0311_晟德集團"/>
    <n v="2"/>
    <n v="107"/>
    <n v="1"/>
    <n v="1"/>
    <n v="10"/>
    <s v="否"/>
    <x v="487"/>
    <n v="0"/>
    <n v="1"/>
    <n v="10"/>
    <n v="0"/>
    <n v="0"/>
    <n v="0"/>
    <s v="所"/>
    <s v="其他"/>
    <s v="其他系所"/>
    <s v="其他系所"/>
  </r>
  <r>
    <s v="03 19 2019  8:04AM            "/>
    <s v="陳維漢"/>
    <s v="F129488495"/>
    <s v="男"/>
    <s v="02/07/1996                    "/>
    <s v="學生"/>
    <s v="管理學院                      "/>
    <s v="資管系"/>
    <s v="碩士班"/>
    <n v="922072489"/>
    <s v="r07725024@ntu.edu.tw"/>
    <s v="其它"/>
    <s v="否"/>
    <n v="0"/>
    <n v="1"/>
    <s v="是"/>
    <m/>
    <s v="網路報名"/>
    <s v="223.140.161.4"/>
    <s v="r07725024"/>
    <n v="10"/>
    <s v="TIP"/>
    <s v="企業實習計劃說明會"/>
    <s v="0319_玉山銀行"/>
    <n v="2"/>
    <n v="107"/>
    <n v="1"/>
    <n v="1"/>
    <n v="10"/>
    <s v="是"/>
    <x v="488"/>
    <n v="0"/>
    <n v="1"/>
    <n v="10"/>
    <n v="0"/>
    <n v="0"/>
    <n v="0"/>
    <s v="所"/>
    <s v="資管"/>
    <s v="資管所"/>
    <s v="資管所"/>
  </r>
  <r>
    <s v="04  9 2019 12:36PM            "/>
    <s v="陳德軒"/>
    <s v="A126878741"/>
    <s v="男"/>
    <s v="02/19/1998                    "/>
    <s v="學生"/>
    <s v="管理學院                      "/>
    <s v="國企系"/>
    <s v="學士班"/>
    <n v="972879009"/>
    <s v="Andy27479@gmail.com"/>
    <s v="其它"/>
    <s v="否"/>
    <s v="                              "/>
    <m/>
    <s v="是"/>
    <m/>
    <s v="網路報名"/>
    <s v="59.120.152.82"/>
    <s v="b05704070"/>
    <n v="6"/>
    <s v="TIP"/>
    <s v="企業實習計劃說明會"/>
    <s v="0411_SAS"/>
    <n v="2"/>
    <n v="107"/>
    <n v="1"/>
    <n v="1"/>
    <n v="10"/>
    <s v="是"/>
    <x v="489"/>
    <n v="0"/>
    <n v="1"/>
    <n v="10"/>
    <n v="0"/>
    <n v="0"/>
    <n v="0"/>
    <s v="系"/>
    <s v="國企"/>
    <s v="國企系"/>
    <s v="國企系"/>
  </r>
  <r>
    <s v="04 11 2019  2:49PM            "/>
    <s v="陳曉涵"/>
    <s v="A227069275"/>
    <s v="男"/>
    <s v="11/07/1996                    "/>
    <s v="學生"/>
    <s v="管理學院                      "/>
    <s v="工管系科管組"/>
    <s v="學士班"/>
    <n v="916100180"/>
    <m/>
    <s v="其它"/>
    <s v="是"/>
    <s v="                              "/>
    <m/>
    <s v="是"/>
    <m/>
    <s v="現場報名"/>
    <m/>
    <s v="b04701233"/>
    <n v="6"/>
    <s v="TIP"/>
    <s v="企業實習計劃說明會"/>
    <s v="0411_SAS"/>
    <n v="2"/>
    <n v="107"/>
    <n v="1"/>
    <n v="1"/>
    <n v="10"/>
    <m/>
    <x v="490"/>
    <n v="0"/>
    <n v="0"/>
    <n v="0"/>
    <n v="0"/>
    <n v="1"/>
    <n v="0"/>
    <s v="系"/>
    <s v="工管"/>
    <s v="工管系"/>
    <s v="工管系"/>
  </r>
  <r>
    <s v="03 12 2019  2:37PM            "/>
    <s v="陳薇守"/>
    <s v="R224667200"/>
    <s v="男"/>
    <s v="05/20/2000                    "/>
    <s v="學生"/>
    <s v="管理學院                      "/>
    <s v="工管系企管組"/>
    <s v="學士班"/>
    <n v="905092766"/>
    <s v="ellevila@gmail.com"/>
    <s v="其它"/>
    <s v="是"/>
    <n v="0"/>
    <n v="0"/>
    <s v="是"/>
    <m/>
    <s v="現場報名"/>
    <m/>
    <s v="b07701123"/>
    <n v="0"/>
    <s v="TIP"/>
    <s v="企業實習計劃說明會"/>
    <s v="0312_工研院產科國際所"/>
    <n v="2"/>
    <n v="107"/>
    <n v="1"/>
    <n v="1"/>
    <n v="10"/>
    <m/>
    <x v="491"/>
    <n v="0"/>
    <n v="0"/>
    <n v="0"/>
    <n v="0"/>
    <n v="1"/>
    <n v="0"/>
    <s v="系"/>
    <s v="工管"/>
    <s v="工管系"/>
    <s v="工管系"/>
  </r>
  <r>
    <s v="03 12 2019  9:20AM            "/>
    <s v="陳寵安"/>
    <s v="A229118502"/>
    <s v="女"/>
    <s v="09/26/1996                    "/>
    <s v="學生"/>
    <s v="文學院                        "/>
    <s v="日文系"/>
    <s v="學士班"/>
    <n v="911916066"/>
    <s v="b04107006@ntu.edu.tw"/>
    <s v="其它"/>
    <s v="否"/>
    <n v="0"/>
    <n v="1"/>
    <s v="是"/>
    <m/>
    <s v="網路報名"/>
    <s v="223.137.223.118"/>
    <s v="b04107006"/>
    <n v="10"/>
    <s v="TIP"/>
    <s v="企業實習計劃說明會"/>
    <s v="0315_聚陽實業"/>
    <n v="2"/>
    <n v="107"/>
    <n v="1"/>
    <n v="1"/>
    <n v="10"/>
    <s v="否"/>
    <x v="492"/>
    <n v="0"/>
    <n v="1"/>
    <n v="10"/>
    <n v="0"/>
    <n v="0"/>
    <n v="0"/>
    <s v="系"/>
    <s v="其他"/>
    <s v="其他系所"/>
    <s v="其他系所"/>
  </r>
  <r>
    <s v="03 12 2019  9:24AM            "/>
    <s v="陳寵安"/>
    <s v="A229118502"/>
    <s v="女"/>
    <s v="09/26/1996                    "/>
    <s v="學生"/>
    <s v="文學院                        "/>
    <s v="日文系"/>
    <s v="學士班"/>
    <n v="911916066"/>
    <s v="b04107006@ntu.edu.tw"/>
    <s v="其它"/>
    <s v="否"/>
    <n v="0"/>
    <n v="1"/>
    <s v="是"/>
    <m/>
    <s v="網路報名"/>
    <s v="223.137.223.118"/>
    <s v="b04107006"/>
    <n v="10"/>
    <s v="TIP"/>
    <s v="企業實習計劃說明會"/>
    <s v="0319_玉山銀行"/>
    <n v="2"/>
    <n v="107"/>
    <n v="1"/>
    <n v="1"/>
    <n v="10"/>
    <s v="否"/>
    <x v="492"/>
    <n v="0"/>
    <n v="1"/>
    <n v="10"/>
    <n v="0"/>
    <n v="0"/>
    <n v="0"/>
    <s v="系"/>
    <s v="其他"/>
    <s v="其他系所"/>
    <s v="其他系所"/>
  </r>
  <r>
    <s v="03 15 2019  6:05PM            "/>
    <s v="陳寵安"/>
    <s v="A229118502"/>
    <s v="女"/>
    <s v="09/26/1996                    "/>
    <s v="學生"/>
    <s v="文學院                        "/>
    <s v="日文系"/>
    <s v="學士班"/>
    <n v="911916066"/>
    <s v="b04107006@ntu.edu.tw"/>
    <s v="其它"/>
    <s v="否"/>
    <n v="0"/>
    <n v="1"/>
    <s v="是"/>
    <m/>
    <s v="網路報名"/>
    <s v="42.73.116.112"/>
    <s v="b04107006"/>
    <n v="10"/>
    <s v="TIP"/>
    <s v="企業實習計劃說明會"/>
    <s v="0320_國泰金控"/>
    <n v="2"/>
    <n v="107"/>
    <n v="1"/>
    <n v="1"/>
    <n v="10"/>
    <s v="否"/>
    <x v="492"/>
    <n v="0"/>
    <n v="1"/>
    <n v="10"/>
    <n v="0"/>
    <n v="0"/>
    <n v="0"/>
    <s v="系"/>
    <s v="其他"/>
    <s v="其他系所"/>
    <s v="其他系所"/>
  </r>
  <r>
    <s v="03 15 2019  6:06PM            "/>
    <s v="陳寵安"/>
    <s v="A229118502"/>
    <s v="女"/>
    <s v="09/26/1996                    "/>
    <s v="學生"/>
    <s v="文學院                        "/>
    <s v="日文系"/>
    <s v="學士班"/>
    <n v="911916066"/>
    <s v="b04107006@ntu.edu.tw"/>
    <s v="其它"/>
    <s v="否"/>
    <n v="0"/>
    <n v="1"/>
    <s v="是"/>
    <m/>
    <s v="網路報名"/>
    <s v="42.73.116.112"/>
    <s v="b04107006"/>
    <n v="10"/>
    <s v="TIP"/>
    <s v="企業實習計劃說明會"/>
    <s v="0322_台灣拜耳"/>
    <n v="2"/>
    <n v="107"/>
    <n v="1"/>
    <n v="1"/>
    <n v="10"/>
    <s v="否"/>
    <x v="492"/>
    <n v="0"/>
    <n v="1"/>
    <n v="10"/>
    <n v="0"/>
    <n v="0"/>
    <n v="0"/>
    <s v="系"/>
    <s v="其他"/>
    <s v="其他系所"/>
    <s v="其他系所"/>
  </r>
  <r>
    <s v="03 15 2019  6:10PM            "/>
    <s v="陳寵安"/>
    <s v="A229118502"/>
    <s v="女"/>
    <s v="09/26/1996                    "/>
    <s v="學生"/>
    <s v="文學院                        "/>
    <s v="日文系"/>
    <s v="學士班"/>
    <n v="911916066"/>
    <s v="b04107006@ntu.edu.tw"/>
    <s v="其它"/>
    <s v="否"/>
    <s v="                              "/>
    <m/>
    <s v="否"/>
    <m/>
    <s v="網路報名"/>
    <s v="42.73.116.112"/>
    <s v="b04107006"/>
    <n v="6"/>
    <s v="TIP"/>
    <s v="企業實習說明會"/>
    <s v="0426_台灣通用磨坊"/>
    <n v="2"/>
    <n v="107"/>
    <n v="1"/>
    <n v="1"/>
    <n v="10"/>
    <s v="否"/>
    <x v="492"/>
    <n v="1"/>
    <n v="0"/>
    <n v="0"/>
    <n v="1"/>
    <n v="0"/>
    <n v="0"/>
    <s v="系"/>
    <s v="其他"/>
    <s v="其他系所"/>
    <s v="其他系所"/>
  </r>
  <r>
    <s v="03  1 2019 12:58PM            "/>
    <s v="陳顯璿"/>
    <s v="B123173606"/>
    <s v="男"/>
    <s v="10/10/1997                    "/>
    <s v="學生"/>
    <s v="管理學院                      "/>
    <s v="國企系"/>
    <s v="學士班"/>
    <n v="917955663"/>
    <s v="coolsteven999@gmail.com"/>
    <s v="其它"/>
    <s v="否"/>
    <n v="1"/>
    <n v="0"/>
    <s v="否"/>
    <m/>
    <s v="網路報名"/>
    <s v="111.240.130.250"/>
    <s v="b06704083"/>
    <n v="10"/>
    <s v="TIP"/>
    <s v="企業實習計劃說明會"/>
    <s v="0306_藍天百腦匯"/>
    <n v="2"/>
    <n v="107"/>
    <n v="1"/>
    <n v="1"/>
    <n v="10"/>
    <s v="否"/>
    <x v="493"/>
    <n v="1"/>
    <n v="0"/>
    <n v="0"/>
    <n v="1"/>
    <n v="0"/>
    <n v="0"/>
    <s v="系"/>
    <s v="國企"/>
    <s v="國企系"/>
    <s v="國企系"/>
  </r>
  <r>
    <m/>
    <s v="陳顯璿"/>
    <s v="B123173606"/>
    <s v="男"/>
    <s v="10/10/1997                    "/>
    <s v="學生"/>
    <s v="管理學院                      "/>
    <s v="國企系"/>
    <s v="學士班"/>
    <n v="917955663"/>
    <s v="coolsteven999@gmail.com"/>
    <s v="其它"/>
    <s v="是"/>
    <n v="0"/>
    <n v="0"/>
    <s v="是"/>
    <m/>
    <s v="志工"/>
    <m/>
    <s v="b06704083"/>
    <n v="20"/>
    <s v="TIP"/>
    <s v="企業實習計劃說明會"/>
    <s v="0312_工研院產科國際所"/>
    <n v="2"/>
    <n v="107"/>
    <n v="1"/>
    <n v="1"/>
    <n v="10"/>
    <m/>
    <x v="493"/>
    <n v="0"/>
    <n v="0"/>
    <n v="20"/>
    <n v="0"/>
    <n v="0"/>
    <n v="1"/>
    <s v="系"/>
    <s v="國企"/>
    <s v="國企系"/>
    <s v="國企系"/>
  </r>
  <r>
    <s v="03 15 2019  9:08AM            "/>
    <s v="陳顯璿"/>
    <s v="B123173606"/>
    <s v="男"/>
    <s v="10/10/1997                    "/>
    <s v="學生"/>
    <s v="管理學院                      "/>
    <s v="國企系"/>
    <s v="學士班"/>
    <n v="917955663"/>
    <s v="coolsteven999@gmail.com"/>
    <s v="其它"/>
    <s v="是"/>
    <n v="0"/>
    <n v="0"/>
    <s v="是"/>
    <m/>
    <s v="志工"/>
    <m/>
    <s v="b06704083"/>
    <n v="20"/>
    <s v="TIP"/>
    <s v="企業實習計劃說明會"/>
    <s v="0314_精英公關集團"/>
    <n v="2"/>
    <n v="107"/>
    <n v="1"/>
    <n v="1"/>
    <n v="10"/>
    <m/>
    <x v="493"/>
    <n v="0"/>
    <n v="0"/>
    <n v="20"/>
    <n v="0"/>
    <n v="0"/>
    <n v="1"/>
    <s v="系"/>
    <s v="國企"/>
    <s v="國企系"/>
    <s v="國企系"/>
  </r>
  <r>
    <s v="03  9 2019  9:55AM            "/>
    <s v="傅育亭"/>
    <s v="S224330487"/>
    <s v="女"/>
    <s v="10/02/1994                    "/>
    <s v="學生"/>
    <s v="公共衛生學院                  "/>
    <s v="健管所"/>
    <s v="碩士班"/>
    <n v="975289886"/>
    <s v="nita83102@gmail.com"/>
    <s v="其它"/>
    <s v="否"/>
    <n v="0"/>
    <n v="1"/>
    <s v="是"/>
    <m/>
    <s v="網路報名"/>
    <s v="223.136.212.120"/>
    <s v="r06848027"/>
    <n v="10"/>
    <s v="TIP"/>
    <s v="企業實習計劃說明會"/>
    <s v="0322_台灣拜耳"/>
    <n v="2"/>
    <n v="107"/>
    <n v="1"/>
    <n v="1"/>
    <n v="10"/>
    <s v="否"/>
    <x v="494"/>
    <n v="0"/>
    <n v="1"/>
    <n v="10"/>
    <n v="0"/>
    <n v="0"/>
    <n v="0"/>
    <s v="所"/>
    <s v="其他"/>
    <s v="其他系所"/>
    <s v="其他系所"/>
  </r>
  <r>
    <s v="03 18 2019  8:29PM            "/>
    <s v="彭  晨"/>
    <s v="J222828110"/>
    <s v="女"/>
    <s v="09/20/1997                    "/>
    <s v="學生"/>
    <s v="管理學院                      "/>
    <s v="國企系"/>
    <s v="學士班"/>
    <n v="975824672"/>
    <s v="b05704003@ntu.edu.tw"/>
    <s v="其它"/>
    <s v="否"/>
    <s v="                              "/>
    <m/>
    <s v="否"/>
    <m/>
    <s v="網路報名"/>
    <s v="219.68.107.27"/>
    <s v="b05704003"/>
    <n v="6"/>
    <s v="職涯講堂"/>
    <s v="學長姐實習經驗分享會"/>
    <s v="0326_工管B05孫儷芯/國企B04童安弘"/>
    <n v="2"/>
    <n v="107"/>
    <n v="1"/>
    <n v="1"/>
    <n v="10"/>
    <s v="想請問童學長去科技業實習的契機是什麼？需要具備什麼樣的能力?"/>
    <x v="495"/>
    <n v="1"/>
    <n v="0"/>
    <n v="0"/>
    <n v="1"/>
    <n v="0"/>
    <n v="0"/>
    <s v="系"/>
    <s v="國企"/>
    <s v="國企系"/>
    <s v="國企系"/>
  </r>
  <r>
    <s v="03 14 2019 11:46PM            "/>
    <s v="彭佑安"/>
    <s v="J122776404"/>
    <s v="男"/>
    <s v="03/01/1995                    "/>
    <s v="學生"/>
    <s v="管理學院                      "/>
    <s v="商研所"/>
    <s v="碩士班"/>
    <n v="978219332"/>
    <s v="yoanpong@gmail.com"/>
    <s v="其它"/>
    <s v="否"/>
    <n v="1"/>
    <n v="0"/>
    <s v="否"/>
    <m/>
    <s v="網路報名"/>
    <s v="140.112.230.203"/>
    <s v="r06741018"/>
    <n v="10"/>
    <s v="職涯講堂"/>
    <s v="校友職涯分享會"/>
    <s v="0320_國企B97陳迦樂"/>
    <n v="2"/>
    <n v="107"/>
    <n v="1"/>
    <n v="1"/>
    <n v="10"/>
    <s v="無"/>
    <x v="496"/>
    <n v="1"/>
    <n v="0"/>
    <n v="0"/>
    <n v="1"/>
    <n v="0"/>
    <n v="0"/>
    <s v="所"/>
    <s v="商研"/>
    <s v="商研所"/>
    <s v="商研所"/>
  </r>
  <r>
    <s v="04 29 2019  2:33PM            "/>
    <s v="彭冠傑"/>
    <s v="L123844895"/>
    <s v="男"/>
    <s v="06/21/1989                    "/>
    <s v="學生"/>
    <m/>
    <s v="光電所"/>
    <s v="碩士班"/>
    <n v="910509229"/>
    <s v="e3496108@mail.ncku.edu.tw"/>
    <s v="其它"/>
    <s v="是"/>
    <s v="                              "/>
    <m/>
    <s v="是"/>
    <m/>
    <s v="現場報名"/>
    <m/>
    <s v="R00941016"/>
    <n v="6"/>
    <s v="職涯講堂"/>
    <s v="實習經驗分享"/>
    <s v="0429_國企R06林威宇國企B04陳雨彤"/>
    <n v="2"/>
    <n v="107"/>
    <n v="1"/>
    <n v="1"/>
    <n v="10"/>
    <m/>
    <x v="497"/>
    <n v="0"/>
    <n v="0"/>
    <n v="0"/>
    <n v="0"/>
    <n v="1"/>
    <n v="0"/>
    <s v="所"/>
    <s v="其他"/>
    <s v="其他系所"/>
    <s v="其他系所"/>
  </r>
  <r>
    <s v="04  9 2019  5:07PM            "/>
    <s v="彭庭緯"/>
    <s v="B122786494"/>
    <s v="男"/>
    <s v="02/22/1996                    "/>
    <s v="學生"/>
    <s v="管理學院                      "/>
    <s v="國企系"/>
    <s v="碩士班"/>
    <n v="966585787"/>
    <s v="rexon85222@gmail.com"/>
    <s v="其它"/>
    <s v="否"/>
    <s v="                              "/>
    <m/>
    <s v="是"/>
    <m/>
    <s v="網路報名"/>
    <s v="140.112.25.6"/>
    <s v="r07724038"/>
    <n v="6"/>
    <s v="TIP"/>
    <s v="企業實習計劃說明會"/>
    <s v="0411_SAS"/>
    <n v="2"/>
    <n v="107"/>
    <n v="1"/>
    <n v="1"/>
    <n v="10"/>
    <s v="是"/>
    <x v="498"/>
    <n v="0"/>
    <n v="1"/>
    <n v="10"/>
    <n v="0"/>
    <n v="0"/>
    <n v="0"/>
    <s v="所"/>
    <s v="國企"/>
    <s v="國企所"/>
    <s v="國企所"/>
  </r>
  <r>
    <s v="03  7 2019  4:47PM            "/>
    <s v="彭浩官"/>
    <s v="AC03617528"/>
    <s v="男"/>
    <s v="02/23/1994                    "/>
    <s v="學生"/>
    <s v="管理學院                      "/>
    <s v="國企系"/>
    <s v="碩士班"/>
    <n v="984250510"/>
    <s v="r07724035@ntu.edu.tw"/>
    <s v="其它"/>
    <s v="否"/>
    <n v="0"/>
    <n v="1"/>
    <s v="是"/>
    <m/>
    <s v="網路報名"/>
    <s v="223.140.181.69"/>
    <s v="r07724035"/>
    <n v="10"/>
    <s v="TIP"/>
    <s v="企業實習計劃說明會"/>
    <s v="0314_精英公關集團"/>
    <n v="2"/>
    <n v="107"/>
    <n v="1"/>
    <n v="1"/>
    <n v="10"/>
    <s v="否"/>
    <x v="499"/>
    <n v="0"/>
    <n v="1"/>
    <n v="10"/>
    <n v="0"/>
    <n v="0"/>
    <n v="0"/>
    <s v="所"/>
    <s v="國企"/>
    <s v="國企所"/>
    <s v="國企所"/>
  </r>
  <r>
    <s v="03 15 2019  2:20PM            "/>
    <s v="彭浩官"/>
    <s v="AC03617528"/>
    <s v="男"/>
    <s v="02/23/1994                    "/>
    <s v="學生"/>
    <s v="管理學院                      "/>
    <s v="國企系"/>
    <s v="碩士班"/>
    <n v="984250510"/>
    <s v="r07724035@ntu.edu.tw"/>
    <s v="其它"/>
    <s v="否"/>
    <n v="0"/>
    <n v="1"/>
    <s v="是"/>
    <m/>
    <s v="網路報名"/>
    <s v="140.112.25.106"/>
    <s v="r07724035"/>
    <n v="10"/>
    <s v="TIP"/>
    <s v="企業實習計劃說明會"/>
    <s v="0319_玉山銀行"/>
    <n v="2"/>
    <n v="107"/>
    <n v="1"/>
    <n v="1"/>
    <n v="10"/>
    <s v="否"/>
    <x v="499"/>
    <n v="0"/>
    <n v="1"/>
    <n v="10"/>
    <n v="0"/>
    <n v="0"/>
    <n v="0"/>
    <s v="所"/>
    <s v="國企"/>
    <s v="國企所"/>
    <s v="國企所"/>
  </r>
  <r>
    <s v="04 27 2019 10:55PM            "/>
    <s v="曾?涵"/>
    <s v="D222877896"/>
    <s v="女"/>
    <s v="10/18/1996                    "/>
    <s v="學生"/>
    <s v="生物資源暨農學院              "/>
    <s v="森林環資系"/>
    <s v="學士班"/>
    <n v="963939840"/>
    <s v="B04605041@ntu.edu.tw"/>
    <s v="其它"/>
    <s v="否"/>
    <s v="                              "/>
    <m/>
    <s v="是"/>
    <m/>
    <s v="網路報名"/>
    <s v="140.112.4.209"/>
    <s v="b04605041"/>
    <n v="6"/>
    <s v="TIP"/>
    <s v="企業實習說明會"/>
    <s v="0506_綠藤生機"/>
    <n v="2"/>
    <n v="107"/>
    <n v="1"/>
    <n v="1"/>
    <n v="10"/>
    <s v="否"/>
    <x v="500"/>
    <n v="0"/>
    <n v="1"/>
    <n v="10"/>
    <n v="0"/>
    <n v="0"/>
    <n v="0"/>
    <s v="系"/>
    <s v="其他"/>
    <s v="其他系所"/>
    <s v="其他系所"/>
  </r>
  <r>
    <s v="03 14 2019 11:57AM            "/>
    <s v="曾?萱"/>
    <s v="N224383028"/>
    <s v="女"/>
    <s v="10/09/1994                    "/>
    <s v="學生"/>
    <s v="公共衛生學院                  "/>
    <s v="流預所"/>
    <s v="碩士班"/>
    <n v="979600630"/>
    <s v="kitty5566600@gmail.com"/>
    <s v="其它"/>
    <s v="否"/>
    <n v="1"/>
    <n v="0"/>
    <s v="否"/>
    <m/>
    <s v="網路報名"/>
    <s v="140.112.25.106"/>
    <s v="r07849008"/>
    <n v="10"/>
    <s v="TIP"/>
    <s v="企業實習計劃說明會"/>
    <s v="0322_台灣拜耳"/>
    <n v="2"/>
    <n v="107"/>
    <n v="1"/>
    <n v="1"/>
    <n v="10"/>
    <s v="否"/>
    <x v="501"/>
    <n v="1"/>
    <n v="0"/>
    <n v="0"/>
    <n v="1"/>
    <n v="0"/>
    <n v="0"/>
    <s v="所"/>
    <s v="其他"/>
    <s v="其他系所"/>
    <s v="其他系所"/>
  </r>
  <r>
    <s v="03 14 2019 12:01PM            "/>
    <s v="曾?萱"/>
    <s v="N224383028"/>
    <s v="女"/>
    <s v="10/09/1994                    "/>
    <s v="學生"/>
    <s v="公共衛生學院                  "/>
    <s v="流預所"/>
    <s v="碩士班"/>
    <n v="979600630"/>
    <s v="kitty5566600@gmail.com"/>
    <s v="其它"/>
    <s v="否"/>
    <s v="                              "/>
    <m/>
    <s v="否"/>
    <m/>
    <s v="網路報名"/>
    <s v="140.112.25.106"/>
    <s v="r07849008"/>
    <n v="6"/>
    <s v="TIP"/>
    <s v="企業實習計劃說明會"/>
    <s v="0411_SAS"/>
    <n v="2"/>
    <n v="107"/>
    <n v="1"/>
    <n v="1"/>
    <n v="10"/>
    <m/>
    <x v="501"/>
    <n v="1"/>
    <n v="0"/>
    <n v="0"/>
    <n v="1"/>
    <n v="0"/>
    <n v="0"/>
    <s v="所"/>
    <s v="其他"/>
    <s v="其他系所"/>
    <s v="其他系所"/>
  </r>
  <r>
    <s v="04 24 2019 10:35AM            "/>
    <s v="曾子軒"/>
    <s v="A126657617"/>
    <s v="女"/>
    <s v="09/25/1996                    "/>
    <s v="學生"/>
    <s v="管理學院                      "/>
    <s v="工管系企管組"/>
    <s v="學士班"/>
    <n v="965641263"/>
    <m/>
    <s v="其它"/>
    <s v="是"/>
    <s v="                              "/>
    <m/>
    <s v="是"/>
    <m/>
    <s v="現場報名"/>
    <m/>
    <s v="b04701103"/>
    <n v="6"/>
    <s v="職涯講堂"/>
    <s v="校友職涯分享會"/>
    <s v="0423_EMBA108級鄭玉琪"/>
    <n v="2"/>
    <n v="107"/>
    <n v="1"/>
    <n v="1"/>
    <n v="10"/>
    <m/>
    <x v="502"/>
    <n v="0"/>
    <n v="0"/>
    <n v="0"/>
    <n v="0"/>
    <n v="1"/>
    <n v="0"/>
    <s v="系"/>
    <s v="工管"/>
    <s v="工管系"/>
    <s v="工管系"/>
  </r>
  <r>
    <s v="02 17 2019  3:26PM            "/>
    <s v="曾卓嵐"/>
    <s v="XB00107263"/>
    <s v="女"/>
    <s v="07/07/1997                    "/>
    <s v="學生"/>
    <s v="生物資源暨農學院              "/>
    <s v="生傳系"/>
    <s v="學士班"/>
    <n v="905681644"/>
    <s v="b06610030@ntu.edu.tw"/>
    <s v="其它"/>
    <s v="否"/>
    <n v="0"/>
    <n v="1"/>
    <s v="是"/>
    <m/>
    <s v="網路報名"/>
    <s v="140.112.229.184"/>
    <s v="b06610030"/>
    <n v="10"/>
    <s v="TIP"/>
    <s v="企業實習計劃說明會"/>
    <s v="0306_藍天百腦匯"/>
    <n v="2"/>
    <n v="107"/>
    <n v="1"/>
    <n v="1"/>
    <n v="10"/>
    <s v="否"/>
    <x v="503"/>
    <n v="0"/>
    <n v="1"/>
    <n v="10"/>
    <n v="0"/>
    <n v="0"/>
    <n v="0"/>
    <s v="系"/>
    <s v="其他"/>
    <s v="其他系所"/>
    <s v="其他系所"/>
  </r>
  <r>
    <s v="02 17 2019  3:29PM            "/>
    <s v="曾卓嵐"/>
    <s v="XB00107263"/>
    <s v="女"/>
    <s v="07/07/1997                    "/>
    <s v="學生"/>
    <s v="生物資源暨農學院              "/>
    <s v="生傳系"/>
    <s v="學士班"/>
    <n v="905681644"/>
    <s v="b06610030@ntu.edu.tw"/>
    <s v="其它"/>
    <s v="否"/>
    <n v="0"/>
    <n v="1"/>
    <s v="是"/>
    <m/>
    <s v="網路報名"/>
    <s v="140.112.229.184"/>
    <s v="b06610030"/>
    <n v="10"/>
    <s v="TIP"/>
    <s v="企業實習計劃說明會"/>
    <s v="0311_晟德集團"/>
    <n v="2"/>
    <n v="107"/>
    <n v="1"/>
    <n v="1"/>
    <n v="10"/>
    <s v="否"/>
    <x v="503"/>
    <n v="0"/>
    <n v="1"/>
    <n v="10"/>
    <n v="0"/>
    <n v="0"/>
    <n v="0"/>
    <s v="系"/>
    <s v="其他"/>
    <s v="其他系所"/>
    <s v="其他系所"/>
  </r>
  <r>
    <s v="03  1 2019  8:37PM            "/>
    <s v="曾卓嵐"/>
    <s v="XB00107263"/>
    <s v="女"/>
    <s v="07/07/1997                    "/>
    <s v="學生"/>
    <s v="生物資源暨農學院              "/>
    <s v="生傳系"/>
    <s v="學士班"/>
    <n v="905681644"/>
    <s v="b06610030@ntu.edu.tw"/>
    <s v="其它"/>
    <s v="否"/>
    <n v="0"/>
    <n v="1"/>
    <s v="是"/>
    <m/>
    <s v="網路報名"/>
    <s v="140.112.229.184"/>
    <s v="b06610030"/>
    <n v="10"/>
    <s v="TIP"/>
    <s v="企業實習計劃說明會"/>
    <s v="0312_工研院產科國際所"/>
    <n v="2"/>
    <n v="107"/>
    <n v="1"/>
    <n v="1"/>
    <n v="10"/>
    <m/>
    <x v="503"/>
    <n v="0"/>
    <n v="1"/>
    <n v="10"/>
    <n v="0"/>
    <n v="0"/>
    <n v="0"/>
    <s v="系"/>
    <s v="其他"/>
    <s v="其他系所"/>
    <s v="其他系所"/>
  </r>
  <r>
    <s v="02 22 2019  9:34PM            "/>
    <s v="曾卓嵐"/>
    <s v="XB00107263"/>
    <s v="女"/>
    <s v="07/07/1997                    "/>
    <s v="學生"/>
    <s v="生物資源暨農學院              "/>
    <s v="生傳系"/>
    <s v="學士班"/>
    <n v="905681644"/>
    <s v="b06610030@ntu.edu.tw"/>
    <s v="其它"/>
    <s v="否"/>
    <n v="0"/>
    <n v="1"/>
    <s v="是"/>
    <m/>
    <s v="網路報名"/>
    <s v="140.112.229.184"/>
    <s v="b06610030"/>
    <n v="10"/>
    <s v="TIP"/>
    <s v="企業實習計劃說明會"/>
    <s v="0313_全球人壽"/>
    <n v="2"/>
    <n v="107"/>
    <n v="1"/>
    <n v="1"/>
    <n v="10"/>
    <s v="否"/>
    <x v="503"/>
    <n v="0"/>
    <n v="1"/>
    <n v="10"/>
    <n v="0"/>
    <n v="0"/>
    <n v="0"/>
    <s v="系"/>
    <s v="其他"/>
    <s v="其他系所"/>
    <s v="其他系所"/>
  </r>
  <r>
    <s v="03  1 2019  8:35PM            "/>
    <s v="曾卓嵐"/>
    <s v="XB00107263"/>
    <s v="女"/>
    <s v="07/07/1997                    "/>
    <s v="學生"/>
    <s v="生物資源暨農學院              "/>
    <s v="生傳系"/>
    <s v="學士班"/>
    <n v="905681644"/>
    <s v="b06610030@ntu.edu.tw"/>
    <s v="其它"/>
    <s v="否"/>
    <n v="0"/>
    <n v="1"/>
    <s v="是"/>
    <m/>
    <s v="網路報名"/>
    <s v="140.112.229.184"/>
    <s v="b06610030"/>
    <n v="10"/>
    <s v="TIP"/>
    <s v="企業實習計劃說明會"/>
    <s v="0318_大昌華嘉"/>
    <n v="2"/>
    <n v="107"/>
    <n v="1"/>
    <n v="1"/>
    <n v="10"/>
    <m/>
    <x v="503"/>
    <n v="0"/>
    <n v="1"/>
    <n v="10"/>
    <n v="0"/>
    <n v="0"/>
    <n v="0"/>
    <s v="系"/>
    <s v="其他"/>
    <s v="其他系所"/>
    <s v="其他系所"/>
  </r>
  <r>
    <s v="02 17 2019  3:32PM            "/>
    <s v="曾卓嵐"/>
    <s v="XB00107263"/>
    <s v="女"/>
    <s v="07/07/1997                    "/>
    <s v="學生"/>
    <s v="生物資源暨農學院              "/>
    <s v="生傳系"/>
    <s v="學士班"/>
    <n v="905681644"/>
    <s v="b06610030@ntu.edu.tw"/>
    <s v="其它"/>
    <s v="否"/>
    <n v="0"/>
    <n v="1"/>
    <s v="是"/>
    <m/>
    <s v="網路報名"/>
    <s v="140.112.229.184"/>
    <s v="b06610030"/>
    <n v="10"/>
    <s v="TIP"/>
    <s v="企業實習計劃說明會"/>
    <s v="0319_玉山銀行"/>
    <n v="2"/>
    <n v="107"/>
    <n v="1"/>
    <n v="1"/>
    <n v="10"/>
    <s v="否"/>
    <x v="503"/>
    <n v="0"/>
    <n v="1"/>
    <n v="10"/>
    <n v="0"/>
    <n v="0"/>
    <n v="0"/>
    <s v="系"/>
    <s v="其他"/>
    <s v="其他系所"/>
    <s v="其他系所"/>
  </r>
  <r>
    <s v="03 19 2019 11:22AM            "/>
    <s v="曾卓嵐"/>
    <s v="XB00107263"/>
    <s v="女"/>
    <s v="07/07/1997                    "/>
    <s v="學生"/>
    <s v="生物資源暨農學院              "/>
    <s v="生傳系"/>
    <s v="學士班"/>
    <n v="905681644"/>
    <s v="b06610030@ntu.edu.tw"/>
    <s v="其它"/>
    <s v="否"/>
    <s v="                              "/>
    <m/>
    <s v="是"/>
    <m/>
    <s v="網路報名"/>
    <s v="140.112.4.192"/>
    <s v="b06610030"/>
    <n v="6"/>
    <s v="TIP"/>
    <s v="企業實習計劃說明會"/>
    <s v="0410_燦坤實業"/>
    <n v="2"/>
    <n v="107"/>
    <n v="1"/>
    <n v="1"/>
    <n v="10"/>
    <s v="否"/>
    <x v="503"/>
    <n v="0"/>
    <n v="1"/>
    <n v="10"/>
    <n v="0"/>
    <n v="0"/>
    <n v="0"/>
    <s v="系"/>
    <s v="其他"/>
    <s v="其他系所"/>
    <s v="其他系所"/>
  </r>
  <r>
    <s v="03  5 2019 10:51AM            "/>
    <s v="曾卓嵐"/>
    <s v="XB00107263"/>
    <s v="女"/>
    <s v="07/07/1997                    "/>
    <s v="學生"/>
    <s v="生物資源暨農學院              "/>
    <s v="生傳系"/>
    <s v="學士班"/>
    <n v="905681644"/>
    <s v="b06610030@ntu.edu.tw"/>
    <s v="其它"/>
    <s v="否"/>
    <s v="                              "/>
    <m/>
    <s v="是"/>
    <m/>
    <s v="網路報名"/>
    <s v="140.112.4.192"/>
    <s v="b06610030"/>
    <n v="6"/>
    <s v="TIP"/>
    <s v="企業實習計劃說明會"/>
    <s v="0411_SAS"/>
    <n v="2"/>
    <n v="107"/>
    <n v="1"/>
    <n v="1"/>
    <n v="10"/>
    <m/>
    <x v="503"/>
    <n v="0"/>
    <n v="1"/>
    <n v="10"/>
    <n v="0"/>
    <n v="0"/>
    <n v="0"/>
    <s v="系"/>
    <s v="其他"/>
    <s v="其他系所"/>
    <s v="其他系所"/>
  </r>
  <r>
    <s v="03 21 2019 10:38PM            "/>
    <s v="曾卓嵐"/>
    <s v="XB00107263"/>
    <s v="女"/>
    <s v="07/07/1997                    "/>
    <s v="學生"/>
    <s v="生物資源暨農學院              "/>
    <s v="生傳系"/>
    <s v="學士班"/>
    <n v="905681644"/>
    <s v="b06610030@ntu.edu.tw"/>
    <s v="其它"/>
    <s v="否"/>
    <s v="                              "/>
    <m/>
    <s v="是"/>
    <m/>
    <s v="網路報名"/>
    <s v="140.112.229.184"/>
    <s v="b06610030"/>
    <n v="6"/>
    <s v="TIP"/>
    <s v="企業實習說明會"/>
    <s v="0425_Dapp Pocket"/>
    <n v="2"/>
    <n v="107"/>
    <n v="1"/>
    <n v="1"/>
    <n v="10"/>
    <s v="否"/>
    <x v="503"/>
    <n v="0"/>
    <n v="1"/>
    <n v="10"/>
    <n v="0"/>
    <n v="0"/>
    <n v="0"/>
    <s v="系"/>
    <s v="其他"/>
    <s v="其他系所"/>
    <s v="其他系所"/>
  </r>
  <r>
    <s v="03 27 2019 11:42PM            "/>
    <s v="曾卓嵐"/>
    <s v="XB00107263"/>
    <s v="女"/>
    <s v="07/07/1997                    "/>
    <s v="學生"/>
    <s v="生物資源暨農學院              "/>
    <s v="生傳系"/>
    <s v="學士班"/>
    <n v="905681644"/>
    <s v="b06610030@ntu.edu.tw"/>
    <s v="其它"/>
    <s v="否"/>
    <s v="                              "/>
    <m/>
    <s v="是"/>
    <m/>
    <s v="網路報名"/>
    <s v="218.161.65.117"/>
    <s v="b06610030"/>
    <n v="6"/>
    <s v="TIP"/>
    <s v="企業實習說明會"/>
    <s v="0501_磊山保險經紀人"/>
    <n v="2"/>
    <n v="107"/>
    <n v="1"/>
    <n v="1"/>
    <n v="10"/>
    <s v="否"/>
    <x v="503"/>
    <n v="0"/>
    <n v="1"/>
    <n v="10"/>
    <n v="0"/>
    <n v="0"/>
    <n v="0"/>
    <s v="系"/>
    <s v="其他"/>
    <s v="其他系所"/>
    <s v="其他系所"/>
  </r>
  <r>
    <s v="05  3 2019 12:58AM            "/>
    <s v="曾卓嵐"/>
    <s v="XB00107263"/>
    <s v="女"/>
    <s v="07/07/1997                    "/>
    <s v="學生"/>
    <s v="生物資源暨農學院              "/>
    <s v="生傳系"/>
    <s v="學士班"/>
    <n v="905681644"/>
    <s v="b06610030@ntu.edu.tw"/>
    <s v="其它"/>
    <s v="否"/>
    <s v="                              "/>
    <m/>
    <s v="否"/>
    <m/>
    <s v="網路報名"/>
    <s v="140.112.229.184"/>
    <s v="b06610030"/>
    <n v="6"/>
    <s v="TIP"/>
    <s v="企業實習說明會"/>
    <s v="0508_台大創創中心"/>
    <n v="2"/>
    <n v="10"/>
    <n v="1"/>
    <n v="107"/>
    <n v="10"/>
    <s v="否"/>
    <x v="503"/>
    <n v="1"/>
    <n v="0"/>
    <n v="0"/>
    <n v="0"/>
    <n v="0"/>
    <n v="0"/>
    <s v="系"/>
    <s v="其他"/>
    <s v="其他系所"/>
    <s v="其他系所"/>
  </r>
  <r>
    <s v="04 10 2019  6:05PM            "/>
    <s v="曾俊源"/>
    <s v="T125394779"/>
    <s v="男"/>
    <s v="08/29/1999                    "/>
    <s v="學生"/>
    <s v="管理學院                      "/>
    <s v="財金系"/>
    <s v="學士班"/>
    <n v="963936660"/>
    <s v="a0963936660@gmail.com"/>
    <s v="其它"/>
    <s v="否"/>
    <s v="                              "/>
    <m/>
    <s v="是"/>
    <m/>
    <s v="網路報名"/>
    <s v="223.136.150.110"/>
    <s v="b06703052"/>
    <n v="6"/>
    <s v="職涯講堂"/>
    <s v="校友職涯分享會"/>
    <s v="0423_EMBA108級鄭玉琪"/>
    <n v="2"/>
    <n v="107"/>
    <n v="1"/>
    <n v="1"/>
    <n v="10"/>
    <s v="無"/>
    <x v="504"/>
    <n v="0"/>
    <n v="1"/>
    <n v="10"/>
    <n v="0"/>
    <n v="0"/>
    <n v="0"/>
    <s v="系"/>
    <s v="財金"/>
    <s v="財金系"/>
    <s v="財金系"/>
  </r>
  <r>
    <s v="03  3 2019 11:26AM            "/>
    <s v="曾紀萱"/>
    <s v="B222830239"/>
    <s v="女"/>
    <s v="03/09/1999                    "/>
    <s v="學生"/>
    <s v="管理學院                      "/>
    <s v="工管系企管組"/>
    <s v="學士班"/>
    <n v="905256517"/>
    <s v="b05701127@ntu.edu.tw"/>
    <s v="其它"/>
    <s v="否"/>
    <n v="0"/>
    <n v="1"/>
    <s v="是"/>
    <m/>
    <s v="網路報名"/>
    <s v="36.227.33.42"/>
    <s v="b05701127"/>
    <n v="10"/>
    <s v="TIP"/>
    <s v="企業實習計劃說明會"/>
    <s v="0311_晟德集團"/>
    <n v="2"/>
    <n v="107"/>
    <n v="1"/>
    <n v="1"/>
    <n v="10"/>
    <s v="否"/>
    <x v="505"/>
    <n v="0"/>
    <n v="1"/>
    <n v="10"/>
    <n v="0"/>
    <n v="0"/>
    <n v="0"/>
    <s v="系"/>
    <s v="工管"/>
    <s v="工管系"/>
    <s v="工管系"/>
  </r>
  <r>
    <s v="03  5 2019  8:32PM            "/>
    <s v="曾祥富"/>
    <s v="H124830982"/>
    <s v="男"/>
    <s v="06/21/1997                    "/>
    <s v="學生"/>
    <s v="生物資源暨農學院              "/>
    <s v="生傳系"/>
    <s v="學士班"/>
    <n v="975402727"/>
    <s v="B04610010@ntu.edu.tw"/>
    <s v="其它"/>
    <s v="否"/>
    <n v="0"/>
    <n v="1"/>
    <s v="是"/>
    <m/>
    <s v="網路報名"/>
    <s v="140.112.25.33"/>
    <s v="b04610010"/>
    <n v="10"/>
    <s v="TIP"/>
    <s v="企業實習計劃說明會"/>
    <s v="0319_玉山銀行"/>
    <n v="2"/>
    <n v="107"/>
    <n v="1"/>
    <n v="1"/>
    <n v="10"/>
    <s v="是"/>
    <x v="506"/>
    <n v="0"/>
    <n v="1"/>
    <n v="10"/>
    <n v="0"/>
    <n v="0"/>
    <n v="0"/>
    <s v="系"/>
    <s v="其他"/>
    <s v="其他系所"/>
    <s v="其他系所"/>
  </r>
  <r>
    <s v="03  5 2019  8:33PM            "/>
    <s v="曾祥富"/>
    <s v="H124830982"/>
    <s v="男"/>
    <s v="06/21/1997                    "/>
    <s v="學生"/>
    <s v="生物資源暨農學院              "/>
    <s v="生傳系"/>
    <s v="學士班"/>
    <n v="975402727"/>
    <s v="B04610010@ntu.edu.tw"/>
    <s v="其它"/>
    <s v="否"/>
    <n v="1"/>
    <n v="0"/>
    <s v="否"/>
    <m/>
    <s v="網路報名"/>
    <s v="140.112.25.33"/>
    <s v="b04610010"/>
    <n v="10"/>
    <s v="TIP"/>
    <s v="企業實習計劃說明會"/>
    <s v="0320_國泰金控"/>
    <n v="2"/>
    <n v="107"/>
    <n v="1"/>
    <n v="1"/>
    <n v="10"/>
    <s v="yes"/>
    <x v="506"/>
    <n v="1"/>
    <n v="0"/>
    <n v="0"/>
    <n v="1"/>
    <n v="0"/>
    <n v="0"/>
    <s v="系"/>
    <s v="其他"/>
    <s v="其他系所"/>
    <s v="其他系所"/>
  </r>
  <r>
    <s v="03 10 2019  8:47PM            "/>
    <s v="曾祥富"/>
    <s v="H124830982"/>
    <s v="男"/>
    <s v="06/21/1997                    "/>
    <s v="學生"/>
    <s v="生物資源暨農學院              "/>
    <s v="生傳系"/>
    <s v="學士班"/>
    <n v="975402727"/>
    <s v="B04610010@ntu.edu.tw"/>
    <s v="其它"/>
    <s v="否"/>
    <n v="0"/>
    <n v="1"/>
    <s v="是"/>
    <m/>
    <s v="網路報名"/>
    <s v="140.112.25.121"/>
    <s v="b04610010"/>
    <n v="10"/>
    <s v="TIP"/>
    <s v="企業實習計劃說明會"/>
    <s v="0325_富達投信"/>
    <n v="2"/>
    <n v="107"/>
    <n v="1"/>
    <n v="1"/>
    <n v="10"/>
    <s v="是"/>
    <x v="506"/>
    <n v="0"/>
    <n v="1"/>
    <n v="10"/>
    <n v="0"/>
    <n v="0"/>
    <n v="0"/>
    <s v="系"/>
    <s v="其他"/>
    <s v="其他系所"/>
    <s v="其他系所"/>
  </r>
  <r>
    <s v="03 18 2019  7:41PM            "/>
    <s v="曾騰毅"/>
    <s v="N126133015"/>
    <s v="男"/>
    <s v="07/03/1998                    "/>
    <s v="學生"/>
    <s v="管理學院                      "/>
    <s v="國企系"/>
    <s v="學士班"/>
    <n v="989902988"/>
    <s v="b05704073@ntu.edu.tw"/>
    <s v="其它"/>
    <s v="否"/>
    <s v="                              "/>
    <m/>
    <s v="是"/>
    <m/>
    <s v="網路報名"/>
    <s v="140.112.25.26"/>
    <s v="b05704073"/>
    <n v="6"/>
    <s v="職涯講堂"/>
    <s v="學長姐實習經驗分享會"/>
    <s v="0326_工管B05孫儷芯/國企B04童安弘"/>
    <n v="2"/>
    <n v="107"/>
    <n v="1"/>
    <n v="1"/>
    <n v="10"/>
    <s v="想知道申請的過程"/>
    <x v="507"/>
    <n v="0"/>
    <n v="1"/>
    <n v="10"/>
    <n v="0"/>
    <n v="0"/>
    <n v="0"/>
    <s v="系"/>
    <s v="國企"/>
    <s v="國企系"/>
    <s v="國企系"/>
  </r>
  <r>
    <m/>
    <s v="游珮宜"/>
    <s v="G222240963"/>
    <s v="女"/>
    <s v="03/20/1998"/>
    <s v="學生"/>
    <s v="管理學院                      "/>
    <s v="會計系"/>
    <s v="學士班"/>
    <n v="911210215"/>
    <m/>
    <s v="其它"/>
    <s v="是"/>
    <n v="0"/>
    <n v="0"/>
    <s v="是"/>
    <m/>
    <s v="志工"/>
    <m/>
    <s v="b05302347"/>
    <n v="20"/>
    <s v="TIP"/>
    <s v="企業實習計劃說明會"/>
    <s v="0312_工研院產科國際所"/>
    <n v="2"/>
    <n v="107"/>
    <n v="1"/>
    <n v="1"/>
    <n v="10"/>
    <m/>
    <x v="508"/>
    <n v="0"/>
    <n v="0"/>
    <n v="20"/>
    <n v="0"/>
    <n v="0"/>
    <n v="1"/>
    <s v="系"/>
    <s v="會計"/>
    <s v="會計系"/>
    <s v="會計系"/>
  </r>
  <r>
    <m/>
    <s v="游珮宜"/>
    <s v="G222240963"/>
    <s v="女"/>
    <s v="03/20/1998"/>
    <s v="學生"/>
    <s v="管理學院                      "/>
    <s v="會計系"/>
    <s v="學士班"/>
    <n v="911210215"/>
    <m/>
    <s v="其它"/>
    <s v="是"/>
    <n v="0"/>
    <n v="0"/>
    <s v="是"/>
    <m/>
    <s v="志工"/>
    <m/>
    <s v="b05302347"/>
    <n v="20"/>
    <s v="TIP"/>
    <s v="企業實習計劃說明會"/>
    <s v="0319_玉山銀行"/>
    <n v="2"/>
    <n v="107"/>
    <n v="1"/>
    <n v="1"/>
    <n v="10"/>
    <m/>
    <x v="508"/>
    <n v="0"/>
    <n v="0"/>
    <n v="20"/>
    <n v="0"/>
    <n v="0"/>
    <n v="1"/>
    <s v="系"/>
    <s v="會計"/>
    <s v="會計系"/>
    <s v="會計系"/>
  </r>
  <r>
    <s v="03 12 2019  9:12PM            "/>
    <s v="游駿霖"/>
    <s v="H124851758"/>
    <s v="男"/>
    <s v="12/30/1998                    "/>
    <s v="學生"/>
    <s v="文學院                        "/>
    <s v="日文系"/>
    <s v="學士班"/>
    <n v="900112765"/>
    <s v="tth9955@gmail.com"/>
    <s v="其它"/>
    <s v="否"/>
    <n v="1"/>
    <n v="0"/>
    <s v="否"/>
    <m/>
    <s v="網路報名"/>
    <s v="140.112.251.183"/>
    <s v="b06107054"/>
    <n v="10"/>
    <s v="TIP"/>
    <s v="企業實習計劃說明會"/>
    <s v="0315_聚陽實業"/>
    <n v="2"/>
    <n v="107"/>
    <n v="1"/>
    <n v="1"/>
    <n v="10"/>
    <s v="否"/>
    <x v="509"/>
    <n v="1"/>
    <n v="0"/>
    <n v="0"/>
    <n v="1"/>
    <n v="0"/>
    <n v="0"/>
    <s v="系"/>
    <s v="其他"/>
    <s v="其他系所"/>
    <s v="其他系所"/>
  </r>
  <r>
    <s v="04 10 2019 10:34PM            "/>
    <s v="游駿霖"/>
    <s v="H124851758"/>
    <s v="男"/>
    <s v="12/30/1998                    "/>
    <s v="學生"/>
    <s v="文學院                        "/>
    <s v="日文系"/>
    <s v="學士班"/>
    <n v="900112765"/>
    <s v="tth9955@gmail.com"/>
    <s v="其它"/>
    <s v="否"/>
    <s v="                              "/>
    <m/>
    <s v="是"/>
    <m/>
    <s v="網路報名"/>
    <s v="140.112.251.183"/>
    <s v="b06107054"/>
    <n v="6"/>
    <s v="職涯講堂"/>
    <s v="校友職涯分享會"/>
    <s v="0423_EMBA108級鄭玉琪"/>
    <n v="2"/>
    <n v="107"/>
    <n v="1"/>
    <n v="1"/>
    <n v="10"/>
    <s v="尚無"/>
    <x v="509"/>
    <n v="0"/>
    <n v="1"/>
    <n v="10"/>
    <n v="0"/>
    <n v="0"/>
    <n v="0"/>
    <s v="系"/>
    <s v="其他"/>
    <s v="其他系所"/>
    <s v="其他系所"/>
  </r>
  <r>
    <s v="04 10 2019 10:33PM            "/>
    <s v="游駿霖"/>
    <s v="H124851758"/>
    <s v="男"/>
    <s v="12/30/1998                    "/>
    <s v="學生"/>
    <s v="文學院                        "/>
    <s v="日文系"/>
    <s v="學士班"/>
    <n v="900112765"/>
    <s v="tth9955@gmail.com"/>
    <s v="其它"/>
    <s v="否"/>
    <s v="                              "/>
    <m/>
    <s v="是"/>
    <m/>
    <s v="網路報名"/>
    <s v="140.112.251.183"/>
    <s v="b06107054"/>
    <n v="6"/>
    <s v="職涯講堂"/>
    <s v="實習經驗分享"/>
    <s v="0429_國企R06林威宇國企B04陳雨彤"/>
    <n v="2"/>
    <n v="107"/>
    <n v="1"/>
    <n v="1"/>
    <n v="10"/>
    <s v="尚無"/>
    <x v="509"/>
    <n v="0"/>
    <n v="1"/>
    <n v="10"/>
    <n v="0"/>
    <n v="0"/>
    <n v="0"/>
    <s v="系"/>
    <s v="其他"/>
    <s v="其他系所"/>
    <s v="其他系所"/>
  </r>
  <r>
    <s v="05  6 2019 12:26AM            "/>
    <s v="游駿霖"/>
    <s v="H124851758"/>
    <s v="男"/>
    <s v="12/30/1998                    "/>
    <s v="學生"/>
    <s v="文學院                        "/>
    <s v="日文系"/>
    <s v="學士班"/>
    <n v="900112765"/>
    <s v="tth9955@gmail.com"/>
    <s v="其它"/>
    <s v="是"/>
    <s v="                              "/>
    <m/>
    <s v="是"/>
    <m/>
    <s v="網路報名"/>
    <s v="140.112.251.183"/>
    <s v="b06107054"/>
    <n v="6"/>
    <s v="TIP"/>
    <s v="企業實習說明會"/>
    <s v="0508_台大創創中心"/>
    <n v="2"/>
    <n v="10"/>
    <n v="1"/>
    <n v="107"/>
    <n v="10"/>
    <s v="否"/>
    <x v="509"/>
    <n v="0"/>
    <n v="1"/>
    <n v="10"/>
    <n v="0"/>
    <n v="0"/>
    <n v="0"/>
    <s v="系"/>
    <s v="其他"/>
    <s v="其他系所"/>
    <s v="其他系所"/>
  </r>
  <r>
    <s v="04  9 2019  8:54PM            "/>
    <s v="游馥嘉"/>
    <s v="H223984938"/>
    <s v="女"/>
    <s v="09/24/1992                    "/>
    <s v="學生"/>
    <s v="管理學院                      "/>
    <s v="國企系"/>
    <s v="碩士班"/>
    <n v="912662856"/>
    <s v="cms4218@yahoo.com.tw"/>
    <s v="其它"/>
    <s v="否"/>
    <s v="                              "/>
    <m/>
    <s v="是"/>
    <m/>
    <s v="網路報名"/>
    <s v="123.194.160.135"/>
    <s v="r06724003"/>
    <n v="6"/>
    <s v="TIP"/>
    <s v="企業實習計劃說明會"/>
    <s v="0410_燦坤實業"/>
    <n v="2"/>
    <n v="107"/>
    <n v="1"/>
    <n v="1"/>
    <n v="10"/>
    <s v="是"/>
    <x v="510"/>
    <n v="0"/>
    <n v="1"/>
    <n v="10"/>
    <n v="0"/>
    <n v="0"/>
    <n v="0"/>
    <s v="所"/>
    <s v="國企"/>
    <s v="國企所"/>
    <s v="國企所"/>
  </r>
  <r>
    <s v="03 26 2019 10:28PM            "/>
    <s v="游馥嘉"/>
    <s v="H223984938"/>
    <s v="女"/>
    <s v="09/24/1992                    "/>
    <s v="學生"/>
    <s v="管理學院                      "/>
    <s v="國企系"/>
    <s v="碩士班"/>
    <n v="912662856"/>
    <s v="cms4218@yahoo.com.tw"/>
    <s v="其它"/>
    <s v="否"/>
    <s v="                              "/>
    <m/>
    <s v="是"/>
    <m/>
    <s v="網路報名"/>
    <s v="123.194.160.135"/>
    <s v="r06724003"/>
    <n v="6"/>
    <s v="TIP"/>
    <s v="企業實習說明會"/>
    <s v="0426_台灣通用磨坊"/>
    <n v="2"/>
    <n v="107"/>
    <n v="1"/>
    <n v="1"/>
    <n v="10"/>
    <s v="是"/>
    <x v="510"/>
    <n v="0"/>
    <n v="1"/>
    <n v="10"/>
    <n v="0"/>
    <n v="0"/>
    <n v="0"/>
    <s v="所"/>
    <s v="國企"/>
    <s v="國企所"/>
    <s v="國企所"/>
  </r>
  <r>
    <s v="04 30 2019  4:19PM            "/>
    <s v="游馥嘉"/>
    <s v="H223984938"/>
    <s v="女"/>
    <s v="09/24/1992                    "/>
    <s v="學生"/>
    <s v="管理學院                      "/>
    <s v="國企系"/>
    <s v="碩士班"/>
    <n v="912662856"/>
    <s v="cms4218@yahoo.com.tw"/>
    <s v="其它"/>
    <s v="否"/>
    <s v="                              "/>
    <m/>
    <s v="是"/>
    <m/>
    <s v="網路報名"/>
    <s v="223.136.72.144"/>
    <s v="r06724003"/>
    <n v="6"/>
    <s v="TIP"/>
    <s v="企業實習說明會"/>
    <s v="0501_磊山保險經紀人"/>
    <n v="2"/>
    <n v="107"/>
    <n v="1"/>
    <n v="1"/>
    <n v="10"/>
    <s v="否"/>
    <x v="510"/>
    <n v="0"/>
    <n v="1"/>
    <n v="10"/>
    <n v="0"/>
    <n v="0"/>
    <n v="0"/>
    <s v="所"/>
    <s v="國企"/>
    <s v="國企所"/>
    <s v="國企所"/>
  </r>
  <r>
    <s v="05  6 2019  3:41PM            "/>
    <s v="游馥嘉"/>
    <s v="H223984938"/>
    <s v="女"/>
    <s v="09/24/1992                    "/>
    <s v="學生"/>
    <s v="管理學院                      "/>
    <s v="國企系"/>
    <s v="碩士班"/>
    <n v="912662856"/>
    <s v="cms4218@yahoo.com.tw"/>
    <s v="其它"/>
    <s v="是"/>
    <s v="                              "/>
    <m/>
    <s v="是"/>
    <m/>
    <s v="網路報名"/>
    <s v="223.136.190.59"/>
    <s v="r06724003"/>
    <n v="6"/>
    <s v="TIP"/>
    <s v="企業實習說明會"/>
    <s v="0508_台大創創中心"/>
    <n v="2"/>
    <n v="10"/>
    <n v="1"/>
    <n v="107"/>
    <n v="10"/>
    <s v="是"/>
    <x v="510"/>
    <n v="0"/>
    <n v="1"/>
    <n v="10"/>
    <n v="0"/>
    <n v="0"/>
    <n v="0"/>
    <s v="所"/>
    <s v="國企"/>
    <s v="國企所"/>
    <s v="國企所"/>
  </r>
  <r>
    <s v="03 12 2019 11:28AM            "/>
    <s v="程燦富"/>
    <s v="F130440116"/>
    <s v="男"/>
    <s v="08/14/1998                    "/>
    <s v="學生"/>
    <s v="管理學院                      "/>
    <s v="工管系企管組"/>
    <s v="學士班"/>
    <n v="978823768"/>
    <s v="b05701122@ntu.edu.tw"/>
    <s v="其它"/>
    <s v="否"/>
    <n v="0"/>
    <n v="1"/>
    <s v="是"/>
    <m/>
    <s v="網路報名"/>
    <s v="140.112.25.6"/>
    <s v="b05701122"/>
    <n v="10"/>
    <s v="TIP"/>
    <s v="企業實習計劃說明會"/>
    <s v="0319_玉山銀行"/>
    <n v="2"/>
    <n v="107"/>
    <n v="1"/>
    <n v="1"/>
    <n v="10"/>
    <s v="否"/>
    <x v="511"/>
    <n v="0"/>
    <n v="1"/>
    <n v="10"/>
    <n v="0"/>
    <n v="0"/>
    <n v="0"/>
    <s v="系"/>
    <s v="工管"/>
    <s v="工管系"/>
    <s v="工管系"/>
  </r>
  <r>
    <s v="03  8 2019  1:44PM            "/>
    <s v="童保蓉"/>
    <s v="H224903062"/>
    <s v="女"/>
    <s v="05/09/1998                    "/>
    <s v="學生"/>
    <s v="社會科學院                    "/>
    <s v="政治系公行組"/>
    <s v="學士班"/>
    <n v="958050987"/>
    <s v="abcdef4milkb1@gmail.com"/>
    <s v="其它"/>
    <s v="否"/>
    <n v="0"/>
    <n v="1"/>
    <s v="是"/>
    <m/>
    <s v="網路報名"/>
    <s v="140.112.25.121"/>
    <s v="b05102109"/>
    <n v="10"/>
    <s v="TIP"/>
    <s v="企業實習計劃說明會"/>
    <s v="0311_晟德集團"/>
    <n v="2"/>
    <n v="107"/>
    <n v="1"/>
    <n v="1"/>
    <n v="10"/>
    <s v="否"/>
    <x v="512"/>
    <n v="0"/>
    <n v="1"/>
    <n v="10"/>
    <n v="0"/>
    <n v="0"/>
    <n v="0"/>
    <s v="系"/>
    <s v="其他"/>
    <s v="其他系所"/>
    <s v="其他系所"/>
  </r>
  <r>
    <s v="03  8 2019  1:51PM            "/>
    <s v="童保蓉"/>
    <s v="H224903062"/>
    <s v="女"/>
    <s v="05/09/1998                    "/>
    <s v="學生"/>
    <s v="社會科學院                    "/>
    <s v="政治系公行組"/>
    <s v="學士班"/>
    <n v="958050987"/>
    <s v="abcdef4milkb1@gmail.com"/>
    <s v="其它"/>
    <s v="否"/>
    <n v="0"/>
    <n v="1"/>
    <s v="是"/>
    <m/>
    <s v="網路報名"/>
    <s v="140.112.25.121"/>
    <s v="b05102109"/>
    <n v="10"/>
    <s v="TIP"/>
    <s v="企業實習計劃說明會"/>
    <s v="0318_大昌華嘉"/>
    <n v="2"/>
    <n v="107"/>
    <n v="1"/>
    <n v="1"/>
    <n v="10"/>
    <m/>
    <x v="512"/>
    <n v="0"/>
    <n v="1"/>
    <n v="10"/>
    <n v="0"/>
    <n v="0"/>
    <n v="0"/>
    <s v="系"/>
    <s v="其他"/>
    <s v="其他系所"/>
    <s v="其他系所"/>
  </r>
  <r>
    <s v="03  1 2019  5:24PM            "/>
    <s v="童保蓉"/>
    <s v="H224903062"/>
    <s v="女"/>
    <s v="05/09/1998                    "/>
    <s v="學生"/>
    <s v="社會科學院                    "/>
    <s v="政治系公行組"/>
    <s v="學士班"/>
    <n v="958050987"/>
    <s v="abcdef4milkb1@gmail.com"/>
    <s v="其它"/>
    <s v="否"/>
    <n v="0"/>
    <n v="1"/>
    <s v="是"/>
    <m/>
    <s v="網路報名"/>
    <s v="101.13.68.221"/>
    <s v="b05102109"/>
    <n v="10"/>
    <s v="TIP"/>
    <s v="企業實習計劃說明會"/>
    <s v="0319_玉山銀行"/>
    <n v="2"/>
    <n v="107"/>
    <n v="1"/>
    <n v="1"/>
    <n v="10"/>
    <s v="是"/>
    <x v="512"/>
    <n v="0"/>
    <n v="1"/>
    <n v="10"/>
    <n v="0"/>
    <n v="0"/>
    <n v="0"/>
    <s v="系"/>
    <s v="其他"/>
    <s v="其他系所"/>
    <s v="其他系所"/>
  </r>
  <r>
    <s v="03  8 2019  1:57PM            "/>
    <s v="童保蓉"/>
    <s v="H224903062"/>
    <s v="女"/>
    <s v="05/09/1998                    "/>
    <s v="學生"/>
    <s v="社會科學院                    "/>
    <s v="政治系公行組"/>
    <s v="學士班"/>
    <n v="958050987"/>
    <s v="abcdef4milkb1@gmail.com"/>
    <s v="其它"/>
    <s v="否"/>
    <s v="                              "/>
    <m/>
    <s v="是"/>
    <m/>
    <s v="網路報名"/>
    <s v="140.112.25.121"/>
    <s v="b05102109"/>
    <n v="6"/>
    <s v="TIP"/>
    <s v="企業實習計劃說明會"/>
    <s v="0411_SAS"/>
    <n v="2"/>
    <n v="107"/>
    <n v="1"/>
    <n v="1"/>
    <n v="10"/>
    <m/>
    <x v="512"/>
    <n v="0"/>
    <n v="1"/>
    <n v="10"/>
    <n v="0"/>
    <n v="0"/>
    <n v="0"/>
    <s v="系"/>
    <s v="其他"/>
    <s v="其他系所"/>
    <s v="其他系所"/>
  </r>
  <r>
    <s v="03 10 2019  8:49PM            "/>
    <s v="華方綾"/>
    <s v="A227487371"/>
    <s v="女"/>
    <s v="11/19/1997                    "/>
    <s v="學生"/>
    <s v="管理學院                      "/>
    <s v="工管系企管組"/>
    <s v="學士班"/>
    <n v="970295147"/>
    <s v="bunny134134@hotmail.com"/>
    <s v="其它"/>
    <s v="否"/>
    <n v="0"/>
    <n v="1"/>
    <s v="是"/>
    <m/>
    <s v="網路報名"/>
    <s v="61.231.14.242"/>
    <s v="b05208005"/>
    <n v="10"/>
    <s v="TIP"/>
    <s v="企業實習計劃說明會"/>
    <s v="0312_工研院產科國際所"/>
    <n v="2"/>
    <n v="107"/>
    <n v="1"/>
    <n v="1"/>
    <n v="10"/>
    <m/>
    <x v="513"/>
    <n v="0"/>
    <n v="1"/>
    <n v="10"/>
    <n v="0"/>
    <n v="0"/>
    <n v="0"/>
    <s v="系"/>
    <s v="工管"/>
    <s v="工管系"/>
    <s v="工管系"/>
  </r>
  <r>
    <s v="03 20 2019  9:42PM            "/>
    <s v="華方綾"/>
    <s v="A227487371"/>
    <s v="女"/>
    <s v="11/19/1997                    "/>
    <s v="學生"/>
    <s v="管理學院                      "/>
    <s v="工管系企管組"/>
    <s v="學士班"/>
    <n v="970295147"/>
    <s v="bunny134134@hotmail.com"/>
    <s v="其它"/>
    <s v="否"/>
    <n v="0"/>
    <n v="1"/>
    <s v="是"/>
    <m/>
    <s v="網路報名"/>
    <s v="61.231.167.237"/>
    <s v="b05208005"/>
    <n v="10"/>
    <s v="TIP"/>
    <s v="企業實習計劃說明會"/>
    <s v="0322_台灣拜耳"/>
    <n v="2"/>
    <n v="107"/>
    <n v="1"/>
    <n v="1"/>
    <n v="10"/>
    <s v="無"/>
    <x v="513"/>
    <n v="0"/>
    <n v="1"/>
    <n v="10"/>
    <n v="0"/>
    <n v="0"/>
    <n v="0"/>
    <s v="系"/>
    <s v="工管"/>
    <s v="工管系"/>
    <s v="工管系"/>
  </r>
  <r>
    <s v="03 13 2019  9:00PM            "/>
    <s v="華方綾"/>
    <s v="A227487371"/>
    <s v="女"/>
    <s v="11/19/1997                    "/>
    <s v="學生"/>
    <s v="管理學院                      "/>
    <s v="工管系企管組"/>
    <s v="學士班"/>
    <n v="970295147"/>
    <s v="bunny134134@hotmail.com"/>
    <s v="其它"/>
    <s v="否"/>
    <s v="                              "/>
    <m/>
    <s v="否"/>
    <m/>
    <s v="網路報名"/>
    <s v="61.230.20.217"/>
    <s v="b05208005"/>
    <n v="6"/>
    <s v="TIP"/>
    <s v="企業實習計劃說明會"/>
    <s v="0411_SAS"/>
    <n v="2"/>
    <n v="107"/>
    <n v="1"/>
    <n v="1"/>
    <n v="10"/>
    <m/>
    <x v="513"/>
    <n v="1"/>
    <n v="0"/>
    <n v="0"/>
    <n v="1"/>
    <n v="0"/>
    <n v="0"/>
    <s v="系"/>
    <s v="工管"/>
    <s v="工管系"/>
    <s v="工管系"/>
  </r>
  <r>
    <s v="05  6 2019 10:46PM            "/>
    <s v="賀雋堯"/>
    <s v="E125255088"/>
    <s v="男"/>
    <s v="01/22/1998                    "/>
    <s v="學生"/>
    <s v="管理學院                      "/>
    <s v="國企系"/>
    <s v="學士班"/>
    <n v="912870122"/>
    <s v="benson.ho19@gmail.com"/>
    <s v="其它"/>
    <s v="是"/>
    <s v="                              "/>
    <m/>
    <s v="是"/>
    <m/>
    <s v="網路報名"/>
    <s v="140.112.25.98"/>
    <s v="b05704075"/>
    <n v="6"/>
    <s v="TIP"/>
    <s v="企業實習說明會"/>
    <s v="0508_台大創創中心"/>
    <n v="2"/>
    <n v="10"/>
    <n v="1"/>
    <n v="107"/>
    <n v="10"/>
    <s v="是"/>
    <x v="514"/>
    <n v="0"/>
    <n v="1"/>
    <n v="10"/>
    <n v="0"/>
    <n v="0"/>
    <n v="0"/>
    <s v="系"/>
    <s v="國企"/>
    <s v="國企系"/>
    <s v="國企系"/>
  </r>
  <r>
    <s v="03 17 2019  9:52AM            "/>
    <s v="陽雨彤"/>
    <s v="H224931486"/>
    <s v="女"/>
    <s v="08/09/1999                    "/>
    <s v="學生"/>
    <s v="管理學院                      "/>
    <s v="工管系科管組"/>
    <s v="學士班"/>
    <n v="989820809"/>
    <s v="selena6329@gmail.com"/>
    <s v="其它"/>
    <s v="否"/>
    <n v="0"/>
    <n v="1"/>
    <s v="是"/>
    <m/>
    <s v="網路報名"/>
    <s v="27.242.192.167"/>
    <s v="b06701234"/>
    <n v="10"/>
    <s v="TIP"/>
    <s v="企業實習計劃說明會"/>
    <s v="0320_國泰金控"/>
    <n v="2"/>
    <n v="107"/>
    <n v="1"/>
    <n v="1"/>
    <n v="10"/>
    <s v="否"/>
    <x v="515"/>
    <n v="0"/>
    <n v="1"/>
    <n v="10"/>
    <n v="0"/>
    <n v="0"/>
    <n v="0"/>
    <s v="系"/>
    <s v="工管"/>
    <s v="工管系"/>
    <s v="工管系"/>
  </r>
  <r>
    <m/>
    <s v="馮昌俊"/>
    <m/>
    <m/>
    <m/>
    <s v="企業夥伴"/>
    <s v="燦坤實業"/>
    <m/>
    <s v="其他"/>
    <m/>
    <m/>
    <m/>
    <m/>
    <m/>
    <m/>
    <s v="是"/>
    <m/>
    <s v="網路報名"/>
    <m/>
    <s v="其他"/>
    <m/>
    <s v="TCP"/>
    <s v="結業式"/>
    <s v="0329_結業式"/>
    <n v="2"/>
    <n v="107"/>
    <n v="1"/>
    <n v="0"/>
    <n v="0"/>
    <m/>
    <x v="516"/>
    <n v="0"/>
    <n v="1"/>
    <n v="0"/>
    <n v="0"/>
    <n v="0"/>
    <n v="0"/>
    <s v="其他"/>
    <s v="非在校生"/>
    <s v="其他"/>
    <s v="其他"/>
  </r>
  <r>
    <s v="03 20 2019  3:02PM            "/>
    <s v="馮家誼"/>
    <s v="H224946058"/>
    <s v="女"/>
    <s v="12/29/1997                    "/>
    <s v="學生"/>
    <s v="管理學院                      "/>
    <s v="會計系"/>
    <s v="學士班"/>
    <n v="976722513"/>
    <s v="h0976722513@gmail.com"/>
    <s v="其它"/>
    <s v="是"/>
    <n v="0"/>
    <n v="0"/>
    <s v="是"/>
    <m/>
    <s v="現場報名"/>
    <m/>
    <s v="b05106011"/>
    <n v="0"/>
    <s v="TIP"/>
    <s v="企業實習計劃說明會"/>
    <s v="0320_國泰金控"/>
    <n v="2"/>
    <n v="107"/>
    <n v="1"/>
    <n v="1"/>
    <n v="10"/>
    <m/>
    <x v="517"/>
    <n v="0"/>
    <n v="0"/>
    <n v="0"/>
    <n v="0"/>
    <n v="1"/>
    <n v="0"/>
    <s v="系"/>
    <s v="會計"/>
    <s v="會計系"/>
    <s v="會計系"/>
  </r>
  <r>
    <m/>
    <s v="馮國鈞"/>
    <m/>
    <m/>
    <m/>
    <s v="企業夥伴"/>
    <s v="中國信託商業銀行"/>
    <m/>
    <s v="其他"/>
    <m/>
    <m/>
    <m/>
    <m/>
    <m/>
    <m/>
    <s v="是"/>
    <m/>
    <s v="網路報名"/>
    <m/>
    <s v="其他"/>
    <m/>
    <s v="TCP"/>
    <s v="結業式"/>
    <s v="0329_結業式"/>
    <n v="2"/>
    <n v="107"/>
    <n v="1"/>
    <n v="0"/>
    <n v="0"/>
    <m/>
    <x v="518"/>
    <n v="0"/>
    <n v="1"/>
    <n v="0"/>
    <n v="0"/>
    <n v="0"/>
    <n v="0"/>
    <s v="其他"/>
    <s v="非在校生"/>
    <s v="其他"/>
    <s v="其他"/>
  </r>
  <r>
    <s v="04  8 2019 10:26AM            "/>
    <s v="黃  凡"/>
    <s v="B123098028"/>
    <s v="男"/>
    <s v="10/08/1995                    "/>
    <s v="學生"/>
    <s v="生物資源暨農學院              "/>
    <s v="森林環資系"/>
    <s v="學士班"/>
    <n v="975493138"/>
    <s v="b04605094@ntu.edu.tw"/>
    <s v="其它"/>
    <s v="否"/>
    <s v="                              "/>
    <m/>
    <s v="是"/>
    <m/>
    <s v="網路報名"/>
    <s v="27.52.190.139"/>
    <s v="b04605094"/>
    <n v="6"/>
    <s v="TIP"/>
    <s v="企業實習計劃說明會"/>
    <s v="0411_SAS"/>
    <n v="2"/>
    <n v="107"/>
    <n v="1"/>
    <n v="1"/>
    <n v="10"/>
    <s v="否"/>
    <x v="519"/>
    <n v="0"/>
    <n v="1"/>
    <n v="10"/>
    <n v="0"/>
    <n v="0"/>
    <n v="0"/>
    <s v="系"/>
    <s v="其他"/>
    <s v="其他系所"/>
    <s v="其他系所"/>
  </r>
  <r>
    <s v="03 12 2019  2:38PM            "/>
    <s v="黃子芸"/>
    <s v="N224821069"/>
    <s v="男"/>
    <s v="07/06/1997                    "/>
    <s v="學生"/>
    <s v="管理學院                      "/>
    <s v="工管系科管組"/>
    <s v="學士班"/>
    <n v="975243307"/>
    <m/>
    <s v="其它"/>
    <s v="是"/>
    <n v="0"/>
    <n v="0"/>
    <s v="是"/>
    <m/>
    <s v="現場報名"/>
    <m/>
    <s v="b04701209"/>
    <n v="0"/>
    <s v="TIP"/>
    <s v="企業實習計劃說明會"/>
    <s v="0312_工研院產科國際所"/>
    <n v="2"/>
    <n v="107"/>
    <n v="1"/>
    <n v="1"/>
    <n v="10"/>
    <m/>
    <x v="520"/>
    <n v="0"/>
    <n v="0"/>
    <n v="0"/>
    <n v="0"/>
    <n v="1"/>
    <n v="0"/>
    <s v="系"/>
    <s v="工管"/>
    <s v="工管系"/>
    <s v="工管系"/>
  </r>
  <r>
    <s v="03 13 2019 11:54PM            "/>
    <s v="黃子芸"/>
    <s v="N224821069"/>
    <s v="女"/>
    <s v="07/06/1997                    "/>
    <s v="學生"/>
    <s v="管理學院                      "/>
    <s v="工管系科管組"/>
    <s v="學士班"/>
    <n v="975243307"/>
    <s v="b04701209@ntu.edu.tw"/>
    <s v="其它"/>
    <s v="否"/>
    <n v="0"/>
    <n v="1"/>
    <s v="是"/>
    <m/>
    <s v="網路報名"/>
    <s v="140.112.223.88"/>
    <s v="b04701209"/>
    <n v="10"/>
    <s v="TIP"/>
    <s v="企業實習計劃說明會"/>
    <s v="0314_精英公關集團"/>
    <n v="2"/>
    <n v="107"/>
    <n v="1"/>
    <n v="1"/>
    <n v="10"/>
    <s v="是"/>
    <x v="520"/>
    <n v="0"/>
    <n v="1"/>
    <n v="10"/>
    <n v="0"/>
    <n v="0"/>
    <n v="0"/>
    <s v="系"/>
    <s v="工管"/>
    <s v="工管系"/>
    <s v="工管系"/>
  </r>
  <r>
    <s v="03 13 2019 11:39PM            "/>
    <s v="黃子芸"/>
    <s v="N224821069"/>
    <s v="女"/>
    <s v="07/06/1997                    "/>
    <s v="學生"/>
    <s v="管理學院                      "/>
    <s v="工管系科管組"/>
    <s v="學士班"/>
    <n v="975243307"/>
    <m/>
    <s v="其它"/>
    <s v="否"/>
    <n v="1"/>
    <n v="0"/>
    <s v="否"/>
    <m/>
    <s v="網路報名"/>
    <s v="140.112.223.88"/>
    <s v="b04701209"/>
    <n v="10"/>
    <s v="TIP"/>
    <s v="企業實習計劃說明會"/>
    <s v="0318_大昌華嘉"/>
    <n v="2"/>
    <n v="107"/>
    <n v="1"/>
    <n v="1"/>
    <n v="10"/>
    <m/>
    <x v="520"/>
    <n v="1"/>
    <n v="0"/>
    <n v="0"/>
    <n v="1"/>
    <n v="0"/>
    <n v="0"/>
    <s v="系"/>
    <s v="工管"/>
    <s v="工管系"/>
    <s v="工管系"/>
  </r>
  <r>
    <s v="03 12 2019  7:24PM            "/>
    <s v="黃子倫"/>
    <s v="F229064380"/>
    <s v="女"/>
    <s v="01/12/1998                    "/>
    <s v="學生"/>
    <s v="管理學院                      "/>
    <s v="工管系企管組"/>
    <s v="學士班"/>
    <n v="978679086"/>
    <s v="b05701147@ntu.edu.tw"/>
    <s v="其它"/>
    <s v="否"/>
    <n v="1"/>
    <n v="0"/>
    <s v="否"/>
    <m/>
    <s v="網路報名"/>
    <s v="140.112.25.29"/>
    <s v="b05701147"/>
    <n v="10"/>
    <s v="TIP"/>
    <s v="企業實習計劃說明會"/>
    <s v="0318_大昌華嘉"/>
    <n v="2"/>
    <n v="107"/>
    <n v="1"/>
    <n v="1"/>
    <n v="10"/>
    <m/>
    <x v="521"/>
    <n v="1"/>
    <n v="0"/>
    <n v="0"/>
    <n v="1"/>
    <n v="0"/>
    <n v="0"/>
    <s v="系"/>
    <s v="工管"/>
    <s v="工管系"/>
    <s v="工管系"/>
  </r>
  <r>
    <s v="03 15 2019  3:05PM            "/>
    <s v="黃子潔"/>
    <s v="A230016528"/>
    <s v="女"/>
    <s v="01/16/1998                    "/>
    <s v="學生"/>
    <s v="管理學院                      "/>
    <s v="會計系"/>
    <s v="學士班"/>
    <n v="983538177"/>
    <m/>
    <s v="其它"/>
    <s v="是"/>
    <n v="0"/>
    <n v="0"/>
    <s v="是"/>
    <m/>
    <s v="現場報名"/>
    <m/>
    <s v="B05702092"/>
    <n v="0"/>
    <s v="TIP"/>
    <s v="企業實習計劃說明會"/>
    <s v="0315_聚陽實業"/>
    <n v="2"/>
    <n v="107"/>
    <n v="1"/>
    <n v="1"/>
    <n v="10"/>
    <m/>
    <x v="522"/>
    <n v="0"/>
    <n v="0"/>
    <n v="0"/>
    <n v="0"/>
    <n v="1"/>
    <n v="0"/>
    <s v="系"/>
    <s v="會計"/>
    <s v="會計系"/>
    <s v="會計系"/>
  </r>
  <r>
    <s v="03 12 2019 10:43PM            "/>
    <s v="黃加陽"/>
    <s v="F229064273"/>
    <s v="女"/>
    <s v="12/12/1997                    "/>
    <s v="學生"/>
    <s v="管理學院                      "/>
    <s v="財金系"/>
    <s v="學士班"/>
    <n v="926530898"/>
    <s v="b05703108@ntu.edu.tw"/>
    <s v="其它"/>
    <s v="是"/>
    <n v="1"/>
    <n v="0"/>
    <s v="否"/>
    <m/>
    <s v="網路報名"/>
    <s v="1.171.54.165"/>
    <s v="b05703108"/>
    <n v="10"/>
    <s v="TIP"/>
    <s v="企業實習計劃說明會"/>
    <s v="0318_大昌華嘉"/>
    <n v="2"/>
    <n v="107"/>
    <n v="1"/>
    <n v="1"/>
    <n v="10"/>
    <m/>
    <x v="523"/>
    <n v="1"/>
    <n v="0"/>
    <n v="0"/>
    <n v="1"/>
    <n v="0"/>
    <n v="0"/>
    <s v="系"/>
    <s v="財金"/>
    <s v="財金系"/>
    <s v="財金系"/>
  </r>
  <r>
    <s v="03 12 2019 10:39PM            "/>
    <s v="黃加陽"/>
    <s v="F229064273"/>
    <s v="女"/>
    <s v="12/12/1997                    "/>
    <s v="學生"/>
    <s v="管理學院                      "/>
    <s v="財金系"/>
    <s v="學士班"/>
    <n v="926530898"/>
    <s v="b05703108@ntu.edu.tw"/>
    <s v="其它"/>
    <s v="是"/>
    <n v="0"/>
    <n v="1"/>
    <s v="是"/>
    <m/>
    <s v="網路報名"/>
    <s v="1.171.54.165"/>
    <s v="b05703108"/>
    <n v="10"/>
    <s v="TIP"/>
    <s v="企業實習計劃說明會"/>
    <s v="0320_國泰金控"/>
    <n v="2"/>
    <n v="107"/>
    <n v="1"/>
    <n v="1"/>
    <n v="10"/>
    <s v="是"/>
    <x v="523"/>
    <n v="0"/>
    <n v="1"/>
    <n v="10"/>
    <n v="0"/>
    <n v="0"/>
    <n v="0"/>
    <s v="系"/>
    <s v="財金"/>
    <s v="財金系"/>
    <s v="財金系"/>
  </r>
  <r>
    <s v="03 12 2019 10:40PM            "/>
    <s v="黃加陽"/>
    <s v="F229064273"/>
    <s v="女"/>
    <s v="12/12/1997                    "/>
    <s v="學生"/>
    <s v="管理學院                      "/>
    <s v="財金系"/>
    <s v="學士班"/>
    <n v="926530898"/>
    <s v="b05703108@ntu.edu.tw"/>
    <s v="其它"/>
    <s v="是"/>
    <n v="0"/>
    <n v="1"/>
    <s v="是"/>
    <m/>
    <s v="網路報名"/>
    <s v="1.171.54.165"/>
    <s v="b05703108"/>
    <n v="10"/>
    <s v="TIP"/>
    <s v="企業實習計劃說明會"/>
    <s v="0325_富達投信"/>
    <n v="2"/>
    <n v="107"/>
    <n v="1"/>
    <n v="1"/>
    <n v="10"/>
    <s v="是"/>
    <x v="523"/>
    <n v="0"/>
    <n v="1"/>
    <n v="10"/>
    <n v="0"/>
    <n v="0"/>
    <n v="0"/>
    <s v="系"/>
    <s v="財金"/>
    <s v="財金系"/>
    <s v="財金系"/>
  </r>
  <r>
    <s v="04 13 2019 12:57PM            "/>
    <s v="黃加陽"/>
    <s v="F229064273"/>
    <s v="男"/>
    <s v="12/12/1997                    "/>
    <s v="學生"/>
    <s v="管理學院                      "/>
    <s v="財金系"/>
    <s v="學士班"/>
    <n v="926530898"/>
    <m/>
    <s v="其它"/>
    <s v="是"/>
    <s v="                              "/>
    <m/>
    <s v="是"/>
    <m/>
    <s v="網路報名"/>
    <m/>
    <s v="B05703108"/>
    <m/>
    <s v="TCP"/>
    <s v="結業式"/>
    <s v="0329_結業式"/>
    <n v="2"/>
    <n v="107"/>
    <n v="1"/>
    <n v="0"/>
    <n v="0"/>
    <m/>
    <x v="523"/>
    <n v="0"/>
    <n v="1"/>
    <n v="0"/>
    <n v="0"/>
    <n v="0"/>
    <n v="0"/>
    <s v="系"/>
    <s v="財金"/>
    <s v="財金系"/>
    <s v="財金系"/>
  </r>
  <r>
    <s v="03 19 2019  4:46PM            "/>
    <s v="黃平安"/>
    <s v="A129196013"/>
    <s v="女"/>
    <s v="06/19/1996                    "/>
    <s v="學生"/>
    <s v="管理學院                      "/>
    <s v="商研所"/>
    <s v="碩士班"/>
    <n v="911850619"/>
    <s v="ben28967260@gmail.com"/>
    <s v="其它"/>
    <s v="是"/>
    <n v="0"/>
    <n v="0"/>
    <s v="是"/>
    <m/>
    <s v="現場報名"/>
    <m/>
    <s v="r07741059"/>
    <n v="0"/>
    <s v="TIP"/>
    <s v="企業實習計劃說明會"/>
    <s v="0319_玉山銀行"/>
    <n v="2"/>
    <n v="107"/>
    <n v="1"/>
    <n v="1"/>
    <n v="10"/>
    <m/>
    <x v="524"/>
    <n v="0"/>
    <n v="0"/>
    <n v="0"/>
    <n v="0"/>
    <n v="1"/>
    <n v="0"/>
    <s v="所"/>
    <s v="商研"/>
    <s v="商研所"/>
    <s v="商研所"/>
  </r>
  <r>
    <s v="03 20 2019  2:57PM            "/>
    <s v="黃平安"/>
    <s v="A129196013"/>
    <s v="女"/>
    <s v="06/19/1996                    "/>
    <s v="學生"/>
    <s v="管理學院                      "/>
    <s v="商研所"/>
    <s v="碩士班"/>
    <n v="911850619"/>
    <s v="ben28967260@gmail.com"/>
    <s v="其它"/>
    <s v="是"/>
    <n v="0"/>
    <n v="0"/>
    <s v="是"/>
    <m/>
    <s v="現場報名"/>
    <m/>
    <s v="r07741059"/>
    <n v="0"/>
    <s v="TIP"/>
    <s v="企業實習計劃說明會"/>
    <s v="0320_國泰金控"/>
    <n v="2"/>
    <n v="107"/>
    <n v="1"/>
    <n v="1"/>
    <n v="10"/>
    <m/>
    <x v="524"/>
    <n v="0"/>
    <n v="0"/>
    <n v="0"/>
    <n v="0"/>
    <n v="1"/>
    <n v="0"/>
    <s v="所"/>
    <s v="商研"/>
    <s v="商研所"/>
    <s v="商研所"/>
  </r>
  <r>
    <s v="04 13 2019 12:59PM            "/>
    <s v="黃平安"/>
    <s v="A129196013"/>
    <s v="男"/>
    <s v="06/19/1996                    "/>
    <s v="學生"/>
    <s v="管理學院                      "/>
    <s v="商研所"/>
    <s v="碩士班"/>
    <n v="911850619"/>
    <s v="ben28967260@gmail.com"/>
    <s v="其它"/>
    <s v="是"/>
    <s v="                              "/>
    <m/>
    <s v="是"/>
    <m/>
    <s v="網路報名"/>
    <m/>
    <s v="R07741059"/>
    <m/>
    <s v="TCP"/>
    <s v="結業式"/>
    <s v="0329_結業式"/>
    <n v="2"/>
    <n v="107"/>
    <n v="1"/>
    <n v="0"/>
    <n v="0"/>
    <m/>
    <x v="524"/>
    <n v="0"/>
    <n v="1"/>
    <n v="0"/>
    <n v="0"/>
    <n v="0"/>
    <n v="0"/>
    <s v="所"/>
    <s v="商研"/>
    <s v="商研所"/>
    <s v="商研所"/>
  </r>
  <r>
    <s v="03 20 2019  3:02PM            "/>
    <s v="黃立丞"/>
    <s v="A127934346"/>
    <s v="女"/>
    <s v="11/15/1997                    "/>
    <s v="學生"/>
    <s v="管理學院                      "/>
    <s v="工管系企管組"/>
    <s v="學士班"/>
    <n v="989381178"/>
    <s v="ball34534@gmail.com"/>
    <s v="其它"/>
    <s v="是"/>
    <n v="0"/>
    <n v="0"/>
    <s v="是"/>
    <m/>
    <s v="現場報名"/>
    <m/>
    <s v="b05701104"/>
    <n v="0"/>
    <s v="TIP"/>
    <s v="企業實習計劃說明會"/>
    <s v="0320_國泰金控"/>
    <n v="2"/>
    <n v="107"/>
    <n v="1"/>
    <n v="1"/>
    <n v="10"/>
    <m/>
    <x v="525"/>
    <n v="0"/>
    <n v="0"/>
    <n v="0"/>
    <n v="0"/>
    <n v="1"/>
    <n v="0"/>
    <s v="系"/>
    <s v="工管"/>
    <s v="工管系"/>
    <s v="工管系"/>
  </r>
  <r>
    <s v="03 19 2019 11:22AM            "/>
    <s v="黃仲畇"/>
    <s v="F228980803"/>
    <s v="女"/>
    <s v="01/12/1996                    "/>
    <s v="學生"/>
    <s v="管理學院                      "/>
    <s v="財金系"/>
    <s v="學士班"/>
    <n v="229587856"/>
    <s v="s0a0b0r0i0n0a0@yahoo.com.tw"/>
    <s v="其它"/>
    <s v="是"/>
    <n v="0"/>
    <n v="0"/>
    <s v="是"/>
    <m/>
    <s v="現場報名"/>
    <m/>
    <s v="b03302341"/>
    <n v="0"/>
    <s v="TIP"/>
    <s v="企業實習計劃說明會"/>
    <s v="0318_大昌華嘉"/>
    <n v="2"/>
    <n v="107"/>
    <n v="1"/>
    <n v="1"/>
    <n v="10"/>
    <m/>
    <x v="526"/>
    <n v="0"/>
    <n v="0"/>
    <n v="0"/>
    <n v="0"/>
    <n v="1"/>
    <n v="0"/>
    <s v="系"/>
    <s v="財金"/>
    <s v="財金系"/>
    <s v="財金系"/>
  </r>
  <r>
    <s v="02 27 2019  3:59PM            "/>
    <s v="黃兆營"/>
    <s v="A125923390"/>
    <s v="男"/>
    <s v="08/03/1984                    "/>
    <s v="學生"/>
    <s v="進修推廣部                    "/>
    <s v="事業法務碩士"/>
    <s v="碩士班"/>
    <n v="978352073"/>
    <s v="p07e42026@ntu.edu.tw"/>
    <s v="其它"/>
    <s v="否"/>
    <n v="0"/>
    <n v="1"/>
    <s v="是"/>
    <m/>
    <s v="網路報名"/>
    <s v="118.163.50.68"/>
    <s v="p07e42026"/>
    <n v="10"/>
    <s v="TIP"/>
    <s v="企業實習計劃說明會"/>
    <s v="0322_台灣拜耳"/>
    <n v="2"/>
    <n v="107"/>
    <n v="1"/>
    <n v="1"/>
    <n v="10"/>
    <s v="有"/>
    <x v="527"/>
    <n v="0"/>
    <n v="1"/>
    <n v="10"/>
    <n v="0"/>
    <n v="0"/>
    <n v="0"/>
    <s v="所"/>
    <s v="其他"/>
    <s v="其他系所"/>
    <s v="其他系所"/>
  </r>
  <r>
    <s v="03 13 2019  2:28AM            "/>
    <s v="黃宇晴"/>
    <s v="D222703971"/>
    <s v="女"/>
    <s v="01/15/1996                    "/>
    <s v="學生"/>
    <s v="管理學院                      "/>
    <s v="商研所"/>
    <s v="碩士班"/>
    <n v="975758513"/>
    <s v="r07741011@ntu.edu.tw"/>
    <s v="其它"/>
    <s v="否"/>
    <n v="0"/>
    <n v="1"/>
    <s v="是"/>
    <m/>
    <s v="網路報名"/>
    <s v="140.112.217.233"/>
    <s v="r07741011"/>
    <n v="10"/>
    <s v="TIP"/>
    <s v="企業實習計劃說明會"/>
    <s v="0315_聚陽實業"/>
    <n v="2"/>
    <n v="107"/>
    <n v="1"/>
    <n v="1"/>
    <n v="10"/>
    <s v="是"/>
    <x v="528"/>
    <n v="0"/>
    <n v="1"/>
    <n v="10"/>
    <n v="0"/>
    <n v="0"/>
    <n v="0"/>
    <s v="所"/>
    <s v="商研"/>
    <s v="商研所"/>
    <s v="商研所"/>
  </r>
  <r>
    <s v="03 10 2019  4:34PM            "/>
    <s v="黃至煒"/>
    <s v="H125031269"/>
    <s v="男"/>
    <s v="10/13/1997                    "/>
    <s v="學生"/>
    <s v="理學院                        "/>
    <s v="數學系"/>
    <s v="學士班"/>
    <n v="911451957"/>
    <s v="B05201047@ntu.edu.tw"/>
    <s v="其它"/>
    <s v="否"/>
    <n v="0"/>
    <n v="1"/>
    <s v="是"/>
    <m/>
    <s v="網路報名"/>
    <s v="180.177.145.39"/>
    <s v="b05201047"/>
    <n v="10"/>
    <s v="TIP"/>
    <s v="企業實習計劃說明會"/>
    <s v="0313_全球人壽"/>
    <n v="2"/>
    <n v="107"/>
    <n v="1"/>
    <n v="1"/>
    <n v="10"/>
    <s v="否"/>
    <x v="529"/>
    <n v="0"/>
    <n v="1"/>
    <n v="10"/>
    <n v="0"/>
    <n v="0"/>
    <n v="0"/>
    <s v="系"/>
    <s v="其他"/>
    <s v="其他系所"/>
    <s v="其他系所"/>
  </r>
  <r>
    <s v="03 13 2019  2:08AM            "/>
    <s v="黃至煒"/>
    <s v="H125031269"/>
    <s v="男"/>
    <s v="10/13/1997                    "/>
    <s v="學生"/>
    <s v="理學院                        "/>
    <s v="數學系"/>
    <s v="學士班"/>
    <n v="911451957"/>
    <s v="B05201047@ntu.edu.tw"/>
    <s v="其它"/>
    <s v="否"/>
    <n v="0"/>
    <n v="1"/>
    <s v="是"/>
    <m/>
    <s v="網路報名"/>
    <s v="140.112.244.81"/>
    <s v="b05201047"/>
    <n v="10"/>
    <s v="TIP"/>
    <s v="企業實習計劃說明會"/>
    <s v="0325_富達投信"/>
    <n v="2"/>
    <n v="107"/>
    <n v="1"/>
    <n v="1"/>
    <n v="10"/>
    <s v="否"/>
    <x v="529"/>
    <n v="0"/>
    <n v="1"/>
    <n v="10"/>
    <n v="0"/>
    <n v="0"/>
    <n v="0"/>
    <s v="系"/>
    <s v="其他"/>
    <s v="其他系所"/>
    <s v="其他系所"/>
  </r>
  <r>
    <s v="03 14 2019 10:31AM            "/>
    <s v="黃依亭"/>
    <s v="F229103024"/>
    <s v="女"/>
    <s v="09/26/1995                    "/>
    <s v="學生"/>
    <s v="管理學院                      "/>
    <s v="國企系"/>
    <s v="碩士班"/>
    <n v="908366069"/>
    <s v="e2332ee2332e@gmail.com"/>
    <s v="其它"/>
    <s v="是"/>
    <n v="1"/>
    <n v="0"/>
    <s v="否"/>
    <m/>
    <s v="網路報名"/>
    <s v="140.112.25.106"/>
    <s v="r06724083"/>
    <n v="10"/>
    <s v="TIP"/>
    <s v="企業實習計劃說明會"/>
    <s v="0318_大昌華嘉"/>
    <n v="2"/>
    <n v="107"/>
    <n v="1"/>
    <n v="1"/>
    <n v="10"/>
    <m/>
    <x v="530"/>
    <n v="1"/>
    <n v="0"/>
    <n v="0"/>
    <n v="1"/>
    <n v="0"/>
    <n v="0"/>
    <s v="所"/>
    <s v="國企"/>
    <s v="國企所"/>
    <s v="國企所"/>
  </r>
  <r>
    <s v="03 14 2019 10:28AM            "/>
    <s v="黃依亭"/>
    <s v="F229103024"/>
    <s v="女"/>
    <s v="09/26/1995                    "/>
    <s v="學生"/>
    <s v="管理學院                      "/>
    <s v="國企系"/>
    <s v="碩士班"/>
    <n v="908366069"/>
    <s v="e2332ee2332e@gmail.com"/>
    <s v="其它"/>
    <s v="是"/>
    <n v="1"/>
    <n v="0"/>
    <s v="否"/>
    <m/>
    <s v="網路報名"/>
    <s v="140.112.25.106"/>
    <s v="r06724083"/>
    <n v="10"/>
    <s v="TIP"/>
    <s v="企業實習計劃說明會"/>
    <s v="0319_玉山銀行"/>
    <n v="2"/>
    <n v="107"/>
    <n v="1"/>
    <n v="1"/>
    <n v="10"/>
    <s v="是"/>
    <x v="530"/>
    <n v="1"/>
    <n v="0"/>
    <n v="0"/>
    <n v="1"/>
    <n v="0"/>
    <n v="0"/>
    <s v="所"/>
    <s v="國企"/>
    <s v="國企所"/>
    <s v="國企所"/>
  </r>
  <r>
    <s v="03 14 2019 10:29AM            "/>
    <s v="黃依亭"/>
    <s v="F229103024"/>
    <s v="女"/>
    <s v="09/26/1995                    "/>
    <s v="學生"/>
    <s v="管理學院                      "/>
    <s v="國企系"/>
    <s v="碩士班"/>
    <n v="908366069"/>
    <s v="e2332ee2332e@gmail.com"/>
    <s v="其它"/>
    <s v="是"/>
    <n v="0"/>
    <n v="1"/>
    <s v="是"/>
    <m/>
    <s v="網路報名"/>
    <s v="140.112.25.106"/>
    <s v="r06724083"/>
    <n v="10"/>
    <s v="TIP"/>
    <s v="企業實習計劃說明會"/>
    <s v="0325_富達投信"/>
    <n v="2"/>
    <n v="107"/>
    <n v="1"/>
    <n v="1"/>
    <n v="10"/>
    <s v="是"/>
    <x v="530"/>
    <n v="0"/>
    <n v="1"/>
    <n v="10"/>
    <n v="0"/>
    <n v="0"/>
    <n v="0"/>
    <s v="所"/>
    <s v="國企"/>
    <s v="國企所"/>
    <s v="國企所"/>
  </r>
  <r>
    <s v="05  6 2019  2:33PM            "/>
    <s v="黃依亭"/>
    <s v="F229103024"/>
    <s v="女"/>
    <s v="09/26/1995                    "/>
    <s v="學生"/>
    <s v="管理學院                      "/>
    <s v="國企系"/>
    <s v="碩士班"/>
    <n v="917739639"/>
    <s v="e2332ee2332e@gmail.com"/>
    <s v="其它"/>
    <s v="是"/>
    <s v="                              "/>
    <m/>
    <s v="是"/>
    <m/>
    <s v="現場報名"/>
    <m/>
    <s v="r06724083"/>
    <n v="6"/>
    <s v="TIP"/>
    <s v="企業實習說明會"/>
    <s v="0506_綠藤生機"/>
    <n v="2"/>
    <n v="107"/>
    <n v="1"/>
    <n v="1"/>
    <n v="10"/>
    <m/>
    <x v="530"/>
    <n v="0"/>
    <n v="0"/>
    <n v="0"/>
    <n v="0"/>
    <n v="1"/>
    <n v="0"/>
    <s v="所"/>
    <s v="國企"/>
    <s v="國企所"/>
    <s v="國企所"/>
  </r>
  <r>
    <s v="03 11 2019  3:04PM            "/>
    <s v="黃怡菁"/>
    <s v="H224117628"/>
    <s v="女"/>
    <s v="11/11/1996                    "/>
    <s v="學生"/>
    <s v="文學院                        "/>
    <s v="人類系"/>
    <s v="學士班"/>
    <n v="34718676"/>
    <s v="mr546j@gmail.com"/>
    <s v="其它"/>
    <s v="否"/>
    <n v="1"/>
    <n v="0"/>
    <s v="否"/>
    <m/>
    <s v="網路報名"/>
    <s v="140.112.4.190"/>
    <s v="b04105033"/>
    <n v="10"/>
    <s v="TIP"/>
    <s v="企業實習計劃說明會"/>
    <s v="0315_聚陽實業"/>
    <n v="2"/>
    <n v="107"/>
    <n v="1"/>
    <n v="1"/>
    <n v="10"/>
    <s v="否"/>
    <x v="531"/>
    <n v="1"/>
    <n v="0"/>
    <n v="0"/>
    <n v="1"/>
    <n v="0"/>
    <n v="0"/>
    <s v="系"/>
    <s v="其他"/>
    <s v="其他系所"/>
    <s v="其他系所"/>
  </r>
  <r>
    <s v="02 25 2019 12:09AM            "/>
    <s v="黃玟勻"/>
    <s v="E225024281"/>
    <s v="女"/>
    <s v="09/14/1997                    "/>
    <s v="學生"/>
    <s v="管理學院                      "/>
    <s v="財金系"/>
    <s v="學士班"/>
    <n v="972986677"/>
    <s v="b04703041@ntu.edu.tw"/>
    <s v="其它"/>
    <s v="否"/>
    <n v="0"/>
    <n v="1"/>
    <s v="是"/>
    <m/>
    <s v="網路報名"/>
    <s v="140.112.215.21"/>
    <s v="b04703041"/>
    <n v="10"/>
    <s v="TIP"/>
    <s v="企業實習計劃說明會"/>
    <s v="0320_國泰金控"/>
    <n v="2"/>
    <n v="107"/>
    <n v="1"/>
    <n v="1"/>
    <n v="10"/>
    <s v="是"/>
    <x v="532"/>
    <n v="0"/>
    <n v="1"/>
    <n v="10"/>
    <n v="0"/>
    <n v="0"/>
    <n v="0"/>
    <s v="系"/>
    <s v="財金"/>
    <s v="財金系"/>
    <s v="財金系"/>
  </r>
  <r>
    <s v="03 19 2019  4:47PM            "/>
    <s v="黃亮穎"/>
    <s v="R124728297"/>
    <s v="女"/>
    <s v="12/06/1997                    "/>
    <s v="學生"/>
    <s v="管理學院                      "/>
    <s v="資管系"/>
    <s v="學士班"/>
    <n v="928754541"/>
    <s v="imntu6021@gmail.com"/>
    <s v="其它"/>
    <s v="是"/>
    <n v="0"/>
    <n v="0"/>
    <s v="是"/>
    <m/>
    <s v="現場報名"/>
    <m/>
    <s v="b05705017"/>
    <n v="0"/>
    <s v="TIP"/>
    <s v="企業實習計劃說明會"/>
    <s v="0319_玉山銀行"/>
    <n v="2"/>
    <n v="107"/>
    <n v="1"/>
    <n v="1"/>
    <n v="10"/>
    <m/>
    <x v="533"/>
    <n v="0"/>
    <n v="0"/>
    <n v="0"/>
    <n v="0"/>
    <n v="1"/>
    <n v="0"/>
    <s v="系"/>
    <s v="資管"/>
    <s v="資管系"/>
    <s v="資管系"/>
  </r>
  <r>
    <s v="03 17 2019  9:31PM            "/>
    <s v="黃亮穎"/>
    <s v="R124728297"/>
    <s v="男"/>
    <s v="12/06/1997                    "/>
    <s v="學生"/>
    <s v="管理學院                      "/>
    <s v="資管系"/>
    <s v="學士班"/>
    <n v="928754541"/>
    <s v="b05705017@ntu.edu.tw"/>
    <s v="其它"/>
    <s v="否"/>
    <n v="0"/>
    <n v="1"/>
    <s v="是"/>
    <m/>
    <s v="網路報名"/>
    <s v="140.112.251.34"/>
    <s v="b05705017"/>
    <n v="10"/>
    <s v="TIP"/>
    <s v="企業實習計劃說明會"/>
    <s v="0320_國泰金控"/>
    <n v="2"/>
    <n v="107"/>
    <n v="1"/>
    <n v="1"/>
    <n v="10"/>
    <s v="否"/>
    <x v="533"/>
    <n v="0"/>
    <n v="1"/>
    <n v="10"/>
    <n v="0"/>
    <n v="0"/>
    <n v="0"/>
    <s v="系"/>
    <s v="資管"/>
    <s v="資管系"/>
    <s v="資管系"/>
  </r>
  <r>
    <m/>
    <s v="黃俊豪"/>
    <m/>
    <m/>
    <m/>
    <s v="其他"/>
    <m/>
    <m/>
    <m/>
    <m/>
    <m/>
    <s v="其他"/>
    <s v="是"/>
    <n v="0"/>
    <n v="0"/>
    <s v="是"/>
    <m/>
    <s v="現場報名"/>
    <m/>
    <s v="其他"/>
    <n v="0"/>
    <s v="TIP"/>
    <s v="企業實習計劃說明會"/>
    <s v="0318_大昌華嘉"/>
    <n v="2"/>
    <n v="107"/>
    <n v="1"/>
    <n v="1"/>
    <n v="10"/>
    <m/>
    <x v="534"/>
    <n v="0"/>
    <n v="0"/>
    <n v="0"/>
    <n v="0"/>
    <n v="1"/>
    <n v="0"/>
    <s v="其他"/>
    <s v="非在校生"/>
    <s v="其他"/>
    <s v="其他"/>
  </r>
  <r>
    <s v="03  6 2019  7:09PM            "/>
    <s v="黃冠綸"/>
    <s v="A129648674"/>
    <s v="男"/>
    <s v="09/13/1997                    "/>
    <s v="學生"/>
    <s v="管理學院                      "/>
    <s v="會計系"/>
    <s v="學士班"/>
    <n v="911569969"/>
    <s v="B05702093@ntu.edu.tw"/>
    <s v="其它"/>
    <s v="否"/>
    <n v="0"/>
    <n v="1"/>
    <s v="是"/>
    <m/>
    <s v="網路報名"/>
    <s v="140.112.4.192"/>
    <s v="b05702093"/>
    <n v="10"/>
    <s v="TIP"/>
    <s v="企業實習計劃說明會"/>
    <s v="0313_全球人壽"/>
    <n v="2"/>
    <n v="107"/>
    <n v="1"/>
    <n v="1"/>
    <n v="10"/>
    <s v="否"/>
    <x v="535"/>
    <n v="0"/>
    <n v="1"/>
    <n v="10"/>
    <n v="0"/>
    <n v="0"/>
    <n v="0"/>
    <s v="系"/>
    <s v="會計"/>
    <s v="會計系"/>
    <s v="會計系"/>
  </r>
  <r>
    <s v="03  6 2019  6:54PM            "/>
    <s v="黃冠綸"/>
    <s v="A129648674"/>
    <s v="男"/>
    <s v="09/13/1997                    "/>
    <s v="學生"/>
    <s v="管理學院                      "/>
    <s v="會計系"/>
    <s v="學士班"/>
    <n v="911569969"/>
    <s v="B05702093@ntu.edu.tw"/>
    <s v="其它"/>
    <s v="否"/>
    <n v="0"/>
    <n v="1"/>
    <s v="是"/>
    <m/>
    <s v="網路報名"/>
    <s v="140.112.4.192"/>
    <s v="b05702093"/>
    <n v="10"/>
    <s v="TIP"/>
    <s v="企業實習計劃說明會"/>
    <s v="0314_精英公關集團"/>
    <n v="2"/>
    <n v="107"/>
    <n v="1"/>
    <n v="1"/>
    <n v="10"/>
    <s v="否"/>
    <x v="535"/>
    <n v="0"/>
    <n v="1"/>
    <n v="10"/>
    <n v="0"/>
    <n v="0"/>
    <n v="0"/>
    <s v="系"/>
    <s v="會計"/>
    <s v="會計系"/>
    <s v="會計系"/>
  </r>
  <r>
    <s v="03  6 2019  6:52PM            "/>
    <s v="黃冠綸"/>
    <s v="A129648674"/>
    <s v="男"/>
    <s v="09/13/1997                    "/>
    <s v="學生"/>
    <s v="管理學院                      "/>
    <s v="會計系"/>
    <s v="學士班"/>
    <n v="911569969"/>
    <s v="B05702093@ntu.edu.tw"/>
    <s v="其它"/>
    <s v="否"/>
    <n v="1"/>
    <n v="0"/>
    <s v="否"/>
    <m/>
    <s v="網路報名"/>
    <s v="140.112.4.192"/>
    <s v="b05702093"/>
    <n v="10"/>
    <s v="TIP"/>
    <s v="企業實習計劃說明會"/>
    <s v="0315_聚陽實業"/>
    <n v="2"/>
    <n v="107"/>
    <n v="1"/>
    <n v="1"/>
    <n v="10"/>
    <s v="否"/>
    <x v="535"/>
    <n v="1"/>
    <n v="0"/>
    <n v="0"/>
    <n v="1"/>
    <n v="0"/>
    <n v="0"/>
    <s v="系"/>
    <s v="會計"/>
    <s v="會計系"/>
    <s v="會計系"/>
  </r>
  <r>
    <s v="03  6 2019  7:09PM            "/>
    <s v="黃冠綸"/>
    <s v="A129648674"/>
    <s v="男"/>
    <s v="09/13/1997                    "/>
    <s v="學生"/>
    <s v="管理學院                      "/>
    <s v="會計系"/>
    <s v="學士班"/>
    <n v="911569969"/>
    <s v="B05702093@ntu.edu.tw"/>
    <s v="其它"/>
    <s v="否"/>
    <n v="1"/>
    <n v="0"/>
    <s v="否"/>
    <m/>
    <s v="網路報名"/>
    <s v="140.112.4.192"/>
    <s v="b05702093"/>
    <n v="10"/>
    <s v="TIP"/>
    <s v="企業實習計劃說明會"/>
    <s v="0319_玉山銀行"/>
    <n v="2"/>
    <n v="107"/>
    <n v="1"/>
    <n v="1"/>
    <n v="10"/>
    <s v="否"/>
    <x v="535"/>
    <n v="1"/>
    <n v="0"/>
    <n v="0"/>
    <n v="1"/>
    <n v="0"/>
    <n v="0"/>
    <s v="系"/>
    <s v="會計"/>
    <s v="會計系"/>
    <s v="會計系"/>
  </r>
  <r>
    <s v="03  5 2019  6:22PM            "/>
    <s v="黃冠綸"/>
    <s v="A129648674"/>
    <s v="男"/>
    <s v="09/13/1997                    "/>
    <s v="學生"/>
    <s v="管理學院                      "/>
    <s v="會計系"/>
    <s v="學士班"/>
    <n v="911569969"/>
    <m/>
    <s v="其它"/>
    <s v="否"/>
    <n v="0"/>
    <n v="1"/>
    <s v="是"/>
    <m/>
    <s v="網路報名"/>
    <s v="140.112.4.192"/>
    <s v="b05702093"/>
    <n v="10"/>
    <s v="職涯講堂"/>
    <s v="校友職涯分享會"/>
    <s v="0320_國企B97陳迦樂"/>
    <n v="2"/>
    <n v="107"/>
    <n v="1"/>
    <n v="1"/>
    <n v="10"/>
    <m/>
    <x v="535"/>
    <n v="0"/>
    <n v="1"/>
    <n v="10"/>
    <n v="0"/>
    <n v="0"/>
    <n v="0"/>
    <s v="系"/>
    <s v="會計"/>
    <s v="會計系"/>
    <s v="會計系"/>
  </r>
  <r>
    <s v="03  6 2019  6:52PM            "/>
    <s v="黃冠綸"/>
    <s v="A129648674"/>
    <s v="男"/>
    <s v="09/13/1997                    "/>
    <s v="學生"/>
    <s v="管理學院                      "/>
    <s v="會計系"/>
    <s v="學士班"/>
    <n v="911569969"/>
    <s v="B05702093@ntu.edu.tw"/>
    <s v="其它"/>
    <s v="否"/>
    <n v="0"/>
    <n v="1"/>
    <s v="是"/>
    <m/>
    <s v="網路報名"/>
    <s v="140.112.4.192"/>
    <s v="b05702093"/>
    <n v="10"/>
    <s v="TIP"/>
    <s v="企業實習計劃說明會"/>
    <s v="0320_國泰金控"/>
    <n v="2"/>
    <n v="107"/>
    <n v="1"/>
    <n v="1"/>
    <n v="10"/>
    <s v="無"/>
    <x v="535"/>
    <n v="0"/>
    <n v="1"/>
    <n v="10"/>
    <n v="0"/>
    <n v="0"/>
    <n v="0"/>
    <s v="系"/>
    <s v="會計"/>
    <s v="會計系"/>
    <s v="會計系"/>
  </r>
  <r>
    <s v="03 26 2019  2:36PM            "/>
    <s v="黃冠綸"/>
    <s v="A129648674"/>
    <s v="男"/>
    <s v="09/13/1997                    "/>
    <s v="學生"/>
    <s v="管理學院                      "/>
    <s v="會計系"/>
    <s v="學士班"/>
    <n v="911569969"/>
    <m/>
    <s v="其它"/>
    <s v="是"/>
    <n v="0"/>
    <n v="0"/>
    <s v="是"/>
    <m/>
    <s v="現場報名"/>
    <m/>
    <s v="b05702093"/>
    <n v="0"/>
    <s v="TIP"/>
    <s v="企業實習計劃說明會"/>
    <s v="0325_富達投信"/>
    <n v="2"/>
    <n v="107"/>
    <n v="1"/>
    <n v="1"/>
    <n v="10"/>
    <m/>
    <x v="535"/>
    <n v="0"/>
    <n v="0"/>
    <n v="0"/>
    <n v="0"/>
    <n v="1"/>
    <n v="0"/>
    <s v="系"/>
    <s v="會計"/>
    <s v="會計系"/>
    <s v="會計系"/>
  </r>
  <r>
    <s v="04 13 2019 12:54PM            "/>
    <s v="黃冠綸"/>
    <s v="A129648674"/>
    <s v="男"/>
    <s v="09/13/1997                    "/>
    <s v="學生"/>
    <s v="管理學院                      "/>
    <s v="會計系"/>
    <s v="學士班"/>
    <n v="911569969"/>
    <m/>
    <s v="其它"/>
    <s v="是"/>
    <s v="                              "/>
    <m/>
    <s v="是"/>
    <m/>
    <s v="網路報名"/>
    <m/>
    <s v="B05702093"/>
    <m/>
    <s v="TCP"/>
    <s v="結業式"/>
    <s v="0329_結業式"/>
    <n v="2"/>
    <n v="107"/>
    <n v="1"/>
    <n v="0"/>
    <n v="0"/>
    <m/>
    <x v="535"/>
    <n v="0"/>
    <n v="1"/>
    <n v="0"/>
    <n v="0"/>
    <n v="0"/>
    <n v="0"/>
    <s v="系"/>
    <s v="會計"/>
    <s v="會計系"/>
    <s v="會計系"/>
  </r>
  <r>
    <s v="05  2 2019 10:23PM            "/>
    <s v="黃冠綸"/>
    <s v="A129648674"/>
    <s v="男"/>
    <s v="09/13/1997                    "/>
    <s v="學生"/>
    <s v="管理學院                      "/>
    <s v="會計系"/>
    <s v="學士班"/>
    <n v="911569969"/>
    <s v="aks186913@gmail.com"/>
    <s v="其它"/>
    <s v="是"/>
    <s v="                              "/>
    <m/>
    <s v="是"/>
    <m/>
    <s v="網路報名"/>
    <s v="140.112.4.192"/>
    <s v="b05702093"/>
    <n v="6"/>
    <s v="TIP"/>
    <s v="企業實習說明會"/>
    <s v="0508_台大創創中心"/>
    <n v="2"/>
    <n v="10"/>
    <n v="1"/>
    <n v="107"/>
    <n v="10"/>
    <s v="否"/>
    <x v="535"/>
    <n v="0"/>
    <n v="1"/>
    <n v="10"/>
    <n v="0"/>
    <n v="0"/>
    <n v="0"/>
    <s v="系"/>
    <s v="會計"/>
    <s v="會計系"/>
    <s v="會計系"/>
  </r>
  <r>
    <s v="03 13 2019 11:35PM            "/>
    <s v="黃奕瑋"/>
    <s v="J122776075"/>
    <s v="男"/>
    <s v="02/19/1995                    "/>
    <s v="學生"/>
    <s v="管理學院                      "/>
    <s v="財金系"/>
    <s v="碩士班"/>
    <n v="919315060"/>
    <s v="102302039@nccu.edu.tw"/>
    <s v="其它"/>
    <s v="否"/>
    <n v="0"/>
    <n v="1"/>
    <s v="是"/>
    <m/>
    <s v="網路報名"/>
    <s v="123.193.99.34"/>
    <s v="r07723052"/>
    <n v="10"/>
    <s v="TIP"/>
    <s v="企業實習計劃說明會"/>
    <s v="0325_富達投信"/>
    <n v="2"/>
    <n v="107"/>
    <n v="1"/>
    <n v="1"/>
    <n v="10"/>
    <s v="是"/>
    <x v="536"/>
    <n v="0"/>
    <n v="1"/>
    <n v="10"/>
    <n v="0"/>
    <n v="0"/>
    <n v="0"/>
    <s v="所"/>
    <s v="財金"/>
    <s v="財金所"/>
    <s v="財金所"/>
  </r>
  <r>
    <s v="03 19 2019 11:16AM            "/>
    <s v="黃建鴻"/>
    <s v="B123103159"/>
    <s v="男"/>
    <s v="07/10/1996                    "/>
    <s v="學生"/>
    <s v="管理學院                      "/>
    <s v="國企系"/>
    <s v="碩士班"/>
    <n v="988343661"/>
    <s v="gary19960710@gmail.com"/>
    <s v="其它"/>
    <s v="是"/>
    <n v="0"/>
    <n v="0"/>
    <s v="是"/>
    <m/>
    <s v="現場報名"/>
    <m/>
    <s v="r07724039"/>
    <n v="0"/>
    <s v="TIP"/>
    <s v="企業實習計劃說明會"/>
    <s v="0318_大昌華嘉"/>
    <n v="2"/>
    <n v="107"/>
    <n v="1"/>
    <n v="1"/>
    <n v="10"/>
    <m/>
    <x v="537"/>
    <n v="0"/>
    <n v="0"/>
    <n v="0"/>
    <n v="0"/>
    <n v="1"/>
    <n v="0"/>
    <s v="所"/>
    <s v="國企"/>
    <s v="國企所"/>
    <s v="國企所"/>
  </r>
  <r>
    <s v="03 17 2019  3:20PM            "/>
    <s v="黃柏竣"/>
    <s v="N12573120"/>
    <s v="男"/>
    <s v="07/28/1998                    "/>
    <s v="校外人士"/>
    <m/>
    <s v="國立台灣科技大學"/>
    <s v="學生"/>
    <n v="980100852"/>
    <s v="allenhuang0728@gmail.com"/>
    <s v="其它"/>
    <s v="否"/>
    <n v="0"/>
    <n v="1"/>
    <s v="是"/>
    <m/>
    <s v="網路報名"/>
    <s v="36.224.99.103"/>
    <s v="allen870728"/>
    <n v="10"/>
    <s v="職涯講堂"/>
    <s v="校友職涯分享會"/>
    <s v="0320_國企B97陳迦樂"/>
    <n v="2"/>
    <n v="107"/>
    <n v="1"/>
    <n v="1"/>
    <n v="10"/>
    <s v="對於準備培訓機師，你認為最重要、最需要加強的是什麼?"/>
    <x v="538"/>
    <n v="0"/>
    <n v="1"/>
    <n v="10"/>
    <n v="0"/>
    <n v="0"/>
    <n v="0"/>
    <s v="其他"/>
    <s v="非在校生"/>
    <s v="其他"/>
    <s v="其他"/>
  </r>
  <r>
    <s v="04 10 2019 10:00PM            "/>
    <s v="黃盈碩"/>
    <s v="B123103122"/>
    <s v="男"/>
    <s v="01/01/1997                    "/>
    <s v="學生"/>
    <s v="公共衛生學院                  "/>
    <s v="公衛系"/>
    <s v="學士班"/>
    <n v="905055072"/>
    <s v="B04801055@ntu.edu.tw"/>
    <s v="其它"/>
    <s v="否"/>
    <s v="                              "/>
    <m/>
    <s v="否"/>
    <m/>
    <s v="網路報名"/>
    <s v="42.72.105.1"/>
    <s v="b04801055"/>
    <n v="6"/>
    <s v="TIP"/>
    <s v="企業實習計劃說明會"/>
    <s v="0411_SAS"/>
    <n v="2"/>
    <n v="107"/>
    <n v="1"/>
    <n v="1"/>
    <n v="10"/>
    <s v="是"/>
    <x v="539"/>
    <n v="1"/>
    <n v="0"/>
    <n v="0"/>
    <n v="1"/>
    <n v="0"/>
    <n v="0"/>
    <s v="系"/>
    <s v="其他"/>
    <s v="其他系所"/>
    <s v="其他系所"/>
  </r>
  <r>
    <s v="05  9 2019  9:07AM            "/>
    <s v="黃禹璇"/>
    <s v="A225418538"/>
    <s v="女"/>
    <s v="01/06/1998                    "/>
    <s v="學生"/>
    <s v="管理學院                      "/>
    <s v="國企系"/>
    <s v="學士班"/>
    <n v="970180010"/>
    <s v="m199816@gmail.com"/>
    <s v="其它"/>
    <s v="是"/>
    <s v="                              "/>
    <m/>
    <s v="是"/>
    <m/>
    <s v="現場報名"/>
    <m/>
    <s v="b05704027"/>
    <n v="6"/>
    <s v="TIP"/>
    <s v="企業實習說明會"/>
    <s v="0508_台大創創中心"/>
    <n v="2"/>
    <n v="10"/>
    <n v="1"/>
    <n v="107"/>
    <n v="10"/>
    <m/>
    <x v="540"/>
    <n v="0"/>
    <n v="0"/>
    <n v="0"/>
    <n v="0"/>
    <n v="1"/>
    <n v="0"/>
    <s v="系"/>
    <s v="國企"/>
    <s v="國企系"/>
    <s v="國企系"/>
  </r>
  <r>
    <s v="03 10 2019  2:17PM            "/>
    <s v="黃郁茹"/>
    <s v="A227939496"/>
    <s v="女"/>
    <s v="05/22/1997                    "/>
    <s v="學生"/>
    <s v="理學院                        "/>
    <s v="地理系"/>
    <s v="學士班"/>
    <n v="963510980"/>
    <s v="b04208032@ntu.edu.tw"/>
    <s v="其它"/>
    <s v="否"/>
    <n v="0"/>
    <n v="1"/>
    <s v="是"/>
    <m/>
    <s v="網路報名"/>
    <s v="223.137.161.89"/>
    <s v="b04208032"/>
    <n v="10"/>
    <s v="職涯講堂"/>
    <s v="校友職涯分享會"/>
    <s v="0320_國企B97陳迦樂"/>
    <n v="2"/>
    <n v="107"/>
    <n v="1"/>
    <n v="1"/>
    <n v="10"/>
    <m/>
    <x v="541"/>
    <n v="0"/>
    <n v="1"/>
    <n v="10"/>
    <n v="0"/>
    <n v="0"/>
    <n v="0"/>
    <s v="系"/>
    <s v="其他"/>
    <s v="其他系所"/>
    <s v="其他系所"/>
  </r>
  <r>
    <s v="03 10 2019  3:52PM            "/>
    <s v="黃偉倫"/>
    <s v="A126807840"/>
    <s v="男"/>
    <s v="09/05/1994                    "/>
    <s v="學生"/>
    <s v="管理學院                      "/>
    <s v="財金所"/>
    <s v="碩士班"/>
    <n v="932903551"/>
    <s v="102402013@nccu.edu.tw"/>
    <s v="其它"/>
    <s v="否"/>
    <n v="0"/>
    <n v="1"/>
    <s v="是"/>
    <m/>
    <s v="網路報名"/>
    <s v="123.194.129.203"/>
    <s v="r07723067"/>
    <n v="10"/>
    <s v="TIP"/>
    <s v="企業實習計劃說明會"/>
    <s v="0325_富達投信"/>
    <n v="2"/>
    <n v="107"/>
    <n v="1"/>
    <n v="1"/>
    <n v="10"/>
    <s v="否"/>
    <x v="542"/>
    <n v="0"/>
    <n v="1"/>
    <n v="10"/>
    <n v="0"/>
    <n v="0"/>
    <n v="0"/>
    <s v="所"/>
    <s v="財金"/>
    <s v="財金所"/>
    <s v="財金所"/>
  </r>
  <r>
    <s v="03 19 2019  4:48PM            "/>
    <s v="黃翊閎"/>
    <s v="L124981940"/>
    <s v="女"/>
    <s v="08/03/1997                    "/>
    <s v="學生"/>
    <s v="管理學院                      "/>
    <s v="財金系"/>
    <s v="學士班"/>
    <n v="978278735"/>
    <m/>
    <s v="其它"/>
    <s v="是"/>
    <n v="0"/>
    <n v="0"/>
    <s v="是"/>
    <m/>
    <s v="現場報名"/>
    <m/>
    <s v="b04703049"/>
    <n v="0"/>
    <s v="TIP"/>
    <s v="企業實習計劃說明會"/>
    <s v="0319_玉山銀行"/>
    <n v="2"/>
    <n v="107"/>
    <n v="1"/>
    <n v="1"/>
    <n v="10"/>
    <m/>
    <x v="543"/>
    <n v="0"/>
    <n v="0"/>
    <n v="0"/>
    <n v="0"/>
    <n v="1"/>
    <n v="0"/>
    <s v="系"/>
    <s v="財金"/>
    <s v="財金系"/>
    <s v="財金系"/>
  </r>
  <r>
    <s v="03  6 2019  4:14PM            "/>
    <s v="黃婷悅"/>
    <s v="H224602426"/>
    <s v="女"/>
    <s v="03/16/1996                    "/>
    <s v="校外人士"/>
    <m/>
    <m/>
    <m/>
    <n v="918316711"/>
    <s v="v316316@gmail.com"/>
    <s v="其它"/>
    <s v="否"/>
    <n v="0"/>
    <n v="1"/>
    <s v="是"/>
    <m/>
    <s v="網路報名"/>
    <s v="39.10.105.67"/>
    <s v="v316316"/>
    <n v="10"/>
    <s v="TIP"/>
    <s v="企業實習計劃說明會"/>
    <s v="0320_國泰金控"/>
    <n v="2"/>
    <n v="107"/>
    <n v="1"/>
    <n v="1"/>
    <n v="10"/>
    <s v="有"/>
    <x v="544"/>
    <n v="0"/>
    <n v="1"/>
    <n v="10"/>
    <n v="0"/>
    <n v="0"/>
    <n v="0"/>
    <s v="其他"/>
    <s v="非在校生"/>
    <s v="其他"/>
    <s v="其他"/>
  </r>
  <r>
    <s v="03  6 2019 10:11AM            "/>
    <s v="黃富纖"/>
    <s v="R223430218"/>
    <s v="女"/>
    <s v="11/26/1983                    "/>
    <s v="學生"/>
    <s v="共教中心                      "/>
    <s v="統計碩士學程"/>
    <s v="碩士班"/>
    <n v="926790886"/>
    <s v="r06h41018@ntu.edu.tw"/>
    <s v="其它"/>
    <s v="否"/>
    <s v="                              "/>
    <m/>
    <s v="是"/>
    <m/>
    <s v="網路報名"/>
    <s v="140.112.25.10"/>
    <s v="r06h41018"/>
    <n v="6"/>
    <s v="TIP"/>
    <s v="企業實習計劃說明會"/>
    <s v="0411_SAS"/>
    <n v="2"/>
    <n v="107"/>
    <n v="1"/>
    <n v="1"/>
    <n v="10"/>
    <m/>
    <x v="545"/>
    <n v="0"/>
    <n v="1"/>
    <n v="10"/>
    <n v="0"/>
    <n v="0"/>
    <n v="0"/>
    <s v="所"/>
    <s v="其他"/>
    <s v="其他系所"/>
    <s v="其他系所"/>
  </r>
  <r>
    <m/>
    <s v="黃琬婷"/>
    <m/>
    <m/>
    <m/>
    <s v="企業夥伴"/>
    <s v="富邦投信"/>
    <m/>
    <s v="其他"/>
    <m/>
    <m/>
    <m/>
    <m/>
    <m/>
    <m/>
    <s v="是"/>
    <m/>
    <s v="網路報名"/>
    <m/>
    <s v="其他"/>
    <m/>
    <s v="TCP"/>
    <s v="結業式"/>
    <s v="0329_結業式"/>
    <n v="2"/>
    <n v="107"/>
    <n v="1"/>
    <n v="0"/>
    <n v="0"/>
    <m/>
    <x v="546"/>
    <n v="0"/>
    <n v="1"/>
    <n v="0"/>
    <n v="0"/>
    <n v="0"/>
    <n v="0"/>
    <s v="其他"/>
    <s v="非在校生"/>
    <s v="其他"/>
    <s v="其他"/>
  </r>
  <r>
    <s v="03 21 2019  8:52AM            "/>
    <s v="黃琳禎"/>
    <s v="F228393113"/>
    <s v="女"/>
    <s v="05/09/1993                    "/>
    <s v="學生"/>
    <s v="生命科學院                    "/>
    <s v="生化科技學系"/>
    <s v="碩士班"/>
    <n v="921854438"/>
    <s v="r06b22032@ntu.edu.tw"/>
    <s v="其它"/>
    <s v="否"/>
    <n v="0"/>
    <n v="1"/>
    <s v="是"/>
    <m/>
    <s v="網路報名"/>
    <s v="111.71.122.241"/>
    <s v="r06b22032"/>
    <n v="10"/>
    <s v="TIP"/>
    <s v="企業實習計劃說明會"/>
    <s v="0322_台灣拜耳"/>
    <n v="2"/>
    <n v="107"/>
    <n v="1"/>
    <n v="1"/>
    <n v="10"/>
    <s v="否"/>
    <x v="547"/>
    <n v="0"/>
    <n v="1"/>
    <n v="10"/>
    <n v="0"/>
    <n v="0"/>
    <n v="0"/>
    <s v="所"/>
    <s v="其他"/>
    <s v="其他系所"/>
    <s v="其他系所"/>
  </r>
  <r>
    <s v="03 19 2019  2:32PM            "/>
    <s v="黃紫依"/>
    <s v="AD30512107"/>
    <s v="女"/>
    <s v="11/09/2000                    "/>
    <s v="學生"/>
    <s v="管理學院                      "/>
    <s v="財金系"/>
    <s v="學士班"/>
    <s v="62-8127587854"/>
    <s v="shanniaandreas@gmail.com"/>
    <s v="其它"/>
    <s v="否"/>
    <n v="0"/>
    <n v="1"/>
    <s v="是"/>
    <m/>
    <s v="網路報名"/>
    <s v="140.112.25.8"/>
    <s v="b07703059"/>
    <n v="10"/>
    <s v="TIP"/>
    <s v="企業實習計劃說明會"/>
    <s v="0320_國泰金控"/>
    <n v="2"/>
    <n v="107"/>
    <n v="1"/>
    <n v="1"/>
    <n v="10"/>
    <s v="Learn more about vision and mission, how to get the internship"/>
    <x v="548"/>
    <n v="0"/>
    <n v="1"/>
    <n v="10"/>
    <n v="0"/>
    <n v="0"/>
    <n v="0"/>
    <s v="系"/>
    <s v="財金"/>
    <s v="財金系"/>
    <s v="財金系"/>
  </r>
  <r>
    <s v="03 19 2019  2:43PM            "/>
    <s v="黃紫依"/>
    <s v="AD30512107"/>
    <s v="女"/>
    <s v="11/09/2000                    "/>
    <s v="學生"/>
    <s v="管理學院                      "/>
    <s v="財金系"/>
    <s v="學士班"/>
    <s v="62-8127587854"/>
    <s v="shanniaandreas@gmail.com"/>
    <s v="其它"/>
    <s v="否"/>
    <n v="0"/>
    <n v="1"/>
    <s v="是"/>
    <m/>
    <s v="網路報名"/>
    <s v="140.112.25.8"/>
    <s v="b07703059"/>
    <n v="10"/>
    <s v="TIP"/>
    <s v="企業實習計劃說明會"/>
    <s v="0322_台灣拜耳"/>
    <n v="2"/>
    <n v="107"/>
    <n v="1"/>
    <n v="1"/>
    <n v="10"/>
    <s v="Learn more about vision and mission, how to get the internship"/>
    <x v="548"/>
    <n v="0"/>
    <n v="1"/>
    <n v="10"/>
    <n v="0"/>
    <n v="0"/>
    <n v="0"/>
    <s v="系"/>
    <s v="財金"/>
    <s v="財金系"/>
    <s v="財金系"/>
  </r>
  <r>
    <s v="03 23 2019  2:52PM            "/>
    <s v="黃紫依"/>
    <s v="AD30512107"/>
    <s v="女"/>
    <s v="11/09/2000                    "/>
    <s v="學生"/>
    <s v="管理學院                      "/>
    <s v="財金系"/>
    <s v="學士班"/>
    <s v="62-8127587854"/>
    <s v="shanniaandreas@gmail.com"/>
    <s v="其它"/>
    <s v="否"/>
    <s v="                              "/>
    <m/>
    <s v="是"/>
    <m/>
    <s v="網路報名"/>
    <s v="140.112.236.55"/>
    <s v="b07703059"/>
    <n v="6"/>
    <s v="職涯講堂"/>
    <s v="學長姐實習經驗分享會"/>
    <s v="0326_工管B05孫儷芯/國企B04童安弘"/>
    <n v="2"/>
    <n v="107"/>
    <n v="1"/>
    <n v="1"/>
    <n v="10"/>
    <s v="Their different experience and what they got during internship"/>
    <x v="548"/>
    <n v="0"/>
    <n v="1"/>
    <n v="10"/>
    <n v="0"/>
    <n v="0"/>
    <n v="0"/>
    <s v="系"/>
    <s v="財金"/>
    <s v="財金系"/>
    <s v="財金系"/>
  </r>
  <r>
    <s v="03  3 2019  6:56PM            "/>
    <s v="黃菡頤"/>
    <s v="A229357456"/>
    <s v="女"/>
    <s v="01/17/1997                    "/>
    <s v="學生"/>
    <s v="生命科學院                    "/>
    <s v="生技系"/>
    <s v="學士班"/>
    <n v="953620117"/>
    <s v="hellen86117@gmail.com"/>
    <s v="其它"/>
    <s v="否"/>
    <n v="0"/>
    <n v="1"/>
    <s v="是"/>
    <m/>
    <s v="網路報名"/>
    <s v="39.8.160.215"/>
    <s v="b04b02002"/>
    <n v="10"/>
    <s v="TIP"/>
    <s v="企業實習計劃說明會"/>
    <s v="0311_晟德集團"/>
    <n v="2"/>
    <n v="107"/>
    <n v="1"/>
    <n v="1"/>
    <n v="10"/>
    <s v="否"/>
    <x v="549"/>
    <n v="0"/>
    <n v="1"/>
    <n v="10"/>
    <n v="0"/>
    <n v="0"/>
    <n v="0"/>
    <s v="系"/>
    <s v="其他"/>
    <s v="其他系所"/>
    <s v="其他系所"/>
  </r>
  <r>
    <s v="03 11 2019 12:35PM            "/>
    <s v="黃菡頤"/>
    <s v="A229357456"/>
    <s v="女"/>
    <s v="01/17/1997                    "/>
    <s v="學生"/>
    <s v="生命科學院                    "/>
    <s v="生技系"/>
    <s v="學士班"/>
    <n v="953620117"/>
    <s v="hellen86117@gmail.com"/>
    <s v="其它"/>
    <s v="否"/>
    <n v="0"/>
    <n v="1"/>
    <s v="是"/>
    <m/>
    <s v="網路報名"/>
    <s v="110.26.72.170"/>
    <s v="b04b02002"/>
    <n v="10"/>
    <s v="TIP"/>
    <s v="企業實習計劃說明會"/>
    <s v="0315_聚陽實業"/>
    <n v="2"/>
    <n v="107"/>
    <n v="1"/>
    <n v="1"/>
    <n v="10"/>
    <s v="否"/>
    <x v="549"/>
    <n v="0"/>
    <n v="1"/>
    <n v="10"/>
    <n v="0"/>
    <n v="0"/>
    <n v="0"/>
    <s v="系"/>
    <s v="其他"/>
    <s v="其他系所"/>
    <s v="其他系所"/>
  </r>
  <r>
    <s v="03 12 2019  4:01AM            "/>
    <s v="黃詠婷"/>
    <s v="A226428930"/>
    <s v="女"/>
    <s v="04/02/1993                    "/>
    <s v="學生"/>
    <s v="文學院                        "/>
    <s v="外文系"/>
    <s v="碩士班"/>
    <n v="955270711"/>
    <s v="adore1630@gmail.com"/>
    <s v="其它"/>
    <s v="否"/>
    <n v="0"/>
    <n v="1"/>
    <s v="是"/>
    <m/>
    <s v="網路報名"/>
    <s v="118.165.33.72"/>
    <s v="r05122014"/>
    <n v="10"/>
    <s v="TIP"/>
    <s v="企業實習計劃說明會"/>
    <s v="0315_聚陽實業"/>
    <n v="2"/>
    <n v="107"/>
    <n v="1"/>
    <n v="1"/>
    <n v="10"/>
    <s v="否"/>
    <x v="550"/>
    <n v="0"/>
    <n v="1"/>
    <n v="10"/>
    <n v="0"/>
    <n v="0"/>
    <n v="0"/>
    <s v="所"/>
    <s v="其他"/>
    <s v="其他系所"/>
    <s v="其他系所"/>
  </r>
  <r>
    <s v="03 12 2019  4:07AM            "/>
    <s v="黃詠婷"/>
    <s v="A226428930"/>
    <s v="女"/>
    <s v="04/02/1993                    "/>
    <s v="學生"/>
    <s v="文學院                        "/>
    <s v="外文系"/>
    <s v="碩士班"/>
    <n v="955270711"/>
    <s v="adore1630@gmail.com"/>
    <s v="其它"/>
    <s v="否"/>
    <n v="1"/>
    <n v="0"/>
    <s v="否"/>
    <m/>
    <s v="網路報名"/>
    <s v="118.165.33.72"/>
    <s v="r05122014"/>
    <n v="10"/>
    <s v="TIP"/>
    <s v="企業實習計劃說明會"/>
    <s v="0322_台灣拜耳"/>
    <n v="2"/>
    <n v="107"/>
    <n v="1"/>
    <n v="1"/>
    <n v="10"/>
    <s v="否"/>
    <x v="550"/>
    <n v="1"/>
    <n v="0"/>
    <n v="0"/>
    <n v="1"/>
    <n v="0"/>
    <n v="0"/>
    <s v="所"/>
    <s v="其他"/>
    <s v="其他系所"/>
    <s v="其他系所"/>
  </r>
  <r>
    <s v="03 12 2019  4:10AM            "/>
    <s v="黃詠婷"/>
    <s v="A226428930"/>
    <s v="女"/>
    <s v="04/02/1993                    "/>
    <s v="學生"/>
    <s v="文學院                        "/>
    <s v="外文系"/>
    <s v="碩士班"/>
    <n v="955270711"/>
    <s v="adore1630@gmail.com"/>
    <s v="其它"/>
    <s v="否"/>
    <n v="1"/>
    <n v="0"/>
    <s v="否"/>
    <m/>
    <s v="網路報名"/>
    <s v="118.165.33.72"/>
    <s v="r05122014"/>
    <n v="10"/>
    <s v="TIP"/>
    <s v="企業實習計劃說明會"/>
    <s v="0325_富達投信"/>
    <n v="2"/>
    <n v="107"/>
    <n v="1"/>
    <n v="1"/>
    <n v="10"/>
    <s v="否"/>
    <x v="550"/>
    <n v="1"/>
    <n v="0"/>
    <n v="0"/>
    <n v="1"/>
    <n v="0"/>
    <n v="0"/>
    <s v="所"/>
    <s v="其他"/>
    <s v="其他系所"/>
    <s v="其他系所"/>
  </r>
  <r>
    <s v="03  6 2019  5:48PM            "/>
    <s v="黃敬剴"/>
    <s v="R124574744"/>
    <s v="女"/>
    <s v="09/04/1997                    "/>
    <s v="學生"/>
    <s v="管理學院                      "/>
    <s v="國企系"/>
    <s v="學士班"/>
    <n v="975377797"/>
    <s v="chingkai121@gmail.com"/>
    <s v="其它"/>
    <s v="是"/>
    <n v="0"/>
    <n v="0"/>
    <s v="是"/>
    <m/>
    <s v="現場報名"/>
    <m/>
    <s v="b05704025"/>
    <n v="0"/>
    <s v="TIP"/>
    <s v="企業實習計劃說明會"/>
    <s v="0306_藍天百腦匯"/>
    <n v="2"/>
    <n v="107"/>
    <n v="1"/>
    <n v="1"/>
    <n v="10"/>
    <m/>
    <x v="551"/>
    <n v="0"/>
    <n v="0"/>
    <n v="0"/>
    <n v="0"/>
    <n v="1"/>
    <n v="0"/>
    <s v="系"/>
    <s v="國企"/>
    <s v="國企系"/>
    <s v="國企系"/>
  </r>
  <r>
    <s v="03 19 2019 11:19AM            "/>
    <s v="黃敬剴"/>
    <s v="R124574744"/>
    <s v="女"/>
    <s v="09/04/1997                    "/>
    <s v="學生"/>
    <s v="管理學院                      "/>
    <s v="國企系"/>
    <s v="學士班"/>
    <n v="975377797"/>
    <s v="chingkai121@gmail.com"/>
    <s v="其它"/>
    <s v="是"/>
    <n v="0"/>
    <n v="0"/>
    <s v="是"/>
    <m/>
    <s v="現場報名"/>
    <m/>
    <s v="b05704025"/>
    <n v="0"/>
    <s v="TIP"/>
    <s v="企業實習計劃說明會"/>
    <s v="0318_大昌華嘉"/>
    <n v="2"/>
    <n v="107"/>
    <n v="1"/>
    <n v="1"/>
    <n v="10"/>
    <m/>
    <x v="551"/>
    <n v="0"/>
    <n v="0"/>
    <n v="0"/>
    <n v="0"/>
    <n v="1"/>
    <n v="0"/>
    <s v="系"/>
    <s v="國企"/>
    <s v="國企系"/>
    <s v="國企系"/>
  </r>
  <r>
    <s v="03  6 2019  3:51PM            "/>
    <s v="黃業燊"/>
    <s v="F130178375"/>
    <s v="男"/>
    <s v="11/16/1998                    "/>
    <s v="學生"/>
    <s v="管理學院                      "/>
    <s v="會計系"/>
    <s v="學士班"/>
    <n v="968627356"/>
    <s v="tim871116@gmail.com"/>
    <s v="其它"/>
    <s v="否"/>
    <n v="0"/>
    <n v="1"/>
    <s v="是"/>
    <m/>
    <s v="網路報名"/>
    <s v="110.50.138.10"/>
    <s v="b06302313"/>
    <n v="10"/>
    <s v="TIP"/>
    <s v="企業實習計劃說明會"/>
    <s v="0319_玉山銀行"/>
    <n v="2"/>
    <n v="107"/>
    <n v="1"/>
    <n v="1"/>
    <n v="10"/>
    <s v="否"/>
    <x v="552"/>
    <n v="0"/>
    <n v="1"/>
    <n v="10"/>
    <n v="0"/>
    <n v="0"/>
    <n v="0"/>
    <s v="系"/>
    <s v="會計"/>
    <s v="會計系"/>
    <s v="會計系"/>
  </r>
  <r>
    <s v="02 18 2019  3:29PM            "/>
    <s v="黃瑞晶"/>
    <s v="F229638228"/>
    <s v="女"/>
    <s v="04/08/1999                    "/>
    <s v="學生"/>
    <s v="理學院                        "/>
    <s v="地質系"/>
    <s v="學士班"/>
    <n v="965395076"/>
    <s v="b06204007@gmail.com"/>
    <s v="其它"/>
    <s v="否"/>
    <n v="0"/>
    <n v="1"/>
    <s v="是"/>
    <m/>
    <s v="網路報名"/>
    <s v="140.112.25.25"/>
    <s v="b06204007"/>
    <n v="10"/>
    <s v="TIP"/>
    <s v="企業實習計劃說明會"/>
    <s v="0306_藍天百腦匯"/>
    <n v="2"/>
    <n v="107"/>
    <n v="1"/>
    <n v="1"/>
    <n v="10"/>
    <s v="否"/>
    <x v="553"/>
    <n v="0"/>
    <n v="1"/>
    <n v="10"/>
    <n v="0"/>
    <n v="0"/>
    <n v="0"/>
    <s v="系"/>
    <s v="其他"/>
    <s v="其他系所"/>
    <s v="其他系所"/>
  </r>
  <r>
    <s v="02 18 2019  1:43PM            "/>
    <s v="黃瑞晶"/>
    <s v="F229638228"/>
    <s v="女"/>
    <s v="04/08/1999                    "/>
    <s v="學生"/>
    <s v="理學院                        "/>
    <s v="地質系"/>
    <s v="學士班"/>
    <n v="965395076"/>
    <s v="b06204007@gmail.com"/>
    <s v="其它"/>
    <s v="否"/>
    <n v="0"/>
    <n v="1"/>
    <s v="是"/>
    <m/>
    <s v="網路報名"/>
    <s v="140.112.25.25"/>
    <s v="b06204007"/>
    <n v="10"/>
    <s v="TIP"/>
    <s v="企業實習計劃說明會"/>
    <s v="0311_晟德集團"/>
    <n v="2"/>
    <n v="107"/>
    <n v="1"/>
    <n v="1"/>
    <n v="10"/>
    <s v="否"/>
    <x v="553"/>
    <n v="0"/>
    <n v="1"/>
    <n v="10"/>
    <n v="0"/>
    <n v="0"/>
    <n v="0"/>
    <s v="系"/>
    <s v="其他"/>
    <s v="其他系所"/>
    <s v="其他系所"/>
  </r>
  <r>
    <s v="02 18 2019  3:28PM            "/>
    <s v="黃瑞晶"/>
    <s v="F229638228"/>
    <s v="女"/>
    <s v="04/08/1999                    "/>
    <s v="學生"/>
    <s v="理學院                        "/>
    <s v="地質系"/>
    <s v="學士班"/>
    <n v="965395076"/>
    <s v="b06204007@gmail.com"/>
    <s v="其它"/>
    <s v="否"/>
    <n v="1"/>
    <n v="0"/>
    <s v="否"/>
    <m/>
    <s v="網路報名"/>
    <s v="140.112.25.25"/>
    <s v="b06204007"/>
    <n v="10"/>
    <s v="TIP"/>
    <s v="企業實習計劃說明會"/>
    <s v="0315_聚陽實業"/>
    <n v="2"/>
    <n v="107"/>
    <n v="1"/>
    <n v="1"/>
    <n v="10"/>
    <s v="否"/>
    <x v="553"/>
    <n v="1"/>
    <n v="0"/>
    <n v="0"/>
    <n v="1"/>
    <n v="0"/>
    <n v="0"/>
    <s v="系"/>
    <s v="其他"/>
    <s v="其他系所"/>
    <s v="其他系所"/>
  </r>
  <r>
    <s v="02 18 2019  3:29PM            "/>
    <s v="黃瑞晶"/>
    <s v="F229638228"/>
    <s v="女"/>
    <s v="04/08/1999                    "/>
    <s v="學生"/>
    <s v="理學院                        "/>
    <s v="地質系"/>
    <s v="學士班"/>
    <n v="965395076"/>
    <s v="b06204007@gmail.com"/>
    <s v="其它"/>
    <s v="否"/>
    <n v="0"/>
    <n v="1"/>
    <s v="是"/>
    <m/>
    <s v="網路報名"/>
    <s v="140.112.25.25"/>
    <s v="b06204007"/>
    <n v="10"/>
    <s v="TIP"/>
    <s v="企業實習計劃說明會"/>
    <s v="0319_玉山銀行"/>
    <n v="2"/>
    <n v="107"/>
    <n v="1"/>
    <n v="1"/>
    <n v="10"/>
    <s v="否"/>
    <x v="553"/>
    <n v="0"/>
    <n v="1"/>
    <n v="10"/>
    <n v="0"/>
    <n v="0"/>
    <n v="0"/>
    <s v="系"/>
    <s v="其他"/>
    <s v="其他系所"/>
    <s v="其他系所"/>
  </r>
  <r>
    <s v="03 21 2019  3:44PM            "/>
    <s v="黃瑞晶"/>
    <s v="F229638228"/>
    <s v="女"/>
    <s v="04/08/1999                    "/>
    <s v="學生"/>
    <s v="理學院                        "/>
    <s v="地質系"/>
    <s v="學士班"/>
    <n v="965395076"/>
    <s v="b06204007@gmail.com"/>
    <s v="其它"/>
    <s v="否"/>
    <s v="                              "/>
    <m/>
    <s v="是"/>
    <m/>
    <s v="網路報名"/>
    <s v="140.112.25.37"/>
    <s v="b06204007"/>
    <n v="6"/>
    <s v="TIP"/>
    <s v="企業實習計劃說明會"/>
    <s v="0410_燦坤實業"/>
    <n v="2"/>
    <n v="107"/>
    <n v="1"/>
    <n v="1"/>
    <n v="10"/>
    <s v="否"/>
    <x v="553"/>
    <n v="0"/>
    <n v="1"/>
    <n v="10"/>
    <n v="0"/>
    <n v="0"/>
    <n v="0"/>
    <s v="系"/>
    <s v="其他"/>
    <s v="其他系所"/>
    <s v="其他系所"/>
  </r>
  <r>
    <s v="03 21 2019 12:25PM            "/>
    <s v="黃瑞晶"/>
    <s v="F229638228"/>
    <s v="女"/>
    <s v="04/08/1999                    "/>
    <s v="學生"/>
    <s v="理學院                        "/>
    <s v="地質系"/>
    <s v="學士班"/>
    <n v="965395076"/>
    <s v="b06204007@gmail.com"/>
    <s v="其它"/>
    <s v="否"/>
    <s v="                              "/>
    <m/>
    <s v="是"/>
    <m/>
    <s v="網路報名"/>
    <s v="140.112.25.106"/>
    <s v="b06204007"/>
    <n v="6"/>
    <s v="TIP"/>
    <s v="企業實習說明會"/>
    <s v="0426_台灣通用磨坊"/>
    <n v="2"/>
    <n v="107"/>
    <n v="1"/>
    <n v="1"/>
    <n v="10"/>
    <s v="否"/>
    <x v="553"/>
    <n v="0"/>
    <n v="1"/>
    <n v="10"/>
    <n v="0"/>
    <n v="0"/>
    <n v="0"/>
    <s v="系"/>
    <s v="其他"/>
    <s v="其他系所"/>
    <s v="其他系所"/>
  </r>
  <r>
    <s v="03 20 2019  7:51PM            "/>
    <s v="黃瑞晶"/>
    <s v="F229638228"/>
    <s v="女"/>
    <s v="04/08/1999                    "/>
    <s v="學生"/>
    <s v="理學院                        "/>
    <s v="地質系"/>
    <s v="學士班"/>
    <n v="965395076"/>
    <s v="b06204007@gmail.com"/>
    <s v="其它"/>
    <s v="否"/>
    <s v="                              "/>
    <m/>
    <s v="是"/>
    <m/>
    <s v="網路報名"/>
    <s v="111.240.137.89"/>
    <s v="b06204007"/>
    <n v="6"/>
    <s v="職涯講堂"/>
    <s v="實習經驗分享"/>
    <s v="0429_國企R06林威宇國企B04陳雨彤"/>
    <n v="2"/>
    <n v="107"/>
    <n v="1"/>
    <n v="1"/>
    <n v="10"/>
    <s v="如何找到職涯方向"/>
    <x v="553"/>
    <n v="0"/>
    <n v="1"/>
    <n v="10"/>
    <n v="0"/>
    <n v="0"/>
    <n v="0"/>
    <s v="系"/>
    <s v="其他"/>
    <s v="其他系所"/>
    <s v="其他系所"/>
  </r>
  <r>
    <s v="05  6 2019  2:32PM            "/>
    <s v="黃瑞晶"/>
    <s v="F229638228"/>
    <s v="女"/>
    <s v="04/08/1999                    "/>
    <s v="學生"/>
    <s v="理學院                        "/>
    <s v="地質系"/>
    <s v="學士班"/>
    <n v="965395076"/>
    <s v="mm940129tw@yahoo.com.tw"/>
    <s v="其它"/>
    <s v="是"/>
    <s v="                              "/>
    <m/>
    <s v="是"/>
    <m/>
    <s v="現場報名"/>
    <m/>
    <s v="b06204007"/>
    <n v="6"/>
    <s v="TIP"/>
    <s v="企業實習說明會"/>
    <s v="0506_綠藤生機"/>
    <n v="2"/>
    <n v="107"/>
    <n v="1"/>
    <n v="1"/>
    <n v="10"/>
    <m/>
    <x v="553"/>
    <n v="0"/>
    <n v="0"/>
    <n v="0"/>
    <n v="0"/>
    <n v="1"/>
    <n v="0"/>
    <s v="系"/>
    <s v="其他"/>
    <s v="其他系所"/>
    <s v="其他系所"/>
  </r>
  <r>
    <s v="05  6 2019 12:38PM            "/>
    <s v="黃瑞晶"/>
    <s v="F229638228"/>
    <s v="女"/>
    <s v="04/08/1999                    "/>
    <s v="學生"/>
    <s v="理學院                        "/>
    <s v="地質系"/>
    <s v="學士班"/>
    <n v="965395076"/>
    <s v="b06204007@ntu.edu.tw"/>
    <s v="其它"/>
    <s v="是"/>
    <s v="                              "/>
    <m/>
    <s v="是"/>
    <m/>
    <s v="網路報名"/>
    <s v="140.112.25.16"/>
    <s v="b06204007"/>
    <n v="6"/>
    <s v="TIP"/>
    <s v="企業實習說明會"/>
    <s v="0508_台大創創中心"/>
    <n v="2"/>
    <n v="10"/>
    <n v="1"/>
    <n v="107"/>
    <n v="10"/>
    <s v="否"/>
    <x v="553"/>
    <n v="0"/>
    <n v="1"/>
    <n v="10"/>
    <n v="0"/>
    <n v="0"/>
    <n v="0"/>
    <s v="系"/>
    <s v="其他"/>
    <s v="其他系所"/>
    <s v="其他系所"/>
  </r>
  <r>
    <s v="04 26 2019  2:45PM            "/>
    <s v="黃筱瑄"/>
    <s v="J222900537"/>
    <s v="女"/>
    <s v="08/01/1999                    "/>
    <s v="學生"/>
    <s v="管理學院                      "/>
    <s v="會計系"/>
    <s v="學士班"/>
    <n v="988293614"/>
    <s v="st094181@gmail.com"/>
    <s v="其它"/>
    <s v="是"/>
    <s v="                              "/>
    <m/>
    <s v="是"/>
    <m/>
    <s v="志工"/>
    <m/>
    <s v="b06702101"/>
    <n v="6"/>
    <s v="TIP"/>
    <s v="企業實習說明會"/>
    <s v="0426_台灣通用磨坊"/>
    <n v="2"/>
    <n v="107"/>
    <n v="1"/>
    <n v="1"/>
    <n v="10"/>
    <m/>
    <x v="554"/>
    <n v="0"/>
    <n v="0"/>
    <n v="20"/>
    <n v="0"/>
    <n v="0"/>
    <n v="1"/>
    <s v="系"/>
    <s v="會計"/>
    <s v="會計系"/>
    <s v="會計系"/>
  </r>
  <r>
    <s v="03 27 2019  1:12PM            "/>
    <s v="黃絹婷"/>
    <s v="A226888534"/>
    <s v="女"/>
    <s v="05/24/1996                    "/>
    <s v="學生"/>
    <s v="法律學院                      "/>
    <s v="法律系財法組"/>
    <s v="學士班"/>
    <n v="223051488"/>
    <s v="b03a01344@ntu.edu.tw"/>
    <s v="其它"/>
    <s v="否"/>
    <s v="                              "/>
    <m/>
    <s v="是"/>
    <m/>
    <s v="網路報名"/>
    <s v="140.112.4.190"/>
    <s v="b03a01344"/>
    <n v="6"/>
    <s v="職業工坊"/>
    <s v="面試實戰工作坊"/>
    <s v="0422_金融業"/>
    <n v="2"/>
    <n v="107"/>
    <n v="1"/>
    <n v="1"/>
    <n v="10"/>
    <s v="是"/>
    <x v="555"/>
    <n v="0"/>
    <n v="1"/>
    <n v="10"/>
    <n v="0"/>
    <n v="0"/>
    <n v="0"/>
    <s v="系"/>
    <s v="其他"/>
    <s v="其他系所"/>
    <s v="其他系所"/>
  </r>
  <r>
    <s v="03 19 2019 11:19AM            "/>
    <s v="黃資翔"/>
    <s v="A129675420"/>
    <s v="女"/>
    <s v="10/19/1998                    "/>
    <s v="學生"/>
    <s v=" 電機資訊學院                 "/>
    <s v="資工系"/>
    <s v="學士班"/>
    <n v="932351951"/>
    <s v="jimmy42253786@yahoo.com"/>
    <s v="其它"/>
    <s v="是"/>
    <n v="0"/>
    <n v="0"/>
    <s v="是"/>
    <m/>
    <s v="現場報名"/>
    <m/>
    <s v="b06705057"/>
    <n v="0"/>
    <s v="TIP"/>
    <s v="企業實習計劃說明會"/>
    <s v="0318_大昌華嘉"/>
    <n v="2"/>
    <n v="107"/>
    <n v="1"/>
    <n v="1"/>
    <n v="10"/>
    <m/>
    <x v="556"/>
    <n v="0"/>
    <n v="0"/>
    <n v="0"/>
    <n v="0"/>
    <n v="1"/>
    <n v="0"/>
    <s v="系"/>
    <s v="其他"/>
    <s v="其他系所"/>
    <s v="其他系所"/>
  </r>
  <r>
    <s v="03 18 2019  4:29PM            "/>
    <s v="黃寬宇"/>
    <s v="H124275963"/>
    <s v="男"/>
    <s v="08/07/1996                    "/>
    <s v="校外人士"/>
    <m/>
    <m/>
    <m/>
    <n v="972217312"/>
    <s v="kuankuan7290@gmail.com"/>
    <s v="其它"/>
    <s v="否"/>
    <n v="0"/>
    <n v="1"/>
    <s v="是"/>
    <m/>
    <s v="網路報名"/>
    <s v="36.224.66.175"/>
    <s v="kuankuan7290"/>
    <n v="10"/>
    <s v="職涯講堂"/>
    <s v="校友職涯分享會"/>
    <s v="0320_國企B97陳迦樂"/>
    <n v="2"/>
    <n v="107"/>
    <n v="1"/>
    <n v="1"/>
    <n v="10"/>
    <s v="想請問學長是怎麼下定決心踏進航空業的？"/>
    <x v="557"/>
    <n v="0"/>
    <n v="1"/>
    <n v="10"/>
    <n v="0"/>
    <n v="0"/>
    <n v="0"/>
    <s v="其他"/>
    <s v="非在校生"/>
    <s v="其他"/>
    <s v="其他"/>
  </r>
  <r>
    <s v="03 20 2019  4:49PM            "/>
    <s v="黃慧欣"/>
    <s v="H224514270"/>
    <s v="女"/>
    <s v="07/05/1994                    "/>
    <s v="職員"/>
    <m/>
    <s v="出納組"/>
    <s v="幹事"/>
    <n v="233662021"/>
    <s v="huihshin@ntu.edu.tw"/>
    <s v="其它"/>
    <s v="否"/>
    <s v="                              "/>
    <m/>
    <s v="是"/>
    <m/>
    <s v="網路報名"/>
    <s v="140.112.160.17"/>
    <s v="huihshin"/>
    <n v="6"/>
    <s v="TIP"/>
    <s v="企業實習計劃說明會"/>
    <s v="0411_SAS"/>
    <n v="2"/>
    <n v="107"/>
    <n v="1"/>
    <n v="1"/>
    <n v="10"/>
    <s v="是"/>
    <x v="558"/>
    <n v="0"/>
    <n v="1"/>
    <n v="10"/>
    <n v="0"/>
    <n v="0"/>
    <n v="0"/>
    <s v="其他"/>
    <s v="非在校生"/>
    <s v="其他"/>
    <s v="其他"/>
  </r>
  <r>
    <s v="03  3 2019  5:51PM            "/>
    <s v="黃毅熙"/>
    <s v="A129540315"/>
    <s v="男"/>
    <s v="07/11/1995                    "/>
    <s v="學生"/>
    <s v="醫學院                        "/>
    <s v="國際聯學程"/>
    <s v="碩士班"/>
    <n v="930420967"/>
    <s v="benhuang711@gmail.com"/>
    <s v="其它"/>
    <s v="否"/>
    <n v="0"/>
    <n v="1"/>
    <s v="是"/>
    <m/>
    <s v="網路報名"/>
    <s v="39.10.68.82"/>
    <s v="r07459004"/>
    <n v="10"/>
    <s v="TIP"/>
    <s v="企業實習計劃說明會"/>
    <s v="0322_台灣拜耳"/>
    <n v="2"/>
    <n v="107"/>
    <n v="1"/>
    <n v="1"/>
    <n v="10"/>
    <s v="有"/>
    <x v="559"/>
    <n v="0"/>
    <n v="1"/>
    <n v="10"/>
    <n v="0"/>
    <n v="0"/>
    <n v="0"/>
    <s v="所"/>
    <s v="其他"/>
    <s v="其他系所"/>
    <s v="其他系所"/>
  </r>
  <r>
    <s v="02 25 2019  2:47PM            "/>
    <s v="黃薇蓉"/>
    <s v="H224874146"/>
    <s v="女"/>
    <s v="05/16/1996                    "/>
    <s v="學生"/>
    <s v="管理學院                      "/>
    <s v="國企系"/>
    <s v="碩士班"/>
    <n v="910073302"/>
    <s v="qttau01@gmail.com"/>
    <s v="其它"/>
    <s v="否"/>
    <n v="1"/>
    <n v="0"/>
    <s v="否"/>
    <m/>
    <s v="網路報名"/>
    <s v="140.112.25.103"/>
    <s v="r07724063"/>
    <n v="10"/>
    <s v="TIP"/>
    <s v="企業實習計劃說明會"/>
    <s v="0314_精英公關集團"/>
    <n v="2"/>
    <n v="107"/>
    <n v="1"/>
    <n v="1"/>
    <n v="10"/>
    <s v="否"/>
    <x v="560"/>
    <n v="1"/>
    <n v="0"/>
    <n v="0"/>
    <n v="1"/>
    <n v="0"/>
    <n v="0"/>
    <s v="所"/>
    <s v="國企"/>
    <s v="國企所"/>
    <s v="國企所"/>
  </r>
  <r>
    <s v="03 22 2019  9:14AM            "/>
    <s v="黃寶瑩"/>
    <s v="F229350283"/>
    <s v="女"/>
    <s v="05/02/1998                    "/>
    <s v="學生"/>
    <s v="管理學院                      "/>
    <s v="財金系"/>
    <s v="學士班"/>
    <n v="916980502"/>
    <s v="ber524798@gmail.com"/>
    <s v="其它"/>
    <s v="否"/>
    <n v="0"/>
    <n v="1"/>
    <s v="是"/>
    <m/>
    <s v="網路報名"/>
    <s v="27.246.66.161"/>
    <s v="b05703006"/>
    <n v="10"/>
    <s v="TIP"/>
    <s v="企業實習計劃說明會"/>
    <s v="0325_富達投信"/>
    <n v="2"/>
    <n v="107"/>
    <n v="1"/>
    <n v="1"/>
    <n v="10"/>
    <s v="有"/>
    <x v="561"/>
    <n v="0"/>
    <n v="1"/>
    <n v="10"/>
    <n v="0"/>
    <n v="0"/>
    <n v="0"/>
    <s v="系"/>
    <s v="財金"/>
    <s v="財金系"/>
    <s v="財金系"/>
  </r>
  <r>
    <s v="03 21 2019  2:29PM            "/>
    <s v="楊  珣"/>
    <s v="H224111411"/>
    <s v="女"/>
    <s v="12/02/1995                    "/>
    <s v="學生"/>
    <s v="理學院                        "/>
    <s v="地理系"/>
    <s v="學士班"/>
    <n v="33888171"/>
    <s v="b03208034@ntu.edu.tw"/>
    <s v="其它"/>
    <s v="是"/>
    <s v="                              "/>
    <m/>
    <s v="是"/>
    <m/>
    <s v="網路報名"/>
    <s v="140.112.4.192"/>
    <s v="b03208034"/>
    <n v="6"/>
    <s v="TIP"/>
    <s v="企業實習計劃說明會"/>
    <s v="0412_華碩電腦"/>
    <n v="2"/>
    <n v="107"/>
    <n v="1"/>
    <n v="1"/>
    <n v="10"/>
    <s v="是"/>
    <x v="562"/>
    <n v="0"/>
    <n v="1"/>
    <n v="10"/>
    <n v="0"/>
    <n v="0"/>
    <n v="0"/>
    <s v="系"/>
    <s v="其他"/>
    <s v="其他系所"/>
    <s v="其他系所"/>
  </r>
  <r>
    <s v="03  6 2019  5:47PM            "/>
    <s v="楊  軒"/>
    <s v="K122839890"/>
    <s v="男"/>
    <s v="11/30/1997                    "/>
    <s v="學生"/>
    <s v="管理學院                      "/>
    <s v="國企系"/>
    <s v="學士班"/>
    <n v="905500626"/>
    <s v="vincent1130@gmail.com"/>
    <s v="其它"/>
    <s v="是"/>
    <n v="0"/>
    <n v="0"/>
    <s v="是"/>
    <m/>
    <s v="現場報名"/>
    <m/>
    <s v="b05704014"/>
    <n v="0"/>
    <s v="TIP"/>
    <s v="企業實習計劃說明會"/>
    <s v="0306_藍天百腦匯"/>
    <n v="2"/>
    <n v="107"/>
    <n v="1"/>
    <n v="1"/>
    <n v="10"/>
    <m/>
    <x v="563"/>
    <n v="0"/>
    <n v="0"/>
    <n v="0"/>
    <n v="0"/>
    <n v="1"/>
    <n v="0"/>
    <s v="系"/>
    <s v="國企"/>
    <s v="國企系"/>
    <s v="國企系"/>
  </r>
  <r>
    <s v="03 15 2019  3:01PM            "/>
    <s v="楊  軒"/>
    <s v="K122839890"/>
    <s v="女"/>
    <s v="11/30/1997                    "/>
    <s v="學生"/>
    <s v="管理學院                      "/>
    <s v="國企系"/>
    <s v="學士班"/>
    <n v="905500626"/>
    <s v="vincent1130@gmail.com"/>
    <s v="其它"/>
    <s v="是"/>
    <n v="0"/>
    <n v="0"/>
    <s v="是"/>
    <m/>
    <s v="現場報名"/>
    <m/>
    <s v="B05704014"/>
    <n v="0"/>
    <s v="TIP"/>
    <s v="企業實習計劃說明會"/>
    <s v="0315_聚陽實業"/>
    <n v="2"/>
    <n v="107"/>
    <n v="1"/>
    <n v="1"/>
    <n v="10"/>
    <m/>
    <x v="563"/>
    <n v="0"/>
    <n v="0"/>
    <n v="0"/>
    <n v="0"/>
    <n v="1"/>
    <n v="0"/>
    <s v="系"/>
    <s v="國企"/>
    <s v="國企系"/>
    <s v="國企系"/>
  </r>
  <r>
    <s v="03 19 2019 11:18AM            "/>
    <s v="楊  軒"/>
    <s v="K122839890"/>
    <s v="女"/>
    <s v="11/30/1997                    "/>
    <s v="學生"/>
    <s v="管理學院                      "/>
    <s v="國企系"/>
    <s v="學士班"/>
    <n v="905500626"/>
    <s v="vincent1130@gmail.com"/>
    <s v="其它"/>
    <s v="是"/>
    <n v="0"/>
    <n v="0"/>
    <s v="是"/>
    <m/>
    <s v="現場報名"/>
    <m/>
    <s v="b05704014"/>
    <n v="0"/>
    <s v="TIP"/>
    <s v="企業實習計劃說明會"/>
    <s v="0318_大昌華嘉"/>
    <n v="2"/>
    <n v="107"/>
    <n v="1"/>
    <n v="1"/>
    <n v="10"/>
    <m/>
    <x v="563"/>
    <n v="0"/>
    <n v="0"/>
    <n v="0"/>
    <n v="0"/>
    <n v="1"/>
    <n v="0"/>
    <s v="系"/>
    <s v="國企"/>
    <s v="國企系"/>
    <s v="國企系"/>
  </r>
  <r>
    <s v="04 24 2019 10:34AM            "/>
    <s v="楊  軒"/>
    <s v="K122839890"/>
    <s v="男"/>
    <s v="11/30/1997                    "/>
    <s v="學生"/>
    <s v="管理學院                      "/>
    <s v="國企系"/>
    <s v="學士班"/>
    <n v="905500626"/>
    <s v="vincent1130@gmail.com"/>
    <s v="其它"/>
    <s v="是"/>
    <s v="                              "/>
    <m/>
    <s v="是"/>
    <m/>
    <s v="現場報名"/>
    <m/>
    <s v="b05704014"/>
    <n v="6"/>
    <s v="職涯講堂"/>
    <s v="校友職涯分享會"/>
    <s v="0423_EMBA108級鄭玉琪"/>
    <n v="2"/>
    <n v="107"/>
    <n v="1"/>
    <n v="1"/>
    <n v="10"/>
    <m/>
    <x v="563"/>
    <n v="0"/>
    <n v="0"/>
    <n v="0"/>
    <n v="0"/>
    <n v="1"/>
    <n v="0"/>
    <s v="系"/>
    <s v="國企"/>
    <s v="國企系"/>
    <s v="國企系"/>
  </r>
  <r>
    <s v="02 25 2019  9:15AM            "/>
    <s v="楊  鑫"/>
    <s v="F129120783"/>
    <s v="男"/>
    <s v="02/16/1995                    "/>
    <s v="學生"/>
    <s v="公共衛生學院                  "/>
    <s v="流預所"/>
    <s v="碩士班"/>
    <n v="987510222"/>
    <s v="s0240051@gm.csmu.edu.tw"/>
    <s v="其它"/>
    <s v="否"/>
    <n v="1"/>
    <n v="0"/>
    <s v="否"/>
    <m/>
    <s v="網路報名"/>
    <s v="111.184.47.118"/>
    <s v="r06849022"/>
    <n v="10"/>
    <s v="TIP"/>
    <s v="企業實習計劃說明會"/>
    <s v="0322_台灣拜耳"/>
    <n v="2"/>
    <n v="107"/>
    <n v="1"/>
    <n v="1"/>
    <n v="10"/>
    <s v="有"/>
    <x v="564"/>
    <n v="1"/>
    <n v="0"/>
    <n v="0"/>
    <n v="1"/>
    <n v="0"/>
    <n v="0"/>
    <s v="所"/>
    <s v="其他"/>
    <s v="其他系所"/>
    <s v="其他系所"/>
  </r>
  <r>
    <s v="02 15 2019  4:06PM            "/>
    <s v="楊人羿"/>
    <s v="G122183505"/>
    <s v="男"/>
    <s v="11/19/1997                    "/>
    <s v="學生"/>
    <s v="社會科學院                    "/>
    <s v="經濟系"/>
    <s v="學士班"/>
    <n v="921942651"/>
    <s v="b05302352@ntu.edu.tw"/>
    <s v="其它"/>
    <s v="否"/>
    <n v="1"/>
    <n v="0"/>
    <s v="否"/>
    <m/>
    <s v="網路報名"/>
    <s v="180.218.230.69"/>
    <s v="b05302352"/>
    <n v="10"/>
    <s v="TIP"/>
    <s v="企業實習計劃說明會"/>
    <s v="0319_玉山銀行"/>
    <n v="2"/>
    <n v="107"/>
    <n v="1"/>
    <n v="1"/>
    <n v="10"/>
    <s v="否"/>
    <x v="565"/>
    <n v="1"/>
    <n v="0"/>
    <n v="0"/>
    <n v="1"/>
    <n v="0"/>
    <n v="0"/>
    <s v="系"/>
    <s v="其他"/>
    <s v="其他系所"/>
    <s v="其他系所"/>
  </r>
  <r>
    <s v="02 15 2019  4:05PM            "/>
    <s v="楊人羿"/>
    <s v="G122183505"/>
    <s v="男"/>
    <s v="11/19/1997                    "/>
    <s v="學生"/>
    <s v="社會科學院                    "/>
    <s v="經濟系"/>
    <s v="學士班"/>
    <n v="921942651"/>
    <s v="b05302352@ntu.edu.tw"/>
    <s v="其它"/>
    <s v="否"/>
    <n v="1"/>
    <n v="0"/>
    <s v="否"/>
    <m/>
    <s v="網路報名"/>
    <s v="180.218.230.69"/>
    <s v="b05302352"/>
    <n v="10"/>
    <s v="TIP"/>
    <s v="企業實習計劃說明會"/>
    <s v="0320_國泰金控"/>
    <n v="2"/>
    <n v="107"/>
    <n v="1"/>
    <n v="1"/>
    <n v="10"/>
    <s v="尚無"/>
    <x v="565"/>
    <n v="1"/>
    <n v="0"/>
    <n v="0"/>
    <n v="1"/>
    <n v="0"/>
    <n v="0"/>
    <s v="系"/>
    <s v="其他"/>
    <s v="其他系所"/>
    <s v="其他系所"/>
  </r>
  <r>
    <s v="03 12 2019 12:57AM            "/>
    <s v="楊人羿"/>
    <s v="G122183505"/>
    <s v="男"/>
    <s v="11/19/1997                    "/>
    <s v="學生"/>
    <s v="社會科學院                    "/>
    <s v="經濟系"/>
    <s v="學士班"/>
    <n v="921942651"/>
    <s v="b05302352@ntu.edu.tw"/>
    <s v="其它"/>
    <s v="否"/>
    <n v="1"/>
    <n v="0"/>
    <s v="否"/>
    <m/>
    <s v="網路報名"/>
    <s v="180.177.98.19"/>
    <s v="b05302352"/>
    <n v="10"/>
    <s v="TIP"/>
    <s v="企業實習計劃說明會"/>
    <s v="0325_富達投信"/>
    <n v="2"/>
    <n v="107"/>
    <n v="1"/>
    <n v="1"/>
    <n v="10"/>
    <s v="否"/>
    <x v="565"/>
    <n v="1"/>
    <n v="0"/>
    <n v="0"/>
    <n v="1"/>
    <n v="0"/>
    <n v="0"/>
    <s v="系"/>
    <s v="其他"/>
    <s v="其他系所"/>
    <s v="其他系所"/>
  </r>
  <r>
    <n v="20190331"/>
    <s v="楊人羿"/>
    <s v="G122183505"/>
    <s v="男"/>
    <s v="11/19/1997                    "/>
    <s v="學生"/>
    <s v="社會科學院                    "/>
    <s v="經濟系"/>
    <s v="學士班"/>
    <n v="921942651"/>
    <s v="b05302352@ntu.edu.tw"/>
    <s v="其它"/>
    <s v="否"/>
    <m/>
    <m/>
    <m/>
    <m/>
    <m/>
    <m/>
    <s v="b05302352"/>
    <m/>
    <s v="黑名單"/>
    <s v="19000100-黑名單"/>
    <m/>
    <n v="2"/>
    <n v="107"/>
    <m/>
    <m/>
    <m/>
    <m/>
    <x v="565"/>
    <m/>
    <n v="0"/>
    <n v="0"/>
    <n v="-3"/>
    <m/>
    <m/>
    <s v="系"/>
    <s v="其他"/>
    <s v="其他系所"/>
    <s v="其他系所"/>
  </r>
  <r>
    <s v="03  4 2019  9:09AM            "/>
    <s v="楊于萱"/>
    <s v="H225147675"/>
    <s v="女"/>
    <s v="09/02/1998                    "/>
    <s v="學生"/>
    <s v="文學院                        "/>
    <s v="外文系"/>
    <s v="學士班"/>
    <n v="958386208"/>
    <s v="shani3838@gmail.com"/>
    <s v="其它"/>
    <s v="否"/>
    <n v="1"/>
    <n v="0"/>
    <s v="否"/>
    <m/>
    <s v="網路報名"/>
    <s v="101.10.82.28"/>
    <s v="b06102031"/>
    <n v="10"/>
    <s v="職涯講堂"/>
    <s v="校友職涯分享會"/>
    <s v="0320_國企B97陳迦樂"/>
    <n v="2"/>
    <n v="107"/>
    <n v="1"/>
    <n v="1"/>
    <n v="10"/>
    <m/>
    <x v="566"/>
    <n v="1"/>
    <n v="0"/>
    <n v="0"/>
    <n v="1"/>
    <n v="0"/>
    <n v="0"/>
    <s v="系"/>
    <s v="其他"/>
    <s v="其他系所"/>
    <s v="其他系所"/>
  </r>
  <r>
    <s v="03 17 2019 11:54PM            "/>
    <s v="楊千漾"/>
    <s v="I200324822"/>
    <s v="女"/>
    <s v="11/20/1997                    "/>
    <s v="學生"/>
    <s v="生物資源暨農學院              "/>
    <s v="生傳系"/>
    <s v="學士班"/>
    <n v="960284339"/>
    <s v="b05106046@ntu.edu.tw"/>
    <s v="其它"/>
    <s v="否"/>
    <n v="0"/>
    <n v="1"/>
    <s v="是"/>
    <m/>
    <s v="網路報名"/>
    <s v="101.13.8.206"/>
    <s v="b05106046"/>
    <n v="10"/>
    <s v="TIP"/>
    <s v="企業實習計劃說明會"/>
    <s v="0319_玉山銀行"/>
    <n v="2"/>
    <n v="107"/>
    <n v="1"/>
    <n v="1"/>
    <n v="10"/>
    <s v="否"/>
    <x v="567"/>
    <n v="0"/>
    <n v="1"/>
    <n v="10"/>
    <n v="0"/>
    <n v="0"/>
    <n v="0"/>
    <s v="系"/>
    <s v="其他"/>
    <s v="其他系所"/>
    <s v="其他系所"/>
  </r>
  <r>
    <s v="03 19 2019  4:16PM            "/>
    <s v="楊千漾"/>
    <s v="I200324822"/>
    <s v="女"/>
    <s v="11/20/1997                    "/>
    <s v="學生"/>
    <s v="生物資源暨農學院              "/>
    <s v="生傳系"/>
    <s v="學士班"/>
    <n v="960284339"/>
    <s v="b05106046@ntu.edu.tw"/>
    <s v="其它"/>
    <s v="否"/>
    <n v="0"/>
    <n v="1"/>
    <s v="是"/>
    <m/>
    <s v="網路報名"/>
    <s v="180.204.164.156"/>
    <s v="b05106046"/>
    <n v="10"/>
    <s v="TIP"/>
    <s v="企業實習計劃說明會"/>
    <s v="0320_國泰金控"/>
    <n v="2"/>
    <n v="107"/>
    <n v="1"/>
    <n v="1"/>
    <n v="10"/>
    <s v="No"/>
    <x v="567"/>
    <n v="0"/>
    <n v="1"/>
    <n v="10"/>
    <n v="0"/>
    <n v="0"/>
    <n v="0"/>
    <s v="系"/>
    <s v="其他"/>
    <s v="其他系所"/>
    <s v="其他系所"/>
  </r>
  <r>
    <s v="03 21 2019 12:59PM            "/>
    <s v="楊千漾"/>
    <s v="I200324822"/>
    <s v="女"/>
    <s v="11/20/1997                    "/>
    <s v="學生"/>
    <s v="生物資源暨農學院              "/>
    <s v="生傳系"/>
    <s v="學士班"/>
    <n v="960284339"/>
    <s v="b05106046@ntu.edu.tw"/>
    <s v="其它"/>
    <s v="否"/>
    <n v="0"/>
    <n v="1"/>
    <s v="是"/>
    <m/>
    <s v="網路報名"/>
    <s v="140.112.25.106"/>
    <s v="b05106046"/>
    <n v="10"/>
    <s v="TIP"/>
    <s v="企業實習計劃說明會"/>
    <s v="0322_台灣拜耳"/>
    <n v="2"/>
    <n v="107"/>
    <n v="1"/>
    <n v="1"/>
    <n v="10"/>
    <s v="no"/>
    <x v="567"/>
    <n v="0"/>
    <n v="1"/>
    <n v="10"/>
    <n v="0"/>
    <n v="0"/>
    <n v="0"/>
    <s v="系"/>
    <s v="其他"/>
    <s v="其他系所"/>
    <s v="其他系所"/>
  </r>
  <r>
    <s v="03 26 2019  3:35PM            "/>
    <s v="楊千漾"/>
    <s v="I200324822"/>
    <s v="女"/>
    <s v="11/20/1997                    "/>
    <s v="學生"/>
    <s v="生物資源暨農學院              "/>
    <s v="生傳系"/>
    <s v="學士班"/>
    <n v="960284339"/>
    <s v="b05106046@ntu.edu.tw"/>
    <s v="其它"/>
    <s v="否"/>
    <s v="                              "/>
    <m/>
    <s v="否"/>
    <m/>
    <s v="網路報名"/>
    <s v="140.112.4.192"/>
    <s v="b05106046"/>
    <n v="6"/>
    <s v="TIP"/>
    <s v="企業實習計劃說明會"/>
    <s v="0327_願麗醫美集團"/>
    <n v="2"/>
    <n v="107"/>
    <n v="1"/>
    <n v="1"/>
    <n v="10"/>
    <s v="否"/>
    <x v="567"/>
    <n v="1"/>
    <n v="0"/>
    <n v="0"/>
    <n v="1"/>
    <n v="0"/>
    <n v="0"/>
    <s v="系"/>
    <s v="其他"/>
    <s v="其他系所"/>
    <s v="其他系所"/>
  </r>
  <r>
    <s v="03  6 2019 11:59AM            "/>
    <s v="楊子慶"/>
    <s v="F129646200"/>
    <s v="男"/>
    <s v="01/13/1996                    "/>
    <s v="校外人士"/>
    <m/>
    <s v="國立台北科技大學"/>
    <s v="學生"/>
    <n v="921869209"/>
    <s v="boygirl755079@gmail.com"/>
    <s v="其它"/>
    <s v="否"/>
    <n v="0"/>
    <n v="1"/>
    <s v="是"/>
    <m/>
    <s v="網路報名"/>
    <s v="101.136.9.121"/>
    <s v="boygirl755079"/>
    <n v="10"/>
    <s v="TIP"/>
    <s v="企業實習計劃說明會"/>
    <s v="0319_玉山銀行"/>
    <n v="2"/>
    <n v="107"/>
    <n v="1"/>
    <n v="1"/>
    <n v="10"/>
    <s v="否"/>
    <x v="568"/>
    <n v="0"/>
    <n v="1"/>
    <n v="10"/>
    <n v="0"/>
    <n v="0"/>
    <n v="0"/>
    <s v="其他"/>
    <s v="非在校生"/>
    <s v="其他"/>
    <s v="其他"/>
  </r>
  <r>
    <s v="03  6 2019 12:09PM            "/>
    <s v="楊子慶"/>
    <s v="F129646200"/>
    <s v="男"/>
    <s v="01/13/1996                    "/>
    <s v="校外人士"/>
    <m/>
    <s v="國立台北科技大學"/>
    <s v="學生"/>
    <n v="921869209"/>
    <s v="boygirl755079@gmail.com"/>
    <s v="其它"/>
    <s v="否"/>
    <n v="0"/>
    <n v="1"/>
    <s v="是"/>
    <m/>
    <s v="網路報名"/>
    <s v="101.136.9.121"/>
    <s v="boygirl755079"/>
    <n v="10"/>
    <s v="TIP"/>
    <s v="企業實習計劃說明會"/>
    <s v="0320_國泰金控"/>
    <n v="2"/>
    <n v="107"/>
    <n v="1"/>
    <n v="1"/>
    <n v="10"/>
    <s v="否"/>
    <x v="568"/>
    <n v="0"/>
    <n v="1"/>
    <n v="10"/>
    <n v="0"/>
    <n v="0"/>
    <n v="0"/>
    <s v="其他"/>
    <s v="非在校生"/>
    <s v="其他"/>
    <s v="其他"/>
  </r>
  <r>
    <s v="03 25 2019 12:44PM            "/>
    <s v="楊仙如"/>
    <s v="H225174118"/>
    <s v="女"/>
    <s v="02/12/1999                    "/>
    <s v="學生"/>
    <s v="管理學院                      "/>
    <s v="會計系"/>
    <s v="學士班"/>
    <n v="960589059"/>
    <s v="dear10133@gmail.com"/>
    <s v="其它"/>
    <s v="否"/>
    <s v="                              "/>
    <m/>
    <s v="是"/>
    <m/>
    <s v="網路報名"/>
    <s v="180.217.89.202"/>
    <s v="b06702102"/>
    <n v="6"/>
    <s v="職涯講堂"/>
    <s v="學長姐實習經驗分享會"/>
    <s v="0326_工管B05孫儷芯/國企B04童安弘"/>
    <n v="2"/>
    <n v="107"/>
    <n v="1"/>
    <n v="1"/>
    <n v="10"/>
    <s v="無"/>
    <x v="569"/>
    <n v="0"/>
    <n v="1"/>
    <n v="10"/>
    <n v="0"/>
    <n v="0"/>
    <n v="0"/>
    <s v="系"/>
    <s v="會計"/>
    <s v="會計系"/>
    <s v="會計系"/>
  </r>
  <r>
    <s v="03  8 2019  1:57PM            "/>
    <s v="楊彤心"/>
    <s v="A229588835"/>
    <s v="女"/>
    <s v="04/22/1998                    "/>
    <s v="學生"/>
    <s v="管理學院                      "/>
    <s v="財金系"/>
    <s v="學士班"/>
    <n v="960558858"/>
    <s v="b05703114@ntu.edu.tw"/>
    <s v="其它"/>
    <s v="否"/>
    <n v="0"/>
    <n v="1"/>
    <s v="是"/>
    <m/>
    <s v="網路報名"/>
    <s v="140.112.25.106"/>
    <s v="b05703114"/>
    <n v="10"/>
    <s v="TIP"/>
    <s v="企業實習計劃說明會"/>
    <s v="0325_富達投信"/>
    <n v="2"/>
    <n v="107"/>
    <n v="1"/>
    <n v="1"/>
    <n v="10"/>
    <s v="是"/>
    <x v="570"/>
    <n v="0"/>
    <n v="1"/>
    <n v="10"/>
    <n v="0"/>
    <n v="0"/>
    <n v="0"/>
    <s v="系"/>
    <s v="財金"/>
    <s v="財金系"/>
    <s v="財金系"/>
  </r>
  <r>
    <s v="04  8 2019 12:53PM            "/>
    <s v="楊彤心"/>
    <s v="A229588835"/>
    <s v="女"/>
    <s v="04/22/1998                    "/>
    <s v="學生"/>
    <s v="管理學院                      "/>
    <s v="財金系"/>
    <s v="學士班"/>
    <n v="960558858"/>
    <s v="b05703114@ntu.edu.tw"/>
    <s v="其它"/>
    <s v="否"/>
    <s v="                              "/>
    <m/>
    <s v="是"/>
    <m/>
    <s v="網路報名"/>
    <s v="140.112.25.106"/>
    <s v="b05703114"/>
    <n v="6"/>
    <s v="TIP"/>
    <s v="企業實習說明會"/>
    <s v="0425_Dapp Pocket"/>
    <n v="2"/>
    <n v="107"/>
    <n v="1"/>
    <n v="1"/>
    <n v="10"/>
    <s v="否"/>
    <x v="570"/>
    <n v="0"/>
    <n v="1"/>
    <n v="10"/>
    <n v="0"/>
    <n v="0"/>
    <n v="0"/>
    <s v="系"/>
    <s v="財金"/>
    <s v="財金系"/>
    <s v="財金系"/>
  </r>
  <r>
    <s v="02 22 2019 11:58PM            "/>
    <s v="楊沁恬"/>
    <s v="AD30312278"/>
    <s v="女"/>
    <s v="01/28/1997                    "/>
    <s v="學生"/>
    <s v="生物資源暨農學院              "/>
    <s v="農藝系"/>
    <s v="學士班"/>
    <n v="966622654"/>
    <s v="yunchintian1997@gmail.com"/>
    <s v="其它"/>
    <s v="否"/>
    <n v="1"/>
    <n v="0"/>
    <s v="否"/>
    <m/>
    <s v="網路報名"/>
    <s v="140.112.217.166"/>
    <s v="b05601024"/>
    <n v="10"/>
    <s v="TIP"/>
    <s v="企業實習計劃說明會"/>
    <s v="0322_台灣拜耳"/>
    <n v="2"/>
    <n v="107"/>
    <n v="1"/>
    <n v="1"/>
    <n v="10"/>
    <s v="?"/>
    <x v="571"/>
    <n v="1"/>
    <n v="0"/>
    <n v="0"/>
    <n v="1"/>
    <n v="0"/>
    <n v="0"/>
    <s v="系"/>
    <s v="其他"/>
    <s v="其他系所"/>
    <s v="其他系所"/>
  </r>
  <r>
    <s v="03 14 2019 12:32AM            "/>
    <s v="楊佳宜"/>
    <s v="A230171926"/>
    <s v="女"/>
    <s v="09/01/1998                    "/>
    <s v="學生"/>
    <s v="管理學院                      "/>
    <s v="會計系"/>
    <s v="學士班"/>
    <n v="933525915"/>
    <s v="a0933525915@gmail.com"/>
    <s v="其它"/>
    <s v="是"/>
    <n v="1"/>
    <n v="0"/>
    <s v="否"/>
    <m/>
    <s v="網路報名"/>
    <s v="1.167.132.85"/>
    <s v="b05702099"/>
    <n v="10"/>
    <s v="TIP"/>
    <s v="企業實習計劃說明會"/>
    <s v="0315_聚陽實業"/>
    <n v="2"/>
    <n v="107"/>
    <n v="1"/>
    <n v="1"/>
    <n v="10"/>
    <s v="否"/>
    <x v="572"/>
    <n v="1"/>
    <n v="0"/>
    <n v="0"/>
    <n v="1"/>
    <n v="0"/>
    <n v="0"/>
    <s v="系"/>
    <s v="會計"/>
    <s v="會計系"/>
    <s v="會計系"/>
  </r>
  <r>
    <s v="03 14 2019 12:34AM            "/>
    <s v="楊佳宜"/>
    <s v="A230171926"/>
    <s v="女"/>
    <s v="09/01/1998                    "/>
    <s v="學生"/>
    <s v="管理學院                      "/>
    <s v="會計系"/>
    <s v="學士班"/>
    <n v="933525915"/>
    <s v="a0933525915@gmail.com"/>
    <s v="其它"/>
    <s v="是"/>
    <n v="1"/>
    <n v="0"/>
    <s v="否"/>
    <m/>
    <s v="網路報名"/>
    <s v="1.167.132.85"/>
    <s v="b05702099"/>
    <n v="10"/>
    <s v="TIP"/>
    <s v="企業實習計劃說明會"/>
    <s v="0319_玉山銀行"/>
    <n v="2"/>
    <n v="107"/>
    <n v="1"/>
    <n v="1"/>
    <n v="10"/>
    <s v="否"/>
    <x v="572"/>
    <n v="1"/>
    <n v="0"/>
    <n v="0"/>
    <n v="1"/>
    <n v="0"/>
    <n v="0"/>
    <s v="系"/>
    <s v="會計"/>
    <s v="會計系"/>
    <s v="會計系"/>
  </r>
  <r>
    <s v="03 14 2019 12:31AM            "/>
    <s v="楊佳宜"/>
    <s v="A230171926"/>
    <s v="女"/>
    <s v="09/01/1998                    "/>
    <s v="學生"/>
    <s v="管理學院                      "/>
    <s v="會計系"/>
    <s v="學士班"/>
    <n v="933525915"/>
    <s v="a0933525915@gmail.com"/>
    <s v="其它"/>
    <s v="是"/>
    <n v="1"/>
    <n v="0"/>
    <s v="否"/>
    <m/>
    <s v="網路報名"/>
    <s v="1.167.132.85"/>
    <s v="b05702099"/>
    <n v="10"/>
    <s v="TIP"/>
    <s v="企業實習計劃說明會"/>
    <s v="0320_國泰金控"/>
    <n v="2"/>
    <n v="107"/>
    <n v="1"/>
    <n v="1"/>
    <n v="10"/>
    <s v="no"/>
    <x v="572"/>
    <n v="1"/>
    <n v="0"/>
    <n v="0"/>
    <n v="1"/>
    <n v="0"/>
    <n v="0"/>
    <s v="系"/>
    <s v="會計"/>
    <s v="會計系"/>
    <s v="會計系"/>
  </r>
  <r>
    <s v="03 20 2019  3:33PM            "/>
    <s v="楊佳宜"/>
    <s v="A230171926"/>
    <s v="女"/>
    <s v="09/01/1998                    "/>
    <s v="學生"/>
    <s v="管理學院                      "/>
    <s v="會計系"/>
    <s v="學士班"/>
    <n v="933525915"/>
    <s v="a0933525915@gmail.com"/>
    <s v="其它"/>
    <s v="是"/>
    <n v="1"/>
    <n v="0"/>
    <s v="否"/>
    <m/>
    <s v="網路報名"/>
    <s v="140.112.25.106"/>
    <s v="b05702099"/>
    <n v="10"/>
    <s v="TIP"/>
    <s v="企業實習計劃說明會"/>
    <s v="0322_台灣拜耳"/>
    <n v="2"/>
    <n v="107"/>
    <n v="1"/>
    <n v="1"/>
    <n v="10"/>
    <s v="No"/>
    <x v="572"/>
    <n v="1"/>
    <n v="0"/>
    <n v="0"/>
    <n v="1"/>
    <n v="0"/>
    <n v="0"/>
    <s v="系"/>
    <s v="會計"/>
    <s v="會計系"/>
    <s v="會計系"/>
  </r>
  <r>
    <s v="20190331"/>
    <s v="楊佳宜"/>
    <s v="A230171926"/>
    <s v="女"/>
    <s v="09/01/1998                    "/>
    <s v="學生"/>
    <s v="管理學院                      "/>
    <s v="會計系"/>
    <s v="學士班"/>
    <n v="933525915"/>
    <s v="a0933525915@gmail.com"/>
    <s v="其它"/>
    <m/>
    <m/>
    <m/>
    <m/>
    <m/>
    <m/>
    <m/>
    <s v="b05702099"/>
    <m/>
    <s v="黑名單"/>
    <s v="19000100-黑名單"/>
    <m/>
    <n v="2"/>
    <n v="107"/>
    <m/>
    <m/>
    <m/>
    <m/>
    <x v="572"/>
    <m/>
    <n v="0"/>
    <n v="0"/>
    <n v="-3"/>
    <m/>
    <m/>
    <s v="系"/>
    <s v="會計"/>
    <s v="會計系"/>
    <s v="會計系"/>
  </r>
  <r>
    <s v="03 10 2019 11:39PM            "/>
    <s v="楊念潔"/>
    <s v="G222211113"/>
    <s v="女"/>
    <s v="09/13/1997                    "/>
    <s v="學生"/>
    <s v="管理學院                      "/>
    <s v="會計系"/>
    <s v="學士班"/>
    <n v="928106715"/>
    <s v="b05702026@ntu.edu.tw"/>
    <s v="其它"/>
    <s v="否"/>
    <n v="0"/>
    <n v="1"/>
    <s v="是"/>
    <m/>
    <s v="網路報名"/>
    <s v="140.112.220.113"/>
    <s v="b05702026"/>
    <n v="10"/>
    <s v="TIP"/>
    <s v="企業實習計劃說明會"/>
    <s v="0320_國泰金控"/>
    <n v="2"/>
    <n v="107"/>
    <n v="1"/>
    <n v="1"/>
    <n v="10"/>
    <s v="否"/>
    <x v="573"/>
    <n v="0"/>
    <n v="1"/>
    <n v="10"/>
    <n v="0"/>
    <n v="0"/>
    <n v="0"/>
    <s v="系"/>
    <s v="會計"/>
    <s v="會計系"/>
    <s v="會計系"/>
  </r>
  <r>
    <s v="03 14 2019 12:26AM            "/>
    <s v="楊承賢"/>
    <s v="F129475514"/>
    <s v="男"/>
    <s v="09/07/1995                    "/>
    <s v="學生"/>
    <s v="生物資源暨農學院              "/>
    <s v="生傳系"/>
    <s v="碩士班"/>
    <n v="918968137"/>
    <s v="r07630001@ntu.edu.tw"/>
    <s v="其它"/>
    <s v="否"/>
    <n v="0"/>
    <n v="1"/>
    <s v="是"/>
    <m/>
    <s v="網路報名"/>
    <s v="115.82.16.255"/>
    <s v="r07630001"/>
    <n v="10"/>
    <s v="TIP"/>
    <s v="企業實習計劃說明會"/>
    <s v="0322_台灣拜耳"/>
    <n v="2"/>
    <n v="107"/>
    <n v="1"/>
    <n v="1"/>
    <n v="10"/>
    <s v="有"/>
    <x v="574"/>
    <n v="0"/>
    <n v="1"/>
    <n v="10"/>
    <n v="0"/>
    <n v="0"/>
    <n v="0"/>
    <s v="所"/>
    <s v="其他"/>
    <s v="其他系所"/>
    <s v="其他系所"/>
  </r>
  <r>
    <s v="02 15 2019  2:12PM            "/>
    <s v="楊明憲"/>
    <s v="A128376428"/>
    <s v="男"/>
    <s v="05/17/1993                    "/>
    <s v="學生"/>
    <s v="生命科學院                    "/>
    <s v="生化科學所"/>
    <s v="碩士班"/>
    <n v="975303100"/>
    <s v="scott0517@hotmail.com"/>
    <s v="其它"/>
    <s v="否"/>
    <n v="0"/>
    <n v="1"/>
    <s v="是"/>
    <m/>
    <s v="網路報名"/>
    <s v="140.109.66.108"/>
    <s v="r06b46015"/>
    <n v="10"/>
    <s v="TIP"/>
    <s v="企業實習計劃說明會"/>
    <s v="0311_晟德集團"/>
    <n v="2"/>
    <n v="107"/>
    <n v="1"/>
    <n v="1"/>
    <n v="10"/>
    <s v="否"/>
    <x v="575"/>
    <n v="0"/>
    <n v="1"/>
    <n v="10"/>
    <n v="0"/>
    <n v="0"/>
    <n v="0"/>
    <s v="所"/>
    <s v="其他"/>
    <s v="其他系所"/>
    <s v="其他系所"/>
  </r>
  <r>
    <s v="02 25 2019 12:12PM            "/>
    <s v="楊明憲"/>
    <s v="A128376428"/>
    <s v="男"/>
    <s v="05/17/1993                    "/>
    <s v="學生"/>
    <s v="生命科學院                    "/>
    <s v="生化科學所"/>
    <s v="碩士班"/>
    <n v="975303100"/>
    <s v="scott0517@hotmail.com"/>
    <s v="其它"/>
    <s v="否"/>
    <n v="0"/>
    <n v="1"/>
    <s v="是"/>
    <m/>
    <s v="網路報名"/>
    <s v="140.109.66.108"/>
    <s v="r06b46015"/>
    <n v="10"/>
    <s v="TIP"/>
    <s v="企業實習計劃說明會"/>
    <s v="0322_台灣拜耳"/>
    <n v="2"/>
    <n v="107"/>
    <n v="1"/>
    <n v="1"/>
    <n v="10"/>
    <s v="否"/>
    <x v="575"/>
    <n v="0"/>
    <n v="1"/>
    <n v="10"/>
    <n v="0"/>
    <n v="0"/>
    <n v="0"/>
    <s v="所"/>
    <s v="其他"/>
    <s v="其他系所"/>
    <s v="其他系所"/>
  </r>
  <r>
    <s v="03 14 2019 12:03PM            "/>
    <s v="楊芳捷"/>
    <s v="L225048697"/>
    <s v="女"/>
    <s v="02/21/1997                    "/>
    <s v="學生"/>
    <s v="社會科學院                    "/>
    <s v="經濟系"/>
    <s v="學士班"/>
    <n v="970692017"/>
    <s v="jessicay221@gmail.com"/>
    <s v="其它"/>
    <s v="是"/>
    <n v="0"/>
    <n v="1"/>
    <s v="是"/>
    <m/>
    <s v="網路報名"/>
    <s v="140.112.25.98"/>
    <s v="b05610013"/>
    <n v="10"/>
    <s v="TIP"/>
    <s v="企業實習計劃說明會"/>
    <s v="0319_玉山銀行"/>
    <n v="2"/>
    <n v="107"/>
    <n v="1"/>
    <n v="1"/>
    <n v="10"/>
    <s v="是"/>
    <x v="576"/>
    <n v="0"/>
    <n v="1"/>
    <n v="10"/>
    <n v="0"/>
    <n v="0"/>
    <n v="0"/>
    <s v="系"/>
    <s v="其他"/>
    <s v="其他系所"/>
    <s v="其他系所"/>
  </r>
  <r>
    <s v="04 13 2019 12:59PM            "/>
    <s v="楊柏睿"/>
    <s v="E125411559"/>
    <s v="男"/>
    <s v="11/05/1998                    "/>
    <s v="學生"/>
    <s v="社會科學院                    "/>
    <s v="政治系政論組"/>
    <s v="學士班"/>
    <n v="987033183"/>
    <s v="p1236987415@gmail.com"/>
    <s v="其它"/>
    <s v="是"/>
    <s v="                              "/>
    <m/>
    <s v="是"/>
    <m/>
    <s v="網路報名"/>
    <m/>
    <s v="B06302118"/>
    <m/>
    <s v="TCP"/>
    <s v="結業式"/>
    <s v="0329_結業式"/>
    <n v="2"/>
    <n v="107"/>
    <n v="1"/>
    <n v="0"/>
    <n v="0"/>
    <m/>
    <x v="577"/>
    <n v="0"/>
    <n v="1"/>
    <n v="0"/>
    <n v="0"/>
    <n v="0"/>
    <n v="0"/>
    <s v="系"/>
    <s v="其他"/>
    <s v="其他系所"/>
    <s v="其他系所"/>
  </r>
  <r>
    <s v="03 21 2019  9:21AM            "/>
    <s v="楊晉安"/>
    <s v="E124721163"/>
    <s v="男"/>
    <s v="06/21/1995                    "/>
    <s v="學生"/>
    <s v="生命科學院                    "/>
    <s v="生化科技學系"/>
    <s v="碩士班"/>
    <n v="958032879"/>
    <s v="r06b22033@ntu.edu.tw"/>
    <s v="其它"/>
    <s v="否"/>
    <n v="0"/>
    <n v="1"/>
    <s v="是"/>
    <m/>
    <s v="網路報名"/>
    <s v="1.161.114.173"/>
    <s v="r06b22033"/>
    <n v="10"/>
    <s v="TIP"/>
    <s v="企業實習計劃說明會"/>
    <s v="0322_台灣拜耳"/>
    <n v="2"/>
    <n v="107"/>
    <n v="1"/>
    <n v="1"/>
    <n v="10"/>
    <s v="否"/>
    <x v="578"/>
    <n v="0"/>
    <n v="1"/>
    <n v="10"/>
    <n v="0"/>
    <n v="0"/>
    <n v="0"/>
    <s v="所"/>
    <s v="其他"/>
    <s v="其他系所"/>
    <s v="其他系所"/>
  </r>
  <r>
    <s v="04 10 2019  1:53AM            "/>
    <s v="楊淳涵"/>
    <s v="E224993250"/>
    <s v="女"/>
    <s v="02/14/1997                    "/>
    <s v="學生"/>
    <s v="管理學院                      "/>
    <s v="工管系企管組"/>
    <s v="學士班"/>
    <n v="909272931"/>
    <s v="b04701149@ntu.edu.tw"/>
    <s v="其它"/>
    <s v="否"/>
    <s v="                              "/>
    <m/>
    <s v="否"/>
    <m/>
    <s v="網路報名"/>
    <s v="140.112.193.177"/>
    <s v="b04701149"/>
    <n v="6"/>
    <s v="TIP"/>
    <s v="企業實習計劃說明會"/>
    <s v="0412_華碩電腦"/>
    <n v="2"/>
    <n v="107"/>
    <n v="1"/>
    <n v="1"/>
    <n v="10"/>
    <s v="是"/>
    <x v="579"/>
    <n v="1"/>
    <n v="0"/>
    <n v="0"/>
    <n v="1"/>
    <n v="0"/>
    <n v="0"/>
    <s v="系"/>
    <s v="工管"/>
    <s v="工管系"/>
    <s v="工管系"/>
  </r>
  <r>
    <s v="04 10 2019  1:49AM            "/>
    <s v="楊淳涵"/>
    <s v="E224993250"/>
    <s v="女"/>
    <s v="02/14/1997                    "/>
    <s v="學生"/>
    <s v="管理學院                      "/>
    <s v="工管系企管組"/>
    <s v="學士班"/>
    <n v="909272931"/>
    <s v="b04701149@ntu.edu.tw"/>
    <s v="其它"/>
    <s v="否"/>
    <s v="                              "/>
    <m/>
    <s v="否"/>
    <m/>
    <s v="網路報名"/>
    <s v="140.112.193.177"/>
    <s v="b04701149"/>
    <n v="6"/>
    <s v="TIP"/>
    <s v="企業實習說明會"/>
    <s v="0426_台灣通用磨坊"/>
    <n v="2"/>
    <n v="107"/>
    <n v="1"/>
    <n v="1"/>
    <n v="10"/>
    <s v="是"/>
    <x v="579"/>
    <n v="1"/>
    <n v="0"/>
    <n v="0"/>
    <n v="1"/>
    <n v="0"/>
    <n v="0"/>
    <s v="系"/>
    <s v="工管"/>
    <s v="工管系"/>
    <s v="工管系"/>
  </r>
  <r>
    <s v="03 18 2019  6:31PM            "/>
    <s v="楊雪平"/>
    <m/>
    <s v="女"/>
    <s v="06/14/1998                    "/>
    <s v="學生"/>
    <s v="生物資源暨農學院              "/>
    <s v="經濟系"/>
    <s v="學士班"/>
    <n v="973484203"/>
    <s v="vero_alwi@yahoo.co.id"/>
    <s v="其它"/>
    <s v="否"/>
    <n v="0"/>
    <n v="1"/>
    <s v="是"/>
    <m/>
    <s v="網路報名"/>
    <s v="202.39.238.99"/>
    <s v="b05303072"/>
    <n v="10"/>
    <s v="TIP"/>
    <s v="企業實習計劃說明會"/>
    <s v="0319_玉山銀行"/>
    <n v="2"/>
    <n v="107"/>
    <n v="1"/>
    <n v="1"/>
    <n v="10"/>
    <s v="否"/>
    <x v="580"/>
    <n v="0"/>
    <n v="1"/>
    <n v="10"/>
    <n v="0"/>
    <n v="0"/>
    <n v="0"/>
    <s v="系"/>
    <s v="其他"/>
    <s v="其他系所"/>
    <s v="其他系所"/>
  </r>
  <r>
    <s v="03 13 2019  3:13PM            "/>
    <s v="楊凱鈞"/>
    <s v="E125159689"/>
    <s v="女"/>
    <s v="05/29/1997                    "/>
    <s v="學生"/>
    <s v="管理學院                      "/>
    <s v="財金系"/>
    <s v="學士班"/>
    <n v="73582298"/>
    <m/>
    <s v="其它"/>
    <s v="是"/>
    <n v="0"/>
    <n v="0"/>
    <s v="是"/>
    <m/>
    <s v="現場報名"/>
    <m/>
    <s v="b04703104"/>
    <n v="0"/>
    <s v="TIP"/>
    <s v="企業實習計劃說明會"/>
    <s v="0313_全球人壽"/>
    <n v="2"/>
    <n v="107"/>
    <n v="1"/>
    <n v="1"/>
    <n v="10"/>
    <m/>
    <x v="581"/>
    <n v="0"/>
    <n v="0"/>
    <n v="0"/>
    <n v="0"/>
    <n v="1"/>
    <n v="0"/>
    <s v="系"/>
    <s v="財金"/>
    <s v="財金系"/>
    <s v="財金系"/>
  </r>
  <r>
    <s v="03 12 2019 11:35PM            "/>
    <s v="楊凱鈞"/>
    <s v="E125159689"/>
    <s v="男"/>
    <s v="05/29/1997                    "/>
    <s v="學生"/>
    <s v="管理學院                      "/>
    <s v="財金系"/>
    <s v="學士班"/>
    <n v="928816529"/>
    <s v="b04703104@ntu.edu.tw"/>
    <s v="其它"/>
    <s v="否"/>
    <n v="0"/>
    <n v="1"/>
    <s v="是"/>
    <m/>
    <s v="網路報名"/>
    <s v="140.112.243.39"/>
    <s v="b04703104"/>
    <n v="10"/>
    <s v="TIP"/>
    <s v="企業實習計劃說明會"/>
    <s v="0320_國泰金控"/>
    <n v="2"/>
    <n v="107"/>
    <n v="1"/>
    <n v="1"/>
    <n v="10"/>
    <s v="否"/>
    <x v="581"/>
    <n v="0"/>
    <n v="1"/>
    <n v="10"/>
    <n v="0"/>
    <n v="0"/>
    <n v="0"/>
    <s v="系"/>
    <s v="財金"/>
    <s v="財金系"/>
    <s v="財金系"/>
  </r>
  <r>
    <s v="03 19 2019  4:46PM            "/>
    <s v="楊勝安"/>
    <s v="F130635660"/>
    <s v="女"/>
    <s v="01/03/1999                    "/>
    <s v="學生"/>
    <s v="管理學院                      "/>
    <s v="國企系"/>
    <s v="學士班"/>
    <n v="958263685"/>
    <s v="aa58699@gmail.com"/>
    <s v="其它"/>
    <s v="是"/>
    <n v="0"/>
    <n v="0"/>
    <s v="是"/>
    <m/>
    <s v="現場報名"/>
    <m/>
    <s v="b07704085"/>
    <n v="0"/>
    <s v="TIP"/>
    <s v="企業實習計劃說明會"/>
    <s v="0319_玉山銀行"/>
    <n v="2"/>
    <n v="107"/>
    <n v="1"/>
    <n v="1"/>
    <n v="10"/>
    <m/>
    <x v="582"/>
    <n v="0"/>
    <n v="0"/>
    <n v="0"/>
    <n v="0"/>
    <n v="1"/>
    <n v="0"/>
    <s v="系"/>
    <s v="國企"/>
    <s v="國企系"/>
    <s v="國企系"/>
  </r>
  <r>
    <m/>
    <s v="楊喬茹"/>
    <s v="L224756583"/>
    <s v="女"/>
    <s v="08/02/1996"/>
    <s v="學生"/>
    <s v="管理學院                      "/>
    <s v="會計系"/>
    <s v="碩士班"/>
    <s v="0934007443"/>
    <s v="doerjoyceyang@gmail.com"/>
    <s v="其他"/>
    <s v="是"/>
    <n v="0"/>
    <n v="0"/>
    <s v="是"/>
    <m/>
    <s v="現場報名"/>
    <m/>
    <s v="其他"/>
    <n v="0"/>
    <s v="TIP"/>
    <s v="企業實習計劃說明會"/>
    <s v="0318_大昌華嘉"/>
    <n v="2"/>
    <n v="107"/>
    <n v="1"/>
    <n v="1"/>
    <n v="10"/>
    <m/>
    <x v="583"/>
    <n v="0"/>
    <n v="0"/>
    <n v="0"/>
    <n v="0"/>
    <n v="1"/>
    <n v="0"/>
    <s v="所"/>
    <s v="會計"/>
    <s v="會計所"/>
    <s v="會研所"/>
  </r>
  <r>
    <s v="03 11 2019 12:59AM            "/>
    <s v="楊喬茹"/>
    <s v="L224756583"/>
    <s v="女"/>
    <s v="08/02/1996                    "/>
    <s v="學生"/>
    <s v="管理學院                      "/>
    <s v="會計系"/>
    <s v="碩士班"/>
    <n v="934007443"/>
    <s v="r07722046@ntu.edu.tw"/>
    <s v="其它"/>
    <s v="否"/>
    <n v="0"/>
    <n v="1"/>
    <s v="是"/>
    <m/>
    <s v="網路報名"/>
    <s v="150.116.179.228"/>
    <s v="r07722046"/>
    <n v="10"/>
    <s v="TIP"/>
    <s v="企業實習計劃說明會"/>
    <s v="0318_大昌華嘉"/>
    <n v="2"/>
    <n v="107"/>
    <n v="1"/>
    <n v="1"/>
    <n v="10"/>
    <m/>
    <x v="584"/>
    <n v="0"/>
    <n v="1"/>
    <n v="10"/>
    <n v="0"/>
    <n v="0"/>
    <n v="0"/>
    <s v="所"/>
    <s v="會計"/>
    <s v="會計所"/>
    <s v="會研所"/>
  </r>
  <r>
    <s v="03 11 2019 12:58AM            "/>
    <s v="楊喬茹"/>
    <s v="L224756583"/>
    <s v="女"/>
    <s v="08/02/1996                    "/>
    <s v="學生"/>
    <s v="管理學院                      "/>
    <s v="會計系"/>
    <s v="碩士班"/>
    <n v="934007443"/>
    <s v="r07722046@ntu.edu.tw"/>
    <s v="其它"/>
    <s v="否"/>
    <n v="1"/>
    <n v="0"/>
    <s v="否"/>
    <m/>
    <s v="網路報名"/>
    <s v="150.116.179.228"/>
    <s v="r07722046"/>
    <n v="10"/>
    <s v="TIP"/>
    <s v="企業實習計劃說明會"/>
    <s v="0322_台灣拜耳"/>
    <n v="2"/>
    <n v="107"/>
    <n v="1"/>
    <n v="1"/>
    <n v="10"/>
    <s v="是"/>
    <x v="584"/>
    <n v="1"/>
    <n v="0"/>
    <n v="0"/>
    <n v="1"/>
    <n v="0"/>
    <n v="0"/>
    <s v="所"/>
    <s v="會計"/>
    <s v="會計所"/>
    <s v="會研所"/>
  </r>
  <r>
    <s v="03  7 2019  6:12PM            "/>
    <s v="楊皓丞"/>
    <s v="A126853815"/>
    <s v="男"/>
    <s v="11/09/1996                    "/>
    <s v="學生"/>
    <s v="管理學院                      "/>
    <s v="財金系"/>
    <s v="學士班"/>
    <n v="972696658"/>
    <s v="b04106015@ntu.edu.tw"/>
    <s v="其它"/>
    <s v="否"/>
    <n v="0"/>
    <n v="1"/>
    <s v="是"/>
    <m/>
    <s v="網路報名"/>
    <s v="114.136.95.60"/>
    <s v="b04106015"/>
    <n v="10"/>
    <s v="TIP"/>
    <s v="企業實習計劃說明會"/>
    <s v="0325_富達投信"/>
    <n v="2"/>
    <n v="107"/>
    <n v="1"/>
    <n v="1"/>
    <n v="10"/>
    <s v="有 元大投顧"/>
    <x v="585"/>
    <n v="0"/>
    <n v="1"/>
    <n v="10"/>
    <n v="0"/>
    <n v="0"/>
    <n v="0"/>
    <s v="系"/>
    <s v="財金"/>
    <s v="財金系"/>
    <s v="財金系"/>
  </r>
  <r>
    <s v="03  7 2019  3:53PM            "/>
    <s v="楊筑媛"/>
    <s v="B223343413"/>
    <s v="女"/>
    <s v="07/14/1998                    "/>
    <s v="學生"/>
    <s v="管理學院                      "/>
    <s v="會計系"/>
    <s v="學士班"/>
    <n v="928382203"/>
    <s v="b06702103@ntu.edu.tw"/>
    <s v="其它"/>
    <s v="否"/>
    <n v="0"/>
    <n v="1"/>
    <s v="是"/>
    <m/>
    <s v="網路報名"/>
    <s v="223.136.98.1"/>
    <s v="b06702103"/>
    <n v="10"/>
    <s v="TIP"/>
    <s v="企業實習計劃說明會"/>
    <s v="0311_晟德集團"/>
    <n v="2"/>
    <n v="107"/>
    <n v="1"/>
    <n v="1"/>
    <n v="10"/>
    <s v="否"/>
    <x v="586"/>
    <n v="0"/>
    <n v="1"/>
    <n v="10"/>
    <n v="0"/>
    <n v="0"/>
    <n v="0"/>
    <s v="系"/>
    <s v="會計"/>
    <s v="會計系"/>
    <s v="會計系"/>
  </r>
  <r>
    <s v="03  7 2019  3:52PM            "/>
    <s v="楊筑媛"/>
    <s v="B223343413"/>
    <s v="女"/>
    <s v="07/14/1998                    "/>
    <s v="學生"/>
    <s v="管理學院                      "/>
    <s v="會計系"/>
    <s v="學士班"/>
    <n v="928382203"/>
    <s v="b06702103@ntu.edu.tw"/>
    <s v="其它"/>
    <s v="否"/>
    <n v="0"/>
    <n v="1"/>
    <s v="是"/>
    <m/>
    <s v="網路報名"/>
    <s v="223.136.98.1"/>
    <s v="b06702103"/>
    <n v="10"/>
    <s v="TIP"/>
    <s v="企業實習計劃說明會"/>
    <s v="0319_玉山銀行"/>
    <n v="2"/>
    <n v="107"/>
    <n v="1"/>
    <n v="1"/>
    <n v="10"/>
    <s v="否"/>
    <x v="586"/>
    <n v="0"/>
    <n v="1"/>
    <n v="10"/>
    <n v="0"/>
    <n v="0"/>
    <n v="0"/>
    <s v="系"/>
    <s v="會計"/>
    <s v="會計系"/>
    <s v="會計系"/>
  </r>
  <r>
    <s v="02 25 2019  4:32PM            "/>
    <s v="楊舒喻"/>
    <s v="H224514323"/>
    <s v="女"/>
    <s v="08/01/1994                    "/>
    <s v="學生"/>
    <s v="社會科學院                    "/>
    <s v="公事所"/>
    <s v="碩士班"/>
    <n v="937560801"/>
    <s v="liveye81@gmail.com"/>
    <s v="其它"/>
    <s v="否"/>
    <n v="0"/>
    <n v="1"/>
    <s v="是"/>
    <m/>
    <s v="網路報名"/>
    <s v="140.112.25.98"/>
    <s v="r06343007"/>
    <n v="10"/>
    <s v="TIP"/>
    <s v="企業實習計劃說明會"/>
    <s v="0311_晟德集團"/>
    <n v="2"/>
    <n v="107"/>
    <n v="1"/>
    <n v="1"/>
    <n v="10"/>
    <s v="是"/>
    <x v="587"/>
    <n v="0"/>
    <n v="1"/>
    <n v="10"/>
    <n v="0"/>
    <n v="0"/>
    <n v="0"/>
    <s v="所"/>
    <s v="其他"/>
    <s v="其他系所"/>
    <s v="其他系所"/>
  </r>
  <r>
    <s v="03 23 2019  7:38PM            "/>
    <s v="楊詠婷"/>
    <s v="F229632682"/>
    <s v="女"/>
    <s v="04/03/1999                    "/>
    <s v="學生"/>
    <s v="法律學院                      "/>
    <s v="法律系財法組"/>
    <s v="學士班"/>
    <n v="900488309"/>
    <s v="B06A01360@ntu.edu.tw"/>
    <s v="其它"/>
    <s v="否"/>
    <s v="                              "/>
    <m/>
    <s v="是"/>
    <m/>
    <s v="網路報名"/>
    <s v="1.161.166.69"/>
    <s v="b06a01360"/>
    <n v="6"/>
    <s v="職涯講堂"/>
    <s v="學長姐實習經驗分享會"/>
    <s v="0326_工管B05孫儷芯/國企B04童安弘"/>
    <n v="2"/>
    <n v="107"/>
    <n v="1"/>
    <n v="1"/>
    <n v="10"/>
    <s v="找實習的管道有哪些"/>
    <x v="588"/>
    <n v="0"/>
    <n v="1"/>
    <n v="10"/>
    <n v="0"/>
    <n v="0"/>
    <n v="0"/>
    <s v="系"/>
    <s v="其他"/>
    <s v="其他系所"/>
    <s v="其他系所"/>
  </r>
  <r>
    <s v="03 17 2019 11:22PM            "/>
    <s v="楊憶婷"/>
    <s v="N225591006"/>
    <s v="女"/>
    <s v="12/24/1994                    "/>
    <s v="校外人士"/>
    <m/>
    <s v="台北大學"/>
    <m/>
    <n v="928075070"/>
    <s v="theevelynyang@gmail.com"/>
    <s v="其它"/>
    <s v="否"/>
    <n v="1"/>
    <n v="0"/>
    <s v="否"/>
    <m/>
    <s v="網路報名"/>
    <s v="118.166.127.142"/>
    <s v="Thevelyn"/>
    <n v="10"/>
    <s v="TIP"/>
    <s v="企業實習計劃說明會"/>
    <s v="0325_富達投信"/>
    <n v="2"/>
    <n v="107"/>
    <n v="1"/>
    <n v="1"/>
    <n v="10"/>
    <s v="有"/>
    <x v="589"/>
    <n v="1"/>
    <n v="0"/>
    <n v="0"/>
    <n v="1"/>
    <n v="0"/>
    <n v="0"/>
    <s v="其他"/>
    <s v="非在校生"/>
    <s v="其他"/>
    <s v="其他"/>
  </r>
  <r>
    <s v="04 30 2019 11:32PM            "/>
    <s v="溫友容"/>
    <s v="V221429364"/>
    <s v="女"/>
    <s v="10/01/1996                    "/>
    <s v="學生"/>
    <s v="管理學院                      "/>
    <s v="財金系"/>
    <s v="學士班"/>
    <n v="981099369"/>
    <s v="yuki19961001@gmail.com"/>
    <s v="其它"/>
    <s v="否"/>
    <s v="                              "/>
    <m/>
    <s v="是"/>
    <m/>
    <s v="網路報名"/>
    <s v="140.112.217.185"/>
    <s v="b05703037"/>
    <n v="6"/>
    <s v="TIP"/>
    <s v="企業實習說明會"/>
    <s v="0501_磊山保險經紀人"/>
    <n v="2"/>
    <n v="107"/>
    <n v="1"/>
    <n v="1"/>
    <n v="10"/>
    <s v="否"/>
    <x v="590"/>
    <n v="0"/>
    <n v="1"/>
    <n v="10"/>
    <n v="0"/>
    <n v="0"/>
    <n v="0"/>
    <s v="系"/>
    <s v="財金"/>
    <s v="財金系"/>
    <s v="財金系"/>
  </r>
  <r>
    <s v="03 27 2019 12:01AM            "/>
    <s v="溫智儀"/>
    <s v="A226196460"/>
    <s v="女"/>
    <s v="07/30/1987                    "/>
    <s v="校外人士"/>
    <m/>
    <m/>
    <m/>
    <n v="972597532"/>
    <s v="wentrc55@hotmail.com"/>
    <s v="其它"/>
    <s v="否"/>
    <s v="                              "/>
    <m/>
    <s v="是"/>
    <m/>
    <s v="網路報名"/>
    <s v="123.194.160.135"/>
    <s v="wentrc55 "/>
    <n v="6"/>
    <s v="TIP"/>
    <s v="企業實習說明會"/>
    <s v="0426_台灣通用磨坊"/>
    <n v="2"/>
    <n v="107"/>
    <n v="1"/>
    <n v="1"/>
    <n v="10"/>
    <s v="否"/>
    <x v="591"/>
    <n v="0"/>
    <n v="1"/>
    <n v="10"/>
    <n v="0"/>
    <n v="0"/>
    <n v="0"/>
    <s v="其他"/>
    <s v="非在校生"/>
    <s v="其他"/>
    <s v="其他"/>
  </r>
  <r>
    <s v="05  7 2019 10:11PM            "/>
    <s v="溫智儀"/>
    <s v="A226196460"/>
    <s v="女"/>
    <s v="07/30/1987                    "/>
    <s v="校外人士"/>
    <m/>
    <m/>
    <m/>
    <n v="972597532"/>
    <s v="wentrc55@hotmail.com"/>
    <s v="其它"/>
    <s v="是"/>
    <s v="                              "/>
    <m/>
    <s v="是"/>
    <m/>
    <s v="網路報名"/>
    <s v="123.194.160.135"/>
    <s v="wentrc55"/>
    <n v="6"/>
    <s v="TIP"/>
    <s v="企業實習說明會"/>
    <s v="0508_台大創創中心"/>
    <n v="2"/>
    <n v="10"/>
    <n v="1"/>
    <n v="107"/>
    <n v="10"/>
    <s v="否"/>
    <x v="592"/>
    <n v="0"/>
    <n v="1"/>
    <n v="10"/>
    <n v="0"/>
    <n v="0"/>
    <n v="0"/>
    <s v="其他"/>
    <s v="非在校生"/>
    <s v="其他"/>
    <s v="其他"/>
  </r>
  <r>
    <s v="03 26 2019  2:36PM            "/>
    <s v="溫貿丞"/>
    <s v="S123898639"/>
    <s v="男"/>
    <s v="05/30/1996                    "/>
    <s v="學生"/>
    <s v="管理學院                      "/>
    <s v="國企系"/>
    <s v="碩士班"/>
    <n v="979661522"/>
    <s v="103206051@nccu.edu.tw"/>
    <s v="其它"/>
    <s v="是"/>
    <n v="0"/>
    <n v="0"/>
    <s v="是"/>
    <m/>
    <s v="現場報名"/>
    <m/>
    <s v="r07724055"/>
    <n v="0"/>
    <s v="TIP"/>
    <s v="企業實習計劃說明會"/>
    <s v="0325_富達投信"/>
    <n v="2"/>
    <n v="107"/>
    <n v="1"/>
    <n v="1"/>
    <n v="10"/>
    <m/>
    <x v="593"/>
    <n v="0"/>
    <n v="0"/>
    <n v="0"/>
    <n v="0"/>
    <n v="1"/>
    <n v="0"/>
    <s v="所"/>
    <s v="國企"/>
    <s v="國企所"/>
    <s v="國企所"/>
  </r>
  <r>
    <s v="03  4 2019 11:06PM            "/>
    <s v="葉育瑄"/>
    <s v="D222062788"/>
    <s v="女"/>
    <s v="03/11/1996                    "/>
    <s v="學生"/>
    <s v="文學院                        "/>
    <s v="戲劇系"/>
    <s v="學士班"/>
    <n v="975721738"/>
    <s v="b03109008@ntu.edu.tw"/>
    <s v="其它"/>
    <s v="否"/>
    <n v="0"/>
    <n v="1"/>
    <s v="是"/>
    <m/>
    <s v="網路報名"/>
    <s v="114.137.177.185"/>
    <s v="b03109008"/>
    <n v="10"/>
    <s v="TIP"/>
    <s v="企業實習計劃說明會"/>
    <s v="0306_藍天百腦匯"/>
    <n v="2"/>
    <n v="107"/>
    <n v="1"/>
    <n v="1"/>
    <n v="10"/>
    <s v="是"/>
    <x v="594"/>
    <n v="0"/>
    <n v="1"/>
    <n v="10"/>
    <n v="0"/>
    <n v="0"/>
    <n v="0"/>
    <s v="系"/>
    <s v="其他"/>
    <s v="其他系所"/>
    <s v="其他系所"/>
  </r>
  <r>
    <s v="03  4 2019 11:13PM            "/>
    <s v="葉育瑄"/>
    <s v="D222062788"/>
    <s v="女"/>
    <s v="03/11/1996                    "/>
    <s v="學生"/>
    <s v="文學院                        "/>
    <s v="戲劇系"/>
    <s v="學士班"/>
    <n v="975721738"/>
    <s v="b03109008@ntu.edu.tw"/>
    <s v="其它"/>
    <s v="否"/>
    <n v="0"/>
    <n v="1"/>
    <s v="是"/>
    <m/>
    <s v="網路報名"/>
    <s v="114.137.177.185"/>
    <s v="b03109008"/>
    <n v="10"/>
    <s v="職涯講堂"/>
    <s v="校友職涯分享會"/>
    <s v="0320_國企B97陳迦樂"/>
    <n v="2"/>
    <n v="107"/>
    <n v="1"/>
    <n v="1"/>
    <n v="10"/>
    <m/>
    <x v="594"/>
    <n v="0"/>
    <n v="1"/>
    <n v="10"/>
    <n v="0"/>
    <n v="0"/>
    <n v="0"/>
    <s v="系"/>
    <s v="其他"/>
    <s v="其他系所"/>
    <s v="其他系所"/>
  </r>
  <r>
    <s v="04 17 2019 11:24AM            "/>
    <s v="葉佳昱"/>
    <s v="H124333442"/>
    <s v="男"/>
    <s v="08/25/1991                    "/>
    <s v="校友"/>
    <m/>
    <s v="財金系"/>
    <s v="碩士班校友"/>
    <n v="958808025"/>
    <s v="joybook11@hotmail.com"/>
    <s v="其它"/>
    <s v="否"/>
    <s v="                              "/>
    <m/>
    <s v="是"/>
    <m/>
    <s v="網路報名"/>
    <s v="61.228.134.52"/>
    <s v="r02723047"/>
    <n v="6"/>
    <s v="職業工坊"/>
    <s v="面試實戰工作坊"/>
    <s v="0422_金融業"/>
    <n v="2"/>
    <n v="107"/>
    <n v="1"/>
    <n v="1"/>
    <n v="10"/>
    <s v="是"/>
    <x v="595"/>
    <n v="0"/>
    <n v="1"/>
    <n v="10"/>
    <n v="0"/>
    <n v="0"/>
    <n v="0"/>
    <s v="其他"/>
    <s v="非在校生"/>
    <s v="其他"/>
    <s v="其他"/>
  </r>
  <r>
    <s v="04 30 2019 10:52AM            "/>
    <s v="葉明茵"/>
    <s v="A230598605"/>
    <s v="女"/>
    <s v="08/30/2000                    "/>
    <s v="學生"/>
    <s v="管理學院                      "/>
    <s v="國企系"/>
    <s v="學士班"/>
    <n v="970954028"/>
    <s v="s410366@shsh.tw"/>
    <s v="其它"/>
    <s v="否"/>
    <s v="                              "/>
    <m/>
    <s v="是"/>
    <m/>
    <s v="網路報名"/>
    <s v="140.112.25.98"/>
    <s v="b07704039"/>
    <n v="6"/>
    <s v="TIP"/>
    <s v="企業實習說明會"/>
    <s v="0506_綠藤生機"/>
    <n v="2"/>
    <n v="107"/>
    <n v="1"/>
    <n v="1"/>
    <n v="10"/>
    <s v="否"/>
    <x v="596"/>
    <n v="0"/>
    <n v="1"/>
    <n v="10"/>
    <n v="0"/>
    <n v="0"/>
    <n v="0"/>
    <s v="系"/>
    <s v="國企"/>
    <s v="國企系"/>
    <s v="國企系"/>
  </r>
  <r>
    <s v="03 26 2019  3:45PM            "/>
    <s v="葉家譽"/>
    <s v="F125318741"/>
    <s v="男"/>
    <s v="11/22/1981                    "/>
    <s v="學生"/>
    <s v="管理學院                      "/>
    <s v="財金系"/>
    <s v="博士班"/>
    <n v="988953942"/>
    <s v="andyyehyayyay@yahoo.com"/>
    <s v="其它"/>
    <s v="是"/>
    <s v="                              "/>
    <m/>
    <s v="是"/>
    <m/>
    <s v="現場報名"/>
    <m/>
    <s v="D03723003"/>
    <n v="6"/>
    <s v="職涯講堂"/>
    <s v="學長姐實習經驗分享會"/>
    <s v="0326_工管B05孫儷芯/國企B04童安弘"/>
    <n v="2"/>
    <n v="107"/>
    <n v="1"/>
    <n v="1"/>
    <n v="10"/>
    <m/>
    <x v="597"/>
    <n v="0"/>
    <n v="0"/>
    <n v="0"/>
    <n v="0"/>
    <n v="1"/>
    <n v="0"/>
    <s v="所"/>
    <s v="財金"/>
    <s v="財金所"/>
    <s v="財金所"/>
  </r>
  <r>
    <s v="03  6 2019  5:44PM            "/>
    <s v="葉新果"/>
    <s v="F129949546"/>
    <s v="男"/>
    <s v="08/01/1998                    "/>
    <s v="學生"/>
    <s v="管理學院                      "/>
    <s v="會計系"/>
    <s v="學士班"/>
    <n v="970198890"/>
    <m/>
    <s v="其它"/>
    <s v="是"/>
    <n v="0"/>
    <n v="0"/>
    <s v="是"/>
    <m/>
    <s v="現場報名"/>
    <m/>
    <s v="b05702100"/>
    <n v="0"/>
    <s v="TIP"/>
    <s v="企業實習計劃說明會"/>
    <s v="0306_藍天百腦匯"/>
    <n v="2"/>
    <n v="107"/>
    <n v="1"/>
    <n v="1"/>
    <n v="10"/>
    <m/>
    <x v="598"/>
    <n v="0"/>
    <n v="0"/>
    <n v="0"/>
    <n v="0"/>
    <n v="1"/>
    <n v="0"/>
    <s v="系"/>
    <s v="會計"/>
    <s v="會計系"/>
    <s v="會計系"/>
  </r>
  <r>
    <s v="04 10 2019  5:29PM            "/>
    <s v="董蕙瑄"/>
    <s v="D222766996"/>
    <s v="女"/>
    <s v="12/03/1995                    "/>
    <s v="學生"/>
    <s v="管理學院                      "/>
    <s v="國企系"/>
    <s v="碩士班"/>
    <n v="972138509"/>
    <s v="lisa2285767@gmail.com"/>
    <s v="其它"/>
    <s v="否"/>
    <s v="                              "/>
    <m/>
    <s v="是"/>
    <m/>
    <s v="網路報名"/>
    <s v="114.136.103.233"/>
    <s v="r07724014"/>
    <n v="6"/>
    <s v="職涯講堂"/>
    <s v="校友職涯分享會"/>
    <s v="0423_EMBA108級鄭玉琪"/>
    <n v="2"/>
    <n v="107"/>
    <n v="1"/>
    <n v="1"/>
    <n v="10"/>
    <s v="行銷最核心的理念是什麼？如何成就一個好的行銷活動"/>
    <x v="599"/>
    <n v="0"/>
    <n v="1"/>
    <n v="10"/>
    <n v="0"/>
    <n v="0"/>
    <n v="0"/>
    <s v="所"/>
    <s v="國企"/>
    <s v="國企所"/>
    <s v="國企所"/>
  </r>
  <r>
    <s v="03  5 2019 10:44AM            "/>
    <s v="裘詠心"/>
    <s v="A229126773"/>
    <s v="女"/>
    <s v="01/06/1997                    "/>
    <s v="學生"/>
    <s v="文學院                        "/>
    <s v="日文系"/>
    <s v="學士班"/>
    <n v="905266810"/>
    <s v="b04107050@ntu.edu.tw"/>
    <s v="其它"/>
    <s v="否"/>
    <s v="                              "/>
    <m/>
    <s v="否"/>
    <m/>
    <s v="網路報名"/>
    <s v="140.112.4.192"/>
    <s v="b04107050"/>
    <n v="6"/>
    <s v="TIP"/>
    <s v="企業實習計劃說明會"/>
    <s v="0411_SAS"/>
    <n v="2"/>
    <n v="107"/>
    <n v="1"/>
    <n v="1"/>
    <n v="10"/>
    <m/>
    <x v="600"/>
    <n v="1"/>
    <n v="0"/>
    <n v="0"/>
    <n v="1"/>
    <n v="0"/>
    <n v="0"/>
    <s v="系"/>
    <s v="其他"/>
    <s v="其他系所"/>
    <s v="其他系所"/>
  </r>
  <r>
    <s v="02 26 2019 12:25PM            "/>
    <s v="解宗祐"/>
    <s v="D122791915"/>
    <s v="男"/>
    <s v="02/25/1996                    "/>
    <s v="學生"/>
    <s v="管理學院                      "/>
    <s v="國企系"/>
    <s v="碩士班"/>
    <n v="979659715"/>
    <s v="thomasxie135@gmail.com"/>
    <s v="其它"/>
    <s v="否"/>
    <n v="0"/>
    <n v="1"/>
    <s v="是"/>
    <m/>
    <s v="網路報名"/>
    <s v="140.112.215.143"/>
    <s v="r07724021"/>
    <n v="10"/>
    <s v="TIP"/>
    <s v="企業實習計劃說明會"/>
    <s v="0306_藍天百腦匯"/>
    <n v="2"/>
    <n v="107"/>
    <n v="1"/>
    <n v="1"/>
    <n v="10"/>
    <s v="是"/>
    <x v="601"/>
    <n v="0"/>
    <n v="1"/>
    <n v="10"/>
    <n v="0"/>
    <n v="0"/>
    <n v="0"/>
    <s v="所"/>
    <s v="國企"/>
    <s v="國企所"/>
    <s v="國企所"/>
  </r>
  <r>
    <s v="02 28 2019  9:53PM            "/>
    <s v="解宗祐"/>
    <s v="D122791915"/>
    <s v="男"/>
    <s v="02/25/1996                    "/>
    <s v="學生"/>
    <s v="管理學院                      "/>
    <s v="國企系"/>
    <s v="碩士班"/>
    <n v="979659715"/>
    <s v="thomasxie135@gmail.com"/>
    <s v="其它"/>
    <s v="否"/>
    <n v="0"/>
    <n v="1"/>
    <s v="是"/>
    <m/>
    <s v="網路報名"/>
    <s v="27.247.168.178"/>
    <s v="r07724021"/>
    <n v="10"/>
    <s v="TIP"/>
    <s v="企業實習計劃說明會"/>
    <s v="0318_大昌華嘉"/>
    <n v="2"/>
    <n v="107"/>
    <n v="1"/>
    <n v="1"/>
    <n v="10"/>
    <m/>
    <x v="601"/>
    <n v="0"/>
    <n v="1"/>
    <n v="10"/>
    <n v="0"/>
    <n v="0"/>
    <n v="0"/>
    <s v="所"/>
    <s v="國企"/>
    <s v="國企所"/>
    <s v="國企所"/>
  </r>
  <r>
    <s v="03  9 2019 12:02AM            "/>
    <s v="解宗祐"/>
    <s v="D122791915"/>
    <s v="男"/>
    <s v="02/25/1996                    "/>
    <s v="學生"/>
    <s v="管理學院                      "/>
    <s v="國企系"/>
    <s v="碩士班"/>
    <n v="979659715"/>
    <s v="thomasxie135@gmail.com"/>
    <s v="其它"/>
    <s v="否"/>
    <n v="0"/>
    <n v="1"/>
    <s v="是"/>
    <m/>
    <s v="網路報名"/>
    <s v="27.246.34.111"/>
    <s v="r07724021"/>
    <n v="10"/>
    <s v="TIP"/>
    <s v="企業實習計劃說明會"/>
    <s v="0319_玉山銀行"/>
    <n v="2"/>
    <n v="107"/>
    <n v="1"/>
    <n v="1"/>
    <n v="10"/>
    <s v="是"/>
    <x v="601"/>
    <n v="0"/>
    <n v="1"/>
    <n v="10"/>
    <n v="0"/>
    <n v="0"/>
    <n v="0"/>
    <s v="所"/>
    <s v="國企"/>
    <s v="國企所"/>
    <s v="國企所"/>
  </r>
  <r>
    <s v="03 18 2019  4:46PM            "/>
    <s v="解宗祐"/>
    <s v="D122791915"/>
    <s v="男"/>
    <s v="02/25/1996                    "/>
    <s v="學生"/>
    <s v="管理學院                      "/>
    <s v="國企系"/>
    <s v="碩士班"/>
    <n v="979659715"/>
    <s v="thomasxie135@gmail.com"/>
    <s v="其它"/>
    <s v="否"/>
    <n v="0"/>
    <n v="1"/>
    <s v="是"/>
    <m/>
    <s v="網路報名"/>
    <s v="140.112.25.106"/>
    <s v="r07724021"/>
    <n v="10"/>
    <s v="TIP"/>
    <s v="企業實習計劃說明會"/>
    <s v="0322_台灣拜耳"/>
    <n v="2"/>
    <n v="107"/>
    <n v="1"/>
    <n v="1"/>
    <n v="10"/>
    <s v="是"/>
    <x v="601"/>
    <n v="0"/>
    <n v="1"/>
    <n v="10"/>
    <n v="0"/>
    <n v="0"/>
    <n v="0"/>
    <s v="所"/>
    <s v="國企"/>
    <s v="國企所"/>
    <s v="國企所"/>
  </r>
  <r>
    <s v="03  7 2019  8:32PM            "/>
    <s v="解宗祐"/>
    <s v="D122791915"/>
    <s v="男"/>
    <s v="02/25/1996                    "/>
    <s v="學生"/>
    <s v="管理學院                      "/>
    <s v="國企系"/>
    <s v="碩士班"/>
    <n v="979659715"/>
    <s v="thomasxie135@gmail.com"/>
    <s v="其它"/>
    <s v="否"/>
    <n v="0"/>
    <n v="1"/>
    <s v="是"/>
    <m/>
    <s v="網路報名"/>
    <s v="140.112.215.143"/>
    <s v="r07724021"/>
    <n v="10"/>
    <s v="TIP"/>
    <s v="企業實習計劃說明會"/>
    <s v="0325_富達投信"/>
    <n v="2"/>
    <n v="107"/>
    <n v="1"/>
    <n v="1"/>
    <n v="10"/>
    <s v="是"/>
    <x v="601"/>
    <n v="0"/>
    <n v="1"/>
    <n v="10"/>
    <n v="0"/>
    <n v="0"/>
    <n v="0"/>
    <s v="所"/>
    <s v="國企"/>
    <s v="國企所"/>
    <s v="國企所"/>
  </r>
  <r>
    <s v="03 18 2019  4:44PM            "/>
    <s v="解宗祐"/>
    <s v="D122791915"/>
    <s v="男"/>
    <s v="02/25/1996                    "/>
    <s v="學生"/>
    <s v="管理學院                      "/>
    <s v="國企系"/>
    <s v="碩士班"/>
    <n v="979659715"/>
    <s v="thomasxie135@gmail.com"/>
    <s v="其它"/>
    <s v="否"/>
    <s v="                              "/>
    <m/>
    <s v="是"/>
    <m/>
    <s v="網路報名"/>
    <s v="140.112.25.106"/>
    <s v="r07724021"/>
    <n v="6"/>
    <s v="TIP"/>
    <s v="企業實習計劃說明會"/>
    <s v="0410_燦坤實業"/>
    <n v="2"/>
    <n v="107"/>
    <n v="1"/>
    <n v="1"/>
    <n v="10"/>
    <s v="是"/>
    <x v="601"/>
    <n v="0"/>
    <n v="1"/>
    <n v="10"/>
    <n v="0"/>
    <n v="0"/>
    <n v="0"/>
    <s v="所"/>
    <s v="國企"/>
    <s v="國企所"/>
    <s v="國企所"/>
  </r>
  <r>
    <s v="04 22 2019 10:23PM            "/>
    <s v="解宗祐"/>
    <s v="D122791915"/>
    <s v="男"/>
    <s v="02/25/1996                    "/>
    <s v="學生"/>
    <s v="管理學院                      "/>
    <s v="國企系"/>
    <s v="碩士班"/>
    <n v="979659715"/>
    <s v="thomasxie135@gmail.com"/>
    <s v="其它"/>
    <s v="否"/>
    <s v="                              "/>
    <m/>
    <s v="是"/>
    <m/>
    <s v="網路報名"/>
    <s v="140.112.215.143"/>
    <s v="r07724021"/>
    <n v="6"/>
    <s v="TIP"/>
    <s v="企業實習說明會"/>
    <s v="0506_綠藤生機"/>
    <n v="2"/>
    <n v="107"/>
    <n v="1"/>
    <n v="1"/>
    <n v="10"/>
    <s v="是"/>
    <x v="601"/>
    <n v="0"/>
    <n v="1"/>
    <n v="10"/>
    <n v="0"/>
    <n v="0"/>
    <n v="0"/>
    <s v="所"/>
    <s v="國企"/>
    <s v="國企所"/>
    <s v="國企所"/>
  </r>
  <r>
    <s v="04 30 2019 11:32PM            "/>
    <s v="解宗祐"/>
    <s v="D122791915"/>
    <s v="男"/>
    <s v="02/25/1996                    "/>
    <s v="學生"/>
    <s v="管理學院                      "/>
    <s v="國企系"/>
    <s v="碩士班"/>
    <n v="979659715"/>
    <s v="thomasxie135@gmail.com"/>
    <s v="其它"/>
    <s v="是"/>
    <s v="                              "/>
    <m/>
    <s v="是"/>
    <m/>
    <s v="網路報名"/>
    <s v="140.112.215.143"/>
    <s v="r07724021"/>
    <n v="6"/>
    <s v="TIP"/>
    <s v="企業實習說明會"/>
    <s v="0508_台大創創中心"/>
    <n v="2"/>
    <n v="10"/>
    <n v="1"/>
    <n v="107"/>
    <n v="10"/>
    <s v="是"/>
    <x v="601"/>
    <n v="0"/>
    <n v="1"/>
    <n v="10"/>
    <n v="0"/>
    <n v="0"/>
    <n v="0"/>
    <s v="所"/>
    <s v="國企"/>
    <s v="國企所"/>
    <s v="國企所"/>
  </r>
  <r>
    <s v="04  2 2019 11:37PM            "/>
    <s v="詹苡晴"/>
    <s v="F228798289"/>
    <s v="女"/>
    <s v="10/13/1994                    "/>
    <s v="學生"/>
    <s v="社會科學院                    "/>
    <s v="經濟系"/>
    <s v="碩士班"/>
    <n v="983469300"/>
    <s v="r06323061@ntu.edu.tw"/>
    <s v="其它"/>
    <s v="否"/>
    <s v="                              "/>
    <m/>
    <s v="是"/>
    <m/>
    <s v="網路報名"/>
    <s v="27.242.67.115"/>
    <s v="r06323061"/>
    <n v="6"/>
    <s v="TIP"/>
    <s v="企業實習計劃說明會"/>
    <s v="0411_SAS"/>
    <n v="2"/>
    <n v="107"/>
    <n v="1"/>
    <n v="1"/>
    <n v="10"/>
    <s v="是"/>
    <x v="602"/>
    <n v="0"/>
    <n v="1"/>
    <n v="10"/>
    <n v="0"/>
    <n v="0"/>
    <n v="0"/>
    <s v="所"/>
    <s v="其他"/>
    <s v="其他系所"/>
    <s v="其他系所"/>
  </r>
  <r>
    <s v="03 26 2019  2:36PM            "/>
    <s v="鄒峻安"/>
    <s v="A129287813"/>
    <s v="男"/>
    <s v="09/23/1993                    "/>
    <s v="學生"/>
    <s v="管理學院                      "/>
    <s v="財金系"/>
    <s v="碩士班"/>
    <n v="939888923"/>
    <s v="henry820923@gmail.com"/>
    <s v="其它"/>
    <s v="是"/>
    <n v="0"/>
    <n v="0"/>
    <s v="是"/>
    <m/>
    <s v="現場報名"/>
    <m/>
    <s v="r07723059"/>
    <n v="0"/>
    <s v="TIP"/>
    <s v="企業實習計劃說明會"/>
    <s v="0325_富達投信"/>
    <n v="2"/>
    <n v="107"/>
    <n v="1"/>
    <n v="1"/>
    <n v="10"/>
    <m/>
    <x v="603"/>
    <n v="0"/>
    <n v="0"/>
    <n v="0"/>
    <n v="0"/>
    <n v="1"/>
    <n v="0"/>
    <s v="所"/>
    <s v="財金"/>
    <s v="財金所"/>
    <s v="財金所"/>
  </r>
  <r>
    <s v="04 11 2019  2:49PM            "/>
    <s v="鄒峻安"/>
    <s v="A129287813"/>
    <s v="男"/>
    <s v="09/23/1993                    "/>
    <s v="學生"/>
    <s v="管理學院                      "/>
    <s v="財金系"/>
    <s v="碩士班"/>
    <n v="939888923"/>
    <s v="henry820923@gmail.com"/>
    <s v="其它"/>
    <s v="是"/>
    <s v="                              "/>
    <m/>
    <s v="是"/>
    <m/>
    <s v="現場報名"/>
    <m/>
    <s v="r07723059"/>
    <n v="6"/>
    <s v="TIP"/>
    <s v="企業實習計劃說明會"/>
    <s v="0411_SAS"/>
    <n v="2"/>
    <n v="107"/>
    <n v="1"/>
    <n v="1"/>
    <n v="10"/>
    <m/>
    <x v="603"/>
    <n v="0"/>
    <n v="0"/>
    <n v="0"/>
    <n v="0"/>
    <n v="1"/>
    <n v="0"/>
    <s v="所"/>
    <s v="財金"/>
    <s v="財金所"/>
    <s v="財金所"/>
  </r>
  <r>
    <m/>
    <s v="雍惟畬"/>
    <m/>
    <m/>
    <m/>
    <s v="企業夥伴"/>
    <s v="DELL"/>
    <m/>
    <s v="其他"/>
    <m/>
    <m/>
    <m/>
    <m/>
    <m/>
    <m/>
    <s v="是"/>
    <m/>
    <s v="網路報名"/>
    <m/>
    <s v="其他"/>
    <m/>
    <s v="TCP"/>
    <s v="結業式"/>
    <s v="0329_結業式"/>
    <n v="2"/>
    <n v="107"/>
    <n v="1"/>
    <n v="0"/>
    <n v="0"/>
    <m/>
    <x v="604"/>
    <n v="0"/>
    <n v="1"/>
    <n v="0"/>
    <n v="0"/>
    <n v="0"/>
    <n v="0"/>
    <s v="其他"/>
    <s v="非在校生"/>
    <s v="其他"/>
    <s v="其他"/>
  </r>
  <r>
    <s v="03 12 2019 11:04AM            "/>
    <s v="廖文豪"/>
    <s v="F130019997"/>
    <s v="男"/>
    <s v="11/25/1996                    "/>
    <s v="學生"/>
    <s v="管理學院                      "/>
    <s v="會計系"/>
    <s v="學士班"/>
    <n v="973251929"/>
    <s v="b04702010@ntu.edu.tw"/>
    <s v="其它"/>
    <s v="是"/>
    <n v="1"/>
    <n v="0"/>
    <s v="否"/>
    <m/>
    <s v="網路報名"/>
    <s v="218.35.185.34"/>
    <s v="b04702010"/>
    <n v="10"/>
    <s v="TIP"/>
    <s v="企業實習計劃說明會"/>
    <s v="0320_國泰金控"/>
    <n v="2"/>
    <n v="107"/>
    <n v="1"/>
    <n v="1"/>
    <n v="10"/>
    <s v="是"/>
    <x v="605"/>
    <n v="1"/>
    <n v="0"/>
    <n v="0"/>
    <n v="1"/>
    <n v="0"/>
    <n v="0"/>
    <s v="系"/>
    <s v="會計"/>
    <s v="會計系"/>
    <s v="會計系"/>
  </r>
  <r>
    <s v="03 12 2019 11:05AM            "/>
    <s v="廖文豪"/>
    <s v="F130019997"/>
    <s v="男"/>
    <s v="11/25/1996                    "/>
    <s v="學生"/>
    <s v="管理學院                      "/>
    <s v="會計系"/>
    <s v="學士班"/>
    <n v="973251929"/>
    <s v="b04702010@ntu.edu.tw"/>
    <s v="其它"/>
    <s v="是"/>
    <s v="                              "/>
    <m/>
    <s v="否"/>
    <m/>
    <s v="網路報名"/>
    <s v="218.35.185.34"/>
    <s v="b04702010"/>
    <n v="6"/>
    <s v="TIP"/>
    <s v="企業實習計劃說明會"/>
    <s v="0411_SAS"/>
    <n v="2"/>
    <n v="107"/>
    <n v="1"/>
    <n v="1"/>
    <n v="10"/>
    <m/>
    <x v="605"/>
    <n v="1"/>
    <n v="0"/>
    <n v="0"/>
    <n v="1"/>
    <n v="0"/>
    <n v="0"/>
    <s v="系"/>
    <s v="會計"/>
    <s v="會計系"/>
    <s v="會計系"/>
  </r>
  <r>
    <s v="02 26 2019  8:59PM            "/>
    <s v="廖宇祥"/>
    <s v="L124590734"/>
    <s v="男"/>
    <s v="07/22/1995                    "/>
    <s v="學生"/>
    <s v="管理學院                      "/>
    <s v="國企系"/>
    <s v="碩士班"/>
    <n v="935559337"/>
    <s v="david910122@gmail.com"/>
    <s v="其它"/>
    <s v="否"/>
    <n v="1"/>
    <n v="0"/>
    <s v="否"/>
    <m/>
    <s v="網路報名"/>
    <s v="115.82.160.136"/>
    <s v="r07724059"/>
    <n v="10"/>
    <s v="TIP"/>
    <s v="企業實習計劃說明會"/>
    <s v="0318_大昌華嘉"/>
    <n v="2"/>
    <n v="107"/>
    <n v="1"/>
    <n v="1"/>
    <n v="10"/>
    <m/>
    <x v="606"/>
    <n v="1"/>
    <n v="0"/>
    <n v="0"/>
    <n v="1"/>
    <n v="0"/>
    <n v="0"/>
    <s v="所"/>
    <s v="國企"/>
    <s v="國企所"/>
    <s v="國企所"/>
  </r>
  <r>
    <s v="02 26 2019  9:01PM            "/>
    <s v="廖宇祥"/>
    <s v="L124590734"/>
    <s v="男"/>
    <s v="07/22/1995                    "/>
    <s v="學生"/>
    <s v="管理學院                      "/>
    <s v="國企系"/>
    <s v="碩士班"/>
    <n v="935559337"/>
    <s v="david910122@gmail.com"/>
    <s v="其它"/>
    <s v="否"/>
    <n v="1"/>
    <n v="0"/>
    <s v="否"/>
    <m/>
    <s v="網路報名"/>
    <s v="115.82.160.136"/>
    <s v="r07724059"/>
    <n v="10"/>
    <s v="TIP"/>
    <s v="企業實習計劃說明會"/>
    <s v="0319_玉山銀行"/>
    <n v="2"/>
    <n v="107"/>
    <n v="1"/>
    <n v="1"/>
    <n v="10"/>
    <s v="否"/>
    <x v="606"/>
    <n v="1"/>
    <n v="0"/>
    <n v="0"/>
    <n v="1"/>
    <n v="0"/>
    <n v="0"/>
    <s v="所"/>
    <s v="國企"/>
    <s v="國企所"/>
    <s v="國企所"/>
  </r>
  <r>
    <s v="02 26 2019  9:00PM            "/>
    <s v="廖宇祥"/>
    <s v="L124590734"/>
    <s v="男"/>
    <s v="07/22/1995                    "/>
    <s v="學生"/>
    <s v="管理學院                      "/>
    <s v="國企系"/>
    <s v="碩士班"/>
    <n v="935559337"/>
    <s v="david910122@gmail.com"/>
    <s v="其它"/>
    <s v="否"/>
    <n v="1"/>
    <n v="0"/>
    <s v="否"/>
    <m/>
    <s v="網路報名"/>
    <s v="115.82.160.136"/>
    <s v="r07724059"/>
    <n v="10"/>
    <s v="TIP"/>
    <s v="企業實習計劃說明會"/>
    <s v="0320_國泰金控"/>
    <n v="2"/>
    <n v="107"/>
    <n v="1"/>
    <n v="1"/>
    <n v="10"/>
    <s v="否"/>
    <x v="606"/>
    <n v="1"/>
    <n v="0"/>
    <n v="0"/>
    <n v="1"/>
    <n v="0"/>
    <n v="0"/>
    <s v="所"/>
    <s v="國企"/>
    <s v="國企所"/>
    <s v="國企所"/>
  </r>
  <r>
    <s v="20190331"/>
    <s v="廖宇祥"/>
    <s v="L124590734"/>
    <s v="男"/>
    <s v="07/22/1995                    "/>
    <s v="學生"/>
    <s v="管理學院                      "/>
    <s v="國企系"/>
    <s v="碩士班"/>
    <n v="935559337"/>
    <s v="david910122@gmail.com"/>
    <s v="其它"/>
    <s v="否"/>
    <m/>
    <m/>
    <m/>
    <m/>
    <m/>
    <m/>
    <s v="r07724059"/>
    <m/>
    <s v="黑名單"/>
    <s v="20190321-20190505"/>
    <m/>
    <n v="2"/>
    <n v="107"/>
    <m/>
    <m/>
    <m/>
    <m/>
    <x v="606"/>
    <m/>
    <n v="0"/>
    <n v="0"/>
    <n v="-3"/>
    <m/>
    <m/>
    <s v="所"/>
    <s v="國企"/>
    <s v="國企所"/>
    <s v="國企所"/>
  </r>
  <r>
    <s v="03  8 2019  6:21PM            "/>
    <s v="廖守三"/>
    <s v="F130227373"/>
    <s v="男"/>
    <s v="08/22/1998                    "/>
    <s v="學生"/>
    <s v="管理學院                      "/>
    <s v="工管系企管組"/>
    <s v="學士班"/>
    <n v="976256822"/>
    <s v="b05701151@ntu.edu.tw"/>
    <s v="其它"/>
    <s v="否"/>
    <n v="0"/>
    <n v="1"/>
    <s v="是"/>
    <m/>
    <s v="網路報名"/>
    <s v="140.112.25.98"/>
    <s v="b05701151"/>
    <n v="10"/>
    <s v="TIP"/>
    <s v="企業實習計劃說明會"/>
    <s v="0314_精英公關集團"/>
    <n v="2"/>
    <n v="107"/>
    <n v="1"/>
    <n v="1"/>
    <n v="10"/>
    <s v="是"/>
    <x v="607"/>
    <n v="0"/>
    <n v="1"/>
    <n v="10"/>
    <n v="0"/>
    <n v="0"/>
    <n v="0"/>
    <s v="系"/>
    <s v="工管"/>
    <s v="工管系"/>
    <s v="工管系"/>
  </r>
  <r>
    <s v="02 23 2019  1:40PM            "/>
    <s v="廖宜萱"/>
    <s v="A230141660"/>
    <s v="女"/>
    <s v="04/11/1999                    "/>
    <s v="學生"/>
    <s v="生物資源暨農學院              "/>
    <s v="生傳系"/>
    <s v="學士班"/>
    <n v="932598932"/>
    <s v="cindyrabbit@gmail.com"/>
    <s v="其它"/>
    <s v="是"/>
    <n v="0"/>
    <n v="1"/>
    <s v="是"/>
    <m/>
    <s v="網路報名"/>
    <s v="140.112.25.98"/>
    <s v="b06610051"/>
    <n v="10"/>
    <s v="TIP"/>
    <s v="企業實習計劃說明會"/>
    <s v="0306_藍天百腦匯"/>
    <n v="2"/>
    <n v="107"/>
    <n v="1"/>
    <n v="1"/>
    <n v="10"/>
    <s v="否"/>
    <x v="608"/>
    <n v="0"/>
    <n v="1"/>
    <n v="10"/>
    <n v="0"/>
    <n v="0"/>
    <n v="0"/>
    <s v="系"/>
    <s v="其他"/>
    <s v="其他系所"/>
    <s v="其他系所"/>
  </r>
  <r>
    <m/>
    <s v="廖宜萱"/>
    <s v="A230141660"/>
    <s v="女"/>
    <s v="04/11/1999"/>
    <s v="學生"/>
    <s v="生物資源暨農學院              "/>
    <s v="生傳系"/>
    <s v="學士班"/>
    <n v="932598932"/>
    <s v="cindyrabbit@gmail.com"/>
    <s v="其他"/>
    <s v="是"/>
    <n v="0"/>
    <n v="0"/>
    <s v="是"/>
    <m/>
    <s v="現場報名"/>
    <m/>
    <s v="其他"/>
    <n v="0"/>
    <s v="TIP"/>
    <s v="企業實習計劃說明會"/>
    <s v="0318_大昌華嘉"/>
    <n v="2"/>
    <n v="107"/>
    <n v="1"/>
    <n v="1"/>
    <n v="10"/>
    <m/>
    <x v="609"/>
    <n v="0"/>
    <n v="0"/>
    <n v="0"/>
    <n v="0"/>
    <n v="1"/>
    <n v="0"/>
    <s v="系"/>
    <s v="其他"/>
    <s v="其他系所"/>
    <s v="其他系所"/>
  </r>
  <r>
    <s v="03 18 2019 10:09AM            "/>
    <s v="廖宜萱"/>
    <s v="A230141660"/>
    <s v="女"/>
    <s v="04/11/1999                    "/>
    <s v="學生"/>
    <s v="生物資源暨農學院              "/>
    <s v="生傳系"/>
    <s v="學士班"/>
    <n v="932598932"/>
    <s v="cindyrabbit@gmail.com"/>
    <s v="其它"/>
    <s v="是"/>
    <s v="                              "/>
    <m/>
    <s v="是"/>
    <m/>
    <s v="網路報名"/>
    <s v="140.112.25.98"/>
    <s v="b06610051"/>
    <n v="6"/>
    <s v="TIP"/>
    <s v="企業實習計劃說明會"/>
    <s v="0412_華碩電腦"/>
    <n v="2"/>
    <n v="107"/>
    <n v="1"/>
    <n v="1"/>
    <n v="10"/>
    <s v="否"/>
    <x v="608"/>
    <n v="0"/>
    <n v="1"/>
    <n v="10"/>
    <n v="0"/>
    <n v="0"/>
    <n v="0"/>
    <s v="系"/>
    <s v="其他"/>
    <s v="其他系所"/>
    <s v="其他系所"/>
  </r>
  <r>
    <s v="04 30 2019  9:41PM            "/>
    <s v="廖宜萱"/>
    <s v="A230141660"/>
    <s v="女"/>
    <s v="04/11/1999                    "/>
    <s v="學生"/>
    <s v="生物資源暨農學院              "/>
    <s v="生傳系"/>
    <s v="學士班"/>
    <n v="932598932"/>
    <s v="cindyrabbit@gmail.com"/>
    <s v="其它"/>
    <s v="是"/>
    <s v="                              "/>
    <m/>
    <s v="是"/>
    <m/>
    <s v="網路報名"/>
    <s v="114.42.68.239"/>
    <s v="b06610051"/>
    <n v="6"/>
    <s v="TIP"/>
    <s v="企業實習說明會"/>
    <s v="0508_台大創創中心"/>
    <n v="2"/>
    <n v="10"/>
    <n v="1"/>
    <n v="107"/>
    <n v="10"/>
    <s v="否"/>
    <x v="608"/>
    <n v="0"/>
    <n v="1"/>
    <n v="10"/>
    <n v="0"/>
    <n v="0"/>
    <n v="0"/>
    <s v="系"/>
    <s v="其他"/>
    <s v="其他系所"/>
    <s v="其他系所"/>
  </r>
  <r>
    <s v="03 20 2019  2:58PM            "/>
    <s v="廖柏鳴"/>
    <s v="K122880735"/>
    <s v="女"/>
    <s v="09/06/1995                    "/>
    <s v="學生"/>
    <s v="管理學院                      "/>
    <s v="國企系"/>
    <s v="碩士班"/>
    <n v="981370906"/>
    <s v="liaopomine@gmail.com"/>
    <s v="其它"/>
    <s v="是"/>
    <n v="0"/>
    <n v="0"/>
    <s v="是"/>
    <m/>
    <s v="現場報名"/>
    <m/>
    <s v="r07724058"/>
    <n v="0"/>
    <s v="TIP"/>
    <s v="企業實習計劃說明會"/>
    <s v="0320_國泰金控"/>
    <n v="2"/>
    <n v="107"/>
    <n v="1"/>
    <n v="1"/>
    <n v="10"/>
    <m/>
    <x v="610"/>
    <n v="0"/>
    <n v="0"/>
    <n v="0"/>
    <n v="0"/>
    <n v="1"/>
    <n v="0"/>
    <s v="所"/>
    <s v="國企"/>
    <s v="國企所"/>
    <s v="國企所"/>
  </r>
  <r>
    <s v="03 26 2019  2:50PM            "/>
    <s v="廖柏鳴"/>
    <s v="K122880735"/>
    <s v="男"/>
    <s v="09/06/1995                    "/>
    <s v="學生"/>
    <s v="管理學院                      "/>
    <s v="國企系"/>
    <s v="碩士班"/>
    <n v="981370906"/>
    <s v="liaopomine@gmail.com"/>
    <s v="其它"/>
    <s v="是"/>
    <n v="0"/>
    <n v="0"/>
    <s v="是"/>
    <m/>
    <s v="現場報名"/>
    <m/>
    <s v="r07724058"/>
    <n v="0"/>
    <s v="TIP"/>
    <s v="企業實習計劃說明會"/>
    <s v="0325_富達投信"/>
    <n v="2"/>
    <n v="107"/>
    <n v="1"/>
    <n v="1"/>
    <n v="10"/>
    <m/>
    <x v="610"/>
    <n v="0"/>
    <n v="0"/>
    <n v="0"/>
    <n v="0"/>
    <n v="1"/>
    <n v="0"/>
    <s v="所"/>
    <s v="國企"/>
    <s v="國企所"/>
    <s v="國企所"/>
  </r>
  <r>
    <s v="03  5 2019  9:51PM            "/>
    <s v="廖韋凱"/>
    <s v="S125322085"/>
    <s v="男"/>
    <s v="11/27/1999                    "/>
    <s v="學生"/>
    <s v="管理學院                      "/>
    <s v="工管系科管組"/>
    <s v="學士班"/>
    <n v="958116364"/>
    <s v="b07701244@ntu.edu.tw"/>
    <s v="其它"/>
    <s v="否"/>
    <s v="                              "/>
    <m/>
    <s v="是"/>
    <m/>
    <s v="網路報名"/>
    <s v="27.246.71.131"/>
    <s v="b07701244"/>
    <n v="6"/>
    <s v="TIP"/>
    <s v="企業實習計劃說明會"/>
    <s v="0411_SAS"/>
    <n v="2"/>
    <n v="107"/>
    <n v="1"/>
    <n v="1"/>
    <n v="10"/>
    <m/>
    <x v="611"/>
    <n v="0"/>
    <n v="1"/>
    <n v="10"/>
    <n v="0"/>
    <n v="0"/>
    <n v="0"/>
    <s v="系"/>
    <s v="工管"/>
    <s v="工管系"/>
    <s v="工管系"/>
  </r>
  <r>
    <s v="05  2 2019  3:02PM            "/>
    <s v="廖哲宏"/>
    <s v="A130844628"/>
    <s v="男"/>
    <s v="06/02/1998                    "/>
    <s v="學生"/>
    <s v="理學院                        "/>
    <s v="化學系"/>
    <s v="學士班"/>
    <n v="952704922"/>
    <s v="david20712wet@gmail.com"/>
    <s v="其它"/>
    <s v="是"/>
    <s v="                              "/>
    <m/>
    <s v="是"/>
    <m/>
    <s v="網路報名"/>
    <s v="140.112.25.103"/>
    <s v="b05203008"/>
    <n v="6"/>
    <s v="TIP"/>
    <s v="企業實習說明會"/>
    <s v="0508_台大創創中心"/>
    <n v="2"/>
    <n v="10"/>
    <n v="1"/>
    <n v="107"/>
    <n v="10"/>
    <s v="否"/>
    <x v="612"/>
    <n v="0"/>
    <n v="1"/>
    <n v="10"/>
    <n v="0"/>
    <n v="0"/>
    <n v="0"/>
    <s v="系"/>
    <s v="其他"/>
    <s v="其他系所"/>
    <s v="其他系所"/>
  </r>
  <r>
    <s v="03 18 2019  3:01PM            "/>
    <s v="廖書荷"/>
    <s v="A228657868"/>
    <s v="女"/>
    <s v="08/08/1996                    "/>
    <s v="學生"/>
    <s v="公共衛生學院                  "/>
    <s v="健管所"/>
    <s v="碩士班"/>
    <n v="921509231"/>
    <s v="emily772@hotmail.com"/>
    <s v="其它"/>
    <s v="否"/>
    <n v="0"/>
    <n v="1"/>
    <s v="是"/>
    <m/>
    <s v="網路報名"/>
    <s v="140.112.25.99"/>
    <s v="r06848035"/>
    <n v="10"/>
    <s v="TIP"/>
    <s v="企業實習計劃說明會"/>
    <s v="0322_台灣拜耳"/>
    <n v="2"/>
    <n v="107"/>
    <n v="1"/>
    <n v="1"/>
    <n v="10"/>
    <s v="有"/>
    <x v="613"/>
    <n v="0"/>
    <n v="1"/>
    <n v="10"/>
    <n v="0"/>
    <n v="0"/>
    <n v="0"/>
    <s v="所"/>
    <s v="其他"/>
    <s v="其他系所"/>
    <s v="其他系所"/>
  </r>
  <r>
    <s v="03 26 2019  2:36PM            "/>
    <s v="廖海蘋"/>
    <s v="A229487146"/>
    <s v="男"/>
    <s v="10/04/1997                    "/>
    <s v="學生"/>
    <s v="管理學院                      "/>
    <s v="工管系企管組"/>
    <s v="學士班"/>
    <n v="988710169"/>
    <m/>
    <s v="其它"/>
    <s v="是"/>
    <n v="0"/>
    <n v="0"/>
    <s v="是"/>
    <m/>
    <s v="現場報名"/>
    <m/>
    <s v="b05701153"/>
    <n v="0"/>
    <s v="TIP"/>
    <s v="企業實習計劃說明會"/>
    <s v="0325_富達投信"/>
    <n v="2"/>
    <n v="107"/>
    <n v="1"/>
    <n v="1"/>
    <n v="10"/>
    <m/>
    <x v="614"/>
    <n v="0"/>
    <n v="0"/>
    <n v="0"/>
    <n v="0"/>
    <n v="1"/>
    <n v="0"/>
    <s v="系"/>
    <s v="工管"/>
    <s v="工管系"/>
    <s v="工管系"/>
  </r>
  <r>
    <s v="03  6 2019 11:57AM            "/>
    <s v="廖偉淵"/>
    <s v="F129186718"/>
    <s v="男"/>
    <s v="10/11/1994                    "/>
    <s v="校外人士"/>
    <m/>
    <m/>
    <m/>
    <n v="937931456"/>
    <s v="willy41012@gmail.com"/>
    <s v="其它"/>
    <s v="否"/>
    <n v="0"/>
    <n v="1"/>
    <s v="是"/>
    <m/>
    <s v="網路報名"/>
    <s v="140.124.249.5"/>
    <s v="asd1592583"/>
    <n v="10"/>
    <s v="TIP"/>
    <s v="企業實習計劃說明會"/>
    <s v="0319_玉山銀行"/>
    <n v="2"/>
    <n v="107"/>
    <n v="1"/>
    <n v="1"/>
    <n v="10"/>
    <s v="是"/>
    <x v="615"/>
    <n v="0"/>
    <n v="1"/>
    <n v="10"/>
    <n v="0"/>
    <n v="0"/>
    <n v="0"/>
    <s v="其他"/>
    <s v="非在校生"/>
    <s v="其他"/>
    <s v="其他"/>
  </r>
  <r>
    <s v="03  6 2019 11:57AM            "/>
    <s v="廖偉淵"/>
    <s v="F129186718"/>
    <s v="男"/>
    <s v="10/11/1994                    "/>
    <s v="校外人士"/>
    <m/>
    <m/>
    <m/>
    <n v="937931456"/>
    <s v="willy41012@gmail.com"/>
    <s v="其它"/>
    <s v="否"/>
    <n v="0"/>
    <n v="1"/>
    <s v="是"/>
    <m/>
    <s v="網路報名"/>
    <s v="140.124.249.5"/>
    <s v="asd1592583"/>
    <n v="10"/>
    <s v="TIP"/>
    <s v="企業實習計劃說明會"/>
    <s v="0320_國泰金控"/>
    <n v="2"/>
    <n v="107"/>
    <n v="1"/>
    <n v="1"/>
    <n v="10"/>
    <s v="有"/>
    <x v="615"/>
    <n v="0"/>
    <n v="1"/>
    <n v="10"/>
    <n v="0"/>
    <n v="0"/>
    <n v="0"/>
    <s v="其他"/>
    <s v="非在校生"/>
    <s v="其他"/>
    <s v="其他"/>
  </r>
  <r>
    <s v="03 19 2019  4:46PM            "/>
    <s v="廖梓x"/>
    <s v="L225061967"/>
    <s v="女"/>
    <s v="06/26/1999                    "/>
    <s v="學生"/>
    <s v="管理學院                      "/>
    <s v="工管系企管組"/>
    <s v="學士班"/>
    <n v="918086850"/>
    <m/>
    <s v="其它"/>
    <s v="是"/>
    <n v="0"/>
    <n v="0"/>
    <s v="是"/>
    <m/>
    <s v="志工"/>
    <m/>
    <s v="b06701114"/>
    <n v="20"/>
    <s v="TIP"/>
    <s v="企業實習計劃說明會"/>
    <s v="0319_玉山銀行"/>
    <n v="2"/>
    <n v="107"/>
    <n v="1"/>
    <n v="1"/>
    <n v="10"/>
    <m/>
    <x v="616"/>
    <n v="0"/>
    <n v="0"/>
    <n v="20"/>
    <n v="0"/>
    <n v="0"/>
    <n v="1"/>
    <s v="系"/>
    <s v="工管"/>
    <s v="工管系"/>
    <s v="工管系"/>
  </r>
  <r>
    <s v="03 20 2019  2:56PM            "/>
    <s v="廖梓"/>
    <s v="L225061967"/>
    <s v="女"/>
    <s v="06/26/1999                    "/>
    <s v="學生"/>
    <s v="管理學院                      "/>
    <s v="工管系企管組"/>
    <s v="學士班"/>
    <n v="918086850"/>
    <m/>
    <s v="其它"/>
    <s v="是"/>
    <n v="0"/>
    <n v="0"/>
    <s v="是"/>
    <m/>
    <s v="志工"/>
    <m/>
    <s v="b06701114"/>
    <n v="20"/>
    <s v="TIP"/>
    <s v="企業實習計劃說明會"/>
    <s v="0320_國泰金控"/>
    <n v="2"/>
    <n v="107"/>
    <n v="1"/>
    <n v="1"/>
    <n v="10"/>
    <m/>
    <x v="617"/>
    <n v="0"/>
    <n v="0"/>
    <n v="20"/>
    <n v="0"/>
    <n v="0"/>
    <n v="1"/>
    <s v="系"/>
    <s v="工管"/>
    <s v="工管系"/>
    <s v="工管系"/>
  </r>
  <r>
    <s v="03 19 2019  1:26PM            "/>
    <s v="廖萱昀"/>
    <s v="A230423998"/>
    <s v="女"/>
    <s v="05/27/1999                    "/>
    <s v="學生"/>
    <s v="社會科學院                    "/>
    <s v="經濟系"/>
    <s v="學士班"/>
    <n v="919411672"/>
    <s v="va880527@gmail.com"/>
    <s v="其它"/>
    <s v="否"/>
    <n v="0"/>
    <n v="1"/>
    <s v="是"/>
    <m/>
    <s v="網路報名"/>
    <s v="180.217.182.48"/>
    <s v="b06303110"/>
    <n v="10"/>
    <s v="TIP"/>
    <s v="企業實習計劃說明會"/>
    <s v="0320_國泰金控"/>
    <n v="2"/>
    <n v="107"/>
    <n v="1"/>
    <n v="1"/>
    <n v="10"/>
    <s v="否"/>
    <x v="618"/>
    <n v="0"/>
    <n v="1"/>
    <n v="10"/>
    <n v="0"/>
    <n v="0"/>
    <n v="0"/>
    <s v="系"/>
    <s v="其他"/>
    <s v="其他系所"/>
    <s v="其他系所"/>
  </r>
  <r>
    <s v="03 20 2019 10:27AM            "/>
    <s v="廖萱昀"/>
    <s v="A230423998"/>
    <s v="女"/>
    <s v="05/27/1999                    "/>
    <s v="學生"/>
    <s v="社會科學院                    "/>
    <s v="經濟系"/>
    <s v="學士班"/>
    <n v="919411672"/>
    <s v="va880527@gmail.com"/>
    <s v="其它"/>
    <s v="否"/>
    <s v="                              "/>
    <m/>
    <s v="是"/>
    <m/>
    <s v="網路報名"/>
    <s v="140.112.25.99"/>
    <s v="b06303110"/>
    <n v="6"/>
    <s v="TIP"/>
    <s v="企業實習計劃說明會"/>
    <s v="0412_華碩電腦"/>
    <n v="2"/>
    <n v="107"/>
    <n v="1"/>
    <n v="1"/>
    <n v="10"/>
    <s v="否"/>
    <x v="618"/>
    <n v="0"/>
    <n v="1"/>
    <n v="10"/>
    <n v="0"/>
    <n v="0"/>
    <n v="0"/>
    <s v="系"/>
    <s v="其他"/>
    <s v="其他系所"/>
    <s v="其他系所"/>
  </r>
  <r>
    <s v="03 19 2019  1:41PM            "/>
    <s v="綦品婕"/>
    <s v="F229071107"/>
    <s v="女"/>
    <s v="05/10/1996                    "/>
    <s v="學生"/>
    <s v="醫學院                        "/>
    <s v="毒理所"/>
    <s v="碩士班"/>
    <n v="987377212"/>
    <s v="chieh85510@gmail.com"/>
    <s v="其它"/>
    <s v="是"/>
    <n v="0"/>
    <n v="1"/>
    <s v="是"/>
    <m/>
    <s v="網路報名"/>
    <s v="101.15.128.186"/>
    <s v="r07447008"/>
    <n v="10"/>
    <s v="TIP"/>
    <s v="企業實習計劃說明會"/>
    <s v="0322_台灣拜耳"/>
    <n v="2"/>
    <n v="107"/>
    <n v="1"/>
    <n v="1"/>
    <n v="10"/>
    <s v="否"/>
    <x v="619"/>
    <n v="0"/>
    <n v="1"/>
    <n v="10"/>
    <n v="0"/>
    <n v="0"/>
    <n v="0"/>
    <s v="所"/>
    <s v="其他"/>
    <s v="其他系所"/>
    <s v="其他系所"/>
  </r>
  <r>
    <s v="04  9 2019 10:42AM            "/>
    <s v="蒙麗萍"/>
    <s v="UB00088726"/>
    <s v="女"/>
    <s v="07/01/1995                    "/>
    <s v="學生"/>
    <s v="管理學院                      "/>
    <s v="財金系"/>
    <s v="碩士班"/>
    <n v="966487072"/>
    <s v="r07723072@ntu.edu.tw"/>
    <s v="其它"/>
    <s v="否"/>
    <s v="                              "/>
    <m/>
    <s v="是"/>
    <m/>
    <s v="網路報名"/>
    <s v="140.112.4.209"/>
    <s v="r07723072"/>
    <n v="6"/>
    <s v="TIP"/>
    <s v="企業實習計劃說明會"/>
    <s v="0411_SAS"/>
    <n v="2"/>
    <n v="107"/>
    <n v="1"/>
    <n v="1"/>
    <n v="10"/>
    <s v="是"/>
    <x v="620"/>
    <n v="0"/>
    <n v="1"/>
    <n v="10"/>
    <n v="0"/>
    <n v="0"/>
    <n v="0"/>
    <s v="所"/>
    <s v="財金"/>
    <s v="財金所"/>
    <s v="財金所"/>
  </r>
  <r>
    <s v="04 12 2019  8:41AM            "/>
    <s v="蒙麗萍"/>
    <s v="UB00088726"/>
    <s v="女"/>
    <s v="07/01/1995                    "/>
    <s v="學生"/>
    <s v="管理學院                      "/>
    <s v="財金系"/>
    <s v="碩士班"/>
    <n v="966487072"/>
    <s v="r07723072@ntu.edu.tw"/>
    <s v="其它"/>
    <s v="否"/>
    <s v="                              "/>
    <m/>
    <s v="是"/>
    <m/>
    <s v="網路報名"/>
    <s v="140.112.4.206"/>
    <s v="r07723072"/>
    <n v="6"/>
    <s v="TIP"/>
    <s v="企業實習計劃說明會"/>
    <s v="0412_華碩電腦"/>
    <n v="2"/>
    <n v="107"/>
    <n v="1"/>
    <n v="1"/>
    <n v="10"/>
    <s v="是"/>
    <x v="620"/>
    <n v="0"/>
    <n v="1"/>
    <n v="10"/>
    <n v="0"/>
    <n v="0"/>
    <n v="0"/>
    <s v="所"/>
    <s v="財金"/>
    <s v="財金所"/>
    <s v="財金所"/>
  </r>
  <r>
    <s v="03 18 2019  4:51PM            "/>
    <s v="趙  容"/>
    <s v="B223007672"/>
    <s v="女"/>
    <s v="04/06/1997                    "/>
    <s v="學生"/>
    <s v="管理學院                      "/>
    <s v="財金系"/>
    <s v="學士班"/>
    <n v="912040406"/>
    <s v="b04703036@ntu.edu.tw"/>
    <s v="其它"/>
    <s v="是"/>
    <n v="1"/>
    <n v="0"/>
    <s v="否"/>
    <m/>
    <s v="網路報名"/>
    <s v="140.112.25.43"/>
    <s v="b04703036"/>
    <n v="10"/>
    <s v="TIP"/>
    <s v="企業實習計劃說明會"/>
    <s v="0319_玉山銀行"/>
    <n v="2"/>
    <n v="107"/>
    <n v="1"/>
    <n v="1"/>
    <n v="10"/>
    <s v="是"/>
    <x v="621"/>
    <n v="1"/>
    <n v="0"/>
    <n v="0"/>
    <n v="1"/>
    <n v="0"/>
    <n v="0"/>
    <s v="系"/>
    <s v="財金"/>
    <s v="財金系"/>
    <s v="財金系"/>
  </r>
  <r>
    <s v="03 24 2019  8:56PM            "/>
    <s v="趙  容"/>
    <s v="B223007672"/>
    <s v="女"/>
    <s v="04/06/1997                    "/>
    <s v="學生"/>
    <s v="管理學院                      "/>
    <s v="財金系"/>
    <s v="學士班"/>
    <n v="912040406"/>
    <s v="b04703036@ntu.edu.tw"/>
    <s v="其它"/>
    <s v="是"/>
    <n v="0"/>
    <n v="1"/>
    <s v="是"/>
    <m/>
    <s v="網路報名"/>
    <s v="140.112.193.93"/>
    <s v="b04703036"/>
    <n v="10"/>
    <s v="TIP"/>
    <s v="企業實習計劃說明會"/>
    <s v="0325_富達投信"/>
    <n v="2"/>
    <n v="107"/>
    <n v="1"/>
    <n v="1"/>
    <n v="10"/>
    <s v="是"/>
    <x v="621"/>
    <n v="0"/>
    <n v="1"/>
    <n v="10"/>
    <n v="0"/>
    <n v="0"/>
    <n v="0"/>
    <s v="系"/>
    <s v="財金"/>
    <s v="財金系"/>
    <s v="財金系"/>
  </r>
  <r>
    <s v="02 26 2019 11:37AM            "/>
    <s v="趙上涵"/>
    <s v="A129542524"/>
    <s v="男"/>
    <s v="09/03/1995                    "/>
    <s v="校友"/>
    <m/>
    <s v="國企系"/>
    <s v="學士班校友"/>
    <n v="973974179"/>
    <s v="richiechao95@gmail.com"/>
    <s v="其它"/>
    <s v="否"/>
    <n v="0"/>
    <n v="1"/>
    <s v="是"/>
    <m/>
    <s v="網路報名"/>
    <s v="125.227.255.81"/>
    <s v="b03704006"/>
    <n v="10"/>
    <s v="TIP"/>
    <s v="企業實習計劃說明會"/>
    <s v="0306_藍天百腦匯"/>
    <n v="2"/>
    <n v="107"/>
    <n v="1"/>
    <n v="1"/>
    <n v="10"/>
    <s v="是"/>
    <x v="622"/>
    <n v="0"/>
    <n v="1"/>
    <n v="10"/>
    <n v="0"/>
    <n v="0"/>
    <n v="0"/>
    <s v="其他"/>
    <s v="非在校生"/>
    <s v="其他"/>
    <s v="其他"/>
  </r>
  <r>
    <s v="03  6 2019  4:43PM            "/>
    <s v="趙元玥"/>
    <s v="A129570546"/>
    <s v="男"/>
    <s v="11/18/1996                    "/>
    <s v="學生"/>
    <s v="社會科學院                    "/>
    <s v="經濟系"/>
    <s v="學士班"/>
    <n v="956962796"/>
    <s v="B04303028@ntu.edu.tw"/>
    <s v="其它"/>
    <s v="否"/>
    <n v="0"/>
    <n v="1"/>
    <s v="是"/>
    <m/>
    <s v="網路報名"/>
    <s v="140.112.25.98"/>
    <s v="b04303028"/>
    <n v="10"/>
    <s v="TIP"/>
    <s v="企業實習計劃說明會"/>
    <s v="0319_玉山銀行"/>
    <n v="2"/>
    <n v="107"/>
    <n v="1"/>
    <n v="1"/>
    <n v="10"/>
    <s v="否"/>
    <x v="623"/>
    <n v="0"/>
    <n v="1"/>
    <n v="10"/>
    <n v="0"/>
    <n v="0"/>
    <n v="0"/>
    <s v="系"/>
    <s v="其他"/>
    <s v="其他系所"/>
    <s v="其他系所"/>
  </r>
  <r>
    <s v="03  6 2019  4:54PM            "/>
    <s v="趙元玥"/>
    <s v="A129570546"/>
    <s v="男"/>
    <s v="11/18/1996                    "/>
    <s v="學生"/>
    <s v="社會科學院                    "/>
    <s v="經濟系"/>
    <s v="學士班"/>
    <n v="956962796"/>
    <s v="B04303028@ntu.edu.tw"/>
    <s v="其它"/>
    <s v="否"/>
    <n v="0"/>
    <n v="1"/>
    <s v="是"/>
    <m/>
    <s v="網路報名"/>
    <s v="140.112.25.98"/>
    <s v="b04303028"/>
    <n v="10"/>
    <s v="TIP"/>
    <s v="企業實習計劃說明會"/>
    <s v="0320_國泰金控"/>
    <n v="2"/>
    <n v="107"/>
    <n v="1"/>
    <n v="1"/>
    <n v="10"/>
    <s v="否"/>
    <x v="623"/>
    <n v="0"/>
    <n v="1"/>
    <n v="10"/>
    <n v="0"/>
    <n v="0"/>
    <n v="0"/>
    <s v="系"/>
    <s v="其他"/>
    <s v="其他系所"/>
    <s v="其他系所"/>
  </r>
  <r>
    <s v="03  6 2019  4:49PM            "/>
    <s v="趙元玥"/>
    <s v="A129570546"/>
    <s v="男"/>
    <s v="11/18/1996                    "/>
    <s v="學生"/>
    <s v="社會科學院                    "/>
    <s v="經濟系"/>
    <s v="學士班"/>
    <n v="956962796"/>
    <s v="B04303028@ntu.edu.tw"/>
    <s v="其它"/>
    <s v="否"/>
    <s v="                              "/>
    <m/>
    <s v="是"/>
    <m/>
    <s v="網路報名"/>
    <s v="140.112.25.98"/>
    <s v="b04303028"/>
    <n v="6"/>
    <s v="TIP"/>
    <s v="企業實習計劃說明會"/>
    <s v="0411_SAS"/>
    <n v="2"/>
    <n v="107"/>
    <n v="1"/>
    <n v="1"/>
    <n v="10"/>
    <m/>
    <x v="623"/>
    <n v="0"/>
    <n v="1"/>
    <n v="10"/>
    <n v="0"/>
    <n v="0"/>
    <n v="0"/>
    <s v="系"/>
    <s v="其他"/>
    <s v="其他系所"/>
    <s v="其他系所"/>
  </r>
  <r>
    <s v="03  4 2019  3:56PM            "/>
    <s v="趙柏誠"/>
    <s v="A128466856"/>
    <s v="男"/>
    <s v="04/25/1997                    "/>
    <s v="學生"/>
    <s v="管理學院                      "/>
    <s v="國企系"/>
    <s v="學士班"/>
    <n v="937906758"/>
    <s v="B04704038@ntu.edu.tw"/>
    <s v="其它"/>
    <s v="是"/>
    <n v="0"/>
    <n v="1"/>
    <s v="是"/>
    <m/>
    <s v="網路報名"/>
    <s v="140.112.25.106"/>
    <s v="b04704038"/>
    <n v="10"/>
    <s v="TIP"/>
    <s v="企業實習計劃說明會"/>
    <s v="0318_大昌華嘉"/>
    <n v="2"/>
    <n v="107"/>
    <n v="1"/>
    <n v="1"/>
    <n v="10"/>
    <m/>
    <x v="624"/>
    <n v="0"/>
    <n v="1"/>
    <n v="10"/>
    <n v="0"/>
    <n v="0"/>
    <n v="0"/>
    <s v="系"/>
    <s v="國企"/>
    <s v="國企系"/>
    <s v="國企系"/>
  </r>
  <r>
    <s v="02 27 2019  5:08PM            "/>
    <s v="趙家翊"/>
    <s v="A227069122"/>
    <s v="女"/>
    <s v="11/17/1996                    "/>
    <s v="學生"/>
    <s v="文學院                        "/>
    <s v="外文系"/>
    <s v="學士班"/>
    <n v="981218288"/>
    <s v="b05102051@ntu.edu.tw"/>
    <s v="其它"/>
    <s v="否"/>
    <n v="1"/>
    <n v="0"/>
    <s v="否"/>
    <m/>
    <s v="網路報名"/>
    <s v="140.112.228.53"/>
    <s v="b05102051"/>
    <n v="10"/>
    <s v="TIP"/>
    <s v="企業實習計劃說明會"/>
    <s v="0314_精英公關集團"/>
    <n v="2"/>
    <n v="107"/>
    <n v="1"/>
    <n v="1"/>
    <n v="10"/>
    <s v="否"/>
    <x v="625"/>
    <n v="1"/>
    <n v="0"/>
    <n v="0"/>
    <n v="1"/>
    <n v="0"/>
    <n v="0"/>
    <s v="系"/>
    <s v="其他"/>
    <s v="其他系所"/>
    <s v="其他系所"/>
  </r>
  <r>
    <s v="03 18 2019  5:46PM            "/>
    <s v="趙翊茹"/>
    <s v="F228237110"/>
    <s v="女"/>
    <s v="01/15/1995                    "/>
    <s v="學生"/>
    <s v="管理學院                      "/>
    <s v="財金系"/>
    <s v="碩士班"/>
    <n v="960542888"/>
    <s v="r07723018@ntu.edu.tw"/>
    <s v="其它"/>
    <s v="否"/>
    <n v="0"/>
    <n v="1"/>
    <s v="是"/>
    <m/>
    <s v="網路報名"/>
    <s v="101.9.80.11"/>
    <s v="r07723018"/>
    <n v="10"/>
    <s v="TIP"/>
    <s v="企業實習計劃說明會"/>
    <s v="0319_玉山銀行"/>
    <n v="2"/>
    <n v="107"/>
    <n v="1"/>
    <n v="1"/>
    <n v="10"/>
    <s v="否"/>
    <x v="626"/>
    <n v="0"/>
    <n v="1"/>
    <n v="10"/>
    <n v="0"/>
    <n v="0"/>
    <n v="0"/>
    <s v="所"/>
    <s v="財金"/>
    <s v="財金所"/>
    <s v="財金所"/>
  </r>
  <r>
    <s v="03 19 2019 12:50PM            "/>
    <s v="趙翊茹"/>
    <s v="F228237110"/>
    <s v="女"/>
    <s v="01/15/1995                    "/>
    <s v="學生"/>
    <s v="管理學院                      "/>
    <s v="財金系"/>
    <s v="碩士班"/>
    <n v="960542888"/>
    <s v="r07723018@ntu.edu.tw"/>
    <s v="其它"/>
    <s v="否"/>
    <n v="0"/>
    <n v="1"/>
    <s v="是"/>
    <m/>
    <s v="網路報名"/>
    <s v="140.112.25.106"/>
    <s v="r07723018"/>
    <n v="10"/>
    <s v="TIP"/>
    <s v="企業實習計劃說明會"/>
    <s v="0320_國泰金控"/>
    <n v="2"/>
    <n v="107"/>
    <n v="1"/>
    <n v="1"/>
    <n v="10"/>
    <s v="否"/>
    <x v="626"/>
    <n v="0"/>
    <n v="1"/>
    <n v="10"/>
    <n v="0"/>
    <n v="0"/>
    <n v="0"/>
    <s v="所"/>
    <s v="財金"/>
    <s v="財金所"/>
    <s v="財金所"/>
  </r>
  <r>
    <s v="03 13 2019  6:03PM            "/>
    <s v="劉  權"/>
    <s v="FC30242318"/>
    <s v="男"/>
    <s v="12/05/1997                    "/>
    <s v="學生"/>
    <s v="管理學院                      "/>
    <s v="會計系"/>
    <s v="學士班"/>
    <n v="966688685"/>
    <s v="aa971205@gmail.com"/>
    <s v="其它"/>
    <s v="否"/>
    <n v="0"/>
    <n v="1"/>
    <s v="是"/>
    <m/>
    <s v="網路報名"/>
    <s v="140.112.25.106"/>
    <s v="b05702036"/>
    <n v="10"/>
    <s v="TIP"/>
    <s v="企業實習計劃說明會"/>
    <s v="0319_玉山銀行"/>
    <n v="2"/>
    <n v="107"/>
    <n v="1"/>
    <n v="1"/>
    <n v="10"/>
    <s v="否"/>
    <x v="627"/>
    <n v="0"/>
    <n v="1"/>
    <n v="10"/>
    <n v="0"/>
    <n v="0"/>
    <n v="0"/>
    <s v="系"/>
    <s v="會計"/>
    <s v="會計系"/>
    <s v="會計系"/>
  </r>
  <r>
    <s v="03 12 2019  4:12PM            "/>
    <s v="劉千慈"/>
    <s v="A230323519"/>
    <s v="女"/>
    <s v="12/22/1998                    "/>
    <s v="學生"/>
    <s v="管理學院                      "/>
    <s v="財金系"/>
    <s v="學士班"/>
    <n v="928012118"/>
    <s v="miumiu19981222@gmail.com"/>
    <s v="其它"/>
    <s v="是"/>
    <n v="1"/>
    <n v="0"/>
    <s v="否"/>
    <m/>
    <s v="網路報名"/>
    <s v="140.112.25.4"/>
    <s v="b06703117"/>
    <n v="10"/>
    <s v="TIP"/>
    <s v="企業實習計劃說明會"/>
    <s v="0318_大昌華嘉"/>
    <n v="2"/>
    <n v="107"/>
    <n v="1"/>
    <n v="1"/>
    <n v="10"/>
    <m/>
    <x v="628"/>
    <n v="1"/>
    <n v="0"/>
    <n v="0"/>
    <n v="1"/>
    <n v="0"/>
    <n v="0"/>
    <s v="系"/>
    <s v="財金"/>
    <s v="財金系"/>
    <s v="財金系"/>
  </r>
  <r>
    <s v="03 23 2019  7:28AM            "/>
    <s v="劉千慈"/>
    <s v="A230323519"/>
    <s v="女"/>
    <s v="12/22/1998                    "/>
    <s v="學生"/>
    <s v="管理學院                      "/>
    <s v="財金系"/>
    <s v="學士班"/>
    <n v="928012118"/>
    <s v="miumiu19981222@gmail.com"/>
    <s v="其它"/>
    <s v="是"/>
    <n v="0"/>
    <n v="1"/>
    <s v="是"/>
    <m/>
    <s v="網路報名"/>
    <s v="219.91.17.48"/>
    <s v="b06703117"/>
    <n v="10"/>
    <s v="TIP"/>
    <s v="企業實習計劃說明會"/>
    <s v="0325_富達投信"/>
    <n v="2"/>
    <n v="107"/>
    <n v="1"/>
    <n v="1"/>
    <n v="10"/>
    <s v="無"/>
    <x v="628"/>
    <n v="0"/>
    <n v="1"/>
    <n v="10"/>
    <n v="0"/>
    <n v="0"/>
    <n v="0"/>
    <s v="系"/>
    <s v="財金"/>
    <s v="財金系"/>
    <s v="財金系"/>
  </r>
  <r>
    <s v="03  7 2019  4:46PM            "/>
    <s v="劉千瑜"/>
    <s v="L225158081"/>
    <s v="女"/>
    <s v="09/07/1997                    "/>
    <s v="學生"/>
    <s v="管理學院                      "/>
    <s v="財金系"/>
    <s v="學士班"/>
    <n v="976210907"/>
    <s v="b05703116@ntu.edu.tw"/>
    <s v="其它"/>
    <s v="是"/>
    <n v="0"/>
    <n v="1"/>
    <s v="是"/>
    <m/>
    <s v="網路報名"/>
    <s v="140.112.25.106"/>
    <s v="b05703116"/>
    <n v="10"/>
    <s v="TIP"/>
    <s v="企業實習計劃說明會"/>
    <s v="0312_工研院產科國際所"/>
    <n v="2"/>
    <n v="107"/>
    <n v="1"/>
    <n v="1"/>
    <n v="10"/>
    <m/>
    <x v="629"/>
    <n v="0"/>
    <n v="1"/>
    <n v="10"/>
    <n v="0"/>
    <n v="0"/>
    <n v="0"/>
    <s v="系"/>
    <s v="財金"/>
    <s v="財金系"/>
    <s v="財金系"/>
  </r>
  <r>
    <s v="03  7 2019 10:38PM            "/>
    <s v="劉千瑜"/>
    <s v="L225158081"/>
    <s v="女"/>
    <s v="09/07/1997                    "/>
    <s v="學生"/>
    <s v="管理學院                      "/>
    <s v="財金系"/>
    <s v="學士班"/>
    <n v="976210907"/>
    <s v="b05703116@ntu.edu.tw"/>
    <s v="其它"/>
    <s v="否"/>
    <n v="0"/>
    <n v="1"/>
    <s v="是"/>
    <m/>
    <s v="網路報名"/>
    <s v="140.112.223.230"/>
    <s v="b05703116"/>
    <n v="10"/>
    <s v="TIP"/>
    <s v="企業實習計劃說明會"/>
    <s v="0314_精英公關集團"/>
    <n v="2"/>
    <n v="107"/>
    <n v="1"/>
    <n v="1"/>
    <n v="10"/>
    <s v="否"/>
    <x v="629"/>
    <n v="0"/>
    <n v="1"/>
    <n v="10"/>
    <n v="0"/>
    <n v="0"/>
    <n v="0"/>
    <s v="系"/>
    <s v="財金"/>
    <s v="財金系"/>
    <s v="財金系"/>
  </r>
  <r>
    <s v="03  7 2019  4:48PM            "/>
    <s v="劉千瑜"/>
    <s v="L225158081"/>
    <s v="女"/>
    <s v="09/07/1997                    "/>
    <s v="學生"/>
    <s v="管理學院                      "/>
    <s v="財金系"/>
    <s v="學士班"/>
    <n v="976210907"/>
    <s v="b05703116@ntu.edu.tw"/>
    <s v="其它"/>
    <s v="否"/>
    <n v="0"/>
    <n v="1"/>
    <s v="是"/>
    <m/>
    <s v="網路報名"/>
    <s v="140.112.25.106"/>
    <s v="b05703116"/>
    <n v="10"/>
    <s v="TIP"/>
    <s v="企業實習計劃說明會"/>
    <s v="0319_玉山銀行"/>
    <n v="2"/>
    <n v="107"/>
    <n v="1"/>
    <n v="1"/>
    <n v="10"/>
    <s v="否"/>
    <x v="629"/>
    <n v="0"/>
    <n v="1"/>
    <n v="10"/>
    <n v="0"/>
    <n v="0"/>
    <n v="0"/>
    <s v="系"/>
    <s v="財金"/>
    <s v="財金系"/>
    <s v="財金系"/>
  </r>
  <r>
    <s v="03 15 2019  3:02PM            "/>
    <s v="劉子暘"/>
    <s v="A127072038"/>
    <s v="女"/>
    <s v="01/02/1999                    "/>
    <s v="學生"/>
    <s v="文學院                        "/>
    <s v="外文系"/>
    <s v="學士班"/>
    <n v="961590102"/>
    <s v="liu8801@gmail.com"/>
    <s v="其它"/>
    <s v="是"/>
    <n v="0"/>
    <n v="0"/>
    <s v="是"/>
    <m/>
    <s v="現場報名"/>
    <m/>
    <s v="B06102121"/>
    <n v="0"/>
    <s v="TIP"/>
    <s v="企業實習計劃說明會"/>
    <s v="0315_聚陽實業"/>
    <n v="2"/>
    <n v="107"/>
    <n v="1"/>
    <n v="1"/>
    <n v="10"/>
    <m/>
    <x v="630"/>
    <n v="0"/>
    <n v="0"/>
    <n v="0"/>
    <n v="0"/>
    <n v="1"/>
    <n v="0"/>
    <s v="系"/>
    <s v="其他"/>
    <s v="其他系所"/>
    <s v="其他系所"/>
  </r>
  <r>
    <s v="02 18 2019  9:12AM            "/>
    <s v="劉巧儀"/>
    <s v="AD30246251"/>
    <s v="女"/>
    <s v="12/03/1990                    "/>
    <s v="學生"/>
    <s v="管理學院                      "/>
    <s v="財金系"/>
    <s v="碩士班"/>
    <n v="989090965"/>
    <s v="R06723073@ntu.edu.tw"/>
    <s v="其它"/>
    <s v="否"/>
    <n v="0"/>
    <n v="1"/>
    <s v="是"/>
    <m/>
    <s v="網路報名"/>
    <s v="27.52.109.184"/>
    <s v="r06723073"/>
    <n v="10"/>
    <s v="TIP"/>
    <s v="企業實習計劃說明會"/>
    <s v="0320_國泰金控"/>
    <n v="2"/>
    <n v="107"/>
    <n v="1"/>
    <n v="1"/>
    <n v="10"/>
    <s v="否"/>
    <x v="631"/>
    <n v="0"/>
    <n v="1"/>
    <n v="10"/>
    <n v="0"/>
    <n v="0"/>
    <n v="0"/>
    <s v="所"/>
    <s v="財金"/>
    <s v="財金所"/>
    <s v="財金所"/>
  </r>
  <r>
    <s v="03 11 2019 12:37AM            "/>
    <s v="劉永義"/>
    <s v="P124095479"/>
    <s v="男"/>
    <s v="12/05/1995                    "/>
    <s v="學生"/>
    <s v="管理學院                      "/>
    <s v="商研所"/>
    <s v="碩士班"/>
    <n v="905993108"/>
    <s v="litekevin1205@gmail.com"/>
    <s v="其它"/>
    <s v="否"/>
    <n v="1"/>
    <n v="0"/>
    <s v="否"/>
    <m/>
    <s v="網路報名"/>
    <s v="223.137.160.110"/>
    <s v="r07741071"/>
    <n v="10"/>
    <s v="TIP"/>
    <s v="企業實習計劃說明會"/>
    <s v="0318_大昌華嘉"/>
    <n v="2"/>
    <n v="107"/>
    <n v="1"/>
    <n v="1"/>
    <n v="10"/>
    <m/>
    <x v="632"/>
    <n v="1"/>
    <n v="0"/>
    <n v="0"/>
    <n v="1"/>
    <n v="0"/>
    <n v="0"/>
    <s v="所"/>
    <s v="商研"/>
    <s v="商研所"/>
    <s v="商研所"/>
  </r>
  <r>
    <s v="03 19 2019  4:48PM            "/>
    <s v="劉永義"/>
    <s v="P124095479"/>
    <s v="女"/>
    <s v="12/05/1995                    "/>
    <s v="學生"/>
    <s v="管理學院                      "/>
    <s v="商研所"/>
    <s v="碩士班"/>
    <n v="905993108"/>
    <s v="litekevin1205@gmail.com"/>
    <s v="其它"/>
    <s v="是"/>
    <n v="0"/>
    <n v="0"/>
    <s v="是"/>
    <m/>
    <s v="現場報名"/>
    <m/>
    <s v="r07741071"/>
    <n v="0"/>
    <s v="TIP"/>
    <s v="企業實習計劃說明會"/>
    <s v="0319_玉山銀行"/>
    <n v="2"/>
    <n v="107"/>
    <n v="1"/>
    <n v="1"/>
    <n v="10"/>
    <m/>
    <x v="632"/>
    <n v="0"/>
    <n v="0"/>
    <n v="0"/>
    <n v="0"/>
    <n v="1"/>
    <n v="0"/>
    <s v="所"/>
    <s v="商研"/>
    <s v="商研所"/>
    <s v="商研所"/>
  </r>
  <r>
    <s v="03  8 2019  1:58PM            "/>
    <s v="劉羽庭"/>
    <s v="A230419501"/>
    <s v="女"/>
    <s v="01/20/1999                    "/>
    <s v="學生"/>
    <s v="管理學院                      "/>
    <s v="財金系"/>
    <s v="學士班"/>
    <n v="978616803"/>
    <s v="al880120@gmail.com"/>
    <s v="其它"/>
    <s v="否"/>
    <n v="0"/>
    <n v="1"/>
    <s v="是"/>
    <m/>
    <s v="網路報名"/>
    <s v="43.248.18.131"/>
    <s v="b06102005"/>
    <n v="10"/>
    <s v="TIP"/>
    <s v="企業實習計劃說明會"/>
    <s v="0311_晟德集團"/>
    <n v="2"/>
    <n v="107"/>
    <n v="1"/>
    <n v="1"/>
    <n v="10"/>
    <s v="否"/>
    <x v="633"/>
    <n v="0"/>
    <n v="1"/>
    <n v="10"/>
    <n v="0"/>
    <n v="0"/>
    <n v="0"/>
    <s v="系"/>
    <s v="財金"/>
    <s v="財金系"/>
    <s v="財金系"/>
  </r>
  <r>
    <s v="03 11 2019  3:44PM            "/>
    <s v="劉宏毅"/>
    <s v="N125382407"/>
    <s v="男"/>
    <s v="03/02/1991                    "/>
    <s v="學生"/>
    <s v="工學院                        "/>
    <s v="工業工程所"/>
    <s v="碩士班"/>
    <n v="975500392"/>
    <s v="geraldliu98@gmail.com"/>
    <s v="其它"/>
    <s v="否"/>
    <n v="0"/>
    <n v="1"/>
    <s v="是"/>
    <m/>
    <s v="網路報名"/>
    <s v="140.112.14.72"/>
    <s v="r05546043"/>
    <n v="10"/>
    <s v="TIP"/>
    <s v="企業實習計劃說明會"/>
    <s v="0315_聚陽實業"/>
    <n v="2"/>
    <n v="107"/>
    <n v="1"/>
    <n v="1"/>
    <n v="10"/>
    <s v="是"/>
    <x v="634"/>
    <n v="0"/>
    <n v="1"/>
    <n v="10"/>
    <n v="0"/>
    <n v="0"/>
    <n v="0"/>
    <s v="所"/>
    <s v="其他"/>
    <s v="其他系所"/>
    <s v="其他系所"/>
  </r>
  <r>
    <s v="03  8 2019  1:59PM            "/>
    <s v="劉宏毅"/>
    <s v="N125382407"/>
    <s v="男"/>
    <s v="03/02/1991                    "/>
    <s v="學生"/>
    <s v="工學院                        "/>
    <s v="工業工程所"/>
    <s v="碩士班"/>
    <n v="975500392"/>
    <s v="geraldliu98@gmail.com"/>
    <s v="其它"/>
    <s v="否"/>
    <n v="0"/>
    <n v="1"/>
    <s v="是"/>
    <m/>
    <s v="網路報名"/>
    <s v="140.112.14.72"/>
    <s v="r05546043"/>
    <n v="10"/>
    <s v="TIP"/>
    <s v="企業實習計劃說明會"/>
    <s v="0318_大昌華嘉"/>
    <n v="2"/>
    <n v="107"/>
    <n v="1"/>
    <n v="1"/>
    <n v="10"/>
    <m/>
    <x v="634"/>
    <n v="0"/>
    <n v="1"/>
    <n v="10"/>
    <n v="0"/>
    <n v="0"/>
    <n v="0"/>
    <s v="所"/>
    <s v="其他"/>
    <s v="其他系所"/>
    <s v="其他系所"/>
  </r>
  <r>
    <s v="03  8 2019  2:00PM            "/>
    <s v="劉宏毅"/>
    <s v="N125382407"/>
    <s v="男"/>
    <s v="03/02/1991                    "/>
    <s v="學生"/>
    <s v="工學院                        "/>
    <s v="工業工程所"/>
    <s v="碩士班"/>
    <n v="975500392"/>
    <s v="geraldliu98@gmail.com"/>
    <s v="其它"/>
    <s v="否"/>
    <n v="1"/>
    <n v="0"/>
    <s v="否"/>
    <m/>
    <s v="網路報名"/>
    <s v="140.112.14.72"/>
    <s v="r05546043"/>
    <n v="10"/>
    <s v="TIP"/>
    <s v="企業實習計劃說明會"/>
    <s v="0322_台灣拜耳"/>
    <n v="2"/>
    <n v="107"/>
    <n v="1"/>
    <n v="1"/>
    <n v="10"/>
    <s v="是"/>
    <x v="634"/>
    <n v="1"/>
    <n v="0"/>
    <n v="0"/>
    <n v="1"/>
    <n v="0"/>
    <n v="0"/>
    <s v="所"/>
    <s v="其他"/>
    <s v="其他系所"/>
    <s v="其他系所"/>
  </r>
  <r>
    <s v="04 11 2019  2:50PM            "/>
    <s v="劉育吟"/>
    <s v="H223958189"/>
    <s v="男"/>
    <s v="08/23/1990                    "/>
    <s v="學生"/>
    <s v="管理學院                      "/>
    <s v="企管碩士專班"/>
    <s v="碩士班"/>
    <n v="988205705"/>
    <s v="yhayicao@hotmail.com;yhayicao@icloud.com"/>
    <s v="其它"/>
    <s v="是"/>
    <s v="                              "/>
    <m/>
    <s v="是"/>
    <m/>
    <s v="現場報名"/>
    <m/>
    <s v="r07749018"/>
    <n v="6"/>
    <s v="TIP"/>
    <s v="企業實習計劃說明會"/>
    <s v="0411_SAS"/>
    <n v="2"/>
    <n v="107"/>
    <n v="1"/>
    <n v="1"/>
    <n v="10"/>
    <m/>
    <x v="635"/>
    <n v="0"/>
    <n v="0"/>
    <n v="0"/>
    <n v="0"/>
    <n v="1"/>
    <n v="0"/>
    <s v="所"/>
    <s v="GMBA"/>
    <s v="GMBA"/>
    <s v="GMBA"/>
  </r>
  <r>
    <s v="03 15 2019  3:49PM            "/>
    <s v="劉佳欣"/>
    <s v="T223710893"/>
    <s v="女"/>
    <s v="09/12/1994                    "/>
    <s v="學生"/>
    <s v="管理學院                      "/>
    <s v="商研所"/>
    <s v="碩士班"/>
    <n v="929909912"/>
    <s v="r06741021@ntu.edu.tw"/>
    <s v="其它"/>
    <s v="否"/>
    <n v="1"/>
    <n v="0"/>
    <s v="否"/>
    <m/>
    <s v="網路報名"/>
    <s v="49.214.151.178"/>
    <s v="r06741021"/>
    <n v="10"/>
    <s v="TIP"/>
    <s v="企業實習計劃說明會"/>
    <s v="0318_大昌華嘉"/>
    <n v="2"/>
    <n v="107"/>
    <n v="1"/>
    <n v="1"/>
    <n v="10"/>
    <m/>
    <x v="636"/>
    <n v="1"/>
    <n v="0"/>
    <n v="0"/>
    <n v="1"/>
    <n v="0"/>
    <n v="0"/>
    <s v="所"/>
    <s v="商研"/>
    <s v="商研所"/>
    <s v="商研所"/>
  </r>
  <r>
    <s v="03  1 2019 12:01AM            "/>
    <s v="劉宜鑫"/>
    <s v="L125327477"/>
    <s v="男"/>
    <s v="01/07/1998                    "/>
    <s v="學生"/>
    <s v="理學院                        "/>
    <s v="心理系"/>
    <s v="學士班"/>
    <n v="909880728"/>
    <s v="b05207015@ntu.edu.tw"/>
    <s v="其它"/>
    <s v="否"/>
    <n v="0"/>
    <n v="1"/>
    <s v="是"/>
    <m/>
    <s v="網路報名"/>
    <s v="114.41.135.119"/>
    <s v="b05207015"/>
    <n v="10"/>
    <s v="TIP"/>
    <s v="企業實習計劃說明會"/>
    <s v="0311_晟德集團"/>
    <n v="2"/>
    <n v="107"/>
    <n v="1"/>
    <n v="1"/>
    <n v="10"/>
    <s v="否"/>
    <x v="637"/>
    <n v="0"/>
    <n v="1"/>
    <n v="10"/>
    <n v="0"/>
    <n v="0"/>
    <n v="0"/>
    <s v="系"/>
    <s v="其他"/>
    <s v="其他系所"/>
    <s v="其他系所"/>
  </r>
  <r>
    <s v="02 18 2019 11:34AM            "/>
    <s v="劉宜鑫"/>
    <s v="L125327477"/>
    <s v="男"/>
    <s v="01/07/1998                    "/>
    <s v="學生"/>
    <s v="理學院                        "/>
    <s v="心理系"/>
    <s v="學士班"/>
    <n v="909880728"/>
    <s v="b05207015@ntu.edu.tw"/>
    <s v="其它"/>
    <s v="否"/>
    <n v="0"/>
    <n v="1"/>
    <s v="是"/>
    <m/>
    <s v="網路報名"/>
    <s v="115.82.96.109"/>
    <s v="b05207015"/>
    <n v="10"/>
    <s v="TIP"/>
    <s v="企業實習計劃說明會"/>
    <s v="0314_精英公關集團"/>
    <n v="2"/>
    <n v="107"/>
    <n v="1"/>
    <n v="1"/>
    <n v="10"/>
    <s v="否"/>
    <x v="637"/>
    <n v="0"/>
    <n v="1"/>
    <n v="10"/>
    <n v="0"/>
    <n v="0"/>
    <n v="0"/>
    <s v="系"/>
    <s v="其他"/>
    <s v="其他系所"/>
    <s v="其他系所"/>
  </r>
  <r>
    <s v="03 10 2019  2:26PM            "/>
    <s v="劉宜鑫"/>
    <s v="L125327477"/>
    <s v="男"/>
    <s v="01/07/1998                    "/>
    <s v="學生"/>
    <s v="理學院                        "/>
    <s v="心理系"/>
    <s v="學士班"/>
    <n v="909880728"/>
    <s v="b05207015@ntu.edu.tw"/>
    <s v="其它"/>
    <s v="否"/>
    <n v="0"/>
    <n v="1"/>
    <s v="是"/>
    <m/>
    <s v="網路報名"/>
    <s v="180.204.72.168"/>
    <s v="b05207015"/>
    <n v="10"/>
    <s v="TIP"/>
    <s v="企業實習計劃說明會"/>
    <s v="0315_聚陽實業"/>
    <n v="2"/>
    <n v="107"/>
    <n v="1"/>
    <n v="1"/>
    <n v="10"/>
    <s v="否"/>
    <x v="637"/>
    <n v="0"/>
    <n v="1"/>
    <n v="10"/>
    <n v="0"/>
    <n v="0"/>
    <n v="0"/>
    <s v="系"/>
    <s v="其他"/>
    <s v="其他系所"/>
    <s v="其他系所"/>
  </r>
  <r>
    <s v="03 10 2019  2:27PM            "/>
    <s v="劉宜鑫"/>
    <s v="L125327477"/>
    <s v="男"/>
    <s v="01/07/1998                    "/>
    <s v="學生"/>
    <s v="理學院                        "/>
    <s v="心理系"/>
    <s v="學士班"/>
    <n v="909880728"/>
    <s v="b05207015@ntu.edu.tw"/>
    <s v="其它"/>
    <s v="否"/>
    <n v="0"/>
    <n v="1"/>
    <s v="是"/>
    <m/>
    <s v="網路報名"/>
    <s v="180.204.72.168"/>
    <s v="b05207015"/>
    <n v="10"/>
    <s v="TIP"/>
    <s v="企業實習計劃說明會"/>
    <s v="0318_大昌華嘉"/>
    <n v="2"/>
    <n v="107"/>
    <n v="1"/>
    <n v="1"/>
    <n v="10"/>
    <m/>
    <x v="637"/>
    <n v="0"/>
    <n v="1"/>
    <n v="10"/>
    <n v="0"/>
    <n v="0"/>
    <n v="0"/>
    <s v="系"/>
    <s v="其他"/>
    <s v="其他系所"/>
    <s v="其他系所"/>
  </r>
  <r>
    <s v="05  4 2019 10:50PM            "/>
    <s v="劉怡彤"/>
    <s v="B223311439"/>
    <s v="女"/>
    <s v="08/16/1999                    "/>
    <s v="學生"/>
    <s v="管理學院                      "/>
    <s v="財金系"/>
    <s v="學士班"/>
    <n v="970889365"/>
    <s v="b06703118@ntu.edu.tw"/>
    <s v="其它"/>
    <s v="否"/>
    <s v="                              "/>
    <m/>
    <s v="是"/>
    <m/>
    <s v="網路報名"/>
    <s v="61.230.137.59"/>
    <s v="b06703118"/>
    <n v="6"/>
    <s v="TIP"/>
    <s v="企業實習說明會"/>
    <s v="0506_綠藤生機"/>
    <n v="2"/>
    <n v="107"/>
    <n v="1"/>
    <n v="1"/>
    <n v="10"/>
    <s v="否"/>
    <x v="638"/>
    <n v="0"/>
    <n v="1"/>
    <n v="10"/>
    <n v="0"/>
    <n v="0"/>
    <n v="0"/>
    <s v="系"/>
    <s v="財金"/>
    <s v="財金系"/>
    <s v="財金系"/>
  </r>
  <r>
    <s v="03 21 2019  9:23AM            "/>
    <s v="劉昀妮"/>
    <s v="A230729851"/>
    <s v="女"/>
    <s v="12/05/1997                    "/>
    <s v="學生"/>
    <s v="管理學院                      "/>
    <s v="財金系"/>
    <s v="學士班"/>
    <n v="933601205"/>
    <m/>
    <s v="其它"/>
    <s v="是"/>
    <n v="0"/>
    <n v="0"/>
    <s v="是"/>
    <m/>
    <s v="現場報名"/>
    <m/>
    <s v="b05703117"/>
    <n v="0"/>
    <s v="職涯講堂"/>
    <s v="校友職涯分享會"/>
    <s v="0320_國企B97陳迦樂"/>
    <n v="2"/>
    <n v="107"/>
    <n v="1"/>
    <n v="1"/>
    <n v="10"/>
    <m/>
    <x v="639"/>
    <n v="0"/>
    <n v="0"/>
    <n v="0"/>
    <n v="0"/>
    <n v="1"/>
    <n v="0"/>
    <s v="系"/>
    <s v="財金"/>
    <s v="財金系"/>
    <s v="財金系"/>
  </r>
  <r>
    <s v="03  6 2019 11:51AM            "/>
    <s v="劉冠宏"/>
    <s v="S124870895"/>
    <s v="男"/>
    <s v="12/03/1995                    "/>
    <s v="校外人士"/>
    <m/>
    <m/>
    <m/>
    <n v="912906507"/>
    <s v="snoopy403540668@gmail.com"/>
    <s v="其它"/>
    <s v="否"/>
    <n v="0"/>
    <n v="1"/>
    <s v="是"/>
    <m/>
    <s v="網路報名"/>
    <s v="223.140.37.27"/>
    <s v="dam1995s"/>
    <n v="10"/>
    <s v="TIP"/>
    <s v="企業實習計劃說明會"/>
    <s v="0319_玉山銀行"/>
    <n v="2"/>
    <n v="107"/>
    <n v="1"/>
    <n v="1"/>
    <n v="10"/>
    <s v="否"/>
    <x v="640"/>
    <n v="0"/>
    <n v="1"/>
    <n v="10"/>
    <n v="0"/>
    <n v="0"/>
    <n v="0"/>
    <s v="其他"/>
    <s v="非在校生"/>
    <s v="其他"/>
    <s v="其他"/>
  </r>
  <r>
    <s v="03  6 2019 11:52AM            "/>
    <s v="劉冠宏"/>
    <s v="S124870895"/>
    <s v="男"/>
    <s v="12/03/1995                    "/>
    <s v="校外人士"/>
    <m/>
    <m/>
    <m/>
    <n v="912906507"/>
    <s v="snoopy403540668@gmail.com"/>
    <s v="其它"/>
    <s v="否"/>
    <n v="0"/>
    <n v="1"/>
    <s v="是"/>
    <m/>
    <s v="網路報名"/>
    <s v="223.140.37.27"/>
    <s v="dam1995s"/>
    <n v="10"/>
    <s v="TIP"/>
    <s v="企業實習計劃說明會"/>
    <s v="0320_國泰金控"/>
    <n v="2"/>
    <n v="107"/>
    <n v="1"/>
    <n v="1"/>
    <n v="10"/>
    <s v="否"/>
    <x v="640"/>
    <n v="0"/>
    <n v="1"/>
    <n v="10"/>
    <n v="0"/>
    <n v="0"/>
    <n v="0"/>
    <s v="其他"/>
    <s v="非在校生"/>
    <s v="其他"/>
    <s v="其他"/>
  </r>
  <r>
    <s v="03 19 2019  4:54PM            "/>
    <s v="劉奕岑"/>
    <s v="F230076145"/>
    <s v="女"/>
    <s v="08/19/1998                    "/>
    <s v="學生"/>
    <s v="管理學院                      "/>
    <s v="會計系"/>
    <s v="學士班"/>
    <n v="917923558"/>
    <m/>
    <s v="其它"/>
    <s v="是"/>
    <n v="0"/>
    <n v="0"/>
    <s v="是"/>
    <m/>
    <s v="現場報名"/>
    <m/>
    <s v="b05702102"/>
    <n v="0"/>
    <s v="TIP"/>
    <s v="企業實習計劃說明會"/>
    <s v="0319_玉山銀行"/>
    <n v="2"/>
    <n v="107"/>
    <n v="1"/>
    <n v="1"/>
    <n v="10"/>
    <m/>
    <x v="641"/>
    <n v="0"/>
    <n v="0"/>
    <n v="0"/>
    <n v="0"/>
    <n v="1"/>
    <n v="0"/>
    <s v="系"/>
    <s v="會計"/>
    <s v="會計系"/>
    <s v="會計系"/>
  </r>
  <r>
    <s v="03 19 2019  2:28PM            "/>
    <s v="劉奕岑"/>
    <s v="F230076145"/>
    <s v="女"/>
    <s v="08/19/1998                    "/>
    <s v="學生"/>
    <s v="管理學院                      "/>
    <s v="會計系"/>
    <s v="學士班"/>
    <n v="917923558"/>
    <s v="b05702102@ntu.edu.tw"/>
    <s v="其它"/>
    <s v="否"/>
    <n v="0"/>
    <n v="1"/>
    <s v="是"/>
    <m/>
    <s v="網路報名"/>
    <s v="140.112.25.106"/>
    <s v="b05702102"/>
    <n v="10"/>
    <s v="TIP"/>
    <s v="企業實習計劃說明會"/>
    <s v="0320_國泰金控"/>
    <n v="2"/>
    <n v="107"/>
    <n v="1"/>
    <n v="1"/>
    <n v="10"/>
    <s v="否"/>
    <x v="641"/>
    <n v="0"/>
    <n v="1"/>
    <n v="10"/>
    <n v="0"/>
    <n v="0"/>
    <n v="0"/>
    <s v="系"/>
    <s v="會計"/>
    <s v="會計系"/>
    <s v="會計系"/>
  </r>
  <r>
    <s v="03 11 2019 12:08AM            "/>
    <s v="劉映芃"/>
    <s v="A229584426"/>
    <s v="女"/>
    <s v="12/20/1997                    "/>
    <s v="學生"/>
    <s v="管理學院                      "/>
    <s v="財金系"/>
    <s v="學士班"/>
    <n v="921839965"/>
    <s v="b05703118@ntu.edu.tw"/>
    <s v="其它"/>
    <s v="否"/>
    <n v="0"/>
    <n v="1"/>
    <s v="是"/>
    <m/>
    <s v="網路報名"/>
    <s v="118.169.240.24"/>
    <s v="b05703118"/>
    <n v="10"/>
    <s v="TIP"/>
    <s v="企業實習計劃說明會"/>
    <s v="0311_晟德集團"/>
    <n v="2"/>
    <n v="107"/>
    <n v="1"/>
    <n v="1"/>
    <n v="10"/>
    <s v="否"/>
    <x v="642"/>
    <n v="0"/>
    <n v="1"/>
    <n v="10"/>
    <n v="0"/>
    <n v="0"/>
    <n v="0"/>
    <s v="系"/>
    <s v="財金"/>
    <s v="財金系"/>
    <s v="財金系"/>
  </r>
  <r>
    <s v="03 10 2019 11:56PM            "/>
    <s v="劉映芃"/>
    <s v="A229584426"/>
    <s v="女"/>
    <s v="12/20/1997                    "/>
    <s v="學生"/>
    <s v="管理學院                      "/>
    <s v="財金系"/>
    <s v="學士班"/>
    <n v="921839965"/>
    <s v="b05703118@ntu.edu.tw"/>
    <s v="其它"/>
    <s v="否"/>
    <n v="0"/>
    <n v="1"/>
    <s v="是"/>
    <m/>
    <s v="網路報名"/>
    <s v="118.169.240.24"/>
    <s v="b05703118"/>
    <n v="10"/>
    <s v="TIP"/>
    <s v="企業實習計劃說明會"/>
    <s v="0314_精英公關集團"/>
    <n v="2"/>
    <n v="107"/>
    <n v="1"/>
    <n v="1"/>
    <n v="10"/>
    <s v="否"/>
    <x v="642"/>
    <n v="0"/>
    <n v="1"/>
    <n v="10"/>
    <n v="0"/>
    <n v="0"/>
    <n v="0"/>
    <s v="系"/>
    <s v="財金"/>
    <s v="財金系"/>
    <s v="財金系"/>
  </r>
  <r>
    <s v="03 10 2019 11:52PM            "/>
    <s v="劉映芃"/>
    <s v="A229584426"/>
    <s v="女"/>
    <s v="12/20/1997                    "/>
    <s v="學生"/>
    <s v="管理學院                      "/>
    <s v="財金系"/>
    <s v="學士班"/>
    <n v="921839965"/>
    <s v="b05703118@ntu.edu.tw"/>
    <s v="其它"/>
    <s v="否"/>
    <n v="0"/>
    <n v="1"/>
    <s v="是"/>
    <m/>
    <s v="網路報名"/>
    <s v="118.169.240.24"/>
    <s v="b05703118"/>
    <n v="10"/>
    <s v="TIP"/>
    <s v="企業實習計劃說明會"/>
    <s v="0315_聚陽實業"/>
    <n v="2"/>
    <n v="107"/>
    <n v="1"/>
    <n v="1"/>
    <n v="10"/>
    <s v="否"/>
    <x v="642"/>
    <n v="0"/>
    <n v="1"/>
    <n v="10"/>
    <n v="0"/>
    <n v="0"/>
    <n v="0"/>
    <s v="系"/>
    <s v="財金"/>
    <s v="財金系"/>
    <s v="財金系"/>
  </r>
  <r>
    <s v="03 11 2019 12:01AM            "/>
    <s v="劉映芃"/>
    <s v="A229584426"/>
    <s v="女"/>
    <s v="12/20/1997                    "/>
    <s v="學生"/>
    <s v="管理學院                      "/>
    <s v="財金系"/>
    <s v="學士班"/>
    <n v="921839965"/>
    <s v="b05703118@ntu.edu.tw"/>
    <s v="其它"/>
    <s v="否"/>
    <n v="0"/>
    <n v="1"/>
    <s v="是"/>
    <m/>
    <s v="網路報名"/>
    <s v="118.169.240.24"/>
    <s v="b05703118"/>
    <n v="10"/>
    <s v="TIP"/>
    <s v="企業實習計劃說明會"/>
    <s v="0318_大昌華嘉"/>
    <n v="2"/>
    <n v="107"/>
    <n v="1"/>
    <n v="1"/>
    <n v="10"/>
    <m/>
    <x v="642"/>
    <n v="0"/>
    <n v="1"/>
    <n v="10"/>
    <n v="0"/>
    <n v="0"/>
    <n v="0"/>
    <s v="系"/>
    <s v="財金"/>
    <s v="財金系"/>
    <s v="財金系"/>
  </r>
  <r>
    <s v="03 15 2019  1:50PM            "/>
    <s v="劉映芃"/>
    <s v="A229584426"/>
    <s v="女"/>
    <s v="12/20/1997                    "/>
    <s v="學生"/>
    <s v="管理學院                      "/>
    <s v="財金系"/>
    <s v="學士班"/>
    <n v="921839965"/>
    <s v="b05703118@ntu.edu.tw"/>
    <s v="其它"/>
    <s v="否"/>
    <n v="0"/>
    <n v="1"/>
    <s v="是"/>
    <m/>
    <s v="網路報名"/>
    <s v="140.112.25.3"/>
    <s v="b05703118"/>
    <n v="10"/>
    <s v="TIP"/>
    <s v="企業實習計劃說明會"/>
    <s v="0319_玉山銀行"/>
    <n v="2"/>
    <n v="107"/>
    <n v="1"/>
    <n v="1"/>
    <n v="10"/>
    <s v="否"/>
    <x v="642"/>
    <n v="0"/>
    <n v="1"/>
    <n v="10"/>
    <n v="0"/>
    <n v="0"/>
    <n v="0"/>
    <s v="系"/>
    <s v="財金"/>
    <s v="財金系"/>
    <s v="財金系"/>
  </r>
  <r>
    <s v="03 10 2019 11:58PM            "/>
    <s v="劉映芃"/>
    <s v="A229584426"/>
    <s v="女"/>
    <s v="12/20/1997                    "/>
    <s v="學生"/>
    <s v="管理學院                      "/>
    <s v="財金系"/>
    <s v="學士班"/>
    <n v="921839965"/>
    <s v="b05703118@ntu.edu.tw"/>
    <s v="其它"/>
    <s v="否"/>
    <n v="0"/>
    <n v="1"/>
    <s v="是"/>
    <m/>
    <s v="網路報名"/>
    <s v="118.169.240.24"/>
    <s v="b05703118"/>
    <n v="10"/>
    <s v="TIP"/>
    <s v="企業實習計劃說明會"/>
    <s v="0322_台灣拜耳"/>
    <n v="2"/>
    <n v="107"/>
    <n v="1"/>
    <n v="1"/>
    <n v="10"/>
    <s v="否"/>
    <x v="642"/>
    <n v="0"/>
    <n v="1"/>
    <n v="10"/>
    <n v="0"/>
    <n v="0"/>
    <n v="0"/>
    <s v="系"/>
    <s v="財金"/>
    <s v="財金系"/>
    <s v="財金系"/>
  </r>
  <r>
    <s v="03 11 2019 12:06AM            "/>
    <s v="劉映芃"/>
    <s v="A229584426"/>
    <s v="女"/>
    <s v="12/20/1997                    "/>
    <s v="學生"/>
    <s v="管理學院                      "/>
    <s v="財金系"/>
    <s v="學士班"/>
    <n v="921839965"/>
    <s v="b05703118@ntu.edu.tw"/>
    <s v="其它"/>
    <s v="否"/>
    <n v="0"/>
    <n v="1"/>
    <s v="是"/>
    <m/>
    <s v="網路報名"/>
    <s v="118.169.240.24"/>
    <s v="b05703118"/>
    <n v="10"/>
    <s v="TIP"/>
    <s v="企業實習計劃說明會"/>
    <s v="0325_富達投信"/>
    <n v="2"/>
    <n v="107"/>
    <n v="1"/>
    <n v="1"/>
    <n v="10"/>
    <s v="否"/>
    <x v="642"/>
    <n v="0"/>
    <n v="1"/>
    <n v="10"/>
    <n v="0"/>
    <n v="0"/>
    <n v="0"/>
    <s v="系"/>
    <s v="財金"/>
    <s v="財金系"/>
    <s v="財金系"/>
  </r>
  <r>
    <s v="03 11 2019 12:04AM            "/>
    <s v="劉映芃"/>
    <s v="A229584426"/>
    <s v="女"/>
    <s v="12/20/1997                    "/>
    <s v="學生"/>
    <s v="管理學院                      "/>
    <s v="財金系"/>
    <s v="學士班"/>
    <n v="921839965"/>
    <s v="b05703118@ntu.edu.tw"/>
    <s v="其它"/>
    <s v="否"/>
    <s v="                              "/>
    <m/>
    <s v="是"/>
    <m/>
    <s v="網路報名"/>
    <s v="118.169.240.24"/>
    <s v="b05703118"/>
    <n v="6"/>
    <s v="TIP"/>
    <s v="企業實習計劃說明會"/>
    <s v="0411_SAS"/>
    <n v="2"/>
    <n v="107"/>
    <n v="1"/>
    <n v="1"/>
    <n v="10"/>
    <m/>
    <x v="642"/>
    <n v="0"/>
    <n v="1"/>
    <n v="10"/>
    <n v="0"/>
    <n v="0"/>
    <n v="0"/>
    <s v="系"/>
    <s v="財金"/>
    <s v="財金系"/>
    <s v="財金系"/>
  </r>
  <r>
    <s v="04 11 2019  1:26PM            "/>
    <s v="劉映芃"/>
    <s v="A229584426"/>
    <s v="女"/>
    <s v="12/20/1997                    "/>
    <s v="學生"/>
    <s v="管理學院                      "/>
    <s v="財金系"/>
    <s v="學士班"/>
    <n v="921839965"/>
    <s v="b05703118@ntu.edu.tw"/>
    <s v="其它"/>
    <s v="否"/>
    <s v="                              "/>
    <m/>
    <s v="是"/>
    <m/>
    <s v="網路報名"/>
    <s v="140.112.25.17"/>
    <s v="b05703118"/>
    <n v="6"/>
    <s v="職業工坊"/>
    <s v="面試實戰工作坊"/>
    <s v="0422_金融業"/>
    <n v="2"/>
    <n v="107"/>
    <n v="1"/>
    <n v="1"/>
    <n v="10"/>
    <s v="是"/>
    <x v="642"/>
    <n v="0"/>
    <n v="1"/>
    <n v="10"/>
    <n v="0"/>
    <n v="0"/>
    <n v="0"/>
    <s v="系"/>
    <s v="財金"/>
    <s v="財金系"/>
    <s v="財金系"/>
  </r>
  <r>
    <s v="03 22 2019 12:44PM            "/>
    <s v="劉映芃"/>
    <s v="A229584426"/>
    <s v="女"/>
    <s v="12/20/1997                    "/>
    <s v="學生"/>
    <s v="管理學院                      "/>
    <s v="財金系"/>
    <s v="學士班"/>
    <n v="921839965"/>
    <s v="b05703118@ntu.edu.tw"/>
    <s v="其它"/>
    <s v="否"/>
    <s v="                              "/>
    <m/>
    <s v="是"/>
    <m/>
    <s v="網路報名"/>
    <s v="140.112.25.11"/>
    <s v="b05703118"/>
    <n v="6"/>
    <s v="TIP"/>
    <s v="企業實習說明會"/>
    <s v="0425_Dapp Pocket"/>
    <n v="2"/>
    <n v="107"/>
    <n v="1"/>
    <n v="1"/>
    <n v="10"/>
    <s v="否"/>
    <x v="642"/>
    <n v="0"/>
    <n v="1"/>
    <n v="10"/>
    <n v="0"/>
    <n v="0"/>
    <n v="0"/>
    <s v="系"/>
    <s v="財金"/>
    <s v="財金系"/>
    <s v="財金系"/>
  </r>
  <r>
    <s v="04 26 2019  2:46PM            "/>
    <s v="劉映芃"/>
    <s v="A229584426"/>
    <s v="男"/>
    <s v="12/20/1997                    "/>
    <s v="學生"/>
    <s v="管理學院                      "/>
    <s v="財金系"/>
    <s v="學士班"/>
    <n v="921839965"/>
    <m/>
    <s v="其它"/>
    <s v="是"/>
    <s v="                              "/>
    <m/>
    <s v="是"/>
    <m/>
    <s v="現場報名"/>
    <m/>
    <s v="b05703118"/>
    <n v="6"/>
    <s v="TIP"/>
    <s v="企業實習說明會"/>
    <s v="0426_台灣通用磨坊"/>
    <n v="2"/>
    <n v="107"/>
    <n v="1"/>
    <n v="1"/>
    <n v="10"/>
    <m/>
    <x v="642"/>
    <n v="0"/>
    <n v="0"/>
    <n v="0"/>
    <n v="0"/>
    <n v="1"/>
    <n v="0"/>
    <s v="系"/>
    <s v="財金"/>
    <s v="財金系"/>
    <s v="財金系"/>
  </r>
  <r>
    <s v="02 23 2019  3:06PM            "/>
    <s v="劉映辰"/>
    <s v="C221609393"/>
    <s v="女"/>
    <s v="03/24/2000                    "/>
    <s v="學生"/>
    <s v="社會科學院                    "/>
    <s v="經濟系"/>
    <s v="學士班"/>
    <n v="966502695"/>
    <s v="b07303065@ntu.edu.tw"/>
    <s v="其它"/>
    <s v="否"/>
    <n v="1"/>
    <n v="0"/>
    <s v="否"/>
    <m/>
    <s v="網路報名"/>
    <s v="140.112.25.121"/>
    <s v="b07303065"/>
    <n v="10"/>
    <s v="TIP"/>
    <s v="企業實習計劃說明會"/>
    <s v="0320_國泰金控"/>
    <n v="2"/>
    <n v="107"/>
    <n v="1"/>
    <n v="1"/>
    <n v="10"/>
    <s v="有"/>
    <x v="643"/>
    <n v="1"/>
    <n v="0"/>
    <n v="0"/>
    <n v="1"/>
    <n v="0"/>
    <n v="0"/>
    <s v="系"/>
    <s v="其他"/>
    <s v="其他系所"/>
    <s v="其他系所"/>
  </r>
  <r>
    <s v="03 19 2019  4:48PM            "/>
    <s v="劉昱謙"/>
    <s v="E125519863"/>
    <s v="女"/>
    <s v="06/11/1999                    "/>
    <s v="學生"/>
    <s v="管理學院                      "/>
    <s v="財金系"/>
    <s v="學士班"/>
    <n v="973260398"/>
    <s v="s777945@gmail.com"/>
    <s v="其它"/>
    <s v="是"/>
    <n v="0"/>
    <n v="0"/>
    <s v="是"/>
    <m/>
    <s v="現場報名"/>
    <m/>
    <s v="b06703039"/>
    <n v="0"/>
    <s v="TIP"/>
    <s v="企業實習計劃說明會"/>
    <s v="0319_玉山銀行"/>
    <n v="2"/>
    <n v="107"/>
    <n v="1"/>
    <n v="1"/>
    <n v="10"/>
    <m/>
    <x v="644"/>
    <n v="0"/>
    <n v="0"/>
    <n v="0"/>
    <n v="0"/>
    <n v="1"/>
    <n v="0"/>
    <s v="系"/>
    <s v="財金"/>
    <s v="財金系"/>
    <s v="財金系"/>
  </r>
  <r>
    <s v="03  5 2019 11:36PM            "/>
    <s v="劉盈妤"/>
    <s v="A230144545"/>
    <s v="女"/>
    <s v="07/18/1999                    "/>
    <s v="學生"/>
    <s v="社會科學院                    "/>
    <s v="經濟系"/>
    <s v="學士班"/>
    <n v="988029248"/>
    <s v="carol940091@gmail.com"/>
    <s v="其它"/>
    <s v="否"/>
    <n v="0"/>
    <n v="1"/>
    <s v="是"/>
    <m/>
    <s v="網路報名"/>
    <s v="220.137.18.251"/>
    <s v="b06303112"/>
    <n v="10"/>
    <s v="TIP"/>
    <s v="企業實習計劃說明會"/>
    <s v="0315_聚陽實業"/>
    <n v="2"/>
    <n v="107"/>
    <n v="1"/>
    <n v="1"/>
    <n v="10"/>
    <s v="否"/>
    <x v="645"/>
    <n v="0"/>
    <n v="1"/>
    <n v="10"/>
    <n v="0"/>
    <n v="0"/>
    <n v="0"/>
    <s v="系"/>
    <s v="其他"/>
    <s v="其他系所"/>
    <s v="其他系所"/>
  </r>
  <r>
    <s v="03  5 2019 11:40PM            "/>
    <s v="劉盈妤"/>
    <s v="A230144545"/>
    <s v="女"/>
    <s v="07/18/1999                    "/>
    <s v="學生"/>
    <s v="社會科學院                    "/>
    <s v="經濟系"/>
    <s v="學士班"/>
    <n v="988029248"/>
    <s v="carol940091@gmail.com"/>
    <s v="其它"/>
    <s v="否"/>
    <n v="0"/>
    <n v="1"/>
    <s v="是"/>
    <m/>
    <s v="網路報名"/>
    <s v="220.137.18.251"/>
    <s v="b06303112"/>
    <n v="10"/>
    <s v="TIP"/>
    <s v="企業實習計劃說明會"/>
    <s v="0319_玉山銀行"/>
    <n v="2"/>
    <n v="107"/>
    <n v="1"/>
    <n v="1"/>
    <n v="10"/>
    <s v="否"/>
    <x v="645"/>
    <n v="0"/>
    <n v="1"/>
    <n v="10"/>
    <n v="0"/>
    <n v="0"/>
    <n v="0"/>
    <s v="系"/>
    <s v="其他"/>
    <s v="其他系所"/>
    <s v="其他系所"/>
  </r>
  <r>
    <s v="03  5 2019 11:39PM            "/>
    <s v="劉盈妤"/>
    <s v="A230144545"/>
    <s v="女"/>
    <s v="07/18/1999                    "/>
    <s v="學生"/>
    <s v="社會科學院                    "/>
    <s v="經濟系"/>
    <s v="學士班"/>
    <n v="988029248"/>
    <s v="carol940091@gmail.com"/>
    <s v="其它"/>
    <s v="否"/>
    <n v="0"/>
    <n v="1"/>
    <s v="是"/>
    <m/>
    <s v="網路報名"/>
    <s v="220.137.18.251"/>
    <s v="b06303112"/>
    <n v="10"/>
    <s v="TIP"/>
    <s v="企業實習計劃說明會"/>
    <s v="0320_國泰金控"/>
    <n v="2"/>
    <n v="107"/>
    <n v="1"/>
    <n v="1"/>
    <n v="10"/>
    <s v="無"/>
    <x v="645"/>
    <n v="0"/>
    <n v="1"/>
    <n v="10"/>
    <n v="0"/>
    <n v="0"/>
    <n v="0"/>
    <s v="系"/>
    <s v="其他"/>
    <s v="其他系所"/>
    <s v="其他系所"/>
  </r>
  <r>
    <s v="03  5 2019 11:35PM            "/>
    <s v="劉盈妤"/>
    <s v="A230144545"/>
    <s v="女"/>
    <s v="07/18/1999                    "/>
    <s v="學生"/>
    <s v="社會科學院                    "/>
    <s v="經濟系"/>
    <s v="學士班"/>
    <n v="988029248"/>
    <s v="carol940091@gmail.com"/>
    <s v="其它"/>
    <s v="否"/>
    <s v="                              "/>
    <m/>
    <s v="是"/>
    <m/>
    <s v="網路報名"/>
    <s v="220.137.18.251"/>
    <s v="b06303112"/>
    <n v="6"/>
    <s v="TIP"/>
    <s v="企業實習計劃說明會"/>
    <s v="0411_SAS"/>
    <n v="2"/>
    <n v="107"/>
    <n v="1"/>
    <n v="1"/>
    <n v="10"/>
    <m/>
    <x v="645"/>
    <n v="0"/>
    <n v="1"/>
    <n v="10"/>
    <n v="0"/>
    <n v="0"/>
    <n v="0"/>
    <s v="系"/>
    <s v="其他"/>
    <s v="其他系所"/>
    <s v="其他系所"/>
  </r>
  <r>
    <m/>
    <s v="劉羿杏"/>
    <m/>
    <m/>
    <m/>
    <s v="企業夥伴"/>
    <s v="燦星旅遊"/>
    <m/>
    <s v="其他"/>
    <m/>
    <m/>
    <m/>
    <m/>
    <m/>
    <m/>
    <s v="是"/>
    <m/>
    <s v="網路報名"/>
    <m/>
    <s v="其他"/>
    <m/>
    <s v="TCP"/>
    <s v="結業式"/>
    <s v="0329_結業式"/>
    <n v="2"/>
    <n v="107"/>
    <n v="1"/>
    <n v="0"/>
    <n v="0"/>
    <m/>
    <x v="646"/>
    <n v="0"/>
    <n v="1"/>
    <n v="0"/>
    <n v="0"/>
    <n v="0"/>
    <n v="0"/>
    <s v="其他"/>
    <s v="非在校生"/>
    <s v="其他"/>
    <s v="其他"/>
  </r>
  <r>
    <s v="03 12 2019  2:22PM            "/>
    <s v="劉家瑜"/>
    <s v="B223236771"/>
    <s v="女"/>
    <s v="04/09/1999                    "/>
    <s v="學生"/>
    <s v="管理學院                      "/>
    <s v="工管系企管組"/>
    <s v="學士班"/>
    <n v="905910996"/>
    <s v="liu190409@gmail.com"/>
    <s v="其它"/>
    <s v="否"/>
    <n v="0"/>
    <n v="1"/>
    <s v="是"/>
    <m/>
    <s v="網路報名"/>
    <s v="223.139.219.78"/>
    <s v="b06701159"/>
    <n v="10"/>
    <s v="TIP"/>
    <s v="企業實習計劃說明會"/>
    <s v="0313_全球人壽"/>
    <n v="2"/>
    <n v="107"/>
    <n v="1"/>
    <n v="1"/>
    <n v="10"/>
    <s v="否"/>
    <x v="647"/>
    <n v="0"/>
    <n v="1"/>
    <n v="10"/>
    <n v="0"/>
    <n v="0"/>
    <n v="0"/>
    <s v="系"/>
    <s v="工管"/>
    <s v="工管系"/>
    <s v="工管系"/>
  </r>
  <r>
    <s v="03 13 2019  1:34PM            "/>
    <s v="劉家瑜"/>
    <s v="B223236771"/>
    <s v="女"/>
    <s v="04/09/1999                    "/>
    <s v="學生"/>
    <s v="管理學院                      "/>
    <s v="工管系企管組"/>
    <s v="學士班"/>
    <n v="905910996"/>
    <s v="liu190409@gmail.com"/>
    <s v="其它"/>
    <s v="否"/>
    <n v="0"/>
    <n v="1"/>
    <s v="是"/>
    <m/>
    <s v="網路報名"/>
    <s v="140.112.25.30"/>
    <s v="b06701159"/>
    <n v="10"/>
    <s v="TIP"/>
    <s v="企業實習計劃說明會"/>
    <s v="0314_精英公關集團"/>
    <n v="2"/>
    <n v="107"/>
    <n v="1"/>
    <n v="1"/>
    <n v="10"/>
    <s v="否"/>
    <x v="647"/>
    <n v="0"/>
    <n v="1"/>
    <n v="10"/>
    <n v="0"/>
    <n v="0"/>
    <n v="0"/>
    <s v="系"/>
    <s v="工管"/>
    <s v="工管系"/>
    <s v="工管系"/>
  </r>
  <r>
    <s v="03 14 2019  1:49PM            "/>
    <s v="劉家瑜"/>
    <s v="B223236771"/>
    <s v="女"/>
    <s v="04/09/1999                    "/>
    <s v="學生"/>
    <s v="管理學院                      "/>
    <s v="工管系企管組"/>
    <s v="學士班"/>
    <n v="905910996"/>
    <s v="liu190409@gmail.com"/>
    <s v="其它"/>
    <s v="否"/>
    <n v="0"/>
    <n v="1"/>
    <s v="是"/>
    <m/>
    <s v="網路報名"/>
    <s v="114.136.208.55"/>
    <s v="b06701159"/>
    <n v="10"/>
    <s v="TIP"/>
    <s v="企業實習計劃說明會"/>
    <s v="0319_玉山銀行"/>
    <n v="2"/>
    <n v="107"/>
    <n v="1"/>
    <n v="1"/>
    <n v="10"/>
    <s v="否"/>
    <x v="647"/>
    <n v="0"/>
    <n v="1"/>
    <n v="10"/>
    <n v="0"/>
    <n v="0"/>
    <n v="0"/>
    <s v="系"/>
    <s v="工管"/>
    <s v="工管系"/>
    <s v="工管系"/>
  </r>
  <r>
    <s v="03 26 2019  5:10PM            "/>
    <s v="劉家瑜"/>
    <s v="B223236771"/>
    <s v="女"/>
    <s v="04/09/1999                    "/>
    <s v="學生"/>
    <s v="管理學院                      "/>
    <s v="工管系企管組"/>
    <s v="學士班"/>
    <n v="905910996"/>
    <s v="liu190409@gmail.com"/>
    <s v="其它"/>
    <s v="否"/>
    <s v="                              "/>
    <m/>
    <s v="是"/>
    <m/>
    <s v="網路報名"/>
    <s v="223.136.208.178"/>
    <s v="b06701159"/>
    <n v="6"/>
    <s v="TIP"/>
    <s v="企業實習計劃說明會"/>
    <s v="0327_願麗醫美集團"/>
    <n v="2"/>
    <n v="107"/>
    <n v="1"/>
    <n v="1"/>
    <n v="10"/>
    <s v="否"/>
    <x v="647"/>
    <n v="0"/>
    <n v="1"/>
    <n v="10"/>
    <n v="0"/>
    <n v="0"/>
    <n v="0"/>
    <s v="系"/>
    <s v="工管"/>
    <s v="工管系"/>
    <s v="工管系"/>
  </r>
  <r>
    <s v="02 25 2019 11:59PM            "/>
    <s v="劉容豔"/>
    <s v="H225192867"/>
    <s v="女"/>
    <s v="03/17/1999                    "/>
    <s v="學生"/>
    <s v="生物資源暨農學院              "/>
    <s v="園藝系"/>
    <s v="學士班"/>
    <n v="978014921"/>
    <s v="ruby880317@gmail.com"/>
    <s v="其它"/>
    <s v="否"/>
    <n v="1"/>
    <n v="0"/>
    <s v="否"/>
    <m/>
    <s v="網路報名"/>
    <s v="140.112.223.161"/>
    <s v="b06608068"/>
    <n v="10"/>
    <s v="TIP"/>
    <s v="企業實習計劃說明會"/>
    <s v="0322_台灣拜耳"/>
    <n v="2"/>
    <n v="107"/>
    <n v="1"/>
    <n v="1"/>
    <n v="10"/>
    <s v="否"/>
    <x v="648"/>
    <n v="1"/>
    <n v="0"/>
    <n v="0"/>
    <n v="1"/>
    <n v="0"/>
    <n v="0"/>
    <s v="系"/>
    <s v="其他"/>
    <s v="其他系所"/>
    <s v="其他系所"/>
  </r>
  <r>
    <s v="03 12 2019  5:12PM            "/>
    <s v="劉書睿"/>
    <s v="C121506322"/>
    <s v="男"/>
    <s v="09/05/1996                    "/>
    <s v="學生"/>
    <s v="管理學院                      "/>
    <s v="會計系"/>
    <s v="學士班"/>
    <n v="930388786"/>
    <s v="b04702100@ntu.edu.tw"/>
    <s v="其它"/>
    <s v="否"/>
    <n v="0"/>
    <n v="1"/>
    <s v="是"/>
    <m/>
    <s v="網路報名"/>
    <s v="49.216.29.72"/>
    <s v="b04702100"/>
    <n v="10"/>
    <s v="TIP"/>
    <s v="企業實習計劃說明會"/>
    <s v="0314_精英公關集團"/>
    <n v="2"/>
    <n v="107"/>
    <n v="1"/>
    <n v="1"/>
    <n v="10"/>
    <s v="是"/>
    <x v="649"/>
    <n v="0"/>
    <n v="1"/>
    <n v="10"/>
    <n v="0"/>
    <n v="0"/>
    <n v="0"/>
    <s v="系"/>
    <s v="會計"/>
    <s v="會計系"/>
    <s v="會計系"/>
  </r>
  <r>
    <s v="02 25 2019 11:45AM            "/>
    <s v="劉敏婕"/>
    <s v="H224496722"/>
    <s v="女"/>
    <s v="05/01/1996                    "/>
    <s v="學生"/>
    <s v="社會科學院                    "/>
    <s v="經濟系"/>
    <s v="學士班"/>
    <n v="983268732"/>
    <s v="b03303018@ntu.edu.tw"/>
    <s v="其它"/>
    <s v="否"/>
    <n v="0"/>
    <n v="1"/>
    <s v="是"/>
    <m/>
    <s v="網路報名"/>
    <s v="140.112.223.110"/>
    <s v="b03303018"/>
    <n v="10"/>
    <s v="TIP"/>
    <s v="企業實習計劃說明會"/>
    <s v="0306_藍天百腦匯"/>
    <n v="2"/>
    <n v="107"/>
    <n v="1"/>
    <n v="1"/>
    <n v="10"/>
    <s v="是"/>
    <x v="650"/>
    <n v="0"/>
    <n v="1"/>
    <n v="10"/>
    <n v="0"/>
    <n v="0"/>
    <n v="0"/>
    <s v="系"/>
    <s v="其他"/>
    <s v="其他系所"/>
    <s v="其他系所"/>
  </r>
  <r>
    <s v="03 12 2019  1:53PM            "/>
    <s v="劉敏婕"/>
    <s v="H224496722"/>
    <s v="女"/>
    <s v="05/01/1996                    "/>
    <s v="學生"/>
    <s v="社會科學院                    "/>
    <s v="經濟系"/>
    <s v="學士班"/>
    <n v="983268732"/>
    <s v="b03303018@ntu.edu.tw"/>
    <s v="其它"/>
    <s v="否"/>
    <n v="0"/>
    <n v="1"/>
    <s v="是"/>
    <m/>
    <s v="網路報名"/>
    <s v="140.112.25.1"/>
    <s v="b03303018"/>
    <n v="10"/>
    <s v="TIP"/>
    <s v="企業實習計劃說明會"/>
    <s v="0315_聚陽實業"/>
    <n v="2"/>
    <n v="107"/>
    <n v="1"/>
    <n v="1"/>
    <n v="10"/>
    <s v="是"/>
    <x v="650"/>
    <n v="0"/>
    <n v="1"/>
    <n v="10"/>
    <n v="0"/>
    <n v="0"/>
    <n v="0"/>
    <s v="系"/>
    <s v="其他"/>
    <s v="其他系所"/>
    <s v="其他系所"/>
  </r>
  <r>
    <s v="03  6 2019 12:29PM            "/>
    <s v="劉敏婕"/>
    <s v="H224496722"/>
    <s v="女"/>
    <s v="05/01/1996                    "/>
    <s v="學生"/>
    <s v="社會科學院                    "/>
    <s v="經濟系"/>
    <s v="學士班"/>
    <n v="983268732"/>
    <s v="b03303018@ntu.edu.tw"/>
    <s v="其它"/>
    <s v="否"/>
    <n v="0"/>
    <n v="1"/>
    <s v="是"/>
    <m/>
    <s v="網路報名"/>
    <s v="223.137.165.200"/>
    <s v="b03303018"/>
    <n v="10"/>
    <s v="TIP"/>
    <s v="企業實習計劃說明會"/>
    <s v="0319_玉山銀行"/>
    <n v="2"/>
    <n v="107"/>
    <n v="1"/>
    <n v="1"/>
    <n v="10"/>
    <s v="是"/>
    <x v="650"/>
    <n v="0"/>
    <n v="1"/>
    <n v="10"/>
    <n v="0"/>
    <n v="0"/>
    <n v="0"/>
    <s v="系"/>
    <s v="其他"/>
    <s v="其他系所"/>
    <s v="其他系所"/>
  </r>
  <r>
    <s v="02 25 2019 11:44AM            "/>
    <s v="劉敏婕"/>
    <s v="H224496722"/>
    <s v="女"/>
    <s v="05/01/1996                    "/>
    <s v="學生"/>
    <s v="社會科學院                    "/>
    <s v="經濟系"/>
    <s v="學士班"/>
    <n v="983268732"/>
    <s v="b03303018@ntu.edu.tw"/>
    <s v="其它"/>
    <s v="否"/>
    <n v="0"/>
    <n v="1"/>
    <s v="是"/>
    <m/>
    <s v="網路報名"/>
    <s v="140.112.223.110"/>
    <s v="b03303018"/>
    <n v="10"/>
    <s v="TIP"/>
    <s v="企業實習計劃說明會"/>
    <s v="0320_國泰金控"/>
    <n v="2"/>
    <n v="107"/>
    <n v="1"/>
    <n v="1"/>
    <n v="10"/>
    <s v="是"/>
    <x v="650"/>
    <n v="0"/>
    <n v="1"/>
    <n v="10"/>
    <n v="0"/>
    <n v="0"/>
    <n v="0"/>
    <s v="系"/>
    <s v="其他"/>
    <s v="其他系所"/>
    <s v="其他系所"/>
  </r>
  <r>
    <s v="03 22 2019  7:26PM            "/>
    <s v="劉敏婕"/>
    <s v="H224496722"/>
    <s v="女"/>
    <s v="05/01/1996                    "/>
    <s v="學生"/>
    <s v="社會科學院                    "/>
    <s v="經濟系"/>
    <s v="學士班"/>
    <n v="983268732"/>
    <s v="b03303018@ntu.edu.tw"/>
    <s v="其它"/>
    <s v="否"/>
    <n v="0"/>
    <n v="1"/>
    <s v="是"/>
    <m/>
    <s v="網路報名"/>
    <s v="140.112.223.110"/>
    <s v="b03303018"/>
    <n v="10"/>
    <s v="TIP"/>
    <s v="企業實習計劃說明會"/>
    <s v="0325_富達投信"/>
    <n v="2"/>
    <n v="107"/>
    <n v="1"/>
    <n v="1"/>
    <n v="10"/>
    <s v="是"/>
    <x v="650"/>
    <n v="0"/>
    <n v="1"/>
    <n v="10"/>
    <n v="0"/>
    <n v="0"/>
    <n v="0"/>
    <s v="系"/>
    <s v="其他"/>
    <s v="其他系所"/>
    <s v="其他系所"/>
  </r>
  <r>
    <s v="03 18 2019  6:02PM            "/>
    <s v="劉敏婕"/>
    <s v="H224496722"/>
    <s v="女"/>
    <s v="05/01/1996                    "/>
    <s v="學生"/>
    <s v="社會科學院                    "/>
    <s v="經濟系"/>
    <s v="學士班"/>
    <n v="983268732"/>
    <s v="b03303018@ntu.edu.tw"/>
    <s v="其它"/>
    <s v="否"/>
    <s v="                              "/>
    <m/>
    <s v="是"/>
    <m/>
    <s v="網路報名"/>
    <s v="114.137.30.190"/>
    <s v="b03303018"/>
    <n v="6"/>
    <s v="TIP"/>
    <s v="企業實習計劃說明會"/>
    <s v="0410_燦坤實業"/>
    <n v="2"/>
    <n v="107"/>
    <n v="1"/>
    <n v="1"/>
    <n v="10"/>
    <s v="是"/>
    <x v="650"/>
    <n v="0"/>
    <n v="1"/>
    <n v="10"/>
    <n v="0"/>
    <n v="0"/>
    <n v="0"/>
    <s v="系"/>
    <s v="其他"/>
    <s v="其他系所"/>
    <s v="其他系所"/>
  </r>
  <r>
    <s v="04 11 2019  3:43PM            "/>
    <s v="劉敏婕"/>
    <s v="H224496722"/>
    <s v="女"/>
    <s v="05/01/1996                    "/>
    <s v="學生"/>
    <s v="社會科學院                    "/>
    <s v="經濟系"/>
    <s v="學士班"/>
    <n v="983268732"/>
    <s v="b03303018@ntu.edu.tw"/>
    <s v="其它"/>
    <s v="否"/>
    <s v="                              "/>
    <m/>
    <s v="是"/>
    <m/>
    <s v="網路報名"/>
    <s v="42.73.77.83"/>
    <s v="b03303018"/>
    <n v="6"/>
    <s v="TIP"/>
    <s v="企業實習計劃說明會"/>
    <s v="0412_華碩電腦"/>
    <n v="2"/>
    <n v="107"/>
    <n v="1"/>
    <n v="1"/>
    <n v="10"/>
    <s v="是"/>
    <x v="650"/>
    <n v="0"/>
    <n v="1"/>
    <n v="10"/>
    <n v="0"/>
    <n v="0"/>
    <n v="0"/>
    <s v="系"/>
    <s v="其他"/>
    <s v="其他系所"/>
    <s v="其他系所"/>
  </r>
  <r>
    <s v="03 20 2019  3:00PM            "/>
    <s v="劉智玄"/>
    <s v="O100449378"/>
    <s v="女"/>
    <s v="08/19/1996                    "/>
    <s v="學生"/>
    <s v="管理學院                      "/>
    <s v="會計系"/>
    <s v="碩士班"/>
    <n v="927030735"/>
    <s v="coolstanley0819@gmail.com"/>
    <s v="其它"/>
    <s v="是"/>
    <n v="0"/>
    <n v="0"/>
    <s v="是"/>
    <m/>
    <s v="現場報名"/>
    <m/>
    <s v="r07722047"/>
    <n v="0"/>
    <s v="TIP"/>
    <s v="企業實習計劃說明會"/>
    <s v="0320_國泰金控"/>
    <n v="2"/>
    <n v="107"/>
    <n v="1"/>
    <n v="1"/>
    <n v="10"/>
    <m/>
    <x v="651"/>
    <n v="0"/>
    <n v="0"/>
    <n v="0"/>
    <n v="0"/>
    <n v="1"/>
    <n v="0"/>
    <s v="所"/>
    <s v="會計"/>
    <s v="會計所"/>
    <s v="會研所"/>
  </r>
  <r>
    <s v="03  4 2019 10:57PM            "/>
    <s v="劉睿澄"/>
    <s v="E125113610"/>
    <s v="男"/>
    <s v="07/31/1996                    "/>
    <s v="學生"/>
    <s v="管理學院                      "/>
    <s v="國企系"/>
    <s v="碩士班"/>
    <n v="932352153"/>
    <s v="allen60212@gmail.com"/>
    <s v="其它"/>
    <s v="否"/>
    <n v="0"/>
    <n v="1"/>
    <s v="是"/>
    <m/>
    <s v="網路報名"/>
    <s v="1.161.234.251"/>
    <s v="r07724052"/>
    <n v="10"/>
    <s v="TIP"/>
    <s v="企業實習計劃說明會"/>
    <s v="0319_玉山銀行"/>
    <n v="2"/>
    <n v="107"/>
    <n v="1"/>
    <n v="1"/>
    <n v="10"/>
    <s v="是"/>
    <x v="652"/>
    <n v="0"/>
    <n v="1"/>
    <n v="10"/>
    <n v="0"/>
    <n v="0"/>
    <n v="0"/>
    <s v="所"/>
    <s v="國企"/>
    <s v="國企所"/>
    <s v="國企所"/>
  </r>
  <r>
    <s v="03  4 2019 10:56PM            "/>
    <s v="劉睿澄"/>
    <s v="E125113610"/>
    <s v="男"/>
    <s v="07/31/1996                    "/>
    <s v="學生"/>
    <s v="管理學院                      "/>
    <s v="國企系"/>
    <s v="碩士班"/>
    <n v="932352153"/>
    <s v="allen60212@gmail.com"/>
    <s v="其它"/>
    <s v="否"/>
    <n v="0"/>
    <n v="1"/>
    <s v="是"/>
    <m/>
    <s v="網路報名"/>
    <s v="1.161.234.251"/>
    <s v="r07724052"/>
    <n v="10"/>
    <s v="TIP"/>
    <s v="企業實習計劃說明會"/>
    <s v="0320_國泰金控"/>
    <n v="2"/>
    <n v="107"/>
    <n v="1"/>
    <n v="1"/>
    <n v="10"/>
    <s v="有"/>
    <x v="652"/>
    <n v="0"/>
    <n v="1"/>
    <n v="10"/>
    <n v="0"/>
    <n v="0"/>
    <n v="0"/>
    <s v="所"/>
    <s v="國企"/>
    <s v="國企所"/>
    <s v="國企所"/>
  </r>
  <r>
    <m/>
    <s v="劉勳宏"/>
    <m/>
    <m/>
    <m/>
    <s v="校外人士"/>
    <m/>
    <m/>
    <m/>
    <m/>
    <m/>
    <s v="其他"/>
    <s v="是"/>
    <n v="0"/>
    <n v="0"/>
    <s v="是"/>
    <m/>
    <s v="現場報名"/>
    <m/>
    <s v="其他"/>
    <n v="0"/>
    <s v="TIP"/>
    <s v="企業實習計劃說明會"/>
    <s v="0318_大昌華嘉"/>
    <n v="2"/>
    <n v="107"/>
    <n v="1"/>
    <n v="1"/>
    <n v="10"/>
    <m/>
    <x v="653"/>
    <n v="0"/>
    <n v="0"/>
    <n v="0"/>
    <n v="0"/>
    <n v="1"/>
    <n v="0"/>
    <s v="其他"/>
    <s v="非在校生"/>
    <s v="其他"/>
    <s v="其他"/>
  </r>
  <r>
    <s v="02 23 2019 10:10PM            "/>
    <s v="劉曉潔"/>
    <s v="K222986645"/>
    <s v="女"/>
    <s v="07/20/1999                    "/>
    <s v="學生"/>
    <s v="管理學院                      "/>
    <s v="國企系"/>
    <s v="學士班"/>
    <n v="916346526"/>
    <s v="claire88720@gmail.com"/>
    <s v="其它"/>
    <s v="是"/>
    <n v="0"/>
    <n v="1"/>
    <s v="是"/>
    <m/>
    <s v="網路報名"/>
    <s v="140.112.228.87"/>
    <s v="b06704040"/>
    <n v="10"/>
    <s v="TIP"/>
    <s v="企業實習計劃說明會"/>
    <s v="0314_精英公關集團"/>
    <n v="2"/>
    <n v="107"/>
    <n v="1"/>
    <n v="1"/>
    <n v="10"/>
    <s v="否"/>
    <x v="654"/>
    <n v="0"/>
    <n v="1"/>
    <n v="10"/>
    <n v="0"/>
    <n v="0"/>
    <n v="0"/>
    <s v="系"/>
    <s v="國企"/>
    <s v="國企系"/>
    <s v="國企系"/>
  </r>
  <r>
    <s v="04 13 2019 12:55PM            "/>
    <s v="劉曉潔"/>
    <s v="K222986645"/>
    <s v="男"/>
    <s v="07/20/1999                    "/>
    <s v="學生"/>
    <s v="管理學院                      "/>
    <s v="國企系"/>
    <s v="學士班"/>
    <n v="916346526"/>
    <s v="claire88720@gmail.com"/>
    <s v="其它"/>
    <s v="是"/>
    <s v="                              "/>
    <m/>
    <s v="是"/>
    <m/>
    <s v="網路報名"/>
    <m/>
    <s v="b06704040"/>
    <m/>
    <s v="TCP"/>
    <s v="結業式"/>
    <s v="0329_結業式"/>
    <n v="2"/>
    <n v="107"/>
    <n v="1"/>
    <n v="0"/>
    <n v="0"/>
    <m/>
    <x v="654"/>
    <n v="0"/>
    <n v="1"/>
    <n v="0"/>
    <n v="0"/>
    <n v="0"/>
    <n v="0"/>
    <s v="系"/>
    <s v="國企"/>
    <s v="國企系"/>
    <s v="國企系"/>
  </r>
  <r>
    <s v="04 18 2019  3:10PM            "/>
    <s v="劉曉潔"/>
    <s v="K222986645"/>
    <s v="女"/>
    <s v="07/20/1999                    "/>
    <s v="學生"/>
    <s v="管理學院                      "/>
    <s v="國企系"/>
    <s v="學士班"/>
    <n v="916346526"/>
    <s v="claire88720@gmail.com"/>
    <s v="其它"/>
    <s v="否"/>
    <s v="                              "/>
    <m/>
    <s v="否"/>
    <m/>
    <s v="網路報名"/>
    <s v="140.112.228.87"/>
    <s v="b06704040"/>
    <n v="6"/>
    <s v="TIP"/>
    <s v="企業實習說明會"/>
    <s v="0426_台灣通用磨坊"/>
    <n v="2"/>
    <n v="107"/>
    <n v="1"/>
    <n v="1"/>
    <n v="10"/>
    <s v="否"/>
    <x v="654"/>
    <n v="1"/>
    <n v="0"/>
    <n v="0"/>
    <n v="1"/>
    <n v="0"/>
    <n v="0"/>
    <s v="系"/>
    <s v="國企"/>
    <s v="國企系"/>
    <s v="國企系"/>
  </r>
  <r>
    <s v="03 12 2019  1:29PM            "/>
    <s v="歐子立"/>
    <s v="X120599589"/>
    <s v="男"/>
    <s v="01/09/1998                    "/>
    <s v="學生"/>
    <s v="管理學院                      "/>
    <s v="資管系"/>
    <s v="學士班"/>
    <n v="928400117"/>
    <s v="b05705013@ntu.im"/>
    <s v="其它"/>
    <s v="否"/>
    <n v="1"/>
    <n v="0"/>
    <s v="否"/>
    <m/>
    <s v="網路報名"/>
    <s v="140.112.247.92"/>
    <s v="b05705013"/>
    <n v="10"/>
    <s v="TIP"/>
    <s v="企業實習計劃說明會"/>
    <s v="0319_玉山銀行"/>
    <n v="2"/>
    <n v="107"/>
    <n v="1"/>
    <n v="1"/>
    <n v="10"/>
    <s v="否"/>
    <x v="655"/>
    <n v="1"/>
    <n v="0"/>
    <n v="0"/>
    <n v="1"/>
    <n v="0"/>
    <n v="0"/>
    <s v="系"/>
    <s v="資管"/>
    <s v="資管系"/>
    <s v="資管系"/>
  </r>
  <r>
    <s v="03 12 2019  1:28PM            "/>
    <s v="歐子立"/>
    <s v="X120599589"/>
    <s v="男"/>
    <s v="01/09/1998                    "/>
    <s v="學生"/>
    <s v="管理學院                      "/>
    <s v="資管系"/>
    <s v="學士班"/>
    <n v="928400117"/>
    <s v="b05705013@ntu.im"/>
    <s v="其它"/>
    <s v="否"/>
    <n v="1"/>
    <n v="0"/>
    <s v="否"/>
    <m/>
    <s v="網路報名"/>
    <s v="140.112.247.92"/>
    <s v="b05705013"/>
    <n v="10"/>
    <s v="TIP"/>
    <s v="企業實習計劃說明會"/>
    <s v="0320_國泰金控"/>
    <n v="2"/>
    <n v="107"/>
    <n v="1"/>
    <n v="1"/>
    <n v="10"/>
    <s v="否"/>
    <x v="655"/>
    <n v="1"/>
    <n v="0"/>
    <n v="0"/>
    <n v="1"/>
    <n v="0"/>
    <n v="0"/>
    <s v="系"/>
    <s v="資管"/>
    <s v="資管系"/>
    <s v="資管系"/>
  </r>
  <r>
    <s v="03 12 2019  1:29PM            "/>
    <s v="歐子立"/>
    <s v="X120599589"/>
    <s v="男"/>
    <s v="01/09/1998                    "/>
    <s v="學生"/>
    <s v="管理學院                      "/>
    <s v="資管系"/>
    <s v="學士班"/>
    <n v="928400117"/>
    <s v="b05705013@ntu.im"/>
    <s v="其它"/>
    <s v="否"/>
    <n v="1"/>
    <n v="0"/>
    <s v="否"/>
    <m/>
    <s v="網路報名"/>
    <s v="140.112.247.92"/>
    <s v="b05705013"/>
    <n v="10"/>
    <s v="TIP"/>
    <s v="企業實習計劃說明會"/>
    <s v="0325_富達投信"/>
    <n v="2"/>
    <n v="107"/>
    <n v="1"/>
    <n v="1"/>
    <n v="10"/>
    <s v="否"/>
    <x v="655"/>
    <n v="1"/>
    <n v="0"/>
    <n v="0"/>
    <n v="1"/>
    <n v="0"/>
    <n v="0"/>
    <s v="系"/>
    <s v="資管"/>
    <s v="資管系"/>
    <s v="資管系"/>
  </r>
  <r>
    <n v="20190331"/>
    <s v="歐子立"/>
    <s v="X120599589"/>
    <s v="男"/>
    <s v="01/09/1998                    "/>
    <s v="學生"/>
    <s v="管理學院                      "/>
    <s v="資管系"/>
    <s v="學士班"/>
    <n v="928400117"/>
    <s v="b05705013@ntu.im"/>
    <m/>
    <m/>
    <m/>
    <m/>
    <m/>
    <m/>
    <m/>
    <m/>
    <s v="b05705013"/>
    <m/>
    <s v="黑名單"/>
    <s v="20190326-20190510"/>
    <m/>
    <n v="2"/>
    <n v="107"/>
    <m/>
    <m/>
    <m/>
    <m/>
    <x v="655"/>
    <m/>
    <n v="0"/>
    <m/>
    <n v="-3"/>
    <m/>
    <m/>
    <s v="系"/>
    <s v="資管"/>
    <s v="資管系"/>
    <s v="資管系"/>
  </r>
  <r>
    <s v="04 28 2019 11:10PM            "/>
    <s v="歐陽睿"/>
    <s v="A129655651"/>
    <s v="男"/>
    <s v="11/25/1997                    "/>
    <s v="學生"/>
    <s v="管理學院                      "/>
    <s v="財金系"/>
    <s v="學士班"/>
    <n v="916445927"/>
    <s v="ericouyang11@gmail.com"/>
    <s v="其它"/>
    <s v="否"/>
    <s v="                              "/>
    <m/>
    <s v="是"/>
    <m/>
    <s v="網路報名"/>
    <s v="140.118.225.72"/>
    <s v="b06703123"/>
    <n v="6"/>
    <s v="TIP"/>
    <s v="企業實習說明會"/>
    <s v="0506_綠藤生機"/>
    <n v="2"/>
    <n v="107"/>
    <n v="1"/>
    <n v="1"/>
    <n v="10"/>
    <s v="否"/>
    <x v="656"/>
    <n v="0"/>
    <n v="1"/>
    <n v="10"/>
    <n v="0"/>
    <n v="0"/>
    <n v="0"/>
    <s v="系"/>
    <s v="財金"/>
    <s v="財金系"/>
    <s v="財金系"/>
  </r>
  <r>
    <s v="03  8 2019  3:55PM            "/>
    <s v="潘君亭"/>
    <s v="F228459232"/>
    <s v="女"/>
    <s v="03/24/1993                    "/>
    <s v="學生"/>
    <s v="管理學院                      "/>
    <s v="國企系"/>
    <s v="碩士班"/>
    <n v="910194409"/>
    <s v="capller589@gmail.com"/>
    <s v="其它"/>
    <s v="否"/>
    <n v="0"/>
    <n v="1"/>
    <s v="是"/>
    <m/>
    <s v="網路報名"/>
    <s v="140.112.25.106"/>
    <s v="r07724044"/>
    <n v="10"/>
    <s v="TIP"/>
    <s v="企業實習計劃說明會"/>
    <s v="0318_大昌華嘉"/>
    <n v="2"/>
    <n v="107"/>
    <n v="1"/>
    <n v="1"/>
    <n v="10"/>
    <m/>
    <x v="657"/>
    <n v="0"/>
    <n v="1"/>
    <n v="10"/>
    <n v="0"/>
    <n v="0"/>
    <n v="0"/>
    <s v="所"/>
    <s v="國企"/>
    <s v="國企所"/>
    <s v="國企所"/>
  </r>
  <r>
    <s v="03 14 2019  9:10PM            "/>
    <s v="潘君亭"/>
    <s v="F228459232"/>
    <s v="女"/>
    <s v="03/24/1993                    "/>
    <s v="學生"/>
    <s v="管理學院                      "/>
    <s v="國企系"/>
    <s v="碩士班"/>
    <n v="910194409"/>
    <s v="capller589@gmail.com"/>
    <s v="其它"/>
    <s v="否"/>
    <n v="0"/>
    <n v="1"/>
    <s v="是"/>
    <m/>
    <s v="網路報名"/>
    <s v="1.200.204.29"/>
    <s v="r07724044"/>
    <n v="10"/>
    <s v="TIP"/>
    <s v="企業實習計劃說明會"/>
    <s v="0325_富達投信"/>
    <n v="2"/>
    <n v="107"/>
    <n v="1"/>
    <n v="1"/>
    <n v="10"/>
    <s v="是"/>
    <x v="657"/>
    <n v="0"/>
    <n v="1"/>
    <n v="10"/>
    <n v="0"/>
    <n v="0"/>
    <n v="0"/>
    <s v="所"/>
    <s v="國企"/>
    <s v="國企所"/>
    <s v="國企所"/>
  </r>
  <r>
    <s v="03 19 2019  7:12PM            "/>
    <s v="潘君亭"/>
    <s v="F228459232"/>
    <s v="女"/>
    <s v="03/24/1993                    "/>
    <s v="學生"/>
    <s v="管理學院                      "/>
    <s v="國企系"/>
    <s v="碩士班"/>
    <n v="910194409"/>
    <s v="capller589@gmail.com"/>
    <s v="其它"/>
    <s v="否"/>
    <s v="                              "/>
    <m/>
    <s v="是"/>
    <m/>
    <s v="網路報名"/>
    <s v="180.217.92.132"/>
    <s v="r07724044"/>
    <n v="6"/>
    <s v="TIP"/>
    <s v="企業實習計劃說明會"/>
    <s v="0412_華碩電腦"/>
    <n v="2"/>
    <n v="107"/>
    <n v="1"/>
    <n v="1"/>
    <n v="10"/>
    <s v="是"/>
    <x v="657"/>
    <n v="0"/>
    <n v="1"/>
    <n v="10"/>
    <n v="0"/>
    <n v="0"/>
    <n v="0"/>
    <s v="所"/>
    <s v="國企"/>
    <s v="國企所"/>
    <s v="國企所"/>
  </r>
  <r>
    <s v="04 27 2019  1:39PM            "/>
    <s v="潘君亭"/>
    <s v="F228459232"/>
    <s v="女"/>
    <s v="03/24/1993                    "/>
    <s v="學生"/>
    <s v="管理學院                      "/>
    <s v="國企系"/>
    <s v="碩士班"/>
    <n v="910194409"/>
    <s v="capller589@gmail.com"/>
    <s v="其它"/>
    <s v="否"/>
    <s v="                              "/>
    <m/>
    <s v="是"/>
    <m/>
    <s v="網路報名"/>
    <s v="180.217.101.53"/>
    <s v="r07724044"/>
    <n v="6"/>
    <s v="TIP"/>
    <s v="企業實習說明會"/>
    <s v="0506_綠藤生機"/>
    <n v="2"/>
    <n v="107"/>
    <n v="1"/>
    <n v="1"/>
    <n v="10"/>
    <s v="否"/>
    <x v="657"/>
    <n v="0"/>
    <n v="1"/>
    <n v="10"/>
    <n v="0"/>
    <n v="0"/>
    <n v="0"/>
    <s v="所"/>
    <s v="國企"/>
    <s v="國企所"/>
    <s v="國企所"/>
  </r>
  <r>
    <s v="04 25 2019  9:53PM            "/>
    <s v="潘佳琳"/>
    <s v="F229971657"/>
    <s v="女"/>
    <s v="07/20/1998                    "/>
    <s v="學生"/>
    <s v="文學院                        "/>
    <s v="歷史系"/>
    <s v="學士班"/>
    <n v="920459811"/>
    <s v="linda991239@gmail.com"/>
    <s v="其它"/>
    <s v="否"/>
    <s v="                              "/>
    <m/>
    <s v="是"/>
    <m/>
    <s v="網路報名"/>
    <s v="223.140.237.236"/>
    <s v="b05103003"/>
    <n v="6"/>
    <s v="TIP"/>
    <s v="企業實習說明會"/>
    <s v="0426_台灣通用磨坊"/>
    <n v="2"/>
    <n v="107"/>
    <n v="1"/>
    <n v="1"/>
    <n v="10"/>
    <s v="否"/>
    <x v="658"/>
    <n v="0"/>
    <n v="1"/>
    <n v="10"/>
    <n v="0"/>
    <n v="0"/>
    <n v="0"/>
    <s v="系"/>
    <s v="其他"/>
    <s v="其他系所"/>
    <s v="其他系所"/>
  </r>
  <r>
    <s v="04 25 2019  9:59PM            "/>
    <s v="潘佳琳"/>
    <s v="F229971657"/>
    <s v="女"/>
    <s v="07/20/1998                    "/>
    <s v="學生"/>
    <s v="文學院                        "/>
    <s v="歷史系"/>
    <s v="學士班"/>
    <n v="920459811"/>
    <s v="linda991239@gmail.com"/>
    <s v="其它"/>
    <s v="否"/>
    <s v="                              "/>
    <m/>
    <s v="是"/>
    <m/>
    <s v="網路報名"/>
    <s v="223.140.237.236"/>
    <s v="b05103003"/>
    <n v="6"/>
    <s v="TIP"/>
    <s v="企業實習說明會"/>
    <s v="0506_綠藤生機"/>
    <n v="2"/>
    <n v="107"/>
    <n v="1"/>
    <n v="1"/>
    <n v="10"/>
    <s v="否"/>
    <x v="658"/>
    <n v="0"/>
    <n v="1"/>
    <n v="10"/>
    <n v="0"/>
    <n v="0"/>
    <n v="0"/>
    <s v="系"/>
    <s v="其他"/>
    <s v="其他系所"/>
    <s v="其他系所"/>
  </r>
  <r>
    <s v="03  6 2019 12:06PM            "/>
    <s v="潘芷寧"/>
    <s v="F228823401"/>
    <s v="女"/>
    <s v="01/08/1995                    "/>
    <s v="校外人士"/>
    <m/>
    <m/>
    <m/>
    <n v="937818261"/>
    <s v="penamy5080@gmail.com"/>
    <s v="其它"/>
    <s v="否"/>
    <n v="0"/>
    <n v="1"/>
    <s v="是"/>
    <m/>
    <s v="網路報名"/>
    <s v="140.124.249.8"/>
    <s v="penamy5080"/>
    <n v="10"/>
    <s v="TIP"/>
    <s v="企業實習計劃說明會"/>
    <s v="0319_玉山銀行"/>
    <n v="2"/>
    <n v="107"/>
    <n v="1"/>
    <n v="1"/>
    <n v="10"/>
    <s v="否"/>
    <x v="659"/>
    <n v="0"/>
    <n v="1"/>
    <n v="10"/>
    <n v="0"/>
    <n v="0"/>
    <n v="0"/>
    <s v="其他"/>
    <s v="非在校生"/>
    <s v="其他"/>
    <s v="其他"/>
  </r>
  <r>
    <s v="03  6 2019 12:08PM            "/>
    <s v="潘芷寧"/>
    <s v="F228823401"/>
    <s v="女"/>
    <s v="01/08/1995                    "/>
    <s v="校外人士"/>
    <m/>
    <m/>
    <m/>
    <n v="937818261"/>
    <s v="penamy5080@gmail.com"/>
    <s v="其它"/>
    <s v="否"/>
    <n v="0"/>
    <n v="1"/>
    <s v="是"/>
    <m/>
    <s v="網路報名"/>
    <s v="140.124.249.8"/>
    <s v="penamy5080"/>
    <n v="10"/>
    <s v="TIP"/>
    <s v="企業實習計劃說明會"/>
    <s v="0320_國泰金控"/>
    <n v="2"/>
    <n v="107"/>
    <n v="1"/>
    <n v="1"/>
    <n v="10"/>
    <s v="否"/>
    <x v="659"/>
    <n v="0"/>
    <n v="1"/>
    <n v="10"/>
    <n v="0"/>
    <n v="0"/>
    <n v="0"/>
    <s v="其他"/>
    <s v="非在校生"/>
    <s v="其他"/>
    <s v="其他"/>
  </r>
  <r>
    <s v="03 11 2019 11:30AM            "/>
    <s v="潘冠臻"/>
    <s v="C221454601"/>
    <s v="女"/>
    <s v="02/09/1995                    "/>
    <s v="學生"/>
    <s v="管理學院                      "/>
    <s v="商研所"/>
    <s v="碩士班"/>
    <n v="988768062"/>
    <s v="c301181@gmail.com"/>
    <s v="其它"/>
    <s v="否"/>
    <n v="0"/>
    <n v="1"/>
    <s v="是"/>
    <m/>
    <s v="網路報名"/>
    <s v="140.112.25.7"/>
    <s v="r06741046"/>
    <n v="10"/>
    <s v="TIP"/>
    <s v="企業實習計劃說明會"/>
    <s v="0318_大昌華嘉"/>
    <n v="2"/>
    <n v="107"/>
    <n v="1"/>
    <n v="1"/>
    <n v="10"/>
    <m/>
    <x v="660"/>
    <n v="0"/>
    <n v="1"/>
    <n v="10"/>
    <n v="0"/>
    <n v="0"/>
    <n v="0"/>
    <s v="所"/>
    <s v="商研"/>
    <s v="商研所"/>
    <s v="商研所"/>
  </r>
  <r>
    <s v="04 14 2019  1:11PM            "/>
    <s v="潘冠融"/>
    <s v="A129768224"/>
    <s v="男"/>
    <s v="10/17/1997                    "/>
    <s v="學生"/>
    <s v="管理學院                      "/>
    <s v="國企系"/>
    <s v="學士班"/>
    <n v="975810386"/>
    <s v="pedro05704029@gmail.com"/>
    <s v="其它"/>
    <s v="否"/>
    <s v="                              "/>
    <m/>
    <s v="否"/>
    <m/>
    <s v="網路報名"/>
    <s v="111.240.168.238"/>
    <s v="b05704029"/>
    <n v="6"/>
    <s v="TIP"/>
    <s v="企業實習說明會"/>
    <s v="0426_台灣通用磨坊"/>
    <n v="2"/>
    <n v="107"/>
    <n v="1"/>
    <n v="1"/>
    <n v="10"/>
    <s v="是"/>
    <x v="661"/>
    <n v="1"/>
    <n v="0"/>
    <n v="0"/>
    <n v="1"/>
    <n v="0"/>
    <n v="0"/>
    <s v="系"/>
    <s v="國企"/>
    <s v="國企系"/>
    <s v="國企系"/>
  </r>
  <r>
    <s v="02 19 2019 10:08AM            "/>
    <s v="潘政傑"/>
    <s v="F129443905"/>
    <s v="男"/>
    <s v="05/21/1995                    "/>
    <s v="學生"/>
    <s v="管理學院                      "/>
    <s v="國企系"/>
    <s v="碩士班"/>
    <n v="921060797"/>
    <s v="jeffpan2003@gmail.com"/>
    <s v="其它"/>
    <s v="否"/>
    <n v="0"/>
    <n v="1"/>
    <s v="是"/>
    <m/>
    <s v="網路報名"/>
    <s v="45.64.228.86"/>
    <s v="r06724082"/>
    <n v="10"/>
    <s v="TIP"/>
    <s v="企業實習計劃說明會"/>
    <s v="0306_藍天百腦匯"/>
    <n v="2"/>
    <n v="107"/>
    <n v="1"/>
    <n v="1"/>
    <n v="10"/>
    <s v="是"/>
    <x v="662"/>
    <n v="0"/>
    <n v="1"/>
    <n v="10"/>
    <n v="0"/>
    <n v="0"/>
    <n v="0"/>
    <s v="所"/>
    <s v="國企"/>
    <s v="國企所"/>
    <s v="國企所"/>
  </r>
  <r>
    <s v="02 19 2019 10:00AM            "/>
    <s v="潘政傑"/>
    <s v="F129443905"/>
    <s v="男"/>
    <s v="05/21/1995                    "/>
    <s v="學生"/>
    <s v="管理學院                      "/>
    <s v="國企系"/>
    <s v="碩士班"/>
    <n v="921060797"/>
    <s v="jeffpan2003@gmail.com"/>
    <s v="其它"/>
    <s v="否"/>
    <n v="0"/>
    <n v="1"/>
    <s v="是"/>
    <m/>
    <s v="網路報名"/>
    <s v="45.64.228.86"/>
    <s v="r06724082"/>
    <n v="10"/>
    <s v="TIP"/>
    <s v="企業實習計劃說明會"/>
    <s v="0311_晟德集團"/>
    <n v="2"/>
    <n v="107"/>
    <n v="1"/>
    <n v="1"/>
    <n v="10"/>
    <s v="是"/>
    <x v="662"/>
    <n v="0"/>
    <n v="1"/>
    <n v="10"/>
    <n v="0"/>
    <n v="0"/>
    <n v="0"/>
    <s v="所"/>
    <s v="國企"/>
    <s v="國企所"/>
    <s v="國企所"/>
  </r>
  <r>
    <s v="03 11 2019  8:41PM            "/>
    <s v="潘政傑"/>
    <s v="F129443905"/>
    <s v="男"/>
    <s v="05/21/1995                    "/>
    <s v="學生"/>
    <s v="管理學院                      "/>
    <s v="國企系"/>
    <s v="碩士班"/>
    <n v="921060797"/>
    <s v="jeffpan2003@gmail.com"/>
    <s v="其它"/>
    <s v="否"/>
    <n v="0"/>
    <n v="1"/>
    <s v="是"/>
    <m/>
    <s v="網路報名"/>
    <s v="150.117.202.122"/>
    <s v="r06724082"/>
    <n v="10"/>
    <s v="TIP"/>
    <s v="企業實習計劃說明會"/>
    <s v="0312_工研院產科國際所"/>
    <n v="2"/>
    <n v="107"/>
    <n v="1"/>
    <n v="1"/>
    <n v="10"/>
    <m/>
    <x v="662"/>
    <n v="0"/>
    <n v="1"/>
    <n v="10"/>
    <n v="0"/>
    <n v="0"/>
    <n v="0"/>
    <s v="所"/>
    <s v="國企"/>
    <s v="國企所"/>
    <s v="國企所"/>
  </r>
  <r>
    <s v="03 12 2019 10:27PM            "/>
    <s v="潘政傑"/>
    <s v="F129443905"/>
    <s v="男"/>
    <s v="05/21/1995                    "/>
    <s v="學生"/>
    <s v="管理學院                      "/>
    <s v="國企系"/>
    <s v="碩士班"/>
    <n v="921060797"/>
    <s v="jeffpan2003@gmail.com"/>
    <s v="其它"/>
    <s v="否"/>
    <n v="0"/>
    <n v="1"/>
    <s v="是"/>
    <m/>
    <s v="網路報名"/>
    <s v="150.117.202.122"/>
    <s v="r06724082"/>
    <n v="10"/>
    <s v="TIP"/>
    <s v="企業實習計劃說明會"/>
    <s v="0313_全球人壽"/>
    <n v="2"/>
    <n v="107"/>
    <n v="1"/>
    <n v="1"/>
    <n v="10"/>
    <s v="是"/>
    <x v="662"/>
    <n v="0"/>
    <n v="1"/>
    <n v="10"/>
    <n v="0"/>
    <n v="0"/>
    <n v="0"/>
    <s v="所"/>
    <s v="國企"/>
    <s v="國企所"/>
    <s v="國企所"/>
  </r>
  <r>
    <s v="02 19 2019 10:12AM            "/>
    <s v="潘政傑"/>
    <s v="F129443905"/>
    <s v="男"/>
    <s v="05/21/1995                    "/>
    <s v="學生"/>
    <s v="管理學院                      "/>
    <s v="國企系"/>
    <s v="碩士班"/>
    <n v="921060797"/>
    <s v="jeffpan2003@gmail.com"/>
    <s v="其它"/>
    <s v="否"/>
    <n v="0"/>
    <n v="1"/>
    <s v="是"/>
    <m/>
    <s v="網路報名"/>
    <s v="45.64.228.86"/>
    <s v="r06724082"/>
    <n v="10"/>
    <s v="TIP"/>
    <s v="企業實習計劃說明會"/>
    <s v="0315_聚陽實業"/>
    <n v="2"/>
    <n v="107"/>
    <n v="1"/>
    <n v="1"/>
    <n v="10"/>
    <s v="是"/>
    <x v="662"/>
    <n v="0"/>
    <n v="1"/>
    <n v="10"/>
    <n v="0"/>
    <n v="0"/>
    <n v="0"/>
    <s v="所"/>
    <s v="國企"/>
    <s v="國企所"/>
    <s v="國企所"/>
  </r>
  <r>
    <s v="03 10 2019 12:12PM            "/>
    <s v="潘政傑"/>
    <s v="F129443905"/>
    <s v="男"/>
    <s v="05/21/1995                    "/>
    <s v="學生"/>
    <s v="管理學院                      "/>
    <s v="國企系"/>
    <s v="碩士班"/>
    <n v="921060797"/>
    <s v="jeffpan2003@gmail.com"/>
    <s v="其它"/>
    <s v="否"/>
    <n v="0"/>
    <n v="1"/>
    <s v="是"/>
    <m/>
    <s v="網路報名"/>
    <s v="218.161.17.190"/>
    <s v="r06724082"/>
    <n v="10"/>
    <s v="TIP"/>
    <s v="企業實習計劃說明會"/>
    <s v="0318_大昌華嘉"/>
    <n v="2"/>
    <n v="107"/>
    <n v="1"/>
    <n v="1"/>
    <n v="10"/>
    <m/>
    <x v="662"/>
    <n v="0"/>
    <n v="1"/>
    <n v="10"/>
    <n v="0"/>
    <n v="0"/>
    <n v="0"/>
    <s v="所"/>
    <s v="國企"/>
    <s v="國企所"/>
    <s v="國企所"/>
  </r>
  <r>
    <s v="02 19 2019 10:09AM            "/>
    <s v="潘政傑"/>
    <s v="F129443905"/>
    <s v="男"/>
    <s v="05/21/1995                    "/>
    <s v="學生"/>
    <s v="管理學院                      "/>
    <s v="國企系"/>
    <s v="碩士班"/>
    <n v="921060797"/>
    <s v="jeffpan2003@gmail.com"/>
    <s v="其它"/>
    <s v="否"/>
    <n v="0"/>
    <n v="1"/>
    <s v="是"/>
    <m/>
    <s v="網路報名"/>
    <s v="45.64.228.86"/>
    <s v="r06724082"/>
    <n v="10"/>
    <s v="TIP"/>
    <s v="企業實習計劃說明會"/>
    <s v="0319_玉山銀行"/>
    <n v="2"/>
    <n v="107"/>
    <n v="1"/>
    <n v="1"/>
    <n v="10"/>
    <s v="是"/>
    <x v="662"/>
    <n v="0"/>
    <n v="1"/>
    <n v="10"/>
    <n v="0"/>
    <n v="0"/>
    <n v="0"/>
    <s v="所"/>
    <s v="國企"/>
    <s v="國企所"/>
    <s v="國企所"/>
  </r>
  <r>
    <s v="02 19 2019 10:04AM            "/>
    <s v="潘政傑"/>
    <s v="F129443905"/>
    <s v="男"/>
    <s v="05/21/1995                    "/>
    <s v="學生"/>
    <s v="管理學院                      "/>
    <s v="國企系"/>
    <s v="碩士班"/>
    <n v="921060797"/>
    <s v="jeffpan2003@gmail.com"/>
    <s v="其它"/>
    <s v="否"/>
    <n v="0"/>
    <n v="1"/>
    <s v="是"/>
    <m/>
    <s v="網路報名"/>
    <s v="45.64.228.86"/>
    <s v="r06724082"/>
    <n v="10"/>
    <s v="TIP"/>
    <s v="企業實習計劃說明會"/>
    <s v="0320_國泰金控"/>
    <n v="2"/>
    <n v="107"/>
    <n v="1"/>
    <n v="1"/>
    <n v="10"/>
    <s v="是"/>
    <x v="662"/>
    <n v="0"/>
    <n v="1"/>
    <n v="10"/>
    <n v="0"/>
    <n v="0"/>
    <n v="0"/>
    <s v="所"/>
    <s v="國企"/>
    <s v="國企所"/>
    <s v="國企所"/>
  </r>
  <r>
    <s v="03 13 2019 11:52PM            "/>
    <s v="潘政傑"/>
    <s v="F129443905"/>
    <s v="男"/>
    <s v="05/21/1995                    "/>
    <s v="學生"/>
    <s v="管理學院                      "/>
    <s v="國企系"/>
    <s v="碩士班"/>
    <n v="921060797"/>
    <s v="jeffpan2003@gmail.com"/>
    <s v="其它"/>
    <s v="否"/>
    <n v="0"/>
    <n v="1"/>
    <s v="是"/>
    <m/>
    <s v="網路報名"/>
    <s v="150.117.202.122"/>
    <s v="r06724082"/>
    <n v="10"/>
    <s v="TIP"/>
    <s v="企業實習計劃說明會"/>
    <s v="0325_富達投信"/>
    <n v="2"/>
    <n v="107"/>
    <n v="1"/>
    <n v="1"/>
    <n v="10"/>
    <s v="是"/>
    <x v="662"/>
    <n v="0"/>
    <n v="1"/>
    <n v="10"/>
    <n v="0"/>
    <n v="0"/>
    <n v="0"/>
    <s v="所"/>
    <s v="國企"/>
    <s v="國企所"/>
    <s v="國企所"/>
  </r>
  <r>
    <s v="03 18 2019  9:45AM            "/>
    <s v="潘政傑"/>
    <s v="F129443905"/>
    <s v="男"/>
    <s v="05/21/1995                    "/>
    <s v="學生"/>
    <s v="管理學院                      "/>
    <s v="國企系"/>
    <s v="碩士班"/>
    <n v="921060797"/>
    <s v="jeffpan2003@gmail.com"/>
    <s v="其它"/>
    <s v="否"/>
    <s v="                              "/>
    <m/>
    <s v="是"/>
    <m/>
    <s v="網路報名"/>
    <s v="140.112.25.32"/>
    <s v="r06724082"/>
    <n v="6"/>
    <s v="TIP"/>
    <s v="企業實習計劃說明會"/>
    <s v="0327_願麗醫美集團"/>
    <n v="2"/>
    <n v="107"/>
    <n v="1"/>
    <n v="1"/>
    <n v="10"/>
    <s v="是"/>
    <x v="662"/>
    <n v="0"/>
    <n v="1"/>
    <n v="10"/>
    <n v="0"/>
    <n v="0"/>
    <n v="0"/>
    <s v="所"/>
    <s v="國企"/>
    <s v="國企所"/>
    <s v="國企所"/>
  </r>
  <r>
    <s v="03 18 2019  9:48AM            "/>
    <s v="潘政傑"/>
    <s v="F129443905"/>
    <s v="男"/>
    <s v="05/21/1995                    "/>
    <s v="學生"/>
    <s v="管理學院                      "/>
    <s v="國企系"/>
    <s v="碩士班"/>
    <n v="921060797"/>
    <s v="jeffpan2003@gmail.com"/>
    <s v="其它"/>
    <s v="否"/>
    <s v="                              "/>
    <m/>
    <s v="是"/>
    <m/>
    <s v="網路報名"/>
    <s v="140.112.25.32"/>
    <s v="r06724082"/>
    <n v="6"/>
    <s v="TIP"/>
    <s v="企業實習計劃說明會"/>
    <s v="0410_燦坤實業"/>
    <n v="2"/>
    <n v="107"/>
    <n v="1"/>
    <n v="1"/>
    <n v="10"/>
    <s v="是"/>
    <x v="662"/>
    <n v="0"/>
    <n v="1"/>
    <n v="10"/>
    <n v="0"/>
    <n v="0"/>
    <n v="0"/>
    <s v="所"/>
    <s v="國企"/>
    <s v="國企所"/>
    <s v="國企所"/>
  </r>
  <r>
    <s v="03 18 2019  9:50AM            "/>
    <s v="潘政傑"/>
    <s v="F129443905"/>
    <s v="男"/>
    <s v="05/21/1995                    "/>
    <s v="學生"/>
    <s v="管理學院                      "/>
    <s v="國企系"/>
    <s v="碩士班"/>
    <n v="921060797"/>
    <s v="jeffpan2003@gmail.com"/>
    <s v="其它"/>
    <s v="否"/>
    <s v="                              "/>
    <m/>
    <s v="是"/>
    <m/>
    <s v="網路報名"/>
    <s v="140.112.25.32"/>
    <s v="r06724082"/>
    <n v="6"/>
    <s v="TIP"/>
    <s v="企業實習計劃說明會"/>
    <s v="0412_華碩電腦"/>
    <n v="2"/>
    <n v="107"/>
    <n v="1"/>
    <n v="1"/>
    <n v="10"/>
    <s v="是"/>
    <x v="662"/>
    <n v="0"/>
    <n v="1"/>
    <n v="10"/>
    <n v="0"/>
    <n v="0"/>
    <n v="0"/>
    <s v="所"/>
    <s v="國企"/>
    <s v="國企所"/>
    <s v="國企所"/>
  </r>
  <r>
    <s v="04  6 2019  9:17PM            "/>
    <s v="潘政傑"/>
    <s v="F129443905"/>
    <s v="男"/>
    <s v="05/21/1995                    "/>
    <s v="學生"/>
    <s v="管理學院                      "/>
    <s v="國企系"/>
    <s v="碩士班"/>
    <n v="921060797"/>
    <s v="jeffpan2003@gmail.com"/>
    <s v="其它"/>
    <s v="否"/>
    <s v="                              "/>
    <m/>
    <s v="是"/>
    <m/>
    <s v="網路報名"/>
    <s v="45.64.228.86"/>
    <s v="r06724082"/>
    <n v="6"/>
    <s v="TIP"/>
    <s v="企業實習說明會"/>
    <s v="0501_磊山保險經紀人"/>
    <n v="2"/>
    <n v="107"/>
    <n v="1"/>
    <n v="1"/>
    <n v="10"/>
    <s v="是"/>
    <x v="662"/>
    <n v="0"/>
    <n v="1"/>
    <n v="10"/>
    <n v="0"/>
    <n v="0"/>
    <n v="0"/>
    <s v="所"/>
    <s v="國企"/>
    <s v="國企所"/>
    <s v="國企所"/>
  </r>
  <r>
    <s v="04 27 2019 10:05PM            "/>
    <s v="潘政傑"/>
    <s v="F129443905"/>
    <s v="男"/>
    <s v="05/21/1995                    "/>
    <s v="學生"/>
    <s v="管理學院                      "/>
    <s v="國企系"/>
    <s v="碩士班"/>
    <n v="921060797"/>
    <s v="jeffpan2003@gmail.com"/>
    <s v="其它"/>
    <s v="否"/>
    <s v="                              "/>
    <m/>
    <s v="是"/>
    <m/>
    <s v="網路報名"/>
    <s v="218.161.17.190"/>
    <s v="r06724082"/>
    <n v="6"/>
    <s v="TIP"/>
    <s v="企業實習說明會"/>
    <s v="0506_綠藤生機"/>
    <n v="2"/>
    <n v="107"/>
    <n v="1"/>
    <n v="1"/>
    <n v="10"/>
    <s v="是"/>
    <x v="662"/>
    <n v="0"/>
    <n v="1"/>
    <n v="10"/>
    <n v="0"/>
    <n v="0"/>
    <n v="0"/>
    <s v="所"/>
    <s v="國企"/>
    <s v="國企所"/>
    <s v="國企所"/>
  </r>
  <r>
    <s v="04 30 2019 10:13PM            "/>
    <s v="潘政傑"/>
    <s v="F129443905"/>
    <s v="男"/>
    <s v="05/21/1995                    "/>
    <s v="學生"/>
    <s v="管理學院                      "/>
    <s v="國企系"/>
    <s v="碩士班"/>
    <n v="921060797"/>
    <s v="jeffpan2003@gmail.com"/>
    <s v="其它"/>
    <s v="是"/>
    <s v="                              "/>
    <m/>
    <s v="是"/>
    <m/>
    <s v="網路報名"/>
    <s v="218.161.17.190"/>
    <s v="r06724082"/>
    <n v="6"/>
    <s v="TIP"/>
    <s v="企業實習說明會"/>
    <s v="0508_台大創創中心"/>
    <n v="2"/>
    <n v="10"/>
    <n v="1"/>
    <n v="107"/>
    <n v="10"/>
    <s v="是"/>
    <x v="662"/>
    <n v="0"/>
    <n v="1"/>
    <n v="10"/>
    <n v="0"/>
    <n v="0"/>
    <n v="0"/>
    <s v="所"/>
    <s v="國企"/>
    <s v="國企所"/>
    <s v="國企所"/>
  </r>
  <r>
    <s v="03 15 2019 12:01PM            "/>
    <s v="潘瑀涵"/>
    <s v="F228317293"/>
    <s v="女"/>
    <s v="09/25/1992                    "/>
    <s v="計畫人員"/>
    <m/>
    <s v="土木工程學系"/>
    <s v="專任研究助理"/>
    <n v="988148925"/>
    <s v="hannahpan@caece.net"/>
    <s v="其它"/>
    <s v="否"/>
    <n v="1"/>
    <n v="0"/>
    <s v="否"/>
    <m/>
    <s v="網路報名"/>
    <s v="140.112.13.118"/>
    <s v="hannahpan"/>
    <n v="10"/>
    <s v="職涯講堂"/>
    <s v="校友職涯分享會"/>
    <s v="0320_國企B97陳迦樂"/>
    <n v="2"/>
    <n v="107"/>
    <n v="1"/>
    <n v="1"/>
    <n v="10"/>
    <s v="暫無"/>
    <x v="663"/>
    <n v="1"/>
    <n v="0"/>
    <n v="0"/>
    <n v="1"/>
    <n v="0"/>
    <n v="0"/>
    <s v="其他"/>
    <s v="非在校生"/>
    <s v="其他"/>
    <s v="其他"/>
  </r>
  <r>
    <m/>
    <s v="潘詩天"/>
    <m/>
    <m/>
    <m/>
    <s v="企業夥伴"/>
    <s v="中國信託商業銀行"/>
    <m/>
    <s v="其他"/>
    <m/>
    <m/>
    <m/>
    <m/>
    <m/>
    <m/>
    <s v="是"/>
    <m/>
    <s v="網路報名"/>
    <m/>
    <s v="其他"/>
    <m/>
    <s v="TCP"/>
    <s v="結業式"/>
    <s v="0329_結業式"/>
    <n v="2"/>
    <n v="107"/>
    <n v="1"/>
    <n v="0"/>
    <n v="0"/>
    <m/>
    <x v="664"/>
    <n v="0"/>
    <n v="1"/>
    <n v="0"/>
    <n v="0"/>
    <n v="0"/>
    <n v="0"/>
    <s v="其他"/>
    <s v="非在校生"/>
    <s v="其他"/>
    <s v="其他"/>
  </r>
  <r>
    <s v="03 12 2019  3:36PM            "/>
    <s v="蔡元鈞"/>
    <s v="S124491321"/>
    <s v="男"/>
    <s v="04/07/1995                    "/>
    <s v="學生"/>
    <s v="管理學院                      "/>
    <s v="商研所"/>
    <s v="碩士班"/>
    <n v="905510690"/>
    <s v="gormp047@gmail.com"/>
    <s v="其它"/>
    <s v="否"/>
    <n v="0"/>
    <n v="1"/>
    <s v="是"/>
    <m/>
    <s v="網路報名"/>
    <s v="182.235.162.18"/>
    <s v="r07741044"/>
    <n v="10"/>
    <s v="TIP"/>
    <s v="企業實習計劃說明會"/>
    <s v="0315_聚陽實業"/>
    <n v="2"/>
    <n v="107"/>
    <n v="1"/>
    <n v="1"/>
    <n v="10"/>
    <s v="是"/>
    <x v="665"/>
    <n v="0"/>
    <n v="1"/>
    <n v="10"/>
    <n v="0"/>
    <n v="0"/>
    <n v="0"/>
    <s v="所"/>
    <s v="商研"/>
    <s v="商研所"/>
    <s v="商研所"/>
  </r>
  <r>
    <s v="03 12 2019  3:38PM            "/>
    <s v="蔡元鈞"/>
    <s v="S124491321"/>
    <s v="男"/>
    <s v="04/07/1995                    "/>
    <s v="學生"/>
    <s v="管理學院                      "/>
    <s v="商研所"/>
    <s v="碩士班"/>
    <n v="905510690"/>
    <s v="gormp047@gmail.com"/>
    <s v="其它"/>
    <s v="否"/>
    <n v="1"/>
    <n v="0"/>
    <s v="否"/>
    <m/>
    <s v="網路報名"/>
    <s v="182.235.162.18"/>
    <s v="r07741044"/>
    <n v="10"/>
    <s v="TIP"/>
    <s v="企業實習計劃說明會"/>
    <s v="0319_玉山銀行"/>
    <n v="2"/>
    <n v="107"/>
    <n v="1"/>
    <n v="1"/>
    <n v="10"/>
    <s v="是"/>
    <x v="665"/>
    <n v="1"/>
    <n v="0"/>
    <n v="0"/>
    <n v="1"/>
    <n v="0"/>
    <n v="0"/>
    <s v="所"/>
    <s v="商研"/>
    <s v="商研所"/>
    <s v="商研所"/>
  </r>
  <r>
    <s v="03 19 2019  4:51PM            "/>
    <s v="蔡沐安"/>
    <s v="A129544519"/>
    <s v="女"/>
    <s v="10/03/1995                    "/>
    <s v="學生"/>
    <s v="管理學院                      "/>
    <s v="國企系"/>
    <s v="碩士班"/>
    <n v="966776170"/>
    <s v="car12345w@gmail.com"/>
    <s v="其它"/>
    <s v="是"/>
    <n v="0"/>
    <n v="0"/>
    <s v="是"/>
    <m/>
    <s v="現場報名"/>
    <m/>
    <s v="r07724006"/>
    <n v="0"/>
    <s v="TIP"/>
    <s v="企業實習計劃說明會"/>
    <s v="0319_玉山銀行"/>
    <n v="2"/>
    <n v="107"/>
    <n v="1"/>
    <n v="1"/>
    <n v="10"/>
    <m/>
    <x v="666"/>
    <n v="0"/>
    <n v="0"/>
    <n v="0"/>
    <n v="0"/>
    <n v="1"/>
    <n v="0"/>
    <s v="所"/>
    <s v="國企"/>
    <s v="國企所"/>
    <s v="國企所"/>
  </r>
  <r>
    <s v="03 19 2019 12:43PM            "/>
    <s v="蔡沐安"/>
    <s v="A129544519"/>
    <s v="男"/>
    <s v="10/03/1995                    "/>
    <s v="學生"/>
    <s v="管理學院                      "/>
    <s v="國企系"/>
    <s v="碩士班"/>
    <n v="966776170"/>
    <s v="r07724006@ntu.edu.tw"/>
    <s v="其它"/>
    <s v="否"/>
    <n v="0"/>
    <n v="1"/>
    <s v="是"/>
    <m/>
    <s v="網路報名"/>
    <s v="42.72.73.169"/>
    <s v="r07724006"/>
    <n v="10"/>
    <s v="TIP"/>
    <s v="企業實習計劃說明會"/>
    <s v="0320_國泰金控"/>
    <n v="2"/>
    <n v="107"/>
    <n v="1"/>
    <n v="1"/>
    <n v="10"/>
    <s v="無"/>
    <x v="666"/>
    <n v="0"/>
    <n v="1"/>
    <n v="10"/>
    <n v="0"/>
    <n v="0"/>
    <n v="0"/>
    <s v="所"/>
    <s v="國企"/>
    <s v="國企所"/>
    <s v="國企所"/>
  </r>
  <r>
    <s v="03 18 2019  5:02PM            "/>
    <s v="蔡佳芯"/>
    <m/>
    <s v="女"/>
    <s v="09/09/1998                    "/>
    <s v="學生"/>
    <m/>
    <s v="財金系"/>
    <s v="學士班"/>
    <n v="966473556"/>
    <s v="agnes.venanziaa@gmail.com"/>
    <s v="其它"/>
    <s v="否"/>
    <n v="0"/>
    <n v="1"/>
    <s v="是"/>
    <m/>
    <s v="網路報名"/>
    <s v="140.112.4.192"/>
    <s v="b05703063"/>
    <n v="10"/>
    <s v="TIP"/>
    <s v="企業實習計劃說明會"/>
    <s v="0319_玉山銀行"/>
    <n v="2"/>
    <n v="107"/>
    <n v="1"/>
    <n v="1"/>
    <n v="10"/>
    <s v="否"/>
    <x v="667"/>
    <n v="0"/>
    <n v="1"/>
    <n v="10"/>
    <n v="0"/>
    <n v="0"/>
    <n v="0"/>
    <s v="系"/>
    <s v="財金"/>
    <s v="財金系"/>
    <s v="財金系"/>
  </r>
  <r>
    <m/>
    <s v="蔡佳恩"/>
    <m/>
    <m/>
    <m/>
    <s v="其他"/>
    <m/>
    <m/>
    <m/>
    <m/>
    <m/>
    <s v="其他"/>
    <s v="是"/>
    <n v="0"/>
    <n v="0"/>
    <s v="是"/>
    <m/>
    <s v="現場報名"/>
    <m/>
    <s v="其他"/>
    <n v="0"/>
    <s v="TIP"/>
    <s v="企業實習計劃說明會"/>
    <s v="0318_大昌華嘉"/>
    <n v="2"/>
    <n v="107"/>
    <n v="1"/>
    <n v="1"/>
    <n v="10"/>
    <m/>
    <x v="668"/>
    <n v="0"/>
    <n v="0"/>
    <n v="0"/>
    <n v="0"/>
    <n v="1"/>
    <n v="0"/>
    <s v="其他"/>
    <s v="非在校生"/>
    <s v="其他"/>
    <s v="其他"/>
  </r>
  <r>
    <s v="03  8 2019 10:30PM            "/>
    <s v="蔡佳琪"/>
    <s v="E224872827"/>
    <s v="女"/>
    <s v="04/21/1999                    "/>
    <s v="學生"/>
    <s v="管理學院                      "/>
    <s v="財金系"/>
    <s v="學士班"/>
    <n v="963555101"/>
    <s v="b06703126@ntu.edu.tw"/>
    <s v="其它"/>
    <s v="是"/>
    <n v="0"/>
    <n v="1"/>
    <s v="是"/>
    <m/>
    <s v="網路報名"/>
    <s v="223.136.235.50"/>
    <s v="b06703126"/>
    <n v="10"/>
    <s v="TIP"/>
    <s v="企業實習計劃說明會"/>
    <s v="0319_玉山銀行"/>
    <n v="2"/>
    <n v="107"/>
    <n v="1"/>
    <n v="1"/>
    <n v="10"/>
    <s v="否"/>
    <x v="669"/>
    <n v="0"/>
    <n v="1"/>
    <n v="10"/>
    <n v="0"/>
    <n v="0"/>
    <n v="0"/>
    <s v="系"/>
    <s v="財金"/>
    <s v="財金系"/>
    <s v="財金系"/>
  </r>
  <r>
    <s v="03 21 2019 12:38PM            "/>
    <s v="蔡依庭"/>
    <s v="A229358800"/>
    <s v="女"/>
    <s v="12/07/1996                    "/>
    <s v="學生"/>
    <s v="生命科學院                    "/>
    <s v="生科系"/>
    <s v="學士班"/>
    <n v="975211587"/>
    <s v="b04b01054@ntu.edu.tw"/>
    <s v="其它"/>
    <s v="否"/>
    <n v="0"/>
    <n v="1"/>
    <s v="是"/>
    <m/>
    <s v="網路報名"/>
    <s v="123.193.248.159"/>
    <s v="b04b01054"/>
    <n v="10"/>
    <s v="TIP"/>
    <s v="企業實習計劃說明會"/>
    <s v="0322_台灣拜耳"/>
    <n v="2"/>
    <n v="107"/>
    <n v="1"/>
    <n v="1"/>
    <n v="10"/>
    <s v="有"/>
    <x v="670"/>
    <n v="0"/>
    <n v="1"/>
    <n v="10"/>
    <n v="0"/>
    <n v="0"/>
    <n v="0"/>
    <s v="系"/>
    <s v="其他"/>
    <s v="其他系所"/>
    <s v="其他系所"/>
  </r>
  <r>
    <s v="05  6 2019  2:14PM            "/>
    <s v="蔡孟芬"/>
    <s v="S224793340"/>
    <s v="女"/>
    <s v="09/12/1997                    "/>
    <s v="學生"/>
    <s v="醫學院                        "/>
    <s v="牙醫系"/>
    <s v="學士班"/>
    <n v="979281925"/>
    <s v="may21101123@gmail.com"/>
    <s v="其它"/>
    <s v="是"/>
    <s v="                              "/>
    <m/>
    <s v="是"/>
    <m/>
    <s v="網路報名"/>
    <s v="140.112.4.192"/>
    <s v="b06402007"/>
    <n v="6"/>
    <s v="TIP"/>
    <s v="企業實習說明會"/>
    <s v="0508_台大創創中心"/>
    <n v="2"/>
    <n v="10"/>
    <n v="1"/>
    <n v="107"/>
    <n v="10"/>
    <s v="是"/>
    <x v="671"/>
    <n v="0"/>
    <n v="1"/>
    <n v="10"/>
    <n v="0"/>
    <n v="0"/>
    <n v="0"/>
    <s v="系"/>
    <s v="其他"/>
    <s v="其他系所"/>
    <s v="其他系所"/>
  </r>
  <r>
    <s v="03 12 2019  2:38PM            "/>
    <s v="蔡宛如"/>
    <s v="A227913161"/>
    <s v="女"/>
    <s v="03/02/1996                    "/>
    <s v="學生"/>
    <s v="管理學院                      "/>
    <s v="會計系"/>
    <s v="學士班"/>
    <n v="952423106"/>
    <s v="B04702004@ntu.edu.tw"/>
    <s v="其它"/>
    <s v="否"/>
    <n v="0"/>
    <n v="1"/>
    <s v="是"/>
    <m/>
    <s v="網路報名"/>
    <s v="140.112.4.192"/>
    <s v="b04702004"/>
    <n v="10"/>
    <s v="TIP"/>
    <s v="企業實習計劃說明會"/>
    <s v="0314_精英公關集團"/>
    <n v="2"/>
    <n v="107"/>
    <n v="1"/>
    <n v="1"/>
    <n v="10"/>
    <s v="否"/>
    <x v="672"/>
    <n v="0"/>
    <n v="1"/>
    <n v="10"/>
    <n v="0"/>
    <n v="0"/>
    <n v="0"/>
    <s v="系"/>
    <s v="會計"/>
    <s v="會計系"/>
    <s v="會計系"/>
  </r>
  <r>
    <s v="03  6 2019  2:04PM            "/>
    <s v="蔡宜庭"/>
    <s v="A225414754"/>
    <s v="女"/>
    <s v="07/26/1997                    "/>
    <s v="學生"/>
    <s v="管理學院                      "/>
    <s v="財金系"/>
    <s v="學士班"/>
    <n v="922658568"/>
    <s v="b04703045@ntu.edu.tw"/>
    <s v="其它"/>
    <s v="是"/>
    <n v="0"/>
    <n v="1"/>
    <s v="是"/>
    <m/>
    <s v="網路報名"/>
    <s v="140.112.25.121"/>
    <s v="b04703045"/>
    <n v="10"/>
    <s v="TIP"/>
    <s v="企業實習計劃說明會"/>
    <s v="0313_全球人壽"/>
    <n v="2"/>
    <n v="107"/>
    <n v="1"/>
    <n v="1"/>
    <n v="10"/>
    <s v="是"/>
    <x v="673"/>
    <n v="0"/>
    <n v="1"/>
    <n v="10"/>
    <n v="0"/>
    <n v="0"/>
    <n v="0"/>
    <s v="系"/>
    <s v="財金"/>
    <s v="財金系"/>
    <s v="財金系"/>
  </r>
  <r>
    <s v="03  6 2019  2:06PM            "/>
    <s v="蔡宜庭"/>
    <s v="A225414754"/>
    <s v="女"/>
    <s v="07/26/1997                    "/>
    <s v="學生"/>
    <s v="管理學院                      "/>
    <s v="財金系"/>
    <s v="學士班"/>
    <n v="922658568"/>
    <s v="b04703045@ntu.edu.tw"/>
    <s v="其它"/>
    <s v="是"/>
    <n v="0"/>
    <n v="1"/>
    <s v="是"/>
    <m/>
    <s v="網路報名"/>
    <s v="140.112.25.121"/>
    <s v="b04703045"/>
    <n v="10"/>
    <s v="TIP"/>
    <s v="企業實習計劃說明會"/>
    <s v="0320_國泰金控"/>
    <n v="2"/>
    <n v="107"/>
    <n v="1"/>
    <n v="1"/>
    <n v="10"/>
    <s v="是"/>
    <x v="673"/>
    <n v="0"/>
    <n v="1"/>
    <n v="10"/>
    <n v="0"/>
    <n v="0"/>
    <n v="0"/>
    <s v="系"/>
    <s v="財金"/>
    <s v="財金系"/>
    <s v="財金系"/>
  </r>
  <r>
    <s v="03 26 2019  2:33PM            "/>
    <s v="蔡宜庭"/>
    <s v="A225414754"/>
    <s v="男"/>
    <s v="07/26/1997                    "/>
    <s v="學生"/>
    <s v="管理學院                      "/>
    <s v="財金系"/>
    <s v="學士班"/>
    <n v="922658568"/>
    <m/>
    <s v="其它"/>
    <s v="是"/>
    <n v="0"/>
    <n v="0"/>
    <s v="是"/>
    <m/>
    <s v="現場報名"/>
    <m/>
    <s v="b04703045"/>
    <n v="0"/>
    <s v="TIP"/>
    <s v="企業實習計劃說明會"/>
    <s v="0325_富達投信"/>
    <n v="2"/>
    <n v="107"/>
    <n v="1"/>
    <n v="1"/>
    <n v="10"/>
    <m/>
    <x v="673"/>
    <n v="0"/>
    <n v="0"/>
    <n v="0"/>
    <n v="0"/>
    <n v="1"/>
    <n v="0"/>
    <s v="系"/>
    <s v="財金"/>
    <s v="財金系"/>
    <s v="財金系"/>
  </r>
  <r>
    <s v="04 23 2019  1:03AM            "/>
    <s v="蔡岳哲"/>
    <s v="F128749168"/>
    <s v="男"/>
    <s v="12/05/1993                    "/>
    <s v="校友"/>
    <m/>
    <s v="經濟系"/>
    <s v="學士班校友"/>
    <n v="920931205"/>
    <s v="tommy821205@gmail.com"/>
    <s v="其它"/>
    <s v="否"/>
    <s v="                              "/>
    <m/>
    <s v="否"/>
    <m/>
    <s v="網路報名"/>
    <s v="123.194.180.45"/>
    <s v="b03303111"/>
    <n v="6"/>
    <s v="TIP"/>
    <s v="企業實習說明會"/>
    <s v="0426_台灣通用磨坊"/>
    <n v="2"/>
    <n v="107"/>
    <n v="1"/>
    <n v="1"/>
    <n v="10"/>
    <s v="是"/>
    <x v="674"/>
    <n v="1"/>
    <n v="0"/>
    <n v="0"/>
    <n v="1"/>
    <n v="0"/>
    <n v="0"/>
    <s v="其他"/>
    <s v="非在校生"/>
    <s v="其他"/>
    <s v="其他"/>
  </r>
  <r>
    <s v="03 19 2019  4:46PM            "/>
    <s v="蔡旻頤"/>
    <s v="A226604029"/>
    <s v="女"/>
    <s v="07/03/1998                    "/>
    <s v="學生"/>
    <s v="社會科學院                    "/>
    <s v="經濟系"/>
    <s v="學士班"/>
    <n v="921535690"/>
    <s v="jg931530@yahoo.com.tw"/>
    <s v="其它"/>
    <s v="是"/>
    <n v="0"/>
    <n v="0"/>
    <s v="是"/>
    <m/>
    <s v="現場報名"/>
    <m/>
    <s v="b06303134"/>
    <n v="0"/>
    <s v="TIP"/>
    <s v="企業實習計劃說明會"/>
    <s v="0319_玉山銀行"/>
    <n v="2"/>
    <n v="107"/>
    <n v="1"/>
    <n v="1"/>
    <n v="10"/>
    <m/>
    <x v="675"/>
    <n v="0"/>
    <n v="0"/>
    <n v="0"/>
    <n v="0"/>
    <n v="1"/>
    <n v="0"/>
    <s v="系"/>
    <s v="其他"/>
    <s v="其他系所"/>
    <s v="其他系所"/>
  </r>
  <r>
    <s v="03 12 2019  2:36PM            "/>
    <s v="蔡柏旻"/>
    <s v="L123927353"/>
    <s v="男"/>
    <s v="09/25/1996                    "/>
    <s v="學生"/>
    <s v="管理學院                      "/>
    <s v="會計系"/>
    <s v="學士班"/>
    <n v="223361763"/>
    <m/>
    <s v="其它"/>
    <s v="是"/>
    <n v="0"/>
    <n v="0"/>
    <s v="是"/>
    <m/>
    <s v="現場報名"/>
    <m/>
    <s v="b04702104"/>
    <n v="0"/>
    <s v="TIP"/>
    <s v="企業實習計劃說明會"/>
    <s v="0312_工研院產科國際所"/>
    <n v="2"/>
    <n v="107"/>
    <n v="1"/>
    <n v="1"/>
    <n v="10"/>
    <m/>
    <x v="676"/>
    <n v="0"/>
    <n v="0"/>
    <n v="0"/>
    <n v="0"/>
    <n v="1"/>
    <n v="0"/>
    <s v="系"/>
    <s v="會計"/>
    <s v="會計系"/>
    <s v="會計系"/>
  </r>
  <r>
    <s v="03 13 2019 10:04PM            "/>
    <s v="蔡柏旻"/>
    <s v="L123927353"/>
    <s v="男"/>
    <s v="09/25/1996                    "/>
    <s v="學生"/>
    <s v="管理學院                      "/>
    <s v="會計系"/>
    <s v="學士班"/>
    <n v="914020925"/>
    <s v="b04702104@ntu.edu.tw"/>
    <s v="其它"/>
    <s v="是"/>
    <n v="0"/>
    <n v="1"/>
    <s v="是"/>
    <m/>
    <s v="網路報名"/>
    <s v="140.112.4.192"/>
    <s v="b04702104"/>
    <n v="10"/>
    <s v="TIP"/>
    <s v="企業實習計劃說明會"/>
    <s v="0314_精英公關集團"/>
    <n v="2"/>
    <n v="107"/>
    <n v="1"/>
    <n v="1"/>
    <n v="10"/>
    <s v="是"/>
    <x v="676"/>
    <n v="0"/>
    <n v="1"/>
    <n v="10"/>
    <n v="0"/>
    <n v="0"/>
    <n v="0"/>
    <s v="系"/>
    <s v="會計"/>
    <s v="會計系"/>
    <s v="會計系"/>
  </r>
  <r>
    <s v="03 11 2019  2:08PM            "/>
    <s v="蔡柏旻"/>
    <s v="L123927353"/>
    <s v="男"/>
    <s v="09/25/1996                    "/>
    <s v="學生"/>
    <s v="管理學院                      "/>
    <s v="會計系"/>
    <s v="學士班"/>
    <n v="223361763"/>
    <s v="b04702104@ntu.edu.tw"/>
    <s v="其它"/>
    <s v="是"/>
    <n v="0"/>
    <n v="1"/>
    <s v="是"/>
    <m/>
    <s v="網路報名"/>
    <s v="27.246.197.27"/>
    <s v="b04702104"/>
    <n v="10"/>
    <s v="職涯講堂"/>
    <s v="校友職涯分享會"/>
    <s v="0320_國企B97陳迦樂"/>
    <n v="2"/>
    <n v="107"/>
    <n v="1"/>
    <n v="1"/>
    <n v="10"/>
    <m/>
    <x v="676"/>
    <n v="0"/>
    <n v="1"/>
    <n v="10"/>
    <n v="0"/>
    <n v="0"/>
    <n v="0"/>
    <s v="系"/>
    <s v="會計"/>
    <s v="會計系"/>
    <s v="會計系"/>
  </r>
  <r>
    <s v="04 13 2019 12:55PM            "/>
    <s v="蔡柏旻"/>
    <s v="L123927353"/>
    <s v="男"/>
    <s v="09/25/1996                    "/>
    <s v="學生"/>
    <s v="管理學院                      "/>
    <s v="會計系"/>
    <s v="學士班"/>
    <n v="223361763"/>
    <m/>
    <s v="其它"/>
    <s v="是"/>
    <s v="                              "/>
    <m/>
    <s v="是"/>
    <m/>
    <s v="網路報名"/>
    <m/>
    <s v="b04702104"/>
    <m/>
    <s v="TCP"/>
    <s v="結業式"/>
    <s v="0329_結業式"/>
    <n v="2"/>
    <n v="107"/>
    <n v="1"/>
    <n v="0"/>
    <n v="0"/>
    <m/>
    <x v="676"/>
    <n v="0"/>
    <n v="1"/>
    <n v="0"/>
    <n v="0"/>
    <n v="0"/>
    <n v="0"/>
    <s v="系"/>
    <s v="會計"/>
    <s v="會計系"/>
    <s v="會計系"/>
  </r>
  <r>
    <s v="04 16 2019  9:47AM            "/>
    <s v="蔡培姿"/>
    <s v="A227907618"/>
    <s v="女"/>
    <s v="12/23/1995                    "/>
    <s v="計畫人員"/>
    <m/>
    <s v="文學院"/>
    <s v="專任研究助理"/>
    <n v="33663215"/>
    <s v="jessicatsai@ntu.edu.tw"/>
    <s v="其它"/>
    <s v="否"/>
    <s v="                              "/>
    <m/>
    <s v="是"/>
    <m/>
    <s v="網路報名"/>
    <s v="140.112.141.239"/>
    <s v="jessicatsai"/>
    <n v="6"/>
    <s v="職涯講堂"/>
    <s v="校友職涯分享會"/>
    <s v="0423_EMBA108級鄭玉琪"/>
    <n v="2"/>
    <n v="107"/>
    <n v="1"/>
    <n v="1"/>
    <n v="10"/>
    <s v="暫無"/>
    <x v="677"/>
    <n v="0"/>
    <n v="1"/>
    <n v="10"/>
    <n v="0"/>
    <n v="0"/>
    <n v="0"/>
    <s v="其他"/>
    <s v="非在校生"/>
    <s v="其他"/>
    <s v="其他"/>
  </r>
  <r>
    <s v="03 19 2019  4:52PM            "/>
    <s v="蔡淳如"/>
    <s v="F230011162"/>
    <s v="女"/>
    <s v="07/12/1999                    "/>
    <s v="學生"/>
    <s v="社會科學院                    "/>
    <s v="經濟系"/>
    <s v="學士班"/>
    <n v="972169822"/>
    <s v="angela244@gmail.com"/>
    <s v="其它"/>
    <s v="是"/>
    <n v="0"/>
    <n v="0"/>
    <s v="是"/>
    <m/>
    <s v="現場報名"/>
    <m/>
    <s v="b06303116"/>
    <n v="0"/>
    <s v="TIP"/>
    <s v="企業實習計劃說明會"/>
    <s v="0319_玉山銀行"/>
    <n v="2"/>
    <n v="107"/>
    <n v="1"/>
    <n v="1"/>
    <n v="10"/>
    <m/>
    <x v="678"/>
    <n v="0"/>
    <n v="0"/>
    <n v="0"/>
    <n v="0"/>
    <n v="1"/>
    <n v="0"/>
    <s v="系"/>
    <s v="其他"/>
    <s v="其他系所"/>
    <s v="其他系所"/>
  </r>
  <r>
    <s v="05  3 2019  5:33PM            "/>
    <s v="蔡嘉芸"/>
    <s v="X220582175"/>
    <s v="女"/>
    <s v="02/20/1999                    "/>
    <s v="學生"/>
    <s v="管理學院                      "/>
    <s v="財金系"/>
    <s v="學士班"/>
    <n v="975006408"/>
    <s v="B06703041@ntu.edu.tw"/>
    <s v="其它"/>
    <s v="否"/>
    <s v="                              "/>
    <m/>
    <s v="是"/>
    <m/>
    <s v="網路報名"/>
    <s v="223.136.174.48"/>
    <s v="b06703041"/>
    <n v="6"/>
    <s v="TIP"/>
    <s v="企業實習說明會"/>
    <s v="0506_綠藤生機"/>
    <n v="2"/>
    <n v="107"/>
    <n v="1"/>
    <n v="1"/>
    <n v="10"/>
    <s v="是"/>
    <x v="679"/>
    <n v="0"/>
    <n v="1"/>
    <n v="10"/>
    <n v="0"/>
    <n v="0"/>
    <n v="0"/>
    <s v="系"/>
    <s v="財金"/>
    <s v="財金系"/>
    <s v="財金系"/>
  </r>
  <r>
    <s v="03 18 2019  9:03AM            "/>
    <s v="蔣美平"/>
    <s v="AD30413752"/>
    <s v="女"/>
    <s v="03/11/1999                    "/>
    <s v="學生"/>
    <s v="管理學院                      "/>
    <s v="財金系"/>
    <s v="學士班"/>
    <n v="903568265"/>
    <s v="debora.sentosa@gmail.com"/>
    <s v="其它"/>
    <s v="否"/>
    <n v="0"/>
    <n v="1"/>
    <s v="是"/>
    <m/>
    <s v="網路報名"/>
    <s v="27.242.231.147"/>
    <s v="b06703070"/>
    <n v="10"/>
    <s v="TIP"/>
    <s v="企業實習計劃說明會"/>
    <s v="0319_玉山銀行"/>
    <n v="2"/>
    <n v="107"/>
    <n v="1"/>
    <n v="1"/>
    <n v="10"/>
    <s v="否"/>
    <x v="680"/>
    <n v="0"/>
    <n v="1"/>
    <n v="10"/>
    <n v="0"/>
    <n v="0"/>
    <n v="0"/>
    <s v="系"/>
    <s v="財金"/>
    <s v="財金系"/>
    <s v="財金系"/>
  </r>
  <r>
    <s v="03 20 2019 12:08PM            "/>
    <s v="鄧宜萱"/>
    <s v="F228621372"/>
    <s v="女"/>
    <s v="01/31/1995                    "/>
    <s v="校外人士"/>
    <m/>
    <m/>
    <m/>
    <n v="981038246"/>
    <s v="sandy9898@gmail.com"/>
    <s v="其它"/>
    <s v="否"/>
    <n v="0"/>
    <n v="1"/>
    <s v="是"/>
    <m/>
    <s v="網路報名"/>
    <s v="220.133.8.143"/>
    <s v="b02207036"/>
    <n v="10"/>
    <s v="TIP"/>
    <s v="企業實習計劃說明會"/>
    <s v="0322_台灣拜耳"/>
    <n v="2"/>
    <n v="107"/>
    <n v="1"/>
    <n v="1"/>
    <n v="10"/>
    <s v="否"/>
    <x v="681"/>
    <n v="0"/>
    <n v="1"/>
    <n v="10"/>
    <n v="0"/>
    <n v="0"/>
    <n v="0"/>
    <s v="其他"/>
    <s v="非在校生"/>
    <s v="其他"/>
    <s v="其他"/>
  </r>
  <r>
    <s v="03 22 2019  5:26PM            "/>
    <s v="鄧宜萱"/>
    <s v="F228621372"/>
    <s v="女"/>
    <s v="01/31/1995                    "/>
    <s v="校外人士"/>
    <m/>
    <m/>
    <m/>
    <n v="981038246"/>
    <s v="sandy9898@gmail.com"/>
    <s v="其它"/>
    <s v="否"/>
    <n v="0"/>
    <n v="1"/>
    <s v="是"/>
    <m/>
    <s v="網路報名"/>
    <s v="220.133.8.143"/>
    <s v="b02207036"/>
    <n v="10"/>
    <s v="TIP"/>
    <s v="企業實習計劃說明會"/>
    <s v="0325_富達投信"/>
    <n v="2"/>
    <n v="107"/>
    <n v="1"/>
    <n v="1"/>
    <n v="10"/>
    <s v="否"/>
    <x v="681"/>
    <n v="0"/>
    <n v="1"/>
    <n v="10"/>
    <n v="0"/>
    <n v="0"/>
    <n v="0"/>
    <s v="其他"/>
    <s v="非在校生"/>
    <s v="其他"/>
    <s v="其他"/>
  </r>
  <r>
    <s v="03 18 2019  4:27PM            "/>
    <s v="鄧致遠"/>
    <s v="A127553207"/>
    <s v="男"/>
    <s v="05/04/1999                    "/>
    <s v="學生"/>
    <s v="管理學院                      "/>
    <s v="財金系"/>
    <s v="學士班"/>
    <n v="918503090"/>
    <s v="michael88050493@yahoo.com.tw"/>
    <s v="其它"/>
    <s v="否"/>
    <n v="0"/>
    <n v="1"/>
    <s v="是"/>
    <m/>
    <s v="網路報名"/>
    <s v="101.15.197.22"/>
    <s v="b06703013"/>
    <n v="10"/>
    <s v="TIP"/>
    <s v="企業實習計劃說明會"/>
    <s v="0319_玉山銀行"/>
    <n v="2"/>
    <n v="107"/>
    <n v="1"/>
    <n v="1"/>
    <n v="10"/>
    <s v="否"/>
    <x v="682"/>
    <n v="0"/>
    <n v="1"/>
    <n v="10"/>
    <n v="0"/>
    <n v="0"/>
    <n v="0"/>
    <s v="系"/>
    <s v="財金"/>
    <s v="財金系"/>
    <s v="財金系"/>
  </r>
  <r>
    <s v="04  9 2019 12:11PM            "/>
    <s v="鄧致遠"/>
    <s v="A127553207"/>
    <s v="男"/>
    <s v="05/04/1999                    "/>
    <s v="學生"/>
    <s v="管理學院                      "/>
    <s v="財金系"/>
    <s v="學士班"/>
    <n v="918503090"/>
    <s v="michael88050493@yahoo.com.tw"/>
    <s v="其它"/>
    <s v="否"/>
    <s v="                              "/>
    <m/>
    <s v="是"/>
    <m/>
    <s v="網路報名"/>
    <s v="140.112.25.37"/>
    <s v="b06703013"/>
    <n v="6"/>
    <s v="TIP"/>
    <s v="企業實習計劃說明會"/>
    <s v="0412_華碩電腦"/>
    <n v="2"/>
    <n v="107"/>
    <n v="1"/>
    <n v="1"/>
    <n v="10"/>
    <s v="否"/>
    <x v="682"/>
    <n v="0"/>
    <n v="1"/>
    <n v="10"/>
    <n v="0"/>
    <n v="0"/>
    <n v="0"/>
    <s v="系"/>
    <s v="財金"/>
    <s v="財金系"/>
    <s v="財金系"/>
  </r>
  <r>
    <s v="03  6 2019  5:47PM            "/>
    <s v="鄧楷齡"/>
    <s v="A229565350"/>
    <s v="女"/>
    <s v="11/05/1996                    "/>
    <s v="學生"/>
    <s v="管理學院                      "/>
    <s v="會計系"/>
    <s v="學士班"/>
    <n v="983518915"/>
    <m/>
    <s v="其它"/>
    <s v="是"/>
    <n v="0"/>
    <n v="0"/>
    <s v="是"/>
    <m/>
    <s v="現場報名"/>
    <m/>
    <s v="b04104041"/>
    <n v="0"/>
    <s v="TIP"/>
    <s v="企業實習計劃說明會"/>
    <s v="0306_藍天百腦匯"/>
    <n v="2"/>
    <n v="107"/>
    <n v="1"/>
    <n v="1"/>
    <n v="10"/>
    <m/>
    <x v="683"/>
    <n v="0"/>
    <n v="0"/>
    <n v="0"/>
    <n v="0"/>
    <n v="1"/>
    <n v="0"/>
    <s v="系"/>
    <s v="會計"/>
    <s v="會計系"/>
    <s v="會計系"/>
  </r>
  <r>
    <s v="04 13 2019 12:57PM            "/>
    <s v="鄭乃慈"/>
    <s v="O200348289"/>
    <s v="男"/>
    <s v="09/12/1994                    "/>
    <s v="學生"/>
    <s v="管理學院                      "/>
    <s v="商研所"/>
    <s v="碩士班"/>
    <n v="978376915"/>
    <s v="wl910912@gmail.com"/>
    <s v="其它"/>
    <s v="是"/>
    <s v="                              "/>
    <m/>
    <s v="是"/>
    <m/>
    <s v="網路報名"/>
    <m/>
    <s v="R06741076"/>
    <m/>
    <s v="TCP"/>
    <s v="結業式"/>
    <s v="0329_結業式"/>
    <n v="2"/>
    <n v="107"/>
    <n v="1"/>
    <n v="0"/>
    <n v="0"/>
    <m/>
    <x v="684"/>
    <n v="0"/>
    <n v="1"/>
    <n v="0"/>
    <n v="0"/>
    <n v="0"/>
    <n v="0"/>
    <s v="所"/>
    <s v="商研"/>
    <s v="商研所"/>
    <s v="商研所"/>
  </r>
  <r>
    <s v="02 25 2019 12:11AM            "/>
    <s v="鄭力瑋"/>
    <s v="F130070070"/>
    <s v="男"/>
    <s v="07/29/1997                    "/>
    <s v="學生"/>
    <s v="管理學院                      "/>
    <s v="財金系"/>
    <s v="學士班"/>
    <n v="981280374"/>
    <s v="b04703113@ntu.edu.tw"/>
    <s v="其它"/>
    <s v="否"/>
    <n v="0"/>
    <n v="1"/>
    <s v="是"/>
    <m/>
    <s v="網路報名"/>
    <s v="140.112.215.21"/>
    <s v="b04703113"/>
    <n v="10"/>
    <s v="TIP"/>
    <s v="企業實習計劃說明會"/>
    <s v="0320_國泰金控"/>
    <n v="2"/>
    <n v="107"/>
    <n v="1"/>
    <n v="1"/>
    <n v="10"/>
    <s v="是"/>
    <x v="685"/>
    <n v="0"/>
    <n v="1"/>
    <n v="10"/>
    <n v="0"/>
    <n v="0"/>
    <n v="0"/>
    <s v="系"/>
    <s v="財金"/>
    <s v="財金系"/>
    <s v="財金系"/>
  </r>
  <r>
    <m/>
    <s v="鄭名傑"/>
    <m/>
    <m/>
    <m/>
    <s v="企業夥伴"/>
    <s v="麟數據"/>
    <m/>
    <s v="其他"/>
    <m/>
    <m/>
    <m/>
    <m/>
    <m/>
    <m/>
    <s v="是"/>
    <m/>
    <s v="網路報名"/>
    <m/>
    <s v="其他"/>
    <m/>
    <s v="TCP"/>
    <s v="結業式"/>
    <s v="0329_結業式"/>
    <n v="2"/>
    <n v="107"/>
    <n v="1"/>
    <n v="0"/>
    <n v="0"/>
    <m/>
    <x v="686"/>
    <n v="0"/>
    <n v="1"/>
    <n v="0"/>
    <n v="0"/>
    <n v="0"/>
    <n v="0"/>
    <s v="其他"/>
    <s v="非在校生"/>
    <s v="其他"/>
    <s v="其他"/>
  </r>
  <r>
    <s v="03 19 2019 11:22AM            "/>
    <s v="鄭安淇"/>
    <s v="S224644539"/>
    <s v="女"/>
    <s v="05/23/1995                    "/>
    <s v="學生"/>
    <s v="管理學院                      "/>
    <s v="商研所"/>
    <s v="碩士班"/>
    <n v="975578825"/>
    <s v="b10233024@mail.ntust.edu.tw"/>
    <s v="其它"/>
    <s v="是"/>
    <n v="0"/>
    <n v="0"/>
    <s v="是"/>
    <m/>
    <s v="現場報名"/>
    <m/>
    <s v="r06741002"/>
    <n v="0"/>
    <s v="TIP"/>
    <s v="企業實習計劃說明會"/>
    <s v="0318_大昌華嘉"/>
    <n v="2"/>
    <n v="107"/>
    <n v="1"/>
    <n v="1"/>
    <n v="10"/>
    <m/>
    <x v="687"/>
    <n v="0"/>
    <n v="0"/>
    <n v="0"/>
    <n v="0"/>
    <n v="1"/>
    <n v="0"/>
    <s v="所"/>
    <s v="商研"/>
    <s v="商研所"/>
    <s v="商研所"/>
  </r>
  <r>
    <s v="03 15 2019  3:15PM            "/>
    <s v="鄭育驊"/>
    <s v="C221359530"/>
    <s v="女"/>
    <s v="10/26/1998                    "/>
    <s v="學生"/>
    <s v="生物資源暨農學院              "/>
    <s v="生傳系"/>
    <s v="學士班"/>
    <n v="978279295"/>
    <s v="b06610057@ntu.edu.tw"/>
    <s v="其它"/>
    <s v="否"/>
    <n v="0"/>
    <n v="1"/>
    <s v="是"/>
    <m/>
    <s v="網路報名"/>
    <s v="140.112.25.106"/>
    <s v="b06610057"/>
    <n v="10"/>
    <s v="TIP"/>
    <s v="企業實習計劃說明會"/>
    <s v="0318_大昌華嘉"/>
    <n v="2"/>
    <n v="107"/>
    <n v="1"/>
    <n v="1"/>
    <n v="10"/>
    <m/>
    <x v="688"/>
    <n v="0"/>
    <n v="1"/>
    <n v="10"/>
    <n v="0"/>
    <n v="0"/>
    <n v="0"/>
    <s v="系"/>
    <s v="其他"/>
    <s v="其他系所"/>
    <s v="其他系所"/>
  </r>
  <r>
    <s v="02 22 2019  4:50PM            "/>
    <s v="鄭育驊"/>
    <s v="C221359530"/>
    <s v="女"/>
    <s v="10/26/1998                    "/>
    <s v="學生"/>
    <s v="生物資源暨農學院              "/>
    <s v="生傳系"/>
    <s v="學士班"/>
    <n v="978279295"/>
    <s v="b06610057@ntu.edu.tw"/>
    <s v="其它"/>
    <s v="否"/>
    <n v="0"/>
    <n v="1"/>
    <s v="是"/>
    <m/>
    <s v="網路報名"/>
    <s v="122.116.90.166"/>
    <s v="b06610057"/>
    <n v="10"/>
    <s v="TIP"/>
    <s v="企業實習計劃說明會"/>
    <s v="0319_玉山銀行"/>
    <n v="2"/>
    <n v="107"/>
    <n v="1"/>
    <n v="1"/>
    <n v="10"/>
    <s v="是"/>
    <x v="688"/>
    <n v="0"/>
    <n v="1"/>
    <n v="10"/>
    <n v="0"/>
    <n v="0"/>
    <n v="0"/>
    <s v="系"/>
    <s v="其他"/>
    <s v="其他系所"/>
    <s v="其他系所"/>
  </r>
  <r>
    <s v="02 22 2019  4:41PM            "/>
    <s v="鄭育驊"/>
    <s v="C221359530"/>
    <s v="女"/>
    <s v="10/26/1998                    "/>
    <s v="學生"/>
    <s v="生物資源暨農學院              "/>
    <s v="生傳系"/>
    <s v="學士班"/>
    <n v="978279295"/>
    <s v="b06610057@ntu.edu.tw"/>
    <s v="其它"/>
    <s v="否"/>
    <n v="0"/>
    <n v="1"/>
    <s v="是"/>
    <m/>
    <s v="網路報名"/>
    <s v="122.116.90.166"/>
    <s v="b06610057"/>
    <n v="10"/>
    <s v="TIP"/>
    <s v="企業實習計劃說明會"/>
    <s v="0320_國泰金控"/>
    <n v="2"/>
    <n v="107"/>
    <n v="1"/>
    <n v="1"/>
    <n v="10"/>
    <s v="是"/>
    <x v="688"/>
    <n v="0"/>
    <n v="1"/>
    <n v="10"/>
    <n v="0"/>
    <n v="0"/>
    <n v="0"/>
    <s v="系"/>
    <s v="其他"/>
    <s v="其他系所"/>
    <s v="其他系所"/>
  </r>
  <r>
    <s v="04  9 2019 12:21AM            "/>
    <s v="鄭育驊"/>
    <s v="C221359530"/>
    <s v="女"/>
    <s v="10/26/1998                    "/>
    <s v="學生"/>
    <s v="生物資源暨農學院              "/>
    <s v="生傳系"/>
    <s v="學士班"/>
    <n v="978279295"/>
    <s v="b06610057@ntu.edu.tw"/>
    <s v="其它"/>
    <s v="否"/>
    <s v="                              "/>
    <m/>
    <s v="是"/>
    <m/>
    <s v="網路報名"/>
    <s v="140.112.217.210"/>
    <s v="b06610057"/>
    <n v="6"/>
    <s v="TIP"/>
    <s v="企業實習計劃說明會"/>
    <s v="0410_燦坤實業"/>
    <n v="2"/>
    <n v="107"/>
    <n v="1"/>
    <n v="1"/>
    <n v="10"/>
    <s v="是"/>
    <x v="688"/>
    <n v="0"/>
    <n v="1"/>
    <n v="10"/>
    <n v="0"/>
    <n v="0"/>
    <n v="0"/>
    <s v="系"/>
    <s v="其他"/>
    <s v="其他系所"/>
    <s v="其他系所"/>
  </r>
  <r>
    <s v="03 20 2019 10:03AM            "/>
    <s v="鄭育驊"/>
    <s v="C221359530"/>
    <s v="女"/>
    <s v="10/26/1998                    "/>
    <s v="學生"/>
    <s v="生物資源暨農學院              "/>
    <s v="生傳系"/>
    <s v="學士班"/>
    <n v="978279295"/>
    <s v="b06610057@ntu.edu.tw"/>
    <s v="其它"/>
    <s v="否"/>
    <s v="                              "/>
    <m/>
    <s v="是"/>
    <m/>
    <s v="網路報名"/>
    <s v="140.112.217.210"/>
    <s v="b06610057"/>
    <n v="6"/>
    <s v="TIP"/>
    <s v="企業實習計劃說明會"/>
    <s v="0412_華碩電腦"/>
    <n v="2"/>
    <n v="107"/>
    <n v="1"/>
    <n v="1"/>
    <n v="10"/>
    <s v="是"/>
    <x v="688"/>
    <n v="0"/>
    <n v="1"/>
    <n v="10"/>
    <n v="0"/>
    <n v="0"/>
    <n v="0"/>
    <s v="系"/>
    <s v="其他"/>
    <s v="其他系所"/>
    <s v="其他系所"/>
  </r>
  <r>
    <s v="03  8 2019  7:30PM            "/>
    <s v="鄭芷昕"/>
    <s v="A228694487"/>
    <s v="女"/>
    <s v="09/07/1998                    "/>
    <s v="學生"/>
    <s v="管理學院                      "/>
    <s v="財金系"/>
    <s v="學士班"/>
    <n v="975859699"/>
    <s v="chopper870907@gmail.com"/>
    <s v="其它"/>
    <s v="否"/>
    <n v="1"/>
    <n v="0"/>
    <s v="否"/>
    <m/>
    <s v="網路報名"/>
    <s v="223.140.113.226"/>
    <s v="b06703026"/>
    <n v="10"/>
    <s v="TIP"/>
    <s v="企業實習計劃說明會"/>
    <s v="0319_玉山銀行"/>
    <n v="2"/>
    <n v="107"/>
    <n v="1"/>
    <n v="1"/>
    <n v="10"/>
    <s v="否"/>
    <x v="689"/>
    <n v="1"/>
    <n v="0"/>
    <n v="0"/>
    <n v="1"/>
    <n v="0"/>
    <n v="0"/>
    <s v="系"/>
    <s v="財金"/>
    <s v="財金系"/>
    <s v="財金系"/>
  </r>
  <r>
    <s v="03 15 2019  8:18PM            "/>
    <s v="鄭宣誼"/>
    <s v="L225197373"/>
    <s v="女"/>
    <s v="06/22/2000                    "/>
    <s v="學生"/>
    <s v="管理學院                      "/>
    <s v="會計系"/>
    <s v="學士班"/>
    <n v="928606713"/>
    <s v="b07702115@ntu.edu.tw"/>
    <s v="其它"/>
    <s v="否"/>
    <n v="0"/>
    <n v="1"/>
    <s v="是"/>
    <m/>
    <s v="網路報名"/>
    <s v="114.44.121.15"/>
    <s v="b07702115"/>
    <n v="10"/>
    <s v="TIP"/>
    <s v="企業實習計劃說明會"/>
    <s v="0318_大昌華嘉"/>
    <n v="2"/>
    <n v="107"/>
    <n v="1"/>
    <n v="1"/>
    <n v="10"/>
    <s v="否"/>
    <x v="690"/>
    <n v="0"/>
    <n v="1"/>
    <n v="10"/>
    <n v="0"/>
    <n v="0"/>
    <n v="0"/>
    <s v="系"/>
    <s v="會計"/>
    <s v="會計系"/>
    <s v="會計系"/>
  </r>
  <r>
    <s v="03 13 2019  1:11PM            "/>
    <s v="鄭惟馨"/>
    <s v="A229726040"/>
    <s v="女"/>
    <s v="09/06/1997                    "/>
    <s v="學生"/>
    <s v="管理學院                      "/>
    <s v="工管系企管組"/>
    <s v="學士班"/>
    <n v="928281941"/>
    <s v="b05701157@ntu.edu.tw"/>
    <s v="其它"/>
    <s v="否"/>
    <n v="0"/>
    <n v="1"/>
    <s v="是"/>
    <m/>
    <s v="網路報名"/>
    <s v="39.8.231.48"/>
    <s v="b05701157"/>
    <n v="10"/>
    <s v="TIP"/>
    <s v="企業實習計劃說明會"/>
    <s v="0320_國泰金控"/>
    <n v="2"/>
    <n v="107"/>
    <n v="1"/>
    <n v="1"/>
    <n v="10"/>
    <s v="是"/>
    <x v="691"/>
    <n v="0"/>
    <n v="1"/>
    <n v="10"/>
    <n v="0"/>
    <n v="0"/>
    <n v="0"/>
    <s v="系"/>
    <s v="工管"/>
    <s v="工管系"/>
    <s v="工管系"/>
  </r>
  <r>
    <s v="03 12 2019 12:03PM            "/>
    <s v="鄭捷尹"/>
    <s v="F229488808"/>
    <s v="女"/>
    <s v="08/14/1998                    "/>
    <s v="學生"/>
    <s v="管理學院                      "/>
    <s v="財金系"/>
    <s v="學士班"/>
    <n v="935632182"/>
    <s v="b05703121@ntu.edu.tw"/>
    <s v="其它"/>
    <s v="是"/>
    <n v="1"/>
    <n v="0"/>
    <s v="否"/>
    <m/>
    <s v="網路報名"/>
    <s v="140.112.235.180"/>
    <s v="b05703121"/>
    <n v="10"/>
    <s v="TIP"/>
    <s v="企業實習計劃說明會"/>
    <s v="0320_國泰金控"/>
    <n v="2"/>
    <n v="107"/>
    <n v="1"/>
    <n v="1"/>
    <n v="10"/>
    <s v="有"/>
    <x v="692"/>
    <n v="1"/>
    <n v="0"/>
    <n v="0"/>
    <n v="1"/>
    <n v="0"/>
    <n v="0"/>
    <s v="系"/>
    <s v="財金"/>
    <s v="財金系"/>
    <s v="財金系"/>
  </r>
  <r>
    <s v="03 12 2019 12:06PM            "/>
    <s v="鄭捷尹"/>
    <s v="F229488808"/>
    <s v="女"/>
    <s v="08/14/1998                    "/>
    <s v="學生"/>
    <s v="管理學院                      "/>
    <s v="財金系"/>
    <s v="學士班"/>
    <n v="935632182"/>
    <s v="b05703121@ntu.edu.tw"/>
    <s v="其它"/>
    <s v="是"/>
    <n v="1"/>
    <n v="0"/>
    <s v="否"/>
    <m/>
    <s v="網路報名"/>
    <s v="140.112.235.180"/>
    <s v="b05703121"/>
    <n v="10"/>
    <s v="TIP"/>
    <s v="企業實習計劃說明會"/>
    <s v="0325_富達投信"/>
    <n v="2"/>
    <n v="107"/>
    <n v="1"/>
    <n v="1"/>
    <n v="10"/>
    <s v="有"/>
    <x v="692"/>
    <n v="1"/>
    <n v="0"/>
    <n v="0"/>
    <n v="1"/>
    <n v="0"/>
    <n v="0"/>
    <s v="系"/>
    <s v="財金"/>
    <s v="財金系"/>
    <s v="財金系"/>
  </r>
  <r>
    <s v="03 11 2019 11:40AM            "/>
    <s v="鄭淨雯"/>
    <s v="A228694049"/>
    <s v="女"/>
    <s v="08/23/1998                    "/>
    <s v="學生"/>
    <s v="生物資源暨農學院              "/>
    <s v="農化系"/>
    <s v="學士班"/>
    <n v="935054882"/>
    <s v="wendy328078@gmail.com"/>
    <s v="其它"/>
    <s v="否"/>
    <n v="0"/>
    <n v="1"/>
    <s v="是"/>
    <m/>
    <s v="網路報名"/>
    <s v="49.217.102.16"/>
    <s v="b05603051"/>
    <n v="10"/>
    <s v="TIP"/>
    <s v="企業實習計劃說明會"/>
    <s v="0322_台灣拜耳"/>
    <n v="2"/>
    <n v="107"/>
    <n v="1"/>
    <n v="1"/>
    <n v="10"/>
    <s v="無"/>
    <x v="693"/>
    <n v="0"/>
    <n v="1"/>
    <n v="10"/>
    <n v="0"/>
    <n v="0"/>
    <n v="0"/>
    <s v="系"/>
    <s v="其他"/>
    <s v="其他系所"/>
    <s v="其他系所"/>
  </r>
  <r>
    <s v="03 15 2019 11:40PM            "/>
    <s v="鄭喬安"/>
    <s v="D222683429"/>
    <s v="女"/>
    <s v="02/28/1998                    "/>
    <s v="學生"/>
    <s v="管理學院                      "/>
    <s v="財金系"/>
    <s v="學士班"/>
    <n v="929561331"/>
    <s v="b05703122@ntu.edu.tw"/>
    <s v="其它"/>
    <s v="否"/>
    <n v="0"/>
    <n v="1"/>
    <s v="是"/>
    <m/>
    <s v="網路報名"/>
    <s v="140.112.220.107"/>
    <s v="b05703122"/>
    <n v="10"/>
    <s v="TIP"/>
    <s v="企業實習計劃說明會"/>
    <s v="0318_大昌華嘉"/>
    <n v="2"/>
    <n v="107"/>
    <n v="1"/>
    <n v="1"/>
    <n v="10"/>
    <s v="否"/>
    <x v="694"/>
    <n v="0"/>
    <n v="1"/>
    <n v="10"/>
    <n v="0"/>
    <n v="0"/>
    <n v="0"/>
    <s v="系"/>
    <s v="財金"/>
    <s v="財金系"/>
    <s v="財金系"/>
  </r>
  <r>
    <s v="03 15 2019 11:57PM            "/>
    <s v="鄭喬安"/>
    <s v="D222683429"/>
    <s v="女"/>
    <s v="02/28/1998                    "/>
    <s v="學生"/>
    <s v="管理學院                      "/>
    <s v="財金系"/>
    <s v="學士班"/>
    <n v="929561331"/>
    <s v="b05703122@ntu.edu.tw"/>
    <s v="其它"/>
    <s v="否"/>
    <n v="0"/>
    <n v="1"/>
    <s v="是"/>
    <m/>
    <s v="網路報名"/>
    <s v="140.112.220.107"/>
    <s v="b05703122"/>
    <n v="10"/>
    <s v="TIP"/>
    <s v="企業實習計劃說明會"/>
    <s v="0319_玉山銀行"/>
    <n v="2"/>
    <n v="107"/>
    <n v="1"/>
    <n v="1"/>
    <n v="10"/>
    <s v="否"/>
    <x v="694"/>
    <n v="0"/>
    <n v="1"/>
    <n v="10"/>
    <n v="0"/>
    <n v="0"/>
    <n v="0"/>
    <s v="系"/>
    <s v="財金"/>
    <s v="財金系"/>
    <s v="財金系"/>
  </r>
  <r>
    <s v="03  6 2019  4:17PM            "/>
    <s v="鄭喬安"/>
    <s v="D222683429"/>
    <s v="女"/>
    <s v="02/28/1998                    "/>
    <s v="學生"/>
    <s v="管理學院                      "/>
    <s v="財金系"/>
    <s v="學士班"/>
    <n v="929561331"/>
    <s v="b05703122@ntu.edu.tw"/>
    <s v="其它"/>
    <s v="否"/>
    <n v="0"/>
    <n v="1"/>
    <s v="是"/>
    <m/>
    <s v="網路報名"/>
    <s v="140.112.4.192"/>
    <s v="b05703122"/>
    <n v="10"/>
    <s v="TIP"/>
    <s v="企業實習計劃說明會"/>
    <s v="0320_國泰金控"/>
    <n v="2"/>
    <n v="107"/>
    <n v="1"/>
    <n v="1"/>
    <n v="10"/>
    <s v="否"/>
    <x v="694"/>
    <n v="0"/>
    <n v="1"/>
    <n v="10"/>
    <n v="0"/>
    <n v="0"/>
    <n v="0"/>
    <s v="系"/>
    <s v="財金"/>
    <s v="財金系"/>
    <s v="財金系"/>
  </r>
  <r>
    <s v="03 21 2019 12:36AM            "/>
    <s v="鄭喬安"/>
    <s v="D222683429"/>
    <s v="女"/>
    <s v="02/28/1998                    "/>
    <s v="學生"/>
    <s v="管理學院                      "/>
    <s v="財金系"/>
    <s v="學士班"/>
    <n v="929561331"/>
    <s v="b05703122@ntu.edu.tw"/>
    <s v="其它"/>
    <s v="否"/>
    <n v="1"/>
    <n v="0"/>
    <s v="否"/>
    <m/>
    <s v="網路報名"/>
    <s v="140.112.220.107"/>
    <s v="b05703122"/>
    <n v="10"/>
    <s v="TIP"/>
    <s v="企業實習計劃說明會"/>
    <s v="0322_台灣拜耳"/>
    <n v="2"/>
    <n v="107"/>
    <n v="1"/>
    <n v="1"/>
    <n v="10"/>
    <s v="否"/>
    <x v="694"/>
    <n v="1"/>
    <n v="0"/>
    <n v="0"/>
    <n v="1"/>
    <n v="0"/>
    <n v="0"/>
    <s v="系"/>
    <s v="財金"/>
    <s v="財金系"/>
    <s v="財金系"/>
  </r>
  <r>
    <s v="03 15 2019 11:49PM            "/>
    <s v="鄭喬安"/>
    <s v="D222683429"/>
    <s v="女"/>
    <s v="02/28/1998                    "/>
    <s v="學生"/>
    <s v="管理學院                      "/>
    <s v="財金系"/>
    <s v="學士班"/>
    <n v="929561331"/>
    <s v="b05703122@ntu.edu.tw"/>
    <s v="其它"/>
    <s v="否"/>
    <n v="0"/>
    <n v="1"/>
    <s v="是"/>
    <m/>
    <s v="網路報名"/>
    <s v="140.112.220.107"/>
    <s v="b05703122"/>
    <n v="10"/>
    <s v="TIP"/>
    <s v="企業實習計劃說明會"/>
    <s v="0325_富達投信"/>
    <n v="2"/>
    <n v="107"/>
    <n v="1"/>
    <n v="1"/>
    <n v="10"/>
    <s v="否"/>
    <x v="694"/>
    <n v="0"/>
    <n v="1"/>
    <n v="10"/>
    <n v="0"/>
    <n v="0"/>
    <n v="0"/>
    <s v="系"/>
    <s v="財金"/>
    <s v="財金系"/>
    <s v="財金系"/>
  </r>
  <r>
    <s v="04  8 2019  9:44AM            "/>
    <s v="鄭喬安"/>
    <s v="D222683429"/>
    <s v="女"/>
    <s v="02/28/1998                    "/>
    <s v="學生"/>
    <s v="管理學院                      "/>
    <s v="財金系"/>
    <s v="學士班"/>
    <n v="929561331"/>
    <s v="b05703122@ntu.edu.tw"/>
    <s v="其它"/>
    <s v="否"/>
    <s v="                              "/>
    <m/>
    <s v="是"/>
    <m/>
    <s v="網路報名"/>
    <s v="140.112.25.12"/>
    <s v="b05703122"/>
    <n v="6"/>
    <s v="TIP"/>
    <s v="企業實習計劃說明會"/>
    <s v="0410_燦坤實業"/>
    <n v="2"/>
    <n v="107"/>
    <n v="1"/>
    <n v="1"/>
    <n v="10"/>
    <s v="否"/>
    <x v="694"/>
    <n v="0"/>
    <n v="1"/>
    <n v="10"/>
    <n v="0"/>
    <n v="0"/>
    <n v="0"/>
    <s v="系"/>
    <s v="財金"/>
    <s v="財金系"/>
    <s v="財金系"/>
  </r>
  <r>
    <s v="04  8 2019  9:46AM            "/>
    <s v="鄭喬安"/>
    <s v="D222683429"/>
    <s v="女"/>
    <s v="02/28/1998                    "/>
    <s v="學生"/>
    <s v="管理學院                      "/>
    <s v="財金系"/>
    <s v="學士班"/>
    <n v="929561331"/>
    <s v="b05703122@ntu.edu.tw"/>
    <s v="其它"/>
    <s v="否"/>
    <s v="                              "/>
    <m/>
    <s v="是"/>
    <m/>
    <s v="網路報名"/>
    <s v="140.112.25.12"/>
    <s v="b05703122"/>
    <n v="6"/>
    <s v="TIP"/>
    <s v="企業實習計劃說明會"/>
    <s v="0412_華碩電腦"/>
    <n v="2"/>
    <n v="107"/>
    <n v="1"/>
    <n v="1"/>
    <n v="10"/>
    <s v="否"/>
    <x v="694"/>
    <n v="0"/>
    <n v="1"/>
    <n v="10"/>
    <n v="0"/>
    <n v="0"/>
    <n v="0"/>
    <s v="系"/>
    <s v="財金"/>
    <s v="財金系"/>
    <s v="財金系"/>
  </r>
  <r>
    <s v="04 18 2019  3:23PM            "/>
    <s v="鄭喬安"/>
    <s v="D222683429"/>
    <s v="女"/>
    <s v="02/28/1998                    "/>
    <s v="學生"/>
    <s v="管理學院                      "/>
    <s v="財金系"/>
    <s v="學士班"/>
    <n v="929561331"/>
    <s v="b05703122@ntu.edu.tw"/>
    <s v="其它"/>
    <s v="否"/>
    <s v="                              "/>
    <m/>
    <s v="是"/>
    <m/>
    <s v="網路報名"/>
    <s v="140.112.4.209"/>
    <s v="b05703122"/>
    <n v="6"/>
    <s v="TIP"/>
    <s v="企業實習說明會"/>
    <s v="0506_綠藤生機"/>
    <n v="2"/>
    <n v="107"/>
    <n v="1"/>
    <n v="1"/>
    <n v="10"/>
    <s v="否"/>
    <x v="694"/>
    <n v="0"/>
    <n v="1"/>
    <n v="10"/>
    <n v="0"/>
    <n v="0"/>
    <n v="0"/>
    <s v="系"/>
    <s v="財金"/>
    <s v="財金系"/>
    <s v="財金系"/>
  </r>
  <r>
    <s v="04 11 2019  2:49PM            "/>
    <s v="鄭婷心"/>
    <s v="L224586518"/>
    <s v="男"/>
    <s v="03/29/1998                    "/>
    <s v="學生"/>
    <s v="管理學院                      "/>
    <s v="國企系"/>
    <s v="學士班"/>
    <n v="914299329"/>
    <s v="jennifer03299@gmail.com"/>
    <s v="其它"/>
    <s v="是"/>
    <s v="                              "/>
    <m/>
    <s v="是"/>
    <m/>
    <s v="現場報名"/>
    <m/>
    <s v="b05704017"/>
    <n v="6"/>
    <s v="TIP"/>
    <s v="企業實習計劃說明會"/>
    <s v="0411_SAS"/>
    <n v="2"/>
    <n v="107"/>
    <n v="1"/>
    <n v="1"/>
    <n v="10"/>
    <m/>
    <x v="695"/>
    <n v="0"/>
    <n v="0"/>
    <n v="0"/>
    <n v="0"/>
    <n v="1"/>
    <n v="0"/>
    <s v="系"/>
    <s v="國企"/>
    <s v="國企系"/>
    <s v="國企系"/>
  </r>
  <r>
    <s v="02 22 2019  4:21PM            "/>
    <s v="鄭鈞擁"/>
    <s v="A227912011"/>
    <s v="女"/>
    <s v="03/07/1996                    "/>
    <s v="計畫人員"/>
    <m/>
    <s v="工商管理學系"/>
    <s v="專任研究助理"/>
    <n v="916502975"/>
    <s v="chunyung0307@ntu.edu.tw"/>
    <s v="其它"/>
    <s v="否"/>
    <n v="0"/>
    <n v="1"/>
    <s v="是"/>
    <m/>
    <s v="網路報名"/>
    <s v="39.9.103.26"/>
    <s v="chunyung0307"/>
    <n v="10"/>
    <s v="TIP"/>
    <s v="企業實習計劃說明會"/>
    <s v="0320_國泰金控"/>
    <n v="2"/>
    <n v="107"/>
    <n v="1"/>
    <n v="1"/>
    <n v="10"/>
    <s v="無"/>
    <x v="696"/>
    <n v="0"/>
    <n v="1"/>
    <n v="10"/>
    <n v="0"/>
    <n v="0"/>
    <n v="0"/>
    <s v="其他"/>
    <s v="非在校生"/>
    <s v="其他"/>
    <s v="其他"/>
  </r>
  <r>
    <s v="03  8 2019  2:48PM            "/>
    <s v="鄭鈞擁"/>
    <s v="A227912011"/>
    <s v="女"/>
    <s v="03/07/1996                    "/>
    <s v="計畫人員"/>
    <m/>
    <s v="工商管理學系"/>
    <s v="專任研究助理"/>
    <n v="916502975"/>
    <s v="chunyung0307@ntu.edu.tw"/>
    <s v="其它"/>
    <s v="否"/>
    <n v="0"/>
    <n v="1"/>
    <s v="是"/>
    <m/>
    <s v="網路報名"/>
    <s v="140.112.25.19"/>
    <s v="chunyung0307"/>
    <n v="10"/>
    <s v="TIP"/>
    <s v="企業實習計劃說明會"/>
    <s v="0322_台灣拜耳"/>
    <n v="2"/>
    <n v="107"/>
    <n v="1"/>
    <n v="1"/>
    <n v="10"/>
    <s v="否"/>
    <x v="696"/>
    <n v="0"/>
    <n v="1"/>
    <n v="10"/>
    <n v="0"/>
    <n v="0"/>
    <n v="0"/>
    <s v="其他"/>
    <s v="非在校生"/>
    <s v="其他"/>
    <s v="其他"/>
  </r>
  <r>
    <s v="02 25 2019  1:32PM            "/>
    <s v="鄭傾卉"/>
    <s v="J222906520"/>
    <s v="女"/>
    <s v="05/12/1999                    "/>
    <s v="學生"/>
    <s v="管理學院                      "/>
    <s v="工管系企管組"/>
    <s v="學士班"/>
    <n v="905655682"/>
    <s v="b06701163@ntu.edu.tw"/>
    <s v="其它"/>
    <s v="否"/>
    <n v="0"/>
    <n v="1"/>
    <s v="是"/>
    <m/>
    <s v="網路報名"/>
    <s v="114.136.252.1"/>
    <s v="b06701163"/>
    <n v="10"/>
    <s v="TIP"/>
    <s v="企業實習計劃說明會"/>
    <s v="0311_晟德集團"/>
    <n v="2"/>
    <n v="107"/>
    <n v="1"/>
    <n v="1"/>
    <n v="10"/>
    <s v="否"/>
    <x v="697"/>
    <n v="0"/>
    <n v="1"/>
    <n v="10"/>
    <n v="0"/>
    <n v="0"/>
    <n v="0"/>
    <s v="系"/>
    <s v="工管"/>
    <s v="工管系"/>
    <s v="工管系"/>
  </r>
  <r>
    <s v="02 25 2019  1:33PM            "/>
    <s v="鄭傾卉"/>
    <s v="J222906520"/>
    <s v="女"/>
    <s v="05/12/1999                    "/>
    <s v="學生"/>
    <s v="管理學院                      "/>
    <s v="工管系企管組"/>
    <s v="學士班"/>
    <n v="905655682"/>
    <s v="b06701163@ntu.edu.tw"/>
    <s v="其它"/>
    <s v="否"/>
    <n v="0"/>
    <n v="1"/>
    <s v="是"/>
    <m/>
    <s v="網路報名"/>
    <s v="114.136.252.1"/>
    <s v="b06701163"/>
    <n v="10"/>
    <s v="TIP"/>
    <s v="企業實習計劃說明會"/>
    <s v="0314_精英公關集團"/>
    <n v="2"/>
    <n v="107"/>
    <n v="1"/>
    <n v="1"/>
    <n v="10"/>
    <s v="否"/>
    <x v="697"/>
    <n v="0"/>
    <n v="1"/>
    <n v="10"/>
    <n v="0"/>
    <n v="0"/>
    <n v="0"/>
    <s v="系"/>
    <s v="工管"/>
    <s v="工管系"/>
    <s v="工管系"/>
  </r>
  <r>
    <s v="02 25 2019  1:34PM            "/>
    <s v="鄭傾卉"/>
    <s v="J222906520"/>
    <s v="女"/>
    <s v="05/12/1999                    "/>
    <s v="學生"/>
    <s v="管理學院                      "/>
    <s v="工管系企管組"/>
    <s v="學士班"/>
    <n v="905655682"/>
    <s v="b06701163@ntu.edu.tw"/>
    <s v="其它"/>
    <s v="否"/>
    <n v="0"/>
    <n v="1"/>
    <s v="是"/>
    <m/>
    <s v="網路報名"/>
    <s v="114.136.252.1"/>
    <s v="b06701163"/>
    <n v="10"/>
    <s v="TIP"/>
    <s v="企業實習計劃說明會"/>
    <s v="0320_國泰金控"/>
    <n v="2"/>
    <n v="107"/>
    <n v="1"/>
    <n v="1"/>
    <n v="10"/>
    <s v="否"/>
    <x v="697"/>
    <n v="0"/>
    <n v="1"/>
    <n v="10"/>
    <n v="0"/>
    <n v="0"/>
    <n v="0"/>
    <s v="系"/>
    <s v="工管"/>
    <s v="工管系"/>
    <s v="工管系"/>
  </r>
  <r>
    <s v="04  8 2019 11:32AM            "/>
    <s v="鄭傾卉"/>
    <s v="J222906520"/>
    <s v="女"/>
    <s v="05/12/1999                    "/>
    <s v="學生"/>
    <s v="管理學院                      "/>
    <s v="工管系企管組"/>
    <s v="學士班"/>
    <n v="905655682"/>
    <s v="b06701163@ntu.edu.tw"/>
    <s v="其它"/>
    <s v="否"/>
    <s v="                              "/>
    <m/>
    <s v="是"/>
    <m/>
    <s v="網路報名"/>
    <s v="223.136.181.87"/>
    <s v="b06701163"/>
    <n v="6"/>
    <s v="TIP"/>
    <s v="企業實習計劃說明會"/>
    <s v="0410_燦坤實業"/>
    <n v="2"/>
    <n v="107"/>
    <n v="1"/>
    <n v="1"/>
    <n v="10"/>
    <s v="否"/>
    <x v="697"/>
    <n v="0"/>
    <n v="1"/>
    <n v="10"/>
    <n v="0"/>
    <n v="0"/>
    <n v="0"/>
    <s v="系"/>
    <s v="工管"/>
    <s v="工管系"/>
    <s v="工管系"/>
  </r>
  <r>
    <s v="04  8 2019 11:34AM            "/>
    <s v="鄭傾卉"/>
    <s v="J222906520"/>
    <s v="女"/>
    <s v="05/12/1999                    "/>
    <s v="學生"/>
    <s v="管理學院                      "/>
    <s v="工管系企管組"/>
    <s v="學士班"/>
    <n v="905655682"/>
    <s v="b06701163@ntu.edu.tw"/>
    <s v="其它"/>
    <s v="否"/>
    <s v="                              "/>
    <m/>
    <s v="否"/>
    <m/>
    <s v="網路報名"/>
    <s v="223.136.181.87"/>
    <s v="b06701163"/>
    <n v="6"/>
    <s v="TIP"/>
    <s v="企業實習計劃說明會"/>
    <s v="0412_華碩電腦"/>
    <n v="2"/>
    <n v="107"/>
    <n v="1"/>
    <n v="1"/>
    <n v="10"/>
    <s v="否"/>
    <x v="697"/>
    <n v="1"/>
    <n v="0"/>
    <n v="0"/>
    <n v="1"/>
    <n v="0"/>
    <n v="0"/>
    <s v="系"/>
    <s v="工管"/>
    <s v="工管系"/>
    <s v="工管系"/>
  </r>
  <r>
    <s v="04  8 2019 11:37AM            "/>
    <s v="鄭傾卉"/>
    <s v="J222906520"/>
    <s v="女"/>
    <s v="05/12/1999                    "/>
    <s v="學生"/>
    <s v="管理學院                      "/>
    <s v="工管系企管組"/>
    <s v="學士班"/>
    <n v="905655682"/>
    <s v="b06701163@ntu.edu.tw"/>
    <s v="其它"/>
    <s v="否"/>
    <s v="                              "/>
    <m/>
    <s v="是"/>
    <m/>
    <s v="網路報名"/>
    <s v="223.136.181.87"/>
    <s v="b06701163"/>
    <n v="6"/>
    <s v="TIP"/>
    <s v="企業實習說明會"/>
    <s v="0501_磊山保險經紀人"/>
    <n v="2"/>
    <n v="107"/>
    <n v="1"/>
    <n v="1"/>
    <n v="10"/>
    <s v="否"/>
    <x v="697"/>
    <n v="0"/>
    <n v="1"/>
    <n v="10"/>
    <n v="0"/>
    <n v="0"/>
    <n v="0"/>
    <s v="系"/>
    <s v="工管"/>
    <s v="工管系"/>
    <s v="工管系"/>
  </r>
  <r>
    <s v="03 25 2019  7:31PM            "/>
    <s v="鄭顗娟"/>
    <s v="F229495072"/>
    <s v="女"/>
    <s v="02/03/1999                    "/>
    <s v="學生"/>
    <s v="管理學院                      "/>
    <s v="會計系"/>
    <s v="學士班"/>
    <n v="922963766"/>
    <s v="Fearless0203@gmail.com"/>
    <s v="其它"/>
    <s v="否"/>
    <s v="                              "/>
    <m/>
    <s v="是"/>
    <m/>
    <s v="網路報名"/>
    <s v="223.140.88.129"/>
    <s v="b06702002"/>
    <n v="6"/>
    <s v="職涯講堂"/>
    <s v="學長姐實習經驗分享會"/>
    <s v="0326_工管B05孫儷芯/國企B04童安弘"/>
    <n v="2"/>
    <n v="107"/>
    <n v="1"/>
    <n v="1"/>
    <n v="10"/>
    <s v="本系是會計系，除了會計專業之外還想要有第二項專長，可能會考慮往資料分析的方向走，學長姐覺得未來出社會有會計結合資料分析的技能會很加分嗎？（因為不太清楚資料分析可以怎麼運用在會計xdd）還想問學長姐有什麼推薦的大學規劃嗎？（可以多修什麼樣的課？要不要申請管院的商業數據分析微學程？...）謝謝學長姐xdd"/>
    <x v="698"/>
    <n v="0"/>
    <n v="1"/>
    <n v="10"/>
    <n v="0"/>
    <n v="0"/>
    <n v="0"/>
    <s v="系"/>
    <s v="會計"/>
    <s v="會計系"/>
    <s v="會計系"/>
  </r>
  <r>
    <s v="03 26 2019  2:33PM            "/>
    <s v="黎孟帆"/>
    <s v="K222814288"/>
    <s v="女"/>
    <s v="10/21/1995                    "/>
    <s v="學生"/>
    <s v="管理學院                      "/>
    <s v="財金系"/>
    <s v="碩士班"/>
    <n v="916221170"/>
    <s v="imjanet1995@gmail.com"/>
    <s v="其它"/>
    <s v="是"/>
    <n v="0"/>
    <n v="0"/>
    <s v="是"/>
    <m/>
    <s v="現場報名"/>
    <m/>
    <s v="r07723053"/>
    <n v="0"/>
    <s v="TIP"/>
    <s v="企業實習計劃說明會"/>
    <s v="0325_富達投信"/>
    <n v="2"/>
    <n v="107"/>
    <n v="1"/>
    <n v="1"/>
    <n v="10"/>
    <m/>
    <x v="699"/>
    <n v="0"/>
    <n v="0"/>
    <n v="0"/>
    <n v="0"/>
    <n v="1"/>
    <n v="0"/>
    <s v="所"/>
    <s v="財金"/>
    <s v="財金所"/>
    <s v="財金所"/>
  </r>
  <r>
    <s v="03 24 2019 10:33AM            "/>
    <s v="黎哲瑋"/>
    <s v="H125200246"/>
    <s v="男"/>
    <s v="10/19/1997                    "/>
    <s v="學生"/>
    <s v="社會科學院                    "/>
    <s v="政治系國關組"/>
    <s v="學士班"/>
    <n v="972505266"/>
    <s v="andrew41003@gmail.com"/>
    <s v="其它"/>
    <s v="否"/>
    <s v="                              "/>
    <m/>
    <s v="否"/>
    <m/>
    <s v="網路報名"/>
    <s v="220.138.180.153"/>
    <s v="b05302115"/>
    <n v="6"/>
    <s v="職涯講堂"/>
    <s v="學長姐實習經驗分享會"/>
    <s v="0326_工管B05孫儷芯/國企B04童安弘"/>
    <n v="2"/>
    <n v="107"/>
    <n v="1"/>
    <n v="1"/>
    <n v="10"/>
    <s v="想請問學長姐在進入實習公司後與原先對該公司/ 職位的期待/ 期許的不同之處?"/>
    <x v="700"/>
    <n v="1"/>
    <n v="0"/>
    <n v="0"/>
    <n v="1"/>
    <n v="0"/>
    <n v="0"/>
    <s v="系"/>
    <s v="其他"/>
    <s v="其他系所"/>
    <s v="其他系所"/>
  </r>
  <r>
    <s v="02 20 2019 12:48PM            "/>
    <s v="盧廷瑞"/>
    <s v="L124952412"/>
    <s v="男"/>
    <s v="02/12/1996                    "/>
    <s v="學生"/>
    <s v="生物資源暨農學院              "/>
    <s v="農經系"/>
    <s v="碩士班"/>
    <n v="983306985"/>
    <s v="sd63408@gmail.com"/>
    <s v="其它"/>
    <s v="否"/>
    <n v="0"/>
    <n v="1"/>
    <s v="是"/>
    <m/>
    <s v="網路報名"/>
    <s v="140.112.86.230"/>
    <s v="r07627013"/>
    <n v="10"/>
    <s v="TIP"/>
    <s v="企業實習計劃說明會"/>
    <s v="0319_玉山銀行"/>
    <n v="2"/>
    <n v="107"/>
    <n v="1"/>
    <n v="1"/>
    <n v="10"/>
    <s v="否"/>
    <x v="701"/>
    <n v="0"/>
    <n v="1"/>
    <n v="10"/>
    <n v="0"/>
    <n v="0"/>
    <n v="0"/>
    <s v="所"/>
    <s v="其他"/>
    <s v="其他系所"/>
    <s v="其他系所"/>
  </r>
  <r>
    <s v="02 20 2019 12:50PM            "/>
    <s v="盧廷瑞"/>
    <s v="L124952412"/>
    <s v="男"/>
    <s v="02/12/1996                    "/>
    <s v="學生"/>
    <s v="生物資源暨農學院              "/>
    <s v="農經系"/>
    <s v="碩士班"/>
    <n v="983306985"/>
    <s v="sd63408@gmail.com"/>
    <s v="其它"/>
    <s v="否"/>
    <n v="0"/>
    <n v="1"/>
    <s v="是"/>
    <m/>
    <s v="網路報名"/>
    <s v="140.112.86.230"/>
    <s v="r07627013"/>
    <n v="10"/>
    <s v="TIP"/>
    <s v="企業實習計劃說明會"/>
    <s v="0320_國泰金控"/>
    <n v="2"/>
    <n v="107"/>
    <n v="1"/>
    <n v="1"/>
    <n v="10"/>
    <s v="否"/>
    <x v="701"/>
    <n v="0"/>
    <n v="1"/>
    <n v="10"/>
    <n v="0"/>
    <n v="0"/>
    <n v="0"/>
    <s v="所"/>
    <s v="其他"/>
    <s v="其他系所"/>
    <s v="其他系所"/>
  </r>
  <r>
    <s v="03 12 2019 11:11PM            "/>
    <s v="盧冠言"/>
    <s v="E124974995"/>
    <s v="男"/>
    <s v="08/13/1996                    "/>
    <s v="學生"/>
    <s v="管理學院                      "/>
    <s v="財金系"/>
    <s v="碩士班"/>
    <n v="939860059"/>
    <s v="103306032@nccu.edu.tw"/>
    <s v="其它"/>
    <s v="否"/>
    <n v="0"/>
    <n v="1"/>
    <s v="是"/>
    <m/>
    <s v="網路報名"/>
    <s v="106.104.134.179"/>
    <s v="r07723002"/>
    <n v="10"/>
    <s v="TIP"/>
    <s v="企業實習計劃說明會"/>
    <s v="0325_富達投信"/>
    <n v="2"/>
    <n v="107"/>
    <n v="1"/>
    <n v="1"/>
    <n v="10"/>
    <s v="是"/>
    <x v="702"/>
    <n v="0"/>
    <n v="1"/>
    <n v="10"/>
    <n v="0"/>
    <n v="0"/>
    <n v="0"/>
    <s v="所"/>
    <s v="財金"/>
    <s v="財金所"/>
    <s v="財金所"/>
  </r>
  <r>
    <s v="03  5 2019 12:50AM            "/>
    <s v="盧姳儒"/>
    <s v="A226905067"/>
    <s v="女"/>
    <s v="09/12/1997                    "/>
    <s v="學生"/>
    <s v="生物資源暨農學院              "/>
    <s v="農藝系"/>
    <s v="學士班"/>
    <n v="953038212"/>
    <s v="a56165615@gmail.com"/>
    <s v="其它"/>
    <s v="否"/>
    <n v="0"/>
    <n v="1"/>
    <s v="是"/>
    <m/>
    <s v="網路報名"/>
    <s v="111.241.148.221"/>
    <s v="b05601049"/>
    <n v="10"/>
    <s v="TIP"/>
    <s v="企業實習計劃說明會"/>
    <s v="0311_晟德集團"/>
    <n v="2"/>
    <n v="107"/>
    <n v="1"/>
    <n v="1"/>
    <n v="10"/>
    <s v="否"/>
    <x v="703"/>
    <n v="0"/>
    <n v="1"/>
    <n v="10"/>
    <n v="0"/>
    <n v="0"/>
    <n v="0"/>
    <s v="系"/>
    <s v="其他"/>
    <s v="其他系所"/>
    <s v="其他系所"/>
  </r>
  <r>
    <s v="03  5 2019 12:58AM            "/>
    <s v="盧姳儒"/>
    <s v="A226905067"/>
    <s v="女"/>
    <s v="09/12/1997                    "/>
    <s v="學生"/>
    <s v="生物資源暨農學院              "/>
    <s v="農藝系"/>
    <s v="學士班"/>
    <n v="953038212"/>
    <s v="a56165615@gmail.com"/>
    <s v="其它"/>
    <s v="否"/>
    <n v="0"/>
    <n v="1"/>
    <s v="是"/>
    <m/>
    <s v="網路報名"/>
    <s v="111.241.148.221"/>
    <s v="b05601049"/>
    <n v="10"/>
    <s v="TIP"/>
    <s v="企業實習計劃說明會"/>
    <s v="0312_工研院產科國際所"/>
    <n v="2"/>
    <n v="107"/>
    <n v="1"/>
    <n v="1"/>
    <n v="10"/>
    <m/>
    <x v="703"/>
    <n v="0"/>
    <n v="1"/>
    <n v="10"/>
    <n v="0"/>
    <n v="0"/>
    <n v="0"/>
    <s v="系"/>
    <s v="其他"/>
    <s v="其他系所"/>
    <s v="其他系所"/>
  </r>
  <r>
    <s v="03  5 2019 12:52AM            "/>
    <s v="盧姳儒"/>
    <s v="A226905067"/>
    <s v="女"/>
    <s v="09/12/1997                    "/>
    <s v="學生"/>
    <s v="生物資源暨農學院              "/>
    <s v="農藝系"/>
    <s v="學士班"/>
    <n v="953038212"/>
    <s v="a56165615@gmail.com"/>
    <s v="其它"/>
    <s v="否"/>
    <n v="0"/>
    <n v="1"/>
    <s v="是"/>
    <m/>
    <s v="網路報名"/>
    <s v="111.241.148.221"/>
    <s v="b05601049"/>
    <n v="10"/>
    <s v="TIP"/>
    <s v="企業實習計劃說明會"/>
    <s v="0315_聚陽實業"/>
    <n v="2"/>
    <n v="107"/>
    <n v="1"/>
    <n v="1"/>
    <n v="10"/>
    <s v="否"/>
    <x v="703"/>
    <n v="0"/>
    <n v="1"/>
    <n v="10"/>
    <n v="0"/>
    <n v="0"/>
    <n v="0"/>
    <s v="系"/>
    <s v="其他"/>
    <s v="其他系所"/>
    <s v="其他系所"/>
  </r>
  <r>
    <s v="03  5 2019 12:57AM            "/>
    <s v="盧姳儒"/>
    <s v="A226905067"/>
    <s v="女"/>
    <s v="09/12/1997                    "/>
    <s v="學生"/>
    <s v="生物資源暨農學院              "/>
    <s v="農藝系"/>
    <s v="學士班"/>
    <n v="953038212"/>
    <s v="a56165615@gmail.com"/>
    <s v="其它"/>
    <s v="否"/>
    <n v="0"/>
    <n v="1"/>
    <s v="是"/>
    <m/>
    <s v="網路報名"/>
    <s v="111.241.148.221"/>
    <s v="b05601049"/>
    <n v="10"/>
    <s v="TIP"/>
    <s v="企業實習計劃說明會"/>
    <s v="0318_大昌華嘉"/>
    <n v="2"/>
    <n v="107"/>
    <n v="1"/>
    <n v="1"/>
    <n v="10"/>
    <m/>
    <x v="703"/>
    <n v="0"/>
    <n v="1"/>
    <n v="10"/>
    <n v="0"/>
    <n v="0"/>
    <n v="0"/>
    <s v="系"/>
    <s v="其他"/>
    <s v="其他系所"/>
    <s v="其他系所"/>
  </r>
  <r>
    <s v="03  5 2019 12:55AM            "/>
    <s v="盧姳儒"/>
    <s v="A226905067"/>
    <s v="女"/>
    <s v="09/12/1997                    "/>
    <s v="學生"/>
    <s v="生物資源暨農學院              "/>
    <s v="農藝系"/>
    <s v="學士班"/>
    <n v="953038212"/>
    <s v="a56165615@gmail.com"/>
    <s v="其它"/>
    <s v="否"/>
    <n v="0"/>
    <n v="1"/>
    <s v="是"/>
    <m/>
    <s v="網路報名"/>
    <s v="111.241.148.221"/>
    <s v="b05601049"/>
    <n v="10"/>
    <s v="TIP"/>
    <s v="企業實習計劃說明會"/>
    <s v="0319_玉山銀行"/>
    <n v="2"/>
    <n v="107"/>
    <n v="1"/>
    <n v="1"/>
    <n v="10"/>
    <s v="否"/>
    <x v="703"/>
    <n v="0"/>
    <n v="1"/>
    <n v="10"/>
    <n v="0"/>
    <n v="0"/>
    <n v="0"/>
    <s v="系"/>
    <s v="其他"/>
    <s v="其他系所"/>
    <s v="其他系所"/>
  </r>
  <r>
    <s v="03  5 2019 12:56AM            "/>
    <s v="盧姳儒"/>
    <s v="A226905067"/>
    <s v="女"/>
    <s v="09/12/1997                    "/>
    <s v="學生"/>
    <s v="生物資源暨農學院              "/>
    <s v="農藝系"/>
    <s v="學士班"/>
    <n v="953038212"/>
    <s v="a56165615@gmail.com"/>
    <s v="其它"/>
    <s v="否"/>
    <n v="0"/>
    <n v="1"/>
    <s v="是"/>
    <m/>
    <s v="網路報名"/>
    <s v="111.241.148.221"/>
    <s v="b05601049"/>
    <n v="10"/>
    <s v="TIP"/>
    <s v="企業實習計劃說明會"/>
    <s v="0322_台灣拜耳"/>
    <n v="2"/>
    <n v="107"/>
    <n v="1"/>
    <n v="1"/>
    <n v="10"/>
    <s v="否"/>
    <x v="703"/>
    <n v="0"/>
    <n v="1"/>
    <n v="10"/>
    <n v="0"/>
    <n v="0"/>
    <n v="0"/>
    <s v="系"/>
    <s v="其他"/>
    <s v="其他系所"/>
    <s v="其他系所"/>
  </r>
  <r>
    <s v="03 18 2019  5:48PM            "/>
    <s v="盧姳儒"/>
    <s v="A226905067"/>
    <s v="女"/>
    <s v="09/12/1997                    "/>
    <s v="學生"/>
    <s v="生物資源暨農學院              "/>
    <s v="農藝系"/>
    <s v="學士班"/>
    <n v="953038212"/>
    <s v="a56165615@gmail.com"/>
    <s v="其它"/>
    <s v="否"/>
    <s v="                              "/>
    <m/>
    <s v="是"/>
    <m/>
    <s v="網路報名"/>
    <s v="140.109.125.137"/>
    <s v="b05601049"/>
    <n v="6"/>
    <s v="TIP"/>
    <s v="企業實習計劃說明會"/>
    <s v="0411_SAS"/>
    <n v="2"/>
    <n v="107"/>
    <n v="1"/>
    <n v="1"/>
    <n v="10"/>
    <s v="否"/>
    <x v="703"/>
    <n v="0"/>
    <n v="1"/>
    <n v="10"/>
    <n v="0"/>
    <n v="0"/>
    <n v="0"/>
    <s v="系"/>
    <s v="其他"/>
    <s v="其他系所"/>
    <s v="其他系所"/>
  </r>
  <r>
    <s v="03 18 2019  5:52PM            "/>
    <s v="盧姳儒"/>
    <s v="A226905067"/>
    <s v="女"/>
    <s v="09/12/1997                    "/>
    <s v="學生"/>
    <s v="生物資源暨農學院              "/>
    <s v="農藝系"/>
    <s v="學士班"/>
    <n v="953038212"/>
    <s v="a56165615@gmail.com"/>
    <s v="其它"/>
    <s v="否"/>
    <s v="                              "/>
    <m/>
    <s v="否"/>
    <m/>
    <s v="網路報名"/>
    <s v="140.109.125.137"/>
    <s v="b05601049"/>
    <n v="6"/>
    <s v="TIP"/>
    <s v="企業實習計劃說明會"/>
    <s v="0412_華碩電腦"/>
    <n v="2"/>
    <n v="107"/>
    <n v="1"/>
    <n v="1"/>
    <n v="10"/>
    <s v="否"/>
    <x v="703"/>
    <n v="1"/>
    <n v="0"/>
    <n v="0"/>
    <n v="1"/>
    <n v="0"/>
    <n v="0"/>
    <s v="系"/>
    <s v="其他"/>
    <s v="其他系所"/>
    <s v="其他系所"/>
  </r>
  <r>
    <s v="03 18 2019  5:49PM            "/>
    <s v="盧姳儒"/>
    <s v="A226905067"/>
    <s v="女"/>
    <s v="09/12/1997                    "/>
    <s v="學生"/>
    <s v="生物資源暨農學院              "/>
    <s v="農藝系"/>
    <s v="學士班"/>
    <n v="953038212"/>
    <s v="a56165615@gmail.com"/>
    <s v="其它"/>
    <s v="否"/>
    <s v="                              "/>
    <m/>
    <s v="是"/>
    <m/>
    <s v="網路報名"/>
    <s v="140.109.125.137"/>
    <s v="b05601049"/>
    <n v="6"/>
    <s v="TIP"/>
    <s v="企業實習說明會"/>
    <s v="0426_台灣通用磨坊"/>
    <n v="2"/>
    <n v="107"/>
    <n v="1"/>
    <n v="1"/>
    <n v="10"/>
    <s v="否"/>
    <x v="703"/>
    <n v="0"/>
    <n v="1"/>
    <n v="10"/>
    <n v="0"/>
    <n v="0"/>
    <n v="0"/>
    <s v="系"/>
    <s v="其他"/>
    <s v="其他系所"/>
    <s v="其他系所"/>
  </r>
  <r>
    <s v="04 20 2019 11:09PM            "/>
    <s v="盧姳儒"/>
    <s v="A226905067"/>
    <s v="女"/>
    <s v="09/12/1997                    "/>
    <s v="學生"/>
    <s v="生物資源暨農學院              "/>
    <s v="農藝系"/>
    <s v="學士班"/>
    <n v="953038212"/>
    <s v="a56165615@gmail.com"/>
    <s v="其它"/>
    <s v="否"/>
    <s v="                              "/>
    <m/>
    <s v="否"/>
    <m/>
    <s v="網路報名"/>
    <s v="1.160.120.227"/>
    <s v="b05601049"/>
    <n v="6"/>
    <s v="TIP"/>
    <s v="企業實習說明會"/>
    <s v="0506_綠藤生機"/>
    <n v="2"/>
    <n v="107"/>
    <n v="1"/>
    <n v="1"/>
    <n v="10"/>
    <s v="否"/>
    <x v="703"/>
    <n v="1"/>
    <n v="0"/>
    <n v="0"/>
    <n v="1"/>
    <n v="0"/>
    <n v="0"/>
    <s v="系"/>
    <s v="其他"/>
    <s v="其他系所"/>
    <s v="其他系所"/>
  </r>
  <r>
    <s v="03 13 2019  2:45PM            "/>
    <s v="盧紀臻"/>
    <s v="A230137755"/>
    <s v="女"/>
    <s v="11/28/1998                    "/>
    <s v="學生"/>
    <s v="管理學院                      "/>
    <s v="會計系"/>
    <s v="學士班"/>
    <n v="907344881"/>
    <s v="b06702112@ntu.edu.tw"/>
    <s v="其它"/>
    <s v="否"/>
    <n v="0"/>
    <n v="1"/>
    <s v="是"/>
    <m/>
    <s v="網路報名"/>
    <s v="140.112.25.121"/>
    <s v="b06702112"/>
    <n v="10"/>
    <s v="TIP"/>
    <s v="企業實習計劃說明會"/>
    <s v="0314_精英公關集團"/>
    <n v="2"/>
    <n v="107"/>
    <n v="1"/>
    <n v="1"/>
    <n v="10"/>
    <s v="否"/>
    <x v="704"/>
    <n v="0"/>
    <n v="1"/>
    <n v="10"/>
    <n v="0"/>
    <n v="0"/>
    <n v="0"/>
    <s v="系"/>
    <s v="會計"/>
    <s v="會計系"/>
    <s v="會計系"/>
  </r>
  <r>
    <s v="02 27 2019 10:29PM            "/>
    <s v="盧庭宇"/>
    <s v="V121269615"/>
    <s v="男"/>
    <s v="10/29/1990                    "/>
    <s v="校外人士"/>
    <m/>
    <m/>
    <m/>
    <n v="927065509"/>
    <s v="lutingyu29@gmail.com"/>
    <s v="其它"/>
    <s v="否"/>
    <n v="0"/>
    <n v="1"/>
    <s v="是"/>
    <m/>
    <s v="網路報名"/>
    <s v="42.76.100.77"/>
    <s v="misakilu29 "/>
    <n v="10"/>
    <s v="職涯講堂"/>
    <s v="校友職涯分享會"/>
    <s v="0320_國企B97陳迦樂"/>
    <n v="2"/>
    <n v="107"/>
    <n v="1"/>
    <n v="1"/>
    <n v="10"/>
    <m/>
    <x v="705"/>
    <n v="0"/>
    <n v="1"/>
    <n v="10"/>
    <n v="0"/>
    <n v="0"/>
    <n v="0"/>
    <s v="其他"/>
    <s v="非在校生"/>
    <s v="其他"/>
    <s v="其他"/>
  </r>
  <r>
    <s v="03  8 2019  5:09PM            "/>
    <s v="盧繹安"/>
    <s v="B123195362"/>
    <s v="男"/>
    <s v="10/04/1997                    "/>
    <s v="學生"/>
    <s v="管理學院                      "/>
    <s v="會計系"/>
    <s v="學士班"/>
    <n v="974336958"/>
    <s v="b05702031@ntu.edu.tw"/>
    <s v="其它"/>
    <s v="否"/>
    <n v="0"/>
    <n v="1"/>
    <s v="是"/>
    <m/>
    <s v="網路報名"/>
    <s v="140.112.244.27"/>
    <s v="b05702031"/>
    <n v="10"/>
    <s v="TIP"/>
    <s v="企業實習計劃說明會"/>
    <s v="0312_工研院產科國際所"/>
    <n v="2"/>
    <n v="107"/>
    <n v="1"/>
    <n v="1"/>
    <n v="10"/>
    <m/>
    <x v="706"/>
    <n v="0"/>
    <n v="1"/>
    <n v="10"/>
    <n v="0"/>
    <n v="0"/>
    <n v="0"/>
    <s v="系"/>
    <s v="會計"/>
    <s v="會計系"/>
    <s v="會計系"/>
  </r>
  <r>
    <s v="03 13 2019 12:17PM            "/>
    <s v="蕭宇晴"/>
    <s v="B222747453"/>
    <s v="女"/>
    <s v="08/07/1990                    "/>
    <s v="學生"/>
    <s v="醫學院                        "/>
    <s v="毒理所"/>
    <s v="碩士班"/>
    <n v="968897596"/>
    <s v="r07447006@ntu.edu.tw"/>
    <s v="其它"/>
    <s v="否"/>
    <n v="1"/>
    <n v="0"/>
    <s v="否"/>
    <m/>
    <s v="網路報名"/>
    <s v="140.112.25.39"/>
    <s v="r07447006"/>
    <n v="10"/>
    <s v="TIP"/>
    <s v="企業實習計劃說明會"/>
    <s v="0322_台灣拜耳"/>
    <n v="2"/>
    <n v="107"/>
    <n v="1"/>
    <n v="1"/>
    <n v="10"/>
    <s v="否"/>
    <x v="707"/>
    <n v="1"/>
    <n v="0"/>
    <n v="0"/>
    <n v="1"/>
    <n v="0"/>
    <n v="0"/>
    <s v="所"/>
    <s v="其他"/>
    <s v="其他系所"/>
    <s v="其他系所"/>
  </r>
  <r>
    <s v="05  2 2019 11:45PM            "/>
    <s v="蕭羽平"/>
    <s v="H224206424"/>
    <s v="女"/>
    <s v="05/18/1998                    "/>
    <s v="學生"/>
    <s v="社會科學院                    "/>
    <s v="政治系國關組"/>
    <s v="學士班"/>
    <n v="970882014"/>
    <s v="b05302265@ntu.edu.tw"/>
    <s v="其它"/>
    <s v="否"/>
    <s v="                              "/>
    <m/>
    <s v="是"/>
    <m/>
    <s v="網路報名"/>
    <s v="140.112.217.135"/>
    <s v="b05302265"/>
    <n v="6"/>
    <s v="TIP"/>
    <s v="企業實習說明會"/>
    <s v="0506_綠藤生機"/>
    <n v="2"/>
    <n v="107"/>
    <n v="1"/>
    <n v="1"/>
    <n v="10"/>
    <s v="否"/>
    <x v="708"/>
    <n v="0"/>
    <n v="1"/>
    <n v="10"/>
    <n v="0"/>
    <n v="0"/>
    <n v="0"/>
    <s v="系"/>
    <s v="其他"/>
    <s v="其他系所"/>
    <s v="其他系所"/>
  </r>
  <r>
    <s v="03 19 2019  4:45PM            "/>
    <s v="蕭昀豪"/>
    <s v="M122982093"/>
    <s v="男"/>
    <s v="03/06/1999                    "/>
    <s v="學生"/>
    <s v="管理學院                      "/>
    <s v="資管系"/>
    <s v="學士班"/>
    <n v="963098836"/>
    <s v="yunhao1999@gmail.com"/>
    <s v="其它"/>
    <s v="是"/>
    <n v="0"/>
    <n v="0"/>
    <s v="是"/>
    <m/>
    <s v="現場報名"/>
    <m/>
    <s v="b06705030"/>
    <n v="0"/>
    <s v="TIP"/>
    <s v="企業實習計劃說明會"/>
    <s v="0319_玉山銀行"/>
    <n v="2"/>
    <n v="107"/>
    <n v="1"/>
    <n v="1"/>
    <n v="10"/>
    <m/>
    <x v="709"/>
    <n v="0"/>
    <n v="0"/>
    <n v="0"/>
    <n v="0"/>
    <n v="1"/>
    <n v="0"/>
    <s v="系"/>
    <s v="資管"/>
    <s v="資管系"/>
    <s v="資管系"/>
  </r>
  <r>
    <s v="03 23 2019  6:25PM            "/>
    <s v="蕭品盈"/>
    <s v="A229654487"/>
    <s v="女"/>
    <s v="07/14/1999                    "/>
    <s v="學生"/>
    <s v="管理學院                      "/>
    <s v="會計系"/>
    <s v="學士班"/>
    <n v="975163176"/>
    <s v="IRENE009012@GMAIL.COM"/>
    <s v="其它"/>
    <s v="否"/>
    <s v="                              "/>
    <m/>
    <s v="是"/>
    <m/>
    <s v="網路報名"/>
    <s v="101.136.22.108"/>
    <s v="b06702113"/>
    <n v="6"/>
    <s v="職涯講堂"/>
    <s v="學長姐實習經驗分享會"/>
    <s v="0326_工管B05孫儷芯/國企B04童安弘"/>
    <n v="2"/>
    <n v="107"/>
    <n v="1"/>
    <n v="1"/>
    <n v="10"/>
    <s v="無"/>
    <x v="710"/>
    <n v="0"/>
    <n v="1"/>
    <n v="10"/>
    <n v="0"/>
    <n v="0"/>
    <n v="0"/>
    <s v="系"/>
    <s v="會計"/>
    <s v="會計系"/>
    <s v="會計系"/>
  </r>
  <r>
    <s v="02 21 2019 11:37AM            "/>
    <s v="蕭婉如"/>
    <s v="A227473439"/>
    <s v="女"/>
    <s v="11/03/1996                    "/>
    <s v="學生"/>
    <s v="管理學院                      "/>
    <s v="會計系"/>
    <s v="學士班"/>
    <n v="227853784"/>
    <s v="B04702108@ntu.edu.tw"/>
    <s v="其它"/>
    <s v="否"/>
    <n v="0"/>
    <n v="1"/>
    <s v="是"/>
    <m/>
    <s v="網路報名"/>
    <s v="140.112.4.192"/>
    <s v="b04702108"/>
    <n v="10"/>
    <s v="TIP"/>
    <s v="企業實習計劃說明會"/>
    <s v="0320_國泰金控"/>
    <n v="2"/>
    <n v="107"/>
    <n v="1"/>
    <n v="1"/>
    <n v="10"/>
    <s v="是"/>
    <x v="711"/>
    <n v="0"/>
    <n v="1"/>
    <n v="10"/>
    <n v="0"/>
    <n v="0"/>
    <n v="0"/>
    <s v="系"/>
    <s v="會計"/>
    <s v="會計系"/>
    <s v="會計系"/>
  </r>
  <r>
    <s v="05  6 2019  2:33PM            "/>
    <s v="蕭婉如"/>
    <s v="A227473439"/>
    <s v="男"/>
    <s v="11/03/1996                    "/>
    <s v="學生"/>
    <s v="管理學院                      "/>
    <s v="會計系"/>
    <s v="學士班"/>
    <n v="227853784"/>
    <m/>
    <s v="其它"/>
    <s v="是"/>
    <s v="                              "/>
    <m/>
    <s v="是"/>
    <m/>
    <s v="現場報名"/>
    <m/>
    <s v="b04702108"/>
    <n v="6"/>
    <s v="TIP"/>
    <s v="企業實習說明會"/>
    <s v="0506_綠藤生機"/>
    <n v="2"/>
    <n v="107"/>
    <n v="1"/>
    <n v="1"/>
    <n v="10"/>
    <m/>
    <x v="711"/>
    <n v="0"/>
    <n v="0"/>
    <n v="0"/>
    <n v="0"/>
    <n v="1"/>
    <n v="0"/>
    <s v="系"/>
    <s v="會計"/>
    <s v="會計系"/>
    <s v="會計系"/>
  </r>
  <r>
    <s v="03 16 2019  9:37PM            "/>
    <s v="蕭琳齡"/>
    <s v="A229146686"/>
    <s v="女"/>
    <s v="12/23/1997                    "/>
    <s v="學生"/>
    <s v="文學院                        "/>
    <s v="外文系"/>
    <s v="學士班"/>
    <n v="975042631"/>
    <s v="halliesiao@gmail.com"/>
    <s v="其它"/>
    <s v="否"/>
    <n v="0"/>
    <n v="1"/>
    <s v="是"/>
    <m/>
    <s v="網路報名"/>
    <s v="1.169.18.102"/>
    <s v="b05102013"/>
    <n v="10"/>
    <s v="TIP"/>
    <s v="企業實習計劃說明會"/>
    <s v="0318_大昌華嘉"/>
    <n v="2"/>
    <n v="107"/>
    <n v="1"/>
    <n v="1"/>
    <n v="10"/>
    <s v="否"/>
    <x v="712"/>
    <n v="0"/>
    <n v="1"/>
    <n v="10"/>
    <n v="0"/>
    <n v="0"/>
    <n v="0"/>
    <s v="系"/>
    <s v="其他"/>
    <s v="其他系所"/>
    <s v="其他系所"/>
  </r>
  <r>
    <s v="03 19 2019  4:46PM            "/>
    <s v="蕭琳齡"/>
    <s v="A229146686"/>
    <s v="女"/>
    <s v="12/23/1997                    "/>
    <s v="學生"/>
    <s v="文學院                        "/>
    <s v="外文系"/>
    <s v="學士班"/>
    <n v="975042631"/>
    <s v="halliesiao@gmail.com"/>
    <s v="其它"/>
    <s v="是"/>
    <n v="0"/>
    <n v="0"/>
    <s v="是"/>
    <m/>
    <s v="現場報名"/>
    <m/>
    <s v="b05102013"/>
    <n v="0"/>
    <s v="TIP"/>
    <s v="企業實習計劃說明會"/>
    <s v="0319_玉山銀行"/>
    <n v="2"/>
    <n v="107"/>
    <n v="1"/>
    <n v="1"/>
    <n v="10"/>
    <m/>
    <x v="712"/>
    <n v="0"/>
    <n v="0"/>
    <n v="0"/>
    <n v="0"/>
    <n v="1"/>
    <n v="0"/>
    <s v="系"/>
    <s v="其他"/>
    <s v="其他系所"/>
    <s v="其他系所"/>
  </r>
  <r>
    <s v="05  2 2019 11:46AM            "/>
    <s v="蕭琳齡"/>
    <s v="A229146686"/>
    <s v="女"/>
    <s v="12/23/1997                    "/>
    <s v="學生"/>
    <s v="文學院                        "/>
    <s v="外文系"/>
    <s v="學士班"/>
    <n v="975042631"/>
    <s v="halliesiao@gmail.com"/>
    <s v="其它"/>
    <s v="是"/>
    <s v="                              "/>
    <m/>
    <s v="是"/>
    <m/>
    <s v="網路報名"/>
    <s v="1.171.47.235"/>
    <s v="b05102013"/>
    <n v="6"/>
    <s v="TIP"/>
    <s v="企業實習說明會"/>
    <s v="0506_綠藤生機"/>
    <n v="2"/>
    <n v="107"/>
    <n v="1"/>
    <n v="1"/>
    <n v="10"/>
    <s v="否"/>
    <x v="712"/>
    <n v="0"/>
    <n v="1"/>
    <n v="10"/>
    <n v="0"/>
    <n v="0"/>
    <n v="0"/>
    <s v="系"/>
    <s v="其他"/>
    <s v="其他系所"/>
    <s v="其他系所"/>
  </r>
  <r>
    <s v="03 11 2019  2:07AM            "/>
    <s v="賴  達"/>
    <s v="A127931238"/>
    <s v="男"/>
    <s v="07/02/1997                    "/>
    <s v="學生"/>
    <s v=" 電機資訊學院                 "/>
    <s v="資工系"/>
    <s v="學士班"/>
    <n v="986600645"/>
    <s v="dalai8963@gmail.com"/>
    <s v="其它"/>
    <s v="否"/>
    <n v="0"/>
    <n v="1"/>
    <s v="是"/>
    <m/>
    <s v="網路報名"/>
    <s v="140.112.215.176"/>
    <s v="b04902034"/>
    <n v="10"/>
    <s v="TIP"/>
    <s v="企業實習計劃說明會"/>
    <s v="0311_晟德集團"/>
    <n v="2"/>
    <n v="107"/>
    <n v="1"/>
    <n v="1"/>
    <n v="10"/>
    <s v="是"/>
    <x v="713"/>
    <n v="0"/>
    <n v="1"/>
    <n v="10"/>
    <n v="0"/>
    <n v="0"/>
    <n v="0"/>
    <s v="系"/>
    <s v="其他"/>
    <s v="其他系所"/>
    <s v="其他系所"/>
  </r>
  <r>
    <s v="03 11 2019 12:23PM            "/>
    <s v="賴  達"/>
    <s v="A127931238"/>
    <s v="男"/>
    <s v="07/02/1997                    "/>
    <s v="學生"/>
    <s v=" 電機資訊學院                 "/>
    <s v="資工系"/>
    <s v="學士班"/>
    <n v="986600645"/>
    <s v="dalai8963@gmail.com"/>
    <s v="其它"/>
    <s v="否"/>
    <n v="1"/>
    <n v="0"/>
    <s v="否"/>
    <m/>
    <s v="網路報名"/>
    <s v="223.140.66.255"/>
    <s v="b04902034"/>
    <n v="10"/>
    <s v="TIP"/>
    <s v="企業實習計劃說明會"/>
    <s v="0320_國泰金控"/>
    <n v="2"/>
    <n v="107"/>
    <n v="1"/>
    <n v="1"/>
    <n v="10"/>
    <s v="是"/>
    <x v="713"/>
    <n v="1"/>
    <n v="0"/>
    <n v="0"/>
    <n v="1"/>
    <n v="0"/>
    <n v="0"/>
    <s v="系"/>
    <s v="其他"/>
    <s v="其他系所"/>
    <s v="其他系所"/>
  </r>
  <r>
    <s v="03  7 2019  1:07PM            "/>
    <s v="賴欣妤"/>
    <s v="A227902604"/>
    <s v="女"/>
    <s v="09/06/1995                    "/>
    <s v="學生"/>
    <s v="管理學院                      "/>
    <s v="財金系"/>
    <s v="碩士班"/>
    <n v="960127180"/>
    <s v="r07723005@ntu.edu.tw"/>
    <s v="其它"/>
    <s v="是"/>
    <n v="0"/>
    <n v="1"/>
    <s v="是"/>
    <m/>
    <s v="網路報名"/>
    <s v="211.20.189.211"/>
    <s v="r07723005"/>
    <n v="10"/>
    <s v="TIP"/>
    <s v="企業實習計劃說明會"/>
    <s v="0319_玉山銀行"/>
    <n v="2"/>
    <n v="107"/>
    <n v="1"/>
    <n v="1"/>
    <n v="10"/>
    <s v="是"/>
    <x v="714"/>
    <n v="0"/>
    <n v="1"/>
    <n v="10"/>
    <n v="0"/>
    <n v="0"/>
    <n v="0"/>
    <s v="所"/>
    <s v="財金"/>
    <s v="財金所"/>
    <s v="財金所"/>
  </r>
  <r>
    <s v="03  7 2019  1:06PM            "/>
    <s v="賴欣妤"/>
    <s v="A227902604"/>
    <s v="女"/>
    <s v="09/06/1995                    "/>
    <s v="學生"/>
    <s v="管理學院                      "/>
    <s v="財金系"/>
    <s v="碩士班"/>
    <n v="960127180"/>
    <s v="r07723005@ntu.edu.tw"/>
    <s v="其它"/>
    <s v="是"/>
    <n v="0"/>
    <n v="1"/>
    <s v="是"/>
    <m/>
    <s v="網路報名"/>
    <s v="211.20.189.211"/>
    <s v="r07723005"/>
    <n v="10"/>
    <s v="TIP"/>
    <s v="企業實習計劃說明會"/>
    <s v="0320_國泰金控"/>
    <n v="2"/>
    <n v="107"/>
    <n v="1"/>
    <n v="1"/>
    <n v="10"/>
    <s v="yes"/>
    <x v="714"/>
    <n v="0"/>
    <n v="1"/>
    <n v="10"/>
    <n v="0"/>
    <n v="0"/>
    <n v="0"/>
    <s v="所"/>
    <s v="財金"/>
    <s v="財金所"/>
    <s v="財金所"/>
  </r>
  <r>
    <s v="03  7 2019  1:07PM            "/>
    <s v="賴欣妤"/>
    <s v="A227902604"/>
    <s v="女"/>
    <s v="09/06/1995                    "/>
    <s v="學生"/>
    <s v="管理學院                      "/>
    <s v="財金系"/>
    <s v="碩士班"/>
    <n v="960127180"/>
    <s v="r07723005@ntu.edu.tw"/>
    <s v="其它"/>
    <s v="是"/>
    <n v="0"/>
    <n v="1"/>
    <s v="是"/>
    <m/>
    <s v="網路報名"/>
    <s v="211.20.189.211"/>
    <s v="r07723005"/>
    <n v="10"/>
    <s v="TIP"/>
    <s v="企業實習計劃說明會"/>
    <s v="0325_富達投信"/>
    <n v="2"/>
    <n v="107"/>
    <n v="1"/>
    <n v="1"/>
    <n v="10"/>
    <s v="yes"/>
    <x v="714"/>
    <n v="0"/>
    <n v="1"/>
    <n v="10"/>
    <n v="0"/>
    <n v="0"/>
    <n v="0"/>
    <s v="所"/>
    <s v="財金"/>
    <s v="財金所"/>
    <s v="財金所"/>
  </r>
  <r>
    <s v="03 10 2019  7:25PM            "/>
    <s v="賴品璇"/>
    <s v="N225791793"/>
    <s v="女"/>
    <s v="11/03/1998                    "/>
    <s v="學生"/>
    <s v="管理學院                      "/>
    <s v="資管系"/>
    <s v="學士班"/>
    <n v="923368903"/>
    <s v="alpipilai@gmail.com"/>
    <s v="其它"/>
    <s v="否"/>
    <n v="0"/>
    <n v="1"/>
    <s v="是"/>
    <m/>
    <s v="網路報名"/>
    <s v="140.112.228.64"/>
    <s v="b06705031"/>
    <n v="10"/>
    <s v="TIP"/>
    <s v="企業實習計劃說明會"/>
    <s v="0312_工研院產科國際所"/>
    <n v="2"/>
    <n v="107"/>
    <n v="1"/>
    <n v="1"/>
    <n v="10"/>
    <m/>
    <x v="715"/>
    <n v="0"/>
    <n v="1"/>
    <n v="10"/>
    <n v="0"/>
    <n v="0"/>
    <n v="0"/>
    <s v="系"/>
    <s v="資管"/>
    <s v="資管系"/>
    <s v="資管系"/>
  </r>
  <r>
    <s v="02 20 2019 12:50PM            "/>
    <s v="賴奕辰"/>
    <s v="I100339643"/>
    <s v="男"/>
    <s v="11/02/1993                    "/>
    <s v="學生"/>
    <s v="生物資源暨農學院              "/>
    <s v="農經系"/>
    <s v="碩士班"/>
    <n v="937775800"/>
    <s v="jeff20628m@gmail.com"/>
    <s v="其它"/>
    <s v="否"/>
    <n v="0"/>
    <n v="1"/>
    <s v="是"/>
    <m/>
    <s v="網路報名"/>
    <s v="140.112.86.230"/>
    <s v="r07627021"/>
    <n v="10"/>
    <s v="TIP"/>
    <s v="企業實習計劃說明會"/>
    <s v="0306_藍天百腦匯"/>
    <n v="2"/>
    <n v="107"/>
    <n v="1"/>
    <n v="1"/>
    <n v="10"/>
    <s v="是"/>
    <x v="716"/>
    <n v="0"/>
    <n v="1"/>
    <n v="10"/>
    <n v="0"/>
    <n v="0"/>
    <n v="0"/>
    <s v="所"/>
    <s v="其他"/>
    <s v="其他系所"/>
    <s v="其他系所"/>
  </r>
  <r>
    <s v="02 20 2019 12:48PM            "/>
    <s v="賴奕辰"/>
    <s v="I100339643"/>
    <s v="男"/>
    <s v="11/02/1993                    "/>
    <s v="學生"/>
    <s v="生物資源暨農學院              "/>
    <s v="農經系"/>
    <s v="碩士班"/>
    <n v="937775800"/>
    <s v="jeff20628m@gmail.com"/>
    <s v="其它"/>
    <s v="否"/>
    <n v="0"/>
    <n v="1"/>
    <s v="是"/>
    <m/>
    <s v="網路報名"/>
    <s v="140.112.86.230"/>
    <s v="r07627021"/>
    <n v="10"/>
    <s v="TIP"/>
    <s v="企業實習計劃說明會"/>
    <s v="0319_玉山銀行"/>
    <n v="2"/>
    <n v="107"/>
    <n v="1"/>
    <n v="1"/>
    <n v="10"/>
    <s v="是"/>
    <x v="716"/>
    <n v="0"/>
    <n v="1"/>
    <n v="10"/>
    <n v="0"/>
    <n v="0"/>
    <n v="0"/>
    <s v="所"/>
    <s v="其他"/>
    <s v="其他系所"/>
    <s v="其他系所"/>
  </r>
  <r>
    <s v="02 20 2019 12:49PM            "/>
    <s v="賴奕辰"/>
    <s v="I100339643"/>
    <s v="男"/>
    <s v="11/02/1993                    "/>
    <s v="學生"/>
    <s v="生物資源暨農學院              "/>
    <s v="農經系"/>
    <s v="碩士班"/>
    <n v="937775800"/>
    <s v="jeff20628m@gmail.com"/>
    <s v="其它"/>
    <s v="否"/>
    <n v="0"/>
    <n v="1"/>
    <s v="是"/>
    <m/>
    <s v="網路報名"/>
    <s v="140.112.86.230"/>
    <s v="r07627021"/>
    <n v="10"/>
    <s v="TIP"/>
    <s v="企業實習計劃說明會"/>
    <s v="0320_國泰金控"/>
    <n v="2"/>
    <n v="107"/>
    <n v="1"/>
    <n v="1"/>
    <n v="10"/>
    <s v="有"/>
    <x v="716"/>
    <n v="0"/>
    <n v="1"/>
    <n v="10"/>
    <n v="0"/>
    <n v="0"/>
    <n v="0"/>
    <s v="所"/>
    <s v="其他"/>
    <s v="其他系所"/>
    <s v="其他系所"/>
  </r>
  <r>
    <s v="03 11 2019 11:53PM            "/>
    <s v="賴柏宇"/>
    <s v="A130356856"/>
    <s v="男"/>
    <s v="05/26/1996                    "/>
    <s v="學生"/>
    <s v="管理學院                      "/>
    <s v="會計系"/>
    <s v="碩士班"/>
    <n v="936181646"/>
    <s v="lai21141@gmail.com"/>
    <s v="其它"/>
    <s v="是"/>
    <n v="0"/>
    <n v="1"/>
    <s v="是"/>
    <m/>
    <s v="網路報名"/>
    <s v="114.25.29.193"/>
    <s v="r07722039"/>
    <n v="10"/>
    <s v="TIP"/>
    <s v="企業實習計劃說明會"/>
    <s v="0315_聚陽實業"/>
    <n v="2"/>
    <n v="107"/>
    <n v="1"/>
    <n v="1"/>
    <n v="10"/>
    <s v="是"/>
    <x v="717"/>
    <n v="0"/>
    <n v="1"/>
    <n v="10"/>
    <n v="0"/>
    <n v="0"/>
    <n v="0"/>
    <s v="所"/>
    <s v="會計"/>
    <s v="會計所"/>
    <s v="會研所"/>
  </r>
  <r>
    <s v="03 15 2019 12:42PM            "/>
    <s v="賴柏宇"/>
    <s v="A130356856"/>
    <s v="男"/>
    <s v="05/26/1996                    "/>
    <s v="學生"/>
    <s v="管理學院                      "/>
    <s v="會研所"/>
    <s v="碩士班"/>
    <n v="936181646"/>
    <s v="lai21141@gmail.com"/>
    <s v="其它"/>
    <s v="是"/>
    <n v="0"/>
    <n v="1"/>
    <s v="是"/>
    <m/>
    <s v="網路報名"/>
    <s v="39.10.224.141"/>
    <s v="r07722039"/>
    <n v="10"/>
    <s v="TIP"/>
    <s v="企業實習計劃說明會"/>
    <s v="0319_玉山銀行"/>
    <n v="2"/>
    <n v="107"/>
    <n v="1"/>
    <n v="1"/>
    <n v="10"/>
    <s v="是"/>
    <x v="717"/>
    <n v="0"/>
    <n v="1"/>
    <n v="10"/>
    <n v="0"/>
    <n v="0"/>
    <n v="0"/>
    <s v="所"/>
    <s v="會研"/>
    <s v="會研所"/>
    <s v="會研所"/>
  </r>
  <r>
    <s v="03 15 2019 12:40PM            "/>
    <s v="賴柏宇"/>
    <s v="A130356856"/>
    <s v="男"/>
    <s v="05/26/1996                    "/>
    <s v="學生"/>
    <s v="管理學院                      "/>
    <s v="會研所"/>
    <s v="碩士班"/>
    <n v="936181646"/>
    <s v="lai21141@gmail.com"/>
    <s v="其它"/>
    <s v="是"/>
    <n v="0"/>
    <n v="1"/>
    <s v="是"/>
    <m/>
    <s v="網路報名"/>
    <s v="39.10.224.141"/>
    <s v="r07722039"/>
    <n v="10"/>
    <s v="TIP"/>
    <s v="企業實習計劃說明會"/>
    <s v="0320_國泰金控"/>
    <n v="2"/>
    <n v="107"/>
    <n v="1"/>
    <n v="1"/>
    <n v="10"/>
    <s v="有"/>
    <x v="717"/>
    <n v="0"/>
    <n v="1"/>
    <n v="10"/>
    <n v="0"/>
    <n v="0"/>
    <n v="0"/>
    <s v="所"/>
    <s v="會研"/>
    <s v="會研所"/>
    <s v="會研所"/>
  </r>
  <r>
    <s v="03 18 2019 10:46AM            "/>
    <s v="賴柏宇"/>
    <s v="A130356856"/>
    <s v="男"/>
    <s v="05/26/1996                    "/>
    <s v="學生"/>
    <s v="管理學院                      "/>
    <s v="會計系"/>
    <s v="碩士班"/>
    <n v="936181646"/>
    <s v="lai21141@gmail.com"/>
    <s v="其它"/>
    <s v="是"/>
    <n v="0"/>
    <n v="1"/>
    <s v="是"/>
    <m/>
    <s v="網路報名"/>
    <s v="140.112.25.106"/>
    <s v="r07722039"/>
    <n v="10"/>
    <s v="TIP"/>
    <s v="企業實習計劃說明會"/>
    <s v="0325_富達投信"/>
    <n v="2"/>
    <n v="107"/>
    <n v="1"/>
    <n v="1"/>
    <n v="10"/>
    <s v="有"/>
    <x v="717"/>
    <n v="0"/>
    <n v="1"/>
    <n v="10"/>
    <n v="0"/>
    <n v="0"/>
    <n v="0"/>
    <s v="所"/>
    <s v="會計"/>
    <s v="會計所"/>
    <s v="會研所"/>
  </r>
  <r>
    <s v="03 20 2019 10:27AM            "/>
    <s v="賴泉潣"/>
    <s v="E225155227"/>
    <s v="女"/>
    <s v="07/05/1999                    "/>
    <s v="學生"/>
    <s v="社會科學院                    "/>
    <s v="經濟系"/>
    <s v="學士班"/>
    <n v="905203866"/>
    <s v="B06303122@NTU.EDU.TW"/>
    <s v="其它"/>
    <s v="否"/>
    <s v="                              "/>
    <m/>
    <s v="是"/>
    <m/>
    <s v="網路報名"/>
    <s v="223.140.244.8"/>
    <s v="b06303122"/>
    <n v="6"/>
    <s v="TIP"/>
    <s v="企業實習計劃說明會"/>
    <s v="0412_華碩電腦"/>
    <n v="2"/>
    <n v="107"/>
    <n v="1"/>
    <n v="1"/>
    <n v="10"/>
    <s v="否"/>
    <x v="718"/>
    <n v="0"/>
    <n v="1"/>
    <n v="10"/>
    <n v="0"/>
    <n v="0"/>
    <n v="0"/>
    <s v="系"/>
    <s v="其他"/>
    <s v="其他系所"/>
    <s v="其他系所"/>
  </r>
  <r>
    <s v="04 30 2019  3:51PM            "/>
    <s v="賴群龍"/>
    <s v="E125180175"/>
    <s v="男"/>
    <s v="04/09/1998                    "/>
    <s v="學生"/>
    <s v="管理學院                      "/>
    <s v="會計系"/>
    <s v="學士班"/>
    <n v="983630195"/>
    <s v="vul3bjo4g4082k7@gmail.com"/>
    <s v="其它"/>
    <s v="是"/>
    <s v="                              "/>
    <m/>
    <s v="是"/>
    <m/>
    <s v="網路報名"/>
    <s v="140.112.25.97"/>
    <s v="b05702021"/>
    <n v="6"/>
    <s v="TIP"/>
    <s v="企業實習說明會"/>
    <s v="0501_磊山保險經紀人"/>
    <n v="2"/>
    <n v="107"/>
    <n v="1"/>
    <n v="1"/>
    <n v="10"/>
    <s v="否"/>
    <x v="719"/>
    <n v="0"/>
    <n v="1"/>
    <n v="10"/>
    <n v="0"/>
    <n v="0"/>
    <n v="0"/>
    <s v="系"/>
    <s v="會計"/>
    <s v="會計系"/>
    <s v="會計系"/>
  </r>
  <r>
    <s v="03 12 2019 10:33AM            "/>
    <s v="錢雅婷"/>
    <s v="UB00078248"/>
    <s v="女"/>
    <s v="08/16/1995                    "/>
    <s v="學生"/>
    <s v="醫學院                        "/>
    <s v="毒理所"/>
    <s v="碩士班"/>
    <n v="966442843"/>
    <s v="849989370@qq.com"/>
    <s v="其它"/>
    <s v="是"/>
    <n v="0"/>
    <n v="0"/>
    <s v="是"/>
    <m/>
    <s v="現場報名"/>
    <m/>
    <s v="r07447012"/>
    <n v="0"/>
    <s v="TIP"/>
    <s v="企業實習計劃說明會"/>
    <s v="0311_晟德集團"/>
    <n v="2"/>
    <n v="107"/>
    <n v="1"/>
    <n v="1"/>
    <n v="10"/>
    <m/>
    <x v="720"/>
    <n v="0"/>
    <n v="0"/>
    <n v="0"/>
    <n v="0"/>
    <n v="1"/>
    <n v="0"/>
    <s v="所"/>
    <s v="其他"/>
    <s v="其他系所"/>
    <s v="其他系所"/>
  </r>
  <r>
    <s v="03 11 2019 12:31PM            "/>
    <s v="錢雅婷"/>
    <s v="UB00078248"/>
    <s v="女"/>
    <s v="08/16/1995                    "/>
    <s v="學生"/>
    <s v="醫學院                        "/>
    <s v="毒理所"/>
    <s v="碩士班"/>
    <n v="966442843"/>
    <s v="r07447012@ntu.edu.tw"/>
    <s v="其它"/>
    <s v="否"/>
    <n v="0"/>
    <n v="1"/>
    <s v="是"/>
    <m/>
    <s v="網路報名"/>
    <s v="140.112.25.46"/>
    <s v="r07447012"/>
    <n v="10"/>
    <s v="TIP"/>
    <s v="企業實習計劃說明會"/>
    <s v="0322_台灣拜耳"/>
    <n v="2"/>
    <n v="107"/>
    <n v="1"/>
    <n v="1"/>
    <n v="10"/>
    <s v="無"/>
    <x v="720"/>
    <n v="0"/>
    <n v="1"/>
    <n v="10"/>
    <n v="0"/>
    <n v="0"/>
    <n v="0"/>
    <s v="所"/>
    <s v="其他"/>
    <s v="其他系所"/>
    <s v="其他系所"/>
  </r>
  <r>
    <m/>
    <s v="閻治中"/>
    <m/>
    <m/>
    <m/>
    <s v="企業夥伴"/>
    <s v="WTW韋萊韜悅"/>
    <m/>
    <s v="其他"/>
    <m/>
    <m/>
    <m/>
    <m/>
    <m/>
    <m/>
    <s v="是"/>
    <m/>
    <s v="網路報名"/>
    <m/>
    <s v="其他"/>
    <m/>
    <s v="TCP"/>
    <s v="結業式"/>
    <s v="0329_結業式"/>
    <n v="2"/>
    <n v="107"/>
    <n v="1"/>
    <n v="0"/>
    <n v="0"/>
    <m/>
    <x v="721"/>
    <n v="0"/>
    <n v="1"/>
    <n v="0"/>
    <n v="0"/>
    <n v="0"/>
    <n v="0"/>
    <s v="其他"/>
    <s v="非在校生"/>
    <s v="其他"/>
    <s v="其他"/>
  </r>
  <r>
    <s v="04 13 2019  4:16PM            "/>
    <s v="應卓廷"/>
    <s v="B223045207"/>
    <s v="女"/>
    <s v="09/22/1996                    "/>
    <s v="學生"/>
    <s v="管理學院                      "/>
    <s v="資管系"/>
    <s v="學士班"/>
    <n v="975160922"/>
    <s v="b04705030@ntu.edu.tw"/>
    <s v="其它"/>
    <s v="否"/>
    <s v="                              "/>
    <m/>
    <s v="是"/>
    <m/>
    <s v="網路報名"/>
    <s v="1.171.153.91"/>
    <s v="b04705030"/>
    <n v="6"/>
    <s v="TIP"/>
    <s v="企業實習說明會"/>
    <s v="0426_台灣通用磨坊"/>
    <n v="2"/>
    <n v="107"/>
    <n v="1"/>
    <n v="1"/>
    <n v="10"/>
    <s v="否"/>
    <x v="722"/>
    <n v="0"/>
    <n v="1"/>
    <n v="10"/>
    <n v="0"/>
    <n v="0"/>
    <n v="0"/>
    <s v="系"/>
    <s v="資管"/>
    <s v="資管系"/>
    <s v="資管系"/>
  </r>
  <r>
    <s v="03 26 2019  3:06PM            "/>
    <s v="戴如宜"/>
    <s v="D222649874"/>
    <s v="男"/>
    <s v="04/05/1995                    "/>
    <s v="學生"/>
    <s v="管理學院                      "/>
    <s v="財金系"/>
    <s v="碩士班"/>
    <n v="922902877"/>
    <s v="r19t95@gmail.com"/>
    <s v="其它"/>
    <s v="是"/>
    <n v="0"/>
    <n v="0"/>
    <s v="是"/>
    <m/>
    <s v="現場報名"/>
    <m/>
    <s v="r07723062"/>
    <n v="0"/>
    <s v="TIP"/>
    <s v="企業實習計劃說明會"/>
    <s v="0325_富達投信"/>
    <n v="2"/>
    <n v="107"/>
    <n v="1"/>
    <n v="1"/>
    <n v="10"/>
    <m/>
    <x v="723"/>
    <n v="0"/>
    <n v="0"/>
    <n v="0"/>
    <n v="0"/>
    <n v="1"/>
    <n v="0"/>
    <s v="所"/>
    <s v="財金"/>
    <s v="財金所"/>
    <s v="財金所"/>
  </r>
  <r>
    <s v="03 19 2019 11:19AM            "/>
    <s v="戴瑀萱"/>
    <s v="A230022580"/>
    <s v="女"/>
    <s v="05/24/1998                    "/>
    <s v="學生"/>
    <s v="管理學院                      "/>
    <s v="國企系"/>
    <s v="學士班"/>
    <n v="910499855"/>
    <m/>
    <s v="其它"/>
    <s v="是"/>
    <n v="0"/>
    <n v="0"/>
    <s v="是"/>
    <m/>
    <s v="現場報名"/>
    <m/>
    <s v="b05704087"/>
    <n v="0"/>
    <s v="TIP"/>
    <s v="企業實習計劃說明會"/>
    <s v="0318_大昌華嘉"/>
    <n v="2"/>
    <n v="107"/>
    <n v="1"/>
    <n v="1"/>
    <n v="10"/>
    <m/>
    <x v="724"/>
    <n v="0"/>
    <n v="0"/>
    <n v="0"/>
    <n v="0"/>
    <n v="1"/>
    <n v="0"/>
    <s v="系"/>
    <s v="國企"/>
    <s v="國企系"/>
    <s v="國企系"/>
  </r>
  <r>
    <s v="04 11 2019  2:48PM            "/>
    <s v="戴瑀萱"/>
    <s v="A230022580"/>
    <s v="男"/>
    <s v="05/24/1998                    "/>
    <s v="學生"/>
    <s v="管理學院                      "/>
    <s v="國企系"/>
    <s v="學士班"/>
    <n v="910499855"/>
    <m/>
    <s v="其它"/>
    <s v="是"/>
    <s v="                              "/>
    <m/>
    <s v="是"/>
    <m/>
    <s v="現場報名"/>
    <m/>
    <s v="b05704087"/>
    <n v="6"/>
    <s v="TIP"/>
    <s v="企業實習計劃說明會"/>
    <s v="0411_SAS"/>
    <n v="2"/>
    <n v="107"/>
    <n v="1"/>
    <n v="1"/>
    <n v="10"/>
    <m/>
    <x v="724"/>
    <n v="0"/>
    <n v="0"/>
    <n v="0"/>
    <n v="0"/>
    <n v="1"/>
    <n v="0"/>
    <s v="系"/>
    <s v="國企"/>
    <s v="國企系"/>
    <s v="國企系"/>
  </r>
  <r>
    <s v="03 14 2019  3:55PM            "/>
    <s v="謝子然"/>
    <s v="A130793331"/>
    <s v="男"/>
    <s v="06/14/1996                    "/>
    <s v="學生"/>
    <s v=" 電機資訊學院                 "/>
    <s v="資工系"/>
    <s v="碩士班"/>
    <n v="912907358"/>
    <s v="cow5566bad@gmail.com"/>
    <s v="其它"/>
    <s v="否"/>
    <s v="                              "/>
    <m/>
    <s v="否"/>
    <m/>
    <s v="網路報名"/>
    <s v="106.1.69.153"/>
    <s v="r07922089"/>
    <n v="6"/>
    <s v="TIP"/>
    <s v="企業實習計劃說明會"/>
    <s v="0411_SAS"/>
    <n v="2"/>
    <n v="107"/>
    <n v="1"/>
    <n v="1"/>
    <n v="10"/>
    <m/>
    <x v="725"/>
    <n v="1"/>
    <n v="0"/>
    <n v="0"/>
    <n v="1"/>
    <n v="0"/>
    <n v="0"/>
    <s v="所"/>
    <s v="其他"/>
    <s v="其他系所"/>
    <s v="其他系所"/>
  </r>
  <r>
    <s v="03 14 2019  9:37PM            "/>
    <s v="謝中綸"/>
    <s v="S224839887"/>
    <s v="女"/>
    <s v="04/30/1997                    "/>
    <s v="學生"/>
    <s v="社會科學院                    "/>
    <s v="經濟系"/>
    <s v="學士班"/>
    <n v="978173639"/>
    <s v="b05303125@ntu.edu.tw"/>
    <s v="其它"/>
    <s v="否"/>
    <n v="0"/>
    <n v="1"/>
    <s v="是"/>
    <m/>
    <s v="網路報名"/>
    <s v="114.137.135.36"/>
    <s v="b05303125"/>
    <n v="10"/>
    <s v="TIP"/>
    <s v="企業實習計劃說明會"/>
    <s v="0318_大昌華嘉"/>
    <n v="2"/>
    <n v="107"/>
    <n v="1"/>
    <n v="1"/>
    <n v="10"/>
    <m/>
    <x v="726"/>
    <n v="0"/>
    <n v="1"/>
    <n v="10"/>
    <n v="0"/>
    <n v="0"/>
    <n v="0"/>
    <s v="系"/>
    <s v="其他"/>
    <s v="其他系所"/>
    <s v="其他系所"/>
  </r>
  <r>
    <s v="05  3 2019  2:56PM            "/>
    <s v="謝中綸"/>
    <s v="S224839887"/>
    <s v="女"/>
    <s v="04/30/1997                    "/>
    <s v="學生"/>
    <s v="社會科學院                    "/>
    <s v="經濟系"/>
    <s v="學士班"/>
    <n v="978173639"/>
    <s v="b05303125@ntu.edu.tw"/>
    <s v="其它"/>
    <s v="否"/>
    <s v="                              "/>
    <m/>
    <s v="是"/>
    <m/>
    <s v="網路報名"/>
    <s v="111.71.122.135"/>
    <s v="b05303125"/>
    <n v="6"/>
    <s v="TIP"/>
    <s v="企業實習說明會"/>
    <s v="0506_綠藤生機"/>
    <n v="2"/>
    <n v="107"/>
    <n v="1"/>
    <n v="1"/>
    <n v="10"/>
    <s v="是"/>
    <x v="726"/>
    <n v="0"/>
    <n v="1"/>
    <n v="10"/>
    <n v="0"/>
    <n v="0"/>
    <n v="0"/>
    <s v="系"/>
    <s v="其他"/>
    <s v="其他系所"/>
    <s v="其他系所"/>
  </r>
  <r>
    <s v="01 30 2019 12:54AM            "/>
    <s v="謝沛潔"/>
    <s v="F228858824"/>
    <s v="女"/>
    <s v="06/06/1996                    "/>
    <s v="學生"/>
    <s v="管理學院                      "/>
    <s v="會計系"/>
    <s v="學士班"/>
    <n v="966016464"/>
    <s v="b03302116@ntu.edu.tw"/>
    <s v="其它"/>
    <s v="是"/>
    <n v="0"/>
    <n v="1"/>
    <s v="是"/>
    <m/>
    <s v="網路報名"/>
    <s v="114.34.92.60"/>
    <s v="b03302116"/>
    <n v="10"/>
    <s v="TIP"/>
    <s v="企業實習計劃說明會"/>
    <s v="0320_國泰金控"/>
    <n v="2"/>
    <n v="107"/>
    <n v="1"/>
    <n v="1"/>
    <n v="10"/>
    <s v="是，勤業眾信會計師事務所。"/>
    <x v="727"/>
    <n v="0"/>
    <n v="1"/>
    <n v="10"/>
    <n v="0"/>
    <n v="0"/>
    <n v="0"/>
    <s v="系"/>
    <s v="會計"/>
    <s v="會計系"/>
    <s v="會計系"/>
  </r>
  <r>
    <m/>
    <s v="謝佩芳"/>
    <m/>
    <m/>
    <m/>
    <s v="企業夥伴"/>
    <s v="麟數據"/>
    <m/>
    <s v="其他"/>
    <m/>
    <m/>
    <m/>
    <m/>
    <m/>
    <m/>
    <s v="是"/>
    <m/>
    <s v="網路報名"/>
    <m/>
    <s v="其他"/>
    <m/>
    <s v="TCP"/>
    <s v="結業式"/>
    <s v="0329_結業式"/>
    <n v="2"/>
    <n v="107"/>
    <n v="1"/>
    <n v="0"/>
    <n v="0"/>
    <m/>
    <x v="728"/>
    <n v="0"/>
    <n v="1"/>
    <n v="0"/>
    <n v="0"/>
    <n v="0"/>
    <n v="0"/>
    <s v="其他"/>
    <s v="非在校生"/>
    <s v="其他"/>
    <s v="其他"/>
  </r>
  <r>
    <s v="03 11 2019  9:57PM            "/>
    <s v="謝佳芸"/>
    <s v="B223293669"/>
    <s v="女"/>
    <s v="08/18/1998                    "/>
    <s v="學生"/>
    <s v="文學院                        "/>
    <s v="外文系"/>
    <s v="學士班"/>
    <n v="928956414"/>
    <s v="b05102130@ntu.edu.tw"/>
    <s v="其它"/>
    <s v="否"/>
    <n v="0"/>
    <n v="1"/>
    <s v="是"/>
    <m/>
    <s v="網路報名"/>
    <s v="140.112.228.108"/>
    <s v="b05102130"/>
    <n v="10"/>
    <s v="TIP"/>
    <s v="企業實習計劃說明會"/>
    <s v="0315_聚陽實業"/>
    <n v="2"/>
    <n v="107"/>
    <n v="1"/>
    <n v="1"/>
    <n v="10"/>
    <s v="否"/>
    <x v="729"/>
    <n v="0"/>
    <n v="1"/>
    <n v="10"/>
    <n v="0"/>
    <n v="0"/>
    <n v="0"/>
    <s v="系"/>
    <s v="其他"/>
    <s v="其他系所"/>
    <s v="其他系所"/>
  </r>
  <r>
    <s v="03 18 2019  1:48PM            "/>
    <s v="謝佳芸"/>
    <s v="B223293669"/>
    <s v="女"/>
    <s v="08/18/1998                    "/>
    <s v="學生"/>
    <s v="文學院                        "/>
    <s v="外文系"/>
    <s v="學士班"/>
    <n v="928956414"/>
    <s v="b05102130@ntu.edu.tw"/>
    <s v="其它"/>
    <s v="否"/>
    <s v="                              "/>
    <m/>
    <s v="是"/>
    <m/>
    <s v="網路報名"/>
    <s v="140.112.25.44"/>
    <s v="b05102130"/>
    <n v="6"/>
    <s v="TIP"/>
    <s v="企業實習計劃說明會"/>
    <s v="0327_願麗醫美集團"/>
    <n v="2"/>
    <n v="107"/>
    <n v="1"/>
    <n v="1"/>
    <n v="10"/>
    <s v="否"/>
    <x v="729"/>
    <n v="0"/>
    <n v="1"/>
    <n v="10"/>
    <n v="0"/>
    <n v="0"/>
    <n v="0"/>
    <s v="系"/>
    <s v="其他"/>
    <s v="其他系所"/>
    <s v="其他系所"/>
  </r>
  <r>
    <s v="03 16 2019 10:46AM            "/>
    <s v="謝佳芸"/>
    <s v="B223293669"/>
    <s v="女"/>
    <s v="08/18/1998                    "/>
    <s v="學生"/>
    <s v="文學院                        "/>
    <s v="外文系"/>
    <s v="學士班"/>
    <n v="928956414"/>
    <s v="b05102130@ntu.edu.tw"/>
    <s v="其它"/>
    <s v="否"/>
    <s v="                              "/>
    <m/>
    <s v="是"/>
    <m/>
    <s v="網路報名"/>
    <s v="140.112.228.108"/>
    <s v="b05102130"/>
    <n v="6"/>
    <s v="TIP"/>
    <s v="企業實習說明會"/>
    <s v="0426_台灣通用磨坊"/>
    <n v="2"/>
    <n v="107"/>
    <n v="1"/>
    <n v="1"/>
    <n v="10"/>
    <s v="否"/>
    <x v="729"/>
    <n v="0"/>
    <n v="1"/>
    <n v="10"/>
    <n v="0"/>
    <n v="0"/>
    <n v="0"/>
    <s v="系"/>
    <s v="其他"/>
    <s v="其他系所"/>
    <s v="其他系所"/>
  </r>
  <r>
    <s v="03 23 2019  7:19AM            "/>
    <s v="謝佳穎"/>
    <s v="N225472926"/>
    <s v="女"/>
    <s v="02/12/1996                    "/>
    <s v="學生"/>
    <s v="管理學院                      "/>
    <s v="工管系企管組"/>
    <s v="學士班"/>
    <n v="970159898"/>
    <s v="b03701153@ntu.edu.tw"/>
    <s v="其它"/>
    <s v="否"/>
    <s v="                              "/>
    <m/>
    <s v="是"/>
    <m/>
    <s v="網路報名"/>
    <s v="39.8.225.79"/>
    <s v="b03701153"/>
    <n v="6"/>
    <s v="TIP"/>
    <s v="企業實習計劃說明會"/>
    <s v="0411_SAS"/>
    <n v="2"/>
    <n v="107"/>
    <n v="1"/>
    <n v="1"/>
    <n v="10"/>
    <s v="是"/>
    <x v="730"/>
    <n v="0"/>
    <n v="1"/>
    <n v="10"/>
    <n v="0"/>
    <n v="0"/>
    <n v="0"/>
    <s v="系"/>
    <s v="工管"/>
    <s v="工管系"/>
    <s v="工管系"/>
  </r>
  <r>
    <m/>
    <s v="謝孟哲"/>
    <m/>
    <m/>
    <m/>
    <s v="企業夥伴"/>
    <s v="KPMG"/>
    <m/>
    <s v="其他"/>
    <m/>
    <m/>
    <m/>
    <m/>
    <m/>
    <m/>
    <s v="是"/>
    <m/>
    <s v="網路報名"/>
    <m/>
    <s v="其他"/>
    <m/>
    <s v="TCP"/>
    <s v="結業式"/>
    <s v="0329_結業式"/>
    <n v="2"/>
    <n v="107"/>
    <n v="1"/>
    <n v="0"/>
    <n v="0"/>
    <m/>
    <x v="731"/>
    <n v="0"/>
    <n v="1"/>
    <n v="0"/>
    <n v="0"/>
    <n v="0"/>
    <n v="0"/>
    <s v="其他"/>
    <s v="非在校生"/>
    <s v="其他"/>
    <s v="其他"/>
  </r>
  <r>
    <m/>
    <s v="謝宗翰"/>
    <m/>
    <m/>
    <m/>
    <s v="企業夥伴"/>
    <s v="SAS"/>
    <m/>
    <s v="其他"/>
    <m/>
    <m/>
    <m/>
    <m/>
    <m/>
    <m/>
    <s v="是"/>
    <m/>
    <s v="網路報名"/>
    <m/>
    <s v="其他"/>
    <m/>
    <s v="TCP"/>
    <s v="結業式"/>
    <s v="0329_結業式"/>
    <n v="2"/>
    <n v="107"/>
    <n v="1"/>
    <n v="0"/>
    <n v="0"/>
    <m/>
    <x v="732"/>
    <n v="0"/>
    <n v="1"/>
    <n v="0"/>
    <n v="0"/>
    <n v="0"/>
    <n v="0"/>
    <s v="其他"/>
    <s v="非在校生"/>
    <s v="其他"/>
    <s v="其他"/>
  </r>
  <r>
    <s v="03 11 2019  8:20AM            "/>
    <s v="謝旻君"/>
    <s v="A229535978"/>
    <s v="女"/>
    <s v="07/30/1997                    "/>
    <s v="學生"/>
    <s v="管理學院                      "/>
    <s v="國企系"/>
    <s v="學士班"/>
    <n v="936751908"/>
    <s v="B04704009@ntu.edu.tw"/>
    <s v="其它"/>
    <s v="否"/>
    <n v="0"/>
    <n v="1"/>
    <s v="是"/>
    <m/>
    <s v="網路報名"/>
    <s v="39.10.32.39"/>
    <s v="b04704009"/>
    <n v="10"/>
    <s v="TIP"/>
    <s v="企業實習計劃說明會"/>
    <s v="0311_晟德集團"/>
    <n v="2"/>
    <n v="107"/>
    <n v="1"/>
    <n v="1"/>
    <n v="10"/>
    <s v="是"/>
    <x v="733"/>
    <n v="0"/>
    <n v="1"/>
    <n v="10"/>
    <n v="0"/>
    <n v="0"/>
    <n v="0"/>
    <s v="系"/>
    <s v="國企"/>
    <s v="國企系"/>
    <s v="國企系"/>
  </r>
  <r>
    <s v="03 18 2019  8:52AM            "/>
    <s v="謝旻君"/>
    <s v="A229535978"/>
    <s v="女"/>
    <s v="07/30/1997                    "/>
    <s v="學生"/>
    <s v="管理學院                      "/>
    <s v="國企系"/>
    <s v="學士班"/>
    <n v="936751908"/>
    <s v="B04704009@ntu.edu.tw"/>
    <s v="其它"/>
    <s v="否"/>
    <n v="0"/>
    <n v="1"/>
    <s v="是"/>
    <m/>
    <s v="網路報名"/>
    <s v="39.10.7.198"/>
    <s v="b04704009"/>
    <n v="10"/>
    <s v="TIP"/>
    <s v="企業實習計劃說明會"/>
    <s v="0322_台灣拜耳"/>
    <n v="2"/>
    <n v="107"/>
    <n v="1"/>
    <n v="1"/>
    <n v="10"/>
    <s v="是"/>
    <x v="733"/>
    <n v="0"/>
    <n v="1"/>
    <n v="10"/>
    <n v="0"/>
    <n v="0"/>
    <n v="0"/>
    <s v="系"/>
    <s v="國企"/>
    <s v="國企系"/>
    <s v="國企系"/>
  </r>
  <r>
    <s v="03 18 2019  8:53AM            "/>
    <s v="謝旻君"/>
    <s v="A229535978"/>
    <s v="女"/>
    <s v="07/30/1997                    "/>
    <s v="學生"/>
    <s v="管理學院                      "/>
    <s v="國企系"/>
    <s v="學士班"/>
    <n v="936751908"/>
    <s v="B04704009@ntu.edu.tw"/>
    <s v="其它"/>
    <s v="否"/>
    <s v="                              "/>
    <m/>
    <s v="是"/>
    <m/>
    <s v="網路報名"/>
    <s v="39.10.7.198"/>
    <s v="b04704009"/>
    <n v="6"/>
    <s v="TIP"/>
    <s v="企業實習說明會"/>
    <s v="0426_台灣通用磨坊"/>
    <n v="2"/>
    <n v="107"/>
    <n v="1"/>
    <n v="1"/>
    <n v="10"/>
    <s v="是"/>
    <x v="733"/>
    <n v="0"/>
    <n v="1"/>
    <n v="10"/>
    <n v="0"/>
    <n v="0"/>
    <n v="0"/>
    <s v="系"/>
    <s v="國企"/>
    <s v="國企系"/>
    <s v="國企系"/>
  </r>
  <r>
    <s v="05  1 2019  4:47PM            "/>
    <s v="謝旻君"/>
    <s v="A229535978"/>
    <s v="女"/>
    <s v="07/30/1997                    "/>
    <s v="學生"/>
    <s v="管理學院                      "/>
    <s v="國企系"/>
    <s v="學士班"/>
    <n v="936751908"/>
    <s v="B04704009@ntu.edu.tw"/>
    <s v="其它"/>
    <s v="是"/>
    <s v="                              "/>
    <m/>
    <s v="是"/>
    <m/>
    <s v="網路報名"/>
    <s v="39.8.141.244"/>
    <s v="b04704009"/>
    <n v="6"/>
    <s v="TIP"/>
    <s v="企業實習說明會"/>
    <s v="0508_台大創創中心"/>
    <n v="2"/>
    <n v="10"/>
    <n v="1"/>
    <n v="107"/>
    <n v="10"/>
    <s v="是"/>
    <x v="733"/>
    <n v="0"/>
    <n v="1"/>
    <n v="10"/>
    <n v="0"/>
    <n v="0"/>
    <n v="0"/>
    <s v="系"/>
    <s v="國企"/>
    <s v="國企系"/>
    <s v="國企系"/>
  </r>
  <r>
    <s v="03 22 2019  1:37AM            "/>
    <s v="謝東辰"/>
    <s v="O100464606"/>
    <s v="男"/>
    <s v="07/28/1997                    "/>
    <s v="學生"/>
    <s v="生物資源暨農學院              "/>
    <s v="生傳系"/>
    <s v="學士班"/>
    <n v="930019588"/>
    <s v="abc0930019588@gmail.com"/>
    <s v="其它"/>
    <s v="否"/>
    <n v="0"/>
    <n v="1"/>
    <s v="是"/>
    <m/>
    <s v="網路報名"/>
    <s v="114.43.161.160"/>
    <s v="b04610018"/>
    <n v="10"/>
    <s v="TIP"/>
    <s v="企業實習計劃說明會"/>
    <s v="0322_台灣拜耳"/>
    <n v="2"/>
    <n v="107"/>
    <n v="1"/>
    <n v="1"/>
    <n v="10"/>
    <s v="有"/>
    <x v="734"/>
    <n v="0"/>
    <n v="1"/>
    <n v="10"/>
    <n v="0"/>
    <n v="0"/>
    <n v="0"/>
    <s v="系"/>
    <s v="其他"/>
    <s v="其他系所"/>
    <s v="其他系所"/>
  </r>
  <r>
    <s v="03 26 2019 12:17PM            "/>
    <s v="謝東辰"/>
    <s v="O100464606"/>
    <s v="男"/>
    <s v="07/28/1997                    "/>
    <s v="學生"/>
    <s v="生物資源暨農學院              "/>
    <s v="生傳系"/>
    <s v="學士班"/>
    <n v="930019588"/>
    <s v="abc0930019588@gmail.com"/>
    <s v="其它"/>
    <s v="否"/>
    <s v="                              "/>
    <m/>
    <s v="否"/>
    <m/>
    <s v="網路報名"/>
    <s v="101.9.37.69"/>
    <s v="b04610018"/>
    <n v="6"/>
    <s v="TIP"/>
    <s v="企業實習計劃說明會"/>
    <s v="0411_SAS"/>
    <n v="2"/>
    <n v="107"/>
    <n v="1"/>
    <n v="1"/>
    <n v="10"/>
    <s v="是"/>
    <x v="734"/>
    <n v="1"/>
    <n v="0"/>
    <n v="0"/>
    <n v="1"/>
    <n v="0"/>
    <n v="0"/>
    <s v="系"/>
    <s v="其他"/>
    <s v="其他系所"/>
    <s v="其他系所"/>
  </r>
  <r>
    <s v="04 16 2019  6:41PM            "/>
    <s v="謝東辰"/>
    <s v="O100464606"/>
    <s v="男"/>
    <s v="07/28/1997                    "/>
    <s v="學生"/>
    <s v="生物資源暨農學院              "/>
    <s v="生傳系"/>
    <s v="學士班"/>
    <n v="930019588"/>
    <s v="abc0930019588@gmail.com"/>
    <s v="其它"/>
    <s v="否"/>
    <s v="                              "/>
    <m/>
    <s v="否"/>
    <m/>
    <s v="網路報名"/>
    <s v="36.228.210.39"/>
    <s v="b04610018"/>
    <n v="6"/>
    <s v="職涯講堂"/>
    <s v="校友職涯分享會"/>
    <s v="0423_EMBA108級鄭玉琪"/>
    <n v="2"/>
    <n v="107"/>
    <n v="1"/>
    <n v="1"/>
    <n v="10"/>
    <s v="請問大學生如何更順利進入職場，學校所學的東西在企業界真的會有很多落差嗎？"/>
    <x v="734"/>
    <n v="1"/>
    <n v="0"/>
    <n v="0"/>
    <n v="1"/>
    <n v="0"/>
    <n v="0"/>
    <s v="系"/>
    <s v="其他"/>
    <s v="其他系所"/>
    <s v="其他系所"/>
  </r>
  <r>
    <s v="04 16 2019  6:33PM            "/>
    <s v="謝東辰"/>
    <s v="O100464606"/>
    <s v="男"/>
    <s v="07/28/1997                    "/>
    <s v="學生"/>
    <s v="生物資源暨農學院              "/>
    <s v="生傳系"/>
    <s v="學士班"/>
    <n v="930019588"/>
    <s v="abc0930019588@gmail.com"/>
    <s v="其它"/>
    <s v="否"/>
    <s v="                              "/>
    <m/>
    <s v="是"/>
    <m/>
    <s v="網路報名"/>
    <s v="36.228.210.39"/>
    <s v="b04610018"/>
    <n v="6"/>
    <s v="TIP"/>
    <s v="企業實習說明會"/>
    <s v="0426_台灣通用磨坊"/>
    <n v="2"/>
    <n v="107"/>
    <n v="1"/>
    <n v="1"/>
    <n v="10"/>
    <s v="是"/>
    <x v="734"/>
    <n v="0"/>
    <n v="1"/>
    <n v="10"/>
    <n v="0"/>
    <n v="0"/>
    <n v="0"/>
    <s v="系"/>
    <s v="其他"/>
    <s v="其他系所"/>
    <s v="其他系所"/>
  </r>
  <r>
    <s v="04 26 2019  6:24PM            "/>
    <s v="謝東辰"/>
    <s v="O100464606"/>
    <s v="男"/>
    <s v="07/28/1997                    "/>
    <s v="學生"/>
    <m/>
    <s v="生傳系"/>
    <s v="學士班"/>
    <n v="930019588"/>
    <s v="abc0930019588@gmail.com"/>
    <s v="其它"/>
    <s v="否"/>
    <s v="                              "/>
    <m/>
    <s v="否"/>
    <m/>
    <s v="網路報名"/>
    <s v="111.184.28.134"/>
    <s v="b04610018"/>
    <n v="6"/>
    <s v="TIP"/>
    <s v="企業實習說明會"/>
    <s v="0501_磊山保險經紀人"/>
    <n v="2"/>
    <n v="107"/>
    <n v="1"/>
    <n v="1"/>
    <n v="10"/>
    <s v="是"/>
    <x v="734"/>
    <n v="1"/>
    <n v="0"/>
    <n v="0"/>
    <n v="1"/>
    <n v="0"/>
    <n v="0"/>
    <s v="系"/>
    <s v="其他"/>
    <s v="其他系所"/>
    <s v="其他系所"/>
  </r>
  <r>
    <s v="04 26 2019  6:24PM            "/>
    <s v="謝東辰"/>
    <s v="O100464606"/>
    <s v="男"/>
    <s v="07/28/1997                    "/>
    <s v="學生"/>
    <m/>
    <s v="生傳系"/>
    <s v="學士班"/>
    <n v="930019588"/>
    <s v="abc0930019588@gmail.com"/>
    <s v="其它"/>
    <s v="否"/>
    <s v="                              "/>
    <m/>
    <m/>
    <m/>
    <m/>
    <m/>
    <s v="b04610018"/>
    <n v="6"/>
    <s v="黑名單"/>
    <s v="20190502-20190616"/>
    <m/>
    <n v="2"/>
    <n v="107"/>
    <n v="1"/>
    <n v="1"/>
    <n v="10"/>
    <m/>
    <x v="734"/>
    <n v="0"/>
    <n v="0"/>
    <n v="-20"/>
    <n v="-3"/>
    <n v="0"/>
    <n v="0"/>
    <s v="系"/>
    <s v="其他"/>
    <s v="其他系所"/>
    <s v="其他系所"/>
  </r>
  <r>
    <s v="03 12 2019  2:37PM            "/>
    <s v="謝東景"/>
    <s v="F129505115"/>
    <s v="男"/>
    <s v="02/10/1995                    "/>
    <s v="學生"/>
    <s v="工學院                        "/>
    <s v="工科海洋系"/>
    <s v="碩士班"/>
    <n v="989236138"/>
    <s v="b02203017@ntu.edu.tw"/>
    <s v="其它"/>
    <s v="是"/>
    <n v="0"/>
    <n v="0"/>
    <s v="是"/>
    <m/>
    <s v="現場報名"/>
    <m/>
    <s v="r07525035"/>
    <n v="0"/>
    <s v="TIP"/>
    <s v="企業實習計劃說明會"/>
    <s v="0312_工研院產科國際所"/>
    <n v="2"/>
    <n v="107"/>
    <n v="1"/>
    <n v="1"/>
    <n v="10"/>
    <m/>
    <x v="735"/>
    <n v="0"/>
    <n v="0"/>
    <n v="0"/>
    <n v="0"/>
    <n v="1"/>
    <n v="0"/>
    <s v="所"/>
    <s v="其他"/>
    <s v="其他系所"/>
    <s v="其他系所"/>
  </r>
  <r>
    <s v="03 13 2019  6:01PM            "/>
    <s v="謝東景"/>
    <s v="F129505115"/>
    <s v="男"/>
    <s v="02/10/1995                    "/>
    <s v="學生"/>
    <s v="工學院                        "/>
    <s v="工科海洋系"/>
    <s v="碩士班"/>
    <n v="989236138"/>
    <s v="r07525035@ntu.edu.tw"/>
    <s v="其它"/>
    <s v="否"/>
    <n v="0"/>
    <n v="1"/>
    <s v="是"/>
    <m/>
    <s v="網路報名"/>
    <s v="140.112.27.111"/>
    <s v="r07525035"/>
    <n v="10"/>
    <s v="TIP"/>
    <s v="企業實習計劃說明會"/>
    <s v="0315_聚陽實業"/>
    <n v="2"/>
    <n v="107"/>
    <n v="1"/>
    <n v="1"/>
    <n v="10"/>
    <s v="否"/>
    <x v="735"/>
    <n v="0"/>
    <n v="1"/>
    <n v="10"/>
    <n v="0"/>
    <n v="0"/>
    <n v="0"/>
    <s v="所"/>
    <s v="其他"/>
    <s v="其他系所"/>
    <s v="其他系所"/>
  </r>
  <r>
    <s v="03 13 2019  6:00PM            "/>
    <s v="謝東景"/>
    <s v="F129505115"/>
    <s v="男"/>
    <s v="02/10/1995                    "/>
    <s v="學生"/>
    <s v="工學院                        "/>
    <s v="工科海洋系"/>
    <s v="碩士班"/>
    <n v="989236138"/>
    <s v="r07525035@ntu.edu.tw"/>
    <s v="其它"/>
    <s v="否"/>
    <n v="0"/>
    <n v="1"/>
    <s v="是"/>
    <m/>
    <s v="網路報名"/>
    <s v="140.112.27.111"/>
    <s v="r07525035"/>
    <n v="10"/>
    <s v="TIP"/>
    <s v="企業實習計劃說明會"/>
    <s v="0318_大昌華嘉"/>
    <n v="2"/>
    <n v="107"/>
    <n v="1"/>
    <n v="1"/>
    <n v="10"/>
    <m/>
    <x v="735"/>
    <n v="0"/>
    <n v="1"/>
    <n v="10"/>
    <n v="0"/>
    <n v="0"/>
    <n v="0"/>
    <s v="所"/>
    <s v="其他"/>
    <s v="其他系所"/>
    <s v="其他系所"/>
  </r>
  <r>
    <s v="03 13 2019  5:59PM            "/>
    <s v="謝東景"/>
    <s v="F129505115"/>
    <s v="男"/>
    <s v="02/10/1995                    "/>
    <s v="學生"/>
    <s v="工學院                        "/>
    <s v="工科海洋系"/>
    <s v="碩士班"/>
    <n v="989236138"/>
    <s v="r07525035@ntu.edu.tw"/>
    <s v="其它"/>
    <s v="是"/>
    <n v="0"/>
    <n v="1"/>
    <s v="是"/>
    <m/>
    <s v="網路報名"/>
    <s v="140.112.27.111"/>
    <s v="r07525035"/>
    <n v="10"/>
    <s v="TIP"/>
    <s v="企業實習計劃說明會"/>
    <s v="0322_台灣拜耳"/>
    <n v="2"/>
    <n v="107"/>
    <n v="1"/>
    <n v="1"/>
    <n v="10"/>
    <s v="no"/>
    <x v="735"/>
    <n v="0"/>
    <n v="1"/>
    <n v="10"/>
    <n v="0"/>
    <n v="0"/>
    <n v="0"/>
    <s v="所"/>
    <s v="其他"/>
    <s v="其他系所"/>
    <s v="其他系所"/>
  </r>
  <r>
    <s v="03  5 2019  2:23PM            "/>
    <s v="謝威廷"/>
    <s v="D122851916"/>
    <s v="男"/>
    <s v="11/11/1995                    "/>
    <s v="學生"/>
    <s v="管理學院                      "/>
    <s v="資管系"/>
    <s v="碩士班"/>
    <n v="986127492"/>
    <s v="kenny037286@gmail.com"/>
    <s v="其它"/>
    <s v="否"/>
    <n v="1"/>
    <n v="0"/>
    <s v="否"/>
    <m/>
    <s v="網路報名"/>
    <s v="140.112.25.106"/>
    <s v="r07725028"/>
    <n v="10"/>
    <s v="TIP"/>
    <s v="企業實習計劃說明會"/>
    <s v="0318_大昌華嘉"/>
    <n v="2"/>
    <n v="107"/>
    <n v="1"/>
    <n v="1"/>
    <n v="10"/>
    <m/>
    <x v="736"/>
    <n v="1"/>
    <n v="0"/>
    <n v="0"/>
    <n v="1"/>
    <n v="0"/>
    <n v="0"/>
    <s v="所"/>
    <s v="資管"/>
    <s v="資管所"/>
    <s v="資管所"/>
  </r>
  <r>
    <s v="03 18 2019  5:10PM            "/>
    <s v="謝涵如"/>
    <s v="A229572159"/>
    <s v="女"/>
    <s v="04/09/1997                    "/>
    <s v="學生"/>
    <s v="管理學院                      "/>
    <s v="資管系"/>
    <s v="學士班"/>
    <n v="925628666"/>
    <s v="b04705038@ntu.edu.tw"/>
    <s v="其它"/>
    <s v="是"/>
    <s v="                              "/>
    <m/>
    <s v="是"/>
    <m/>
    <s v="網路報名"/>
    <s v="140.112.25.106"/>
    <s v="b04705038"/>
    <n v="6"/>
    <s v="TIP"/>
    <s v="企業實習計劃說明會"/>
    <s v="0411_SAS"/>
    <n v="2"/>
    <n v="107"/>
    <n v="1"/>
    <n v="1"/>
    <n v="10"/>
    <s v="是"/>
    <x v="737"/>
    <n v="0"/>
    <n v="1"/>
    <n v="10"/>
    <n v="0"/>
    <n v="0"/>
    <n v="0"/>
    <s v="系"/>
    <s v="資管"/>
    <s v="資管系"/>
    <s v="資管系"/>
  </r>
  <r>
    <s v="03 11 2019  9:21PM            "/>
    <s v="謝維容"/>
    <s v="A227074187"/>
    <s v="女"/>
    <s v="04/30/1997                    "/>
    <s v="學生"/>
    <s v="社會科學院                    "/>
    <s v="社會系"/>
    <s v="學士班"/>
    <n v="978265223"/>
    <s v="b04305045@ntu.edu.tw"/>
    <s v="其它"/>
    <s v="否"/>
    <n v="0"/>
    <n v="1"/>
    <s v="是"/>
    <m/>
    <s v="網路報名"/>
    <s v="118.160.171.63"/>
    <s v="b04305045"/>
    <n v="10"/>
    <s v="TIP"/>
    <s v="企業實習計劃說明會"/>
    <s v="0313_全球人壽"/>
    <n v="2"/>
    <n v="107"/>
    <n v="1"/>
    <n v="1"/>
    <n v="10"/>
    <s v="是"/>
    <x v="738"/>
    <n v="0"/>
    <n v="1"/>
    <n v="10"/>
    <n v="0"/>
    <n v="0"/>
    <n v="0"/>
    <s v="系"/>
    <s v="其他"/>
    <s v="其他系所"/>
    <s v="其他系所"/>
  </r>
  <r>
    <s v="03 20 2019  3:00PM            "/>
    <s v="謝維容"/>
    <s v="A227074187"/>
    <s v="女"/>
    <s v="04/30/1997                    "/>
    <s v="學生"/>
    <s v="社會科學院                    "/>
    <s v="社會系"/>
    <s v="學士班"/>
    <n v="229356827"/>
    <m/>
    <s v="其它"/>
    <s v="是"/>
    <n v="0"/>
    <n v="0"/>
    <s v="是"/>
    <m/>
    <s v="現場報名"/>
    <m/>
    <s v="b04305045"/>
    <n v="0"/>
    <s v="TIP"/>
    <s v="企業實習計劃說明會"/>
    <s v="0320_國泰金控"/>
    <n v="2"/>
    <n v="107"/>
    <n v="1"/>
    <n v="1"/>
    <n v="10"/>
    <m/>
    <x v="738"/>
    <n v="0"/>
    <n v="0"/>
    <n v="0"/>
    <n v="0"/>
    <n v="1"/>
    <n v="0"/>
    <s v="系"/>
    <s v="其他"/>
    <s v="其他系所"/>
    <s v="其他系所"/>
  </r>
  <r>
    <s v="05  1 2019  1:35PM            "/>
    <s v="謝綺"/>
    <s v="V221545149"/>
    <s v="女"/>
    <s v="01/08/1997                    "/>
    <s v="校外人士"/>
    <m/>
    <m/>
    <s v="學生"/>
    <n v="955165183"/>
    <s v="gglove0108@gmail.com"/>
    <s v="其它"/>
    <s v="否"/>
    <s v="                              "/>
    <m/>
    <s v="是"/>
    <m/>
    <s v="網路報名"/>
    <s v="36.224.80.244"/>
    <s v="gglove0108"/>
    <n v="6"/>
    <s v="TIP"/>
    <s v="企業實習說明會"/>
    <s v="0506_綠藤生機"/>
    <n v="2"/>
    <n v="107"/>
    <n v="1"/>
    <n v="1"/>
    <n v="10"/>
    <s v="否"/>
    <x v="739"/>
    <n v="0"/>
    <n v="1"/>
    <n v="10"/>
    <n v="0"/>
    <n v="0"/>
    <n v="0"/>
    <s v="其他"/>
    <s v="非在校生"/>
    <s v="其他"/>
    <s v="其他"/>
  </r>
  <r>
    <s v="03 19 2019 11:22AM            "/>
    <s v="鍾  晴"/>
    <s v="V221509250"/>
    <s v="女"/>
    <s v="05/24/1996                    "/>
    <s v="學生"/>
    <s v="工學院                        "/>
    <s v="工業工程所"/>
    <s v="碩士班"/>
    <n v="937850524"/>
    <s v="lily850524@gmail.com"/>
    <s v="其它"/>
    <s v="是"/>
    <n v="0"/>
    <n v="0"/>
    <s v="是"/>
    <m/>
    <s v="現場報名"/>
    <m/>
    <s v="r07546013"/>
    <n v="0"/>
    <s v="TIP"/>
    <s v="企業實習計劃說明會"/>
    <s v="0318_大昌華嘉"/>
    <n v="2"/>
    <n v="107"/>
    <n v="1"/>
    <n v="1"/>
    <n v="10"/>
    <m/>
    <x v="740"/>
    <n v="0"/>
    <n v="0"/>
    <n v="0"/>
    <n v="0"/>
    <n v="1"/>
    <n v="0"/>
    <s v="所"/>
    <s v="其他"/>
    <s v="其他系所"/>
    <s v="其他系所"/>
  </r>
  <r>
    <s v="03  8 2019  8:46PM            "/>
    <s v="鍾侑芸"/>
    <s v="B223413330"/>
    <s v="女"/>
    <s v="02/29/2000                    "/>
    <s v="學生"/>
    <s v="管理學院                      "/>
    <s v="國企系"/>
    <s v="學士班"/>
    <n v="936725561"/>
    <s v="b07704097@ntu.edu.tw"/>
    <s v="其它"/>
    <s v="否"/>
    <n v="1"/>
    <n v="0"/>
    <s v="否"/>
    <m/>
    <s v="網路報名"/>
    <s v="39.12.0.90"/>
    <s v="b07704097"/>
    <n v="10"/>
    <s v="TIP"/>
    <s v="企業實習計劃說明會"/>
    <s v="0319_玉山銀行"/>
    <n v="2"/>
    <n v="107"/>
    <n v="1"/>
    <n v="1"/>
    <n v="10"/>
    <s v="否"/>
    <x v="741"/>
    <n v="1"/>
    <n v="0"/>
    <n v="0"/>
    <n v="1"/>
    <n v="0"/>
    <n v="0"/>
    <s v="系"/>
    <s v="國企"/>
    <s v="國企系"/>
    <s v="國企系"/>
  </r>
  <r>
    <s v="03 29 2019  2:26PM            "/>
    <s v="鍾侑芸"/>
    <s v="B223413330"/>
    <s v="女"/>
    <s v="02/29/2000                    "/>
    <s v="學生"/>
    <s v="管理學院                      "/>
    <s v="國企系"/>
    <s v="學士班"/>
    <n v="936725561"/>
    <s v="b07704097@ntu.edu.tw"/>
    <s v="其它"/>
    <s v="否"/>
    <s v="                              "/>
    <m/>
    <s v="是"/>
    <m/>
    <s v="網路報名"/>
    <s v="140.112.25.33"/>
    <s v="b07704097"/>
    <n v="6"/>
    <s v="TIP"/>
    <s v="企業實習計劃說明會"/>
    <s v="0412_華碩電腦"/>
    <n v="2"/>
    <n v="107"/>
    <n v="1"/>
    <n v="1"/>
    <n v="10"/>
    <s v="否"/>
    <x v="741"/>
    <n v="0"/>
    <n v="1"/>
    <n v="10"/>
    <n v="0"/>
    <n v="0"/>
    <n v="0"/>
    <s v="系"/>
    <s v="國企"/>
    <s v="國企系"/>
    <s v="國企系"/>
  </r>
  <r>
    <s v="03 29 2019  2:24PM            "/>
    <s v="鍾侑芸"/>
    <s v="B223413330"/>
    <s v="女"/>
    <s v="02/29/2000                    "/>
    <s v="學生"/>
    <s v="管理學院                      "/>
    <s v="國企系"/>
    <s v="學士班"/>
    <n v="936725561"/>
    <s v="b07704097@ntu.edu.tw"/>
    <s v="其它"/>
    <s v="否"/>
    <s v="                              "/>
    <m/>
    <s v="否"/>
    <m/>
    <s v="網路報名"/>
    <s v="140.112.25.33"/>
    <s v="b07704097"/>
    <n v="6"/>
    <s v="TIP"/>
    <s v="企業實習說明會"/>
    <s v="0425_Dapp Pocket"/>
    <n v="2"/>
    <n v="107"/>
    <n v="1"/>
    <n v="1"/>
    <n v="10"/>
    <s v="否"/>
    <x v="741"/>
    <n v="1"/>
    <n v="0"/>
    <n v="0"/>
    <n v="1"/>
    <n v="0"/>
    <n v="0"/>
    <s v="系"/>
    <s v="國企"/>
    <s v="國企系"/>
    <s v="國企系"/>
  </r>
  <r>
    <s v="04 26 2019  2:47PM            "/>
    <s v="鍾侑芸"/>
    <s v="B223413330"/>
    <s v="男"/>
    <s v="02/29/2000                    "/>
    <s v="學生"/>
    <s v="管理學院                      "/>
    <s v="國企系"/>
    <s v="學士班"/>
    <n v="936725561"/>
    <s v="winnie20000229@gmail.com"/>
    <s v="其它"/>
    <s v="是"/>
    <s v="                              "/>
    <m/>
    <s v="是"/>
    <m/>
    <s v="現場報名"/>
    <m/>
    <s v="b07704097"/>
    <n v="6"/>
    <s v="TIP"/>
    <s v="企業實習說明會"/>
    <s v="0426_台灣通用磨坊"/>
    <n v="2"/>
    <n v="107"/>
    <n v="1"/>
    <n v="1"/>
    <n v="10"/>
    <m/>
    <x v="741"/>
    <n v="0"/>
    <n v="0"/>
    <n v="0"/>
    <n v="0"/>
    <n v="1"/>
    <n v="0"/>
    <s v="系"/>
    <s v="國企"/>
    <s v="國企系"/>
    <s v="國企系"/>
  </r>
  <r>
    <s v="03  6 2019 10:32PM            "/>
    <s v="鍾采昀"/>
    <s v="H224948347"/>
    <s v="女"/>
    <s v="01/24/1998                    "/>
    <s v="學生"/>
    <s v="管理學院                      "/>
    <s v="工管系企管組"/>
    <s v="學士班"/>
    <n v="937474272"/>
    <s v="b05303033@ntu.edu.tw"/>
    <s v="其它"/>
    <s v="否"/>
    <n v="0"/>
    <n v="1"/>
    <s v="是"/>
    <m/>
    <s v="網路報名"/>
    <s v="140.112.192.184"/>
    <s v="b05303033"/>
    <n v="10"/>
    <s v="TIP"/>
    <s v="企業實習計劃說明會"/>
    <s v="0311_晟德集團"/>
    <n v="2"/>
    <n v="107"/>
    <n v="1"/>
    <n v="1"/>
    <n v="10"/>
    <s v="是"/>
    <x v="742"/>
    <n v="0"/>
    <n v="1"/>
    <n v="10"/>
    <n v="0"/>
    <n v="0"/>
    <n v="0"/>
    <s v="系"/>
    <s v="工管"/>
    <s v="工管系"/>
    <s v="工管系"/>
  </r>
  <r>
    <s v="03 10 2019  3:48PM            "/>
    <s v="鍾采昀"/>
    <s v="H224948347"/>
    <s v="女"/>
    <s v="01/24/1998                    "/>
    <s v="學生"/>
    <s v="管理學院                      "/>
    <s v="工管系企管組"/>
    <s v="學士班"/>
    <n v="937474272"/>
    <s v="b05303033@ntu.edu.tw"/>
    <s v="其它"/>
    <s v="否"/>
    <n v="0"/>
    <n v="1"/>
    <s v="是"/>
    <m/>
    <s v="網路報名"/>
    <s v="140.112.192.184"/>
    <s v="b05303033"/>
    <n v="10"/>
    <s v="TIP"/>
    <s v="企業實習計劃說明會"/>
    <s v="0313_全球人壽"/>
    <n v="2"/>
    <n v="107"/>
    <n v="1"/>
    <n v="1"/>
    <n v="10"/>
    <s v="是"/>
    <x v="742"/>
    <n v="0"/>
    <n v="1"/>
    <n v="10"/>
    <n v="0"/>
    <n v="0"/>
    <n v="0"/>
    <s v="系"/>
    <s v="工管"/>
    <s v="工管系"/>
    <s v="工管系"/>
  </r>
  <r>
    <s v="03  8 2019  1:51PM            "/>
    <s v="鍾采昀"/>
    <s v="H224948347"/>
    <s v="女"/>
    <s v="01/24/1998                    "/>
    <s v="學生"/>
    <s v="管理學院                      "/>
    <s v="工管系企管組"/>
    <s v="學士班"/>
    <n v="937474272"/>
    <s v="b05303033@ntu.edu.tw"/>
    <s v="其它"/>
    <s v="否"/>
    <n v="0"/>
    <n v="1"/>
    <s v="是"/>
    <m/>
    <s v="網路報名"/>
    <s v="140.112.192.184"/>
    <s v="b05303033"/>
    <n v="10"/>
    <s v="TIP"/>
    <s v="企業實習計劃說明會"/>
    <s v="0318_大昌華嘉"/>
    <n v="2"/>
    <n v="107"/>
    <n v="1"/>
    <n v="1"/>
    <n v="10"/>
    <m/>
    <x v="742"/>
    <n v="0"/>
    <n v="1"/>
    <n v="10"/>
    <n v="0"/>
    <n v="0"/>
    <n v="0"/>
    <s v="系"/>
    <s v="工管"/>
    <s v="工管系"/>
    <s v="工管系"/>
  </r>
  <r>
    <s v="03  6 2019 10:42PM            "/>
    <s v="鍾采昀"/>
    <s v="H224948347"/>
    <s v="女"/>
    <s v="01/24/1998                    "/>
    <s v="學生"/>
    <s v="管理學院                      "/>
    <s v="工管系企管組"/>
    <s v="學士班"/>
    <n v="937474272"/>
    <s v="b05303033@ntu.edu.tw"/>
    <s v="其它"/>
    <s v="否"/>
    <n v="0"/>
    <n v="1"/>
    <s v="是"/>
    <m/>
    <s v="網路報名"/>
    <s v="140.112.192.184"/>
    <s v="b05303033"/>
    <n v="10"/>
    <s v="TIP"/>
    <s v="企業實習計劃說明會"/>
    <s v="0320_國泰金控"/>
    <n v="2"/>
    <n v="107"/>
    <n v="1"/>
    <n v="1"/>
    <n v="10"/>
    <s v="有，UNIQLO"/>
    <x v="742"/>
    <n v="0"/>
    <n v="1"/>
    <n v="10"/>
    <n v="0"/>
    <n v="0"/>
    <n v="0"/>
    <s v="系"/>
    <s v="工管"/>
    <s v="工管系"/>
    <s v="工管系"/>
  </r>
  <r>
    <s v="03  8 2019  1:58PM            "/>
    <s v="鍾采昀"/>
    <s v="H224948347"/>
    <s v="女"/>
    <s v="01/24/1998                    "/>
    <s v="學生"/>
    <s v="管理學院                      "/>
    <s v="工管系企管組"/>
    <s v="學士班"/>
    <n v="937474272"/>
    <s v="b05303033@ntu.edu.tw"/>
    <s v="其它"/>
    <s v="否"/>
    <n v="0"/>
    <n v="1"/>
    <s v="是"/>
    <m/>
    <s v="網路報名"/>
    <s v="140.112.192.184"/>
    <s v="b05303033"/>
    <n v="10"/>
    <s v="TIP"/>
    <s v="企業實習計劃說明會"/>
    <s v="0325_富達投信"/>
    <n v="2"/>
    <n v="107"/>
    <n v="1"/>
    <n v="1"/>
    <n v="10"/>
    <s v="是"/>
    <x v="742"/>
    <n v="0"/>
    <n v="1"/>
    <n v="10"/>
    <n v="0"/>
    <n v="0"/>
    <n v="0"/>
    <s v="系"/>
    <s v="工管"/>
    <s v="工管系"/>
    <s v="工管系"/>
  </r>
  <r>
    <m/>
    <s v="鍾采昀"/>
    <m/>
    <m/>
    <m/>
    <m/>
    <m/>
    <m/>
    <m/>
    <m/>
    <m/>
    <m/>
    <m/>
    <m/>
    <m/>
    <m/>
    <m/>
    <m/>
    <m/>
    <s v="b05303033"/>
    <m/>
    <s v="出席問題"/>
    <m/>
    <s v="0327 只領便當就離開了"/>
    <m/>
    <m/>
    <m/>
    <m/>
    <m/>
    <m/>
    <x v="742"/>
    <m/>
    <n v="0"/>
    <n v="-50"/>
    <m/>
    <m/>
    <m/>
    <m/>
    <s v="非在校生"/>
    <m/>
    <m/>
  </r>
  <r>
    <s v="03 18 2019  2:39PM            "/>
    <s v="鍾采昀"/>
    <s v="H224948347"/>
    <s v="女"/>
    <s v="01/24/1998                    "/>
    <s v="學生"/>
    <s v="管理學院                      "/>
    <s v="工管系企管組"/>
    <s v="學士班"/>
    <n v="937474272"/>
    <s v="b05303033@ntu.edu.tw"/>
    <s v="其它"/>
    <s v="否"/>
    <s v="                              "/>
    <m/>
    <s v="否"/>
    <m/>
    <s v="網路報名"/>
    <s v="140.112.25.106"/>
    <s v="b05303033"/>
    <n v="6"/>
    <s v="TIP"/>
    <s v="企業實習計劃說明會"/>
    <s v="0327_願麗醫美集團"/>
    <n v="2"/>
    <n v="107"/>
    <n v="1"/>
    <n v="1"/>
    <n v="10"/>
    <s v="是"/>
    <x v="742"/>
    <n v="1"/>
    <n v="0"/>
    <n v="0"/>
    <n v="1"/>
    <n v="0"/>
    <n v="0"/>
    <s v="系"/>
    <s v="工管"/>
    <s v="工管系"/>
    <s v="工管系"/>
  </r>
  <r>
    <s v="03 18 2019  2:41PM            "/>
    <s v="鍾采昀"/>
    <s v="H224948347"/>
    <s v="女"/>
    <s v="01/24/1998                    "/>
    <s v="學生"/>
    <s v="管理學院                      "/>
    <s v="工管系企管組"/>
    <s v="學士班"/>
    <n v="937474272"/>
    <s v="b05303033@ntu.edu.tw"/>
    <s v="其它"/>
    <s v="是"/>
    <s v="                              "/>
    <m/>
    <s v="是"/>
    <m/>
    <s v="網路報名"/>
    <s v="140.112.25.106"/>
    <s v="b05303033"/>
    <n v="6"/>
    <s v="TIP"/>
    <s v="企業實習計劃說明會"/>
    <s v="0410_燦坤實業"/>
    <n v="2"/>
    <n v="107"/>
    <n v="1"/>
    <n v="1"/>
    <n v="10"/>
    <s v="是"/>
    <x v="742"/>
    <n v="0"/>
    <n v="1"/>
    <n v="10"/>
    <n v="0"/>
    <n v="0"/>
    <n v="0"/>
    <s v="系"/>
    <s v="工管"/>
    <s v="工管系"/>
    <s v="工管系"/>
  </r>
  <r>
    <s v="03 18 2019  2:41PM            "/>
    <s v="鍾采昀"/>
    <s v="H224948347"/>
    <s v="女"/>
    <s v="01/24/1998                    "/>
    <s v="學生"/>
    <s v="管理學院                      "/>
    <s v="工管系企管組"/>
    <s v="學士班"/>
    <n v="937474272"/>
    <s v="b05303033@ntu.edu.tw"/>
    <s v="其它"/>
    <s v="否"/>
    <s v="                              "/>
    <m/>
    <s v="是"/>
    <m/>
    <s v="網路報名"/>
    <s v="140.112.25.106"/>
    <s v="b05303033"/>
    <n v="6"/>
    <s v="TIP"/>
    <s v="企業實習計劃說明會"/>
    <s v="0412_華碩電腦"/>
    <n v="2"/>
    <n v="107"/>
    <n v="1"/>
    <n v="1"/>
    <n v="10"/>
    <s v="是"/>
    <x v="742"/>
    <n v="0"/>
    <n v="1"/>
    <n v="10"/>
    <n v="0"/>
    <n v="0"/>
    <n v="0"/>
    <s v="系"/>
    <s v="工管"/>
    <s v="工管系"/>
    <s v="工管系"/>
  </r>
  <r>
    <s v="03 18 2019  2:43PM            "/>
    <s v="鍾采昀"/>
    <s v="H224948347"/>
    <s v="女"/>
    <s v="01/24/1998                    "/>
    <s v="學生"/>
    <s v="管理學院                      "/>
    <s v="工管系企管組"/>
    <s v="學士班"/>
    <n v="937474272"/>
    <s v="b05303033@ntu.edu.tw"/>
    <s v="其它"/>
    <s v="否"/>
    <s v="                              "/>
    <m/>
    <s v="是"/>
    <m/>
    <s v="網路報名"/>
    <s v="140.112.25.106"/>
    <s v="b05303033"/>
    <n v="6"/>
    <s v="TIP"/>
    <s v="企業實習說明會"/>
    <s v="0426_台灣通用磨坊"/>
    <n v="2"/>
    <n v="107"/>
    <n v="1"/>
    <n v="1"/>
    <n v="10"/>
    <s v="是"/>
    <x v="742"/>
    <n v="0"/>
    <n v="1"/>
    <n v="10"/>
    <n v="0"/>
    <n v="0"/>
    <n v="0"/>
    <s v="系"/>
    <s v="工管"/>
    <s v="工管系"/>
    <s v="工管系"/>
  </r>
  <r>
    <s v="04 28 2019 11:52PM            "/>
    <s v="鍾采昀"/>
    <s v="H224948347"/>
    <s v="女"/>
    <s v="01/24/1998                    "/>
    <s v="學生"/>
    <s v="管理學院                      "/>
    <s v="工管系企管組"/>
    <s v="學士班"/>
    <n v="937474272"/>
    <s v="b05303033@ntu.edu.tw"/>
    <s v="其它"/>
    <s v="否"/>
    <s v="                              "/>
    <m/>
    <s v="是"/>
    <m/>
    <s v="網路報名"/>
    <s v="180.217.230.128"/>
    <s v="b05303033"/>
    <n v="6"/>
    <s v="TIP"/>
    <s v="企業實習說明會"/>
    <s v="0501_磊山保險經紀人"/>
    <n v="2"/>
    <n v="107"/>
    <n v="1"/>
    <n v="1"/>
    <n v="10"/>
    <s v="是"/>
    <x v="742"/>
    <n v="0"/>
    <n v="1"/>
    <n v="10"/>
    <n v="0"/>
    <n v="0"/>
    <n v="0"/>
    <s v="系"/>
    <s v="工管"/>
    <s v="工管系"/>
    <s v="工管系"/>
  </r>
  <r>
    <s v="04 28 2019 11:53PM            "/>
    <s v="鍾采昀"/>
    <s v="H224948347"/>
    <s v="女"/>
    <s v="01/24/1998                    "/>
    <s v="學生"/>
    <s v="管理學院                      "/>
    <s v="工管系企管組"/>
    <s v="學士班"/>
    <n v="937474272"/>
    <s v="b05303033@ntu.edu.tw"/>
    <s v="其它"/>
    <s v="否"/>
    <s v="                              "/>
    <m/>
    <s v="是"/>
    <m/>
    <s v="網路報名"/>
    <s v="180.217.230.128"/>
    <s v="b05303033"/>
    <n v="6"/>
    <s v="TIP"/>
    <s v="企業實習說明會"/>
    <s v="0506_綠藤生機"/>
    <n v="2"/>
    <n v="107"/>
    <n v="1"/>
    <n v="1"/>
    <n v="10"/>
    <s v="是"/>
    <x v="742"/>
    <n v="0"/>
    <n v="1"/>
    <n v="10"/>
    <n v="0"/>
    <n v="0"/>
    <n v="0"/>
    <s v="系"/>
    <s v="工管"/>
    <s v="工管系"/>
    <s v="工管系"/>
  </r>
  <r>
    <m/>
    <s v="黏祐誠"/>
    <s v="B123366549"/>
    <s v="男"/>
    <s v="09/20/1998"/>
    <s v="學生"/>
    <s v="管理學院                      "/>
    <s v="財金系"/>
    <s v="學士班"/>
    <n v="956808539"/>
    <s v="cpes9740701@gmail.com"/>
    <s v="其它"/>
    <s v="是"/>
    <n v="0"/>
    <n v="0"/>
    <s v="是"/>
    <m/>
    <s v="志工"/>
    <m/>
    <s v="b06703136"/>
    <n v="20"/>
    <s v="TIP"/>
    <s v="企業實習計劃說明會"/>
    <s v="0325_富達投信"/>
    <n v="2"/>
    <n v="107"/>
    <n v="1"/>
    <n v="1"/>
    <n v="10"/>
    <m/>
    <x v="743"/>
    <n v="0"/>
    <n v="0"/>
    <n v="20"/>
    <n v="0"/>
    <n v="0"/>
    <n v="1"/>
    <s v="系"/>
    <s v="財金"/>
    <s v="財金系"/>
    <s v="財金系"/>
  </r>
  <r>
    <s v="02 22 2019 11:17PM            "/>
    <s v="簡君霖"/>
    <s v="G122209433"/>
    <s v="男"/>
    <s v="01/31/1995                    "/>
    <s v="校外人士"/>
    <m/>
    <s v="國立交通大學經營管理學研究所"/>
    <s v="碩士生"/>
    <n v="910506903"/>
    <s v="ttookk1386@gmail.com"/>
    <s v="其它"/>
    <s v="否"/>
    <n v="0"/>
    <n v="1"/>
    <s v="是"/>
    <m/>
    <s v="網路報名"/>
    <s v="36.226.3.166"/>
    <s v="ttookk1386"/>
    <n v="10"/>
    <s v="TIP"/>
    <s v="企業實習計劃說明會"/>
    <s v="0320_國泰金控"/>
    <n v="2"/>
    <n v="107"/>
    <n v="1"/>
    <n v="1"/>
    <n v="10"/>
    <s v="無實習經驗，僅有打工、家教經驗"/>
    <x v="744"/>
    <n v="0"/>
    <n v="1"/>
    <n v="10"/>
    <n v="0"/>
    <n v="0"/>
    <n v="0"/>
    <s v="其他"/>
    <s v="非在校生"/>
    <s v="其他"/>
    <s v="其他"/>
  </r>
  <r>
    <s v="04 21 2019 12:48PM            "/>
    <s v="簡辰芳"/>
    <s v="H225155266"/>
    <s v="女"/>
    <s v="06/29/1999                    "/>
    <s v="學生"/>
    <s v="管理學院                      "/>
    <s v="財金系"/>
    <s v="學士班"/>
    <n v="983801260"/>
    <s v="b06703131@ntu.edu.tw"/>
    <s v="其它"/>
    <s v="否"/>
    <s v="                              "/>
    <m/>
    <s v="是"/>
    <m/>
    <s v="網路報名"/>
    <s v="123.192.158.41"/>
    <s v="b06703131"/>
    <n v="6"/>
    <s v="TIP"/>
    <s v="企業實習說明會"/>
    <s v="0425_Dapp Pocket"/>
    <n v="2"/>
    <n v="107"/>
    <n v="1"/>
    <n v="1"/>
    <n v="10"/>
    <s v="是"/>
    <x v="745"/>
    <n v="0"/>
    <n v="1"/>
    <n v="10"/>
    <n v="0"/>
    <n v="0"/>
    <n v="0"/>
    <s v="系"/>
    <s v="財金"/>
    <s v="財金系"/>
    <s v="財金系"/>
  </r>
  <r>
    <s v="05  9 2019  9:06AM            "/>
    <s v="簡翊如"/>
    <s v="C221361914"/>
    <s v="女"/>
    <s v="04/02/1998                    "/>
    <s v="學生"/>
    <s v="管理學院                      "/>
    <s v="資管系"/>
    <s v="學士班"/>
    <n v="989265165"/>
    <s v="jiandao168@gmail.com"/>
    <s v="其它"/>
    <s v="是"/>
    <s v="                              "/>
    <m/>
    <s v="是"/>
    <m/>
    <s v="現場報名"/>
    <m/>
    <s v="b05705002"/>
    <n v="6"/>
    <s v="TIP"/>
    <s v="企業實習說明會"/>
    <s v="0508_台大創創中心"/>
    <n v="2"/>
    <n v="10"/>
    <n v="1"/>
    <n v="107"/>
    <n v="10"/>
    <m/>
    <x v="746"/>
    <n v="0"/>
    <n v="0"/>
    <n v="0"/>
    <n v="0"/>
    <n v="1"/>
    <n v="0"/>
    <s v="系"/>
    <s v="資管"/>
    <s v="資管系"/>
    <s v="資管系"/>
  </r>
  <r>
    <s v="03 12 2019 10:34AM            "/>
    <s v="簡博涵"/>
    <s v="A230130961"/>
    <s v="女"/>
    <s v="10/15/1998                    "/>
    <s v="學生"/>
    <s v="管理學院                      "/>
    <s v="工管系企管組"/>
    <s v="學士班"/>
    <n v="975782434"/>
    <s v="amyjian@gmali.com"/>
    <s v="其它"/>
    <s v="是"/>
    <n v="0"/>
    <n v="0"/>
    <s v="是"/>
    <m/>
    <s v="現場報名"/>
    <m/>
    <s v="b06701165"/>
    <n v="0"/>
    <s v="TIP"/>
    <s v="企業實習計劃說明會"/>
    <s v="0311_晟德集團"/>
    <n v="2"/>
    <n v="107"/>
    <n v="1"/>
    <n v="1"/>
    <n v="10"/>
    <m/>
    <x v="747"/>
    <n v="0"/>
    <n v="0"/>
    <n v="0"/>
    <n v="0"/>
    <n v="1"/>
    <n v="0"/>
    <s v="系"/>
    <s v="工管"/>
    <s v="工管系"/>
    <s v="工管系"/>
  </r>
  <r>
    <s v="03 12 2019  2:38PM            "/>
    <s v="簡博涵"/>
    <s v="A230130961"/>
    <s v="男"/>
    <s v="10/15/1998                    "/>
    <s v="學生"/>
    <s v="管理學院                      "/>
    <s v="工管系企管組"/>
    <s v="學士班"/>
    <n v="975782434"/>
    <s v="amyjian@gmali.com"/>
    <s v="其它"/>
    <s v="是"/>
    <n v="0"/>
    <n v="0"/>
    <s v="是"/>
    <m/>
    <s v="現場報名"/>
    <m/>
    <s v="b06701165"/>
    <n v="0"/>
    <s v="TIP"/>
    <s v="企業實習計劃說明會"/>
    <s v="0312_工研院產科國際所"/>
    <n v="2"/>
    <n v="107"/>
    <n v="1"/>
    <n v="1"/>
    <n v="10"/>
    <m/>
    <x v="747"/>
    <n v="0"/>
    <n v="0"/>
    <n v="0"/>
    <n v="0"/>
    <n v="1"/>
    <n v="0"/>
    <s v="系"/>
    <s v="工管"/>
    <s v="工管系"/>
    <s v="工管系"/>
  </r>
  <r>
    <s v="03 12 2019  1:50PM            "/>
    <s v="簡博涵"/>
    <s v="A230130961"/>
    <s v="女"/>
    <s v="10/15/1998                    "/>
    <s v="學生"/>
    <s v="管理學院                      "/>
    <s v="工管系企管組"/>
    <s v="學士班"/>
    <n v="975782438"/>
    <s v="amyjian@gmali.com"/>
    <s v="其它"/>
    <s v="是"/>
    <n v="0"/>
    <n v="1"/>
    <s v="是"/>
    <m/>
    <s v="網路報名"/>
    <s v="140.112.25.17"/>
    <s v="b06701165"/>
    <n v="10"/>
    <s v="TIP"/>
    <s v="企業實習計劃說明會"/>
    <s v="0313_全球人壽"/>
    <n v="2"/>
    <n v="107"/>
    <n v="1"/>
    <n v="1"/>
    <n v="10"/>
    <s v="否"/>
    <x v="747"/>
    <n v="0"/>
    <n v="1"/>
    <n v="10"/>
    <n v="0"/>
    <n v="0"/>
    <n v="0"/>
    <s v="系"/>
    <s v="工管"/>
    <s v="工管系"/>
    <s v="工管系"/>
  </r>
  <r>
    <s v="03 15 2019  9:03AM            "/>
    <s v="簡博涵"/>
    <s v="A230130961"/>
    <s v="女"/>
    <s v="10/15/1998                    "/>
    <s v="學生"/>
    <s v="管理學院                      "/>
    <s v="工管系企管組"/>
    <s v="學士班"/>
    <n v="975782434"/>
    <s v="amyjian@gmali.com"/>
    <s v="其它"/>
    <s v="是"/>
    <n v="0"/>
    <n v="0"/>
    <s v="是"/>
    <m/>
    <s v="現場報名"/>
    <m/>
    <s v="B06701165"/>
    <n v="0"/>
    <s v="TIP"/>
    <s v="企業實習計劃說明會"/>
    <s v="0314_精英公關集團"/>
    <n v="2"/>
    <n v="107"/>
    <n v="1"/>
    <n v="1"/>
    <n v="10"/>
    <m/>
    <x v="747"/>
    <n v="0"/>
    <n v="0"/>
    <n v="0"/>
    <n v="0"/>
    <n v="1"/>
    <n v="0"/>
    <s v="系"/>
    <s v="工管"/>
    <s v="工管系"/>
    <s v="工管系"/>
  </r>
  <r>
    <s v="03 12 2019  1:48PM            "/>
    <s v="簡博涵"/>
    <s v="A230130961"/>
    <s v="女"/>
    <s v="10/15/1998                    "/>
    <s v="學生"/>
    <s v="管理學院                      "/>
    <s v="工管系企管組"/>
    <s v="學士班"/>
    <n v="975782438"/>
    <s v="amyjian@gmali.com"/>
    <s v="其它"/>
    <s v="是"/>
    <n v="0"/>
    <n v="1"/>
    <s v="是"/>
    <m/>
    <s v="網路報名"/>
    <s v="140.112.25.17"/>
    <s v="b06701165"/>
    <n v="10"/>
    <s v="TIP"/>
    <s v="企業實習計劃說明會"/>
    <s v="0319_玉山銀行"/>
    <n v="2"/>
    <n v="107"/>
    <n v="1"/>
    <n v="1"/>
    <n v="10"/>
    <s v="否"/>
    <x v="747"/>
    <n v="0"/>
    <n v="1"/>
    <n v="10"/>
    <n v="0"/>
    <n v="0"/>
    <n v="0"/>
    <s v="系"/>
    <s v="工管"/>
    <s v="工管系"/>
    <s v="工管系"/>
  </r>
  <r>
    <s v="03 12 2019  1:49PM            "/>
    <s v="簡博涵"/>
    <s v="A230130961"/>
    <s v="女"/>
    <s v="10/15/1998                    "/>
    <s v="學生"/>
    <s v="管理學院                      "/>
    <s v="工管系企管組"/>
    <s v="學士班"/>
    <n v="975782438"/>
    <s v="amyjian@gmali.com"/>
    <s v="其它"/>
    <s v="是"/>
    <n v="0"/>
    <n v="1"/>
    <s v="是"/>
    <m/>
    <s v="網路報名"/>
    <s v="140.112.25.17"/>
    <s v="b06701165"/>
    <n v="10"/>
    <s v="TIP"/>
    <s v="企業實習計劃說明會"/>
    <s v="0320_國泰金控"/>
    <n v="2"/>
    <n v="107"/>
    <n v="1"/>
    <n v="1"/>
    <n v="10"/>
    <s v="否"/>
    <x v="747"/>
    <n v="0"/>
    <n v="1"/>
    <n v="10"/>
    <n v="0"/>
    <n v="0"/>
    <n v="0"/>
    <s v="系"/>
    <s v="工管"/>
    <s v="工管系"/>
    <s v="工管系"/>
  </r>
  <r>
    <s v="03 20 2019  2:19PM            "/>
    <s v="簡博涵"/>
    <s v="A230130961"/>
    <s v="女"/>
    <s v="10/15/1998                    "/>
    <s v="學生"/>
    <s v="管理學院                      "/>
    <s v="工管系企管組"/>
    <s v="學士班"/>
    <n v="975782434"/>
    <s v="amyjian@gmali.com"/>
    <s v="其它"/>
    <s v="是"/>
    <n v="0"/>
    <n v="1"/>
    <s v="是"/>
    <m/>
    <s v="網路報名"/>
    <s v="114.136.11.13"/>
    <s v="b06701165"/>
    <n v="10"/>
    <s v="TIP"/>
    <s v="企業實習計劃說明會"/>
    <s v="0325_富達投信"/>
    <n v="2"/>
    <n v="107"/>
    <n v="1"/>
    <n v="1"/>
    <n v="10"/>
    <s v="否"/>
    <x v="747"/>
    <n v="0"/>
    <n v="1"/>
    <n v="10"/>
    <n v="0"/>
    <n v="0"/>
    <n v="0"/>
    <s v="系"/>
    <s v="工管"/>
    <s v="工管系"/>
    <s v="工管系"/>
  </r>
  <r>
    <s v="03 25 2019  7:39PM            "/>
    <s v="簡博涵"/>
    <s v="A230130961"/>
    <s v="女"/>
    <s v="10/15/1998                    "/>
    <s v="學生"/>
    <s v="管理學院                      "/>
    <s v="工管系企管組"/>
    <s v="學士班"/>
    <n v="975782434"/>
    <s v="amyjian@gmali.com"/>
    <s v="其它"/>
    <s v="是"/>
    <s v="                              "/>
    <m/>
    <s v="是"/>
    <m/>
    <s v="網路報名"/>
    <s v="122.116.83.245"/>
    <s v="b06701165"/>
    <n v="6"/>
    <s v="TIP"/>
    <s v="企業實習計劃說明會"/>
    <s v="0327_願麗醫美集團"/>
    <n v="2"/>
    <n v="107"/>
    <n v="1"/>
    <n v="1"/>
    <n v="10"/>
    <s v="否"/>
    <x v="747"/>
    <n v="0"/>
    <n v="1"/>
    <n v="10"/>
    <n v="0"/>
    <n v="0"/>
    <n v="0"/>
    <s v="系"/>
    <s v="工管"/>
    <s v="工管系"/>
    <s v="工管系"/>
  </r>
  <r>
    <m/>
    <s v="簡媜"/>
    <m/>
    <m/>
    <m/>
    <m/>
    <m/>
    <m/>
    <m/>
    <m/>
    <m/>
    <m/>
    <m/>
    <m/>
    <m/>
    <s v="是"/>
    <m/>
    <s v="現場報名"/>
    <m/>
    <s v="其他"/>
    <m/>
    <s v="職涯講堂"/>
    <s v="校友職涯分享會"/>
    <s v="0423_EMBA108級鄭玉琪"/>
    <n v="2"/>
    <n v="107"/>
    <n v="1"/>
    <n v="1"/>
    <n v="10"/>
    <m/>
    <x v="748"/>
    <n v="0"/>
    <n v="0"/>
    <n v="0"/>
    <n v="0"/>
    <n v="1"/>
    <n v="0"/>
    <s v="其他"/>
    <s v="非在校生"/>
    <s v="其他"/>
    <s v="其他"/>
  </r>
  <r>
    <s v="02 22 2019 10:05PM            "/>
    <s v="簡敬恩"/>
    <s v="F229481694"/>
    <s v="女"/>
    <s v="10/25/1997                    "/>
    <s v="學生"/>
    <s v="生物資源暨農學院              "/>
    <s v="農藝系"/>
    <s v="學士班"/>
    <n v="911422668"/>
    <s v="b05601050@ntu.edu.tw"/>
    <s v="其它"/>
    <s v="否"/>
    <n v="1"/>
    <n v="0"/>
    <s v="否"/>
    <m/>
    <s v="網路報名"/>
    <s v="49.159.168.242"/>
    <s v="b05601050"/>
    <n v="10"/>
    <s v="TIP"/>
    <s v="企業實習計劃說明會"/>
    <s v="0322_台灣拜耳"/>
    <n v="2"/>
    <n v="107"/>
    <n v="1"/>
    <n v="1"/>
    <n v="10"/>
    <s v="否"/>
    <x v="749"/>
    <n v="1"/>
    <n v="0"/>
    <n v="0"/>
    <n v="1"/>
    <n v="0"/>
    <n v="0"/>
    <s v="系"/>
    <s v="其他"/>
    <s v="其他系所"/>
    <s v="其他系所"/>
  </r>
  <r>
    <s v="03  6 2019  4:19PM            "/>
    <s v="顏家祥"/>
    <s v="E125423424"/>
    <s v="男"/>
    <s v="09/05/1999                    "/>
    <s v="學生"/>
    <s v="管理學院                      "/>
    <s v="工管系企管組"/>
    <s v="學士班"/>
    <n v="963915033"/>
    <s v="50218.18@gmail.com"/>
    <s v="其它"/>
    <s v="否"/>
    <n v="0"/>
    <n v="1"/>
    <s v="是"/>
    <m/>
    <s v="網路報名"/>
    <s v="223.137.8.69"/>
    <s v="b06701166"/>
    <n v="10"/>
    <s v="職涯講堂"/>
    <s v="校友職涯分享會"/>
    <s v="0320_國企B97陳迦樂"/>
    <n v="2"/>
    <n v="107"/>
    <n v="1"/>
    <n v="1"/>
    <n v="10"/>
    <m/>
    <x v="750"/>
    <n v="0"/>
    <n v="1"/>
    <n v="10"/>
    <n v="0"/>
    <n v="0"/>
    <n v="0"/>
    <s v="系"/>
    <s v="工管"/>
    <s v="工管系"/>
    <s v="工管系"/>
  </r>
  <r>
    <s v="03  6 2019  4:24PM            "/>
    <s v="顏家祥"/>
    <s v="E125423424"/>
    <s v="男"/>
    <s v="09/05/1999                    "/>
    <s v="學生"/>
    <s v="管理學院                      "/>
    <s v="工管系企管組"/>
    <s v="學士班"/>
    <n v="963915033"/>
    <s v="50218.18@gmail.com"/>
    <s v="其它"/>
    <s v="否"/>
    <n v="0"/>
    <n v="1"/>
    <s v="是"/>
    <m/>
    <s v="網路報名"/>
    <s v="223.137.8.69"/>
    <s v="b06701166"/>
    <n v="10"/>
    <s v="TIP"/>
    <s v="企業實習計劃說明會"/>
    <s v="0320_國泰金控"/>
    <n v="2"/>
    <n v="107"/>
    <n v="1"/>
    <n v="1"/>
    <n v="10"/>
    <s v="否"/>
    <x v="750"/>
    <n v="0"/>
    <n v="1"/>
    <n v="10"/>
    <n v="0"/>
    <n v="0"/>
    <n v="0"/>
    <s v="系"/>
    <s v="工管"/>
    <s v="工管系"/>
    <s v="工管系"/>
  </r>
  <r>
    <s v="04 24 2019  2:17PM            "/>
    <s v="顏家祥"/>
    <s v="E125423424"/>
    <s v="男"/>
    <s v="09/05/1999                    "/>
    <s v="學生"/>
    <s v="管理學院                      "/>
    <s v="工管系企管組"/>
    <s v="學士班"/>
    <n v="963915033"/>
    <s v="50218.18@gmail.com"/>
    <s v="其它"/>
    <s v="否"/>
    <s v="                              "/>
    <m/>
    <s v="是"/>
    <m/>
    <s v="網路報名"/>
    <s v="140.112.25.17"/>
    <s v="b06701166"/>
    <n v="6"/>
    <s v="TIP"/>
    <s v="企業實習說明會"/>
    <s v="0425_Dapp Pocket"/>
    <n v="2"/>
    <n v="107"/>
    <n v="1"/>
    <n v="1"/>
    <n v="10"/>
    <s v="否"/>
    <x v="750"/>
    <n v="0"/>
    <n v="1"/>
    <n v="10"/>
    <n v="0"/>
    <n v="0"/>
    <n v="0"/>
    <s v="系"/>
    <s v="工管"/>
    <s v="工管系"/>
    <s v="工管系"/>
  </r>
  <r>
    <s v="03 15 2019  9:59AM            "/>
    <s v="顏維君"/>
    <s v="F230123756"/>
    <s v="女"/>
    <s v="05/31/1999                    "/>
    <s v="學生"/>
    <s v="管理學院                      "/>
    <s v="財金系"/>
    <s v="學士班"/>
    <n v="923582616"/>
    <s v="0531gillian.yen@gmail.com"/>
    <s v="其它"/>
    <s v="否"/>
    <n v="0"/>
    <n v="1"/>
    <s v="是"/>
    <m/>
    <s v="網路報名"/>
    <s v="140.112.25.106"/>
    <s v="b06703133"/>
    <n v="10"/>
    <s v="TIP"/>
    <s v="企業實習計劃說明會"/>
    <s v="0319_玉山銀行"/>
    <n v="2"/>
    <n v="107"/>
    <n v="1"/>
    <n v="1"/>
    <n v="10"/>
    <s v="否"/>
    <x v="751"/>
    <n v="0"/>
    <n v="1"/>
    <n v="10"/>
    <n v="0"/>
    <n v="0"/>
    <n v="0"/>
    <s v="系"/>
    <s v="財金"/>
    <s v="財金系"/>
    <s v="財金系"/>
  </r>
  <r>
    <s v="03 19 2019 12:49PM            "/>
    <s v="顏維君"/>
    <s v="F230123756"/>
    <s v="女"/>
    <s v="05/31/1999                    "/>
    <s v="學生"/>
    <s v="管理學院                      "/>
    <s v="財金系"/>
    <s v="學士班"/>
    <n v="923582616"/>
    <s v="0531gillian.yen@gmail.com"/>
    <s v="其它"/>
    <s v="否"/>
    <s v="                              "/>
    <m/>
    <s v="是"/>
    <m/>
    <s v="網路報名"/>
    <s v="140.112.25.7"/>
    <s v="b06703133"/>
    <n v="6"/>
    <s v="職涯講堂"/>
    <s v="學長姐實習經驗分享會"/>
    <s v="0326_工管B05孫儷芯/國企B04童安弘"/>
    <n v="2"/>
    <n v="107"/>
    <n v="1"/>
    <n v="1"/>
    <n v="10"/>
    <s v="無"/>
    <x v="751"/>
    <n v="0"/>
    <n v="1"/>
    <n v="10"/>
    <n v="0"/>
    <n v="0"/>
    <n v="0"/>
    <s v="系"/>
    <s v="財金"/>
    <s v="財金系"/>
    <s v="財金系"/>
  </r>
  <r>
    <m/>
    <s v="魏佑容"/>
    <m/>
    <m/>
    <m/>
    <s v="其他"/>
    <m/>
    <m/>
    <m/>
    <m/>
    <m/>
    <s v="其他"/>
    <s v="是"/>
    <n v="0"/>
    <n v="0"/>
    <s v="是"/>
    <m/>
    <s v="現場報名"/>
    <m/>
    <s v="其他"/>
    <n v="0"/>
    <s v="TIP"/>
    <s v="企業實習計劃說明會"/>
    <s v="0318_大昌華嘉"/>
    <n v="2"/>
    <n v="107"/>
    <n v="1"/>
    <n v="1"/>
    <n v="10"/>
    <m/>
    <x v="752"/>
    <n v="0"/>
    <n v="0"/>
    <n v="0"/>
    <n v="0"/>
    <n v="1"/>
    <n v="0"/>
    <s v="其他"/>
    <s v="非在校生"/>
    <s v="其他"/>
    <s v="其他"/>
  </r>
  <r>
    <s v="02 24 2019  4:28PM            "/>
    <s v="魏雅立"/>
    <s v="A229125767"/>
    <s v="女"/>
    <s v="01/21/1997                    "/>
    <s v="學生"/>
    <s v="管理學院                      "/>
    <s v="工管系企管組"/>
    <s v="學士班"/>
    <n v="988191022"/>
    <s v="b04701156@ntu.edu.tw"/>
    <s v="其它"/>
    <s v="否"/>
    <n v="0"/>
    <n v="1"/>
    <s v="是"/>
    <m/>
    <s v="網路報名"/>
    <s v="1.171.62.124"/>
    <s v="b04701156"/>
    <n v="10"/>
    <s v="TIP"/>
    <s v="企業實習計劃說明會"/>
    <s v="0314_精英公關集團"/>
    <n v="2"/>
    <n v="107"/>
    <n v="1"/>
    <n v="1"/>
    <n v="10"/>
    <s v="否"/>
    <x v="753"/>
    <n v="0"/>
    <n v="1"/>
    <n v="10"/>
    <n v="0"/>
    <n v="0"/>
    <n v="0"/>
    <s v="系"/>
    <s v="工管"/>
    <s v="工管系"/>
    <s v="工管系"/>
  </r>
  <r>
    <s v="03 12 2019  1:25PM            "/>
    <s v="羅友良"/>
    <s v="F129589095"/>
    <s v="男"/>
    <s v="11/20/1995                    "/>
    <s v="學生"/>
    <s v="管理學院                      "/>
    <s v="工管系企管組"/>
    <s v="學士班"/>
    <n v="963909307"/>
    <s v="b03701155@ntu.edu.tw"/>
    <s v="其它"/>
    <s v="是"/>
    <n v="1"/>
    <n v="0"/>
    <s v="否"/>
    <m/>
    <s v="網路報名"/>
    <s v="223.141.150.3"/>
    <s v="b03701155"/>
    <n v="10"/>
    <s v="TIP"/>
    <s v="企業實習計劃說明會"/>
    <s v="0325_富達投信"/>
    <n v="2"/>
    <n v="107"/>
    <n v="1"/>
    <n v="1"/>
    <n v="10"/>
    <s v="有"/>
    <x v="754"/>
    <n v="1"/>
    <n v="0"/>
    <n v="0"/>
    <n v="1"/>
    <n v="0"/>
    <n v="0"/>
    <s v="系"/>
    <s v="工管"/>
    <s v="工管系"/>
    <s v="工管系"/>
  </r>
  <r>
    <s v="03 12 2019  2:38PM            "/>
    <s v="羅宛庭"/>
    <s v="J222828950"/>
    <s v="男"/>
    <s v="11/26/1997                    "/>
    <s v="學生"/>
    <s v="社會科學院                    "/>
    <s v="政治系國關組"/>
    <s v="學士班"/>
    <n v="933115298"/>
    <m/>
    <s v="其它"/>
    <s v="是"/>
    <n v="0"/>
    <n v="0"/>
    <s v="是"/>
    <m/>
    <s v="現場報名"/>
    <m/>
    <s v="b05302207"/>
    <n v="0"/>
    <s v="TIP"/>
    <s v="企業實習計劃說明會"/>
    <s v="0312_工研院產科國際所"/>
    <n v="2"/>
    <n v="107"/>
    <n v="1"/>
    <n v="1"/>
    <n v="10"/>
    <m/>
    <x v="755"/>
    <n v="0"/>
    <n v="0"/>
    <n v="0"/>
    <n v="0"/>
    <n v="1"/>
    <n v="0"/>
    <s v="系"/>
    <s v="其他"/>
    <s v="其他系所"/>
    <s v="其他系所"/>
  </r>
  <r>
    <s v="03  8 2019 10:34PM            "/>
    <s v="羅亭寓"/>
    <s v="A230589811"/>
    <s v="女"/>
    <s v="03/28/2000                    "/>
    <s v="學生"/>
    <s v="管理學院                      "/>
    <s v="工管系科管組"/>
    <s v="學士班"/>
    <n v="972105300"/>
    <s v="b07701246@ntu.edu.tw"/>
    <s v="其它"/>
    <s v="否"/>
    <n v="0"/>
    <n v="1"/>
    <s v="是"/>
    <m/>
    <s v="網路報名"/>
    <s v="1.162.127.58"/>
    <s v="b07701246"/>
    <n v="10"/>
    <s v="TIP"/>
    <s v="企業實習計劃說明會"/>
    <s v="0320_國泰金控"/>
    <n v="2"/>
    <n v="107"/>
    <n v="1"/>
    <n v="1"/>
    <n v="10"/>
    <s v="否"/>
    <x v="756"/>
    <n v="0"/>
    <n v="1"/>
    <n v="10"/>
    <n v="0"/>
    <n v="0"/>
    <n v="0"/>
    <s v="系"/>
    <s v="工管"/>
    <s v="工管系"/>
    <s v="工管系"/>
  </r>
  <r>
    <m/>
    <s v="羅涵郁"/>
    <m/>
    <m/>
    <m/>
    <s v="企業夥伴"/>
    <s v="國泰世華銀行"/>
    <m/>
    <s v="其他"/>
    <m/>
    <m/>
    <m/>
    <m/>
    <m/>
    <m/>
    <s v="是"/>
    <m/>
    <s v="網路報名"/>
    <m/>
    <s v="其他"/>
    <m/>
    <s v="TCP"/>
    <s v="結業式"/>
    <s v="0329_結業式"/>
    <n v="2"/>
    <n v="107"/>
    <n v="1"/>
    <n v="0"/>
    <n v="0"/>
    <m/>
    <x v="757"/>
    <n v="0"/>
    <n v="1"/>
    <n v="0"/>
    <n v="0"/>
    <n v="0"/>
    <n v="0"/>
    <s v="其他"/>
    <s v="非在校生"/>
    <s v="其他"/>
    <s v="其他"/>
  </r>
  <r>
    <s v="02 20 2019  3:07PM            "/>
    <s v="羅淮億"/>
    <s v="J122746424"/>
    <s v="男"/>
    <s v="11/12/1994                    "/>
    <s v="學生"/>
    <s v="生物資源暨農學院              "/>
    <s v="農經系"/>
    <s v="碩士班"/>
    <n v="956111243"/>
    <s v="tank0291@gmail.com"/>
    <s v="其它"/>
    <s v="否"/>
    <n v="0"/>
    <n v="1"/>
    <s v="是"/>
    <m/>
    <s v="網路報名"/>
    <s v="140.112.86.230"/>
    <s v="r07627014"/>
    <n v="10"/>
    <s v="TIP"/>
    <s v="企業實習計劃說明會"/>
    <s v="0319_玉山銀行"/>
    <n v="2"/>
    <n v="107"/>
    <n v="1"/>
    <n v="1"/>
    <n v="10"/>
    <s v="是"/>
    <x v="758"/>
    <n v="0"/>
    <n v="1"/>
    <n v="10"/>
    <n v="0"/>
    <n v="0"/>
    <n v="0"/>
    <s v="所"/>
    <s v="其他"/>
    <s v="其他系所"/>
    <s v="其他系所"/>
  </r>
  <r>
    <s v="02 20 2019  3:07PM            "/>
    <s v="羅淮億"/>
    <s v="J122746424"/>
    <s v="男"/>
    <s v="11/12/1994                    "/>
    <s v="學生"/>
    <s v="生物資源暨農學院              "/>
    <s v="農經系"/>
    <s v="碩士班"/>
    <n v="956111243"/>
    <s v="tank0291@gmail.com"/>
    <s v="其它"/>
    <s v="否"/>
    <n v="0"/>
    <n v="1"/>
    <s v="是"/>
    <m/>
    <s v="網路報名"/>
    <s v="140.112.86.230"/>
    <s v="r07627014"/>
    <n v="10"/>
    <s v="TIP"/>
    <s v="企業實習計劃說明會"/>
    <s v="0320_國泰金控"/>
    <n v="2"/>
    <n v="107"/>
    <n v="1"/>
    <n v="1"/>
    <n v="10"/>
    <s v="是"/>
    <x v="758"/>
    <n v="0"/>
    <n v="1"/>
    <n v="10"/>
    <n v="0"/>
    <n v="0"/>
    <n v="0"/>
    <s v="所"/>
    <s v="其他"/>
    <s v="其他系所"/>
    <s v="其他系所"/>
  </r>
  <r>
    <s v="03 12 2019 12:40PM            "/>
    <s v="羅淮億"/>
    <s v="J122746424"/>
    <s v="男"/>
    <s v="11/12/1994                    "/>
    <s v="學生"/>
    <s v="生物資源暨農學院              "/>
    <s v="農經系"/>
    <s v="碩士班"/>
    <n v="956111243"/>
    <s v="tank0291@gmail.com"/>
    <s v="其它"/>
    <s v="否"/>
    <n v="1"/>
    <n v="0"/>
    <s v="否"/>
    <m/>
    <s v="網路報名"/>
    <s v="140.112.86.230"/>
    <s v="r07627014"/>
    <n v="10"/>
    <s v="TIP"/>
    <s v="企業實習計劃說明會"/>
    <s v="0325_富達投信"/>
    <n v="2"/>
    <n v="107"/>
    <n v="1"/>
    <n v="1"/>
    <n v="10"/>
    <s v="是"/>
    <x v="758"/>
    <n v="1"/>
    <n v="0"/>
    <n v="0"/>
    <n v="1"/>
    <n v="0"/>
    <n v="0"/>
    <s v="所"/>
    <s v="其他"/>
    <s v="其他系所"/>
    <s v="其他系所"/>
  </r>
  <r>
    <s v="03 10 2019  4:24PM            "/>
    <s v="羅紹博"/>
    <s v="H124837534"/>
    <s v="男"/>
    <s v="04/20/1998                    "/>
    <s v="學生"/>
    <s v="社會科學院                    "/>
    <s v="經濟系"/>
    <s v="學士班"/>
    <n v="926554339"/>
    <s v="baga295189@gmail.com"/>
    <s v="其它"/>
    <s v="否"/>
    <n v="1"/>
    <n v="0"/>
    <s v="否"/>
    <m/>
    <s v="網路報名"/>
    <s v="140.112.239.251"/>
    <s v="b07303132"/>
    <n v="10"/>
    <s v="TIP"/>
    <s v="企業實習計劃說明會"/>
    <s v="0325_富達投信"/>
    <n v="2"/>
    <n v="107"/>
    <n v="1"/>
    <n v="1"/>
    <n v="10"/>
    <s v="否"/>
    <x v="759"/>
    <n v="1"/>
    <n v="0"/>
    <n v="0"/>
    <n v="1"/>
    <n v="0"/>
    <n v="0"/>
    <s v="系"/>
    <s v="其他"/>
    <s v="其他系所"/>
    <s v="其他系所"/>
  </r>
  <r>
    <s v="03 12 2019  3:43PM            "/>
    <s v="羅詠同"/>
    <s v="H124599164"/>
    <s v="男"/>
    <s v="08/10/1995                    "/>
    <s v="學生"/>
    <s v="生物資源暨農學院              "/>
    <s v="農經系"/>
    <s v="碩士班"/>
    <n v="963637203"/>
    <s v="biglo0810@gmail.com"/>
    <s v="其它"/>
    <s v="否"/>
    <n v="1"/>
    <n v="0"/>
    <s v="否"/>
    <m/>
    <s v="網路報名"/>
    <s v="140.112.4.192"/>
    <s v="r07627025"/>
    <n v="10"/>
    <s v="TIP"/>
    <s v="企業實習計劃說明會"/>
    <s v="0315_聚陽實業"/>
    <n v="2"/>
    <n v="107"/>
    <n v="1"/>
    <n v="1"/>
    <n v="10"/>
    <s v="是"/>
    <x v="760"/>
    <n v="1"/>
    <n v="0"/>
    <n v="0"/>
    <n v="1"/>
    <n v="0"/>
    <n v="0"/>
    <s v="所"/>
    <s v="其他"/>
    <s v="其他系所"/>
    <s v="其他系所"/>
  </r>
  <r>
    <s v="03  9 2019  1:16PM            "/>
    <s v="羅詠同"/>
    <s v="H124599164"/>
    <s v="男"/>
    <s v="08/10/1995                    "/>
    <s v="學生"/>
    <s v="生物資源暨農學院              "/>
    <s v="農經系"/>
    <s v="碩士班"/>
    <n v="963637203"/>
    <s v="biglo0810@gmail.com"/>
    <s v="其它"/>
    <s v="否"/>
    <n v="0"/>
    <n v="1"/>
    <s v="是"/>
    <m/>
    <s v="網路報名"/>
    <s v="140.112.4.192"/>
    <s v="r07627025"/>
    <n v="10"/>
    <s v="TIP"/>
    <s v="企業實習計劃說明會"/>
    <s v="0319_玉山銀行"/>
    <n v="2"/>
    <n v="107"/>
    <n v="1"/>
    <n v="1"/>
    <n v="10"/>
    <s v="是"/>
    <x v="760"/>
    <n v="0"/>
    <n v="1"/>
    <n v="10"/>
    <n v="0"/>
    <n v="0"/>
    <n v="0"/>
    <s v="所"/>
    <s v="其他"/>
    <s v="其他系所"/>
    <s v="其他系所"/>
  </r>
  <r>
    <s v="03  9 2019  1:12PM            "/>
    <s v="羅詠同"/>
    <s v="H124599164"/>
    <s v="男"/>
    <s v="08/10/1995                    "/>
    <s v="學生"/>
    <s v="生物資源暨農學院              "/>
    <s v="農經系"/>
    <s v="碩士班"/>
    <n v="963637203"/>
    <s v="biglo0810@gmail.com"/>
    <s v="其它"/>
    <s v="否"/>
    <n v="0"/>
    <n v="1"/>
    <s v="是"/>
    <m/>
    <s v="網路報名"/>
    <s v="140.112.4.192"/>
    <s v="r07627025"/>
    <n v="10"/>
    <s v="TIP"/>
    <s v="企業實習計劃說明會"/>
    <s v="0320_國泰金控"/>
    <n v="2"/>
    <n v="107"/>
    <n v="1"/>
    <n v="1"/>
    <n v="10"/>
    <s v="有"/>
    <x v="760"/>
    <n v="0"/>
    <n v="1"/>
    <n v="10"/>
    <n v="0"/>
    <n v="0"/>
    <n v="0"/>
    <s v="所"/>
    <s v="其他"/>
    <s v="其他系所"/>
    <s v="其他系所"/>
  </r>
  <r>
    <s v="03 18 2019  1:39AM            "/>
    <s v="譚友恬"/>
    <s v="A227061055"/>
    <s v="女"/>
    <s v="01/08/1996                    "/>
    <s v="學生"/>
    <s v="理學院                        "/>
    <s v="心理系"/>
    <s v="學士班"/>
    <n v="970077480"/>
    <s v="B04610050@ntu.edu.tw"/>
    <s v="其它"/>
    <s v="否"/>
    <s v="                              "/>
    <m/>
    <s v="是"/>
    <m/>
    <s v="網路報名"/>
    <s v="112.104.129.240"/>
    <s v="b04610050"/>
    <n v="6"/>
    <s v="TIP"/>
    <s v="企業實習說明會"/>
    <s v="0426_台灣通用磨坊"/>
    <n v="2"/>
    <n v="107"/>
    <n v="1"/>
    <n v="1"/>
    <n v="10"/>
    <s v="否"/>
    <x v="761"/>
    <n v="0"/>
    <n v="1"/>
    <n v="10"/>
    <n v="0"/>
    <n v="0"/>
    <n v="0"/>
    <s v="系"/>
    <s v="其他"/>
    <s v="其他系所"/>
    <s v="其他系所"/>
  </r>
  <r>
    <s v="02 25 2019  7:02PM            "/>
    <s v="蘇力偉"/>
    <s v="L124946718"/>
    <s v="男"/>
    <s v="06/22/1995                    "/>
    <s v="學生"/>
    <s v="管理學院                      "/>
    <s v="國企系"/>
    <s v="碩士班"/>
    <n v="963012037"/>
    <s v="y24780638@gmail.com"/>
    <s v="其它"/>
    <s v="否"/>
    <n v="0"/>
    <n v="1"/>
    <s v="是"/>
    <m/>
    <s v="網路報名"/>
    <s v="140.112.218.23"/>
    <s v="r06724005"/>
    <n v="10"/>
    <s v="TIP"/>
    <s v="企業實習計劃說明會"/>
    <s v="0319_玉山銀行"/>
    <n v="2"/>
    <n v="107"/>
    <n v="1"/>
    <n v="1"/>
    <n v="10"/>
    <s v="是"/>
    <x v="762"/>
    <n v="0"/>
    <n v="1"/>
    <n v="10"/>
    <n v="0"/>
    <n v="0"/>
    <n v="0"/>
    <s v="所"/>
    <s v="國企"/>
    <s v="國企所"/>
    <s v="國企所"/>
  </r>
  <r>
    <s v="02 26 2019 11:19AM            "/>
    <s v="蘇介安"/>
    <s v="F128712358"/>
    <s v="男"/>
    <s v="07/07/1993                    "/>
    <s v="學生"/>
    <s v="管理學院                      "/>
    <s v="商研所"/>
    <s v="碩士班"/>
    <n v="919297563"/>
    <s v="newandy1993@gmail.com"/>
    <s v="其它"/>
    <s v="否"/>
    <n v="0"/>
    <n v="1"/>
    <s v="是"/>
    <m/>
    <s v="網路報名"/>
    <s v="118.150.168.179"/>
    <s v="r07741058"/>
    <n v="10"/>
    <s v="TIP"/>
    <s v="企業實習計劃說明會"/>
    <s v="0306_藍天百腦匯"/>
    <n v="2"/>
    <n v="107"/>
    <n v="1"/>
    <n v="1"/>
    <n v="10"/>
    <s v="否"/>
    <x v="763"/>
    <n v="0"/>
    <n v="1"/>
    <n v="10"/>
    <n v="0"/>
    <n v="0"/>
    <n v="0"/>
    <s v="所"/>
    <s v="商研"/>
    <s v="商研所"/>
    <s v="商研所"/>
  </r>
  <r>
    <s v="02 26 2019 11:17AM            "/>
    <s v="蘇介安"/>
    <s v="F128712358"/>
    <s v="男"/>
    <s v="07/07/1993                    "/>
    <s v="學生"/>
    <s v="管理學院                      "/>
    <s v="商研所"/>
    <s v="碩士班"/>
    <n v="919297563"/>
    <s v="newandy1993@gmail.com"/>
    <s v="其它"/>
    <s v="否"/>
    <n v="0"/>
    <n v="1"/>
    <s v="是"/>
    <m/>
    <s v="網路報名"/>
    <s v="118.150.168.179"/>
    <s v="r07741058"/>
    <n v="10"/>
    <s v="TIP"/>
    <s v="企業實習計劃說明會"/>
    <s v="0320_國泰金控"/>
    <n v="2"/>
    <n v="107"/>
    <n v="1"/>
    <n v="1"/>
    <n v="10"/>
    <s v="無"/>
    <x v="763"/>
    <n v="0"/>
    <n v="1"/>
    <n v="10"/>
    <n v="0"/>
    <n v="0"/>
    <n v="0"/>
    <s v="所"/>
    <s v="商研"/>
    <s v="商研所"/>
    <s v="商研所"/>
  </r>
  <r>
    <s v="02 18 2019  5:25PM            "/>
    <s v="蘇芃安"/>
    <s v="A230587513"/>
    <s v="女"/>
    <s v="02/26/2000                    "/>
    <s v="學生"/>
    <s v="管理學院                      "/>
    <s v="國企系"/>
    <s v="學士班"/>
    <n v="972716412"/>
    <s v="b07704049@ntu.edu.tw"/>
    <s v="其它"/>
    <s v="否"/>
    <n v="1"/>
    <n v="0"/>
    <s v="否"/>
    <m/>
    <s v="網路報名"/>
    <s v="106.105.15.203"/>
    <s v="b07704049"/>
    <n v="10"/>
    <s v="TIP"/>
    <s v="企業實習計劃說明會"/>
    <s v="0319_玉山銀行"/>
    <n v="2"/>
    <n v="107"/>
    <n v="1"/>
    <n v="1"/>
    <n v="10"/>
    <s v="否"/>
    <x v="764"/>
    <n v="1"/>
    <n v="0"/>
    <n v="0"/>
    <n v="1"/>
    <n v="0"/>
    <n v="0"/>
    <s v="系"/>
    <s v="國企"/>
    <s v="國企系"/>
    <s v="國企系"/>
  </r>
  <r>
    <s v="03 12 2019  1:19PM            "/>
    <s v="蘇映瑄"/>
    <s v="N225804571"/>
    <s v="女"/>
    <s v="09/18/1997                    "/>
    <s v="學生"/>
    <s v="管理學院                      "/>
    <s v="國企系"/>
    <s v="學士班"/>
    <n v="970435036"/>
    <s v="ying3480@gmail.com"/>
    <s v="其它"/>
    <s v="否"/>
    <n v="0"/>
    <n v="1"/>
    <s v="是"/>
    <m/>
    <s v="網路報名"/>
    <s v="140.112.25.103"/>
    <s v="b05704092"/>
    <n v="10"/>
    <s v="TIP"/>
    <s v="企業實習計劃說明會"/>
    <s v="0318_大昌華嘉"/>
    <n v="2"/>
    <n v="107"/>
    <n v="1"/>
    <n v="1"/>
    <n v="10"/>
    <m/>
    <x v="765"/>
    <n v="0"/>
    <n v="1"/>
    <n v="10"/>
    <n v="0"/>
    <n v="0"/>
    <n v="0"/>
    <s v="系"/>
    <s v="國企"/>
    <s v="國企系"/>
    <s v="國企系"/>
  </r>
  <r>
    <s v="03  7 2019  8:22PM            "/>
    <s v="蘇恩培"/>
    <s v="XA00046174"/>
    <s v="男"/>
    <s v="11/10/1992                    "/>
    <s v="學生"/>
    <s v="醫學院                        "/>
    <s v="分醫所"/>
    <s v="碩士班"/>
    <n v="981169751"/>
    <s v="nixonbiochem@gmail.com"/>
    <s v="其它"/>
    <s v="否"/>
    <n v="1"/>
    <n v="0"/>
    <s v="否"/>
    <m/>
    <s v="網路報名"/>
    <s v="140.112.25.121"/>
    <s v="r06448016"/>
    <n v="10"/>
    <s v="TIP"/>
    <s v="企業實習計劃說明會"/>
    <s v="0318_大昌華嘉"/>
    <n v="2"/>
    <n v="107"/>
    <n v="1"/>
    <n v="1"/>
    <n v="10"/>
    <m/>
    <x v="766"/>
    <n v="1"/>
    <n v="0"/>
    <n v="0"/>
    <n v="1"/>
    <n v="0"/>
    <n v="0"/>
    <s v="所"/>
    <s v="其他"/>
    <s v="其他系所"/>
    <s v="其他系所"/>
  </r>
  <r>
    <s v="03 12 2019 10:33AM            "/>
    <s v="蘇恩祺"/>
    <s v="A128377443"/>
    <s v="女"/>
    <s v="05/20/1993                    "/>
    <s v="學生"/>
    <s v="管理學院                      "/>
    <s v="商研所"/>
    <s v="碩士班"/>
    <n v="973610520"/>
    <s v="steve820520@gmail.com"/>
    <s v="其它"/>
    <s v="是"/>
    <n v="0"/>
    <n v="0"/>
    <s v="是"/>
    <m/>
    <s v="現場報名"/>
    <m/>
    <s v="r07741074"/>
    <n v="0"/>
    <s v="TIP"/>
    <s v="企業實習計劃說明會"/>
    <s v="0311_晟德集團"/>
    <n v="2"/>
    <n v="107"/>
    <n v="1"/>
    <n v="1"/>
    <n v="10"/>
    <m/>
    <x v="767"/>
    <n v="0"/>
    <n v="0"/>
    <n v="0"/>
    <n v="0"/>
    <n v="1"/>
    <n v="0"/>
    <s v="所"/>
    <s v="商研"/>
    <s v="商研所"/>
    <s v="商研所"/>
  </r>
  <r>
    <s v="03 12 2019  2:39PM            "/>
    <s v="蘇恩祺"/>
    <s v="A128377443"/>
    <s v="男"/>
    <s v="05/20/1993                    "/>
    <s v="學生"/>
    <s v="管理學院                      "/>
    <s v="商研所"/>
    <s v="碩士班"/>
    <n v="973610520"/>
    <s v="steve820520@gmail.com"/>
    <s v="其它"/>
    <s v="是"/>
    <n v="0"/>
    <n v="0"/>
    <s v="是"/>
    <m/>
    <s v="現場報名"/>
    <m/>
    <s v="r07741074"/>
    <n v="0"/>
    <s v="TIP"/>
    <s v="企業實習計劃說明會"/>
    <s v="0312_工研院產科國際所"/>
    <n v="2"/>
    <n v="107"/>
    <n v="1"/>
    <n v="1"/>
    <n v="10"/>
    <m/>
    <x v="767"/>
    <n v="0"/>
    <n v="0"/>
    <n v="0"/>
    <n v="0"/>
    <n v="1"/>
    <n v="0"/>
    <s v="所"/>
    <s v="商研"/>
    <s v="商研所"/>
    <s v="商研所"/>
  </r>
  <r>
    <s v="03 15 2019  3:07PM            "/>
    <s v="蘇恩祺"/>
    <s v="A128377443"/>
    <s v="女"/>
    <s v="05/20/1993                    "/>
    <s v="學生"/>
    <s v="管理學院                      "/>
    <s v="商研所"/>
    <s v="碩士班"/>
    <n v="973610520"/>
    <s v="steve820520@gmail.com"/>
    <s v="其它"/>
    <s v="是"/>
    <n v="0"/>
    <n v="0"/>
    <s v="是"/>
    <m/>
    <s v="現場報名"/>
    <m/>
    <s v="R07741074"/>
    <n v="0"/>
    <s v="TIP"/>
    <s v="企業實習計劃說明會"/>
    <s v="0315_聚陽實業"/>
    <n v="2"/>
    <n v="107"/>
    <n v="1"/>
    <n v="1"/>
    <n v="10"/>
    <m/>
    <x v="767"/>
    <n v="0"/>
    <n v="0"/>
    <n v="0"/>
    <n v="0"/>
    <n v="1"/>
    <n v="0"/>
    <s v="所"/>
    <s v="商研"/>
    <s v="商研所"/>
    <s v="商研所"/>
  </r>
  <r>
    <s v="03 19 2019  4:47PM            "/>
    <s v="蘇恩祺"/>
    <s v="A128377443"/>
    <s v="女"/>
    <s v="05/20/1993                    "/>
    <s v="學生"/>
    <s v="管理學院                      "/>
    <s v="商研所"/>
    <s v="碩士班"/>
    <n v="973610520"/>
    <s v="steve820520@gmail.com"/>
    <s v="其它"/>
    <s v="是"/>
    <n v="0"/>
    <n v="0"/>
    <s v="是"/>
    <m/>
    <s v="現場報名"/>
    <m/>
    <s v="r07741074"/>
    <n v="0"/>
    <s v="TIP"/>
    <s v="企業實習計劃說明會"/>
    <s v="0319_玉山銀行"/>
    <n v="2"/>
    <n v="107"/>
    <n v="1"/>
    <n v="1"/>
    <n v="10"/>
    <m/>
    <x v="767"/>
    <n v="0"/>
    <n v="0"/>
    <n v="0"/>
    <n v="0"/>
    <n v="1"/>
    <n v="0"/>
    <s v="所"/>
    <s v="商研"/>
    <s v="商研所"/>
    <s v="商研所"/>
  </r>
  <r>
    <s v="03 22 2019  3:34PM            "/>
    <s v="蘇恩祺"/>
    <s v="A128377443"/>
    <s v="男"/>
    <s v="05/20/1993                    "/>
    <s v="學生"/>
    <s v="管理學院                      "/>
    <s v="商研所"/>
    <s v="碩士班"/>
    <n v="973610520"/>
    <s v="steve820520@gmail.com"/>
    <s v="其它"/>
    <s v="是"/>
    <n v="0"/>
    <n v="0"/>
    <s v="是"/>
    <m/>
    <s v="現場報名"/>
    <m/>
    <s v="R07741074"/>
    <n v="0"/>
    <s v="TIP"/>
    <s v="企業實習計劃說明會"/>
    <s v="0322_台灣拜耳"/>
    <n v="2"/>
    <n v="107"/>
    <n v="1"/>
    <n v="1"/>
    <n v="10"/>
    <m/>
    <x v="767"/>
    <n v="0"/>
    <n v="0"/>
    <n v="0"/>
    <n v="0"/>
    <n v="1"/>
    <n v="0"/>
    <s v="所"/>
    <s v="商研"/>
    <s v="商研所"/>
    <s v="商研所"/>
  </r>
  <r>
    <s v="03 26 2019  2:34PM            "/>
    <s v="蘇恩祺"/>
    <s v="A128377443"/>
    <s v="男"/>
    <s v="05/20/1993                    "/>
    <s v="學生"/>
    <s v="管理學院                      "/>
    <s v="商研所"/>
    <s v="碩士班"/>
    <n v="973610520"/>
    <s v="steve820520@gmail.com"/>
    <s v="其它"/>
    <s v="是"/>
    <n v="0"/>
    <n v="0"/>
    <s v="是"/>
    <m/>
    <s v="現場報名"/>
    <m/>
    <s v="r07741074"/>
    <n v="0"/>
    <s v="TIP"/>
    <s v="企業實習計劃說明會"/>
    <s v="0325_富達投信"/>
    <n v="2"/>
    <n v="107"/>
    <n v="1"/>
    <n v="1"/>
    <n v="10"/>
    <m/>
    <x v="767"/>
    <n v="0"/>
    <n v="0"/>
    <n v="0"/>
    <n v="0"/>
    <n v="1"/>
    <n v="0"/>
    <s v="所"/>
    <s v="商研"/>
    <s v="商研所"/>
    <s v="商研所"/>
  </r>
  <r>
    <m/>
    <s v="蘇國華"/>
    <m/>
    <m/>
    <m/>
    <s v="企業夥伴"/>
    <s v="台北富邦銀行"/>
    <m/>
    <s v="其他"/>
    <m/>
    <m/>
    <m/>
    <m/>
    <m/>
    <m/>
    <s v="是"/>
    <m/>
    <s v="網路報名"/>
    <m/>
    <s v="其他"/>
    <m/>
    <s v="TCP"/>
    <s v="結業式"/>
    <s v="0329_結業式"/>
    <n v="2"/>
    <n v="107"/>
    <n v="1"/>
    <n v="0"/>
    <n v="0"/>
    <m/>
    <x v="768"/>
    <n v="0"/>
    <n v="1"/>
    <n v="0"/>
    <n v="0"/>
    <n v="0"/>
    <n v="0"/>
    <s v="其他"/>
    <s v="非在校生"/>
    <s v="其他"/>
    <s v="其他"/>
  </r>
  <r>
    <s v="03 15 2019  3:30PM            "/>
    <s v="蘇儀真"/>
    <s v="F228593435"/>
    <s v="女"/>
    <s v="05/17/1994                    "/>
    <s v="學生"/>
    <s v="理學院                        "/>
    <s v="心理系臨床組"/>
    <s v="碩士班"/>
    <n v="910169416"/>
    <s v="r05227202@ntu.edu.tw"/>
    <s v="其它"/>
    <s v="否"/>
    <n v="0"/>
    <n v="1"/>
    <s v="是"/>
    <m/>
    <s v="網路報名"/>
    <s v="140.112.25.32"/>
    <s v="r05227202"/>
    <n v="10"/>
    <s v="TIP"/>
    <s v="企業實習計劃說明會"/>
    <s v="0318_大昌華嘉"/>
    <n v="2"/>
    <n v="107"/>
    <n v="1"/>
    <n v="1"/>
    <n v="10"/>
    <m/>
    <x v="769"/>
    <n v="0"/>
    <n v="1"/>
    <n v="10"/>
    <n v="0"/>
    <n v="0"/>
    <n v="0"/>
    <s v="所"/>
    <s v="其他"/>
    <s v="其他系所"/>
    <s v="其他系所"/>
  </r>
  <r>
    <s v="02 17 2019  9:34PM            "/>
    <s v="龔律銘"/>
    <s v="A129681053"/>
    <s v="男"/>
    <s v="04/11/1999                    "/>
    <s v="學生"/>
    <s v="管理學院                      "/>
    <s v="國企系"/>
    <s v="學士班"/>
    <n v="988165217"/>
    <s v="b07704098@ntu.edu.tw"/>
    <s v="其它"/>
    <s v="否"/>
    <n v="0"/>
    <n v="1"/>
    <s v="是"/>
    <m/>
    <s v="網路報名"/>
    <s v="111.243.41.36"/>
    <s v="b07704098"/>
    <n v="10"/>
    <s v="TIP"/>
    <s v="企業實習計劃說明會"/>
    <s v="0306_藍天百腦匯"/>
    <n v="2"/>
    <n v="107"/>
    <n v="1"/>
    <n v="1"/>
    <n v="10"/>
    <s v="否"/>
    <x v="770"/>
    <n v="0"/>
    <n v="1"/>
    <n v="10"/>
    <n v="0"/>
    <n v="0"/>
    <n v="0"/>
    <s v="系"/>
    <s v="國企"/>
    <s v="國企系"/>
    <s v="國企系"/>
  </r>
  <r>
    <s v="02 17 2019  9:32PM            "/>
    <s v="龔律銘"/>
    <s v="A129681053"/>
    <s v="男"/>
    <s v="04/11/1999                    "/>
    <s v="學生"/>
    <s v="管理學院                      "/>
    <s v="國企系"/>
    <s v="學士班"/>
    <n v="988165217"/>
    <s v="b07704098@ntu.edu.tw"/>
    <s v="其它"/>
    <s v="否"/>
    <n v="0"/>
    <n v="1"/>
    <s v="是"/>
    <m/>
    <s v="網路報名"/>
    <s v="111.243.41.36"/>
    <s v="b07704098"/>
    <n v="10"/>
    <s v="TIP"/>
    <s v="企業實習計劃說明會"/>
    <s v="0319_玉山銀行"/>
    <n v="2"/>
    <n v="107"/>
    <n v="1"/>
    <n v="1"/>
    <n v="10"/>
    <s v="否"/>
    <x v="770"/>
    <n v="0"/>
    <n v="1"/>
    <n v="10"/>
    <n v="0"/>
    <n v="0"/>
    <n v="0"/>
    <s v="系"/>
    <s v="國企"/>
    <s v="國企系"/>
    <s v="國企系"/>
  </r>
  <r>
    <s v="03 19 2019  6:35PM            "/>
    <s v="龔律銘"/>
    <s v="A129681053"/>
    <s v="男"/>
    <s v="04/11/1999                    "/>
    <s v="學生"/>
    <s v="管理學院                      "/>
    <s v="國企系"/>
    <s v="學士班"/>
    <n v="988165217"/>
    <s v="b07704098@ntu.edu.tw"/>
    <s v="其它"/>
    <s v="否"/>
    <n v="0"/>
    <n v="1"/>
    <s v="是"/>
    <m/>
    <s v="網路報名"/>
    <s v="114.137.4.42"/>
    <s v="b07704098"/>
    <n v="10"/>
    <s v="職涯講堂"/>
    <s v="校友職涯分享會"/>
    <s v="0320_國企B97陳迦樂"/>
    <n v="2"/>
    <n v="107"/>
    <n v="1"/>
    <n v="1"/>
    <n v="10"/>
    <s v="會不會覺得轉換跑道過程中，需要面對暫時性失業或是適應新環境很有壓力，該如何處理壓力呢？"/>
    <x v="770"/>
    <n v="0"/>
    <n v="1"/>
    <n v="10"/>
    <n v="0"/>
    <n v="0"/>
    <n v="0"/>
    <s v="系"/>
    <s v="國企"/>
    <s v="國企系"/>
    <s v="國企系"/>
  </r>
  <r>
    <s v="02 17 2019  9:33PM            "/>
    <s v="龔律銘"/>
    <s v="A129681053"/>
    <s v="男"/>
    <s v="04/11/1999                    "/>
    <s v="學生"/>
    <s v="管理學院                      "/>
    <s v="國企系"/>
    <s v="學士班"/>
    <n v="988165217"/>
    <s v="b07704098@ntu.edu.tw"/>
    <s v="其它"/>
    <s v="否"/>
    <n v="1"/>
    <n v="0"/>
    <s v="否"/>
    <m/>
    <s v="網路報名"/>
    <s v="111.243.41.36"/>
    <s v="b07704098"/>
    <n v="10"/>
    <s v="TIP"/>
    <s v="企業實習計劃說明會"/>
    <s v="0320_國泰金控"/>
    <n v="2"/>
    <n v="107"/>
    <n v="1"/>
    <n v="1"/>
    <n v="10"/>
    <s v="無"/>
    <x v="770"/>
    <n v="1"/>
    <n v="0"/>
    <n v="0"/>
    <n v="1"/>
    <n v="0"/>
    <n v="0"/>
    <s v="系"/>
    <s v="國企"/>
    <s v="國企系"/>
    <s v="國企系"/>
  </r>
  <r>
    <s v="03 19 2019  6:31PM            "/>
    <s v="龔律銘"/>
    <s v="A129681053"/>
    <s v="男"/>
    <s v="04/11/1999                    "/>
    <s v="學生"/>
    <s v="管理學院                      "/>
    <s v="國企系"/>
    <s v="學士班"/>
    <n v="988165217"/>
    <s v="b07704098@ntu.edu.tw"/>
    <s v="其它"/>
    <s v="否"/>
    <n v="0"/>
    <n v="1"/>
    <s v="是"/>
    <m/>
    <s v="網路報名"/>
    <s v="114.137.4.42"/>
    <s v="b07704098"/>
    <n v="6"/>
    <s v="職涯講堂"/>
    <s v="學長姐實習經驗分享會"/>
    <s v="0326_工管B05孫儷芯/國企B04童安弘"/>
    <n v="2"/>
    <n v="107"/>
    <n v="1"/>
    <n v="1"/>
    <n v="10"/>
    <s v="實習期間最重視的態度是？"/>
    <x v="770"/>
    <n v="0"/>
    <n v="1"/>
    <n v="10"/>
    <n v="0"/>
    <n v="0"/>
    <n v="0"/>
    <s v="系"/>
    <s v="國企"/>
    <s v="國企系"/>
    <s v="國企系"/>
  </r>
  <r>
    <s v="04  6 2019  1:56PM            "/>
    <s v="龔律銘"/>
    <s v="A129681053"/>
    <s v="男"/>
    <s v="04/11/1999                    "/>
    <s v="學生"/>
    <s v="管理學院                      "/>
    <s v="國企系"/>
    <s v="學士班"/>
    <n v="988165217"/>
    <s v="b07704098@ntu.edu.tw"/>
    <s v="其它"/>
    <s v="否"/>
    <n v="1"/>
    <n v="0"/>
    <s v="否"/>
    <m/>
    <s v="網路報名"/>
    <s v="140.112.4.192"/>
    <s v="b07704098"/>
    <n v="6"/>
    <s v="職涯講堂"/>
    <s v="校友職涯分享會"/>
    <s v="0423_EMBA108級鄭玉琪"/>
    <n v="2"/>
    <n v="107"/>
    <n v="1"/>
    <n v="1"/>
    <n v="10"/>
    <s v="您如何以管理者的思維 去理解理工背景的人才思維模式 ，並讓理工人願意為團隊做事"/>
    <x v="770"/>
    <n v="1"/>
    <n v="0"/>
    <n v="0"/>
    <n v="1"/>
    <n v="0"/>
    <n v="0"/>
    <s v="系"/>
    <s v="國企"/>
    <s v="國企系"/>
    <s v="國企系"/>
  </r>
  <r>
    <s v="03 19 2019  6:33PM            "/>
    <s v="龔律銘"/>
    <s v="A129681053"/>
    <s v="男"/>
    <s v="04/11/1999                    "/>
    <s v="學生"/>
    <s v="管理學院                      "/>
    <s v="國企系"/>
    <s v="學士班"/>
    <n v="988165217"/>
    <s v="b07704098@ntu.edu.tw"/>
    <s v="其它"/>
    <s v="否"/>
    <n v="1"/>
    <n v="0"/>
    <s v="否"/>
    <m/>
    <s v="網路報名"/>
    <s v="114.137.4.42"/>
    <s v="b07704098"/>
    <n v="6"/>
    <s v="職涯講堂"/>
    <s v="實習經驗分享"/>
    <s v="0429_國企R06林威宇國企B04陳雨彤"/>
    <n v="2"/>
    <n v="107"/>
    <n v="1"/>
    <n v="1"/>
    <n v="10"/>
    <s v="如果不喜歡與人接觸，該如何透過實習找到與人相處的自信"/>
    <x v="770"/>
    <n v="1"/>
    <n v="0"/>
    <n v="0"/>
    <n v="1"/>
    <n v="0"/>
    <n v="0"/>
    <s v="系"/>
    <s v="國企"/>
    <s v="國企系"/>
    <s v="國企系"/>
  </r>
  <r>
    <s v="05  9 2019  9:08AM            "/>
    <s v="龔律銘"/>
    <s v="A129681053"/>
    <s v="男"/>
    <s v="04/11/1999                    "/>
    <s v="學生"/>
    <s v="管理學院                      "/>
    <s v="國企系"/>
    <s v="學士班"/>
    <n v="928010192"/>
    <s v="masterisrulai@gmail.com"/>
    <s v="其它"/>
    <s v="是"/>
    <n v="0"/>
    <n v="0"/>
    <s v="是"/>
    <m/>
    <s v="現場報名"/>
    <m/>
    <s v="b07704098"/>
    <n v="6"/>
    <s v="TIP"/>
    <s v="企業實習說明會"/>
    <s v="0508_台大創創中心"/>
    <n v="2"/>
    <n v="107"/>
    <n v="1"/>
    <n v="1"/>
    <n v="10"/>
    <m/>
    <x v="770"/>
    <n v="0"/>
    <n v="0"/>
    <n v="0"/>
    <n v="0"/>
    <n v="1"/>
    <n v="0"/>
    <s v="系"/>
    <s v="國企"/>
    <s v="國企系"/>
    <s v="國企系"/>
  </r>
  <r>
    <s v="05  9 2019  9:08AM            "/>
    <s v="龔律銘"/>
    <s v="A129681053"/>
    <s v="男"/>
    <s v="04/11/1999                    "/>
    <s v="學生"/>
    <s v="管理學院                      "/>
    <s v="國企系"/>
    <s v="學士班"/>
    <n v="928010192"/>
    <s v="masterisrulai@gmail.com"/>
    <s v="其它"/>
    <s v="是"/>
    <n v="0"/>
    <n v="0"/>
    <m/>
    <m/>
    <m/>
    <m/>
    <s v="b07704098"/>
    <n v="6"/>
    <s v="黑名單"/>
    <s v="20190509-20190623"/>
    <m/>
    <n v="2"/>
    <n v="107"/>
    <n v="1"/>
    <n v="1"/>
    <n v="10"/>
    <m/>
    <x v="770"/>
    <n v="0"/>
    <n v="0"/>
    <n v="-40"/>
    <n v="-3"/>
    <n v="0"/>
    <n v="0"/>
    <s v="系"/>
    <s v="國企"/>
    <s v="國企系"/>
    <s v="國企系"/>
  </r>
  <r>
    <s v="05 15 2019  3:06PM            "/>
    <s v="劉家瑜"/>
    <s v="B223236771"/>
    <s v="女"/>
    <s v="04/09/1999                    "/>
    <s v="學生"/>
    <s v="管理學院                      "/>
    <s v="工管系企管組"/>
    <s v="學士班"/>
    <n v="905910996"/>
    <s v="liu190409@gmail.com"/>
    <s v="其它"/>
    <s v="是"/>
    <n v="0"/>
    <n v="0"/>
    <s v="是"/>
    <m/>
    <s v="邀請制"/>
    <m/>
    <s v="B06701159"/>
    <n v="6"/>
    <s v="菁粹會客室"/>
    <s v="與C level有約"/>
    <s v="0514_WTW王伯松總經理"/>
    <n v="2"/>
    <n v="107"/>
    <n v="1"/>
    <n v="1"/>
    <n v="-30"/>
    <m/>
    <x v="647"/>
    <n v="0"/>
    <n v="1"/>
    <n v="-30"/>
    <n v="0"/>
    <n v="0"/>
    <n v="0"/>
    <s v="系"/>
    <s v="工管"/>
    <s v="工管系"/>
    <s v="工管系"/>
  </r>
  <r>
    <s v="05 15 2019  3:06PM            "/>
    <s v="蔡柏旻"/>
    <s v="L123927353"/>
    <s v="男"/>
    <s v="09/25/1996                    "/>
    <s v="學生"/>
    <s v="管理學院                      "/>
    <s v="會計系"/>
    <s v="學士班"/>
    <n v="223361763"/>
    <m/>
    <s v="其它"/>
    <s v="是"/>
    <n v="0"/>
    <n v="0"/>
    <s v="是"/>
    <m/>
    <s v="邀請制"/>
    <m/>
    <s v="b04702104"/>
    <n v="6"/>
    <s v="菁粹會客室"/>
    <s v="與C level有約"/>
    <s v="0514_WTW王伯松總經理"/>
    <n v="2"/>
    <n v="107"/>
    <n v="1"/>
    <n v="1"/>
    <n v="-30"/>
    <m/>
    <x v="676"/>
    <n v="0"/>
    <n v="1"/>
    <n v="-30"/>
    <n v="0"/>
    <n v="0"/>
    <n v="0"/>
    <s v="系"/>
    <s v="會計"/>
    <s v="會計系"/>
    <s v="會計系"/>
  </r>
  <r>
    <s v="05 15 2019  3:06PM            "/>
    <s v="黃冠綸"/>
    <s v="A129648674"/>
    <s v="男"/>
    <s v="09/13/1997                    "/>
    <s v="學生"/>
    <s v="管理學院                      "/>
    <s v="會計系"/>
    <s v="學士班"/>
    <n v="911569969"/>
    <m/>
    <s v="其它"/>
    <s v="是"/>
    <n v="0"/>
    <n v="0"/>
    <s v="是"/>
    <m/>
    <s v="邀請制"/>
    <m/>
    <s v="B05702093"/>
    <n v="6"/>
    <s v="菁粹會客室"/>
    <s v="與C level有約"/>
    <s v="0514_WTW王伯松總經理"/>
    <n v="2"/>
    <n v="107"/>
    <n v="1"/>
    <n v="1"/>
    <n v="-30"/>
    <m/>
    <x v="535"/>
    <n v="0"/>
    <n v="1"/>
    <n v="-30"/>
    <n v="0"/>
    <n v="0"/>
    <n v="0"/>
    <s v="系"/>
    <s v="會計"/>
    <s v="會計系"/>
    <s v="會計系"/>
  </r>
  <r>
    <s v="05 15 2019  3:07PM            "/>
    <s v="陳思吟"/>
    <s v="E225108004"/>
    <s v="男"/>
    <s v="04/13/1996                    "/>
    <s v="學生"/>
    <s v="管理學院                      "/>
    <s v="國企系"/>
    <s v="碩士班"/>
    <n v="923260512"/>
    <s v="shihyin96@gmail.com"/>
    <s v="其它"/>
    <s v="是"/>
    <n v="0"/>
    <n v="0"/>
    <s v="是"/>
    <m/>
    <s v="邀請制"/>
    <m/>
    <s v="R07724009"/>
    <n v="6"/>
    <s v="菁粹會客室"/>
    <s v="與C level有約"/>
    <s v="0514_WTW王伯松總經理"/>
    <n v="2"/>
    <n v="107"/>
    <n v="1"/>
    <n v="1"/>
    <n v="-30"/>
    <m/>
    <x v="457"/>
    <n v="0"/>
    <n v="1"/>
    <n v="-30"/>
    <n v="0"/>
    <n v="0"/>
    <n v="0"/>
    <s v="所"/>
    <s v="國企"/>
    <s v="國企所"/>
    <s v="國企所"/>
  </r>
  <r>
    <s v="05 15 2019  3:07PM            "/>
    <s v="林柏均"/>
    <s v="V221422703"/>
    <s v="男"/>
    <s v="10/13/1996                    "/>
    <s v="學生"/>
    <s v="社會科學院                    "/>
    <s v="政治系國關組"/>
    <s v="學士班"/>
    <n v="955520707"/>
    <m/>
    <s v="其它"/>
    <s v="是"/>
    <n v="0"/>
    <n v="0"/>
    <s v="是"/>
    <m/>
    <s v="邀請制"/>
    <m/>
    <s v="B04302203"/>
    <n v="6"/>
    <s v="菁粹會客室"/>
    <s v="與C level有約"/>
    <s v="0514_WTW王伯松總經理"/>
    <n v="2"/>
    <n v="107"/>
    <n v="1"/>
    <n v="1"/>
    <n v="-30"/>
    <m/>
    <x v="219"/>
    <n v="0"/>
    <n v="1"/>
    <n v="-30"/>
    <n v="0"/>
    <n v="0"/>
    <n v="0"/>
    <s v="系"/>
    <s v="其他"/>
    <s v="其他系所"/>
    <s v="其他系所"/>
  </r>
  <r>
    <s v="05 15 2019  3:07PM            "/>
    <s v="葉明茵"/>
    <s v="A230598605"/>
    <s v="男"/>
    <s v="08/30/2000                    "/>
    <s v="學生"/>
    <s v="管理學院                      "/>
    <s v="國企系"/>
    <s v="學士班"/>
    <n v="970954028"/>
    <s v="s410366@shsh.tw"/>
    <s v="其它"/>
    <s v="是"/>
    <n v="0"/>
    <n v="0"/>
    <s v="是"/>
    <m/>
    <s v="邀請制"/>
    <m/>
    <s v="b07704039"/>
    <n v="6"/>
    <s v="菁粹會客室"/>
    <s v="與C level有約"/>
    <s v="0514_WTW王伯松總經理"/>
    <n v="2"/>
    <n v="107"/>
    <n v="1"/>
    <n v="1"/>
    <n v="-30"/>
    <m/>
    <x v="596"/>
    <n v="0"/>
    <n v="1"/>
    <n v="-30"/>
    <n v="0"/>
    <n v="0"/>
    <n v="0"/>
    <s v="系"/>
    <s v="國企"/>
    <s v="國企系"/>
    <s v="國企系"/>
  </r>
  <r>
    <s v="04 23 2019  5:21PM            "/>
    <s v="周承宏"/>
    <s v="F130105032"/>
    <s v="男"/>
    <s v="10/24/1997                    "/>
    <s v="學生"/>
    <s v="理學院                        "/>
    <s v="心理系"/>
    <s v="學士班"/>
    <n v="983803555"/>
    <s v="b05207038@ntu.edu.tw"/>
    <s v="其它"/>
    <s v="否"/>
    <n v="0"/>
    <n v="1"/>
    <s v="是"/>
    <m/>
    <s v="網路報名"/>
    <s v="140.112.4.192"/>
    <s v="b05207038"/>
    <n v="6"/>
    <s v="TIP"/>
    <s v="企業實習說明會 "/>
    <s v="0522_統一企業&amp;統一數網"/>
    <n v="2"/>
    <n v="107"/>
    <n v="1"/>
    <n v="1"/>
    <n v="10"/>
    <s v="否"/>
    <x v="175"/>
    <n v="0"/>
    <n v="1"/>
    <n v="10"/>
    <n v="0"/>
    <n v="0"/>
    <n v="0"/>
    <s v="系"/>
    <s v="其他"/>
    <s v="其他系所"/>
    <s v="其他系所"/>
  </r>
  <r>
    <s v="04 23 2019  6:50PM            "/>
    <s v="張仕霖"/>
    <s v="D122723506"/>
    <s v="男"/>
    <s v="04/10/1997                    "/>
    <s v="學生"/>
    <s v="管理學院                      "/>
    <s v="會計系"/>
    <s v="學士班"/>
    <n v="916661040"/>
    <s v="b04702081@ntu.edu.tw"/>
    <s v="其它"/>
    <s v="否"/>
    <n v="0"/>
    <n v="1"/>
    <s v="是"/>
    <m/>
    <s v="網路報名"/>
    <s v="140.112.7.185"/>
    <s v="b04702081"/>
    <n v="6"/>
    <s v="TIP"/>
    <s v="企業實習說明會 "/>
    <s v="0522_統一企業&amp;統一數網"/>
    <n v="2"/>
    <n v="107"/>
    <n v="1"/>
    <n v="1"/>
    <n v="10"/>
    <s v="有，玉山銀行財金處、海鷗國際貿易會計部門"/>
    <x v="340"/>
    <n v="0"/>
    <n v="1"/>
    <n v="10"/>
    <n v="0"/>
    <n v="0"/>
    <n v="0"/>
    <s v="系"/>
    <s v="會計"/>
    <s v="會計系"/>
    <s v="會計系"/>
  </r>
  <r>
    <s v="04 24 2019 12:29AM            "/>
    <s v="李佳蓁"/>
    <s v="C221432865"/>
    <s v="女"/>
    <s v="07/14/1994                    "/>
    <s v="學生"/>
    <s v="管理學院                      "/>
    <s v="商研所"/>
    <s v="碩士班"/>
    <n v="910860568"/>
    <s v="candice.lee101@gmail.com"/>
    <s v="其它"/>
    <s v="否"/>
    <n v="1"/>
    <n v="0"/>
    <s v="否"/>
    <m/>
    <s v="網路報名"/>
    <s v="140.112.235.210"/>
    <s v="r05741076"/>
    <n v="6"/>
    <s v="TIP"/>
    <s v="企業實習說明會 "/>
    <s v="0522_統一企業&amp;統一數網"/>
    <n v="2"/>
    <n v="107"/>
    <n v="1"/>
    <n v="1"/>
    <n v="10"/>
    <s v="是"/>
    <x v="120"/>
    <n v="1"/>
    <n v="0"/>
    <n v="0"/>
    <n v="1"/>
    <n v="0"/>
    <n v="0"/>
    <s v="所"/>
    <s v="商研"/>
    <s v="商研所"/>
    <s v="商研所"/>
  </r>
  <r>
    <s v="04 24 2019  4:19PM            "/>
    <s v="鄭雅倩"/>
    <s v="F229134127"/>
    <s v="女"/>
    <s v="12/16/1996                    "/>
    <s v="學生"/>
    <s v="社會科學院                    "/>
    <s v="政治系政論組"/>
    <s v="學士班"/>
    <n v="222135881"/>
    <s v="b04302147@ntu.edu.tw"/>
    <s v="其它"/>
    <s v="否"/>
    <n v="1"/>
    <n v="0"/>
    <s v="否"/>
    <m/>
    <s v="網路報名"/>
    <s v="211.23.141.98"/>
    <s v="b04302147"/>
    <n v="6"/>
    <s v="TIP"/>
    <s v="企業實習說明會 "/>
    <s v="0522_統一企業&amp;統一數網"/>
    <n v="2"/>
    <n v="107"/>
    <n v="1"/>
    <n v="1"/>
    <n v="10"/>
    <s v="有"/>
    <x v="771"/>
    <n v="1"/>
    <n v="0"/>
    <n v="0"/>
    <n v="1"/>
    <n v="0"/>
    <n v="0"/>
    <s v="系"/>
    <s v="其他"/>
    <s v="其他系所"/>
    <s v="其他系所"/>
  </r>
  <r>
    <s v="04 24 2019  4:45PM            "/>
    <s v="李嘉軒"/>
    <s v="T224092821"/>
    <s v="女"/>
    <s v="12/29/1995                    "/>
    <s v="學生"/>
    <s v="管理學院                      "/>
    <s v="財金系"/>
    <s v="碩士班"/>
    <n v="986582685"/>
    <s v="r07723081@ntu.edu.tw"/>
    <s v="其它"/>
    <s v="是"/>
    <n v="0"/>
    <n v="1"/>
    <s v="是"/>
    <m/>
    <s v="網路報名"/>
    <s v="140.112.25.106"/>
    <s v="r07723081"/>
    <n v="6"/>
    <s v="TIP"/>
    <s v="企業實習說明會 "/>
    <s v="0522_統一企業&amp;統一數網"/>
    <n v="2"/>
    <n v="107"/>
    <n v="1"/>
    <n v="1"/>
    <n v="10"/>
    <s v="Y"/>
    <x v="157"/>
    <n v="0"/>
    <n v="1"/>
    <n v="10"/>
    <n v="0"/>
    <n v="0"/>
    <n v="0"/>
    <s v="所"/>
    <s v="財金"/>
    <s v="財金所"/>
    <s v="財金所"/>
  </r>
  <r>
    <s v="04 25 2019  7:13PM            "/>
    <s v="方婕薰"/>
    <s v="A230325086"/>
    <s v="女"/>
    <s v="02/06/1999                    "/>
    <s v="學生"/>
    <s v="管理學院                      "/>
    <s v="財金系"/>
    <s v="學士班"/>
    <n v="975686915"/>
    <s v="b06703007@ntu.edu.tw"/>
    <s v="其它"/>
    <s v="否"/>
    <n v="0"/>
    <n v="1"/>
    <s v="是"/>
    <m/>
    <s v="網路報名"/>
    <s v="140.112.25.26"/>
    <s v="b06703007"/>
    <n v="6"/>
    <s v="TIP"/>
    <s v="企業實習說明會 "/>
    <s v="0522_統一企業&amp;統一數網"/>
    <n v="2"/>
    <n v="107"/>
    <n v="1"/>
    <n v="1"/>
    <n v="10"/>
    <s v="否"/>
    <x v="10"/>
    <n v="0"/>
    <n v="1"/>
    <n v="10"/>
    <n v="0"/>
    <n v="0"/>
    <n v="0"/>
    <s v="系"/>
    <s v="財金"/>
    <s v="財金系"/>
    <s v="財金系"/>
  </r>
  <r>
    <s v="04 25 2019  7:13PM            "/>
    <s v="梁品萱"/>
    <s v="F229449847"/>
    <s v="女"/>
    <s v="05/10/1999                    "/>
    <s v="學生"/>
    <s v="管理學院                      "/>
    <s v="財金系"/>
    <s v="學士班"/>
    <n v="987252310"/>
    <s v="rachel051026@gmail.com"/>
    <s v="其它"/>
    <s v="否"/>
    <n v="0"/>
    <n v="1"/>
    <s v="是"/>
    <m/>
    <s v="網路報名"/>
    <s v="140.112.25.40"/>
    <s v="b06703097"/>
    <n v="6"/>
    <s v="TIP"/>
    <s v="企業實習說明會 "/>
    <s v="0522_統一企業&amp;統一數網"/>
    <n v="2"/>
    <n v="107"/>
    <n v="1"/>
    <n v="1"/>
    <n v="10"/>
    <s v="否"/>
    <x v="370"/>
    <n v="0"/>
    <n v="1"/>
    <n v="10"/>
    <n v="0"/>
    <n v="0"/>
    <n v="0"/>
    <s v="系"/>
    <s v="財金"/>
    <s v="財金系"/>
    <s v="財金系"/>
  </r>
  <r>
    <s v="04 27 2019  1:41PM            "/>
    <s v="潘君亭"/>
    <s v="F228459232"/>
    <s v="女"/>
    <s v="03/24/1993                    "/>
    <s v="學生"/>
    <s v="管理學院                      "/>
    <s v="國企系"/>
    <s v="碩士班"/>
    <n v="910194409"/>
    <s v="capller589@gmail.com"/>
    <s v="其它"/>
    <s v="否"/>
    <n v="0"/>
    <n v="1"/>
    <s v="是"/>
    <m/>
    <s v="網路報名"/>
    <s v="180.217.101.53"/>
    <s v="r07724044"/>
    <n v="6"/>
    <s v="TIP"/>
    <s v="企業實習說明會 "/>
    <s v="0522_統一企業&amp;統一數網"/>
    <n v="2"/>
    <n v="107"/>
    <n v="1"/>
    <n v="1"/>
    <n v="10"/>
    <s v="是"/>
    <x v="657"/>
    <n v="0"/>
    <n v="1"/>
    <n v="10"/>
    <n v="0"/>
    <n v="0"/>
    <n v="0"/>
    <s v="所"/>
    <s v="國企"/>
    <s v="國企所"/>
    <s v="國企所"/>
  </r>
  <r>
    <s v="04 27 2019 11:06PM            "/>
    <s v="曾?涵"/>
    <s v="D222877896"/>
    <s v="女"/>
    <s v="10/18/1996                    "/>
    <s v="學生"/>
    <s v="生物資源暨農學院              "/>
    <s v="森林環資系"/>
    <s v="學士班"/>
    <n v="963939840"/>
    <s v="B04605041@ntu.edu.tw"/>
    <s v="其它"/>
    <s v="否"/>
    <n v="1"/>
    <n v="0"/>
    <s v="否"/>
    <m/>
    <s v="網路報名"/>
    <s v="140.112.4.209"/>
    <s v="b04605041"/>
    <n v="6"/>
    <s v="TIP"/>
    <s v="企業實習說明會 "/>
    <s v="0522_統一企業&amp;統一數網"/>
    <n v="2"/>
    <n v="107"/>
    <n v="1"/>
    <n v="1"/>
    <n v="10"/>
    <s v="否"/>
    <x v="500"/>
    <n v="1"/>
    <n v="0"/>
    <n v="0"/>
    <n v="1"/>
    <n v="0"/>
    <n v="0"/>
    <s v="系"/>
    <s v="其他"/>
    <s v="其他系所"/>
    <s v="其他系所"/>
  </r>
  <r>
    <s v="04 28 2019 10:52AM            "/>
    <s v="盧繹安"/>
    <s v="B123195362"/>
    <s v="男"/>
    <s v="10/04/1997                    "/>
    <s v="學生"/>
    <s v="管理學院                      "/>
    <s v="會計系"/>
    <s v="學士班"/>
    <n v="974336958"/>
    <s v="b05702031@ntu.edu.tw"/>
    <s v="其它"/>
    <s v="否"/>
    <n v="0"/>
    <n v="1"/>
    <s v="是"/>
    <m/>
    <s v="網路報名"/>
    <s v="140.112.244.27"/>
    <s v="b05702031"/>
    <n v="6"/>
    <s v="TIP"/>
    <s v="企業實習說明會 "/>
    <s v="0522_統一企業&amp;統一數網"/>
    <n v="2"/>
    <n v="107"/>
    <n v="1"/>
    <n v="1"/>
    <n v="10"/>
    <s v="是"/>
    <x v="706"/>
    <n v="0"/>
    <n v="1"/>
    <n v="10"/>
    <n v="0"/>
    <n v="0"/>
    <n v="0"/>
    <s v="系"/>
    <s v="會計"/>
    <s v="會計系"/>
    <s v="會計系"/>
  </r>
  <r>
    <s v="04 28 2019 10:48PM            "/>
    <s v="朱嘉賢"/>
    <s v="XB00057393"/>
    <s v="女"/>
    <s v="10/31/1995                    "/>
    <s v="學生"/>
    <s v="生物資源暨農學院              "/>
    <s v="森林環資系"/>
    <s v="學士班"/>
    <n v="983477641"/>
    <s v="B04605084@ntu.edu.tw"/>
    <s v="其它"/>
    <s v="否"/>
    <n v="0"/>
    <n v="1"/>
    <s v="是"/>
    <m/>
    <s v="網路報名"/>
    <s v="140.112.215.27"/>
    <s v="b04605084"/>
    <n v="6"/>
    <s v="TIP"/>
    <s v="企業實習說明會 "/>
    <s v="0522_統一企業&amp;統一數網"/>
    <n v="2"/>
    <n v="107"/>
    <n v="1"/>
    <n v="1"/>
    <n v="10"/>
    <s v="NO"/>
    <x v="57"/>
    <n v="0"/>
    <n v="1"/>
    <n v="10"/>
    <n v="0"/>
    <n v="0"/>
    <n v="0"/>
    <s v="系"/>
    <s v="其他"/>
    <s v="其他系所"/>
    <s v="其他系所"/>
  </r>
  <r>
    <s v="04 28 2019 11:53PM            "/>
    <s v="鍾采昀"/>
    <s v="H224948347"/>
    <s v="女"/>
    <s v="01/24/1998                    "/>
    <s v="學生"/>
    <s v="管理學院                      "/>
    <s v="工管系企管組"/>
    <s v="學士班"/>
    <n v="937474272"/>
    <s v="b05303033@ntu.edu.tw"/>
    <s v="其它"/>
    <s v="否"/>
    <n v="0"/>
    <n v="1"/>
    <s v="是"/>
    <m/>
    <s v="網路報名"/>
    <s v="180.217.230.128"/>
    <s v="b05303033"/>
    <n v="6"/>
    <s v="TIP"/>
    <s v="企業實習說明會 "/>
    <s v="0522_統一企業&amp;統一數網"/>
    <n v="2"/>
    <n v="107"/>
    <n v="1"/>
    <n v="1"/>
    <n v="10"/>
    <s v="是"/>
    <x v="742"/>
    <n v="0"/>
    <n v="1"/>
    <n v="10"/>
    <n v="0"/>
    <n v="0"/>
    <n v="0"/>
    <s v="系"/>
    <s v="工管"/>
    <s v="工管系"/>
    <s v="工管系"/>
  </r>
  <r>
    <s v="04 30 2019  4:28PM            "/>
    <s v="游馥嘉"/>
    <s v="H223984938"/>
    <s v="女"/>
    <s v="09/24/1992                    "/>
    <s v="學生"/>
    <s v="管理學院                      "/>
    <s v="國企系"/>
    <s v="碩士班"/>
    <n v="912662856"/>
    <s v="cms4218@yahoo.com.tw"/>
    <s v="其它"/>
    <s v="否"/>
    <n v="0"/>
    <n v="1"/>
    <s v="是"/>
    <m/>
    <s v="網路報名"/>
    <s v="223.136.72.144"/>
    <s v="r06724003"/>
    <n v="6"/>
    <s v="TIP"/>
    <s v="企業實習說明會 "/>
    <s v="0522_統一企業&amp;統一數網"/>
    <n v="2"/>
    <n v="107"/>
    <n v="1"/>
    <n v="1"/>
    <n v="10"/>
    <s v="否"/>
    <x v="510"/>
    <n v="0"/>
    <n v="1"/>
    <n v="10"/>
    <n v="0"/>
    <n v="0"/>
    <n v="0"/>
    <s v="所"/>
    <s v="國企"/>
    <s v="國企所"/>
    <s v="國企所"/>
  </r>
  <r>
    <s v="04 30 2019 11:35PM            "/>
    <s v="王翊淇"/>
    <s v="A230133462"/>
    <s v="女"/>
    <s v="10/26/1998                    "/>
    <s v="學生"/>
    <s v="法律學院                      "/>
    <s v="法律系法學組"/>
    <s v="學士班"/>
    <n v="908005132"/>
    <s v="elva19981026@gmail.com"/>
    <s v="其它"/>
    <s v="否"/>
    <n v="0"/>
    <n v="1"/>
    <s v="是"/>
    <m/>
    <s v="網路報名"/>
    <s v="150.116.31.82"/>
    <s v="b06a01122"/>
    <n v="6"/>
    <s v="TIP"/>
    <s v="企業實習說明會 "/>
    <s v="0522_統一企業&amp;統一數網"/>
    <n v="2"/>
    <n v="107"/>
    <n v="1"/>
    <n v="1"/>
    <n v="10"/>
    <s v="否"/>
    <x v="29"/>
    <n v="0"/>
    <n v="1"/>
    <n v="10"/>
    <n v="0"/>
    <n v="0"/>
    <n v="0"/>
    <s v="系"/>
    <s v="其他"/>
    <s v="其他系所"/>
    <s v="其他系所"/>
  </r>
  <r>
    <s v="05  1 2019  1:53AM            "/>
    <s v="朱梓安"/>
    <s v="AC30060946"/>
    <s v="男"/>
    <s v="06/22/1994                    "/>
    <s v="學生"/>
    <s v="管理學院                      "/>
    <s v="財金系"/>
    <s v="碩士班"/>
    <n v="975500197"/>
    <s v="r07723042@ntu.edu.tw"/>
    <s v="其它"/>
    <s v="否"/>
    <n v="0"/>
    <n v="1"/>
    <s v="是"/>
    <m/>
    <s v="網路報名"/>
    <s v="111.71.22.158"/>
    <s v="r07723042"/>
    <n v="6"/>
    <s v="TIP"/>
    <s v="企業實習說明會 "/>
    <s v="0522_統一企業&amp;統一數網"/>
    <n v="2"/>
    <n v="107"/>
    <n v="1"/>
    <n v="1"/>
    <n v="10"/>
    <s v="有"/>
    <x v="56"/>
    <n v="0"/>
    <n v="1"/>
    <n v="10"/>
    <n v="0"/>
    <n v="0"/>
    <n v="0"/>
    <s v="所"/>
    <s v="財金"/>
    <s v="財金所"/>
    <s v="財金所"/>
  </r>
  <r>
    <s v="05  1 2019 11:36AM            "/>
    <s v="劉嘉茜"/>
    <s v="A230913353"/>
    <s v="女"/>
    <s v="01/22/2000                    "/>
    <s v="學生"/>
    <s v="管理學院                      "/>
    <s v="財金系"/>
    <s v="學士班"/>
    <n v="956160576"/>
    <s v="jenny1371@gmail.com"/>
    <s v="其它"/>
    <s v="否"/>
    <n v="1"/>
    <n v="0"/>
    <s v="否"/>
    <m/>
    <s v="網路報名"/>
    <s v="114.136.141.226"/>
    <s v="b07703125"/>
    <n v="6"/>
    <s v="TIP"/>
    <s v="企業實習說明會 "/>
    <s v="0522_統一企業&amp;統一數網"/>
    <n v="2"/>
    <n v="107"/>
    <n v="1"/>
    <n v="1"/>
    <n v="10"/>
    <s v="否"/>
    <x v="772"/>
    <n v="1"/>
    <n v="0"/>
    <n v="0"/>
    <n v="1"/>
    <n v="0"/>
    <n v="0"/>
    <s v="系"/>
    <s v="財金"/>
    <s v="財金系"/>
    <s v="財金系"/>
  </r>
  <r>
    <s v="05  2 2019  1:58PM            "/>
    <s v="林宸逸"/>
    <s v="G122200430"/>
    <s v="男"/>
    <s v="03/25/1995                    "/>
    <s v="學生"/>
    <s v="生物資源暨農學院              "/>
    <s v="農經系"/>
    <s v="碩士班"/>
    <n v="935502252"/>
    <s v="R07627019@ntu.edu.tw"/>
    <s v="其它"/>
    <s v="否"/>
    <n v="0"/>
    <n v="1"/>
    <s v="是"/>
    <m/>
    <s v="網路報名"/>
    <s v="140.112.4.192"/>
    <s v="r07627019"/>
    <n v="6"/>
    <s v="TIP"/>
    <s v="企業實習說明會 "/>
    <s v="0522_統一企業&amp;統一數網"/>
    <n v="2"/>
    <n v="107"/>
    <n v="1"/>
    <n v="1"/>
    <n v="10"/>
    <s v="否"/>
    <x v="226"/>
    <n v="0"/>
    <n v="1"/>
    <n v="10"/>
    <n v="0"/>
    <n v="0"/>
    <n v="0"/>
    <s v="所"/>
    <s v="其他"/>
    <s v="其他系所"/>
    <s v="其他系所"/>
  </r>
  <r>
    <s v="05  2 2019  4:47PM            "/>
    <s v="簡博涵"/>
    <s v="A230130961"/>
    <s v="女"/>
    <s v="10/15/1998                    "/>
    <s v="學生"/>
    <s v="管理學院                      "/>
    <s v="工管系企管組"/>
    <s v="學士班"/>
    <n v="975782434"/>
    <s v="amyjian@gmali.com"/>
    <s v="其它"/>
    <s v="是"/>
    <n v="0"/>
    <n v="1"/>
    <s v="是"/>
    <m/>
    <s v="網路報名"/>
    <s v="122.116.83.245"/>
    <s v="b06701165"/>
    <n v="6"/>
    <s v="TIP"/>
    <s v="企業實習說明會 "/>
    <s v="0522_統一企業&amp;統一數網"/>
    <n v="2"/>
    <n v="107"/>
    <n v="1"/>
    <n v="1"/>
    <n v="10"/>
    <s v="否"/>
    <x v="747"/>
    <n v="0"/>
    <n v="1"/>
    <n v="10"/>
    <n v="0"/>
    <n v="0"/>
    <n v="0"/>
    <s v="系"/>
    <s v="工管"/>
    <s v="工管系"/>
    <s v="工管系"/>
  </r>
  <r>
    <s v="05  2 2019  5:28PM            "/>
    <s v="盛怡慈"/>
    <s v="A226885042"/>
    <s v="女"/>
    <s v="10/27/1995                    "/>
    <s v="學生"/>
    <s v="管理學院                      "/>
    <s v="商研所"/>
    <s v="碩士班"/>
    <n v="938849706"/>
    <s v="r07741008@ntu.edu.tw"/>
    <s v="其它"/>
    <s v="是"/>
    <n v="1"/>
    <n v="0"/>
    <s v="否"/>
    <m/>
    <s v="網路報名"/>
    <s v="61.231.165.193"/>
    <s v="r07741008"/>
    <n v="6"/>
    <s v="TIP"/>
    <s v="企業實習說明會 "/>
    <s v="0522_統一企業&amp;統一數網"/>
    <n v="2"/>
    <n v="107"/>
    <n v="1"/>
    <n v="1"/>
    <n v="10"/>
    <s v="yes"/>
    <x v="773"/>
    <n v="1"/>
    <n v="0"/>
    <n v="0"/>
    <n v="1"/>
    <n v="0"/>
    <n v="0"/>
    <s v="所"/>
    <s v="商研"/>
    <s v="商研所"/>
    <s v="商研所"/>
  </r>
  <r>
    <s v="05  6 2019  9:59AM            "/>
    <s v="張  創"/>
    <s v="A130850251"/>
    <s v="男"/>
    <s v="03/01/1998                    "/>
    <s v="學生"/>
    <s v="管理學院                      "/>
    <s v="財金系"/>
    <s v="學士班"/>
    <n v="918392950"/>
    <s v="paul30930239@gmail.com"/>
    <s v="其它"/>
    <s v="是"/>
    <n v="0"/>
    <n v="1"/>
    <s v="是"/>
    <m/>
    <s v="網路報名"/>
    <s v="223.136.170.142"/>
    <s v="b05703041"/>
    <n v="6"/>
    <s v="TIP"/>
    <s v="企業實習說明會 "/>
    <s v="0522_統一企業&amp;統一數網"/>
    <n v="2"/>
    <n v="107"/>
    <n v="1"/>
    <n v="1"/>
    <n v="10"/>
    <s v="有，於2018年台新投信暑期實習"/>
    <x v="336"/>
    <n v="0"/>
    <n v="1"/>
    <n v="10"/>
    <n v="0"/>
    <n v="0"/>
    <n v="0"/>
    <s v="系"/>
    <s v="財金"/>
    <s v="財金系"/>
    <s v="財金系"/>
  </r>
  <r>
    <s v="05  6 2019 12:39PM            "/>
    <s v="黃瑞晶"/>
    <s v="F229638228"/>
    <s v="女"/>
    <s v="04/08/1999                    "/>
    <s v="學生"/>
    <s v="理學院                        "/>
    <s v="地質系"/>
    <s v="學士班"/>
    <n v="965395076"/>
    <s v="b06204007@ntu.edu.tw"/>
    <s v="其它"/>
    <s v="否"/>
    <n v="0"/>
    <n v="1"/>
    <s v="是"/>
    <m/>
    <s v="網路報名"/>
    <s v="140.112.25.16"/>
    <s v="b06204007"/>
    <n v="6"/>
    <s v="TIP"/>
    <s v="企業實習說明會 "/>
    <s v="0522_統一企業&amp;統一數網"/>
    <n v="2"/>
    <n v="107"/>
    <n v="1"/>
    <n v="1"/>
    <n v="10"/>
    <s v="No"/>
    <x v="553"/>
    <n v="0"/>
    <n v="1"/>
    <n v="10"/>
    <n v="0"/>
    <n v="0"/>
    <n v="0"/>
    <s v="系"/>
    <s v="其他"/>
    <s v="其他系所"/>
    <s v="其他系所"/>
  </r>
  <r>
    <s v="05  6 2019  3:04PM            "/>
    <s v="許偉亮"/>
    <s v="F129534723"/>
    <s v="男"/>
    <s v="03/25/1998                    "/>
    <s v="學生"/>
    <s v="管理學院                      "/>
    <s v="財金系"/>
    <s v="學士班"/>
    <n v="933806983"/>
    <s v="b05703011@ntu.edu.tw"/>
    <s v="其它"/>
    <s v="否"/>
    <n v="0"/>
    <n v="1"/>
    <s v="是"/>
    <m/>
    <s v="網路報名"/>
    <s v="101.9.209.81"/>
    <s v="b05703011"/>
    <n v="6"/>
    <s v="TIP"/>
    <s v="企業實習說明會 "/>
    <s v="0522_統一企業&amp;統一數網"/>
    <n v="2"/>
    <n v="107"/>
    <n v="1"/>
    <n v="1"/>
    <n v="10"/>
    <s v="否"/>
    <x v="385"/>
    <n v="0"/>
    <n v="1"/>
    <n v="10"/>
    <n v="0"/>
    <n v="0"/>
    <n v="0"/>
    <s v="系"/>
    <s v="財金"/>
    <s v="財金系"/>
    <s v="財金系"/>
  </r>
  <r>
    <s v="05  7 2019  9:57PM            "/>
    <s v="劉睿澄"/>
    <s v="E125113610"/>
    <s v="男"/>
    <s v="07/31/1996                    "/>
    <s v="學生"/>
    <s v="管理學院                      "/>
    <s v="國企系"/>
    <s v="碩士班"/>
    <n v="932352153"/>
    <s v="allen60212@gmail.com"/>
    <s v="其它"/>
    <s v="否"/>
    <n v="0"/>
    <n v="1"/>
    <s v="是"/>
    <m/>
    <s v="網路報名"/>
    <s v="1.163.176.120"/>
    <s v="r07724052"/>
    <n v="6"/>
    <s v="TIP"/>
    <s v="企業實習說明會 "/>
    <s v="0522_統一企業&amp;統一數網"/>
    <n v="2"/>
    <n v="107"/>
    <n v="1"/>
    <n v="1"/>
    <n v="10"/>
    <s v="是"/>
    <x v="652"/>
    <n v="0"/>
    <n v="1"/>
    <n v="10"/>
    <n v="0"/>
    <n v="0"/>
    <n v="0"/>
    <s v="所"/>
    <s v="國企"/>
    <s v="國企所"/>
    <s v="國企所"/>
  </r>
  <r>
    <s v="05  8 2019  8:02PM            "/>
    <s v="張芳瑜"/>
    <s v="H224564092"/>
    <s v="女"/>
    <s v="05/15/1994                    "/>
    <s v="學生"/>
    <s v="管理學院                      "/>
    <s v="商研所"/>
    <s v="碩士班"/>
    <n v="926121081"/>
    <s v="vvbbnn5678@gmail.com"/>
    <s v="其它"/>
    <s v="否"/>
    <n v="1"/>
    <n v="0"/>
    <s v="否"/>
    <m/>
    <s v="網路報名"/>
    <s v="163.14.39.189"/>
    <s v="r07741039"/>
    <n v="6"/>
    <s v="TIP"/>
    <s v="企業實習說明會 "/>
    <s v="0522_統一企業&amp;統一數網"/>
    <n v="2"/>
    <n v="107"/>
    <n v="1"/>
    <n v="1"/>
    <n v="10"/>
    <s v="有"/>
    <x v="344"/>
    <n v="1"/>
    <n v="0"/>
    <n v="0"/>
    <n v="1"/>
    <n v="0"/>
    <n v="0"/>
    <s v="所"/>
    <s v="商研"/>
    <s v="商研所"/>
    <s v="商研所"/>
  </r>
  <r>
    <s v="05  9 2019  2:08PM            "/>
    <s v="吳豐光"/>
    <s v="AC30131477"/>
    <s v="男"/>
    <s v="09/13/1996                    "/>
    <s v="學生"/>
    <s v="管理學院                      "/>
    <s v="財金系"/>
    <s v="學士班"/>
    <n v="974049080"/>
    <s v="b04703124@ntu.edu.tw"/>
    <s v="其它"/>
    <s v="是"/>
    <n v="0"/>
    <n v="1"/>
    <s v="是"/>
    <m/>
    <s v="網路報名"/>
    <s v="140.112.243.65"/>
    <s v="b04703124"/>
    <n v="6"/>
    <s v="TIP"/>
    <s v="企業實習說明會 "/>
    <s v="0522_統一企業&amp;統一數網"/>
    <n v="2"/>
    <n v="107"/>
    <n v="1"/>
    <n v="1"/>
    <n v="10"/>
    <s v="無"/>
    <x v="99"/>
    <n v="0"/>
    <n v="1"/>
    <n v="10"/>
    <n v="0"/>
    <n v="0"/>
    <n v="0"/>
    <s v="系"/>
    <s v="財金"/>
    <s v="財金系"/>
    <s v="財金系"/>
  </r>
  <r>
    <s v="05 10 2019  3:38PM            "/>
    <s v="劉家瑜"/>
    <s v="B223236771"/>
    <s v="女"/>
    <s v="04/09/1999                    "/>
    <s v="學生"/>
    <s v="管理學院                      "/>
    <s v="工管系企管組"/>
    <s v="學士班"/>
    <n v="905910996"/>
    <s v="liu190409@gmail.com"/>
    <s v="其它"/>
    <s v="否"/>
    <n v="0"/>
    <n v="1"/>
    <s v="是"/>
    <m/>
    <s v="網路報名"/>
    <s v="223.136.150.5"/>
    <s v="b06701159"/>
    <n v="6"/>
    <s v="TIP"/>
    <s v="企業實習說明會 "/>
    <s v="0522_統一企業&amp;統一數網"/>
    <n v="2"/>
    <n v="107"/>
    <n v="1"/>
    <n v="1"/>
    <n v="10"/>
    <s v="否"/>
    <x v="647"/>
    <n v="0"/>
    <n v="1"/>
    <n v="10"/>
    <n v="0"/>
    <n v="0"/>
    <n v="0"/>
    <s v="系"/>
    <s v="工管"/>
    <s v="工管系"/>
    <s v="工管系"/>
  </r>
  <r>
    <s v="05 11 2019 12:40PM            "/>
    <s v="郭力銨"/>
    <s v="G122673531"/>
    <s v="男"/>
    <s v="02/19/1998                    "/>
    <s v="學生"/>
    <s v="管理學院                      "/>
    <s v="會計系"/>
    <s v="學士班"/>
    <n v="911456798"/>
    <s v="eric0219c@gmail.com"/>
    <s v="其它"/>
    <s v="否"/>
    <n v="0"/>
    <n v="1"/>
    <s v="是"/>
    <m/>
    <s v="網路報名"/>
    <s v="140.112.25.98"/>
    <s v="b05702014"/>
    <n v="6"/>
    <s v="TIP"/>
    <s v="企業實習說明會 "/>
    <s v="0522_統一企業&amp;統一數網"/>
    <n v="2"/>
    <n v="107"/>
    <n v="1"/>
    <n v="1"/>
    <n v="10"/>
    <s v="是"/>
    <x v="392"/>
    <n v="0"/>
    <n v="1"/>
    <n v="10"/>
    <n v="0"/>
    <n v="0"/>
    <n v="0"/>
    <s v="系"/>
    <s v="會計"/>
    <s v="會計系"/>
    <s v="會計系"/>
  </r>
  <r>
    <s v="05 12 2019 11:49AM            "/>
    <s v="潘思蒨"/>
    <s v="C221551025"/>
    <s v="女"/>
    <s v="11/29/1997                    "/>
    <s v="校外人士"/>
    <m/>
    <m/>
    <m/>
    <n v="955809344"/>
    <s v="v861129@gmail.com"/>
    <s v="其它"/>
    <s v="否"/>
    <n v="0"/>
    <n v="1"/>
    <s v="是"/>
    <m/>
    <s v="網路報名"/>
    <s v="39.12.108.140"/>
    <s v="v861129"/>
    <n v="6"/>
    <s v="TIP"/>
    <s v="企業實習說明會 "/>
    <s v="0522_統一企業&amp;統一數網"/>
    <n v="2"/>
    <n v="107"/>
    <n v="1"/>
    <n v="1"/>
    <n v="10"/>
    <s v="是"/>
    <x v="774"/>
    <n v="0"/>
    <n v="1"/>
    <n v="10"/>
    <n v="0"/>
    <n v="0"/>
    <n v="0"/>
    <s v="其他"/>
    <s v="非在校生"/>
    <s v="其他"/>
    <s v="其他"/>
  </r>
  <r>
    <s v="05 12 2019  1:05PM            "/>
    <s v="鍾秉瀚"/>
    <s v="F130285535"/>
    <s v="男"/>
    <s v="09/21/1999                    "/>
    <s v="學生"/>
    <s v="管理學院                      "/>
    <s v="財金系"/>
    <s v="學士班"/>
    <n v="932826607"/>
    <s v="henry41003@gmail.com"/>
    <s v="其它"/>
    <s v="否"/>
    <n v="0"/>
    <n v="1"/>
    <s v="是"/>
    <m/>
    <s v="網路報名"/>
    <s v="118.167.128.232"/>
    <s v="b07703132"/>
    <n v="6"/>
    <s v="TIP"/>
    <s v="企業實習說明會 "/>
    <s v="0522_統一企業&amp;統一數網"/>
    <n v="2"/>
    <n v="107"/>
    <n v="1"/>
    <n v="1"/>
    <n v="10"/>
    <s v="否"/>
    <x v="775"/>
    <n v="0"/>
    <n v="1"/>
    <n v="10"/>
    <n v="0"/>
    <n v="0"/>
    <n v="0"/>
    <s v="系"/>
    <s v="財金"/>
    <s v="財金系"/>
    <s v="財金系"/>
  </r>
  <r>
    <s v="05 12 2019  4:15PM            "/>
    <s v="周詩坪"/>
    <s v="F230040869"/>
    <s v="女"/>
    <s v="11/22/1998                    "/>
    <s v="學生"/>
    <s v="文學院                        "/>
    <s v="外文系"/>
    <s v="學士班"/>
    <n v="975759122"/>
    <s v="cindy871122@gmail.com"/>
    <s v="其它"/>
    <s v="否"/>
    <n v="0"/>
    <n v="1"/>
    <s v="是"/>
    <m/>
    <s v="網路報名"/>
    <s v="1.163.65.211"/>
    <s v="b06102134"/>
    <n v="6"/>
    <s v="TIP"/>
    <s v="企業實習說明會 "/>
    <s v="0522_統一企業&amp;統一數網"/>
    <n v="2"/>
    <n v="107"/>
    <n v="1"/>
    <n v="1"/>
    <n v="10"/>
    <s v="否"/>
    <x v="776"/>
    <n v="0"/>
    <n v="1"/>
    <n v="10"/>
    <n v="0"/>
    <n v="0"/>
    <n v="0"/>
    <s v="系"/>
    <s v="其他"/>
    <s v="其他系所"/>
    <s v="其他系所"/>
  </r>
  <r>
    <s v="05 12 2019 11:22PM            "/>
    <s v="李依穎"/>
    <s v="L224850451"/>
    <s v="女"/>
    <s v="09/08/1994                    "/>
    <s v="學生"/>
    <s v="共教中心                      "/>
    <s v="運動管理學程"/>
    <s v="碩士班"/>
    <n v="952253112"/>
    <s v="r06h42011@ntu.edu.tw"/>
    <s v="其它"/>
    <s v="是"/>
    <n v="0"/>
    <n v="1"/>
    <s v="是"/>
    <m/>
    <s v="網路報名"/>
    <s v="220.129.3.201"/>
    <s v="r06h42011"/>
    <n v="6"/>
    <s v="TIP"/>
    <s v="企業實習說明會 "/>
    <s v="0522_統一企業&amp;統一數網"/>
    <n v="2"/>
    <n v="107"/>
    <n v="1"/>
    <n v="1"/>
    <n v="10"/>
    <s v="有"/>
    <x v="777"/>
    <n v="0"/>
    <n v="1"/>
    <n v="10"/>
    <n v="0"/>
    <n v="0"/>
    <n v="0"/>
    <s v="所"/>
    <s v="其他"/>
    <s v="其他系所"/>
    <s v="其他系所"/>
  </r>
  <r>
    <s v="05 13 2019  1:02AM            "/>
    <s v="黃紹華"/>
    <s v="A128417835"/>
    <s v="男"/>
    <s v="01/28/1995                    "/>
    <s v="校友"/>
    <m/>
    <s v="資管系"/>
    <s v="學士班校友"/>
    <n v="285096370"/>
    <s v="b02613014@ntu.edu.tw"/>
    <s v="其它"/>
    <s v="否"/>
    <n v="0"/>
    <n v="1"/>
    <s v="是"/>
    <m/>
    <s v="網路報名"/>
    <s v="49.217.49.97"/>
    <s v="b02613014"/>
    <n v="6"/>
    <s v="TIP"/>
    <s v="企業實習說明會 "/>
    <s v="0522_統一企業&amp;統一數網"/>
    <n v="2"/>
    <n v="107"/>
    <n v="1"/>
    <n v="1"/>
    <n v="10"/>
    <s v="否"/>
    <x v="778"/>
    <n v="0"/>
    <n v="1"/>
    <n v="10"/>
    <n v="0"/>
    <n v="0"/>
    <n v="0"/>
    <s v="其他"/>
    <s v="非在校生"/>
    <s v="其他"/>
    <s v="其他"/>
  </r>
  <r>
    <s v="05 14 2019 11:07AM            "/>
    <s v="李善樂"/>
    <s v="H124644726"/>
    <s v="男"/>
    <s v="01/11/1996                    "/>
    <s v="學生"/>
    <s v="管理學院                      "/>
    <s v="國企系"/>
    <s v="碩士班"/>
    <n v="906796080"/>
    <s v="huk468975@gmail.com"/>
    <s v="其它"/>
    <s v="是"/>
    <n v="1"/>
    <n v="0"/>
    <s v="否"/>
    <m/>
    <s v="網路報名"/>
    <s v="140.112.4.209"/>
    <s v="r07724011"/>
    <n v="6"/>
    <s v="TIP"/>
    <s v="企業實習說明會 "/>
    <s v="0522_統一企業&amp;統一數網"/>
    <n v="2"/>
    <n v="107"/>
    <n v="1"/>
    <n v="1"/>
    <n v="10"/>
    <s v="有"/>
    <x v="151"/>
    <n v="1"/>
    <n v="0"/>
    <n v="0"/>
    <n v="1"/>
    <n v="0"/>
    <n v="0"/>
    <s v="所"/>
    <s v="國企"/>
    <s v="國企所"/>
    <s v="國企所"/>
  </r>
  <r>
    <s v="05 15 2019  1:15AM            "/>
    <s v="林彧玄"/>
    <s v="L125177173"/>
    <s v="男"/>
    <s v="01/29/1998                    "/>
    <s v="學生"/>
    <s v="管理學院                      "/>
    <s v="國企系"/>
    <s v="學士班"/>
    <n v="926425272"/>
    <s v="b05704053@ntu.edu.tw"/>
    <s v="其它"/>
    <s v="是"/>
    <n v="1"/>
    <n v="0"/>
    <s v="否"/>
    <m/>
    <s v="網路報名"/>
    <s v="140.112.212.45"/>
    <s v="b05704053"/>
    <n v="6"/>
    <s v="TIP"/>
    <s v="企業實習說明會 "/>
    <s v="0522_統一企業&amp;統一數網"/>
    <n v="2"/>
    <n v="107"/>
    <n v="1"/>
    <n v="1"/>
    <n v="10"/>
    <s v="否"/>
    <x v="229"/>
    <n v="1"/>
    <n v="0"/>
    <n v="0"/>
    <n v="1"/>
    <n v="0"/>
    <n v="0"/>
    <s v="系"/>
    <s v="國企"/>
    <s v="國企系"/>
    <s v="國企系"/>
  </r>
  <r>
    <s v="05 15 2019 12:27PM            "/>
    <s v="呂欣瑗"/>
    <s v="B223259676"/>
    <s v="女"/>
    <s v="12/11/1997                    "/>
    <s v="學生"/>
    <s v="醫學院                        "/>
    <s v="職治系"/>
    <s v="學士班"/>
    <n v="972521589"/>
    <s v="b05409028@ntu.edu.tw"/>
    <s v="其它"/>
    <s v="否"/>
    <n v="0"/>
    <n v="1"/>
    <s v="是"/>
    <m/>
    <s v="網路報名"/>
    <s v="140.112.25.99"/>
    <s v="b05409028"/>
    <n v="6"/>
    <s v="TIP"/>
    <s v="企業實習說明會 "/>
    <s v="0522_統一企業&amp;統一數網"/>
    <n v="2"/>
    <n v="107"/>
    <n v="1"/>
    <n v="1"/>
    <n v="10"/>
    <s v="是"/>
    <x v="779"/>
    <n v="0"/>
    <n v="1"/>
    <n v="10"/>
    <n v="0"/>
    <n v="0"/>
    <n v="0"/>
    <s v="系"/>
    <s v="其他"/>
    <s v="其他系所"/>
    <s v="其他系所"/>
  </r>
  <r>
    <s v="05 15 2019 11:00PM            "/>
    <s v="張慧琳"/>
    <s v="AD30413690"/>
    <s v="女"/>
    <s v="08/08/1999                    "/>
    <s v="學生"/>
    <s v="管理學院                      "/>
    <s v="財金系"/>
    <s v="學士班"/>
    <n v="901334818"/>
    <s v="b06703053@ntu.edu.tw"/>
    <s v="其它"/>
    <s v="否"/>
    <n v="0"/>
    <n v="1"/>
    <s v="是"/>
    <m/>
    <s v="網路報名"/>
    <s v="140.112.193.63"/>
    <s v="b06703053"/>
    <n v="6"/>
    <s v="TIP"/>
    <s v="企業實習說明會 "/>
    <s v="0522_統一企業&amp;統一數網"/>
    <n v="2"/>
    <n v="107"/>
    <n v="1"/>
    <n v="1"/>
    <n v="10"/>
    <s v="否"/>
    <x v="366"/>
    <n v="0"/>
    <n v="1"/>
    <n v="10"/>
    <n v="0"/>
    <n v="0"/>
    <n v="0"/>
    <s v="系"/>
    <s v="財金"/>
    <s v="財金系"/>
    <s v="財金系"/>
  </r>
  <r>
    <s v="05 16 2019  5:51PM            "/>
    <s v="王暄雯"/>
    <s v="U221734636"/>
    <s v="女"/>
    <s v="12/23/1995                    "/>
    <s v="學生"/>
    <s v="管理學院                      "/>
    <s v="會計系"/>
    <s v="碩士班"/>
    <n v="922729496"/>
    <s v="r07722003@ntu.edu.tw"/>
    <s v="其它"/>
    <s v="否"/>
    <n v="0"/>
    <n v="1"/>
    <s v="是"/>
    <m/>
    <s v="網路報名"/>
    <s v="111.71.75.21"/>
    <s v="r07722003"/>
    <n v="6"/>
    <s v="TIP"/>
    <s v="企業實習說明會 "/>
    <s v="0522_統一企業&amp;統一數網"/>
    <n v="2"/>
    <n v="107"/>
    <n v="1"/>
    <n v="1"/>
    <n v="10"/>
    <s v="是"/>
    <x v="37"/>
    <n v="0"/>
    <n v="1"/>
    <n v="10"/>
    <n v="0"/>
    <n v="0"/>
    <n v="0"/>
    <s v="所"/>
    <s v="會計"/>
    <s v="會計所"/>
    <s v="會研所"/>
  </r>
  <r>
    <s v="05 16 2019 11:29PM            "/>
    <s v="施旻宏"/>
    <s v="E125251160"/>
    <s v="男"/>
    <s v="08/21/1997                    "/>
    <s v="學生"/>
    <s v="理學院                        "/>
    <s v="物理系"/>
    <s v="學士班"/>
    <n v="975211559"/>
    <s v="sm04081721@hotmail.com"/>
    <s v="其它"/>
    <s v="否"/>
    <n v="1"/>
    <n v="0"/>
    <s v="否"/>
    <m/>
    <s v="網路報名"/>
    <s v="59.115.141.41"/>
    <s v="b04502053"/>
    <n v="6"/>
    <s v="TIP"/>
    <s v="企業實習說明會 "/>
    <s v="0522_統一企業&amp;統一數網"/>
    <n v="2"/>
    <n v="107"/>
    <n v="1"/>
    <n v="1"/>
    <n v="10"/>
    <s v="否"/>
    <x v="780"/>
    <n v="1"/>
    <n v="0"/>
    <n v="0"/>
    <n v="1"/>
    <n v="0"/>
    <n v="0"/>
    <s v="系"/>
    <s v="其他"/>
    <s v="其他系所"/>
    <s v="其他系所"/>
  </r>
  <r>
    <s v="05 17 2019  6:00PM            "/>
    <s v="洪肇偉"/>
    <s v="E125077897"/>
    <s v="男"/>
    <s v="08/22/1995                    "/>
    <s v="學生"/>
    <s v="管理學院                      "/>
    <s v="會計系"/>
    <s v="碩士班"/>
    <n v="939731061"/>
    <s v="iamhon0822@gmail.com"/>
    <s v="其它"/>
    <s v="是"/>
    <n v="0"/>
    <n v="1"/>
    <s v="是"/>
    <m/>
    <s v="網路報名"/>
    <s v="49.217.167.110"/>
    <s v="r07722048"/>
    <n v="6"/>
    <s v="TIP"/>
    <s v="企業實習說明會 "/>
    <s v="0522_統一企業&amp;統一數網"/>
    <n v="2"/>
    <n v="107"/>
    <n v="1"/>
    <n v="1"/>
    <n v="10"/>
    <s v="是"/>
    <x v="294"/>
    <n v="0"/>
    <n v="1"/>
    <n v="10"/>
    <n v="0"/>
    <n v="0"/>
    <n v="0"/>
    <s v="所"/>
    <s v="會計"/>
    <s v="會計所"/>
    <s v="會研所"/>
  </r>
  <r>
    <s v="05 18 2019  8:15PM            "/>
    <s v="蔡佩芸"/>
    <s v="Q224228079"/>
    <s v="女"/>
    <s v="04/19/1999                    "/>
    <s v="學生"/>
    <s v="社會科學院                    "/>
    <s v="經濟系"/>
    <s v="學士班"/>
    <n v="976372707"/>
    <s v="b06303115@ntu.edu.tw"/>
    <s v="其它"/>
    <s v="否"/>
    <n v="1"/>
    <n v="0"/>
    <s v="否"/>
    <m/>
    <s v="網路報名"/>
    <s v="122.117.12.67"/>
    <s v="b06303115"/>
    <n v="6"/>
    <s v="TIP"/>
    <s v="企業實習說明會 "/>
    <s v="0522_統一企業&amp;統一數網"/>
    <n v="2"/>
    <n v="107"/>
    <n v="1"/>
    <n v="1"/>
    <n v="10"/>
    <s v="無"/>
    <x v="781"/>
    <n v="1"/>
    <n v="0"/>
    <n v="0"/>
    <n v="1"/>
    <n v="0"/>
    <n v="0"/>
    <s v="系"/>
    <s v="其他"/>
    <s v="其他系所"/>
    <s v="其他系所"/>
  </r>
  <r>
    <s v="05 19 2019  9:37AM            "/>
    <s v="楊芳捷"/>
    <s v="L225048697"/>
    <s v="女"/>
    <s v="02/21/1997                    "/>
    <s v="學生"/>
    <s v="社會科學院                    "/>
    <s v="經濟系"/>
    <s v="學士班"/>
    <n v="970692017"/>
    <s v="jessicay221@gmail.com"/>
    <s v="其它"/>
    <s v="是"/>
    <n v="1"/>
    <n v="0"/>
    <s v="否"/>
    <m/>
    <s v="網路報名"/>
    <s v="114.46.172.147"/>
    <s v="b05610013"/>
    <n v="6"/>
    <s v="TIP"/>
    <s v="企業實習說明會 "/>
    <s v="0522_統一企業&amp;統一數網"/>
    <n v="2"/>
    <n v="107"/>
    <n v="1"/>
    <n v="1"/>
    <n v="10"/>
    <s v="是"/>
    <x v="576"/>
    <n v="1"/>
    <n v="0"/>
    <n v="0"/>
    <n v="1"/>
    <n v="0"/>
    <n v="0"/>
    <s v="系"/>
    <s v="其他"/>
    <s v="其他系所"/>
    <s v="其他系所"/>
  </r>
  <r>
    <s v="05 19 2019  3:48PM            "/>
    <s v="林明偉"/>
    <s v="a127719849"/>
    <s v="男"/>
    <s v="10/22/1981                    "/>
    <s v="校外人士"/>
    <m/>
    <m/>
    <m/>
    <n v="919177091"/>
    <s v="dreamway127@gmail.com"/>
    <s v="其它"/>
    <s v="否"/>
    <n v="1"/>
    <n v="0"/>
    <s v="否"/>
    <m/>
    <s v="網路報名"/>
    <s v="27.247.41.161"/>
    <s v="way127"/>
    <n v="6"/>
    <s v="TIP"/>
    <s v="企業實習說明會 "/>
    <s v="0522_統一企業&amp;統一數網"/>
    <n v="2"/>
    <n v="107"/>
    <n v="1"/>
    <n v="1"/>
    <n v="10"/>
    <s v="無"/>
    <x v="782"/>
    <n v="1"/>
    <n v="0"/>
    <n v="0"/>
    <n v="1"/>
    <n v="0"/>
    <n v="0"/>
    <s v="其他"/>
    <s v="非在校生"/>
    <s v="其他"/>
    <s v="其他"/>
  </r>
  <r>
    <s v="05 20 2019  2:14PM            "/>
    <s v="蔡柏旻"/>
    <s v="L123927353"/>
    <s v="男"/>
    <s v="09/25/1996                    "/>
    <s v="學生"/>
    <s v="管理學院                      "/>
    <s v="會計系"/>
    <s v="學士班"/>
    <n v="223361763"/>
    <s v="b04702104@ntu.edu.tw"/>
    <s v="其它"/>
    <s v="是"/>
    <n v="0"/>
    <n v="1"/>
    <s v="是"/>
    <m/>
    <s v="網路報名"/>
    <s v="27.246.45.198"/>
    <s v="b04702104"/>
    <n v="6"/>
    <s v="TIP"/>
    <s v="企業實習說明會 "/>
    <s v="0522_統一企業&amp;統一數網"/>
    <n v="2"/>
    <n v="107"/>
    <n v="1"/>
    <n v="1"/>
    <n v="10"/>
    <s v="Yes"/>
    <x v="676"/>
    <n v="0"/>
    <n v="1"/>
    <n v="10"/>
    <n v="0"/>
    <n v="0"/>
    <n v="0"/>
    <s v="系"/>
    <s v="會計"/>
    <s v="會計系"/>
    <s v="會計系"/>
  </r>
  <r>
    <s v="05 20 2019  2:57PM            "/>
    <s v="李岱縈"/>
    <s v="F229091083"/>
    <s v="女"/>
    <s v="01/05/1997                    "/>
    <s v="學生"/>
    <s v="管理學院                      "/>
    <s v="工管系企管組"/>
    <s v="學士班"/>
    <n v="988906003"/>
    <m/>
    <s v="其它"/>
    <s v="是"/>
    <n v="0"/>
    <n v="1"/>
    <s v="是"/>
    <m/>
    <s v="網路報名"/>
    <m/>
    <s v="b04701104"/>
    <n v="6"/>
    <s v="TIP"/>
    <s v="企業實習說明會 "/>
    <s v="0522_統一企業&amp;統一數網"/>
    <n v="2"/>
    <n v="107"/>
    <n v="1"/>
    <n v="1"/>
    <n v="10"/>
    <m/>
    <x v="783"/>
    <n v="0"/>
    <n v="1"/>
    <n v="10"/>
    <n v="0"/>
    <n v="0"/>
    <n v="0"/>
    <s v="系"/>
    <s v="工管"/>
    <s v="工管系"/>
    <s v="工管系"/>
  </r>
  <r>
    <s v="05 20 2019  3:57PM            "/>
    <s v="邱心褕"/>
    <s v="L224758087"/>
    <s v="女"/>
    <s v="11/11/1996                    "/>
    <s v="學生"/>
    <s v="文學院                        "/>
    <s v="外文系"/>
    <s v="學士班"/>
    <n v="958633397"/>
    <s v="b04102077@ntu.edu.tw"/>
    <s v="其它"/>
    <s v="否"/>
    <n v="0"/>
    <n v="1"/>
    <s v="是"/>
    <m/>
    <s v="網路報名"/>
    <s v="140.112.25.106"/>
    <s v="b04102077"/>
    <n v="6"/>
    <s v="TIP"/>
    <s v="企業實習說明會 "/>
    <s v="0522_統一企業&amp;統一數網"/>
    <n v="2"/>
    <n v="107"/>
    <n v="1"/>
    <n v="1"/>
    <n v="10"/>
    <s v="是"/>
    <x v="248"/>
    <n v="0"/>
    <n v="1"/>
    <n v="10"/>
    <n v="0"/>
    <n v="0"/>
    <n v="0"/>
    <s v="系"/>
    <s v="其他"/>
    <s v="其他系所"/>
    <s v="其他系所"/>
  </r>
  <r>
    <s v="05 21 2019 11:38AM            "/>
    <s v="李欣倫"/>
    <s v="C221575123"/>
    <s v="女"/>
    <s v="01/17/1999                    "/>
    <s v="學生"/>
    <s v="管理學院                      "/>
    <s v="財金系"/>
    <s v="學士班"/>
    <n v="930880117"/>
    <s v="b06703079@ntu.edu.tw"/>
    <s v="其它"/>
    <s v="否"/>
    <n v="0"/>
    <n v="1"/>
    <s v="是"/>
    <m/>
    <s v="網路報名"/>
    <s v="39.10.165.67"/>
    <s v="b06703079"/>
    <n v="6"/>
    <s v="TIP"/>
    <s v="企業實習說明會 "/>
    <s v="0522_統一企業&amp;統一數網"/>
    <n v="2"/>
    <n v="107"/>
    <n v="1"/>
    <n v="1"/>
    <n v="10"/>
    <s v="否"/>
    <x v="133"/>
    <n v="0"/>
    <n v="1"/>
    <n v="10"/>
    <n v="0"/>
    <n v="0"/>
    <n v="0"/>
    <s v="系"/>
    <s v="財金"/>
    <s v="財金系"/>
    <s v="財金系"/>
  </r>
  <r>
    <s v="05 21 2019  2:53PM            "/>
    <s v="羅淮億"/>
    <s v="J122746424"/>
    <s v="男"/>
    <s v="11/12/1994                    "/>
    <s v="學生"/>
    <s v="生物資源暨農學院              "/>
    <s v="農經系"/>
    <s v="碩士班"/>
    <n v="956111243"/>
    <s v="tank0291@gmail.com"/>
    <s v="其它"/>
    <s v="否"/>
    <n v="1"/>
    <n v="0"/>
    <s v="否"/>
    <m/>
    <s v="網路報名"/>
    <s v="140.112.4.192"/>
    <s v="r07627014"/>
    <n v="6"/>
    <s v="TIP"/>
    <s v="企業實習說明會 "/>
    <s v="0522_統一企業&amp;統一數網"/>
    <n v="2"/>
    <n v="107"/>
    <n v="1"/>
    <n v="1"/>
    <n v="10"/>
    <s v="是"/>
    <x v="758"/>
    <n v="1"/>
    <n v="0"/>
    <n v="0"/>
    <n v="1"/>
    <n v="0"/>
    <n v="0"/>
    <s v="所"/>
    <s v="其他"/>
    <s v="其他系所"/>
    <s v="其他系所"/>
  </r>
  <r>
    <s v="05 21 2019  3:05PM            "/>
    <s v="盧廷瑞"/>
    <s v="L124952412"/>
    <s v="男"/>
    <s v="02/12/1996                    "/>
    <s v="學生"/>
    <s v="生物資源暨農學院              "/>
    <s v="農經系"/>
    <s v="碩士班"/>
    <n v="983306985"/>
    <s v="sd63408@gmail.com"/>
    <s v="其它"/>
    <s v="否"/>
    <n v="0"/>
    <n v="1"/>
    <s v="是"/>
    <m/>
    <s v="網路報名"/>
    <s v="140.112.86.230"/>
    <s v="r07627013"/>
    <n v="6"/>
    <s v="TIP"/>
    <s v="企業實習說明會 "/>
    <s v="0522_統一企業&amp;統一數網"/>
    <n v="2"/>
    <n v="107"/>
    <n v="1"/>
    <n v="1"/>
    <n v="10"/>
    <s v="有參加過cardo辦的國泰世華銀行亞洲銀行家活動"/>
    <x v="701"/>
    <n v="0"/>
    <n v="1"/>
    <n v="10"/>
    <n v="0"/>
    <n v="0"/>
    <n v="0"/>
    <s v="所"/>
    <s v="其他"/>
    <s v="其他系所"/>
    <s v="其他系所"/>
  </r>
  <r>
    <s v="05 21 2019  9:12PM            "/>
    <s v="陳昭政"/>
    <s v="A130527417"/>
    <s v="男"/>
    <s v="01/19/1999                    "/>
    <s v="學生"/>
    <s v="管理學院                      "/>
    <s v="國企系"/>
    <s v="學士班"/>
    <n v="970800580"/>
    <s v="a0970800580@gmail.com"/>
    <s v="其它"/>
    <s v="否"/>
    <n v="1"/>
    <n v="0"/>
    <s v="否"/>
    <m/>
    <s v="網路報名"/>
    <s v="140.112.25.98"/>
    <s v="b06704077"/>
    <n v="6"/>
    <s v="TIP"/>
    <s v="企業實習說明會 "/>
    <s v="0522_統一企業&amp;統一數網"/>
    <n v="2"/>
    <n v="107"/>
    <n v="1"/>
    <n v="1"/>
    <n v="10"/>
    <s v="否"/>
    <x v="460"/>
    <n v="1"/>
    <n v="0"/>
    <n v="0"/>
    <n v="1"/>
    <n v="0"/>
    <n v="0"/>
    <s v="系"/>
    <s v="國企"/>
    <s v="國企系"/>
    <s v="國企系"/>
  </r>
  <r>
    <s v="05 21 2019  9:25PM            "/>
    <s v="陳信?"/>
    <s v="F230078587"/>
    <s v="女"/>
    <s v="10/25/1998                    "/>
    <s v="學生"/>
    <s v="管理學院                      "/>
    <s v="財金系"/>
    <s v="學士班"/>
    <n v="905573625"/>
    <s v="ac871025@gmail.com"/>
    <s v="其它"/>
    <s v="否"/>
    <n v="0"/>
    <n v="1"/>
    <s v="是"/>
    <m/>
    <s v="網路報名"/>
    <s v="223.137.69.102"/>
    <s v="b06703045"/>
    <n v="6"/>
    <s v="TIP"/>
    <s v="企業實習說明會 "/>
    <s v="0522_統一企業&amp;統一數網"/>
    <n v="2"/>
    <n v="107"/>
    <n v="1"/>
    <n v="1"/>
    <n v="10"/>
    <s v="有"/>
    <x v="438"/>
    <n v="0"/>
    <n v="1"/>
    <n v="10"/>
    <n v="0"/>
    <n v="0"/>
    <n v="0"/>
    <s v="系"/>
    <s v="財金"/>
    <s v="財金系"/>
    <s v="財金系"/>
  </r>
  <r>
    <s v="05 22 2019  3:34PM            "/>
    <s v="伍羽佳"/>
    <s v="UB00088771"/>
    <s v="女"/>
    <s v="09/12/1991                    "/>
    <s v="學生"/>
    <s v="管理學院                      "/>
    <s v="國企系"/>
    <s v="碩士班"/>
    <n v="905259704"/>
    <s v="wuyujia2013@gmail.com"/>
    <s v="其它"/>
    <s v="是"/>
    <n v="0"/>
    <n v="0"/>
    <s v="是"/>
    <m/>
    <s v="現場報名"/>
    <m/>
    <s v="r07724060"/>
    <n v="6"/>
    <s v="TIP"/>
    <s v="企業實習說明會 "/>
    <s v="0522_統一企業&amp;統一數網"/>
    <n v="2"/>
    <n v="107"/>
    <n v="1"/>
    <n v="1"/>
    <n v="10"/>
    <m/>
    <x v="53"/>
    <n v="0"/>
    <n v="0"/>
    <n v="0"/>
    <n v="0"/>
    <n v="1"/>
    <n v="0"/>
    <s v="所"/>
    <s v="國企"/>
    <s v="國企所"/>
    <s v="國企所"/>
  </r>
  <r>
    <s v="05 22 2019  3:35PM            "/>
    <s v="葉昱辰"/>
    <s v="O100395660"/>
    <s v="男"/>
    <s v="06/30/1995                    "/>
    <s v="學生"/>
    <s v="管理學院                      "/>
    <s v="財金系"/>
    <s v="碩士班"/>
    <n v="975301625"/>
    <s v="michael840630@gmail.com"/>
    <s v="其它"/>
    <s v="是"/>
    <n v="0"/>
    <n v="0"/>
    <s v="是"/>
    <m/>
    <s v="現場報名"/>
    <m/>
    <s v="r06723009"/>
    <n v="6"/>
    <s v="TIP"/>
    <s v="企業實習說明會 "/>
    <s v="0522_統一企業&amp;統一數網"/>
    <n v="2"/>
    <n v="107"/>
    <n v="1"/>
    <n v="1"/>
    <n v="10"/>
    <m/>
    <x v="784"/>
    <n v="0"/>
    <n v="0"/>
    <n v="0"/>
    <n v="0"/>
    <n v="1"/>
    <n v="0"/>
    <s v="所"/>
    <s v="財金"/>
    <s v="財金所"/>
    <s v="財金所"/>
  </r>
  <r>
    <s v="05 22 2019  3:35PM            "/>
    <s v="白宇翔"/>
    <s v="B122857694"/>
    <s v="男"/>
    <s v="06/15/1995                    "/>
    <s v="學生"/>
    <s v="管理學院                      "/>
    <s v="會計系"/>
    <s v="碩士班"/>
    <n v="925167707"/>
    <s v="jasonbai0615@gmail.com"/>
    <s v="其它"/>
    <s v="是"/>
    <n v="0"/>
    <n v="0"/>
    <s v="是"/>
    <m/>
    <s v="現場報名"/>
    <m/>
    <s v="r07722037"/>
    <n v="6"/>
    <s v="TIP"/>
    <s v="企業實習說明會 "/>
    <s v="0522_統一企業&amp;統一數網"/>
    <n v="2"/>
    <n v="107"/>
    <n v="1"/>
    <n v="1"/>
    <n v="10"/>
    <m/>
    <x v="50"/>
    <n v="0"/>
    <n v="0"/>
    <n v="0"/>
    <n v="0"/>
    <n v="1"/>
    <n v="0"/>
    <s v="所"/>
    <s v="會計"/>
    <s v="會計所"/>
    <s v="會研所"/>
  </r>
  <r>
    <s v="05 22 2019  3:35PM            "/>
    <s v="王俊凱"/>
    <s v="A129556724"/>
    <s v="男"/>
    <s v="04/19/1996                    "/>
    <s v="學生"/>
    <s v="管理學院                      "/>
    <s v="會計系"/>
    <s v="碩士班"/>
    <n v="981296996"/>
    <s v="lawrence70726@gmail.com"/>
    <s v="其它"/>
    <s v="是"/>
    <n v="0"/>
    <n v="0"/>
    <s v="是"/>
    <m/>
    <s v="現場報名"/>
    <m/>
    <s v="r07722013"/>
    <n v="6"/>
    <s v="TIP"/>
    <s v="企業實習說明會 "/>
    <s v="0522_統一企業&amp;統一數網"/>
    <n v="2"/>
    <n v="107"/>
    <n v="1"/>
    <n v="1"/>
    <n v="10"/>
    <m/>
    <x v="785"/>
    <n v="0"/>
    <n v="0"/>
    <n v="0"/>
    <n v="0"/>
    <n v="1"/>
    <n v="0"/>
    <s v="所"/>
    <s v="會計"/>
    <s v="會計所"/>
    <s v="會研所"/>
  </r>
  <r>
    <s v="05 22 2019  3:35PM            "/>
    <s v="賴柏宇"/>
    <s v="A130356856"/>
    <s v="男"/>
    <s v="05/26/1996                    "/>
    <s v="學生"/>
    <s v="管理學院                      "/>
    <s v="會計系"/>
    <s v="碩士班"/>
    <n v="936181646"/>
    <s v="lai21141@gmail.com"/>
    <s v="其它"/>
    <s v="是"/>
    <n v="0"/>
    <n v="0"/>
    <s v="是"/>
    <m/>
    <s v="現場報名"/>
    <m/>
    <s v="r07722039"/>
    <n v="6"/>
    <s v="TIP"/>
    <s v="企業實習說明會 "/>
    <s v="0522_統一企業&amp;統一數網"/>
    <n v="2"/>
    <n v="107"/>
    <n v="1"/>
    <n v="1"/>
    <n v="10"/>
    <m/>
    <x v="717"/>
    <n v="0"/>
    <n v="0"/>
    <n v="0"/>
    <n v="0"/>
    <n v="1"/>
    <n v="0"/>
    <s v="所"/>
    <s v="會計"/>
    <s v="會計所"/>
    <s v="會研所"/>
  </r>
  <r>
    <s v="05 22 2019  3:37PM            "/>
    <s v="王迎曦"/>
    <s v="A130320972"/>
    <s v="男"/>
    <s v="11/07/1994                    "/>
    <s v="學生"/>
    <s v="管理學院                      "/>
    <s v="會計系"/>
    <s v="碩士班"/>
    <n v="932911514"/>
    <s v="ingowangcc@gmail.com"/>
    <s v="其它"/>
    <s v="是"/>
    <n v="0"/>
    <n v="0"/>
    <s v="是"/>
    <m/>
    <s v="現場報名"/>
    <m/>
    <s v="r07722011"/>
    <n v="6"/>
    <s v="TIP"/>
    <s v="企業實習說明會 "/>
    <s v="0522_統一企業&amp;統一數網"/>
    <n v="2"/>
    <n v="107"/>
    <n v="1"/>
    <n v="1"/>
    <n v="10"/>
    <m/>
    <x v="786"/>
    <n v="0"/>
    <n v="0"/>
    <n v="0"/>
    <n v="0"/>
    <n v="1"/>
    <n v="0"/>
    <s v="所"/>
    <s v="會計"/>
    <s v="會計所"/>
    <s v="會研所"/>
  </r>
  <r>
    <s v="05 22 2019  3:37PM            "/>
    <s v="曾騰毅"/>
    <s v="N126133015"/>
    <s v="男"/>
    <s v="07/03/1998                    "/>
    <s v="學生"/>
    <s v="管理學院                      "/>
    <s v="國企系"/>
    <s v="學士班"/>
    <n v="952285851"/>
    <m/>
    <s v="其它"/>
    <s v="是"/>
    <n v="0"/>
    <n v="0"/>
    <s v="是"/>
    <m/>
    <s v="現場報名"/>
    <m/>
    <s v="b05704073"/>
    <n v="6"/>
    <s v="TIP"/>
    <s v="企業實習說明會 "/>
    <s v="0522_統一企業&amp;統一數網"/>
    <n v="2"/>
    <n v="107"/>
    <n v="1"/>
    <n v="1"/>
    <n v="10"/>
    <m/>
    <x v="507"/>
    <n v="0"/>
    <n v="0"/>
    <n v="0"/>
    <n v="0"/>
    <n v="1"/>
    <n v="0"/>
    <s v="系"/>
    <s v="國企"/>
    <s v="國企系"/>
    <s v="國企系"/>
  </r>
  <r>
    <m/>
    <m/>
    <m/>
    <m/>
    <m/>
    <m/>
    <m/>
    <m/>
    <m/>
    <m/>
    <m/>
    <m/>
    <m/>
    <n v="0"/>
    <n v="0"/>
    <s v="是"/>
    <m/>
    <s v="現場報名"/>
    <m/>
    <s v="其他"/>
    <n v="6"/>
    <s v="TIP"/>
    <s v="企業實習說明會 "/>
    <s v="0522_統一企業&amp;統一數網"/>
    <n v="2"/>
    <n v="107"/>
    <n v="1"/>
    <n v="1"/>
    <n v="10"/>
    <m/>
    <x v="167"/>
    <n v="0"/>
    <n v="0"/>
    <n v="0"/>
    <n v="0"/>
    <n v="1"/>
    <n v="0"/>
    <s v="其他"/>
    <s v="非在校生"/>
    <s v="其他"/>
    <s v="其他"/>
  </r>
  <r>
    <m/>
    <m/>
    <m/>
    <m/>
    <m/>
    <m/>
    <m/>
    <m/>
    <m/>
    <m/>
    <m/>
    <m/>
    <m/>
    <n v="0"/>
    <n v="0"/>
    <s v="是"/>
    <m/>
    <s v="現場報名"/>
    <m/>
    <s v="其他"/>
    <n v="6"/>
    <s v="TIP"/>
    <s v="企業實習說明會 "/>
    <s v="0522_統一企業&amp;統一數網"/>
    <n v="2"/>
    <n v="107"/>
    <n v="1"/>
    <n v="1"/>
    <n v="10"/>
    <m/>
    <x v="167"/>
    <n v="0"/>
    <n v="0"/>
    <n v="0"/>
    <n v="0"/>
    <n v="1"/>
    <n v="0"/>
    <s v="其他"/>
    <s v="非在校生"/>
    <s v="其他"/>
    <s v="其他"/>
  </r>
  <r>
    <m/>
    <m/>
    <m/>
    <m/>
    <m/>
    <m/>
    <m/>
    <m/>
    <m/>
    <m/>
    <m/>
    <m/>
    <m/>
    <n v="0"/>
    <n v="0"/>
    <s v="是"/>
    <m/>
    <s v="現場報名"/>
    <m/>
    <s v="其他"/>
    <n v="6"/>
    <s v="TIP"/>
    <s v="企業實習說明會 "/>
    <s v="0522_統一企業&amp;統一數網"/>
    <n v="2"/>
    <n v="107"/>
    <n v="1"/>
    <n v="1"/>
    <n v="10"/>
    <m/>
    <x v="167"/>
    <n v="0"/>
    <n v="0"/>
    <n v="0"/>
    <n v="0"/>
    <n v="1"/>
    <n v="0"/>
    <s v="其他"/>
    <s v="非在校生"/>
    <s v="其他"/>
    <s v="其他"/>
  </r>
  <r>
    <m/>
    <s v="毛美能"/>
    <m/>
    <m/>
    <m/>
    <s v="學生"/>
    <s v="工學院                        "/>
    <s v="土木系"/>
    <s v="碩士班"/>
    <m/>
    <m/>
    <m/>
    <m/>
    <n v="0"/>
    <n v="0"/>
    <s v="是"/>
    <m/>
    <s v="現場報名"/>
    <m/>
    <s v="r08521515"/>
    <n v="6"/>
    <s v="TIP"/>
    <s v="企業實習說明會 "/>
    <s v="0522_統一企業&amp;統一數網"/>
    <n v="2"/>
    <n v="107"/>
    <n v="1"/>
    <n v="1"/>
    <n v="10"/>
    <m/>
    <x v="787"/>
    <n v="0"/>
    <n v="0"/>
    <n v="0"/>
    <n v="0"/>
    <n v="1"/>
    <n v="0"/>
    <s v="所"/>
    <s v="其他"/>
    <s v="其他系所"/>
    <s v="其他系所"/>
  </r>
  <r>
    <s v="05 22 2019  3:39PM            "/>
    <s v="吳晨瑋"/>
    <s v="G122298869"/>
    <s v="男"/>
    <s v="04/23/1997                    "/>
    <s v="學生"/>
    <s v="管理學院                      "/>
    <s v="工管系企管組"/>
    <s v="學士班"/>
    <n v="970424949"/>
    <s v="cwwu97@gmail.com"/>
    <s v="其它"/>
    <s v="是"/>
    <n v="0"/>
    <n v="0"/>
    <s v="是"/>
    <m/>
    <s v="志工"/>
    <m/>
    <s v="b06701132"/>
    <n v="6"/>
    <s v="TIP"/>
    <s v="企業實習說明會 "/>
    <s v="0522_統一企業&amp;統一數網"/>
    <n v="2"/>
    <n v="107"/>
    <n v="1"/>
    <n v="1"/>
    <n v="10"/>
    <m/>
    <x v="96"/>
    <n v="0"/>
    <n v="0"/>
    <n v="20"/>
    <n v="0"/>
    <n v="0"/>
    <n v="1"/>
    <s v="系"/>
    <s v="工管"/>
    <s v="工管系"/>
    <s v="工管系"/>
  </r>
  <r>
    <s v="05  2 2019  2:56PM            "/>
    <s v="劉鎮霆"/>
    <s v="A130926698"/>
    <s v="男"/>
    <s v="01/29/2000                    "/>
    <s v="學生"/>
    <s v="管理學院                      "/>
    <s v="資管系"/>
    <s v="學士班"/>
    <n v="961300580"/>
    <s v="jackyliu0129@gmail.com"/>
    <s v="其它"/>
    <s v="否"/>
    <n v="0"/>
    <n v="1"/>
    <s v="是"/>
    <m/>
    <s v="網路報名"/>
    <s v="111.184.34.55"/>
    <s v="b07705015"/>
    <n v="6"/>
    <s v="職涯講堂"/>
    <s v="校友職涯分享會"/>
    <s v="0523_從玩家變身創業家-EMBA107許書綺"/>
    <n v="2"/>
    <n v="107"/>
    <n v="1"/>
    <n v="1"/>
    <n v="10"/>
    <s v="認為遊戲營運曾碰到最大的困難是什麼?"/>
    <x v="788"/>
    <n v="0"/>
    <n v="1"/>
    <n v="10"/>
    <n v="0"/>
    <n v="0"/>
    <n v="0"/>
    <s v="系"/>
    <s v="資管"/>
    <s v="資管系"/>
    <s v="資管系"/>
  </r>
  <r>
    <s v="05  3 2019  2:05PM            "/>
    <s v="沈智暐"/>
    <s v="N124547628"/>
    <s v="男"/>
    <s v="09/15/1993                    "/>
    <s v="校外人士"/>
    <m/>
    <m/>
    <m/>
    <n v="975006101"/>
    <s v="cloudwithdust@gmail.com"/>
    <s v="其它"/>
    <s v="否"/>
    <n v="0"/>
    <n v="1"/>
    <s v="是"/>
    <m/>
    <s v="網路報名"/>
    <s v="1.171.166.200"/>
    <s v="cloudwithdust@gmail.com"/>
    <n v="6"/>
    <s v="職涯講堂"/>
    <s v="校友職涯分享會"/>
    <s v="0523_從玩家變身創業家-EMBA107許書綺"/>
    <n v="2"/>
    <n v="107"/>
    <n v="1"/>
    <n v="1"/>
    <n v="10"/>
    <s v="許多遊戲在公布即將結束營運時，皆有眾多玩家表示「是好遊戲、不明白為何不繼續營運」，由此可知該遊戲確實仍存在其客群。想請問小米「一款遊戲啟動結束營運的程序時，會評估哪些項目以及其標準為何？」"/>
    <x v="789"/>
    <n v="0"/>
    <n v="1"/>
    <n v="10"/>
    <n v="0"/>
    <n v="0"/>
    <n v="0"/>
    <s v="其他"/>
    <s v="非在校生"/>
    <s v="其他"/>
    <s v="其他"/>
  </r>
  <r>
    <s v="05  4 2019 12:12AM            "/>
    <s v="黃麒峰"/>
    <s v="F129631950"/>
    <s v="男"/>
    <s v="09/25/1996                    "/>
    <s v="學生"/>
    <s v="管理學院                      "/>
    <s v="國企系"/>
    <s v="學士班"/>
    <n v="975364821"/>
    <s v="b04704072@ntu.edu.tw"/>
    <s v="其它"/>
    <s v="否"/>
    <n v="0"/>
    <n v="1"/>
    <s v="是"/>
    <m/>
    <s v="網路報名"/>
    <s v="140.112.217.154"/>
    <s v="b04704072"/>
    <n v="6"/>
    <s v="職涯講堂"/>
    <s v="校友職涯分享會"/>
    <s v="0523_從玩家變身創業家-EMBA107許書綺"/>
    <n v="2"/>
    <n v="107"/>
    <n v="1"/>
    <n v="1"/>
    <n v="10"/>
    <s v="如何平衡玩家與企業家兩種角色呢？"/>
    <x v="790"/>
    <n v="0"/>
    <n v="1"/>
    <n v="10"/>
    <n v="0"/>
    <n v="0"/>
    <n v="0"/>
    <s v="系"/>
    <s v="國企"/>
    <s v="國企系"/>
    <s v="國企系"/>
  </r>
  <r>
    <s v="05  9 2019  2:11PM            "/>
    <s v="吳豐光"/>
    <s v="AC30131477"/>
    <s v="男"/>
    <s v="09/13/1996                    "/>
    <s v="學生"/>
    <s v="管理學院                      "/>
    <s v="財金系"/>
    <s v="學士班"/>
    <n v="974049080"/>
    <s v="b04703124@ntu.edu.tw"/>
    <s v="其它"/>
    <s v="是"/>
    <n v="0"/>
    <n v="1"/>
    <s v="是"/>
    <m/>
    <s v="網路報名"/>
    <s v="140.112.243.65"/>
    <s v="b04703124"/>
    <n v="6"/>
    <s v="職涯講堂"/>
    <s v="校友職涯分享會"/>
    <s v="0523_從玩家變身創業家-EMBA107許書綺"/>
    <n v="2"/>
    <n v="107"/>
    <n v="1"/>
    <n v="1"/>
    <n v="10"/>
    <s v="無"/>
    <x v="99"/>
    <n v="0"/>
    <n v="1"/>
    <n v="10"/>
    <n v="0"/>
    <n v="0"/>
    <n v="0"/>
    <s v="系"/>
    <s v="財金"/>
    <s v="財金系"/>
    <s v="財金系"/>
  </r>
  <r>
    <s v="05  9 2019  4:06PM            "/>
    <s v="高士淵"/>
    <s v="A128511669"/>
    <s v="男"/>
    <s v="06/10/1999                    "/>
    <s v="學生"/>
    <s v="管理學院                      "/>
    <s v="工管系企管組"/>
    <s v="學士班"/>
    <n v="935968632"/>
    <s v="b06701108@ntu.edu.tw"/>
    <s v="其它"/>
    <s v="否"/>
    <n v="0"/>
    <n v="1"/>
    <s v="是"/>
    <m/>
    <s v="網路報名"/>
    <s v="123.193.42.161"/>
    <s v="b06701108"/>
    <n v="6"/>
    <s v="職涯講堂"/>
    <s v="校友職涯分享會"/>
    <s v="0523_從玩家變身創業家-EMBA107許書綺"/>
    <n v="2"/>
    <n v="107"/>
    <n v="1"/>
    <n v="1"/>
    <n v="10"/>
    <s v="無"/>
    <x v="791"/>
    <n v="0"/>
    <n v="1"/>
    <n v="10"/>
    <n v="0"/>
    <n v="0"/>
    <n v="0"/>
    <s v="系"/>
    <s v="工管"/>
    <s v="工管系"/>
    <s v="工管系"/>
  </r>
  <r>
    <s v="05 14 2019  3:17PM            "/>
    <s v="廖淯晴"/>
    <s v="E225058956"/>
    <s v="女"/>
    <s v="12/13/1999                    "/>
    <s v="學生"/>
    <s v="管理學院                      "/>
    <s v="國企系"/>
    <s v="學士班"/>
    <n v="901237631"/>
    <s v="b07704045@ntu.edu.tw"/>
    <s v="其它"/>
    <s v="否"/>
    <n v="0"/>
    <n v="1"/>
    <s v="是"/>
    <m/>
    <s v="網路報名"/>
    <s v="49.216.1.43"/>
    <s v="b07704045"/>
    <n v="6"/>
    <s v="職涯講堂"/>
    <s v="校友職涯分享會"/>
    <s v="0523_從玩家變身創業家-EMBA107許書綺"/>
    <n v="2"/>
    <n v="107"/>
    <n v="1"/>
    <n v="1"/>
    <n v="10"/>
    <s v="是否建議大學生創業？如果大學生想要創業應作足什麼樣的準備？"/>
    <x v="792"/>
    <n v="0"/>
    <n v="1"/>
    <n v="10"/>
    <n v="0"/>
    <n v="0"/>
    <n v="0"/>
    <s v="系"/>
    <s v="國企"/>
    <s v="國企系"/>
    <s v="國企系"/>
  </r>
  <r>
    <s v="05 14 2019  3:39PM            "/>
    <s v="施權峰"/>
    <s v="A122078601"/>
    <s v="男"/>
    <s v="07/23/1975                    "/>
    <s v="學生"/>
    <s v="管理學院                      "/>
    <s v="國企系"/>
    <s v="博士班"/>
    <n v="939282371"/>
    <s v="d04724002@ntu.edu.tw"/>
    <s v="其它"/>
    <s v="否"/>
    <n v="0"/>
    <n v="1"/>
    <s v="是"/>
    <m/>
    <s v="網路報名"/>
    <s v="220.133.208.18"/>
    <s v="d04724002"/>
    <n v="6"/>
    <s v="職涯講堂"/>
    <s v="校友職涯分享會"/>
    <s v="0523_從玩家變身創業家-EMBA107許書綺"/>
    <n v="2"/>
    <n v="107"/>
    <n v="1"/>
    <n v="1"/>
    <n v="10"/>
    <s v="無"/>
    <x v="793"/>
    <n v="0"/>
    <n v="1"/>
    <n v="10"/>
    <n v="0"/>
    <n v="0"/>
    <n v="0"/>
    <s v="所"/>
    <s v="國企"/>
    <s v="國企所"/>
    <s v="國企所"/>
  </r>
  <r>
    <s v="05 14 2019  7:46PM            "/>
    <s v="林智源"/>
    <s v="A126023326"/>
    <s v="男"/>
    <s v="09/06/1988                    "/>
    <s v="校外人士"/>
    <s v="電機資訊學院                  "/>
    <m/>
    <m/>
    <n v="916353607"/>
    <s v="henry81313@gmail.com"/>
    <s v="其它"/>
    <s v="否"/>
    <n v="1"/>
    <n v="0"/>
    <s v="否"/>
    <m/>
    <s v="網路報名"/>
    <s v="140.112.25.106"/>
    <s v="henry81313"/>
    <n v="6"/>
    <s v="職涯講堂"/>
    <s v="校友職涯分享會"/>
    <s v="0523_從玩家變身創業家-EMBA107許書綺"/>
    <n v="2"/>
    <n v="107"/>
    <n v="1"/>
    <n v="1"/>
    <n v="10"/>
    <s v="無"/>
    <x v="794"/>
    <n v="1"/>
    <n v="0"/>
    <n v="0"/>
    <n v="1"/>
    <n v="0"/>
    <n v="0"/>
    <s v="其他"/>
    <s v="非在校生"/>
    <s v="其他"/>
    <s v="其他"/>
  </r>
  <r>
    <s v="05 14 2019 11:03PM            "/>
    <s v="溫友容"/>
    <s v="V221429364"/>
    <s v="女"/>
    <s v="10/01/1996                    "/>
    <s v="學生"/>
    <s v="管理學院                      "/>
    <s v="財金系"/>
    <s v="學士班"/>
    <n v="981099369"/>
    <s v="yuki19961001@gmail.com"/>
    <s v="其它"/>
    <s v="否"/>
    <n v="0"/>
    <n v="1"/>
    <s v="是"/>
    <m/>
    <s v="網路報名"/>
    <s v="140.112.217.185"/>
    <s v="b05703037"/>
    <n v="6"/>
    <s v="職涯講堂"/>
    <s v="校友職涯分享會"/>
    <s v="0523_從玩家變身創業家-EMBA107許書綺"/>
    <n v="2"/>
    <n v="107"/>
    <n v="1"/>
    <n v="1"/>
    <n v="10"/>
    <s v="如何在大學就確立未來規劃？"/>
    <x v="590"/>
    <n v="0"/>
    <n v="1"/>
    <n v="10"/>
    <n v="0"/>
    <n v="0"/>
    <n v="0"/>
    <s v="系"/>
    <s v="財金"/>
    <s v="財金系"/>
    <s v="財金系"/>
  </r>
  <r>
    <s v="05 15 2019 12:11PM            "/>
    <s v="吳姿君"/>
    <s v="D222830035"/>
    <s v="女"/>
    <s v="01/11/1996                    "/>
    <s v="學生"/>
    <s v="管理學院                      "/>
    <s v="資管系"/>
    <s v="碩士班"/>
    <n v="973141266"/>
    <s v="nicole2092455@gmail.com"/>
    <s v="其它"/>
    <s v="否"/>
    <n v="0"/>
    <n v="1"/>
    <s v="是"/>
    <m/>
    <s v="網路報名"/>
    <s v="223.136.159.41"/>
    <s v="r07725049"/>
    <n v="6"/>
    <s v="職涯講堂"/>
    <s v="校友職涯分享會"/>
    <s v="0523_從玩家變身創業家-EMBA107許書綺"/>
    <n v="2"/>
    <n v="107"/>
    <n v="1"/>
    <n v="1"/>
    <n v="10"/>
    <s v="請問想要加入唯晶的遊戲工程師須要具備哪些技術能力?"/>
    <x v="795"/>
    <n v="0"/>
    <n v="1"/>
    <n v="10"/>
    <n v="0"/>
    <n v="0"/>
    <n v="0"/>
    <s v="所"/>
    <s v="資管"/>
    <s v="資管所"/>
    <s v="資管所"/>
  </r>
  <r>
    <s v="05 15 2019 12:20PM            "/>
    <s v="洪靖雯"/>
    <s v="E225109654"/>
    <s v="女"/>
    <s v="06/28/1996                    "/>
    <s v="學生"/>
    <s v="管理學院                      "/>
    <s v="資管系"/>
    <s v="碩士班"/>
    <n v="975016313"/>
    <s v="amie12349@gmail.com"/>
    <s v="其它"/>
    <s v="否"/>
    <n v="0"/>
    <n v="1"/>
    <s v="是"/>
    <m/>
    <s v="網路報名"/>
    <s v="140.112.107.62"/>
    <s v="r07725021"/>
    <n v="6"/>
    <s v="職涯講堂"/>
    <s v="校友職涯分享會"/>
    <s v="0523_從玩家變身創業家-EMBA107許書綺"/>
    <n v="2"/>
    <n v="107"/>
    <n v="1"/>
    <n v="1"/>
    <n v="10"/>
    <s v="因為最近貴公司有在暑期實習新增VR實習生職位，想問講者貴公司是否有開始想網VR遊戲做發展？"/>
    <x v="796"/>
    <n v="0"/>
    <n v="1"/>
    <n v="10"/>
    <n v="0"/>
    <n v="0"/>
    <n v="0"/>
    <s v="所"/>
    <s v="資管"/>
    <s v="資管所"/>
    <s v="資管所"/>
  </r>
  <r>
    <s v="05 17 2019 12:16AM            "/>
    <s v="潘政傑"/>
    <s v="F129443905"/>
    <s v="男"/>
    <s v="05/21/1995                    "/>
    <s v="學生"/>
    <s v="管理學院                      "/>
    <s v="國企系"/>
    <s v="碩士班"/>
    <n v="921060797"/>
    <s v="jeffpan2003@gmail.com"/>
    <s v="其它"/>
    <s v="是"/>
    <n v="0"/>
    <n v="1"/>
    <s v="是"/>
    <m/>
    <s v="網路報名"/>
    <s v="218.161.17.190"/>
    <s v="r06724082"/>
    <n v="6"/>
    <s v="職涯講堂"/>
    <s v="校友職涯分享會"/>
    <s v="0523_從玩家變身創業家-EMBA107許書綺"/>
    <n v="2"/>
    <n v="107"/>
    <n v="1"/>
    <n v="1"/>
    <n v="10"/>
    <s v="想知道學姊創業過程選擇就讀EMBA的理由（轉戾點）"/>
    <x v="662"/>
    <n v="0"/>
    <n v="1"/>
    <n v="10"/>
    <n v="0"/>
    <n v="0"/>
    <n v="0"/>
    <s v="所"/>
    <s v="國企"/>
    <s v="國企所"/>
    <s v="國企所"/>
  </r>
  <r>
    <s v="05 17 2019  7:17AM            "/>
    <s v="林傳奇"/>
    <s v="A129672223"/>
    <s v="男"/>
    <s v="09/04/1998                    "/>
    <s v="學生"/>
    <s v="管理學院                      "/>
    <s v="會計系"/>
    <s v="學士班"/>
    <n v="983350691"/>
    <s v="b05702008@ntu.edu.tw"/>
    <s v="其它"/>
    <s v="否"/>
    <n v="0"/>
    <n v="1"/>
    <s v="是"/>
    <m/>
    <s v="網路報名"/>
    <s v="111.71.40.119"/>
    <s v="b05702008"/>
    <n v="6"/>
    <s v="職涯講堂"/>
    <s v="校友職涯分享會"/>
    <s v="0523_從玩家變身創業家-EMBA107許書綺"/>
    <n v="2"/>
    <n v="107"/>
    <n v="1"/>
    <n v="1"/>
    <n v="10"/>
    <s v="從職員到創業的心路歷程"/>
    <x v="797"/>
    <n v="0"/>
    <n v="1"/>
    <n v="10"/>
    <n v="0"/>
    <n v="0"/>
    <n v="0"/>
    <s v="系"/>
    <s v="會計"/>
    <s v="會計系"/>
    <s v="會計系"/>
  </r>
  <r>
    <s v="05 18 2019  2:07PM            "/>
    <s v="曾斯平"/>
    <s v="O100512590"/>
    <s v="男"/>
    <s v="05/09/1998                    "/>
    <s v="學生"/>
    <s v="管理學院                      "/>
    <s v="工管系科管組"/>
    <s v="學士班"/>
    <n v="976747990"/>
    <s v="b05701213@ntu.edu.tw"/>
    <s v="其它"/>
    <s v="否"/>
    <n v="0"/>
    <n v="1"/>
    <s v="是"/>
    <m/>
    <s v="網路報名"/>
    <s v="110.25.160.236"/>
    <s v="b05701213"/>
    <n v="6"/>
    <s v="職涯講堂"/>
    <s v="校友職涯分享會"/>
    <s v="0523_從玩家變身創業家-EMBA107許書綺"/>
    <n v="2"/>
    <n v="107"/>
    <n v="1"/>
    <n v="1"/>
    <n v="10"/>
    <s v="想請問您，如果以後要進入遊戲產業，除了要具備對遊戲的熱情外，您認為還有哪些必備或是加分的技能呢?(By美術不在行但以後想進入遊戲或是電競產業的在學生)"/>
    <x v="798"/>
    <n v="0"/>
    <n v="1"/>
    <n v="10"/>
    <n v="0"/>
    <n v="0"/>
    <n v="0"/>
    <s v="系"/>
    <s v="工管"/>
    <s v="工管系"/>
    <s v="工管系"/>
  </r>
  <r>
    <s v="05 23 2019  2:59PM            "/>
    <s v="李季陽"/>
    <s v="T124353318"/>
    <s v="男"/>
    <s v="07/21/1997                    "/>
    <s v="學生"/>
    <s v="生物資源暨農學院              "/>
    <s v="生工系"/>
    <s v="學士班"/>
    <n v="287120672"/>
    <m/>
    <s v="其它"/>
    <s v="是"/>
    <n v="0"/>
    <n v="0"/>
    <s v="是"/>
    <m/>
    <s v="現場報名"/>
    <m/>
    <s v="B04602031"/>
    <n v="6"/>
    <s v="職涯講堂"/>
    <s v="校友職涯分享會"/>
    <s v="0523_從玩家變身創業家-EMBA107許書綺"/>
    <n v="2"/>
    <n v="107"/>
    <n v="1"/>
    <n v="1"/>
    <n v="10"/>
    <m/>
    <x v="799"/>
    <n v="0"/>
    <n v="0"/>
    <n v="0"/>
    <n v="0"/>
    <n v="1"/>
    <n v="0"/>
    <s v="系"/>
    <s v="其他"/>
    <s v="其他系所"/>
    <s v="其他系所"/>
  </r>
  <r>
    <s v="05 23 2019  2:59PM            "/>
    <s v="郭  昕"/>
    <s v="A130639930"/>
    <s v="男"/>
    <s v="12/07/1996                    "/>
    <s v="學生"/>
    <s v="管理學院                      "/>
    <s v="財金系"/>
    <s v="學士班"/>
    <n v="227932925"/>
    <m/>
    <s v="其它"/>
    <s v="是"/>
    <n v="0"/>
    <n v="0"/>
    <s v="是"/>
    <m/>
    <s v="現場報名"/>
    <m/>
    <s v="B04703089"/>
    <n v="6"/>
    <s v="職涯講堂"/>
    <s v="校友職涯分享會"/>
    <s v="0523_從玩家變身創業家-EMBA107許書綺"/>
    <n v="2"/>
    <n v="107"/>
    <n v="1"/>
    <n v="1"/>
    <n v="10"/>
    <m/>
    <x v="800"/>
    <n v="0"/>
    <n v="0"/>
    <n v="0"/>
    <n v="0"/>
    <n v="1"/>
    <n v="0"/>
    <s v="系"/>
    <s v="財金"/>
    <s v="財金系"/>
    <s v="財金系"/>
  </r>
  <r>
    <s v="05 23 2019  3:00PM            "/>
    <s v="張致瑋"/>
    <s v="N125737037"/>
    <s v="男"/>
    <s v="11/08/1998                    "/>
    <s v="學生"/>
    <s v="管理學院                      "/>
    <s v="工管系科管組"/>
    <s v="學士班"/>
    <n v="974023584"/>
    <s v="stupidwillyasd@gmail.com"/>
    <s v="其它"/>
    <s v="是"/>
    <n v="0"/>
    <n v="0"/>
    <s v="是"/>
    <m/>
    <s v="現場報名"/>
    <m/>
    <s v="B06701206"/>
    <n v="6"/>
    <s v="職涯講堂"/>
    <s v="校友職涯分享會"/>
    <s v="0523_從玩家變身創業家-EMBA107許書綺"/>
    <n v="2"/>
    <n v="107"/>
    <n v="1"/>
    <n v="1"/>
    <n v="10"/>
    <m/>
    <x v="801"/>
    <n v="0"/>
    <n v="0"/>
    <n v="0"/>
    <n v="0"/>
    <n v="1"/>
    <n v="0"/>
    <s v="系"/>
    <s v="工管"/>
    <s v="工管系"/>
    <s v="工管系"/>
  </r>
  <r>
    <s v="05 23 2019  3:00PM            "/>
    <s v="吳東翰"/>
    <s v="F130906299"/>
    <s v="男"/>
    <s v="02/12/2000                    "/>
    <s v="學生"/>
    <s v="管理學院                      "/>
    <s v="國企系"/>
    <s v="學士班"/>
    <n v="933878672"/>
    <s v="safin120212@gmail.com"/>
    <s v="其它"/>
    <s v="是"/>
    <n v="0"/>
    <n v="0"/>
    <s v="是"/>
    <m/>
    <s v="現場報名"/>
    <m/>
    <s v="B07704062"/>
    <n v="6"/>
    <s v="職涯講堂"/>
    <s v="校友職涯分享會"/>
    <s v="0523_從玩家變身創業家-EMBA107許書綺"/>
    <n v="2"/>
    <n v="107"/>
    <n v="1"/>
    <n v="1"/>
    <n v="10"/>
    <m/>
    <x v="802"/>
    <n v="0"/>
    <n v="0"/>
    <n v="0"/>
    <n v="0"/>
    <n v="1"/>
    <n v="0"/>
    <s v="系"/>
    <s v="國企"/>
    <s v="國企系"/>
    <s v="國企系"/>
  </r>
  <r>
    <s v="05 23 2019  3:00PM            "/>
    <s v="黃子倢"/>
    <s v="R224551903"/>
    <s v="女"/>
    <s v="01/25/1999                    "/>
    <s v="學生"/>
    <s v="管理學院                      "/>
    <s v="工管系企管組"/>
    <s v="學士班"/>
    <n v="963909005"/>
    <s v="26bushiyc@gmail.com"/>
    <s v="其它"/>
    <s v="是"/>
    <n v="0"/>
    <n v="0"/>
    <s v="是"/>
    <m/>
    <s v="現場報名"/>
    <m/>
    <s v="B06701155"/>
    <n v="6"/>
    <s v="職涯講堂"/>
    <s v="校友職涯分享會"/>
    <s v="0523_從玩家變身創業家-EMBA107許書綺"/>
    <n v="2"/>
    <n v="107"/>
    <n v="1"/>
    <n v="1"/>
    <n v="10"/>
    <m/>
    <x v="803"/>
    <n v="0"/>
    <n v="0"/>
    <n v="0"/>
    <n v="0"/>
    <n v="1"/>
    <n v="0"/>
    <s v="系"/>
    <s v="工管"/>
    <s v="工管系"/>
    <s v="工管系"/>
  </r>
  <r>
    <s v="05 23 2019  3:00PM            "/>
    <s v="謝宗儒"/>
    <s v="A129945696"/>
    <s v="女"/>
    <s v="11/27/1999                    "/>
    <s v="學生"/>
    <s v=" 電機資訊學院                 "/>
    <s v="資工系"/>
    <s v="學士班"/>
    <m/>
    <m/>
    <s v="其它"/>
    <s v="是"/>
    <n v="0"/>
    <n v="0"/>
    <s v="是"/>
    <m/>
    <s v="現場報名"/>
    <m/>
    <s v="B07902126"/>
    <n v="6"/>
    <s v="職涯講堂"/>
    <s v="校友職涯分享會"/>
    <s v="0523_從玩家變身創業家-EMBA107許書綺"/>
    <n v="2"/>
    <n v="107"/>
    <n v="1"/>
    <n v="1"/>
    <n v="10"/>
    <m/>
    <x v="804"/>
    <n v="0"/>
    <n v="0"/>
    <n v="0"/>
    <n v="0"/>
    <n v="1"/>
    <n v="0"/>
    <s v="系"/>
    <s v="其他"/>
    <s v="其他系所"/>
    <s v="其他系所"/>
  </r>
  <r>
    <s v="05 23 2019  3:01PM            "/>
    <s v="念恩廷"/>
    <s v="F129738329"/>
    <s v="女"/>
    <s v="03/10/1998                    "/>
    <s v="學生"/>
    <s v="管理學院                      "/>
    <s v="財金系"/>
    <s v="學士班"/>
    <n v="983127285"/>
    <s v="bestandy.ab@gmail.com"/>
    <s v="其它"/>
    <s v="是"/>
    <n v="0"/>
    <n v="0"/>
    <s v="是"/>
    <m/>
    <s v="現場報名"/>
    <m/>
    <s v="B05703027"/>
    <n v="6"/>
    <s v="職涯講堂"/>
    <s v="校友職涯分享會"/>
    <s v="0523_從玩家變身創業家-EMBA107許書綺"/>
    <n v="2"/>
    <n v="107"/>
    <n v="1"/>
    <n v="1"/>
    <n v="10"/>
    <m/>
    <x v="189"/>
    <n v="0"/>
    <n v="0"/>
    <n v="0"/>
    <n v="0"/>
    <n v="1"/>
    <n v="0"/>
    <s v="系"/>
    <s v="財金"/>
    <s v="財金系"/>
    <s v="財金系"/>
  </r>
  <r>
    <m/>
    <m/>
    <m/>
    <m/>
    <m/>
    <m/>
    <m/>
    <m/>
    <m/>
    <m/>
    <m/>
    <m/>
    <m/>
    <n v="0"/>
    <n v="0"/>
    <s v="是"/>
    <m/>
    <s v="現場報名"/>
    <m/>
    <s v="其他"/>
    <n v="6"/>
    <s v="職涯講堂"/>
    <s v="校友職涯分享會"/>
    <s v="0523_從玩家變身創業家-EMBA107許書綺"/>
    <n v="2"/>
    <n v="107"/>
    <n v="1"/>
    <n v="1"/>
    <n v="10"/>
    <m/>
    <x v="167"/>
    <n v="0"/>
    <n v="0"/>
    <n v="0"/>
    <n v="0"/>
    <n v="1"/>
    <n v="0"/>
    <s v="其他"/>
    <s v="非在校生"/>
    <s v="其他"/>
    <s v="其他"/>
  </r>
  <r>
    <m/>
    <m/>
    <m/>
    <m/>
    <m/>
    <m/>
    <m/>
    <m/>
    <m/>
    <m/>
    <m/>
    <m/>
    <m/>
    <n v="0"/>
    <n v="0"/>
    <s v="是"/>
    <m/>
    <s v="現場報名"/>
    <m/>
    <s v="其他"/>
    <n v="6"/>
    <s v="職涯講堂"/>
    <s v="校友職涯分享會"/>
    <s v="0523_從玩家變身創業家-EMBA107許書綺"/>
    <n v="2"/>
    <n v="107"/>
    <n v="1"/>
    <n v="1"/>
    <n v="10"/>
    <m/>
    <x v="167"/>
    <n v="0"/>
    <n v="0"/>
    <n v="0"/>
    <n v="0"/>
    <n v="1"/>
    <n v="0"/>
    <s v="其他"/>
    <s v="非在校生"/>
    <s v="其他"/>
    <s v="其他"/>
  </r>
  <r>
    <s v="05 23 2019  3:02PM            "/>
    <s v="呂  俐"/>
    <s v="A230426980"/>
    <s v="女"/>
    <s v="07/29/1999                    "/>
    <s v="學生"/>
    <s v="管理學院                      "/>
    <s v="會計系"/>
    <s v="學士班"/>
    <n v="920460729"/>
    <s v="whu940086@gmail.com"/>
    <s v="其它"/>
    <s v="是"/>
    <n v="0"/>
    <n v="0"/>
    <s v="是"/>
    <m/>
    <s v="志工"/>
    <m/>
    <s v="b06702007"/>
    <n v="6"/>
    <s v="職涯講堂"/>
    <s v="校友職涯分享會"/>
    <s v="0523_從玩家變身創業家-EMBA107許書綺"/>
    <n v="2"/>
    <n v="107"/>
    <n v="1"/>
    <n v="1"/>
    <n v="10"/>
    <m/>
    <x v="805"/>
    <n v="0"/>
    <n v="0"/>
    <n v="20"/>
    <n v="0"/>
    <n v="0"/>
    <n v="1"/>
    <s v="系"/>
    <s v="會計"/>
    <s v="會計系"/>
    <s v="會計系"/>
  </r>
  <r>
    <s v="05 27 2019 11:14AM            "/>
    <s v="簡博涵"/>
    <s v="A230130961"/>
    <s v="女"/>
    <s v="10/15/1998                    "/>
    <s v="學生"/>
    <s v="管理學院                      "/>
    <s v="工管系企管組"/>
    <s v="學士班"/>
    <n v="975782434"/>
    <s v="amyjian@gmali.com"/>
    <s v="其它"/>
    <s v="是"/>
    <n v="0"/>
    <n v="0"/>
    <s v="是"/>
    <m/>
    <s v="邀請制"/>
    <m/>
    <s v="b06701165"/>
    <n v="6"/>
    <s v="菁粹會客室"/>
    <s v="一對一諮商"/>
    <s v="0527_一對一職涯諮商-金融業"/>
    <n v="2"/>
    <n v="107"/>
    <n v="1"/>
    <n v="1"/>
    <n v="-10"/>
    <m/>
    <x v="747"/>
    <n v="0"/>
    <n v="1"/>
    <n v="-10"/>
    <n v="0"/>
    <n v="0"/>
    <n v="0"/>
    <s v="系"/>
    <s v="工管"/>
    <s v="工管系"/>
    <s v="工管系"/>
  </r>
  <r>
    <s v="05 27 2019 11:14AM            "/>
    <s v="柯妤璇"/>
    <s v="A229157625"/>
    <s v="女"/>
    <s v="05/26/1998                    "/>
    <s v="學生"/>
    <s v="社會科學院                    "/>
    <s v="經濟系"/>
    <s v="學士班"/>
    <n v="920021514"/>
    <m/>
    <s v="其它"/>
    <s v="是"/>
    <n v="0"/>
    <n v="0"/>
    <s v="是"/>
    <m/>
    <s v="邀請制"/>
    <m/>
    <s v="b05303095"/>
    <n v="6"/>
    <s v="菁粹會客室"/>
    <s v="一對一諮商"/>
    <s v="0527_一對一職涯諮商-金融業"/>
    <n v="2"/>
    <n v="107"/>
    <n v="1"/>
    <n v="1"/>
    <n v="-10"/>
    <m/>
    <x v="273"/>
    <n v="0"/>
    <n v="1"/>
    <n v="-10"/>
    <n v="0"/>
    <n v="0"/>
    <n v="0"/>
    <s v="系"/>
    <s v="其他"/>
    <s v="其他系所"/>
    <s v="其他系所"/>
  </r>
  <r>
    <s v="05 27 2019 11:14AM            "/>
    <s v="黃筱瑄"/>
    <s v="J222900537"/>
    <s v="女"/>
    <s v="08/01/1999                    "/>
    <s v="學生"/>
    <s v="管理學院                      "/>
    <s v="會計系"/>
    <s v="學士班"/>
    <n v="988293614"/>
    <s v="st094181@gmail.com"/>
    <s v="其它"/>
    <s v="是"/>
    <n v="0"/>
    <n v="0"/>
    <s v="是"/>
    <m/>
    <s v="邀請制"/>
    <m/>
    <s v="b06702101"/>
    <n v="6"/>
    <s v="菁粹會客室"/>
    <s v="一對一諮商"/>
    <s v="0527_一對一職涯諮商-金融業"/>
    <n v="2"/>
    <n v="107"/>
    <n v="1"/>
    <n v="1"/>
    <n v="-10"/>
    <m/>
    <x v="554"/>
    <n v="0"/>
    <n v="1"/>
    <n v="-10"/>
    <n v="0"/>
    <n v="0"/>
    <n v="0"/>
    <s v="系"/>
    <s v="會計"/>
    <s v="會計系"/>
    <s v="會計系"/>
  </r>
  <r>
    <s v="06  6 2019 10:56AM            "/>
    <s v="曾靖皓"/>
    <s v="A130643596"/>
    <s v="男"/>
    <s v="01/24/1997                    "/>
    <s v="學生"/>
    <s v="管理學院                      "/>
    <s v="財金系"/>
    <s v="學士班"/>
    <n v="932033634"/>
    <s v="lion860124@gmail.com"/>
    <s v="其它"/>
    <s v="是"/>
    <n v="0"/>
    <n v="0"/>
    <s v="是"/>
    <m/>
    <s v="邀請制"/>
    <m/>
    <s v="b04703016"/>
    <n v="6"/>
    <s v="菁粹會客室"/>
    <s v="一對一諮商"/>
    <s v="0604_一對一職涯諮商-其他"/>
    <n v="2"/>
    <n v="10"/>
    <n v="1"/>
    <n v="1"/>
    <n v="-10"/>
    <m/>
    <x v="806"/>
    <n v="0"/>
    <n v="1"/>
    <n v="-10"/>
    <n v="0"/>
    <n v="0"/>
    <n v="0"/>
    <s v="系"/>
    <s v="財金"/>
    <s v="財金系"/>
    <s v="財金系"/>
  </r>
  <r>
    <s v="06  6 2019 10:57AM            "/>
    <s v="廖佳慧"/>
    <s v="H224627772"/>
    <s v="女"/>
    <s v="12/11/1997                    "/>
    <s v="學生"/>
    <s v="管理學院                      "/>
    <s v="國企系"/>
    <s v="學士班"/>
    <n v="975631511"/>
    <m/>
    <s v="其它"/>
    <s v="是"/>
    <n v="0"/>
    <n v="0"/>
    <s v="是"/>
    <m/>
    <s v="邀請制"/>
    <m/>
    <s v="b05704083"/>
    <n v="6"/>
    <s v="菁粹會客室"/>
    <s v="一對一諮商"/>
    <s v="0604_一對一職涯諮商-其他"/>
    <n v="2"/>
    <n v="10"/>
    <n v="1"/>
    <n v="1"/>
    <n v="-10"/>
    <m/>
    <x v="807"/>
    <n v="0"/>
    <n v="1"/>
    <n v="-10"/>
    <n v="0"/>
    <n v="0"/>
    <n v="0"/>
    <s v="系"/>
    <s v="國企"/>
    <s v="國企系"/>
    <s v="國企系"/>
  </r>
  <r>
    <s v="06  6 2019 10:58AM            "/>
    <s v="潘政傑"/>
    <s v="F129443905"/>
    <s v="女"/>
    <s v="05/21/1995                    "/>
    <s v="學生"/>
    <s v="管理學院                      "/>
    <s v="國企系"/>
    <s v="碩士班"/>
    <n v="921060797"/>
    <s v="jeffpan2003@gmail.com"/>
    <s v="其它"/>
    <s v="是"/>
    <n v="0"/>
    <n v="0"/>
    <s v="是"/>
    <m/>
    <s v="邀請制"/>
    <m/>
    <s v="r06724082"/>
    <n v="6"/>
    <s v="菁粹會客室"/>
    <s v="一對一諮商"/>
    <s v="0604_一對一職涯諮商-其他"/>
    <n v="2"/>
    <n v="10"/>
    <n v="1"/>
    <n v="1"/>
    <n v="-10"/>
    <m/>
    <x v="662"/>
    <n v="0"/>
    <n v="1"/>
    <n v="-10"/>
    <n v="0"/>
    <n v="0"/>
    <n v="0"/>
    <s v="所"/>
    <s v="國企"/>
    <s v="國企所"/>
    <s v="國企所"/>
  </r>
  <r>
    <s v="05 27 2019  7:01PM            "/>
    <s v="黃筱瑄"/>
    <s v="J222900537"/>
    <s v="女"/>
    <s v="08/01/1999                    "/>
    <s v="學生"/>
    <s v="管理學院                      "/>
    <s v="會計系"/>
    <s v="學士班"/>
    <n v="988293614"/>
    <s v="st094181@gmail.com"/>
    <s v="其它"/>
    <s v="是"/>
    <n v="0"/>
    <n v="1"/>
    <s v="是"/>
    <m/>
    <s v="網路報名"/>
    <s v="140.112.4.192"/>
    <s v="b06702101"/>
    <n v="6"/>
    <s v="職涯講堂"/>
    <s v="校友職涯分享會"/>
    <s v="0605_國企系黃亮舒"/>
    <n v="2"/>
    <n v="107"/>
    <n v="1"/>
    <n v="1"/>
    <n v="10"/>
    <s v="想要加入顧問業需要甚麼的經歷或特質?"/>
    <x v="554"/>
    <n v="0"/>
    <n v="1"/>
    <n v="10"/>
    <n v="0"/>
    <n v="0"/>
    <n v="0"/>
    <s v="系"/>
    <s v="會計"/>
    <s v="會計系"/>
    <s v="會計系"/>
  </r>
  <r>
    <s v="05 28 2019  8:44AM            "/>
    <s v="鄭育驊"/>
    <s v="C221359530"/>
    <s v="女"/>
    <s v="10/26/1998                    "/>
    <s v="學生"/>
    <s v="生物資源暨農學院              "/>
    <s v="生傳系"/>
    <s v="學士班"/>
    <n v="978279295"/>
    <s v="b06610057@ntu.edu.tw"/>
    <s v="其它"/>
    <s v="否"/>
    <n v="0"/>
    <n v="1"/>
    <s v="是"/>
    <m/>
    <s v="網路報名"/>
    <s v="140.112.217.210"/>
    <s v="b06610057"/>
    <n v="6"/>
    <s v="職涯講堂"/>
    <s v="校友職涯分享會"/>
    <s v="0605_國企系黃亮舒"/>
    <n v="2"/>
    <n v="107"/>
    <n v="1"/>
    <n v="1"/>
    <n v="10"/>
    <s v="選擇輔心理系的原因，以及對未來工作實際的幫助？"/>
    <x v="688"/>
    <n v="0"/>
    <n v="1"/>
    <n v="10"/>
    <n v="0"/>
    <n v="0"/>
    <n v="0"/>
    <s v="系"/>
    <s v="其他"/>
    <s v="其他系所"/>
    <s v="其他系所"/>
  </r>
  <r>
    <s v="05 28 2019  3:30PM            "/>
    <s v="洪肇偉"/>
    <s v="E125077897"/>
    <s v="男"/>
    <s v="08/22/1995                    "/>
    <s v="學生"/>
    <s v="管理學院                      "/>
    <s v="會計系"/>
    <s v="碩士班"/>
    <n v="939731061"/>
    <s v="iamhon0822@gmail.com"/>
    <s v="其它"/>
    <s v="是"/>
    <n v="0"/>
    <n v="1"/>
    <s v="是"/>
    <m/>
    <s v="網路報名"/>
    <s v="180.204.18.76"/>
    <s v="r07722048"/>
    <n v="6"/>
    <s v="職涯講堂"/>
    <s v="校友職涯分享會"/>
    <s v="0605_國企系黃亮舒"/>
    <n v="2"/>
    <n v="107"/>
    <n v="1"/>
    <n v="1"/>
    <n v="10"/>
    <s v="請問四大事務所的管理顧問部門和三大管顧(Mckinsey, BCG)等顧問公司有什麼差異的? 經手案件性質的不同? 亦或是擅長領域的不同?"/>
    <x v="294"/>
    <n v="0"/>
    <n v="1"/>
    <n v="10"/>
    <n v="0"/>
    <n v="0"/>
    <n v="0"/>
    <s v="所"/>
    <s v="會計"/>
    <s v="會計所"/>
    <s v="會研所"/>
  </r>
  <r>
    <s v="05 28 2019 10:55PM            "/>
    <s v="劉千瑜"/>
    <s v="A227839188"/>
    <s v="女"/>
    <s v="12/15/1990                    "/>
    <s v="學生"/>
    <s v="管理學院                      "/>
    <s v="企管碩士專班"/>
    <s v="碩士班"/>
    <n v="937071886"/>
    <s v="naomi.c.liu@gmail.com"/>
    <s v="其它"/>
    <s v="否"/>
    <n v="1"/>
    <n v="0"/>
    <s v="否"/>
    <m/>
    <s v="網路報名"/>
    <s v="36.224.221.187"/>
    <s v="r06749014"/>
    <n v="6"/>
    <s v="職涯講堂"/>
    <s v="校友職涯分享會"/>
    <s v="0605_國企系黃亮舒"/>
    <n v="2"/>
    <n v="107"/>
    <n v="1"/>
    <n v="1"/>
    <n v="10"/>
    <s v="N/A"/>
    <x v="808"/>
    <n v="1"/>
    <n v="0"/>
    <n v="0"/>
    <n v="1"/>
    <n v="0"/>
    <n v="0"/>
    <s v="所"/>
    <s v="GMBA"/>
    <s v="GMBA"/>
    <s v="GMBA"/>
  </r>
  <r>
    <s v="05 29 2019  1:45PM            "/>
    <s v="呂明諺"/>
    <s v="D122883427"/>
    <s v="男"/>
    <s v="05/21/1996                    "/>
    <s v="學生"/>
    <s v="管理學院                      "/>
    <s v="會計系"/>
    <s v="碩士班"/>
    <n v="978028521"/>
    <s v="johnny8505215297@gmail.com"/>
    <s v="其它"/>
    <s v="是"/>
    <n v="0"/>
    <n v="1"/>
    <s v="是"/>
    <m/>
    <s v="網路報名"/>
    <s v="223.140.182.81"/>
    <s v="r07722044"/>
    <n v="6"/>
    <s v="職涯講堂"/>
    <s v="校友職涯分享會"/>
    <s v="0605_國企系黃亮舒"/>
    <n v="2"/>
    <n v="107"/>
    <n v="1"/>
    <n v="1"/>
    <n v="10"/>
    <s v="想要進入顧問產業，要怎麼準備自己"/>
    <x v="809"/>
    <n v="0"/>
    <n v="1"/>
    <n v="10"/>
    <n v="0"/>
    <n v="0"/>
    <n v="0"/>
    <s v="所"/>
    <s v="會計"/>
    <s v="會計所"/>
    <s v="會研所"/>
  </r>
  <r>
    <s v="06  4 2019 11:53AM            "/>
    <s v="趙先平"/>
    <s v="A129648058"/>
    <s v="男"/>
    <s v="07/23/1997                    "/>
    <s v="學生"/>
    <s v="管理學院                      "/>
    <s v="國企系"/>
    <s v="學士班"/>
    <n v="965589369"/>
    <s v="b04704077@ntu.edu.tw"/>
    <s v="其它"/>
    <s v="否"/>
    <n v="0"/>
    <n v="1"/>
    <s v="是"/>
    <m/>
    <s v="網路報名"/>
    <s v="140.112.25.103"/>
    <s v="b04704077"/>
    <n v="6"/>
    <s v="職涯講堂"/>
    <s v="校友職涯分享會"/>
    <s v="0605_國企系黃亮舒"/>
    <n v="2"/>
    <n v="107"/>
    <n v="1"/>
    <n v="1"/>
    <n v="10"/>
    <s v="想了解學長選第一份工作時的考量，謝謝!"/>
    <x v="810"/>
    <n v="0"/>
    <n v="1"/>
    <n v="10"/>
    <n v="0"/>
    <n v="0"/>
    <n v="0"/>
    <s v="系"/>
    <s v="國企"/>
    <s v="國企系"/>
    <s v="國企系"/>
  </r>
  <r>
    <s v="06  4 2019  1:36PM            "/>
    <s v="何子斌"/>
    <s v="N126155931"/>
    <s v="男"/>
    <s v="09/29/1998                    "/>
    <s v="學生"/>
    <s v="管理學院                      "/>
    <s v="國企系"/>
    <s v="學士班"/>
    <n v="905767109"/>
    <s v="k333hoisi@gmail.com"/>
    <s v="其它"/>
    <s v="否"/>
    <n v="1"/>
    <n v="0"/>
    <s v="否"/>
    <m/>
    <s v="網路報名"/>
    <s v="114.136.169.42"/>
    <s v="b06704043"/>
    <n v="6"/>
    <s v="職涯講堂"/>
    <s v="校友職涯分享會"/>
    <s v="0605_國企系黃亮舒"/>
    <n v="2"/>
    <n v="107"/>
    <n v="1"/>
    <n v="1"/>
    <n v="10"/>
    <s v="無"/>
    <x v="811"/>
    <n v="1"/>
    <n v="0"/>
    <n v="0"/>
    <n v="1"/>
    <n v="0"/>
    <n v="0"/>
    <s v="系"/>
    <s v="國企"/>
    <s v="國企系"/>
    <s v="國企系"/>
  </r>
  <r>
    <s v="06  4 2019  5:44PM            "/>
    <s v="徐若華"/>
    <s v="D222776232"/>
    <s v="女"/>
    <s v="09/30/1996                    "/>
    <s v="學生"/>
    <s v="生物資源暨農學院              "/>
    <s v="生傳系"/>
    <s v="學士班"/>
    <n v="903509930"/>
    <s v="B04106025@ntu.edu.tw"/>
    <s v="其它"/>
    <s v="否"/>
    <n v="1"/>
    <n v="0"/>
    <s v="否"/>
    <m/>
    <s v="網路報名"/>
    <s v="140.112.150.245"/>
    <s v="b04106025"/>
    <n v="6"/>
    <s v="職涯講堂"/>
    <s v="校友職涯分享會"/>
    <s v="0605_國企系黃亮舒"/>
    <n v="2"/>
    <n v="107"/>
    <n v="1"/>
    <n v="1"/>
    <n v="10"/>
    <s v="在IBM科技公司的顧問部門工作與會計事務所的顧問部門有什麼相同與不同之處、需要的skill set是否相同？每次職涯轉換時會考量哪些因素呢？"/>
    <x v="812"/>
    <n v="1"/>
    <n v="0"/>
    <n v="0"/>
    <n v="1"/>
    <n v="0"/>
    <n v="0"/>
    <s v="系"/>
    <s v="其他"/>
    <s v="其他系所"/>
    <s v="其他系所"/>
  </r>
  <r>
    <s v="06  4 2019 10:09PM            "/>
    <s v="簡毓萱"/>
    <s v="A225412125"/>
    <s v="女"/>
    <s v="05/03/1997                    "/>
    <s v="學生"/>
    <s v="管理學院                      "/>
    <s v="國企系"/>
    <s v="學士班"/>
    <n v="956251719"/>
    <s v="b04704087@ntu.edu.tw"/>
    <s v="其它"/>
    <s v="否"/>
    <n v="0"/>
    <n v="1"/>
    <s v="是"/>
    <m/>
    <s v="網路報名"/>
    <s v="180.217.174.130"/>
    <s v="b04704087"/>
    <n v="6"/>
    <s v="職涯講堂"/>
    <s v="校友職涯分享會"/>
    <s v="0605_國企系黃亮舒"/>
    <n v="2"/>
    <n v="107"/>
    <n v="1"/>
    <n v="1"/>
    <n v="10"/>
    <s v="想聽學長如何將設計思考的mindset運用到顧問業上！"/>
    <x v="813"/>
    <n v="0"/>
    <n v="1"/>
    <n v="10"/>
    <n v="0"/>
    <n v="0"/>
    <n v="0"/>
    <s v="系"/>
    <s v="國企"/>
    <s v="國企系"/>
    <s v="國企系"/>
  </r>
  <r>
    <s v="06  6 2019 10:36AM            "/>
    <s v="李  維"/>
    <s v="A129572139"/>
    <s v="男"/>
    <s v="12/19/1996                    "/>
    <s v="學生"/>
    <s v="管理學院                      "/>
    <s v="財金系"/>
    <s v="學士班"/>
    <n v="911584022"/>
    <m/>
    <s v="其它"/>
    <s v="是"/>
    <n v="0"/>
    <n v="0"/>
    <s v="是"/>
    <m/>
    <s v="現場報名"/>
    <m/>
    <s v="b04703065"/>
    <n v="6"/>
    <s v="職涯講堂"/>
    <s v="校友職涯分享會"/>
    <s v="0605_國企系黃亮舒"/>
    <n v="2"/>
    <n v="107"/>
    <n v="1"/>
    <n v="1"/>
    <n v="10"/>
    <m/>
    <x v="112"/>
    <n v="0"/>
    <n v="0"/>
    <n v="0"/>
    <n v="0"/>
    <n v="1"/>
    <n v="0"/>
    <s v="系"/>
    <s v="財金"/>
    <s v="財金系"/>
    <s v="財金系"/>
  </r>
  <r>
    <s v="06  6 2019 10:36AM            "/>
    <s v="白宇翔"/>
    <s v="B122857694"/>
    <s v="男"/>
    <s v="06/15/1995                    "/>
    <s v="學生"/>
    <s v="管理學院                      "/>
    <s v="會計系"/>
    <s v="碩士班"/>
    <n v="925167707"/>
    <s v="jasonbai0615@gmail.com"/>
    <s v="其它"/>
    <s v="是"/>
    <n v="0"/>
    <n v="0"/>
    <s v="是"/>
    <m/>
    <s v="現場報名"/>
    <m/>
    <s v="r07722037"/>
    <n v="6"/>
    <s v="職涯講堂"/>
    <s v="校友職涯分享會"/>
    <s v="0605_國企系黃亮舒"/>
    <n v="2"/>
    <n v="107"/>
    <n v="1"/>
    <n v="1"/>
    <n v="10"/>
    <m/>
    <x v="50"/>
    <n v="0"/>
    <n v="0"/>
    <n v="0"/>
    <n v="0"/>
    <n v="1"/>
    <n v="0"/>
    <s v="所"/>
    <s v="會計"/>
    <s v="會計所"/>
    <s v="會研所"/>
  </r>
  <r>
    <s v="06  6 2019 10:36AM            "/>
    <s v="胡保翔"/>
    <s v="A127317854"/>
    <s v="男"/>
    <s v="03/30/1997                    "/>
    <s v="學生"/>
    <s v="管理學院                      "/>
    <s v="會計系"/>
    <s v="學士班"/>
    <n v="965649803"/>
    <m/>
    <s v="其它"/>
    <s v="是"/>
    <n v="0"/>
    <n v="0"/>
    <s v="是"/>
    <m/>
    <s v="現場報名"/>
    <m/>
    <s v="b04702032"/>
    <n v="6"/>
    <s v="職涯講堂"/>
    <s v="校友職涯分享會"/>
    <s v="0605_國企系黃亮舒"/>
    <n v="2"/>
    <n v="107"/>
    <n v="1"/>
    <n v="1"/>
    <n v="10"/>
    <m/>
    <x v="298"/>
    <n v="0"/>
    <n v="0"/>
    <n v="0"/>
    <n v="0"/>
    <n v="1"/>
    <n v="0"/>
    <s v="系"/>
    <s v="會計"/>
    <s v="會計系"/>
    <s v="會計系"/>
  </r>
  <r>
    <s v="06  6 2019 10:37AM            "/>
    <s v="呂  俐"/>
    <s v="A230426980"/>
    <s v="女"/>
    <s v="07/29/1999                    "/>
    <s v="學生"/>
    <s v="管理學院                      "/>
    <s v="會計系"/>
    <s v="學士班"/>
    <n v="920460729"/>
    <s v="whu940086@gmail.com"/>
    <s v="其它"/>
    <s v="是"/>
    <n v="0"/>
    <n v="0"/>
    <s v="是"/>
    <m/>
    <s v="現場報名"/>
    <m/>
    <s v="b06702007"/>
    <n v="6"/>
    <s v="職涯講堂"/>
    <s v="校友職涯分享會"/>
    <s v="0605_國企系黃亮舒"/>
    <n v="2"/>
    <n v="107"/>
    <n v="1"/>
    <n v="1"/>
    <n v="10"/>
    <m/>
    <x v="805"/>
    <n v="0"/>
    <n v="0"/>
    <n v="0"/>
    <n v="0"/>
    <n v="1"/>
    <n v="0"/>
    <s v="系"/>
    <s v="會計"/>
    <s v="會計系"/>
    <s v="會計系"/>
  </r>
  <r>
    <m/>
    <m/>
    <m/>
    <m/>
    <m/>
    <m/>
    <m/>
    <m/>
    <m/>
    <m/>
    <m/>
    <m/>
    <m/>
    <m/>
    <m/>
    <s v="是"/>
    <m/>
    <s v="現場報名"/>
    <m/>
    <s v="其他"/>
    <n v="6"/>
    <s v="職涯講堂"/>
    <s v="校友職涯分享會"/>
    <s v="0605_國企系黃亮舒"/>
    <n v="2"/>
    <n v="107"/>
    <n v="1"/>
    <n v="1"/>
    <n v="10"/>
    <m/>
    <x v="167"/>
    <n v="0"/>
    <n v="0"/>
    <n v="0"/>
    <n v="0"/>
    <n v="1"/>
    <n v="0"/>
    <s v="其他"/>
    <s v="非在校生"/>
    <s v="其他"/>
    <s v="其他"/>
  </r>
  <r>
    <m/>
    <m/>
    <m/>
    <m/>
    <m/>
    <m/>
    <m/>
    <m/>
    <m/>
    <m/>
    <m/>
    <m/>
    <m/>
    <m/>
    <m/>
    <s v="是"/>
    <m/>
    <s v="現場報名"/>
    <m/>
    <s v="其他"/>
    <n v="6"/>
    <s v="職涯講堂"/>
    <s v="校友職涯分享會"/>
    <s v="0605_國企系黃亮舒"/>
    <n v="2"/>
    <n v="107"/>
    <n v="1"/>
    <n v="1"/>
    <n v="10"/>
    <m/>
    <x v="167"/>
    <n v="0"/>
    <n v="0"/>
    <n v="0"/>
    <n v="0"/>
    <n v="1"/>
    <n v="0"/>
    <s v="其他"/>
    <s v="非在校生"/>
    <s v="其他"/>
    <s v="其他"/>
  </r>
  <r>
    <m/>
    <m/>
    <m/>
    <m/>
    <m/>
    <m/>
    <m/>
    <m/>
    <m/>
    <m/>
    <m/>
    <m/>
    <m/>
    <m/>
    <m/>
    <s v="是"/>
    <m/>
    <s v="現場報名"/>
    <m/>
    <s v="其他"/>
    <n v="6"/>
    <s v="職涯講堂"/>
    <s v="校友職涯分享會"/>
    <s v="0605_國企系黃亮舒"/>
    <n v="2"/>
    <n v="107"/>
    <n v="1"/>
    <n v="1"/>
    <n v="10"/>
    <m/>
    <x v="167"/>
    <n v="0"/>
    <n v="0"/>
    <n v="0"/>
    <n v="0"/>
    <n v="1"/>
    <n v="0"/>
    <s v="其他"/>
    <s v="非在校生"/>
    <s v="其他"/>
    <s v="其他"/>
  </r>
  <r>
    <m/>
    <m/>
    <m/>
    <m/>
    <m/>
    <m/>
    <m/>
    <m/>
    <m/>
    <m/>
    <m/>
    <m/>
    <m/>
    <m/>
    <m/>
    <m/>
    <m/>
    <m/>
    <m/>
    <m/>
    <n v="6"/>
    <s v="TIP"/>
    <s v="企業實習說明會"/>
    <s v="0508_3 Drens"/>
    <n v="2"/>
    <n v="10"/>
    <n v="1"/>
    <n v="107"/>
    <n v="10"/>
    <s v="否"/>
    <x v="814"/>
    <n v="0"/>
    <n v="0"/>
    <n v="0"/>
    <n v="0"/>
    <n v="0"/>
    <n v="0"/>
    <s v="其他"/>
    <s v="非在校生"/>
    <s v="其他"/>
    <s v="其他"/>
  </r>
  <r>
    <m/>
    <m/>
    <m/>
    <m/>
    <m/>
    <m/>
    <m/>
    <m/>
    <m/>
    <m/>
    <m/>
    <m/>
    <m/>
    <m/>
    <m/>
    <m/>
    <m/>
    <m/>
    <m/>
    <m/>
    <n v="6"/>
    <s v="TIP"/>
    <s v="企業實習說明會"/>
    <s v="0508_頭皮醫生"/>
    <n v="2"/>
    <n v="10"/>
    <n v="1"/>
    <n v="107"/>
    <n v="10"/>
    <s v="否"/>
    <x v="814"/>
    <n v="0"/>
    <n v="0"/>
    <n v="0"/>
    <n v="0"/>
    <n v="0"/>
    <n v="0"/>
    <s v="其他"/>
    <s v="非在校生"/>
    <s v="其他"/>
    <s v="其他"/>
  </r>
  <r>
    <m/>
    <m/>
    <m/>
    <m/>
    <m/>
    <m/>
    <m/>
    <m/>
    <m/>
    <m/>
    <m/>
    <m/>
    <m/>
    <m/>
    <m/>
    <m/>
    <m/>
    <m/>
    <m/>
    <m/>
    <n v="6"/>
    <s v="TIP"/>
    <s v="企業實習說明會"/>
    <s v="0508_Muro Box"/>
    <n v="2"/>
    <n v="10"/>
    <n v="1"/>
    <n v="107"/>
    <n v="10"/>
    <s v="否"/>
    <x v="814"/>
    <n v="0"/>
    <n v="0"/>
    <n v="0"/>
    <n v="0"/>
    <n v="0"/>
    <n v="0"/>
    <s v="其他"/>
    <s v="非在校生"/>
    <s v="其他"/>
    <s v="其他"/>
  </r>
  <r>
    <m/>
    <m/>
    <m/>
    <m/>
    <m/>
    <m/>
    <m/>
    <m/>
    <m/>
    <m/>
    <m/>
    <m/>
    <m/>
    <m/>
    <m/>
    <m/>
    <m/>
    <m/>
    <m/>
    <m/>
    <n v="6"/>
    <s v="TIP"/>
    <s v="企業實習說明會"/>
    <s v="0508_Rosetta"/>
    <n v="2"/>
    <n v="10"/>
    <n v="1"/>
    <n v="107"/>
    <n v="10"/>
    <s v="否"/>
    <x v="814"/>
    <n v="0"/>
    <n v="0"/>
    <n v="0"/>
    <n v="0"/>
    <n v="0"/>
    <n v="0"/>
    <s v="其他"/>
    <s v="非在校生"/>
    <s v="其他"/>
    <s v="其他"/>
  </r>
  <r>
    <s v="06 26 2019  2:33PM            "/>
    <s v="曾增祐"/>
    <s v="H124784118"/>
    <s v="男"/>
    <s v="05/20/1995                    "/>
    <s v="學生"/>
    <s v="管理學院                      "/>
    <s v="國企系"/>
    <s v="學士班"/>
    <n v="34722158"/>
    <m/>
    <s v="其它"/>
    <s v="是"/>
    <s v="                              "/>
    <m/>
    <s v="是"/>
    <m/>
    <s v="邀請制"/>
    <m/>
    <s v="B04704069"/>
    <n v="6"/>
    <s v="職業工坊"/>
    <s v="團體職涯諮商"/>
    <s v="0625_金融業"/>
    <n v="2"/>
    <n v="10"/>
    <n v="1"/>
    <n v="1"/>
    <n v="10"/>
    <m/>
    <x v="815"/>
    <n v="0"/>
    <n v="1"/>
    <n v="10"/>
    <n v="0"/>
    <n v="0"/>
    <n v="0"/>
    <s v="系"/>
    <s v="國企"/>
    <s v="國企系"/>
    <s v="國企系"/>
  </r>
  <r>
    <s v="06 26 2019  2:33PM            "/>
    <s v="陳資元"/>
    <s v="F129216131"/>
    <s v="男"/>
    <s v="10/31/1994                    "/>
    <s v="學生"/>
    <s v="管理學院                      "/>
    <s v="國企系"/>
    <s v="學士班"/>
    <n v="222612986"/>
    <m/>
    <s v="其它"/>
    <s v="是"/>
    <s v="                              "/>
    <m/>
    <s v="是"/>
    <m/>
    <s v="邀請制"/>
    <m/>
    <s v="b03704071"/>
    <n v="6"/>
    <s v="職業工坊"/>
    <s v="團體職涯諮商"/>
    <s v="0625_金融業"/>
    <n v="2"/>
    <n v="10"/>
    <n v="1"/>
    <n v="1"/>
    <n v="10"/>
    <m/>
    <x v="816"/>
    <n v="0"/>
    <n v="1"/>
    <n v="10"/>
    <n v="0"/>
    <n v="0"/>
    <n v="0"/>
    <s v="系"/>
    <s v="國企"/>
    <s v="國企系"/>
    <s v="國企系"/>
  </r>
  <r>
    <s v="06 26 2019  2:33PM            "/>
    <s v="王光維"/>
    <s v="A129572433"/>
    <s v="男"/>
    <s v="01/02/1997                    "/>
    <s v="學生"/>
    <s v="管理學院                      "/>
    <s v="財金系"/>
    <s v="學士班"/>
    <n v="912850555"/>
    <m/>
    <s v="其它"/>
    <s v="是"/>
    <s v="                              "/>
    <m/>
    <s v="是"/>
    <m/>
    <s v="邀請制"/>
    <m/>
    <s v="B04607003"/>
    <n v="6"/>
    <s v="職業工坊"/>
    <s v="團體職涯諮商"/>
    <s v="0625_金融業"/>
    <n v="2"/>
    <n v="10"/>
    <n v="1"/>
    <n v="1"/>
    <n v="10"/>
    <m/>
    <x v="817"/>
    <n v="0"/>
    <n v="1"/>
    <n v="10"/>
    <n v="0"/>
    <n v="0"/>
    <n v="0"/>
    <s v="系"/>
    <s v="財金"/>
    <s v="財金系"/>
    <s v="財金系"/>
  </r>
  <r>
    <s v="06 26 2019  2:34PM            "/>
    <s v="陳  竫"/>
    <s v="A229591207"/>
    <s v="女"/>
    <s v="10/10/1998                    "/>
    <s v="學生"/>
    <s v="管理學院                      "/>
    <s v="財金系"/>
    <s v="學士班"/>
    <n v="912017243"/>
    <s v="iwtgtws1688@gmail.com"/>
    <s v="其它"/>
    <s v="是"/>
    <s v="                              "/>
    <m/>
    <s v="是"/>
    <m/>
    <s v="邀請制"/>
    <m/>
    <s v="B06703006"/>
    <n v="6"/>
    <s v="職業工坊"/>
    <s v="團體職涯諮商"/>
    <s v="0625_金融業"/>
    <n v="2"/>
    <n v="10"/>
    <n v="1"/>
    <n v="1"/>
    <n v="10"/>
    <m/>
    <x v="818"/>
    <n v="0"/>
    <n v="1"/>
    <n v="10"/>
    <n v="0"/>
    <n v="0"/>
    <n v="0"/>
    <s v="系"/>
    <s v="財金"/>
    <s v="財金系"/>
    <s v="財金系"/>
  </r>
  <r>
    <s v="06 26 2019  2:34PM            "/>
    <s v="林聖硯"/>
    <s v="F130536000"/>
    <s v="女"/>
    <s v="05/01/1999                    "/>
    <s v="學生"/>
    <s v="管理學院                      "/>
    <s v="會計系"/>
    <s v="學士班"/>
    <n v="956296023"/>
    <s v="martin880501@gmail.com"/>
    <s v="其它"/>
    <s v="是"/>
    <s v="                              "/>
    <m/>
    <s v="是"/>
    <m/>
    <s v="邀請制"/>
    <m/>
    <s v="b06702064"/>
    <n v="6"/>
    <s v="職業工坊"/>
    <s v="團體職涯諮商"/>
    <s v="0625_金融業"/>
    <n v="2"/>
    <n v="10"/>
    <n v="1"/>
    <n v="1"/>
    <n v="10"/>
    <m/>
    <x v="241"/>
    <n v="0"/>
    <n v="1"/>
    <n v="10"/>
    <n v="0"/>
    <n v="0"/>
    <n v="0"/>
    <s v="系"/>
    <s v="會計"/>
    <s v="會計系"/>
    <s v="會計系"/>
  </r>
  <r>
    <s v="06 26 2019  2:34PM            "/>
    <s v="劉映芃"/>
    <s v="A229584426"/>
    <s v="女"/>
    <s v="12/20/1997                    "/>
    <s v="學生"/>
    <s v="管理學院                      "/>
    <s v="財金系"/>
    <s v="學士班"/>
    <n v="921839965"/>
    <m/>
    <s v="其它"/>
    <s v="是"/>
    <s v="                              "/>
    <m/>
    <s v="是"/>
    <m/>
    <s v="邀請制"/>
    <m/>
    <s v="b05703118"/>
    <n v="6"/>
    <s v="職業工坊"/>
    <s v="團體職涯諮商"/>
    <s v="0625_金融業"/>
    <n v="2"/>
    <n v="10"/>
    <n v="1"/>
    <n v="1"/>
    <n v="10"/>
    <m/>
    <x v="642"/>
    <n v="0"/>
    <n v="1"/>
    <n v="10"/>
    <n v="0"/>
    <n v="0"/>
    <n v="0"/>
    <s v="系"/>
    <s v="財金"/>
    <s v="財金系"/>
    <s v="財金系"/>
  </r>
  <r>
    <s v="06 26 2019  2:34PM            "/>
    <s v="游駿霖"/>
    <s v="H124851758"/>
    <s v="女"/>
    <s v="12/30/1998                    "/>
    <s v="學生"/>
    <s v="文學院                        "/>
    <s v="日文系"/>
    <s v="學士班"/>
    <n v="900112765"/>
    <s v="tth9955@gmail.com"/>
    <s v="其它"/>
    <s v="是"/>
    <s v="                              "/>
    <m/>
    <s v="是"/>
    <m/>
    <s v="邀請制"/>
    <m/>
    <s v="B06107054"/>
    <n v="6"/>
    <s v="職業工坊"/>
    <s v="團體職涯諮商"/>
    <s v="0625_金融業"/>
    <n v="2"/>
    <n v="10"/>
    <n v="1"/>
    <n v="1"/>
    <n v="10"/>
    <m/>
    <x v="509"/>
    <n v="0"/>
    <n v="1"/>
    <n v="10"/>
    <n v="0"/>
    <n v="0"/>
    <n v="0"/>
    <s v="系"/>
    <s v="其他"/>
    <s v="其他系所"/>
    <s v="其他系所"/>
  </r>
  <r>
    <s v="06 26 2019  2:34PM            "/>
    <s v="王培旂"/>
    <s v="A230081963"/>
    <s v="女"/>
    <s v="08/07/1999                    "/>
    <s v="學生"/>
    <s v="管理學院                      "/>
    <s v="國企系"/>
    <s v="學士班"/>
    <n v="911843834"/>
    <s v="tina666888000@gmail.com"/>
    <s v="其它"/>
    <s v="是"/>
    <s v="                              "/>
    <m/>
    <s v="是"/>
    <m/>
    <s v="邀請制"/>
    <m/>
    <s v="b06704017"/>
    <n v="6"/>
    <s v="職業工坊"/>
    <s v="團體職涯諮商"/>
    <s v="0625_金融業"/>
    <n v="2"/>
    <n v="10"/>
    <n v="1"/>
    <n v="1"/>
    <n v="10"/>
    <m/>
    <x v="26"/>
    <n v="0"/>
    <n v="1"/>
    <n v="10"/>
    <n v="0"/>
    <n v="0"/>
    <n v="0"/>
    <s v="系"/>
    <s v="國企"/>
    <s v="國企系"/>
    <s v="國企系"/>
  </r>
  <r>
    <s v="06 26 2019  3:19PM            "/>
    <s v="方婕薰"/>
    <s v="A230325086"/>
    <s v="女"/>
    <s v="02/06/1999                    "/>
    <s v="學生"/>
    <s v="管理學院                      "/>
    <s v="財金系"/>
    <s v="學士班"/>
    <n v="975686915"/>
    <s v="jessiefang0101@gmail.com"/>
    <s v="其它"/>
    <s v="是"/>
    <s v="                              "/>
    <m/>
    <s v="是"/>
    <m/>
    <s v="邀請制"/>
    <m/>
    <s v="b06703007"/>
    <n v="6"/>
    <s v="職業工坊"/>
    <s v="其他"/>
    <s v="0626_設計思考工作坊"/>
    <n v="2"/>
    <n v="10"/>
    <n v="1"/>
    <n v="1"/>
    <n v="10"/>
    <m/>
    <x v="10"/>
    <n v="0"/>
    <n v="1"/>
    <n v="10"/>
    <n v="0"/>
    <n v="0"/>
    <n v="0"/>
    <s v="系"/>
    <s v="財金"/>
    <s v="財金系"/>
    <s v="財金系"/>
  </r>
  <r>
    <s v="06 26 2019  3:19PM            "/>
    <s v="王承"/>
    <s v="A130655612"/>
    <s v="男"/>
    <s v="08/10/1999                    "/>
    <s v="學生"/>
    <s v="管理學院                      "/>
    <s v="國企系"/>
    <s v="學士班"/>
    <n v="961007888"/>
    <s v="aragon61519@yahoo.com.tw"/>
    <s v="其它"/>
    <s v="是"/>
    <s v="                              "/>
    <m/>
    <s v="是"/>
    <m/>
    <s v="邀請制"/>
    <m/>
    <s v="B06704053"/>
    <n v="6"/>
    <s v="職業工坊"/>
    <s v="其他"/>
    <s v="0626_設計思考工作坊"/>
    <n v="2"/>
    <n v="10"/>
    <n v="1"/>
    <n v="1"/>
    <n v="10"/>
    <m/>
    <x v="819"/>
    <n v="0"/>
    <n v="1"/>
    <n v="10"/>
    <n v="0"/>
    <n v="0"/>
    <n v="0"/>
    <s v="系"/>
    <s v="國企"/>
    <s v="國企系"/>
    <s v="國企系"/>
  </r>
  <r>
    <s v="06 26 2019  3:19PM            "/>
    <s v="王振學"/>
    <s v="N125356925"/>
    <s v="男"/>
    <s v="12/12/1992                    "/>
    <s v="學生"/>
    <s v="工學院                        "/>
    <s v="醫工所"/>
    <s v="碩士班"/>
    <n v="988756475"/>
    <s v="b00605035@ntu.edu.tw"/>
    <s v="其它"/>
    <s v="是"/>
    <s v="                              "/>
    <m/>
    <s v="是"/>
    <m/>
    <s v="邀請制"/>
    <m/>
    <s v="R05548009"/>
    <n v="6"/>
    <s v="職業工坊"/>
    <s v="其他"/>
    <s v="0626_設計思考工作坊"/>
    <n v="2"/>
    <n v="10"/>
    <n v="1"/>
    <n v="1"/>
    <n v="10"/>
    <m/>
    <x v="820"/>
    <n v="0"/>
    <n v="1"/>
    <n v="10"/>
    <n v="0"/>
    <n v="0"/>
    <n v="0"/>
    <s v="所"/>
    <s v="其他"/>
    <s v="其他系所"/>
    <s v="其他系所"/>
  </r>
  <r>
    <s v="06 26 2019  3:19PM            "/>
    <s v="呂紀廷"/>
    <s v="A129770484"/>
    <s v="男"/>
    <s v="01/19/1998                    "/>
    <s v="學生"/>
    <s v="文學院                        "/>
    <s v="戲劇系"/>
    <s v="學士班"/>
    <s v="0988598060(本人)"/>
    <s v="karta1020376@gmail.com"/>
    <s v="其它"/>
    <s v="是"/>
    <s v="                              "/>
    <m/>
    <s v="是"/>
    <m/>
    <s v="邀請制"/>
    <m/>
    <s v="B06109022"/>
    <n v="6"/>
    <s v="職業工坊"/>
    <s v="其他"/>
    <s v="0626_設計思考工作坊"/>
    <n v="2"/>
    <n v="10"/>
    <n v="1"/>
    <n v="1"/>
    <n v="10"/>
    <m/>
    <x v="105"/>
    <n v="0"/>
    <n v="1"/>
    <n v="10"/>
    <n v="0"/>
    <n v="0"/>
    <n v="0"/>
    <s v="系"/>
    <s v="其他"/>
    <s v="其他系所"/>
    <s v="其他系所"/>
  </r>
  <r>
    <s v="06 26 2019  3:22PM            "/>
    <s v="呂真妮"/>
    <s v="A229723763"/>
    <s v="男"/>
    <s v="06/30/1997                    "/>
    <s v="學生"/>
    <s v="管理學院                      "/>
    <s v="工管系企管組"/>
    <s v="學士班"/>
    <n v="955075630"/>
    <m/>
    <s v="其它"/>
    <s v="是"/>
    <s v="                              "/>
    <m/>
    <s v="是"/>
    <m/>
    <s v="邀請制"/>
    <m/>
    <s v="b05701132"/>
    <n v="6"/>
    <s v="職業工坊"/>
    <s v="其他"/>
    <s v="0626_設計思考工作坊"/>
    <n v="2"/>
    <n v="10"/>
    <n v="1"/>
    <n v="1"/>
    <n v="10"/>
    <m/>
    <x v="821"/>
    <n v="0"/>
    <n v="1"/>
    <n v="10"/>
    <n v="0"/>
    <n v="0"/>
    <n v="0"/>
    <s v="系"/>
    <s v="工管"/>
    <s v="工管系"/>
    <s v="工管系"/>
  </r>
  <r>
    <s v="06 26 2019  3:22PM            "/>
    <s v="李昇翰"/>
    <s v="C121607306"/>
    <s v="男"/>
    <s v="02/08/1998                    "/>
    <s v="學生"/>
    <s v="管理學院                      "/>
    <s v="工管系科管組"/>
    <s v="學士班"/>
    <n v="912607306"/>
    <s v="wxes9313439@gmail.com"/>
    <s v="其它"/>
    <s v="是"/>
    <s v="                              "/>
    <m/>
    <s v="是"/>
    <m/>
    <s v="邀請制"/>
    <m/>
    <s v="b05607013"/>
    <n v="6"/>
    <s v="職業工坊"/>
    <s v="其他"/>
    <s v="0626_設計思考工作坊"/>
    <n v="2"/>
    <n v="10"/>
    <n v="1"/>
    <n v="1"/>
    <n v="10"/>
    <m/>
    <x v="129"/>
    <n v="0"/>
    <n v="1"/>
    <n v="10"/>
    <n v="0"/>
    <n v="0"/>
    <n v="0"/>
    <s v="系"/>
    <s v="工管"/>
    <s v="工管系"/>
    <s v="工管系"/>
  </r>
  <r>
    <s v="06 26 2019  3:22PM            "/>
    <s v="李采芸"/>
    <s v="E224838629"/>
    <s v="男"/>
    <s v="08/20/1999                    "/>
    <s v="學生"/>
    <s v="管理學院                      "/>
    <s v="財金系"/>
    <s v="學士班"/>
    <n v="983355822"/>
    <s v="boice0820@gmail.com"/>
    <s v="其它"/>
    <s v="是"/>
    <s v="                              "/>
    <m/>
    <s v="是"/>
    <m/>
    <s v="邀請制"/>
    <m/>
    <s v="B06703080"/>
    <n v="6"/>
    <s v="職業工坊"/>
    <s v="其他"/>
    <s v="0626_設計思考工作坊"/>
    <n v="2"/>
    <n v="10"/>
    <n v="1"/>
    <n v="1"/>
    <n v="10"/>
    <m/>
    <x v="135"/>
    <n v="0"/>
    <n v="1"/>
    <n v="10"/>
    <n v="0"/>
    <n v="0"/>
    <n v="0"/>
    <s v="系"/>
    <s v="財金"/>
    <s v="財金系"/>
    <s v="財金系"/>
  </r>
  <r>
    <s v="06 26 2019  3:22PM            "/>
    <s v="周承宏"/>
    <s v="F130105032"/>
    <s v="男"/>
    <s v="10/24/1997                    "/>
    <s v="學生"/>
    <s v="理學院                        "/>
    <s v="心理系"/>
    <s v="學士班"/>
    <n v="983803555"/>
    <m/>
    <s v="其它"/>
    <s v="是"/>
    <s v="                              "/>
    <m/>
    <s v="是"/>
    <m/>
    <s v="邀請制"/>
    <m/>
    <s v="b05207038"/>
    <n v="6"/>
    <s v="職業工坊"/>
    <s v="其他"/>
    <s v="0626_設計思考工作坊"/>
    <n v="2"/>
    <n v="10"/>
    <n v="1"/>
    <n v="1"/>
    <n v="10"/>
    <m/>
    <x v="175"/>
    <n v="0"/>
    <n v="1"/>
    <n v="10"/>
    <n v="0"/>
    <n v="0"/>
    <n v="0"/>
    <s v="系"/>
    <s v="其他"/>
    <s v="其他系所"/>
    <s v="其他系所"/>
  </r>
  <r>
    <s v="06 26 2019  3:22PM            "/>
    <s v="林湘綺"/>
    <s v="A230018997"/>
    <s v="男"/>
    <s v="03/03/1998                    "/>
    <s v="學生"/>
    <s v="管理學院                      "/>
    <s v="工管系企管組"/>
    <s v="學士班"/>
    <n v="916392033"/>
    <s v="kikilin0303@yahoo.com.tw"/>
    <s v="其它"/>
    <s v="是"/>
    <s v="                              "/>
    <m/>
    <s v="是"/>
    <m/>
    <s v="邀請制"/>
    <m/>
    <s v="B05607005"/>
    <n v="6"/>
    <s v="職業工坊"/>
    <s v="其他"/>
    <s v="0626_設計思考工作坊"/>
    <n v="2"/>
    <n v="10"/>
    <n v="1"/>
    <n v="1"/>
    <n v="10"/>
    <m/>
    <x v="236"/>
    <n v="0"/>
    <n v="1"/>
    <n v="10"/>
    <n v="0"/>
    <n v="0"/>
    <n v="0"/>
    <s v="系"/>
    <s v="工管"/>
    <s v="工管系"/>
    <s v="工管系"/>
  </r>
  <r>
    <s v="06 26 2019  3:22PM            "/>
    <s v="徐遠志"/>
    <s v="H225143908"/>
    <s v="男"/>
    <s v="03/19/1998                    "/>
    <s v="學生"/>
    <s v="管理學院                      "/>
    <s v="資管系"/>
    <s v="學士班"/>
    <n v="978455319"/>
    <m/>
    <s v="其它"/>
    <s v="是"/>
    <s v="                              "/>
    <m/>
    <s v="是"/>
    <m/>
    <s v="邀請制"/>
    <m/>
    <s v="b05705046"/>
    <n v="6"/>
    <s v="職業工坊"/>
    <s v="其他"/>
    <s v="0626_設計思考工作坊"/>
    <n v="2"/>
    <n v="10"/>
    <n v="1"/>
    <n v="1"/>
    <n v="10"/>
    <m/>
    <x v="319"/>
    <n v="0"/>
    <n v="1"/>
    <n v="10"/>
    <n v="0"/>
    <n v="0"/>
    <n v="0"/>
    <s v="系"/>
    <s v="資管"/>
    <s v="資管系"/>
    <s v="資管系"/>
  </r>
  <r>
    <s v="06 26 2019  3:23PM            "/>
    <s v="梁品萱"/>
    <s v="F229449847"/>
    <s v="男"/>
    <s v="05/10/1999                    "/>
    <s v="學生"/>
    <s v="管理學院                      "/>
    <s v="財金系"/>
    <s v="學士班"/>
    <n v="987252310"/>
    <s v="rachel051026@gmail.com"/>
    <s v="其它"/>
    <s v="是"/>
    <s v="                              "/>
    <m/>
    <s v="是"/>
    <m/>
    <s v="邀請制"/>
    <m/>
    <s v="B06703097"/>
    <n v="6"/>
    <s v="職業工坊"/>
    <s v="其他"/>
    <s v="0626_設計思考工作坊"/>
    <n v="2"/>
    <n v="10"/>
    <n v="1"/>
    <n v="1"/>
    <n v="10"/>
    <m/>
    <x v="370"/>
    <n v="0"/>
    <n v="1"/>
    <n v="10"/>
    <n v="0"/>
    <n v="0"/>
    <n v="0"/>
    <s v="系"/>
    <s v="財金"/>
    <s v="財金系"/>
    <s v="財金系"/>
  </r>
  <r>
    <s v="06 26 2019  3:23PM            "/>
    <s v="許家寧"/>
    <s v="A225433526"/>
    <s v="男"/>
    <s v="07/27/1999                    "/>
    <s v="學生"/>
    <s v="管理學院                      "/>
    <s v="財金系"/>
    <s v="學士班"/>
    <n v="983788394"/>
    <s v="cathyhsu727@gmail.com"/>
    <s v="其它"/>
    <s v="是"/>
    <s v="                              "/>
    <m/>
    <s v="是"/>
    <m/>
    <s v="邀請制"/>
    <m/>
    <s v="B06703004"/>
    <n v="6"/>
    <s v="職業工坊"/>
    <s v="其他"/>
    <s v="0626_設計思考工作坊"/>
    <n v="2"/>
    <n v="10"/>
    <n v="1"/>
    <n v="1"/>
    <n v="10"/>
    <m/>
    <x v="383"/>
    <n v="0"/>
    <n v="1"/>
    <n v="10"/>
    <n v="0"/>
    <n v="0"/>
    <n v="0"/>
    <s v="系"/>
    <s v="財金"/>
    <s v="財金系"/>
    <s v="財金系"/>
  </r>
  <r>
    <s v="06 26 2019  3:23PM            "/>
    <s v="陳怡蓁"/>
    <s v="B223072740"/>
    <s v="男"/>
    <s v="09/17/1997                    "/>
    <s v="學生"/>
    <s v="管理學院                      "/>
    <s v="財金系"/>
    <s v="學士班"/>
    <n v="923217721"/>
    <s v="gfes5609@gmail.com"/>
    <s v="其它"/>
    <s v="是"/>
    <s v="                              "/>
    <m/>
    <s v="是"/>
    <m/>
    <s v="邀請制"/>
    <m/>
    <s v="B05703029"/>
    <n v="6"/>
    <s v="職業工坊"/>
    <s v="其他"/>
    <s v="0626_設計思考工作坊"/>
    <n v="2"/>
    <n v="10"/>
    <n v="1"/>
    <n v="1"/>
    <n v="10"/>
    <m/>
    <x v="432"/>
    <n v="0"/>
    <n v="1"/>
    <n v="10"/>
    <n v="0"/>
    <n v="0"/>
    <n v="0"/>
    <s v="系"/>
    <s v="財金"/>
    <s v="財金系"/>
    <s v="財金系"/>
  </r>
  <r>
    <s v="06 26 2019  3:23PM            "/>
    <s v="童保蓉"/>
    <s v="H224903062"/>
    <s v="男"/>
    <s v="05/09/1998                    "/>
    <s v="學生"/>
    <s v="社會科學院                    "/>
    <s v="政治系公行組"/>
    <s v="學士班"/>
    <n v="958050987"/>
    <m/>
    <s v="其它"/>
    <s v="是"/>
    <s v="                              "/>
    <m/>
    <s v="是"/>
    <m/>
    <s v="邀請制"/>
    <m/>
    <s v="B05102109"/>
    <n v="6"/>
    <s v="職業工坊"/>
    <s v="其他"/>
    <s v="0626_設計思考工作坊"/>
    <n v="2"/>
    <n v="10"/>
    <n v="1"/>
    <n v="1"/>
    <n v="10"/>
    <m/>
    <x v="512"/>
    <n v="0"/>
    <n v="1"/>
    <n v="10"/>
    <n v="0"/>
    <n v="0"/>
    <n v="0"/>
    <s v="系"/>
    <s v="其他"/>
    <s v="其他系所"/>
    <s v="其他系所"/>
  </r>
  <r>
    <s v="06 26 2019  3:23PM            "/>
    <s v="黃瑞晶"/>
    <s v="F229638228"/>
    <s v="男"/>
    <s v="04/08/1999                    "/>
    <s v="學生"/>
    <s v="理學院                        "/>
    <s v="地質系"/>
    <s v="學士班"/>
    <n v="965395076"/>
    <s v="mm940129tw@yahoo.com.tw"/>
    <s v="其它"/>
    <s v="是"/>
    <s v="                              "/>
    <m/>
    <s v="是"/>
    <m/>
    <s v="邀請制"/>
    <m/>
    <s v="B06204007"/>
    <n v="6"/>
    <s v="職業工坊"/>
    <s v="其他"/>
    <s v="0626_設計思考工作坊"/>
    <n v="2"/>
    <n v="10"/>
    <n v="1"/>
    <n v="1"/>
    <n v="10"/>
    <m/>
    <x v="553"/>
    <n v="0"/>
    <n v="1"/>
    <n v="10"/>
    <n v="0"/>
    <n v="0"/>
    <n v="0"/>
    <s v="系"/>
    <s v="其他"/>
    <s v="其他系所"/>
    <s v="其他系所"/>
  </r>
  <r>
    <s v="06 26 2019  3:23PM            "/>
    <s v="黃絹婷"/>
    <s v="A226888534"/>
    <s v="男"/>
    <s v="05/24/1996                    "/>
    <s v="學生"/>
    <s v="法律學院                      "/>
    <s v="法律系財法組"/>
    <s v="學士班"/>
    <n v="223051488"/>
    <m/>
    <s v="其它"/>
    <s v="是"/>
    <s v="                              "/>
    <m/>
    <s v="是"/>
    <m/>
    <s v="邀請制"/>
    <m/>
    <s v="B03a01344"/>
    <n v="6"/>
    <s v="職業工坊"/>
    <s v="其他"/>
    <s v="0626_設計思考工作坊"/>
    <n v="2"/>
    <n v="10"/>
    <n v="1"/>
    <n v="1"/>
    <n v="10"/>
    <m/>
    <x v="555"/>
    <n v="0"/>
    <n v="1"/>
    <n v="10"/>
    <n v="0"/>
    <n v="0"/>
    <n v="0"/>
    <s v="系"/>
    <s v="其他"/>
    <s v="其他系所"/>
    <s v="其他系所"/>
  </r>
  <r>
    <s v="06 26 2019  3:24PM            "/>
    <s v="劉宜鑫"/>
    <s v="L125327477"/>
    <s v="男"/>
    <s v="01/07/1998                    "/>
    <s v="學生"/>
    <s v="理學院                        "/>
    <s v="心理系"/>
    <s v="學士班"/>
    <n v="909880728"/>
    <s v="shin870107@gmail.com"/>
    <s v="其它"/>
    <s v="是"/>
    <s v="                              "/>
    <m/>
    <s v="是"/>
    <m/>
    <s v="邀請制"/>
    <m/>
    <s v="b05207015"/>
    <n v="6"/>
    <s v="職業工坊"/>
    <s v="其他"/>
    <s v="0626_設計思考工作坊"/>
    <n v="2"/>
    <n v="10"/>
    <n v="1"/>
    <n v="1"/>
    <n v="10"/>
    <m/>
    <x v="637"/>
    <n v="0"/>
    <n v="1"/>
    <n v="10"/>
    <n v="0"/>
    <n v="0"/>
    <n v="0"/>
    <s v="系"/>
    <s v="其他"/>
    <s v="其他系所"/>
    <s v="其他系所"/>
  </r>
  <r>
    <s v="06 26 2019  3:24PM            "/>
    <s v="劉映芃"/>
    <s v="A229584426"/>
    <s v="男"/>
    <s v="12/20/1997                    "/>
    <s v="學生"/>
    <s v="管理學院                      "/>
    <s v="財金系"/>
    <s v="學士班"/>
    <n v="921839965"/>
    <m/>
    <s v="其它"/>
    <s v="是"/>
    <s v="                              "/>
    <m/>
    <s v="是"/>
    <m/>
    <s v="邀請制"/>
    <m/>
    <s v="b05703118"/>
    <n v="6"/>
    <s v="職業工坊"/>
    <s v="其他"/>
    <s v="0626_設計思考工作坊"/>
    <n v="2"/>
    <n v="10"/>
    <n v="1"/>
    <n v="1"/>
    <n v="10"/>
    <m/>
    <x v="642"/>
    <n v="0"/>
    <n v="1"/>
    <n v="10"/>
    <n v="0"/>
    <n v="0"/>
    <n v="0"/>
    <s v="系"/>
    <s v="財金"/>
    <s v="財金系"/>
    <s v="財金系"/>
  </r>
  <r>
    <s v="06 26 2019  3:24PM            "/>
    <s v="劉鎮霆"/>
    <s v="A130926698"/>
    <s v="男"/>
    <s v="01/29/2000                    "/>
    <s v="學生"/>
    <s v="管理學院                      "/>
    <s v="資管系"/>
    <s v="學士班"/>
    <n v="961300580"/>
    <s v="jackyliu0129@gmail.com"/>
    <s v="其它"/>
    <s v="是"/>
    <s v="                              "/>
    <m/>
    <s v="是"/>
    <m/>
    <s v="邀請制"/>
    <m/>
    <s v="B07705015"/>
    <n v="6"/>
    <s v="職業工坊"/>
    <s v="其他"/>
    <s v="0626_設計思考工作坊"/>
    <n v="2"/>
    <n v="10"/>
    <n v="1"/>
    <n v="1"/>
    <n v="10"/>
    <m/>
    <x v="788"/>
    <n v="0"/>
    <n v="1"/>
    <n v="10"/>
    <n v="0"/>
    <n v="0"/>
    <n v="0"/>
    <s v="系"/>
    <s v="資管"/>
    <s v="資管系"/>
    <s v="資管系"/>
  </r>
  <r>
    <s v="06 26 2019  3:24PM            "/>
    <s v="潘政傑"/>
    <s v="F129443905"/>
    <s v="男"/>
    <s v="05/21/1995                    "/>
    <s v="學生"/>
    <s v="管理學院                      "/>
    <s v="國企系"/>
    <s v="碩士班"/>
    <n v="921060797"/>
    <s v="jeffpan2003@gmail.com"/>
    <s v="其它"/>
    <s v="是"/>
    <s v="                              "/>
    <m/>
    <s v="是"/>
    <m/>
    <s v="邀請制"/>
    <m/>
    <s v="R06724082"/>
    <n v="6"/>
    <s v="職業工坊"/>
    <s v="其他"/>
    <s v="0626_設計思考工作坊"/>
    <n v="2"/>
    <n v="10"/>
    <n v="1"/>
    <n v="1"/>
    <n v="10"/>
    <m/>
    <x v="662"/>
    <n v="0"/>
    <n v="1"/>
    <n v="10"/>
    <n v="0"/>
    <n v="0"/>
    <n v="0"/>
    <s v="所"/>
    <s v="國企"/>
    <s v="國企所"/>
    <s v="國企所"/>
  </r>
  <r>
    <s v="06 26 2019  3:24PM            "/>
    <s v="謝中綸"/>
    <s v="S224839887"/>
    <s v="男"/>
    <s v="04/30/1997                    "/>
    <s v="學生"/>
    <s v="社會科學院                    "/>
    <s v="經濟系"/>
    <s v="學士班"/>
    <n v="978173639"/>
    <m/>
    <s v="其它"/>
    <s v="是"/>
    <s v="                              "/>
    <m/>
    <s v="是"/>
    <m/>
    <s v="邀請制"/>
    <m/>
    <s v="b05303125"/>
    <n v="6"/>
    <s v="職業工坊"/>
    <s v="其他"/>
    <s v="0626_設計思考工作坊"/>
    <n v="2"/>
    <n v="10"/>
    <n v="1"/>
    <n v="1"/>
    <n v="10"/>
    <m/>
    <x v="726"/>
    <n v="0"/>
    <n v="1"/>
    <n v="10"/>
    <n v="0"/>
    <n v="0"/>
    <n v="0"/>
    <s v="系"/>
    <s v="其他"/>
    <s v="其他系所"/>
    <s v="其他系所"/>
  </r>
  <r>
    <m/>
    <m/>
    <m/>
    <m/>
    <m/>
    <m/>
    <m/>
    <m/>
    <m/>
    <m/>
    <m/>
    <m/>
    <m/>
    <m/>
    <m/>
    <m/>
    <m/>
    <m/>
    <m/>
    <m/>
    <m/>
    <m/>
    <m/>
    <m/>
    <m/>
    <m/>
    <m/>
    <m/>
    <m/>
    <m/>
    <x v="822"/>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樞紐分析表1" cacheId="12" applyNumberFormats="0" applyBorderFormats="0" applyFontFormats="0" applyPatternFormats="0" applyAlignmentFormats="0" applyWidthHeightFormats="1" dataCaption="數值" updatedVersion="5" minRefreshableVersion="3" useAutoFormatting="1" itemPrintTitles="1" createdVersion="5" indent="0" outline="1" outlineData="1" multipleFieldFilters="0">
  <location ref="AQ14:AR20" firstHeaderRow="1" firstDataRow="1" firstDataCol="1"/>
  <pivotFields count="4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3"/>
        <item x="1"/>
        <item x="0"/>
        <item x="2"/>
        <item x="4"/>
        <item t="default"/>
      </items>
    </pivotField>
    <pivotField showAll="0"/>
    <pivotField showAll="0"/>
    <pivotField showAll="0" defaultSubtotal="0"/>
    <pivotField showAll="0" defaultSubtotal="0"/>
    <pivotField showAll="0" defaultSubtotal="0"/>
    <pivotField showAll="0" defaultSubtotal="0"/>
    <pivotField showAll="0"/>
    <pivotField showAll="0"/>
    <pivotField showAll="0"/>
    <pivotField showAll="0"/>
    <pivotField showAll="0"/>
    <pivotField showAll="0" defaultSubtotal="0"/>
    <pivotField showAll="0"/>
    <pivotField showAll="0"/>
    <pivotField dataField="1" showAll="0"/>
    <pivotField showAll="0"/>
    <pivotField showAll="0"/>
    <pivotField showAll="0" defaultSubtotal="0"/>
    <pivotField showAll="0" defaultSubtotal="0"/>
    <pivotField showAll="0"/>
    <pivotField showAll="0"/>
    <pivotField showAll="0"/>
    <pivotField showAll="0"/>
    <pivotField dragToRow="0" dragToCol="0" dragToPage="0" showAll="0" defaultSubtotal="0"/>
  </pivotFields>
  <rowFields count="1">
    <field x="17"/>
  </rowFields>
  <rowItems count="6">
    <i>
      <x/>
    </i>
    <i>
      <x v="1"/>
    </i>
    <i>
      <x v="2"/>
    </i>
    <i>
      <x v="3"/>
    </i>
    <i>
      <x v="4"/>
    </i>
    <i t="grand">
      <x/>
    </i>
  </rowItems>
  <colItems count="1">
    <i/>
  </colItems>
  <dataFields count="1">
    <dataField name="加總 - 網路報名且出席2" fld="32" baseField="1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樞紐分析表3" cacheId="17" applyNumberFormats="0" applyBorderFormats="0" applyFontFormats="0" applyPatternFormats="0" applyAlignmentFormats="0" applyWidthHeightFormats="1" dataCaption="數值" updatedVersion="5" minRefreshableVersion="3" useAutoFormatting="1" itemPrintTitles="1" createdVersion="5" indent="0" outline="1" outlineData="1" multipleFieldFilters="0">
  <location ref="AT40:AU83" firstHeaderRow="1" firstDataRow="1" firstDataCol="1"/>
  <pivotFields count="4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4">
        <item x="13"/>
        <item x="0"/>
        <item x="19"/>
        <item x="14"/>
        <item x="18"/>
        <item x="9"/>
        <item x="10"/>
        <item x="3"/>
        <item x="20"/>
        <item x="8"/>
        <item x="1"/>
        <item x="5"/>
        <item x="28"/>
        <item x="16"/>
        <item x="2"/>
        <item x="22"/>
        <item x="11"/>
        <item x="23"/>
        <item m="1" x="42"/>
        <item x="15"/>
        <item x="6"/>
        <item x="25"/>
        <item x="4"/>
        <item x="12"/>
        <item x="27"/>
        <item x="24"/>
        <item x="21"/>
        <item x="29"/>
        <item x="7"/>
        <item x="17"/>
        <item x="26"/>
        <item x="30"/>
        <item x="31"/>
        <item x="32"/>
        <item x="33"/>
        <item x="34"/>
        <item x="35"/>
        <item x="36"/>
        <item x="37"/>
        <item x="38"/>
        <item x="39"/>
        <item x="40"/>
        <item x="4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23"/>
  </rowFields>
  <rowItems count="43">
    <i>
      <x/>
    </i>
    <i>
      <x v="1"/>
    </i>
    <i>
      <x v="2"/>
    </i>
    <i>
      <x v="3"/>
    </i>
    <i>
      <x v="4"/>
    </i>
    <i>
      <x v="5"/>
    </i>
    <i>
      <x v="6"/>
    </i>
    <i>
      <x v="7"/>
    </i>
    <i>
      <x v="8"/>
    </i>
    <i>
      <x v="9"/>
    </i>
    <i>
      <x v="10"/>
    </i>
    <i>
      <x v="11"/>
    </i>
    <i>
      <x v="12"/>
    </i>
    <i>
      <x v="13"/>
    </i>
    <i>
      <x v="14"/>
    </i>
    <i>
      <x v="15"/>
    </i>
    <i>
      <x v="16"/>
    </i>
    <i>
      <x v="17"/>
    </i>
    <i>
      <x v="19"/>
    </i>
    <i>
      <x v="20"/>
    </i>
    <i>
      <x v="21"/>
    </i>
    <i>
      <x v="22"/>
    </i>
    <i>
      <x v="23"/>
    </i>
    <i>
      <x v="24"/>
    </i>
    <i>
      <x v="25"/>
    </i>
    <i>
      <x v="26"/>
    </i>
    <i>
      <x v="27"/>
    </i>
    <i>
      <x v="28"/>
    </i>
    <i>
      <x v="29"/>
    </i>
    <i>
      <x v="30"/>
    </i>
    <i>
      <x v="31"/>
    </i>
    <i>
      <x v="32"/>
    </i>
    <i>
      <x v="33"/>
    </i>
    <i>
      <x v="34"/>
    </i>
    <i>
      <x v="35"/>
    </i>
    <i>
      <x v="36"/>
    </i>
    <i>
      <x v="37"/>
    </i>
    <i>
      <x v="38"/>
    </i>
    <i>
      <x v="39"/>
    </i>
    <i>
      <x v="40"/>
    </i>
    <i>
      <x v="41"/>
    </i>
    <i>
      <x v="42"/>
    </i>
    <i t="grand">
      <x/>
    </i>
  </rowItems>
  <colItems count="1">
    <i/>
  </colItems>
  <dataFields count="1">
    <dataField name="加總 - 出席人次" fld="4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樞紐分析表2" cacheId="12" applyNumberFormats="0" applyBorderFormats="0" applyFontFormats="0" applyPatternFormats="0" applyAlignmentFormats="0" applyWidthHeightFormats="1" dataCaption="數值" updatedVersion="5" minRefreshableVersion="3" useAutoFormatting="1" itemPrintTitles="1" createdVersion="5" indent="0" outline="1" outlineData="1" multipleFieldFilters="0">
  <location ref="AT14:AU30" firstHeaderRow="1" firstDataRow="1" firstDataCol="1"/>
  <pivotFields count="4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pivotField showAll="0"/>
    <pivotField showAll="0"/>
    <pivotField showAll="0"/>
    <pivotField showAll="0"/>
    <pivotField showAll="0" defaultSubtotal="0"/>
    <pivotField showAll="0"/>
    <pivotField showAll="0"/>
    <pivotField showAll="0"/>
    <pivotField showAll="0"/>
    <pivotField showAll="0"/>
    <pivotField showAll="0" defaultSubtotal="0"/>
    <pivotField showAll="0" defaultSubtotal="0"/>
    <pivotField showAll="0"/>
    <pivotField showAll="0"/>
    <pivotField axis="axisRow" showAll="0">
      <items count="25">
        <item x="8"/>
        <item x="5"/>
        <item x="1"/>
        <item x="0"/>
        <item x="3"/>
        <item x="9"/>
        <item x="7"/>
        <item x="2"/>
        <item x="11"/>
        <item x="14"/>
        <item x="4"/>
        <item x="10"/>
        <item x="12"/>
        <item x="6"/>
        <item m="1" x="18"/>
        <item x="13"/>
        <item m="1" x="22"/>
        <item m="1" x="20"/>
        <item m="1" x="16"/>
        <item m="1" x="17"/>
        <item m="1" x="21"/>
        <item m="1" x="15"/>
        <item m="1" x="23"/>
        <item m="1" x="19"/>
        <item t="default"/>
      </items>
    </pivotField>
    <pivotField showAll="0"/>
    <pivotField dataField="1" dragToRow="0" dragToCol="0" dragToPage="0" showAll="0" defaultSubtotal="0"/>
  </pivotFields>
  <rowFields count="1">
    <field x="39"/>
  </rowFields>
  <rowItems count="16">
    <i>
      <x/>
    </i>
    <i>
      <x v="1"/>
    </i>
    <i>
      <x v="2"/>
    </i>
    <i>
      <x v="3"/>
    </i>
    <i>
      <x v="4"/>
    </i>
    <i>
      <x v="5"/>
    </i>
    <i>
      <x v="6"/>
    </i>
    <i>
      <x v="7"/>
    </i>
    <i>
      <x v="8"/>
    </i>
    <i>
      <x v="9"/>
    </i>
    <i>
      <x v="10"/>
    </i>
    <i>
      <x v="11"/>
    </i>
    <i>
      <x v="12"/>
    </i>
    <i>
      <x v="13"/>
    </i>
    <i>
      <x v="15"/>
    </i>
    <i t="grand">
      <x/>
    </i>
  </rowItems>
  <colItems count="1">
    <i/>
  </colItems>
  <dataFields count="1">
    <dataField name="加總 - 總出席人次" fld="4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樞紐分析表5" cacheId="17" applyNumberFormats="0" applyBorderFormats="0" applyFontFormats="0" applyPatternFormats="0" applyAlignmentFormats="0" applyWidthHeightFormats="1" dataCaption="數值" updatedVersion="5" minRefreshableVersion="3" useAutoFormatting="1" itemPrintTitles="1" createdVersion="5" indent="0" outline="1" outlineData="1" multipleFieldFilters="0">
  <location ref="A1:C777" firstHeaderRow="0" firstDataRow="1" firstDataCol="1"/>
  <pivotFields count="4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76">
        <item x="248"/>
        <item x="442"/>
        <item x="45"/>
        <item x="103"/>
        <item x="511"/>
        <item x="584"/>
        <item x="645"/>
        <item x="156"/>
        <item x="421"/>
        <item x="334"/>
        <item x="565"/>
        <item x="20"/>
        <item x="534"/>
        <item x="689"/>
        <item x="500"/>
        <item x="617"/>
        <item x="123"/>
        <item x="199"/>
        <item x="73"/>
        <item x="451"/>
        <item x="691"/>
        <item x="710"/>
        <item x="34"/>
        <item x="96"/>
        <item x="417"/>
        <item x="590"/>
        <item x="179"/>
        <item x="459"/>
        <item x="345"/>
        <item x="420"/>
        <item x="239"/>
        <item x="647"/>
        <item x="505"/>
        <item x="167"/>
        <item x="556"/>
        <item x="468"/>
        <item x="74"/>
        <item x="571"/>
        <item x="373"/>
        <item x="514"/>
        <item x="143"/>
        <item x="210"/>
        <item x="591"/>
        <item x="285"/>
        <item x="9"/>
        <item x="175"/>
        <item x="460"/>
        <item x="181"/>
        <item x="697"/>
        <item x="24"/>
        <item x="377"/>
        <item x="54"/>
        <item x="493"/>
        <item x="270"/>
        <item x="329"/>
        <item x="482"/>
        <item x="693"/>
        <item x="7"/>
        <item x="112"/>
        <item x="130"/>
        <item x="12"/>
        <item x="84"/>
        <item x="109"/>
        <item x="219"/>
        <item x="256"/>
        <item x="335"/>
        <item x="343"/>
        <item x="369"/>
        <item x="551"/>
        <item x="709"/>
        <item x="494"/>
        <item x="466"/>
        <item x="190"/>
        <item x="636"/>
        <item x="575"/>
        <item x="6"/>
        <item x="19"/>
        <item x="171"/>
        <item x="279"/>
        <item x="350"/>
        <item x="616"/>
        <item x="640"/>
        <item x="674"/>
        <item x="59"/>
        <item x="589"/>
        <item x="506"/>
        <item x="637"/>
        <item x="516"/>
        <item x="27"/>
        <item x="39"/>
        <item x="30"/>
        <item x="66"/>
        <item x="108"/>
        <item x="216"/>
        <item x="233"/>
        <item x="553"/>
        <item x="649"/>
        <item x="236"/>
        <item x="95"/>
        <item x="692"/>
        <item x="161"/>
        <item x="592"/>
        <item x="325"/>
        <item x="403"/>
        <item x="443"/>
        <item x="696"/>
        <item x="169"/>
        <item x="512"/>
        <item x="676"/>
        <item x="337"/>
        <item x="634"/>
        <item x="521"/>
        <item x="296"/>
        <item x="85"/>
        <item x="354"/>
        <item x="258"/>
        <item x="675"/>
        <item x="309"/>
        <item x="593"/>
        <item x="488"/>
        <item x="690"/>
        <item x="5"/>
        <item x="379"/>
        <item x="382"/>
        <item x="182"/>
        <item x="361"/>
        <item x="197"/>
        <item x="492"/>
        <item x="539"/>
        <item x="409"/>
        <item x="100"/>
        <item x="247"/>
        <item x="348"/>
        <item x="503"/>
        <item x="193"/>
        <item x="88"/>
        <item x="605"/>
        <item x="166"/>
        <item x="322"/>
        <item x="489"/>
        <item x="290"/>
        <item x="663"/>
        <item x="711"/>
        <item x="273"/>
        <item x="484"/>
        <item x="537"/>
        <item x="372"/>
        <item x="114"/>
        <item x="701"/>
        <item x="62"/>
        <item x="552"/>
        <item x="237"/>
        <item x="264"/>
        <item x="450"/>
        <item x="688"/>
        <item x="21"/>
        <item x="18"/>
        <item x="93"/>
        <item x="444"/>
        <item x="195"/>
        <item x="136"/>
        <item x="145"/>
        <item x="422"/>
        <item x="543"/>
        <item x="666"/>
        <item x="706"/>
        <item x="656"/>
        <item x="353"/>
        <item x="283"/>
        <item x="408"/>
        <item x="227"/>
        <item x="458"/>
        <item x="125"/>
        <item x="440"/>
        <item x="346"/>
        <item x="186"/>
        <item x="265"/>
        <item x="366"/>
        <item x="115"/>
        <item x="548"/>
        <item x="155"/>
        <item x="499"/>
        <item x="431"/>
        <item x="487"/>
        <item x="481"/>
        <item x="213"/>
        <item x="454"/>
        <item x="495"/>
        <item x="577"/>
        <item x="583"/>
        <item x="654"/>
        <item x="202"/>
        <item x="425"/>
        <item x="376"/>
        <item x="545"/>
        <item x="669"/>
        <item x="595"/>
        <item x="16"/>
        <item x="78"/>
        <item x="140"/>
        <item x="148"/>
        <item x="404"/>
        <item x="457"/>
        <item x="496"/>
        <item x="508"/>
        <item x="544"/>
        <item x="569"/>
        <item x="609"/>
        <item x="308"/>
        <item x="533"/>
        <item x="370"/>
        <item x="90"/>
        <item x="331"/>
        <item x="183"/>
        <item x="128"/>
        <item x="180"/>
        <item x="97"/>
        <item x="411"/>
        <item x="323"/>
        <item x="415"/>
        <item x="113"/>
        <item x="257"/>
        <item x="275"/>
        <item x="632"/>
        <item x="81"/>
        <item x="87"/>
        <item x="117"/>
        <item x="159"/>
        <item x="336"/>
        <item x="341"/>
        <item x="347"/>
        <item x="360"/>
        <item x="396"/>
        <item x="432"/>
        <item x="497"/>
        <item x="542"/>
        <item x="597"/>
        <item x="607"/>
        <item x="610"/>
        <item x="655"/>
        <item x="657"/>
        <item x="471"/>
        <item x="301"/>
        <item x="535"/>
        <item x="658"/>
        <item x="240"/>
        <item x="523"/>
        <item x="25"/>
        <item x="17"/>
        <item x="51"/>
        <item x="56"/>
        <item x="104"/>
        <item x="208"/>
        <item x="228"/>
        <item x="220"/>
        <item x="245"/>
        <item x="397"/>
        <item x="453"/>
        <item x="465"/>
        <item x="483"/>
        <item x="686"/>
        <item x="720"/>
        <item x="72"/>
        <item x="621"/>
        <item x="507"/>
        <item x="306"/>
        <item x="407"/>
        <item x="601"/>
        <item x="538"/>
        <item x="598"/>
        <item x="485"/>
        <item x="101"/>
        <item x="525"/>
        <item x="94"/>
        <item x="188"/>
        <item x="75"/>
        <item x="549"/>
        <item x="38"/>
        <item x="286"/>
        <item x="138"/>
        <item x="524"/>
        <item x="172"/>
        <item x="390"/>
        <item x="356"/>
        <item x="11"/>
        <item x="303"/>
        <item x="586"/>
        <item x="613"/>
        <item x="642"/>
        <item x="681"/>
        <item x="639"/>
        <item x="395"/>
        <item x="294"/>
        <item x="398"/>
        <item x="105"/>
        <item x="316"/>
        <item x="60"/>
        <item x="342"/>
        <item x="33"/>
        <item x="447"/>
        <item x="615"/>
        <item x="292"/>
        <item x="479"/>
        <item x="149"/>
        <item x="271"/>
        <item x="578"/>
        <item x="651"/>
        <item x="212"/>
        <item x="585"/>
        <item x="92"/>
        <item x="146"/>
        <item x="238"/>
        <item x="328"/>
        <item x="333"/>
        <item x="378"/>
        <item x="614"/>
        <item x="660"/>
        <item x="705"/>
        <item x="707"/>
        <item x="201"/>
        <item x="42"/>
        <item x="380"/>
        <item x="491"/>
        <item x="661"/>
        <item x="13"/>
        <item x="164"/>
        <item x="209"/>
        <item x="232"/>
        <item x="274"/>
        <item x="326"/>
        <item x="541"/>
        <item x="557"/>
        <item x="667"/>
        <item x="673"/>
        <item x="10"/>
        <item x="426"/>
        <item x="646"/>
        <item x="652"/>
        <item x="218"/>
        <item x="4"/>
        <item x="612"/>
        <item x="189"/>
        <item x="351"/>
        <item x="644"/>
        <item x="14"/>
        <item x="46"/>
        <item x="129"/>
        <item x="165"/>
        <item x="246"/>
        <item x="263"/>
        <item x="319"/>
        <item x="355"/>
        <item x="387"/>
        <item x="424"/>
        <item x="433"/>
        <item x="596"/>
        <item x="633"/>
        <item x="708"/>
        <item x="357"/>
        <item x="261"/>
        <item x="211"/>
        <item x="26"/>
        <item x="278"/>
        <item x="620"/>
        <item x="36"/>
        <item x="102"/>
        <item x="206"/>
        <item x="226"/>
        <item x="393"/>
        <item x="437"/>
        <item x="446"/>
        <item x="469"/>
        <item x="317"/>
        <item x="672"/>
        <item x="678"/>
        <item x="358"/>
        <item x="528"/>
        <item x="157"/>
        <item x="559"/>
        <item x="0"/>
        <item x="234"/>
        <item x="215"/>
        <item x="611"/>
        <item x="714"/>
        <item x="174"/>
        <item x="266"/>
        <item x="381"/>
        <item x="405"/>
        <item x="252"/>
        <item x="82"/>
        <item x="467"/>
        <item x="295"/>
        <item x="580"/>
        <item x="712"/>
        <item x="147"/>
        <item x="118"/>
        <item x="67"/>
        <item x="110"/>
        <item x="154"/>
        <item x="299"/>
        <item x="383"/>
        <item x="653"/>
        <item x="520"/>
        <item x="187"/>
        <item x="312"/>
        <item x="719"/>
        <item x="406"/>
        <item x="554"/>
        <item x="700"/>
        <item x="724"/>
        <item x="107"/>
        <item x="540"/>
        <item x="68"/>
        <item x="269"/>
        <item x="659"/>
        <item x="427"/>
        <item x="568"/>
        <item x="291"/>
        <item x="452"/>
        <item x="608"/>
        <item x="418"/>
        <item x="629"/>
        <item x="315"/>
        <item x="340"/>
        <item x="530"/>
        <item x="52"/>
        <item x="364"/>
        <item x="314"/>
        <item x="2"/>
        <item x="529"/>
        <item x="44"/>
        <item x="80"/>
        <item x="668"/>
        <item x="501"/>
        <item x="625"/>
        <item x="352"/>
        <item x="204"/>
        <item x="132"/>
        <item x="268"/>
        <item x="522"/>
        <item x="153"/>
        <item x="367"/>
        <item x="723"/>
        <item x="602"/>
        <item x="162"/>
        <item x="300"/>
        <item x="455"/>
        <item x="116"/>
        <item x="388"/>
        <item x="242"/>
        <item x="573"/>
        <item x="49"/>
        <item x="558"/>
        <item x="721"/>
        <item x="371"/>
        <item x="400"/>
        <item x="184"/>
        <item x="151"/>
        <item x="170"/>
        <item x="385"/>
        <item x="141"/>
        <item x="79"/>
        <item x="63"/>
        <item x="225"/>
        <item x="599"/>
        <item x="486"/>
        <item x="717"/>
        <item x="384"/>
        <item x="214"/>
        <item x="313"/>
        <item x="83"/>
        <item x="259"/>
        <item x="628"/>
        <item x="504"/>
        <item x="310"/>
        <item x="152"/>
        <item x="8"/>
        <item x="650"/>
        <item x="22"/>
        <item x="472"/>
        <item x="604"/>
        <item x="626"/>
        <item x="137"/>
        <item x="648"/>
        <item x="305"/>
        <item x="23"/>
        <item x="470"/>
        <item x="582"/>
        <item x="536"/>
        <item x="519"/>
        <item x="550"/>
        <item x="412"/>
        <item x="547"/>
        <item x="463"/>
        <item x="518"/>
        <item x="439"/>
        <item x="254"/>
        <item x="135"/>
        <item x="363"/>
        <item x="413"/>
        <item x="438"/>
        <item x="386"/>
        <item x="670"/>
        <item x="587"/>
        <item x="683"/>
        <item x="531"/>
        <item x="694"/>
        <item x="168"/>
        <item x="699"/>
        <item x="276"/>
        <item x="419"/>
        <item x="86"/>
        <item x="664"/>
        <item x="713"/>
        <item x="41"/>
        <item x="251"/>
        <item x="217"/>
        <item x="224"/>
        <item x="679"/>
        <item x="715"/>
        <item x="131"/>
        <item x="401"/>
        <item x="546"/>
        <item x="106"/>
        <item x="37"/>
        <item x="126"/>
        <item x="198"/>
        <item x="389"/>
        <item x="48"/>
        <item x="680"/>
        <item x="555"/>
        <item x="618"/>
        <item x="284"/>
        <item x="192"/>
        <item x="665"/>
        <item x="677"/>
        <item x="324"/>
        <item x="32"/>
        <item x="297"/>
        <item x="594"/>
        <item x="200"/>
        <item x="207"/>
        <item x="122"/>
        <item x="509"/>
        <item x="662"/>
        <item x="191"/>
        <item x="574"/>
        <item x="289"/>
        <item x="685"/>
        <item x="281"/>
        <item x="515"/>
        <item x="588"/>
        <item x="318"/>
        <item x="173"/>
        <item x="375"/>
        <item x="150"/>
        <item x="311"/>
        <item x="267"/>
        <item x="272"/>
        <item x="631"/>
        <item x="434"/>
        <item x="144"/>
        <item x="134"/>
        <item x="307"/>
        <item x="572"/>
        <item x="475"/>
        <item x="293"/>
        <item x="474"/>
        <item x="510"/>
        <item x="99"/>
        <item x="69"/>
        <item x="623"/>
        <item x="77"/>
        <item x="338"/>
        <item x="619"/>
        <item x="564"/>
        <item x="579"/>
        <item x="576"/>
        <item x="50"/>
        <item x="532"/>
        <item x="464"/>
        <item x="695"/>
        <item x="55"/>
        <item x="456"/>
        <item x="502"/>
        <item x="185"/>
        <item x="435"/>
        <item x="330"/>
        <item x="40"/>
        <item x="630"/>
        <item x="249"/>
        <item x="205"/>
        <item x="718"/>
        <item x="498"/>
        <item x="57"/>
        <item x="600"/>
        <item x="339"/>
        <item x="722"/>
        <item x="321"/>
        <item x="603"/>
        <item x="253"/>
        <item x="262"/>
        <item x="35"/>
        <item x="194"/>
        <item x="461"/>
        <item x="402"/>
        <item x="477"/>
        <item x="163"/>
        <item x="687"/>
        <item x="362"/>
        <item x="177"/>
        <item x="260"/>
        <item x="231"/>
        <item x="70"/>
        <item x="436"/>
        <item x="560"/>
        <item x="702"/>
        <item x="203"/>
        <item x="517"/>
        <item x="302"/>
        <item x="320"/>
        <item x="120"/>
        <item x="119"/>
        <item x="445"/>
        <item x="1"/>
        <item x="158"/>
        <item x="703"/>
        <item x="327"/>
        <item x="410"/>
        <item x="91"/>
        <item x="223"/>
        <item x="374"/>
        <item x="121"/>
        <item x="15"/>
        <item x="139"/>
        <item x="423"/>
        <item x="304"/>
        <item x="61"/>
        <item x="570"/>
        <item x="282"/>
        <item x="332"/>
        <item x="480"/>
        <item x="3"/>
        <item x="142"/>
        <item x="31"/>
        <item x="641"/>
        <item x="243"/>
        <item x="478"/>
        <item x="716"/>
        <item x="562"/>
        <item x="250"/>
        <item x="65"/>
        <item x="277"/>
        <item x="344"/>
        <item x="684"/>
        <item x="368"/>
        <item x="416"/>
        <item x="394"/>
        <item x="127"/>
        <item x="58"/>
        <item x="429"/>
        <item x="624"/>
        <item x="287"/>
        <item x="526"/>
        <item x="359"/>
        <item x="627"/>
        <item x="638"/>
        <item x="244"/>
        <item x="89"/>
        <item x="473"/>
        <item x="298"/>
        <item x="414"/>
        <item x="448"/>
        <item x="399"/>
        <item x="124"/>
        <item x="255"/>
        <item x="682"/>
        <item x="561"/>
        <item x="53"/>
        <item x="241"/>
        <item x="462"/>
        <item x="196"/>
        <item x="47"/>
        <item x="476"/>
        <item x="43"/>
        <item x="622"/>
        <item x="567"/>
        <item x="235"/>
        <item x="698"/>
        <item x="98"/>
        <item x="441"/>
        <item x="280"/>
        <item x="111"/>
        <item x="449"/>
        <item x="392"/>
        <item x="671"/>
        <item x="133"/>
        <item x="160"/>
        <item x="643"/>
        <item x="606"/>
        <item x="64"/>
        <item x="222"/>
        <item x="349"/>
        <item x="430"/>
        <item x="221"/>
        <item x="176"/>
        <item x="229"/>
        <item x="178"/>
        <item x="29"/>
        <item x="581"/>
        <item x="28"/>
        <item x="71"/>
        <item x="635"/>
        <item x="490"/>
        <item x="365"/>
        <item x="563"/>
        <item x="288"/>
        <item x="230"/>
        <item x="704"/>
        <item x="428"/>
        <item x="513"/>
        <item x="527"/>
        <item x="391"/>
        <item x="566"/>
        <item x="76"/>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dragToRow="0" dragToCol="0" dragToPage="0" showAll="0" defaultSubtotal="0"/>
  </pivotFields>
  <rowFields count="1">
    <field x="19"/>
  </rowFields>
  <rowItems count="7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t="grand">
      <x/>
    </i>
  </rowItems>
  <colFields count="1">
    <field x="-2"/>
  </colFields>
  <colItems count="2">
    <i>
      <x/>
    </i>
    <i i="1">
      <x v="1"/>
    </i>
  </colItems>
  <dataFields count="2">
    <dataField name="加總 - 點數計算" fld="33" baseField="19" baseItem="0"/>
    <dataField name="加總 - 列入黑名單場數" fld="34" baseField="1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樞紐分析表1" cacheId="20" applyNumberFormats="0" applyBorderFormats="0" applyFontFormats="0" applyPatternFormats="0" applyAlignmentFormats="0" applyWidthHeightFormats="1" dataCaption="數值" updatedVersion="5" minRefreshableVersion="3" useAutoFormatting="1" itemPrintTitles="1" createdVersion="5" indent="0" outline="1" outlineData="1" multipleFieldFilters="0">
  <location ref="A1:C825" firstHeaderRow="0" firstDataRow="1" firstDataCol="1"/>
  <pivotFields count="4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24">
        <item x="257"/>
        <item x="465"/>
        <item x="46"/>
        <item x="205"/>
        <item x="107"/>
        <item x="538"/>
        <item x="615"/>
        <item x="681"/>
        <item x="163"/>
        <item x="444"/>
        <item x="348"/>
        <item x="594"/>
        <item x="20"/>
        <item x="562"/>
        <item x="727"/>
        <item x="526"/>
        <item x="650"/>
        <item x="674"/>
        <item x="127"/>
        <item x="208"/>
        <item x="77"/>
        <item x="474"/>
        <item x="730"/>
        <item x="754"/>
        <item x="34"/>
        <item x="100"/>
        <item x="440"/>
        <item x="80"/>
        <item x="622"/>
        <item x="146"/>
        <item x="188"/>
        <item x="555"/>
        <item x="483"/>
        <item x="360"/>
        <item x="443"/>
        <item x="248"/>
        <item x="683"/>
        <item x="418"/>
        <item x="531"/>
        <item x="176"/>
        <item x="585"/>
        <item x="492"/>
        <item x="78"/>
        <item x="600"/>
        <item x="388"/>
        <item x="541"/>
        <item x="150"/>
        <item x="219"/>
        <item x="230"/>
        <item x="623"/>
        <item x="295"/>
        <item x="9"/>
        <item x="184"/>
        <item x="484"/>
        <item x="190"/>
        <item x="738"/>
        <item x="24"/>
        <item x="393"/>
        <item x="500"/>
        <item x="57"/>
        <item x="519"/>
        <item x="252"/>
        <item x="280"/>
        <item x="342"/>
        <item x="506"/>
        <item x="734"/>
        <item x="761"/>
        <item x="64"/>
        <item x="7"/>
        <item x="502"/>
        <item x="116"/>
        <item x="136"/>
        <item x="12"/>
        <item x="88"/>
        <item x="113"/>
        <item x="149"/>
        <item x="228"/>
        <item x="265"/>
        <item x="349"/>
        <item x="357"/>
        <item x="384"/>
        <item x="389"/>
        <item x="452"/>
        <item x="579"/>
        <item x="753"/>
        <item x="520"/>
        <item x="464"/>
        <item x="490"/>
        <item x="199"/>
        <item x="672"/>
        <item x="605"/>
        <item x="298"/>
        <item x="6"/>
        <item x="19"/>
        <item x="180"/>
        <item x="289"/>
        <item x="340"/>
        <item x="365"/>
        <item x="649"/>
        <item x="676"/>
        <item x="711"/>
        <item x="62"/>
        <item x="621"/>
        <item x="532"/>
        <item x="673"/>
        <item x="543"/>
        <item x="27"/>
        <item x="40"/>
        <item x="30"/>
        <item x="69"/>
        <item x="112"/>
        <item x="225"/>
        <item x="242"/>
        <item x="581"/>
        <item x="685"/>
        <item x="245"/>
        <item x="99"/>
        <item x="297"/>
        <item x="733"/>
        <item x="170"/>
        <item x="624"/>
        <item x="338"/>
        <item x="422"/>
        <item x="466"/>
        <item x="722"/>
        <item x="737"/>
        <item x="178"/>
        <item x="539"/>
        <item x="713"/>
        <item x="351"/>
        <item x="670"/>
        <item x="549"/>
        <item x="307"/>
        <item x="89"/>
        <item x="369"/>
        <item x="267"/>
        <item x="712"/>
        <item x="322"/>
        <item x="625"/>
        <item x="512"/>
        <item x="729"/>
        <item x="658"/>
        <item x="5"/>
        <item x="395"/>
        <item x="399"/>
        <item x="191"/>
        <item x="376"/>
        <item x="206"/>
        <item x="517"/>
        <item x="567"/>
        <item x="430"/>
        <item x="104"/>
        <item x="256"/>
        <item x="363"/>
        <item x="529"/>
        <item x="612"/>
        <item x="202"/>
        <item x="359"/>
        <item x="92"/>
        <item x="637"/>
        <item x="175"/>
        <item x="335"/>
        <item x="513"/>
        <item x="300"/>
        <item x="700"/>
        <item x="187"/>
        <item x="140"/>
        <item x="185"/>
        <item x="755"/>
        <item x="708"/>
        <item x="283"/>
        <item x="508"/>
        <item x="565"/>
        <item x="387"/>
        <item x="118"/>
        <item x="742"/>
        <item x="65"/>
        <item x="580"/>
        <item x="102"/>
        <item x="238"/>
        <item x="246"/>
        <item x="273"/>
        <item x="453"/>
        <item x="473"/>
        <item x="726"/>
        <item x="21"/>
        <item x="18"/>
        <item x="97"/>
        <item x="467"/>
        <item x="204"/>
        <item x="143"/>
        <item x="152"/>
        <item x="445"/>
        <item x="571"/>
        <item x="703"/>
        <item x="749"/>
        <item x="693"/>
        <item x="368"/>
        <item x="293"/>
        <item x="429"/>
        <item x="236"/>
        <item x="482"/>
        <item x="129"/>
        <item x="463"/>
        <item x="361"/>
        <item x="195"/>
        <item x="274"/>
        <item x="381"/>
        <item x="119"/>
        <item x="576"/>
        <item x="162"/>
        <item x="525"/>
        <item x="454"/>
        <item x="511"/>
        <item x="472"/>
        <item x="505"/>
        <item x="222"/>
        <item x="477"/>
        <item x="521"/>
        <item x="607"/>
        <item x="614"/>
        <item x="691"/>
        <item x="211"/>
        <item x="448"/>
        <item x="392"/>
        <item x="719"/>
        <item x="573"/>
        <item x="706"/>
        <item x="627"/>
        <item x="16"/>
        <item x="82"/>
        <item x="147"/>
        <item x="155"/>
        <item x="290"/>
        <item x="423"/>
        <item x="481"/>
        <item x="522"/>
        <item x="535"/>
        <item x="572"/>
        <item x="598"/>
        <item x="641"/>
        <item x="321"/>
        <item x="561"/>
        <item x="385"/>
        <item x="94"/>
        <item x="345"/>
        <item x="192"/>
        <item x="134"/>
        <item x="189"/>
        <item x="101"/>
        <item x="432"/>
        <item x="590"/>
        <item x="364"/>
        <item x="336"/>
        <item x="437"/>
        <item x="117"/>
        <item x="266"/>
        <item x="285"/>
        <item x="667"/>
        <item x="85"/>
        <item x="91"/>
        <item x="121"/>
        <item x="168"/>
        <item x="264"/>
        <item x="350"/>
        <item x="355"/>
        <item x="362"/>
        <item x="375"/>
        <item x="415"/>
        <item x="455"/>
        <item x="523"/>
        <item x="570"/>
        <item x="629"/>
        <item x="639"/>
        <item x="642"/>
        <item x="692"/>
        <item x="694"/>
        <item x="125"/>
        <item x="495"/>
        <item x="314"/>
        <item x="563"/>
        <item x="695"/>
        <item x="249"/>
        <item x="551"/>
        <item x="540"/>
        <item x="661"/>
        <item x="25"/>
        <item x="17"/>
        <item x="3"/>
        <item x="54"/>
        <item x="59"/>
        <item x="108"/>
        <item x="217"/>
        <item x="237"/>
        <item x="239"/>
        <item x="229"/>
        <item x="253"/>
        <item x="254"/>
        <item x="416"/>
        <item x="476"/>
        <item x="489"/>
        <item x="507"/>
        <item x="514"/>
        <item x="724"/>
        <item x="765"/>
        <item x="746"/>
        <item x="76"/>
        <item x="655"/>
        <item x="533"/>
        <item x="451"/>
        <item x="319"/>
        <item x="250"/>
        <item x="410"/>
        <item x="426"/>
        <item x="633"/>
        <item x="566"/>
        <item x="630"/>
        <item x="509"/>
        <item x="105"/>
        <item x="553"/>
        <item x="98"/>
        <item x="197"/>
        <item x="79"/>
        <item x="577"/>
        <item x="39"/>
        <item x="296"/>
        <item x="145"/>
        <item x="552"/>
        <item x="181"/>
        <item x="408"/>
        <item x="371"/>
        <item x="11"/>
        <item x="316"/>
        <item x="618"/>
        <item x="645"/>
        <item x="678"/>
        <item x="718"/>
        <item x="675"/>
        <item x="28"/>
        <item x="414"/>
        <item x="436"/>
        <item x="671"/>
        <item x="305"/>
        <item x="417"/>
        <item x="109"/>
        <item x="329"/>
        <item x="63"/>
        <item x="356"/>
        <item x="380"/>
        <item x="33"/>
        <item x="470"/>
        <item x="648"/>
        <item x="302"/>
        <item x="503"/>
        <item x="156"/>
        <item x="281"/>
        <item x="608"/>
        <item x="688"/>
        <item x="221"/>
        <item x="128"/>
        <item x="616"/>
        <item x="617"/>
        <item x="61"/>
        <item x="96"/>
        <item x="153"/>
        <item x="247"/>
        <item x="287"/>
        <item x="341"/>
        <item x="347"/>
        <item x="394"/>
        <item x="647"/>
        <item x="697"/>
        <item x="747"/>
        <item x="750"/>
        <item x="210"/>
        <item x="43"/>
        <item x="397"/>
        <item x="515"/>
        <item x="698"/>
        <item x="13"/>
        <item x="75"/>
        <item x="67"/>
        <item x="173"/>
        <item x="218"/>
        <item x="241"/>
        <item x="284"/>
        <item x="339"/>
        <item x="486"/>
        <item x="554"/>
        <item x="569"/>
        <item x="586"/>
        <item x="704"/>
        <item x="710"/>
        <item x="383"/>
        <item x="10"/>
        <item x="449"/>
        <item x="95"/>
        <item x="682"/>
        <item x="689"/>
        <item x="93"/>
        <item x="227"/>
        <item x="4"/>
        <item x="644"/>
        <item x="679"/>
        <item x="438"/>
        <item x="198"/>
        <item x="504"/>
        <item x="366"/>
        <item x="680"/>
        <item x="14"/>
        <item x="44"/>
        <item x="47"/>
        <item x="133"/>
        <item x="135"/>
        <item x="174"/>
        <item x="255"/>
        <item x="272"/>
        <item x="332"/>
        <item x="370"/>
        <item x="404"/>
        <item x="431"/>
        <item x="447"/>
        <item x="456"/>
        <item x="628"/>
        <item x="638"/>
        <item x="656"/>
        <item x="669"/>
        <item x="745"/>
        <item x="751"/>
        <item x="372"/>
        <item x="743"/>
        <item x="446"/>
        <item x="270"/>
        <item x="220"/>
        <item x="26"/>
        <item x="288"/>
        <item x="654"/>
        <item x="36"/>
        <item x="68"/>
        <item x="106"/>
        <item x="215"/>
        <item x="235"/>
        <item x="411"/>
        <item x="460"/>
        <item x="469"/>
        <item x="493"/>
        <item x="330"/>
        <item x="413"/>
        <item x="709"/>
        <item x="715"/>
        <item x="373"/>
        <item x="556"/>
        <item x="29"/>
        <item x="164"/>
        <item x="588"/>
        <item x="0"/>
        <item x="243"/>
        <item x="224"/>
        <item x="643"/>
        <item x="759"/>
        <item x="183"/>
        <item x="276"/>
        <item x="398"/>
        <item x="424"/>
        <item x="261"/>
        <item x="86"/>
        <item x="491"/>
        <item x="306"/>
        <item x="611"/>
        <item x="756"/>
        <item x="154"/>
        <item x="122"/>
        <item x="70"/>
        <item x="114"/>
        <item x="161"/>
        <item x="312"/>
        <item x="400"/>
        <item x="690"/>
        <item x="317"/>
        <item x="548"/>
        <item x="196"/>
        <item x="310"/>
        <item x="325"/>
        <item x="31"/>
        <item x="596"/>
        <item x="764"/>
        <item x="259"/>
        <item x="425"/>
        <item x="582"/>
        <item x="741"/>
        <item x="770"/>
        <item x="111"/>
        <item x="244"/>
        <item x="568"/>
        <item x="71"/>
        <item x="15"/>
        <item x="279"/>
        <item x="115"/>
        <item x="696"/>
        <item x="450"/>
        <item x="597"/>
        <item x="301"/>
        <item x="475"/>
        <item x="640"/>
        <item x="739"/>
        <item x="441"/>
        <item x="663"/>
        <item x="328"/>
        <item x="354"/>
        <item x="558"/>
        <item x="55"/>
        <item x="379"/>
        <item x="327"/>
        <item x="677"/>
        <item x="2"/>
        <item x="557"/>
        <item x="45"/>
        <item x="84"/>
        <item x="705"/>
        <item x="527"/>
        <item x="659"/>
        <item x="497"/>
        <item x="595"/>
        <item x="367"/>
        <item x="213"/>
        <item x="139"/>
        <item x="278"/>
        <item x="550"/>
        <item x="160"/>
        <item x="382"/>
        <item x="769"/>
        <item x="634"/>
        <item x="171"/>
        <item x="313"/>
        <item x="478"/>
        <item x="120"/>
        <item x="405"/>
        <item x="251"/>
        <item x="409"/>
        <item x="602"/>
        <item x="52"/>
        <item x="587"/>
        <item x="766"/>
        <item x="386"/>
        <item x="419"/>
        <item x="193"/>
        <item x="158"/>
        <item x="179"/>
        <item x="402"/>
        <item x="148"/>
        <item x="83"/>
        <item x="66"/>
        <item x="374"/>
        <item x="234"/>
        <item x="631"/>
        <item x="510"/>
        <item x="762"/>
        <item x="401"/>
        <item x="223"/>
        <item x="326"/>
        <item x="87"/>
        <item x="268"/>
        <item x="662"/>
        <item x="530"/>
        <item x="323"/>
        <item x="159"/>
        <item x="8"/>
        <item x="687"/>
        <item x="22"/>
        <item x="496"/>
        <item x="636"/>
        <item x="660"/>
        <item x="144"/>
        <item x="684"/>
        <item x="318"/>
        <item x="23"/>
        <item x="494"/>
        <item x="613"/>
        <item x="564"/>
        <item x="547"/>
        <item x="578"/>
        <item x="434"/>
        <item x="575"/>
        <item x="487"/>
        <item x="545"/>
        <item x="462"/>
        <item x="263"/>
        <item x="142"/>
        <item x="378"/>
        <item x="435"/>
        <item x="461"/>
        <item x="471"/>
        <item x="403"/>
        <item x="707"/>
        <item x="619"/>
        <item x="720"/>
        <item x="559"/>
        <item x="735"/>
        <item x="177"/>
        <item x="740"/>
        <item x="286"/>
        <item x="442"/>
        <item x="90"/>
        <item x="701"/>
        <item x="758"/>
        <item x="42"/>
        <item x="260"/>
        <item x="226"/>
        <item x="233"/>
        <item x="716"/>
        <item x="760"/>
        <item x="137"/>
        <item x="420"/>
        <item x="574"/>
        <item x="110"/>
        <item x="37"/>
        <item x="132"/>
        <item x="207"/>
        <item x="406"/>
        <item x="50"/>
        <item x="717"/>
        <item x="584"/>
        <item x="651"/>
        <item x="294"/>
        <item x="201"/>
        <item x="702"/>
        <item x="714"/>
        <item x="337"/>
        <item x="32"/>
        <item x="308"/>
        <item x="626"/>
        <item x="209"/>
        <item x="216"/>
        <item x="56"/>
        <item x="126"/>
        <item x="536"/>
        <item x="699"/>
        <item x="200"/>
        <item x="603"/>
        <item x="299"/>
        <item x="723"/>
        <item x="291"/>
        <item x="542"/>
        <item x="620"/>
        <item x="331"/>
        <item x="182"/>
        <item x="390"/>
        <item x="157"/>
        <item x="324"/>
        <item x="277"/>
        <item x="282"/>
        <item x="666"/>
        <item x="457"/>
        <item x="151"/>
        <item x="141"/>
        <item x="599"/>
        <item x="320"/>
        <item x="601"/>
        <item x="499"/>
        <item x="303"/>
        <item x="498"/>
        <item x="537"/>
        <item x="103"/>
        <item x="292"/>
        <item x="72"/>
        <item x="657"/>
        <item x="81"/>
        <item x="169"/>
        <item x="346"/>
        <item x="352"/>
        <item x="652"/>
        <item x="593"/>
        <item x="610"/>
        <item x="606"/>
        <item x="53"/>
        <item x="560"/>
        <item x="488"/>
        <item x="736"/>
        <item x="58"/>
        <item x="480"/>
        <item x="528"/>
        <item x="194"/>
        <item x="458"/>
        <item x="344"/>
        <item x="41"/>
        <item x="665"/>
        <item x="48"/>
        <item x="258"/>
        <item x="214"/>
        <item x="763"/>
        <item x="524"/>
        <item x="60"/>
        <item x="632"/>
        <item x="353"/>
        <item x="231"/>
        <item x="767"/>
        <item x="334"/>
        <item x="635"/>
        <item x="262"/>
        <item x="271"/>
        <item x="35"/>
        <item x="203"/>
        <item x="485"/>
        <item x="421"/>
        <item x="501"/>
        <item x="172"/>
        <item x="725"/>
        <item x="377"/>
        <item x="186"/>
        <item x="269"/>
        <item x="240"/>
        <item x="73"/>
        <item x="232"/>
        <item x="459"/>
        <item x="589"/>
        <item x="744"/>
        <item x="212"/>
        <item x="544"/>
        <item x="315"/>
        <item x="333"/>
        <item x="591"/>
        <item x="592"/>
        <item x="123"/>
        <item x="124"/>
        <item x="468"/>
        <item x="167"/>
        <item x="1"/>
        <item x="38"/>
        <item x="49"/>
        <item x="51"/>
        <item x="74"/>
        <item x="130"/>
        <item x="131"/>
        <item x="138"/>
        <item x="165"/>
        <item x="166"/>
        <item x="275"/>
        <item x="304"/>
        <item x="309"/>
        <item x="311"/>
        <item x="343"/>
        <item x="358"/>
        <item x="391"/>
        <item x="396"/>
        <item x="407"/>
        <item x="412"/>
        <item x="427"/>
        <item x="428"/>
        <item x="433"/>
        <item x="439"/>
        <item x="479"/>
        <item x="516"/>
        <item x="518"/>
        <item x="534"/>
        <item x="546"/>
        <item x="583"/>
        <item x="604"/>
        <item x="609"/>
        <item x="646"/>
        <item x="653"/>
        <item x="664"/>
        <item x="668"/>
        <item x="686"/>
        <item x="721"/>
        <item x="728"/>
        <item x="731"/>
        <item x="732"/>
        <item x="748"/>
        <item x="752"/>
        <item x="757"/>
        <item x="768"/>
        <item x="822"/>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t="default"/>
      </items>
    </pivotField>
    <pivotField showAll="0"/>
    <pivotField showAll="0"/>
    <pivotField dataField="1" showAll="0"/>
    <pivotField dataField="1" showAll="0"/>
    <pivotField showAll="0"/>
    <pivotField showAll="0"/>
    <pivotField showAll="0"/>
    <pivotField showAll="0"/>
    <pivotField showAll="0"/>
    <pivotField showAll="0"/>
  </pivotFields>
  <rowFields count="1">
    <field x="30"/>
  </rowFields>
  <rowItems count="82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t="grand">
      <x/>
    </i>
  </rowItems>
  <colFields count="1">
    <field x="-2"/>
  </colFields>
  <colItems count="2">
    <i>
      <x/>
    </i>
    <i i="1">
      <x v="1"/>
    </i>
  </colItems>
  <dataFields count="2">
    <dataField name="加總 - 點數計算" fld="33" baseField="30" baseItem="0"/>
    <dataField name="加總 - 列入黑名單場數" fld="34" baseField="3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樞紐分析表1" cacheId="12" applyNumberFormats="0" applyBorderFormats="0" applyFontFormats="0" applyPatternFormats="0" applyAlignmentFormats="0" applyWidthHeightFormats="1" dataCaption="數值" updatedVersion="5" minRefreshableVersion="3" useAutoFormatting="1" itemPrintTitles="1" createdVersion="5" indent="0" outline="1" outlineData="1" multipleFieldFilters="0">
  <location ref="A1:B818" firstHeaderRow="1" firstDataRow="1" firstDataCol="1"/>
  <pivotFields count="4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pivotField showAll="0"/>
    <pivotField showAll="0"/>
    <pivotField showAll="0"/>
    <pivotField showAll="0"/>
    <pivotField showAll="0" defaultSubtotal="0"/>
    <pivotField axis="axisRow" showAll="0">
      <items count="817">
        <item x="257"/>
        <item x="465"/>
        <item x="46"/>
        <item x="107"/>
        <item x="538"/>
        <item x="615"/>
        <item x="681"/>
        <item x="163"/>
        <item x="348"/>
        <item x="594"/>
        <item x="727"/>
        <item x="526"/>
        <item x="650"/>
        <item x="127"/>
        <item x="208"/>
        <item x="77"/>
        <item x="474"/>
        <item x="754"/>
        <item x="622"/>
        <item x="188"/>
        <item x="483"/>
        <item x="360"/>
        <item x="443"/>
        <item x="248"/>
        <item x="683"/>
        <item x="531"/>
        <item x="176"/>
        <item x="492"/>
        <item x="78"/>
        <item x="388"/>
        <item x="541"/>
        <item x="219"/>
        <item x="623"/>
        <item x="9"/>
        <item x="184"/>
        <item x="484"/>
        <item x="190"/>
        <item x="738"/>
        <item x="24"/>
        <item x="393"/>
        <item x="57"/>
        <item x="280"/>
        <item x="342"/>
        <item x="506"/>
        <item x="734"/>
        <item x="7"/>
        <item x="116"/>
        <item x="136"/>
        <item x="88"/>
        <item x="113"/>
        <item x="228"/>
        <item x="265"/>
        <item x="349"/>
        <item x="357"/>
        <item x="384"/>
        <item x="753"/>
        <item x="520"/>
        <item x="199"/>
        <item x="672"/>
        <item x="605"/>
        <item x="6"/>
        <item x="19"/>
        <item x="180"/>
        <item x="289"/>
        <item x="365"/>
        <item x="649"/>
        <item x="676"/>
        <item x="711"/>
        <item x="62"/>
        <item x="621"/>
        <item x="532"/>
        <item x="673"/>
        <item x="543"/>
        <item x="40"/>
        <item x="30"/>
        <item x="69"/>
        <item x="112"/>
        <item x="225"/>
        <item x="242"/>
        <item x="581"/>
        <item x="685"/>
        <item x="245"/>
        <item x="99"/>
        <item x="733"/>
        <item x="624"/>
        <item x="422"/>
        <item x="713"/>
        <item x="351"/>
        <item x="670"/>
        <item x="549"/>
        <item x="307"/>
        <item x="89"/>
        <item x="369"/>
        <item x="267"/>
        <item x="712"/>
        <item x="322"/>
        <item x="625"/>
        <item x="512"/>
        <item x="729"/>
        <item x="5"/>
        <item x="395"/>
        <item x="399"/>
        <item x="191"/>
        <item x="376"/>
        <item x="206"/>
        <item x="517"/>
        <item x="567"/>
        <item x="430"/>
        <item x="104"/>
        <item x="256"/>
        <item x="363"/>
        <item x="529"/>
        <item x="202"/>
        <item x="637"/>
        <item x="175"/>
        <item x="335"/>
        <item x="513"/>
        <item x="300"/>
        <item x="755"/>
        <item x="283"/>
        <item x="508"/>
        <item x="565"/>
        <item x="387"/>
        <item x="118"/>
        <item x="742"/>
        <item x="65"/>
        <item x="580"/>
        <item x="246"/>
        <item x="273"/>
        <item x="473"/>
        <item x="726"/>
        <item x="21"/>
        <item x="18"/>
        <item x="97"/>
        <item x="467"/>
        <item x="204"/>
        <item x="143"/>
        <item x="152"/>
        <item x="571"/>
        <item x="703"/>
        <item x="749"/>
        <item x="693"/>
        <item x="368"/>
        <item x="293"/>
        <item x="429"/>
        <item x="236"/>
        <item x="482"/>
        <item x="129"/>
        <item x="463"/>
        <item x="361"/>
        <item x="195"/>
        <item x="274"/>
        <item x="381"/>
        <item x="119"/>
        <item x="576"/>
        <item x="162"/>
        <item x="525"/>
        <item x="454"/>
        <item x="511"/>
        <item x="505"/>
        <item x="222"/>
        <item x="477"/>
        <item x="521"/>
        <item x="607"/>
        <item x="691"/>
        <item x="211"/>
        <item x="448"/>
        <item x="392"/>
        <item x="573"/>
        <item x="706"/>
        <item x="627"/>
        <item x="16"/>
        <item x="82"/>
        <item x="147"/>
        <item x="155"/>
        <item x="423"/>
        <item x="481"/>
        <item x="522"/>
        <item x="535"/>
        <item x="572"/>
        <item x="598"/>
        <item x="641"/>
        <item x="321"/>
        <item x="385"/>
        <item x="345"/>
        <item x="134"/>
        <item x="189"/>
        <item x="101"/>
        <item x="432"/>
        <item x="336"/>
        <item x="437"/>
        <item x="117"/>
        <item x="266"/>
        <item x="667"/>
        <item x="85"/>
        <item x="91"/>
        <item x="121"/>
        <item x="168"/>
        <item x="350"/>
        <item x="355"/>
        <item x="362"/>
        <item x="375"/>
        <item x="455"/>
        <item x="523"/>
        <item x="629"/>
        <item x="639"/>
        <item x="642"/>
        <item x="692"/>
        <item x="694"/>
        <item x="314"/>
        <item x="563"/>
        <item x="249"/>
        <item x="551"/>
        <item x="25"/>
        <item x="17"/>
        <item x="54"/>
        <item x="59"/>
        <item x="108"/>
        <item x="237"/>
        <item x="229"/>
        <item x="254"/>
        <item x="416"/>
        <item x="476"/>
        <item x="724"/>
        <item x="765"/>
        <item x="76"/>
        <item x="655"/>
        <item x="533"/>
        <item x="426"/>
        <item x="633"/>
        <item x="566"/>
        <item x="630"/>
        <item x="509"/>
        <item x="105"/>
        <item x="553"/>
        <item x="98"/>
        <item x="197"/>
        <item x="79"/>
        <item x="39"/>
        <item x="296"/>
        <item x="552"/>
        <item x="181"/>
        <item x="408"/>
        <item x="371"/>
        <item x="11"/>
        <item x="316"/>
        <item x="618"/>
        <item x="645"/>
        <item x="678"/>
        <item x="675"/>
        <item x="414"/>
        <item x="305"/>
        <item x="417"/>
        <item x="109"/>
        <item x="63"/>
        <item x="356"/>
        <item x="33"/>
        <item x="470"/>
        <item x="648"/>
        <item x="302"/>
        <item x="503"/>
        <item x="156"/>
        <item x="281"/>
        <item x="608"/>
        <item x="688"/>
        <item x="221"/>
        <item x="616"/>
        <item x="617"/>
        <item x="96"/>
        <item x="153"/>
        <item x="247"/>
        <item x="341"/>
        <item x="347"/>
        <item x="394"/>
        <item x="647"/>
        <item x="697"/>
        <item x="747"/>
        <item x="750"/>
        <item x="43"/>
        <item x="515"/>
        <item x="13"/>
        <item x="173"/>
        <item x="218"/>
        <item x="241"/>
        <item x="284"/>
        <item x="586"/>
        <item x="704"/>
        <item x="10"/>
        <item x="682"/>
        <item x="689"/>
        <item x="227"/>
        <item x="4"/>
        <item x="644"/>
        <item x="198"/>
        <item x="366"/>
        <item x="680"/>
        <item x="14"/>
        <item x="47"/>
        <item x="135"/>
        <item x="174"/>
        <item x="255"/>
        <item x="332"/>
        <item x="370"/>
        <item x="404"/>
        <item x="447"/>
        <item x="456"/>
        <item x="628"/>
        <item x="669"/>
        <item x="751"/>
        <item x="372"/>
        <item x="220"/>
        <item x="288"/>
        <item x="654"/>
        <item x="36"/>
        <item x="106"/>
        <item x="215"/>
        <item x="411"/>
        <item x="460"/>
        <item x="469"/>
        <item x="493"/>
        <item x="330"/>
        <item x="709"/>
        <item x="715"/>
        <item x="373"/>
        <item x="556"/>
        <item x="0"/>
        <item x="243"/>
        <item x="224"/>
        <item x="643"/>
        <item x="759"/>
        <item x="183"/>
        <item x="276"/>
        <item x="398"/>
        <item x="424"/>
        <item x="86"/>
        <item x="491"/>
        <item x="306"/>
        <item x="756"/>
        <item x="154"/>
        <item x="122"/>
        <item x="70"/>
        <item x="114"/>
        <item x="161"/>
        <item x="312"/>
        <item x="400"/>
        <item x="690"/>
        <item x="548"/>
        <item x="325"/>
        <item x="764"/>
        <item x="425"/>
        <item x="582"/>
        <item x="741"/>
        <item x="770"/>
        <item x="111"/>
        <item x="568"/>
        <item x="696"/>
        <item x="450"/>
        <item x="301"/>
        <item x="475"/>
        <item x="640"/>
        <item x="441"/>
        <item x="663"/>
        <item x="354"/>
        <item x="55"/>
        <item x="379"/>
        <item x="327"/>
        <item x="2"/>
        <item x="557"/>
        <item x="45"/>
        <item x="84"/>
        <item x="705"/>
        <item x="527"/>
        <item x="659"/>
        <item x="367"/>
        <item x="213"/>
        <item x="139"/>
        <item x="278"/>
        <item x="550"/>
        <item x="160"/>
        <item x="382"/>
        <item x="769"/>
        <item x="634"/>
        <item x="171"/>
        <item x="313"/>
        <item x="478"/>
        <item x="120"/>
        <item x="405"/>
        <item x="251"/>
        <item x="52"/>
        <item x="587"/>
        <item x="766"/>
        <item x="386"/>
        <item x="419"/>
        <item x="193"/>
        <item x="179"/>
        <item x="83"/>
        <item x="66"/>
        <item x="234"/>
        <item x="631"/>
        <item x="762"/>
        <item x="401"/>
        <item x="223"/>
        <item x="662"/>
        <item x="530"/>
        <item x="323"/>
        <item x="159"/>
        <item x="8"/>
        <item x="687"/>
        <item x="496"/>
        <item x="636"/>
        <item x="660"/>
        <item x="144"/>
        <item x="318"/>
        <item x="494"/>
        <item x="613"/>
        <item x="564"/>
        <item x="547"/>
        <item x="578"/>
        <item x="434"/>
        <item x="575"/>
        <item x="487"/>
        <item x="462"/>
        <item x="263"/>
        <item x="142"/>
        <item x="378"/>
        <item x="435"/>
        <item x="403"/>
        <item x="707"/>
        <item x="619"/>
        <item x="720"/>
        <item x="559"/>
        <item x="735"/>
        <item x="177"/>
        <item x="740"/>
        <item x="286"/>
        <item x="442"/>
        <item x="90"/>
        <item x="701"/>
        <item x="758"/>
        <item x="42"/>
        <item x="260"/>
        <item x="226"/>
        <item x="233"/>
        <item x="716"/>
        <item x="760"/>
        <item x="137"/>
        <item x="420"/>
        <item x="574"/>
        <item x="110"/>
        <item x="37"/>
        <item x="132"/>
        <item x="207"/>
        <item x="50"/>
        <item x="717"/>
        <item x="584"/>
        <item x="651"/>
        <item x="294"/>
        <item x="201"/>
        <item x="714"/>
        <item x="337"/>
        <item x="32"/>
        <item x="308"/>
        <item x="626"/>
        <item x="209"/>
        <item x="216"/>
        <item x="126"/>
        <item x="299"/>
        <item x="291"/>
        <item x="331"/>
        <item x="182"/>
        <item x="390"/>
        <item x="157"/>
        <item x="324"/>
        <item x="277"/>
        <item x="282"/>
        <item x="666"/>
        <item x="457"/>
        <item x="151"/>
        <item x="141"/>
        <item x="320"/>
        <item x="601"/>
        <item x="499"/>
        <item x="303"/>
        <item x="537"/>
        <item x="103"/>
        <item x="72"/>
        <item x="657"/>
        <item x="81"/>
        <item x="352"/>
        <item x="652"/>
        <item x="610"/>
        <item x="606"/>
        <item x="560"/>
        <item x="488"/>
        <item x="736"/>
        <item x="58"/>
        <item x="480"/>
        <item x="528"/>
        <item x="194"/>
        <item x="458"/>
        <item x="41"/>
        <item x="665"/>
        <item x="214"/>
        <item x="763"/>
        <item x="524"/>
        <item x="632"/>
        <item x="353"/>
        <item x="767"/>
        <item x="334"/>
        <item x="271"/>
        <item x="35"/>
        <item x="203"/>
        <item x="485"/>
        <item x="421"/>
        <item x="501"/>
        <item x="172"/>
        <item x="377"/>
        <item x="269"/>
        <item x="240"/>
        <item x="73"/>
        <item x="589"/>
        <item x="744"/>
        <item x="212"/>
        <item x="544"/>
        <item x="333"/>
        <item x="123"/>
        <item x="124"/>
        <item x="49"/>
        <item x="166"/>
        <item x="275"/>
        <item x="304"/>
        <item x="311"/>
        <item x="412"/>
        <item x="427"/>
        <item x="534"/>
        <item x="583"/>
        <item x="609"/>
        <item x="653"/>
        <item x="668"/>
        <item x="752"/>
        <item x="402"/>
        <item x="440"/>
        <item x="449"/>
        <item x="468"/>
        <item x="536"/>
        <item x="542"/>
        <item x="561"/>
        <item x="570"/>
        <item x="585"/>
        <item x="702"/>
        <item x="593"/>
        <item x="23"/>
        <item x="27"/>
        <item x="186"/>
        <item x="192"/>
        <item x="200"/>
        <item x="338"/>
        <item x="415"/>
        <item x="444"/>
        <item x="603"/>
        <item x="614"/>
        <item x="699"/>
        <item x="723"/>
        <item x="272"/>
        <item x="743"/>
        <item x="20"/>
        <item x="815"/>
        <item x="814"/>
        <item x="495"/>
        <item x="461"/>
        <item x="700"/>
        <item x="507"/>
        <item x="217"/>
        <item x="339"/>
        <item x="710"/>
        <item x="235"/>
        <item x="588"/>
        <item x="270"/>
        <item x="569"/>
        <item x="698"/>
        <item x="196"/>
        <item x="597"/>
        <item x="178"/>
        <item x="12"/>
        <item x="22"/>
        <item x="326"/>
        <item x="100"/>
        <item x="53"/>
        <item x="684"/>
        <item x="26"/>
        <item x="145"/>
        <item x="148"/>
        <item x="268"/>
        <item x="577"/>
        <item x="604"/>
        <item x="358"/>
        <item x="165"/>
        <item x="731"/>
        <item x="343"/>
        <item x="74"/>
        <item x="38"/>
        <item x="732"/>
        <item x="721"/>
        <item x="1"/>
        <item x="518"/>
        <item x="664"/>
        <item x="768"/>
        <item x="439"/>
        <item x="407"/>
        <item x="428"/>
        <item x="396"/>
        <item x="757"/>
        <item x="130"/>
        <item x="546"/>
        <item x="516"/>
        <item x="309"/>
        <item x="646"/>
        <item x="433"/>
        <item x="138"/>
        <item x="131"/>
        <item x="479"/>
        <item x="391"/>
        <item x="686"/>
        <item x="728"/>
        <item x="510"/>
        <item x="261"/>
        <item x="87"/>
        <item x="34"/>
        <item x="60"/>
        <item x="94"/>
        <item x="158"/>
        <item x="279"/>
        <item x="328"/>
        <item x="406"/>
        <item x="459"/>
        <item x="539"/>
        <item x="600"/>
        <item x="725"/>
        <item x="71"/>
        <item x="92"/>
        <item x="150"/>
        <item x="170"/>
        <item x="258"/>
        <item x="262"/>
        <item x="295"/>
        <item x="315"/>
        <item x="319"/>
        <item x="344"/>
        <item x="397"/>
        <item x="445"/>
        <item x="466"/>
        <item x="489"/>
        <item x="498"/>
        <item x="519"/>
        <item x="545"/>
        <item x="558"/>
        <item x="602"/>
        <item x="611"/>
        <item x="620"/>
        <item x="730"/>
        <item x="737"/>
        <item x="285"/>
        <item x="695"/>
        <item x="490"/>
        <item x="635"/>
        <item x="167"/>
        <item x="718"/>
        <item x="562"/>
        <item x="329"/>
        <item x="210"/>
        <item x="164"/>
        <item x="579"/>
        <item x="745"/>
        <item x="340"/>
        <item x="431"/>
        <item x="95"/>
        <item x="232"/>
        <item x="389"/>
        <item x="125"/>
        <item x="15"/>
        <item x="146"/>
        <item x="446"/>
        <item x="317"/>
        <item x="64"/>
        <item x="599"/>
        <item x="292"/>
        <item x="346"/>
        <item x="504"/>
        <item x="3"/>
        <item x="149"/>
        <item x="31"/>
        <item x="677"/>
        <item x="252"/>
        <item x="502"/>
        <item x="51"/>
        <item x="748"/>
        <item x="761"/>
        <item x="591"/>
        <item x="259"/>
        <item x="68"/>
        <item x="287"/>
        <item x="359"/>
        <item x="722"/>
        <item x="383"/>
        <item x="438"/>
        <item x="413"/>
        <item x="133"/>
        <item x="61"/>
        <item x="452"/>
        <item x="658"/>
        <item x="297"/>
        <item x="554"/>
        <item x="374"/>
        <item x="661"/>
        <item x="674"/>
        <item x="253"/>
        <item x="93"/>
        <item x="497"/>
        <item x="310"/>
        <item x="436"/>
        <item x="471"/>
        <item x="418"/>
        <item x="128"/>
        <item x="264"/>
        <item x="719"/>
        <item x="590"/>
        <item x="56"/>
        <item x="250"/>
        <item x="486"/>
        <item x="205"/>
        <item x="48"/>
        <item x="500"/>
        <item x="44"/>
        <item x="656"/>
        <item x="596"/>
        <item x="244"/>
        <item x="739"/>
        <item x="102"/>
        <item x="464"/>
        <item x="290"/>
        <item x="115"/>
        <item x="472"/>
        <item x="410"/>
        <item x="708"/>
        <item x="140"/>
        <item x="169"/>
        <item x="679"/>
        <item x="638"/>
        <item x="67"/>
        <item x="231"/>
        <item x="364"/>
        <item x="453"/>
        <item x="230"/>
        <item x="185"/>
        <item x="238"/>
        <item x="187"/>
        <item x="29"/>
        <item x="612"/>
        <item x="28"/>
        <item x="75"/>
        <item x="671"/>
        <item x="514"/>
        <item x="380"/>
        <item x="592"/>
        <item x="298"/>
        <item x="239"/>
        <item x="746"/>
        <item x="451"/>
        <item x="540"/>
        <item x="555"/>
        <item x="409"/>
        <item x="595"/>
        <item x="8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t="default"/>
      </items>
    </pivotField>
    <pivotField showAll="0"/>
    <pivotField showAll="0"/>
    <pivotField dataField="1" showAll="0"/>
    <pivotField showAll="0"/>
    <pivotField showAll="0" defaultSubtotal="0"/>
    <pivotField showAll="0" defaultSubtotal="0"/>
    <pivotField showAll="0"/>
    <pivotField showAll="0"/>
    <pivotField showAll="0"/>
    <pivotField showAll="0"/>
    <pivotField dragToRow="0" dragToCol="0" dragToPage="0" showAll="0" defaultSubtotal="0"/>
  </pivotFields>
  <rowFields count="1">
    <field x="30"/>
  </rowFields>
  <rowItems count="81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t="grand">
      <x/>
    </i>
  </rowItems>
  <colItems count="1">
    <i/>
  </colItems>
  <dataFields count="1">
    <dataField name="加總 - 點數計算" fld="3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樞紐分析表5" cacheId="12" applyNumberFormats="0" applyBorderFormats="0" applyFontFormats="0" applyPatternFormats="0" applyAlignmentFormats="0" applyWidthHeightFormats="1" dataCaption="數值" updatedVersion="5" minRefreshableVersion="3" useAutoFormatting="1" itemPrintTitles="1" createdVersion="5" indent="0" outline="1" outlineData="1" multipleFieldFilters="0">
  <location ref="A1:C818" firstHeaderRow="0" firstDataRow="1" firstDataCol="1"/>
  <pivotFields count="4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pivotField showAll="0"/>
    <pivotField showAll="0"/>
    <pivotField showAll="0"/>
    <pivotField showAll="0"/>
    <pivotField showAll="0" defaultSubtotal="0"/>
    <pivotField axis="axisRow" showAll="0">
      <items count="817">
        <item x="257"/>
        <item x="465"/>
        <item x="46"/>
        <item x="107"/>
        <item x="538"/>
        <item x="615"/>
        <item x="681"/>
        <item x="163"/>
        <item x="444"/>
        <item x="348"/>
        <item x="594"/>
        <item x="727"/>
        <item x="526"/>
        <item x="650"/>
        <item x="127"/>
        <item x="208"/>
        <item x="77"/>
        <item x="474"/>
        <item x="754"/>
        <item x="440"/>
        <item x="622"/>
        <item x="188"/>
        <item x="483"/>
        <item x="360"/>
        <item x="443"/>
        <item x="248"/>
        <item x="683"/>
        <item x="531"/>
        <item x="176"/>
        <item x="585"/>
        <item x="492"/>
        <item x="78"/>
        <item x="388"/>
        <item x="541"/>
        <item x="219"/>
        <item x="623"/>
        <item x="9"/>
        <item x="184"/>
        <item x="484"/>
        <item x="190"/>
        <item x="738"/>
        <item x="24"/>
        <item x="393"/>
        <item x="57"/>
        <item x="280"/>
        <item x="342"/>
        <item x="506"/>
        <item x="734"/>
        <item x="7"/>
        <item x="116"/>
        <item x="136"/>
        <item x="88"/>
        <item x="113"/>
        <item x="228"/>
        <item x="265"/>
        <item x="349"/>
        <item x="357"/>
        <item x="384"/>
        <item x="753"/>
        <item x="520"/>
        <item x="199"/>
        <item x="672"/>
        <item x="605"/>
        <item x="6"/>
        <item x="19"/>
        <item x="180"/>
        <item x="289"/>
        <item x="365"/>
        <item x="649"/>
        <item x="676"/>
        <item x="711"/>
        <item x="62"/>
        <item x="621"/>
        <item x="532"/>
        <item x="673"/>
        <item x="543"/>
        <item x="27"/>
        <item x="40"/>
        <item x="30"/>
        <item x="69"/>
        <item x="112"/>
        <item x="225"/>
        <item x="242"/>
        <item x="581"/>
        <item x="685"/>
        <item x="245"/>
        <item x="99"/>
        <item x="733"/>
        <item x="624"/>
        <item x="338"/>
        <item x="422"/>
        <item x="713"/>
        <item x="351"/>
        <item x="670"/>
        <item x="549"/>
        <item x="307"/>
        <item x="89"/>
        <item x="369"/>
        <item x="267"/>
        <item x="712"/>
        <item x="322"/>
        <item x="625"/>
        <item x="512"/>
        <item x="729"/>
        <item x="5"/>
        <item x="395"/>
        <item x="399"/>
        <item x="191"/>
        <item x="376"/>
        <item x="206"/>
        <item x="517"/>
        <item x="567"/>
        <item x="430"/>
        <item x="104"/>
        <item x="256"/>
        <item x="363"/>
        <item x="529"/>
        <item x="202"/>
        <item x="637"/>
        <item x="175"/>
        <item x="335"/>
        <item x="513"/>
        <item x="300"/>
        <item x="755"/>
        <item x="283"/>
        <item x="508"/>
        <item x="565"/>
        <item x="387"/>
        <item x="118"/>
        <item x="742"/>
        <item x="65"/>
        <item x="580"/>
        <item x="246"/>
        <item x="273"/>
        <item x="473"/>
        <item x="726"/>
        <item x="21"/>
        <item x="18"/>
        <item x="97"/>
        <item x="467"/>
        <item x="204"/>
        <item x="143"/>
        <item x="152"/>
        <item x="571"/>
        <item x="703"/>
        <item x="749"/>
        <item x="693"/>
        <item x="368"/>
        <item x="293"/>
        <item x="429"/>
        <item x="236"/>
        <item x="482"/>
        <item x="129"/>
        <item x="463"/>
        <item x="361"/>
        <item x="195"/>
        <item x="274"/>
        <item x="381"/>
        <item x="119"/>
        <item x="576"/>
        <item x="162"/>
        <item x="525"/>
        <item x="454"/>
        <item x="511"/>
        <item x="505"/>
        <item x="222"/>
        <item x="477"/>
        <item x="521"/>
        <item x="607"/>
        <item x="614"/>
        <item x="691"/>
        <item x="211"/>
        <item x="448"/>
        <item x="392"/>
        <item x="573"/>
        <item x="706"/>
        <item x="627"/>
        <item x="16"/>
        <item x="82"/>
        <item x="147"/>
        <item x="155"/>
        <item x="423"/>
        <item x="481"/>
        <item x="522"/>
        <item x="535"/>
        <item x="572"/>
        <item x="598"/>
        <item x="641"/>
        <item x="321"/>
        <item x="561"/>
        <item x="385"/>
        <item x="345"/>
        <item x="192"/>
        <item x="134"/>
        <item x="189"/>
        <item x="101"/>
        <item x="432"/>
        <item x="336"/>
        <item x="437"/>
        <item x="117"/>
        <item x="266"/>
        <item x="667"/>
        <item x="85"/>
        <item x="91"/>
        <item x="121"/>
        <item x="168"/>
        <item x="350"/>
        <item x="355"/>
        <item x="362"/>
        <item x="375"/>
        <item x="415"/>
        <item x="455"/>
        <item x="523"/>
        <item x="570"/>
        <item x="629"/>
        <item x="639"/>
        <item x="642"/>
        <item x="692"/>
        <item x="694"/>
        <item x="314"/>
        <item x="563"/>
        <item x="249"/>
        <item x="551"/>
        <item x="25"/>
        <item x="17"/>
        <item x="54"/>
        <item x="59"/>
        <item x="108"/>
        <item x="237"/>
        <item x="229"/>
        <item x="254"/>
        <item x="416"/>
        <item x="476"/>
        <item x="724"/>
        <item x="765"/>
        <item x="76"/>
        <item x="655"/>
        <item x="533"/>
        <item x="426"/>
        <item x="633"/>
        <item x="566"/>
        <item x="630"/>
        <item x="509"/>
        <item x="105"/>
        <item x="553"/>
        <item x="98"/>
        <item x="197"/>
        <item x="79"/>
        <item x="39"/>
        <item x="296"/>
        <item x="552"/>
        <item x="181"/>
        <item x="408"/>
        <item x="371"/>
        <item x="11"/>
        <item x="316"/>
        <item x="618"/>
        <item x="645"/>
        <item x="678"/>
        <item x="675"/>
        <item x="414"/>
        <item x="305"/>
        <item x="417"/>
        <item x="109"/>
        <item x="63"/>
        <item x="356"/>
        <item x="33"/>
        <item x="470"/>
        <item x="648"/>
        <item x="302"/>
        <item x="503"/>
        <item x="156"/>
        <item x="281"/>
        <item x="608"/>
        <item x="688"/>
        <item x="221"/>
        <item x="616"/>
        <item x="617"/>
        <item x="96"/>
        <item x="153"/>
        <item x="247"/>
        <item x="341"/>
        <item x="347"/>
        <item x="394"/>
        <item x="647"/>
        <item x="697"/>
        <item x="747"/>
        <item x="750"/>
        <item x="43"/>
        <item x="515"/>
        <item x="13"/>
        <item x="173"/>
        <item x="218"/>
        <item x="241"/>
        <item x="284"/>
        <item x="586"/>
        <item x="704"/>
        <item x="10"/>
        <item x="449"/>
        <item x="682"/>
        <item x="689"/>
        <item x="227"/>
        <item x="4"/>
        <item x="644"/>
        <item x="198"/>
        <item x="366"/>
        <item x="680"/>
        <item x="14"/>
        <item x="47"/>
        <item x="135"/>
        <item x="174"/>
        <item x="255"/>
        <item x="272"/>
        <item x="332"/>
        <item x="370"/>
        <item x="404"/>
        <item x="447"/>
        <item x="456"/>
        <item x="628"/>
        <item x="669"/>
        <item x="751"/>
        <item x="372"/>
        <item x="743"/>
        <item x="220"/>
        <item x="288"/>
        <item x="654"/>
        <item x="36"/>
        <item x="106"/>
        <item x="215"/>
        <item x="411"/>
        <item x="460"/>
        <item x="469"/>
        <item x="493"/>
        <item x="330"/>
        <item x="709"/>
        <item x="715"/>
        <item x="373"/>
        <item x="556"/>
        <item x="0"/>
        <item x="243"/>
        <item x="224"/>
        <item x="643"/>
        <item x="759"/>
        <item x="183"/>
        <item x="276"/>
        <item x="398"/>
        <item x="424"/>
        <item x="86"/>
        <item x="491"/>
        <item x="306"/>
        <item x="756"/>
        <item x="154"/>
        <item x="122"/>
        <item x="70"/>
        <item x="114"/>
        <item x="161"/>
        <item x="312"/>
        <item x="400"/>
        <item x="690"/>
        <item x="548"/>
        <item x="325"/>
        <item x="764"/>
        <item x="425"/>
        <item x="582"/>
        <item x="741"/>
        <item x="770"/>
        <item x="111"/>
        <item x="568"/>
        <item x="696"/>
        <item x="450"/>
        <item x="301"/>
        <item x="475"/>
        <item x="640"/>
        <item x="441"/>
        <item x="663"/>
        <item x="354"/>
        <item x="55"/>
        <item x="379"/>
        <item x="327"/>
        <item x="2"/>
        <item x="557"/>
        <item x="45"/>
        <item x="84"/>
        <item x="705"/>
        <item x="527"/>
        <item x="659"/>
        <item x="367"/>
        <item x="213"/>
        <item x="139"/>
        <item x="278"/>
        <item x="550"/>
        <item x="160"/>
        <item x="382"/>
        <item x="769"/>
        <item x="634"/>
        <item x="171"/>
        <item x="313"/>
        <item x="478"/>
        <item x="120"/>
        <item x="405"/>
        <item x="251"/>
        <item x="52"/>
        <item x="587"/>
        <item x="766"/>
        <item x="386"/>
        <item x="419"/>
        <item x="193"/>
        <item x="179"/>
        <item x="402"/>
        <item x="83"/>
        <item x="66"/>
        <item x="234"/>
        <item x="631"/>
        <item x="762"/>
        <item x="401"/>
        <item x="223"/>
        <item x="662"/>
        <item x="530"/>
        <item x="323"/>
        <item x="159"/>
        <item x="8"/>
        <item x="687"/>
        <item x="496"/>
        <item x="636"/>
        <item x="660"/>
        <item x="144"/>
        <item x="318"/>
        <item x="23"/>
        <item x="494"/>
        <item x="613"/>
        <item x="564"/>
        <item x="547"/>
        <item x="578"/>
        <item x="434"/>
        <item x="575"/>
        <item x="487"/>
        <item x="462"/>
        <item x="263"/>
        <item x="142"/>
        <item x="378"/>
        <item x="435"/>
        <item x="403"/>
        <item x="707"/>
        <item x="619"/>
        <item x="720"/>
        <item x="559"/>
        <item x="735"/>
        <item x="177"/>
        <item x="740"/>
        <item x="286"/>
        <item x="442"/>
        <item x="90"/>
        <item x="701"/>
        <item x="758"/>
        <item x="42"/>
        <item x="260"/>
        <item x="226"/>
        <item x="233"/>
        <item x="716"/>
        <item x="760"/>
        <item x="137"/>
        <item x="420"/>
        <item x="574"/>
        <item x="110"/>
        <item x="37"/>
        <item x="132"/>
        <item x="207"/>
        <item x="50"/>
        <item x="717"/>
        <item x="584"/>
        <item x="651"/>
        <item x="294"/>
        <item x="201"/>
        <item x="702"/>
        <item x="714"/>
        <item x="337"/>
        <item x="32"/>
        <item x="308"/>
        <item x="626"/>
        <item x="209"/>
        <item x="216"/>
        <item x="126"/>
        <item x="536"/>
        <item x="699"/>
        <item x="200"/>
        <item x="603"/>
        <item x="299"/>
        <item x="723"/>
        <item x="291"/>
        <item x="542"/>
        <item x="331"/>
        <item x="182"/>
        <item x="390"/>
        <item x="157"/>
        <item x="324"/>
        <item x="277"/>
        <item x="282"/>
        <item x="666"/>
        <item x="457"/>
        <item x="151"/>
        <item x="141"/>
        <item x="320"/>
        <item x="601"/>
        <item x="499"/>
        <item x="303"/>
        <item x="537"/>
        <item x="103"/>
        <item x="72"/>
        <item x="657"/>
        <item x="81"/>
        <item x="352"/>
        <item x="652"/>
        <item x="593"/>
        <item x="610"/>
        <item x="606"/>
        <item x="560"/>
        <item x="488"/>
        <item x="736"/>
        <item x="58"/>
        <item x="480"/>
        <item x="528"/>
        <item x="194"/>
        <item x="458"/>
        <item x="41"/>
        <item x="665"/>
        <item x="214"/>
        <item x="763"/>
        <item x="524"/>
        <item x="632"/>
        <item x="353"/>
        <item x="767"/>
        <item x="334"/>
        <item x="271"/>
        <item x="35"/>
        <item x="203"/>
        <item x="485"/>
        <item x="421"/>
        <item x="501"/>
        <item x="172"/>
        <item x="377"/>
        <item x="186"/>
        <item x="269"/>
        <item x="240"/>
        <item x="73"/>
        <item x="589"/>
        <item x="744"/>
        <item x="212"/>
        <item x="544"/>
        <item x="333"/>
        <item x="123"/>
        <item x="124"/>
        <item x="468"/>
        <item x="49"/>
        <item x="166"/>
        <item x="275"/>
        <item x="304"/>
        <item x="311"/>
        <item x="412"/>
        <item x="427"/>
        <item x="534"/>
        <item x="583"/>
        <item x="609"/>
        <item x="653"/>
        <item x="668"/>
        <item x="752"/>
        <item x="815"/>
        <item x="20"/>
        <item x="814"/>
        <item x="495"/>
        <item x="461"/>
        <item x="700"/>
        <item x="507"/>
        <item x="217"/>
        <item x="339"/>
        <item x="710"/>
        <item x="235"/>
        <item x="588"/>
        <item x="270"/>
        <item x="569"/>
        <item x="698"/>
        <item x="196"/>
        <item x="597"/>
        <item x="178"/>
        <item x="12"/>
        <item x="22"/>
        <item x="326"/>
        <item x="100"/>
        <item x="53"/>
        <item x="684"/>
        <item x="26"/>
        <item x="145"/>
        <item x="148"/>
        <item x="268"/>
        <item x="577"/>
        <item x="604"/>
        <item x="358"/>
        <item x="165"/>
        <item x="731"/>
        <item x="343"/>
        <item x="74"/>
        <item x="38"/>
        <item x="732"/>
        <item x="721"/>
        <item x="1"/>
        <item x="518"/>
        <item x="664"/>
        <item x="768"/>
        <item x="439"/>
        <item x="407"/>
        <item x="428"/>
        <item x="396"/>
        <item x="757"/>
        <item x="130"/>
        <item x="546"/>
        <item x="516"/>
        <item x="309"/>
        <item x="646"/>
        <item x="433"/>
        <item x="138"/>
        <item x="131"/>
        <item x="479"/>
        <item x="391"/>
        <item x="686"/>
        <item x="728"/>
        <item x="510"/>
        <item x="261"/>
        <item x="87"/>
        <item x="34"/>
        <item x="60"/>
        <item x="94"/>
        <item x="158"/>
        <item x="279"/>
        <item x="328"/>
        <item x="406"/>
        <item x="459"/>
        <item x="539"/>
        <item x="600"/>
        <item x="725"/>
        <item x="71"/>
        <item x="92"/>
        <item x="150"/>
        <item x="170"/>
        <item x="258"/>
        <item x="262"/>
        <item x="295"/>
        <item x="315"/>
        <item x="319"/>
        <item x="344"/>
        <item x="397"/>
        <item x="445"/>
        <item x="466"/>
        <item x="489"/>
        <item x="498"/>
        <item x="519"/>
        <item x="545"/>
        <item x="558"/>
        <item x="602"/>
        <item x="611"/>
        <item x="620"/>
        <item x="730"/>
        <item x="737"/>
        <item x="285"/>
        <item x="695"/>
        <item x="490"/>
        <item x="635"/>
        <item x="167"/>
        <item x="718"/>
        <item x="562"/>
        <item x="329"/>
        <item x="210"/>
        <item x="164"/>
        <item x="579"/>
        <item x="745"/>
        <item x="340"/>
        <item x="431"/>
        <item x="95"/>
        <item x="232"/>
        <item x="389"/>
        <item x="125"/>
        <item x="15"/>
        <item x="146"/>
        <item x="446"/>
        <item x="317"/>
        <item x="64"/>
        <item x="599"/>
        <item x="292"/>
        <item x="346"/>
        <item x="504"/>
        <item x="3"/>
        <item x="149"/>
        <item x="31"/>
        <item x="677"/>
        <item x="252"/>
        <item x="502"/>
        <item x="51"/>
        <item x="748"/>
        <item x="761"/>
        <item x="591"/>
        <item x="259"/>
        <item x="68"/>
        <item x="287"/>
        <item x="359"/>
        <item x="722"/>
        <item x="383"/>
        <item x="438"/>
        <item x="413"/>
        <item x="133"/>
        <item x="61"/>
        <item x="452"/>
        <item x="658"/>
        <item x="297"/>
        <item x="554"/>
        <item x="374"/>
        <item x="661"/>
        <item x="674"/>
        <item x="253"/>
        <item x="93"/>
        <item x="497"/>
        <item x="310"/>
        <item x="436"/>
        <item x="471"/>
        <item x="418"/>
        <item x="128"/>
        <item x="264"/>
        <item x="719"/>
        <item x="590"/>
        <item x="56"/>
        <item x="250"/>
        <item x="486"/>
        <item x="205"/>
        <item x="48"/>
        <item x="500"/>
        <item x="44"/>
        <item x="656"/>
        <item x="596"/>
        <item x="244"/>
        <item x="739"/>
        <item x="102"/>
        <item x="464"/>
        <item x="290"/>
        <item x="115"/>
        <item x="472"/>
        <item x="410"/>
        <item x="708"/>
        <item x="140"/>
        <item x="169"/>
        <item x="679"/>
        <item x="638"/>
        <item x="67"/>
        <item x="231"/>
        <item x="364"/>
        <item x="453"/>
        <item x="230"/>
        <item x="185"/>
        <item x="238"/>
        <item x="187"/>
        <item x="29"/>
        <item x="612"/>
        <item x="28"/>
        <item x="75"/>
        <item x="671"/>
        <item x="514"/>
        <item x="380"/>
        <item x="592"/>
        <item x="298"/>
        <item x="239"/>
        <item x="746"/>
        <item x="451"/>
        <item x="540"/>
        <item x="555"/>
        <item x="409"/>
        <item x="595"/>
        <item x="8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t="default"/>
      </items>
    </pivotField>
    <pivotField showAll="0"/>
    <pivotField showAll="0"/>
    <pivotField dataField="1" showAll="0"/>
    <pivotField dataField="1" showAll="0"/>
    <pivotField showAll="0" defaultSubtotal="0"/>
    <pivotField showAll="0" defaultSubtotal="0"/>
    <pivotField showAll="0"/>
    <pivotField showAll="0"/>
    <pivotField showAll="0"/>
    <pivotField showAll="0"/>
    <pivotField dragToRow="0" dragToCol="0" dragToPage="0" showAll="0" defaultSubtotal="0"/>
  </pivotFields>
  <rowFields count="1">
    <field x="30"/>
  </rowFields>
  <rowItems count="81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t="grand">
      <x/>
    </i>
  </rowItems>
  <colFields count="1">
    <field x="-2"/>
  </colFields>
  <colItems count="2">
    <i>
      <x/>
    </i>
    <i i="1">
      <x v="1"/>
    </i>
  </colItems>
  <dataFields count="2">
    <dataField name="加總 - 列入黑名單場數" fld="34" baseField="30" baseItem="0"/>
    <dataField name="加總 - 點數計算" fld="33" baseField="3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樞紐分析表3" cacheId="12" applyNumberFormats="0" applyBorderFormats="0" applyFontFormats="0" applyPatternFormats="0" applyAlignmentFormats="0" applyWidthHeightFormats="1" dataCaption="數值" updatedVersion="5" minRefreshableVersion="3" useAutoFormatting="1" itemPrintTitles="1" createdVersion="5" indent="0" outline="1" outlineData="1" multipleFieldFilters="0">
  <location ref="A1:C770" firstHeaderRow="0" firstDataRow="1" firstDataCol="1"/>
  <pivotFields count="4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69">
        <item x="248"/>
        <item x="442"/>
        <item x="45"/>
        <item x="103"/>
        <item x="511"/>
        <item x="584"/>
        <item x="645"/>
        <item x="156"/>
        <item x="421"/>
        <item x="334"/>
        <item x="565"/>
        <item x="20"/>
        <item x="689"/>
        <item x="500"/>
        <item x="617"/>
        <item x="123"/>
        <item x="199"/>
        <item x="73"/>
        <item x="451"/>
        <item x="710"/>
        <item x="96"/>
        <item x="417"/>
        <item x="590"/>
        <item x="179"/>
        <item x="459"/>
        <item x="345"/>
        <item x="420"/>
        <item x="239"/>
        <item x="647"/>
        <item x="505"/>
        <item x="167"/>
        <item x="556"/>
        <item x="468"/>
        <item x="74"/>
        <item x="373"/>
        <item x="514"/>
        <item x="210"/>
        <item x="591"/>
        <item x="9"/>
        <item x="175"/>
        <item x="460"/>
        <item x="181"/>
        <item x="697"/>
        <item x="24"/>
        <item x="377"/>
        <item x="54"/>
        <item x="270"/>
        <item x="329"/>
        <item x="482"/>
        <item x="693"/>
        <item x="7"/>
        <item x="112"/>
        <item x="130"/>
        <item x="12"/>
        <item x="84"/>
        <item x="109"/>
        <item x="219"/>
        <item x="256"/>
        <item x="335"/>
        <item x="343"/>
        <item x="369"/>
        <item x="709"/>
        <item x="494"/>
        <item x="190"/>
        <item x="636"/>
        <item x="575"/>
        <item x="6"/>
        <item x="19"/>
        <item x="171"/>
        <item x="279"/>
        <item x="350"/>
        <item x="616"/>
        <item x="640"/>
        <item x="674"/>
        <item x="59"/>
        <item x="589"/>
        <item x="506"/>
        <item x="637"/>
        <item x="516"/>
        <item x="27"/>
        <item x="39"/>
        <item x="30"/>
        <item x="66"/>
        <item x="108"/>
        <item x="216"/>
        <item x="233"/>
        <item x="553"/>
        <item x="649"/>
        <item x="236"/>
        <item x="95"/>
        <item x="692"/>
        <item x="592"/>
        <item x="325"/>
        <item x="403"/>
        <item x="169"/>
        <item x="676"/>
        <item x="337"/>
        <item x="634"/>
        <item x="521"/>
        <item x="296"/>
        <item x="85"/>
        <item x="354"/>
        <item x="258"/>
        <item x="675"/>
        <item x="309"/>
        <item x="593"/>
        <item x="488"/>
        <item x="690"/>
        <item x="5"/>
        <item x="379"/>
        <item x="382"/>
        <item x="182"/>
        <item x="361"/>
        <item x="197"/>
        <item x="492"/>
        <item x="539"/>
        <item x="409"/>
        <item x="100"/>
        <item x="247"/>
        <item x="348"/>
        <item x="503"/>
        <item x="193"/>
        <item x="605"/>
        <item x="166"/>
        <item x="322"/>
        <item x="489"/>
        <item x="290"/>
        <item x="663"/>
        <item x="711"/>
        <item x="273"/>
        <item x="484"/>
        <item x="537"/>
        <item x="372"/>
        <item x="114"/>
        <item x="701"/>
        <item x="62"/>
        <item x="552"/>
        <item x="237"/>
        <item x="264"/>
        <item x="450"/>
        <item x="688"/>
        <item x="21"/>
        <item x="18"/>
        <item x="93"/>
        <item x="444"/>
        <item x="195"/>
        <item x="136"/>
        <item x="145"/>
        <item x="543"/>
        <item x="666"/>
        <item x="706"/>
        <item x="656"/>
        <item x="353"/>
        <item x="283"/>
        <item x="408"/>
        <item x="227"/>
        <item x="458"/>
        <item x="125"/>
        <item x="440"/>
        <item x="346"/>
        <item x="186"/>
        <item x="265"/>
        <item x="366"/>
        <item x="115"/>
        <item x="548"/>
        <item x="155"/>
        <item x="499"/>
        <item x="431"/>
        <item x="487"/>
        <item x="481"/>
        <item x="213"/>
        <item x="454"/>
        <item x="495"/>
        <item x="577"/>
        <item x="583"/>
        <item x="654"/>
        <item x="202"/>
        <item x="425"/>
        <item x="376"/>
        <item x="545"/>
        <item x="669"/>
        <item x="595"/>
        <item x="16"/>
        <item x="78"/>
        <item x="140"/>
        <item x="148"/>
        <item x="404"/>
        <item x="457"/>
        <item x="496"/>
        <item x="508"/>
        <item x="544"/>
        <item x="569"/>
        <item x="609"/>
        <item x="308"/>
        <item x="533"/>
        <item x="370"/>
        <item x="331"/>
        <item x="183"/>
        <item x="128"/>
        <item x="180"/>
        <item x="97"/>
        <item x="411"/>
        <item x="323"/>
        <item x="415"/>
        <item x="113"/>
        <item x="257"/>
        <item x="632"/>
        <item x="81"/>
        <item x="87"/>
        <item x="117"/>
        <item x="159"/>
        <item x="336"/>
        <item x="341"/>
        <item x="347"/>
        <item x="360"/>
        <item x="396"/>
        <item x="432"/>
        <item x="497"/>
        <item x="542"/>
        <item x="597"/>
        <item x="607"/>
        <item x="610"/>
        <item x="655"/>
        <item x="657"/>
        <item x="471"/>
        <item x="301"/>
        <item x="535"/>
        <item x="240"/>
        <item x="523"/>
        <item x="25"/>
        <item x="17"/>
        <item x="51"/>
        <item x="56"/>
        <item x="104"/>
        <item x="208"/>
        <item x="228"/>
        <item x="220"/>
        <item x="245"/>
        <item x="397"/>
        <item x="453"/>
        <item x="483"/>
        <item x="686"/>
        <item x="720"/>
        <item x="72"/>
        <item x="621"/>
        <item x="507"/>
        <item x="407"/>
        <item x="601"/>
        <item x="538"/>
        <item x="598"/>
        <item x="485"/>
        <item x="101"/>
        <item x="525"/>
        <item x="94"/>
        <item x="188"/>
        <item x="75"/>
        <item x="549"/>
        <item x="38"/>
        <item x="286"/>
        <item x="138"/>
        <item x="524"/>
        <item x="172"/>
        <item x="390"/>
        <item x="356"/>
        <item x="11"/>
        <item x="303"/>
        <item x="586"/>
        <item x="613"/>
        <item x="642"/>
        <item x="639"/>
        <item x="395"/>
        <item x="294"/>
        <item x="398"/>
        <item x="105"/>
        <item x="60"/>
        <item x="342"/>
        <item x="33"/>
        <item x="447"/>
        <item x="615"/>
        <item x="292"/>
        <item x="479"/>
        <item x="149"/>
        <item x="271"/>
        <item x="578"/>
        <item x="651"/>
        <item x="212"/>
        <item x="585"/>
        <item x="92"/>
        <item x="146"/>
        <item x="238"/>
        <item x="328"/>
        <item x="333"/>
        <item x="378"/>
        <item x="614"/>
        <item x="660"/>
        <item x="705"/>
        <item x="707"/>
        <item x="42"/>
        <item x="491"/>
        <item x="661"/>
        <item x="13"/>
        <item x="164"/>
        <item x="209"/>
        <item x="232"/>
        <item x="274"/>
        <item x="326"/>
        <item x="541"/>
        <item x="557"/>
        <item x="667"/>
        <item x="673"/>
        <item x="10"/>
        <item x="426"/>
        <item x="646"/>
        <item x="652"/>
        <item x="218"/>
        <item x="4"/>
        <item x="612"/>
        <item x="189"/>
        <item x="351"/>
        <item x="644"/>
        <item x="14"/>
        <item x="46"/>
        <item x="129"/>
        <item x="165"/>
        <item x="246"/>
        <item x="263"/>
        <item x="319"/>
        <item x="355"/>
        <item x="387"/>
        <item x="424"/>
        <item x="433"/>
        <item x="596"/>
        <item x="633"/>
        <item x="708"/>
        <item x="357"/>
        <item x="261"/>
        <item x="211"/>
        <item x="26"/>
        <item x="278"/>
        <item x="620"/>
        <item x="36"/>
        <item x="102"/>
        <item x="206"/>
        <item x="226"/>
        <item x="393"/>
        <item x="437"/>
        <item x="446"/>
        <item x="469"/>
        <item x="317"/>
        <item x="672"/>
        <item x="678"/>
        <item x="358"/>
        <item x="528"/>
        <item x="559"/>
        <item x="0"/>
        <item x="234"/>
        <item x="215"/>
        <item x="611"/>
        <item x="714"/>
        <item x="174"/>
        <item x="266"/>
        <item x="381"/>
        <item x="405"/>
        <item x="252"/>
        <item x="82"/>
        <item x="467"/>
        <item x="295"/>
        <item x="712"/>
        <item x="147"/>
        <item x="118"/>
        <item x="67"/>
        <item x="110"/>
        <item x="154"/>
        <item x="299"/>
        <item x="383"/>
        <item x="653"/>
        <item x="520"/>
        <item x="187"/>
        <item x="312"/>
        <item x="719"/>
        <item x="406"/>
        <item x="554"/>
        <item x="700"/>
        <item x="724"/>
        <item x="107"/>
        <item x="540"/>
        <item x="659"/>
        <item x="427"/>
        <item x="568"/>
        <item x="291"/>
        <item x="452"/>
        <item x="608"/>
        <item x="418"/>
        <item x="629"/>
        <item x="340"/>
        <item x="52"/>
        <item x="364"/>
        <item x="314"/>
        <item x="2"/>
        <item x="529"/>
        <item x="44"/>
        <item x="80"/>
        <item x="668"/>
        <item x="501"/>
        <item x="625"/>
        <item x="352"/>
        <item x="204"/>
        <item x="132"/>
        <item x="268"/>
        <item x="522"/>
        <item x="153"/>
        <item x="367"/>
        <item x="723"/>
        <item x="602"/>
        <item x="162"/>
        <item x="300"/>
        <item x="455"/>
        <item x="116"/>
        <item x="388"/>
        <item x="242"/>
        <item x="49"/>
        <item x="558"/>
        <item x="721"/>
        <item x="371"/>
        <item x="400"/>
        <item x="184"/>
        <item x="170"/>
        <item x="385"/>
        <item x="141"/>
        <item x="79"/>
        <item x="63"/>
        <item x="225"/>
        <item x="599"/>
        <item x="486"/>
        <item x="717"/>
        <item x="384"/>
        <item x="214"/>
        <item x="313"/>
        <item x="83"/>
        <item x="259"/>
        <item x="628"/>
        <item x="504"/>
        <item x="310"/>
        <item x="152"/>
        <item x="8"/>
        <item x="650"/>
        <item x="22"/>
        <item x="472"/>
        <item x="604"/>
        <item x="626"/>
        <item x="137"/>
        <item x="648"/>
        <item x="305"/>
        <item x="23"/>
        <item x="470"/>
        <item x="582"/>
        <item x="536"/>
        <item x="519"/>
        <item x="550"/>
        <item x="412"/>
        <item x="547"/>
        <item x="463"/>
        <item x="439"/>
        <item x="254"/>
        <item x="135"/>
        <item x="363"/>
        <item x="413"/>
        <item x="438"/>
        <item x="386"/>
        <item x="670"/>
        <item x="587"/>
        <item x="683"/>
        <item x="531"/>
        <item x="694"/>
        <item x="168"/>
        <item x="699"/>
        <item x="276"/>
        <item x="419"/>
        <item x="86"/>
        <item x="664"/>
        <item x="713"/>
        <item x="41"/>
        <item x="251"/>
        <item x="217"/>
        <item x="224"/>
        <item x="679"/>
        <item x="715"/>
        <item x="131"/>
        <item x="401"/>
        <item x="546"/>
        <item x="106"/>
        <item x="37"/>
        <item x="126"/>
        <item x="198"/>
        <item x="48"/>
        <item x="680"/>
        <item x="555"/>
        <item x="618"/>
        <item x="284"/>
        <item x="192"/>
        <item x="665"/>
        <item x="677"/>
        <item x="324"/>
        <item x="32"/>
        <item x="297"/>
        <item x="594"/>
        <item x="200"/>
        <item x="207"/>
        <item x="122"/>
        <item x="509"/>
        <item x="662"/>
        <item x="191"/>
        <item x="574"/>
        <item x="289"/>
        <item x="685"/>
        <item x="281"/>
        <item x="515"/>
        <item x="318"/>
        <item x="173"/>
        <item x="375"/>
        <item x="150"/>
        <item x="311"/>
        <item x="267"/>
        <item x="272"/>
        <item x="631"/>
        <item x="434"/>
        <item x="144"/>
        <item x="134"/>
        <item x="307"/>
        <item x="572"/>
        <item x="475"/>
        <item x="293"/>
        <item x="510"/>
        <item x="99"/>
        <item x="69"/>
        <item x="623"/>
        <item x="77"/>
        <item x="338"/>
        <item x="619"/>
        <item x="564"/>
        <item x="579"/>
        <item x="576"/>
        <item x="50"/>
        <item x="532"/>
        <item x="464"/>
        <item x="695"/>
        <item x="55"/>
        <item x="456"/>
        <item x="502"/>
        <item x="185"/>
        <item x="435"/>
        <item x="40"/>
        <item x="630"/>
        <item x="205"/>
        <item x="718"/>
        <item x="498"/>
        <item x="600"/>
        <item x="339"/>
        <item x="722"/>
        <item x="321"/>
        <item x="262"/>
        <item x="35"/>
        <item x="194"/>
        <item x="461"/>
        <item x="402"/>
        <item x="477"/>
        <item x="163"/>
        <item x="362"/>
        <item x="177"/>
        <item x="260"/>
        <item x="231"/>
        <item x="70"/>
        <item x="560"/>
        <item x="702"/>
        <item x="203"/>
        <item x="517"/>
        <item x="320"/>
        <item x="120"/>
        <item x="119"/>
        <item x="445"/>
        <item x="1"/>
        <item x="158"/>
        <item x="34"/>
        <item x="57"/>
        <item x="90"/>
        <item x="151"/>
        <item x="269"/>
        <item x="315"/>
        <item x="389"/>
        <item x="436"/>
        <item x="512"/>
        <item x="571"/>
        <item x="687"/>
        <item x="68"/>
        <item x="88"/>
        <item x="143"/>
        <item x="161"/>
        <item x="249"/>
        <item x="253"/>
        <item x="285"/>
        <item x="302"/>
        <item x="306"/>
        <item x="330"/>
        <item x="380"/>
        <item x="422"/>
        <item x="443"/>
        <item x="465"/>
        <item x="474"/>
        <item x="493"/>
        <item x="518"/>
        <item x="530"/>
        <item x="573"/>
        <item x="580"/>
        <item x="588"/>
        <item x="691"/>
        <item x="696"/>
        <item x="275"/>
        <item x="658"/>
        <item x="466"/>
        <item x="603"/>
        <item x="681"/>
        <item x="534"/>
        <item x="316"/>
        <item x="201"/>
        <item x="157"/>
        <item x="551"/>
        <item x="703"/>
        <item x="327"/>
        <item x="410"/>
        <item x="91"/>
        <item x="223"/>
        <item x="374"/>
        <item x="121"/>
        <item x="15"/>
        <item x="139"/>
        <item x="423"/>
        <item x="304"/>
        <item x="61"/>
        <item x="570"/>
        <item x="282"/>
        <item x="332"/>
        <item x="480"/>
        <item x="3"/>
        <item x="142"/>
        <item x="31"/>
        <item x="641"/>
        <item x="243"/>
        <item x="478"/>
        <item x="716"/>
        <item x="562"/>
        <item x="250"/>
        <item x="65"/>
        <item x="277"/>
        <item x="344"/>
        <item x="684"/>
        <item x="368"/>
        <item x="416"/>
        <item x="394"/>
        <item x="127"/>
        <item x="58"/>
        <item x="429"/>
        <item x="624"/>
        <item x="287"/>
        <item x="526"/>
        <item x="359"/>
        <item x="627"/>
        <item x="638"/>
        <item x="244"/>
        <item x="89"/>
        <item x="473"/>
        <item x="298"/>
        <item x="414"/>
        <item x="448"/>
        <item x="399"/>
        <item x="124"/>
        <item x="255"/>
        <item x="682"/>
        <item x="561"/>
        <item x="53"/>
        <item x="241"/>
        <item x="462"/>
        <item x="196"/>
        <item x="47"/>
        <item x="476"/>
        <item x="43"/>
        <item x="622"/>
        <item x="567"/>
        <item x="235"/>
        <item x="698"/>
        <item x="98"/>
        <item x="441"/>
        <item x="280"/>
        <item x="111"/>
        <item x="449"/>
        <item x="392"/>
        <item x="671"/>
        <item x="133"/>
        <item x="160"/>
        <item x="643"/>
        <item x="606"/>
        <item x="64"/>
        <item x="222"/>
        <item x="349"/>
        <item x="430"/>
        <item x="221"/>
        <item x="176"/>
        <item x="229"/>
        <item x="178"/>
        <item x="29"/>
        <item x="581"/>
        <item x="28"/>
        <item x="71"/>
        <item x="635"/>
        <item x="490"/>
        <item x="365"/>
        <item x="563"/>
        <item x="288"/>
        <item x="230"/>
        <item x="704"/>
        <item x="428"/>
        <item x="513"/>
        <item x="527"/>
        <item x="391"/>
        <item x="566"/>
        <item x="76"/>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t="default"/>
      </items>
    </pivotField>
    <pivotField showAll="0" defaultSubtotal="0"/>
    <pivotField showAll="0" defaultSubtotal="0"/>
    <pivotField showAll="0" defaultSubtotal="0"/>
    <pivotField showAll="0" defaultSubtotal="0"/>
    <pivotField showAll="0"/>
    <pivotField showAll="0"/>
    <pivotField showAll="0"/>
    <pivotField showAll="0"/>
    <pivotField showAll="0"/>
    <pivotField showAll="0" defaultSubtotal="0"/>
    <pivotField showAll="0"/>
    <pivotField showAll="0"/>
    <pivotField showAll="0"/>
    <pivotField dataField="1" showAll="0"/>
    <pivotField dataField="1" showAll="0"/>
    <pivotField showAll="0"/>
    <pivotField showAll="0"/>
    <pivotField showAll="0"/>
    <pivotField showAll="0"/>
    <pivotField showAll="0"/>
    <pivotField showAll="0"/>
    <pivotField dragToRow="0" dragToCol="0" dragToPage="0" showAll="0" defaultSubtotal="0"/>
  </pivotFields>
  <rowFields count="1">
    <field x="19"/>
  </rowFields>
  <rowItems count="7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t="grand">
      <x/>
    </i>
  </rowItems>
  <colFields count="1">
    <field x="-2"/>
  </colFields>
  <colItems count="2">
    <i>
      <x/>
    </i>
    <i i="1">
      <x v="1"/>
    </i>
  </colItems>
  <dataFields count="2">
    <dataField name="加總 - 列入黑名單場數" fld="34" baseField="19" baseItem="0"/>
    <dataField name="加總 - 點數計算" fld="33" baseField="1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639"/>
  <sheetViews>
    <sheetView workbookViewId="0">
      <pane ySplit="1" topLeftCell="A2" activePane="bottomLeft" state="frozen"/>
      <selection pane="bottomLeft" activeCell="AI1641" sqref="AI1641"/>
    </sheetView>
  </sheetViews>
  <sheetFormatPr defaultRowHeight="17"/>
  <cols>
    <col min="1" max="1" width="9.1796875" bestFit="1" customWidth="1"/>
    <col min="3" max="7" width="8.81640625" customWidth="1"/>
    <col min="10" max="19" width="8.81640625" customWidth="1"/>
    <col min="20" max="20" width="11.453125" customWidth="1"/>
    <col min="21" max="22" width="8.81640625" customWidth="1"/>
    <col min="23" max="23" width="18.6328125" customWidth="1"/>
    <col min="24" max="24" width="8.81640625" style="25" customWidth="1"/>
    <col min="25" max="26" width="5.6328125" customWidth="1"/>
    <col min="27" max="27" width="3.6328125" customWidth="1"/>
    <col min="28" max="29" width="5.6328125" customWidth="1"/>
    <col min="30" max="30" width="8.81640625" customWidth="1"/>
    <col min="31" max="31" width="17.54296875" customWidth="1"/>
    <col min="32" max="32" width="8.81640625" customWidth="1"/>
    <col min="37" max="37" width="5.6328125" customWidth="1"/>
    <col min="38" max="39" width="5.6328125" style="3" customWidth="1"/>
    <col min="40" max="40" width="5.6328125" customWidth="1"/>
    <col min="41" max="41" width="10.6328125" customWidth="1"/>
    <col min="42" max="42" width="2.6328125" customWidth="1"/>
    <col min="43" max="43" width="10.36328125" customWidth="1"/>
    <col min="44" max="44" width="26.08984375" style="3" customWidth="1"/>
    <col min="45" max="45" width="4.453125" customWidth="1"/>
    <col min="46" max="46" width="42.26953125" customWidth="1"/>
    <col min="47" max="47" width="17.54296875" customWidth="1"/>
    <col min="48" max="48" width="10.6328125" customWidth="1"/>
    <col min="49" max="55" width="8.6328125" customWidth="1"/>
    <col min="59" max="65" width="20.6328125" customWidth="1"/>
  </cols>
  <sheetData>
    <row r="1" spans="1:48" ht="48.5" customHeight="1">
      <c r="A1" s="67" t="s">
        <v>0</v>
      </c>
      <c r="B1" s="67" t="s">
        <v>1</v>
      </c>
      <c r="C1" s="67" t="s">
        <v>2</v>
      </c>
      <c r="D1" s="67" t="s">
        <v>3</v>
      </c>
      <c r="E1" s="67" t="s">
        <v>4</v>
      </c>
      <c r="F1" s="67" t="s">
        <v>5</v>
      </c>
      <c r="G1" s="67" t="s">
        <v>6</v>
      </c>
      <c r="H1" s="67" t="s">
        <v>7</v>
      </c>
      <c r="I1" s="67" t="s">
        <v>8</v>
      </c>
      <c r="J1" s="67" t="s">
        <v>9</v>
      </c>
      <c r="K1" s="67" t="s">
        <v>10</v>
      </c>
      <c r="L1" s="67" t="s">
        <v>11</v>
      </c>
      <c r="M1" s="67" t="s">
        <v>12</v>
      </c>
      <c r="N1" s="67" t="s">
        <v>4233</v>
      </c>
      <c r="O1" s="67" t="s">
        <v>4234</v>
      </c>
      <c r="P1" s="67" t="s">
        <v>13</v>
      </c>
      <c r="Q1" s="67" t="s">
        <v>14</v>
      </c>
      <c r="R1" s="71" t="s">
        <v>4324</v>
      </c>
      <c r="S1" s="67" t="s">
        <v>15</v>
      </c>
      <c r="T1" s="67" t="s">
        <v>16</v>
      </c>
      <c r="U1" s="68" t="s">
        <v>5843</v>
      </c>
      <c r="V1" s="70" t="s">
        <v>5842</v>
      </c>
      <c r="W1" s="70" t="s">
        <v>5841</v>
      </c>
      <c r="X1" s="87" t="s">
        <v>5840</v>
      </c>
      <c r="Y1" s="71" t="s">
        <v>4241</v>
      </c>
      <c r="Z1" s="71" t="s">
        <v>4240</v>
      </c>
      <c r="AA1" s="69" t="s">
        <v>17</v>
      </c>
      <c r="AB1" s="71" t="s">
        <v>4238</v>
      </c>
      <c r="AC1" s="71" t="s">
        <v>4239</v>
      </c>
      <c r="AD1" s="72" t="s">
        <v>5844</v>
      </c>
      <c r="AE1" s="77" t="s">
        <v>4236</v>
      </c>
      <c r="AF1" s="77" t="s">
        <v>4235</v>
      </c>
      <c r="AG1" s="77" t="s">
        <v>4234</v>
      </c>
      <c r="AH1" s="77" t="s">
        <v>4932</v>
      </c>
      <c r="AI1" s="76" t="s">
        <v>4933</v>
      </c>
      <c r="AJ1" s="76" t="s">
        <v>5302</v>
      </c>
      <c r="AK1" s="76" t="s">
        <v>5377</v>
      </c>
      <c r="AL1" s="75" t="s">
        <v>4362</v>
      </c>
      <c r="AM1" s="75" t="s">
        <v>4363</v>
      </c>
      <c r="AN1" s="75" t="s">
        <v>4364</v>
      </c>
      <c r="AO1" s="75" t="s">
        <v>4365</v>
      </c>
      <c r="AQ1" s="58" t="s">
        <v>5311</v>
      </c>
      <c r="AR1" t="s">
        <v>5309</v>
      </c>
      <c r="AT1" t="s">
        <v>5308</v>
      </c>
      <c r="AU1" t="s">
        <v>5310</v>
      </c>
      <c r="AV1" t="s">
        <v>5309</v>
      </c>
    </row>
    <row r="2" spans="1:48">
      <c r="A2" t="s">
        <v>553</v>
      </c>
      <c r="B2" t="s">
        <v>554</v>
      </c>
      <c r="C2" t="s">
        <v>555</v>
      </c>
      <c r="D2" t="s">
        <v>38</v>
      </c>
      <c r="E2" t="s">
        <v>556</v>
      </c>
      <c r="F2" t="s">
        <v>23</v>
      </c>
      <c r="G2" t="s">
        <v>354</v>
      </c>
      <c r="H2" t="s">
        <v>491</v>
      </c>
      <c r="I2" t="s">
        <v>41</v>
      </c>
      <c r="J2">
        <v>989626583</v>
      </c>
      <c r="K2" t="s">
        <v>557</v>
      </c>
      <c r="L2" t="s">
        <v>28</v>
      </c>
      <c r="M2" t="s">
        <v>30</v>
      </c>
      <c r="N2">
        <f>IF($R2="網路報名",IF($P2="否",1,0),0)</f>
        <v>0</v>
      </c>
      <c r="O2">
        <f>IF($R2="網路報名",IF($P2="是",1,0),0)</f>
        <v>1</v>
      </c>
      <c r="P2" t="s">
        <v>29</v>
      </c>
      <c r="R2" s="1" t="s">
        <v>365</v>
      </c>
      <c r="S2" t="s">
        <v>558</v>
      </c>
      <c r="T2" t="s">
        <v>559</v>
      </c>
      <c r="U2">
        <f>IF($R2="志工",$AC2*2,IF($R2="網路報名",$AC2,0))</f>
        <v>10</v>
      </c>
      <c r="V2" t="s">
        <v>5002</v>
      </c>
      <c r="W2" t="s">
        <v>5004</v>
      </c>
      <c r="X2" s="88" t="s">
        <v>359</v>
      </c>
      <c r="Y2">
        <v>2</v>
      </c>
      <c r="Z2">
        <v>107</v>
      </c>
      <c r="AA2">
        <v>1</v>
      </c>
      <c r="AB2">
        <v>1</v>
      </c>
      <c r="AC2">
        <v>10</v>
      </c>
      <c r="AD2" t="s">
        <v>30</v>
      </c>
      <c r="AE2" s="74" t="str">
        <f t="shared" ref="AE2:AE65" si="0">CONCATENATE($T2,$B2)</f>
        <v>b06b02017?佾宏</v>
      </c>
      <c r="AF2" s="74">
        <f t="shared" ref="AF2:AF32" si="1">IF($R2="網路報名",IF($P2="否",1,0),0)</f>
        <v>0</v>
      </c>
      <c r="AG2" s="74">
        <f t="shared" ref="AG2:AG65" si="2">IF(OR($R2="網路報名",$R2="邀請制"),IF($P2="是",1,0),0)</f>
        <v>1</v>
      </c>
      <c r="AH2" s="74">
        <f t="shared" ref="AH2:AH32" si="3">IF(R2="志工",AC2*2,IF(AG2=1,AC2,0))</f>
        <v>10</v>
      </c>
      <c r="AI2" s="74">
        <f t="shared" ref="AI2:AI32" si="4">IF(AB2=1,IF(AF2=1,1,0),0)</f>
        <v>0</v>
      </c>
      <c r="AJ2" s="74">
        <f t="shared" ref="AJ2:AJ32" si="5">IF(R2="現場報名",1,0)</f>
        <v>0</v>
      </c>
      <c r="AK2" s="74">
        <f t="shared" ref="AK2:AK32" si="6">IF(R2="志工",1,0)</f>
        <v>0</v>
      </c>
      <c r="AL2" s="73" t="str">
        <f t="shared" ref="AL2:AL33" si="7">IF($F2="學生",IF($I2="學士班","系","所"),"其他")</f>
        <v>系</v>
      </c>
      <c r="AM2" s="73" t="str">
        <f>IF($F2="學生",VLOOKUP($H2,系所名稱!$B$1:$D$122,3,FALSE),"非在校生")</f>
        <v>其他</v>
      </c>
      <c r="AN2" s="74" t="str">
        <f t="shared" ref="AN2:AN33" si="8">IF($AM2="EMBA","EMBA",IF($AM2="GMBA","GMBA",IF($AM2="EiMBA","EiMBA",IF($AM2="其他","其他系所",IF($AM2="非在校生","其他",CONCATENATE($AM2,$AL2))))))</f>
        <v>其他系所</v>
      </c>
      <c r="AO2" s="74" t="str">
        <f t="shared" ref="AO2:AO33" si="9">IF($AN2="會計所","會研所",$AN2)</f>
        <v>其他系所</v>
      </c>
      <c r="AQ2" s="57" t="s">
        <v>31</v>
      </c>
      <c r="AR2">
        <f>COUNTIF($R$2:$R$9984,"網路報名")+COUNTIF($R$2:$R$9984,"邀請制")</f>
        <v>1317</v>
      </c>
      <c r="AT2" t="s">
        <v>719</v>
      </c>
      <c r="AV2">
        <f>COUNTIFS($V$2:$V$9950,"TIP",$P$2:$P$9950,"是")</f>
        <v>1151</v>
      </c>
    </row>
    <row r="3" spans="1:48">
      <c r="A3" t="s">
        <v>3569</v>
      </c>
      <c r="B3" t="s">
        <v>554</v>
      </c>
      <c r="C3" t="s">
        <v>555</v>
      </c>
      <c r="D3" t="s">
        <v>38</v>
      </c>
      <c r="E3" t="s">
        <v>556</v>
      </c>
      <c r="F3" t="s">
        <v>23</v>
      </c>
      <c r="G3" t="s">
        <v>354</v>
      </c>
      <c r="H3" t="s">
        <v>491</v>
      </c>
      <c r="I3" t="s">
        <v>41</v>
      </c>
      <c r="J3">
        <v>989626583</v>
      </c>
      <c r="K3" t="s">
        <v>557</v>
      </c>
      <c r="L3" t="s">
        <v>28</v>
      </c>
      <c r="M3" t="s">
        <v>30</v>
      </c>
      <c r="N3">
        <f>IF($R3="網路報名",IF($P3="否",1,0),0)</f>
        <v>0</v>
      </c>
      <c r="O3">
        <f>IF($R3="網路報名",IF($P3="是",1,0),0)</f>
        <v>1</v>
      </c>
      <c r="P3" t="s">
        <v>29</v>
      </c>
      <c r="R3" t="s">
        <v>31</v>
      </c>
      <c r="S3" t="s">
        <v>558</v>
      </c>
      <c r="T3" t="s">
        <v>559</v>
      </c>
      <c r="U3">
        <f>IF($R3="志工",$AC3*2,IF($R3="網路報名",$AC3,0))</f>
        <v>10</v>
      </c>
      <c r="V3" t="s">
        <v>5002</v>
      </c>
      <c r="W3" t="s">
        <v>5004</v>
      </c>
      <c r="X3" s="25" t="s">
        <v>3481</v>
      </c>
      <c r="Y3">
        <v>2</v>
      </c>
      <c r="Z3">
        <v>107</v>
      </c>
      <c r="AA3">
        <v>1</v>
      </c>
      <c r="AB3">
        <v>1</v>
      </c>
      <c r="AC3">
        <v>10</v>
      </c>
      <c r="AD3" t="s">
        <v>30</v>
      </c>
      <c r="AE3" s="74" t="str">
        <f t="shared" si="0"/>
        <v>b06b02017?佾宏</v>
      </c>
      <c r="AF3" s="74">
        <f t="shared" si="1"/>
        <v>0</v>
      </c>
      <c r="AG3" s="74">
        <f t="shared" si="2"/>
        <v>1</v>
      </c>
      <c r="AH3" s="74">
        <f t="shared" si="3"/>
        <v>10</v>
      </c>
      <c r="AI3" s="74">
        <f t="shared" si="4"/>
        <v>0</v>
      </c>
      <c r="AJ3" s="74">
        <f t="shared" si="5"/>
        <v>0</v>
      </c>
      <c r="AK3" s="74">
        <f t="shared" si="6"/>
        <v>0</v>
      </c>
      <c r="AL3" s="73" t="str">
        <f t="shared" si="7"/>
        <v>系</v>
      </c>
      <c r="AM3" s="73" t="str">
        <f>IF($F3="學生",VLOOKUP($H3,系所名稱!$B$1:$D$122,3,FALSE),"非在校生")</f>
        <v>其他</v>
      </c>
      <c r="AN3" s="74" t="str">
        <f t="shared" si="8"/>
        <v>其他系所</v>
      </c>
      <c r="AO3" s="74" t="str">
        <f t="shared" si="9"/>
        <v>其他系所</v>
      </c>
      <c r="AQ3" t="s">
        <v>278</v>
      </c>
      <c r="AR3">
        <f>COUNTIF($AF$2:$AF$9984,1)</f>
        <v>246</v>
      </c>
      <c r="AT3" t="s">
        <v>720</v>
      </c>
      <c r="AV3">
        <f>COUNTIFS($V$2:$V$9950,"TCP",$P$2:$P$9950,"是")</f>
        <v>50</v>
      </c>
    </row>
    <row r="4" spans="1:48">
      <c r="B4" t="s">
        <v>5202</v>
      </c>
      <c r="F4" t="s">
        <v>5235</v>
      </c>
      <c r="G4" t="s">
        <v>5239</v>
      </c>
      <c r="I4" t="s">
        <v>5243</v>
      </c>
      <c r="P4" t="s">
        <v>29</v>
      </c>
      <c r="R4" t="s">
        <v>5008</v>
      </c>
      <c r="T4" t="s">
        <v>2767</v>
      </c>
      <c r="V4" t="s">
        <v>5232</v>
      </c>
      <c r="W4" t="s">
        <v>5233</v>
      </c>
      <c r="X4" s="25" t="s">
        <v>5234</v>
      </c>
      <c r="Y4">
        <v>2</v>
      </c>
      <c r="Z4">
        <v>107</v>
      </c>
      <c r="AA4">
        <v>1</v>
      </c>
      <c r="AB4">
        <v>0</v>
      </c>
      <c r="AC4">
        <v>0</v>
      </c>
      <c r="AE4" s="74" t="str">
        <f t="shared" si="0"/>
        <v>其他Eva</v>
      </c>
      <c r="AF4" s="74">
        <f t="shared" si="1"/>
        <v>0</v>
      </c>
      <c r="AG4" s="74">
        <f t="shared" si="2"/>
        <v>1</v>
      </c>
      <c r="AH4" s="74">
        <f t="shared" si="3"/>
        <v>0</v>
      </c>
      <c r="AI4" s="74">
        <f t="shared" si="4"/>
        <v>0</v>
      </c>
      <c r="AJ4" s="74">
        <f t="shared" si="5"/>
        <v>0</v>
      </c>
      <c r="AK4" s="74">
        <f t="shared" si="6"/>
        <v>0</v>
      </c>
      <c r="AL4" s="73" t="str">
        <f t="shared" si="7"/>
        <v>其他</v>
      </c>
      <c r="AM4" s="73" t="str">
        <f>IF($F4="學生",VLOOKUP($H4,系所名稱!$B$1:$D$122,3,FALSE),"非在校生")</f>
        <v>非在校生</v>
      </c>
      <c r="AN4" s="74" t="str">
        <f t="shared" si="8"/>
        <v>其他</v>
      </c>
      <c r="AO4" s="74" t="str">
        <f t="shared" si="9"/>
        <v>其他</v>
      </c>
      <c r="AQ4" t="s">
        <v>5303</v>
      </c>
      <c r="AR4">
        <f>COUNTIF($AG$2:$AG$9984,1)</f>
        <v>1071</v>
      </c>
      <c r="AT4" t="s">
        <v>721</v>
      </c>
      <c r="AV4">
        <f>COUNTIFS($V$2:$V$9950,"職涯講堂",$P$2:$P$9950,"是")</f>
        <v>117</v>
      </c>
    </row>
    <row r="5" spans="1:48">
      <c r="A5" t="s">
        <v>2325</v>
      </c>
      <c r="B5" t="s">
        <v>2326</v>
      </c>
      <c r="C5" t="s">
        <v>2327</v>
      </c>
      <c r="D5" t="s">
        <v>21</v>
      </c>
      <c r="E5" t="s">
        <v>2328</v>
      </c>
      <c r="F5" t="s">
        <v>177</v>
      </c>
      <c r="J5">
        <v>933782821</v>
      </c>
      <c r="K5" t="s">
        <v>2329</v>
      </c>
      <c r="L5" t="s">
        <v>28</v>
      </c>
      <c r="M5" t="s">
        <v>30</v>
      </c>
      <c r="N5">
        <f>IF($R5="網路報名",IF($P5="否",1,0),0)</f>
        <v>0</v>
      </c>
      <c r="O5">
        <f>IF($R5="網路報名",IF($P5="是",1,0),0)</f>
        <v>1</v>
      </c>
      <c r="P5" t="s">
        <v>29</v>
      </c>
      <c r="R5" t="s">
        <v>2017</v>
      </c>
      <c r="S5" t="s">
        <v>2330</v>
      </c>
      <c r="T5" t="s">
        <v>2326</v>
      </c>
      <c r="U5">
        <f>IF($R5="志工",$AC5*2,IF($R5="網路報名",$AC5,0))</f>
        <v>10</v>
      </c>
      <c r="V5" t="s">
        <v>5002</v>
      </c>
      <c r="W5" t="s">
        <v>5004</v>
      </c>
      <c r="X5" s="25" t="s">
        <v>1996</v>
      </c>
      <c r="Y5">
        <v>2</v>
      </c>
      <c r="Z5">
        <v>107</v>
      </c>
      <c r="AA5">
        <v>1</v>
      </c>
      <c r="AB5">
        <v>1</v>
      </c>
      <c r="AC5">
        <v>10</v>
      </c>
      <c r="AD5" t="s">
        <v>29</v>
      </c>
      <c r="AE5" s="74" t="str">
        <f t="shared" si="0"/>
        <v>judylinjudylin</v>
      </c>
      <c r="AF5" s="74">
        <f t="shared" si="1"/>
        <v>0</v>
      </c>
      <c r="AG5" s="74">
        <f t="shared" si="2"/>
        <v>1</v>
      </c>
      <c r="AH5" s="74">
        <f t="shared" si="3"/>
        <v>10</v>
      </c>
      <c r="AI5" s="74">
        <f t="shared" si="4"/>
        <v>0</v>
      </c>
      <c r="AJ5" s="74">
        <f t="shared" si="5"/>
        <v>0</v>
      </c>
      <c r="AK5" s="74">
        <f t="shared" si="6"/>
        <v>0</v>
      </c>
      <c r="AL5" s="73" t="str">
        <f t="shared" si="7"/>
        <v>其他</v>
      </c>
      <c r="AM5" s="73" t="str">
        <f>IF($F5="學生",VLOOKUP($H5,系所名稱!$B$1:$D$122,3,FALSE),"非在校生")</f>
        <v>非在校生</v>
      </c>
      <c r="AN5" s="74" t="str">
        <f t="shared" si="8"/>
        <v>其他</v>
      </c>
      <c r="AO5" s="74" t="str">
        <f t="shared" si="9"/>
        <v>其他</v>
      </c>
      <c r="AQ5" t="s">
        <v>5304</v>
      </c>
      <c r="AR5">
        <f>COUNTIF($R$2:$R$9984,"現場報名")</f>
        <v>278</v>
      </c>
      <c r="AT5" t="s">
        <v>722</v>
      </c>
      <c r="AV5">
        <f>COUNTIFS($V$2:$V$9950,"職業工坊",$P$2:$P$9950,"是")</f>
        <v>39</v>
      </c>
    </row>
    <row r="6" spans="1:48">
      <c r="A6" t="s">
        <v>6019</v>
      </c>
      <c r="B6" t="s">
        <v>6020</v>
      </c>
      <c r="C6" t="s">
        <v>6021</v>
      </c>
      <c r="D6" t="s">
        <v>21</v>
      </c>
      <c r="E6" t="s">
        <v>3170</v>
      </c>
      <c r="F6" t="s">
        <v>23</v>
      </c>
      <c r="G6" t="s">
        <v>24</v>
      </c>
      <c r="H6" t="s">
        <v>40</v>
      </c>
      <c r="I6" t="s">
        <v>41</v>
      </c>
      <c r="J6">
        <v>919675933</v>
      </c>
      <c r="K6" t="s">
        <v>6022</v>
      </c>
      <c r="L6" t="s">
        <v>28</v>
      </c>
      <c r="M6" t="s">
        <v>30</v>
      </c>
      <c r="N6" t="s">
        <v>4952</v>
      </c>
      <c r="P6" t="s">
        <v>29</v>
      </c>
      <c r="R6" t="s">
        <v>5919</v>
      </c>
      <c r="S6" t="s">
        <v>6023</v>
      </c>
      <c r="T6" t="s">
        <v>6024</v>
      </c>
      <c r="U6">
        <v>6</v>
      </c>
      <c r="V6" s="24" t="s">
        <v>3294</v>
      </c>
      <c r="W6" t="s">
        <v>7195</v>
      </c>
      <c r="X6" s="25" t="s">
        <v>6684</v>
      </c>
      <c r="Y6">
        <v>2</v>
      </c>
      <c r="Z6">
        <v>107</v>
      </c>
      <c r="AA6">
        <v>1</v>
      </c>
      <c r="AB6">
        <v>1</v>
      </c>
      <c r="AC6">
        <v>10</v>
      </c>
      <c r="AD6" t="s">
        <v>6025</v>
      </c>
      <c r="AE6" s="74" t="str">
        <f t="shared" si="0"/>
        <v>b05704038丁佳恩</v>
      </c>
      <c r="AF6" s="74">
        <f t="shared" si="1"/>
        <v>0</v>
      </c>
      <c r="AG6" s="74">
        <f t="shared" si="2"/>
        <v>1</v>
      </c>
      <c r="AH6" s="74">
        <f t="shared" si="3"/>
        <v>10</v>
      </c>
      <c r="AI6" s="74">
        <f t="shared" si="4"/>
        <v>0</v>
      </c>
      <c r="AJ6" s="74">
        <f t="shared" si="5"/>
        <v>0</v>
      </c>
      <c r="AK6" s="74">
        <f t="shared" si="6"/>
        <v>0</v>
      </c>
      <c r="AL6" s="73" t="str">
        <f t="shared" si="7"/>
        <v>系</v>
      </c>
      <c r="AM6" s="73" t="str">
        <f>IF($F6="學生",VLOOKUP($H6,系所名稱!$B$1:$D$122,3,FALSE),"非在校生")</f>
        <v>國企</v>
      </c>
      <c r="AN6" s="74" t="str">
        <f t="shared" si="8"/>
        <v>國企系</v>
      </c>
      <c r="AO6" s="74" t="str">
        <f t="shared" si="9"/>
        <v>國企系</v>
      </c>
      <c r="AQ6" t="s">
        <v>5305</v>
      </c>
      <c r="AR6">
        <f>COUNTIF($R$2:$R$9984,"志工")</f>
        <v>23</v>
      </c>
      <c r="AT6" t="s">
        <v>723</v>
      </c>
      <c r="AV6">
        <f>COUNTIFS($V$2:$V$9950,"菁粹會客室",$P$2:$P$9950,"是")</f>
        <v>15</v>
      </c>
    </row>
    <row r="7" spans="1:48">
      <c r="A7" t="s">
        <v>2595</v>
      </c>
      <c r="B7" t="s">
        <v>2596</v>
      </c>
      <c r="C7" t="s">
        <v>2597</v>
      </c>
      <c r="D7" t="s">
        <v>38</v>
      </c>
      <c r="E7" t="s">
        <v>1555</v>
      </c>
      <c r="F7" t="s">
        <v>23</v>
      </c>
      <c r="G7" t="s">
        <v>24</v>
      </c>
      <c r="H7" t="s">
        <v>257</v>
      </c>
      <c r="I7" t="s">
        <v>41</v>
      </c>
      <c r="J7">
        <v>910708760</v>
      </c>
      <c r="K7" t="s">
        <v>2598</v>
      </c>
      <c r="L7" t="s">
        <v>28</v>
      </c>
      <c r="M7" t="s">
        <v>30</v>
      </c>
      <c r="N7">
        <f>IF($R7="網路報名",IF($P7="否",1,0),0)</f>
        <v>0</v>
      </c>
      <c r="O7">
        <f>IF($R7="網路報名",IF($P7="是",1,0),0)</f>
        <v>1</v>
      </c>
      <c r="P7" t="s">
        <v>29</v>
      </c>
      <c r="R7" t="s">
        <v>2017</v>
      </c>
      <c r="S7" t="s">
        <v>2599</v>
      </c>
      <c r="T7" t="s">
        <v>2600</v>
      </c>
      <c r="U7">
        <f>IF($R7="志工",$AC7*2,IF($R7="網路報名",$AC7,0))</f>
        <v>10</v>
      </c>
      <c r="V7" t="s">
        <v>5002</v>
      </c>
      <c r="W7" t="s">
        <v>5004</v>
      </c>
      <c r="X7" s="25" t="s">
        <v>1996</v>
      </c>
      <c r="Y7">
        <v>2</v>
      </c>
      <c r="Z7">
        <v>107</v>
      </c>
      <c r="AA7">
        <v>1</v>
      </c>
      <c r="AB7">
        <v>1</v>
      </c>
      <c r="AC7">
        <v>10</v>
      </c>
      <c r="AD7" t="s">
        <v>30</v>
      </c>
      <c r="AE7" s="74" t="str">
        <f t="shared" si="0"/>
        <v>b06703038丁冠中</v>
      </c>
      <c r="AF7" s="74">
        <f t="shared" si="1"/>
        <v>0</v>
      </c>
      <c r="AG7" s="74">
        <f t="shared" si="2"/>
        <v>1</v>
      </c>
      <c r="AH7" s="74">
        <f t="shared" si="3"/>
        <v>10</v>
      </c>
      <c r="AI7" s="74">
        <f t="shared" si="4"/>
        <v>0</v>
      </c>
      <c r="AJ7" s="74">
        <f t="shared" si="5"/>
        <v>0</v>
      </c>
      <c r="AK7" s="74">
        <f t="shared" si="6"/>
        <v>0</v>
      </c>
      <c r="AL7" s="73" t="str">
        <f t="shared" si="7"/>
        <v>系</v>
      </c>
      <c r="AM7" s="73" t="str">
        <f>IF($F7="學生",VLOOKUP($H7,系所名稱!$B$1:$D$122,3,FALSE),"非在校生")</f>
        <v>財金</v>
      </c>
      <c r="AN7" s="74" t="str">
        <f t="shared" si="8"/>
        <v>財金系</v>
      </c>
      <c r="AO7" s="74" t="str">
        <f t="shared" si="9"/>
        <v>財金系</v>
      </c>
      <c r="AQ7" t="s">
        <v>5306</v>
      </c>
      <c r="AR7">
        <f>SUM(AR4:AR6)</f>
        <v>1372</v>
      </c>
      <c r="AT7" t="s">
        <v>5306</v>
      </c>
      <c r="AV7">
        <f>SUM(AV2:AV6)</f>
        <v>1372</v>
      </c>
    </row>
    <row r="8" spans="1:48">
      <c r="A8" t="s">
        <v>3682</v>
      </c>
      <c r="B8" t="s">
        <v>2596</v>
      </c>
      <c r="C8" t="s">
        <v>2597</v>
      </c>
      <c r="D8" t="s">
        <v>38</v>
      </c>
      <c r="E8" t="s">
        <v>1555</v>
      </c>
      <c r="F8" t="s">
        <v>23</v>
      </c>
      <c r="G8" t="s">
        <v>24</v>
      </c>
      <c r="H8" t="s">
        <v>257</v>
      </c>
      <c r="I8" t="s">
        <v>41</v>
      </c>
      <c r="J8">
        <v>910708760</v>
      </c>
      <c r="K8" t="s">
        <v>2598</v>
      </c>
      <c r="L8" t="s">
        <v>28</v>
      </c>
      <c r="M8" t="s">
        <v>30</v>
      </c>
      <c r="N8">
        <f>IF($R8="網路報名",IF($P8="否",1,0),0)</f>
        <v>0</v>
      </c>
      <c r="O8">
        <f>IF($R8="網路報名",IF($P8="是",1,0),0)</f>
        <v>1</v>
      </c>
      <c r="P8" t="s">
        <v>29</v>
      </c>
      <c r="R8" t="s">
        <v>3818</v>
      </c>
      <c r="S8" t="s">
        <v>2599</v>
      </c>
      <c r="T8" t="s">
        <v>2600</v>
      </c>
      <c r="U8">
        <f>IF($R8="志工",$AC8*2,IF($R8="網路報名",$AC8,0))</f>
        <v>10</v>
      </c>
      <c r="V8" t="s">
        <v>5002</v>
      </c>
      <c r="W8" t="s">
        <v>5004</v>
      </c>
      <c r="X8" s="25" t="s">
        <v>3816</v>
      </c>
      <c r="Y8">
        <v>2</v>
      </c>
      <c r="Z8">
        <v>107</v>
      </c>
      <c r="AA8">
        <v>1</v>
      </c>
      <c r="AB8">
        <v>1</v>
      </c>
      <c r="AC8">
        <v>10</v>
      </c>
      <c r="AD8" t="s">
        <v>2830</v>
      </c>
      <c r="AE8" s="74" t="str">
        <f t="shared" si="0"/>
        <v>b06703038丁冠中</v>
      </c>
      <c r="AF8" s="74">
        <f t="shared" si="1"/>
        <v>0</v>
      </c>
      <c r="AG8" s="74">
        <f t="shared" si="2"/>
        <v>1</v>
      </c>
      <c r="AH8" s="74">
        <f t="shared" si="3"/>
        <v>10</v>
      </c>
      <c r="AI8" s="74">
        <f t="shared" si="4"/>
        <v>0</v>
      </c>
      <c r="AJ8" s="74">
        <f t="shared" si="5"/>
        <v>0</v>
      </c>
      <c r="AK8" s="74">
        <f t="shared" si="6"/>
        <v>0</v>
      </c>
      <c r="AL8" s="73" t="str">
        <f t="shared" si="7"/>
        <v>系</v>
      </c>
      <c r="AM8" s="73" t="str">
        <f>IF($F8="學生",VLOOKUP($H8,系所名稱!$B$1:$D$122,3,FALSE),"非在校生")</f>
        <v>財金</v>
      </c>
      <c r="AN8" s="74" t="str">
        <f t="shared" si="8"/>
        <v>財金系</v>
      </c>
      <c r="AO8" s="74" t="str">
        <f t="shared" si="9"/>
        <v>財金系</v>
      </c>
      <c r="AQ8" t="s">
        <v>5307</v>
      </c>
      <c r="AR8">
        <f>COUNTIF($R$2:$R$9984,"黑名單")</f>
        <v>0</v>
      </c>
    </row>
    <row r="9" spans="1:48">
      <c r="A9" t="s">
        <v>5035</v>
      </c>
      <c r="B9" t="s">
        <v>2596</v>
      </c>
      <c r="C9" t="s">
        <v>2597</v>
      </c>
      <c r="D9" t="s">
        <v>38</v>
      </c>
      <c r="E9" t="s">
        <v>1555</v>
      </c>
      <c r="F9" t="s">
        <v>23</v>
      </c>
      <c r="G9" t="s">
        <v>24</v>
      </c>
      <c r="H9" t="s">
        <v>257</v>
      </c>
      <c r="I9" t="s">
        <v>41</v>
      </c>
      <c r="J9">
        <v>910708760</v>
      </c>
      <c r="K9" t="s">
        <v>2598</v>
      </c>
      <c r="L9" t="s">
        <v>28</v>
      </c>
      <c r="M9" t="s">
        <v>30</v>
      </c>
      <c r="N9" t="s">
        <v>4952</v>
      </c>
      <c r="P9" t="s">
        <v>29</v>
      </c>
      <c r="R9" t="s">
        <v>5008</v>
      </c>
      <c r="S9" t="s">
        <v>2599</v>
      </c>
      <c r="T9" t="s">
        <v>2600</v>
      </c>
      <c r="U9">
        <v>6</v>
      </c>
      <c r="V9" t="s">
        <v>5009</v>
      </c>
      <c r="W9" t="s">
        <v>7196</v>
      </c>
      <c r="X9" s="25" t="s">
        <v>5848</v>
      </c>
      <c r="Y9">
        <v>2</v>
      </c>
      <c r="Z9">
        <v>107</v>
      </c>
      <c r="AA9">
        <v>1</v>
      </c>
      <c r="AB9">
        <v>1</v>
      </c>
      <c r="AC9">
        <v>10</v>
      </c>
      <c r="AD9" t="s">
        <v>5036</v>
      </c>
      <c r="AE9" s="74" t="str">
        <f t="shared" si="0"/>
        <v>b06703038丁冠中</v>
      </c>
      <c r="AF9" s="74">
        <f t="shared" si="1"/>
        <v>0</v>
      </c>
      <c r="AG9" s="74">
        <f t="shared" si="2"/>
        <v>1</v>
      </c>
      <c r="AH9" s="74">
        <f t="shared" si="3"/>
        <v>10</v>
      </c>
      <c r="AI9" s="74">
        <f t="shared" si="4"/>
        <v>0</v>
      </c>
      <c r="AJ9" s="74">
        <f t="shared" si="5"/>
        <v>0</v>
      </c>
      <c r="AK9" s="74">
        <f t="shared" si="6"/>
        <v>0</v>
      </c>
      <c r="AL9" s="73" t="str">
        <f t="shared" si="7"/>
        <v>系</v>
      </c>
      <c r="AM9" s="73" t="str">
        <f>IF($F9="學生",VLOOKUP($H9,系所名稱!$B$1:$D$122,3,FALSE),"非在校生")</f>
        <v>財金</v>
      </c>
      <c r="AN9" s="74" t="str">
        <f t="shared" si="8"/>
        <v>財金系</v>
      </c>
      <c r="AO9" s="74" t="str">
        <f t="shared" si="9"/>
        <v>財金系</v>
      </c>
    </row>
    <row r="10" spans="1:48">
      <c r="A10" t="s">
        <v>6444</v>
      </c>
      <c r="B10" t="s">
        <v>2596</v>
      </c>
      <c r="C10" t="s">
        <v>2597</v>
      </c>
      <c r="D10" t="s">
        <v>38</v>
      </c>
      <c r="E10" t="s">
        <v>1555</v>
      </c>
      <c r="F10" t="s">
        <v>23</v>
      </c>
      <c r="G10" t="s">
        <v>24</v>
      </c>
      <c r="H10" t="s">
        <v>257</v>
      </c>
      <c r="I10" t="s">
        <v>41</v>
      </c>
      <c r="J10">
        <v>910708760</v>
      </c>
      <c r="K10" t="s">
        <v>2598</v>
      </c>
      <c r="L10" t="s">
        <v>28</v>
      </c>
      <c r="M10" t="s">
        <v>30</v>
      </c>
      <c r="N10" t="s">
        <v>4952</v>
      </c>
      <c r="P10" t="s">
        <v>29</v>
      </c>
      <c r="R10" t="s">
        <v>5919</v>
      </c>
      <c r="S10" t="s">
        <v>2599</v>
      </c>
      <c r="T10" t="s">
        <v>2600</v>
      </c>
      <c r="U10">
        <v>6</v>
      </c>
      <c r="V10" t="s">
        <v>5002</v>
      </c>
      <c r="W10" t="s">
        <v>6687</v>
      </c>
      <c r="X10" s="25" t="s">
        <v>6700</v>
      </c>
      <c r="Y10">
        <v>2</v>
      </c>
      <c r="Z10">
        <v>107</v>
      </c>
      <c r="AA10">
        <v>1</v>
      </c>
      <c r="AB10">
        <v>1</v>
      </c>
      <c r="AC10">
        <v>10</v>
      </c>
      <c r="AD10" t="s">
        <v>30</v>
      </c>
      <c r="AE10" s="74" t="str">
        <f t="shared" si="0"/>
        <v>b06703038丁冠中</v>
      </c>
      <c r="AF10" s="74">
        <f t="shared" si="1"/>
        <v>0</v>
      </c>
      <c r="AG10" s="74">
        <f t="shared" si="2"/>
        <v>1</v>
      </c>
      <c r="AH10" s="74">
        <f t="shared" si="3"/>
        <v>10</v>
      </c>
      <c r="AI10" s="74">
        <f t="shared" si="4"/>
        <v>0</v>
      </c>
      <c r="AJ10" s="74">
        <f t="shared" si="5"/>
        <v>0</v>
      </c>
      <c r="AK10" s="74">
        <f t="shared" si="6"/>
        <v>0</v>
      </c>
      <c r="AL10" s="73" t="str">
        <f t="shared" si="7"/>
        <v>系</v>
      </c>
      <c r="AM10" s="73" t="str">
        <f>IF($F10="學生",VLOOKUP($H10,系所名稱!$B$1:$D$122,3,FALSE),"非在校生")</f>
        <v>財金</v>
      </c>
      <c r="AN10" s="74" t="str">
        <f t="shared" si="8"/>
        <v>財金系</v>
      </c>
      <c r="AO10" s="74" t="str">
        <f t="shared" si="9"/>
        <v>財金系</v>
      </c>
    </row>
    <row r="11" spans="1:48">
      <c r="A11" t="s">
        <v>2412</v>
      </c>
      <c r="B11" t="s">
        <v>2413</v>
      </c>
      <c r="C11" t="s">
        <v>2414</v>
      </c>
      <c r="D11" t="s">
        <v>21</v>
      </c>
      <c r="E11" t="s">
        <v>186</v>
      </c>
      <c r="F11" t="s">
        <v>23</v>
      </c>
      <c r="G11" t="s">
        <v>137</v>
      </c>
      <c r="H11" t="s">
        <v>138</v>
      </c>
      <c r="I11" t="s">
        <v>41</v>
      </c>
      <c r="J11">
        <v>987640063</v>
      </c>
      <c r="K11" t="s">
        <v>2415</v>
      </c>
      <c r="L11" t="s">
        <v>28</v>
      </c>
      <c r="M11" t="s">
        <v>30</v>
      </c>
      <c r="N11">
        <f>IF($R11="網路報名",IF($P11="否",1,0),0)</f>
        <v>0</v>
      </c>
      <c r="O11">
        <f>IF($R11="網路報名",IF($P11="是",1,0),0)</f>
        <v>1</v>
      </c>
      <c r="P11" t="s">
        <v>29</v>
      </c>
      <c r="R11" t="s">
        <v>2017</v>
      </c>
      <c r="S11" t="s">
        <v>2416</v>
      </c>
      <c r="T11" t="s">
        <v>2417</v>
      </c>
      <c r="U11">
        <f>IF($R11="志工",$AC11*2,IF($R11="網路報名",$AC11,0))</f>
        <v>10</v>
      </c>
      <c r="V11" t="s">
        <v>5002</v>
      </c>
      <c r="W11" t="s">
        <v>5004</v>
      </c>
      <c r="X11" s="25" t="s">
        <v>1996</v>
      </c>
      <c r="Y11">
        <v>2</v>
      </c>
      <c r="Z11">
        <v>107</v>
      </c>
      <c r="AA11">
        <v>1</v>
      </c>
      <c r="AB11">
        <v>1</v>
      </c>
      <c r="AC11">
        <v>10</v>
      </c>
      <c r="AD11" t="s">
        <v>30</v>
      </c>
      <c r="AE11" s="74" t="str">
        <f t="shared" si="0"/>
        <v>b05103007于孟萱</v>
      </c>
      <c r="AF11" s="74">
        <f t="shared" si="1"/>
        <v>0</v>
      </c>
      <c r="AG11" s="74">
        <f t="shared" si="2"/>
        <v>1</v>
      </c>
      <c r="AH11" s="74">
        <f t="shared" si="3"/>
        <v>10</v>
      </c>
      <c r="AI11" s="74">
        <f t="shared" si="4"/>
        <v>0</v>
      </c>
      <c r="AJ11" s="74">
        <f t="shared" si="5"/>
        <v>0</v>
      </c>
      <c r="AK11" s="74">
        <f t="shared" si="6"/>
        <v>0</v>
      </c>
      <c r="AL11" s="73" t="str">
        <f t="shared" si="7"/>
        <v>系</v>
      </c>
      <c r="AM11" s="73" t="str">
        <f>IF($F11="學生",VLOOKUP($H11,系所名稱!$B$1:$D$122,3,FALSE),"非在校生")</f>
        <v>其他</v>
      </c>
      <c r="AN11" s="74" t="str">
        <f t="shared" si="8"/>
        <v>其他系所</v>
      </c>
      <c r="AO11" s="74" t="str">
        <f t="shared" si="9"/>
        <v>其他系所</v>
      </c>
    </row>
    <row r="12" spans="1:48">
      <c r="A12" t="s">
        <v>2870</v>
      </c>
      <c r="B12" t="s">
        <v>2413</v>
      </c>
      <c r="C12" t="s">
        <v>2414</v>
      </c>
      <c r="D12" t="s">
        <v>21</v>
      </c>
      <c r="E12" t="s">
        <v>186</v>
      </c>
      <c r="F12" t="s">
        <v>23</v>
      </c>
      <c r="G12" t="s">
        <v>137</v>
      </c>
      <c r="H12" t="s">
        <v>138</v>
      </c>
      <c r="I12" t="s">
        <v>41</v>
      </c>
      <c r="J12">
        <v>987640063</v>
      </c>
      <c r="K12" t="s">
        <v>2415</v>
      </c>
      <c r="L12" t="s">
        <v>28</v>
      </c>
      <c r="M12" t="s">
        <v>30</v>
      </c>
      <c r="N12">
        <f>IF($R12="網路報名",IF($P12="否",1,0),0)</f>
        <v>0</v>
      </c>
      <c r="O12">
        <f>IF($R12="網路報名",IF($P12="是",1,0),0)</f>
        <v>1</v>
      </c>
      <c r="P12" t="s">
        <v>29</v>
      </c>
      <c r="R12" t="s">
        <v>2794</v>
      </c>
      <c r="S12" t="s">
        <v>2871</v>
      </c>
      <c r="T12" t="s">
        <v>2417</v>
      </c>
      <c r="U12">
        <f>IF($R12="志工",$AC12*2,IF($R12="網路報名",$AC12,0))</f>
        <v>10</v>
      </c>
      <c r="V12" t="s">
        <v>5002</v>
      </c>
      <c r="W12" t="s">
        <v>5004</v>
      </c>
      <c r="X12" s="25" t="s">
        <v>3292</v>
      </c>
      <c r="Y12">
        <v>2</v>
      </c>
      <c r="Z12">
        <v>107</v>
      </c>
      <c r="AA12">
        <v>1</v>
      </c>
      <c r="AB12">
        <v>1</v>
      </c>
      <c r="AC12">
        <v>10</v>
      </c>
      <c r="AD12" t="s">
        <v>30</v>
      </c>
      <c r="AE12" s="74" t="str">
        <f t="shared" si="0"/>
        <v>b05103007于孟萱</v>
      </c>
      <c r="AF12" s="74">
        <f t="shared" si="1"/>
        <v>0</v>
      </c>
      <c r="AG12" s="74">
        <f t="shared" si="2"/>
        <v>1</v>
      </c>
      <c r="AH12" s="74">
        <f t="shared" si="3"/>
        <v>10</v>
      </c>
      <c r="AI12" s="74">
        <f t="shared" si="4"/>
        <v>0</v>
      </c>
      <c r="AJ12" s="74">
        <f t="shared" si="5"/>
        <v>0</v>
      </c>
      <c r="AK12" s="74">
        <f t="shared" si="6"/>
        <v>0</v>
      </c>
      <c r="AL12" s="73" t="str">
        <f t="shared" si="7"/>
        <v>系</v>
      </c>
      <c r="AM12" s="73" t="str">
        <f>IF($F12="學生",VLOOKUP($H12,系所名稱!$B$1:$D$122,3,FALSE),"非在校生")</f>
        <v>其他</v>
      </c>
      <c r="AN12" s="74" t="str">
        <f t="shared" si="8"/>
        <v>其他系所</v>
      </c>
      <c r="AO12" s="74" t="str">
        <f t="shared" si="9"/>
        <v>其他系所</v>
      </c>
    </row>
    <row r="13" spans="1:48">
      <c r="A13" t="s">
        <v>1334</v>
      </c>
      <c r="B13" t="s">
        <v>1335</v>
      </c>
      <c r="C13" t="s">
        <v>1336</v>
      </c>
      <c r="D13" t="s">
        <v>21</v>
      </c>
      <c r="E13" t="s">
        <v>1337</v>
      </c>
      <c r="F13" t="s">
        <v>23</v>
      </c>
      <c r="G13" t="s">
        <v>24</v>
      </c>
      <c r="H13" t="s">
        <v>76</v>
      </c>
      <c r="I13" t="s">
        <v>41</v>
      </c>
      <c r="J13">
        <v>986282520</v>
      </c>
      <c r="K13" t="s">
        <v>1338</v>
      </c>
      <c r="L13" t="s">
        <v>28</v>
      </c>
      <c r="M13" t="s">
        <v>30</v>
      </c>
      <c r="N13">
        <f>IF($R13="網路報名",IF($P13="否",1,0),0)</f>
        <v>0</v>
      </c>
      <c r="O13">
        <f>IF($R13="網路報名",IF($P13="是",1,0),0)</f>
        <v>1</v>
      </c>
      <c r="P13" t="s">
        <v>29</v>
      </c>
      <c r="R13" t="s">
        <v>31</v>
      </c>
      <c r="S13" t="s">
        <v>1339</v>
      </c>
      <c r="T13" t="s">
        <v>1340</v>
      </c>
      <c r="U13">
        <f>IF($R13="志工",$AC13*2,IF($R13="網路報名",$AC13,0))</f>
        <v>10</v>
      </c>
      <c r="V13" t="s">
        <v>5002</v>
      </c>
      <c r="W13" t="s">
        <v>5004</v>
      </c>
      <c r="X13" s="25" t="s">
        <v>1285</v>
      </c>
      <c r="Y13">
        <v>2</v>
      </c>
      <c r="Z13">
        <v>107</v>
      </c>
      <c r="AA13">
        <v>1</v>
      </c>
      <c r="AB13">
        <v>1</v>
      </c>
      <c r="AC13">
        <v>10</v>
      </c>
      <c r="AD13" t="s">
        <v>29</v>
      </c>
      <c r="AE13" s="74" t="str">
        <f t="shared" si="0"/>
        <v>b04702043尤敬婷</v>
      </c>
      <c r="AF13" s="74">
        <f t="shared" si="1"/>
        <v>0</v>
      </c>
      <c r="AG13" s="74">
        <f t="shared" si="2"/>
        <v>1</v>
      </c>
      <c r="AH13" s="74">
        <f t="shared" si="3"/>
        <v>10</v>
      </c>
      <c r="AI13" s="74">
        <f t="shared" si="4"/>
        <v>0</v>
      </c>
      <c r="AJ13" s="74">
        <f t="shared" si="5"/>
        <v>0</v>
      </c>
      <c r="AK13" s="74">
        <f t="shared" si="6"/>
        <v>0</v>
      </c>
      <c r="AL13" s="73" t="str">
        <f t="shared" si="7"/>
        <v>系</v>
      </c>
      <c r="AM13" s="73" t="str">
        <f>IF($F13="學生",VLOOKUP($H13,系所名稱!$B$1:$D$122,3,FALSE),"非在校生")</f>
        <v>會計</v>
      </c>
      <c r="AN13" s="74" t="str">
        <f t="shared" si="8"/>
        <v>會計系</v>
      </c>
      <c r="AO13" s="74" t="str">
        <f t="shared" si="9"/>
        <v>會計系</v>
      </c>
    </row>
    <row r="14" spans="1:48">
      <c r="A14" t="s">
        <v>1646</v>
      </c>
      <c r="B14" t="s">
        <v>1647</v>
      </c>
      <c r="C14" t="s">
        <v>1648</v>
      </c>
      <c r="D14" t="s">
        <v>38</v>
      </c>
      <c r="E14" t="s">
        <v>1649</v>
      </c>
      <c r="F14" t="s">
        <v>23</v>
      </c>
      <c r="G14" t="s">
        <v>24</v>
      </c>
      <c r="H14" t="s">
        <v>187</v>
      </c>
      <c r="I14" t="s">
        <v>41</v>
      </c>
      <c r="J14">
        <v>908817679</v>
      </c>
      <c r="L14" t="s">
        <v>28</v>
      </c>
      <c r="M14" t="s">
        <v>30</v>
      </c>
      <c r="N14">
        <f>IF($R14="網路報名",IF($P14="否",1,0),0)</f>
        <v>0</v>
      </c>
      <c r="O14">
        <f>IF($R14="網路報名",IF($P14="是",1,0),0)</f>
        <v>1</v>
      </c>
      <c r="P14" t="s">
        <v>29</v>
      </c>
      <c r="R14" t="s">
        <v>31</v>
      </c>
      <c r="S14" t="s">
        <v>1650</v>
      </c>
      <c r="T14" t="s">
        <v>1651</v>
      </c>
      <c r="U14">
        <f>IF($R14="志工",$AC14*2,IF($R14="網路報名",$AC14,0))</f>
        <v>10</v>
      </c>
      <c r="V14" t="s">
        <v>5002</v>
      </c>
      <c r="W14" t="s">
        <v>5004</v>
      </c>
      <c r="X14" s="25" t="s">
        <v>1567</v>
      </c>
      <c r="Y14">
        <v>2</v>
      </c>
      <c r="Z14">
        <v>107</v>
      </c>
      <c r="AA14">
        <v>1</v>
      </c>
      <c r="AB14">
        <v>1</v>
      </c>
      <c r="AC14">
        <v>10</v>
      </c>
      <c r="AD14" t="s">
        <v>29</v>
      </c>
      <c r="AE14" s="74" t="str">
        <f t="shared" si="0"/>
        <v>b04701102方  淵</v>
      </c>
      <c r="AF14" s="74">
        <f t="shared" si="1"/>
        <v>0</v>
      </c>
      <c r="AG14" s="74">
        <f t="shared" si="2"/>
        <v>1</v>
      </c>
      <c r="AH14" s="74">
        <f t="shared" si="3"/>
        <v>10</v>
      </c>
      <c r="AI14" s="74">
        <f t="shared" si="4"/>
        <v>0</v>
      </c>
      <c r="AJ14" s="74">
        <f t="shared" si="5"/>
        <v>0</v>
      </c>
      <c r="AK14" s="74">
        <f t="shared" si="6"/>
        <v>0</v>
      </c>
      <c r="AL14" s="73" t="str">
        <f t="shared" si="7"/>
        <v>系</v>
      </c>
      <c r="AM14" s="73" t="str">
        <f>IF($F14="學生",VLOOKUP($H14,系所名稱!$B$1:$D$122,3,FALSE),"非在校生")</f>
        <v>工管</v>
      </c>
      <c r="AN14" s="74" t="str">
        <f t="shared" si="8"/>
        <v>工管系</v>
      </c>
      <c r="AO14" s="74" t="str">
        <f t="shared" si="9"/>
        <v>工管系</v>
      </c>
      <c r="AQ14" s="23" t="s">
        <v>4230</v>
      </c>
      <c r="AR14" t="s">
        <v>5312</v>
      </c>
      <c r="AT14" s="23" t="s">
        <v>4230</v>
      </c>
      <c r="AU14" t="s">
        <v>5378</v>
      </c>
    </row>
    <row r="15" spans="1:48">
      <c r="A15" t="s">
        <v>2045</v>
      </c>
      <c r="B15" t="s">
        <v>2046</v>
      </c>
      <c r="C15" t="s">
        <v>2047</v>
      </c>
      <c r="D15" t="s">
        <v>38</v>
      </c>
      <c r="E15" t="s">
        <v>2048</v>
      </c>
      <c r="F15" t="s">
        <v>23</v>
      </c>
      <c r="G15" t="s">
        <v>24</v>
      </c>
      <c r="H15" t="s">
        <v>49</v>
      </c>
      <c r="I15" t="s">
        <v>50</v>
      </c>
      <c r="J15">
        <v>963365545</v>
      </c>
      <c r="K15" t="s">
        <v>2049</v>
      </c>
      <c r="L15" t="s">
        <v>28</v>
      </c>
      <c r="M15" t="s">
        <v>30</v>
      </c>
      <c r="N15">
        <f>IF($R15="網路報名",IF($P15="否",1,0),0)</f>
        <v>1</v>
      </c>
      <c r="O15">
        <f>IF($R15="網路報名",IF($P15="是",1,0),0)</f>
        <v>0</v>
      </c>
      <c r="P15" t="s">
        <v>30</v>
      </c>
      <c r="R15" t="s">
        <v>2021</v>
      </c>
      <c r="S15" t="s">
        <v>738</v>
      </c>
      <c r="T15" t="s">
        <v>2050</v>
      </c>
      <c r="U15">
        <f>IF($R15="志工",$AC15*2,IF($R15="網路報名",$AC15,0))</f>
        <v>10</v>
      </c>
      <c r="V15" t="s">
        <v>5002</v>
      </c>
      <c r="W15" t="s">
        <v>5004</v>
      </c>
      <c r="X15" s="25" t="s">
        <v>1996</v>
      </c>
      <c r="Y15">
        <v>2</v>
      </c>
      <c r="Z15">
        <v>107</v>
      </c>
      <c r="AA15">
        <v>1</v>
      </c>
      <c r="AB15">
        <v>1</v>
      </c>
      <c r="AC15">
        <v>10</v>
      </c>
      <c r="AD15" t="s">
        <v>29</v>
      </c>
      <c r="AE15" s="74" t="str">
        <f t="shared" si="0"/>
        <v>r06725045方心成</v>
      </c>
      <c r="AF15" s="74">
        <f t="shared" si="1"/>
        <v>1</v>
      </c>
      <c r="AG15" s="74">
        <f t="shared" si="2"/>
        <v>0</v>
      </c>
      <c r="AH15" s="74">
        <f t="shared" si="3"/>
        <v>0</v>
      </c>
      <c r="AI15" s="74">
        <f t="shared" si="4"/>
        <v>1</v>
      </c>
      <c r="AJ15" s="74">
        <f t="shared" si="5"/>
        <v>0</v>
      </c>
      <c r="AK15" s="74">
        <f t="shared" si="6"/>
        <v>0</v>
      </c>
      <c r="AL15" s="73" t="str">
        <f t="shared" si="7"/>
        <v>所</v>
      </c>
      <c r="AM15" s="73" t="str">
        <f>IF($F15="學生",VLOOKUP($H15,系所名稱!$B$1:$D$122,3,FALSE),"非在校生")</f>
        <v>資管</v>
      </c>
      <c r="AN15" s="74" t="str">
        <f t="shared" si="8"/>
        <v>資管所</v>
      </c>
      <c r="AO15" s="74" t="str">
        <f t="shared" si="9"/>
        <v>資管所</v>
      </c>
      <c r="AQ15" s="24" t="s">
        <v>287</v>
      </c>
      <c r="AR15" s="25">
        <v>0</v>
      </c>
      <c r="AT15" s="24" t="s">
        <v>5372</v>
      </c>
      <c r="AU15" s="25">
        <v>6</v>
      </c>
    </row>
    <row r="16" spans="1:48">
      <c r="A16" t="s">
        <v>5379</v>
      </c>
      <c r="B16" t="s">
        <v>2046</v>
      </c>
      <c r="C16" t="s">
        <v>2047</v>
      </c>
      <c r="D16" t="s">
        <v>38</v>
      </c>
      <c r="E16" t="s">
        <v>2048</v>
      </c>
      <c r="F16" t="s">
        <v>23</v>
      </c>
      <c r="G16" t="s">
        <v>24</v>
      </c>
      <c r="H16" t="s">
        <v>49</v>
      </c>
      <c r="I16" t="s">
        <v>50</v>
      </c>
      <c r="J16">
        <v>963365545</v>
      </c>
      <c r="K16" t="s">
        <v>2049</v>
      </c>
      <c r="L16" t="s">
        <v>28</v>
      </c>
      <c r="M16" t="s">
        <v>30</v>
      </c>
      <c r="N16" t="s">
        <v>4952</v>
      </c>
      <c r="P16" t="s">
        <v>5380</v>
      </c>
      <c r="R16" t="s">
        <v>5381</v>
      </c>
      <c r="S16" t="s">
        <v>738</v>
      </c>
      <c r="T16" t="s">
        <v>2050</v>
      </c>
      <c r="U16">
        <v>6</v>
      </c>
      <c r="V16" t="s">
        <v>5382</v>
      </c>
      <c r="W16" t="s">
        <v>5383</v>
      </c>
      <c r="X16" s="25" t="s">
        <v>5384</v>
      </c>
      <c r="Y16">
        <v>2</v>
      </c>
      <c r="Z16">
        <v>107</v>
      </c>
      <c r="AA16">
        <v>1</v>
      </c>
      <c r="AB16">
        <v>1</v>
      </c>
      <c r="AC16">
        <v>10</v>
      </c>
      <c r="AE16" s="74" t="str">
        <f t="shared" si="0"/>
        <v>r06725045方心成</v>
      </c>
      <c r="AF16" s="74">
        <f t="shared" si="1"/>
        <v>1</v>
      </c>
      <c r="AG16" s="74">
        <f t="shared" si="2"/>
        <v>0</v>
      </c>
      <c r="AH16" s="74">
        <f t="shared" si="3"/>
        <v>0</v>
      </c>
      <c r="AI16" s="74">
        <f t="shared" si="4"/>
        <v>1</v>
      </c>
      <c r="AJ16" s="74">
        <f t="shared" si="5"/>
        <v>0</v>
      </c>
      <c r="AK16" s="74">
        <f t="shared" si="6"/>
        <v>0</v>
      </c>
      <c r="AL16" s="73" t="str">
        <f t="shared" si="7"/>
        <v>所</v>
      </c>
      <c r="AM16" s="73" t="str">
        <f>IF($F16="學生",VLOOKUP($H16,系所名稱!$B$1:$D$122,3,FALSE),"非在校生")</f>
        <v>資管</v>
      </c>
      <c r="AN16" s="74" t="str">
        <f t="shared" si="8"/>
        <v>資管所</v>
      </c>
      <c r="AO16" s="74" t="str">
        <f t="shared" si="9"/>
        <v>資管所</v>
      </c>
      <c r="AQ16" s="24" t="s">
        <v>1045</v>
      </c>
      <c r="AR16" s="25">
        <v>0</v>
      </c>
      <c r="AT16" s="24" t="s">
        <v>5373</v>
      </c>
      <c r="AU16" s="25">
        <v>126</v>
      </c>
    </row>
    <row r="17" spans="1:47">
      <c r="A17" t="s">
        <v>1278</v>
      </c>
      <c r="B17" t="s">
        <v>1279</v>
      </c>
      <c r="C17" t="s">
        <v>1280</v>
      </c>
      <c r="D17" t="s">
        <v>21</v>
      </c>
      <c r="E17" t="s">
        <v>1281</v>
      </c>
      <c r="F17" t="s">
        <v>23</v>
      </c>
      <c r="G17" t="s">
        <v>137</v>
      </c>
      <c r="H17" t="s">
        <v>138</v>
      </c>
      <c r="I17" t="s">
        <v>41</v>
      </c>
      <c r="J17">
        <v>952311018</v>
      </c>
      <c r="K17" t="s">
        <v>1282</v>
      </c>
      <c r="L17" t="s">
        <v>28</v>
      </c>
      <c r="M17" t="s">
        <v>30</v>
      </c>
      <c r="N17">
        <f>IF($R17="網路報名",IF($P17="否",1,0),0)</f>
        <v>1</v>
      </c>
      <c r="O17">
        <f>IF($R17="網路報名",IF($P17="是",1,0),0)</f>
        <v>0</v>
      </c>
      <c r="P17" t="s">
        <v>30</v>
      </c>
      <c r="R17" t="s">
        <v>31</v>
      </c>
      <c r="S17" t="s">
        <v>1283</v>
      </c>
      <c r="T17" t="s">
        <v>1284</v>
      </c>
      <c r="U17">
        <f>IF($R17="志工",$AC17*2,IF($R17="網路報名",$AC17,0))</f>
        <v>10</v>
      </c>
      <c r="V17" t="s">
        <v>5002</v>
      </c>
      <c r="W17" t="s">
        <v>5004</v>
      </c>
      <c r="X17" s="25" t="s">
        <v>1558</v>
      </c>
      <c r="Y17">
        <v>2</v>
      </c>
      <c r="Z17">
        <v>107</v>
      </c>
      <c r="AA17">
        <v>1</v>
      </c>
      <c r="AB17">
        <v>1</v>
      </c>
      <c r="AC17">
        <v>10</v>
      </c>
      <c r="AD17" t="s">
        <v>30</v>
      </c>
      <c r="AE17" s="74" t="str">
        <f t="shared" si="0"/>
        <v>b04303063方家昕</v>
      </c>
      <c r="AF17" s="74">
        <f t="shared" si="1"/>
        <v>1</v>
      </c>
      <c r="AG17" s="74">
        <f t="shared" si="2"/>
        <v>0</v>
      </c>
      <c r="AH17" s="74">
        <f t="shared" si="3"/>
        <v>0</v>
      </c>
      <c r="AI17" s="74">
        <f t="shared" si="4"/>
        <v>1</v>
      </c>
      <c r="AJ17" s="74">
        <f t="shared" si="5"/>
        <v>0</v>
      </c>
      <c r="AK17" s="74">
        <f t="shared" si="6"/>
        <v>0</v>
      </c>
      <c r="AL17" s="73" t="str">
        <f t="shared" si="7"/>
        <v>系</v>
      </c>
      <c r="AM17" s="73" t="str">
        <f>IF($F17="學生",VLOOKUP($H17,系所名稱!$B$1:$D$122,3,FALSE),"非在校生")</f>
        <v>其他</v>
      </c>
      <c r="AN17" s="74" t="str">
        <f t="shared" si="8"/>
        <v>其他系所</v>
      </c>
      <c r="AO17" s="74" t="str">
        <f t="shared" si="9"/>
        <v>其他系所</v>
      </c>
      <c r="AQ17" s="24" t="s">
        <v>921</v>
      </c>
      <c r="AR17" s="25">
        <v>1027</v>
      </c>
      <c r="AT17" s="24" t="s">
        <v>5298</v>
      </c>
      <c r="AU17" s="25">
        <v>137</v>
      </c>
    </row>
    <row r="18" spans="1:47">
      <c r="A18" t="s">
        <v>2440</v>
      </c>
      <c r="B18" t="s">
        <v>2441</v>
      </c>
      <c r="C18" t="s">
        <v>2442</v>
      </c>
      <c r="D18" t="s">
        <v>21</v>
      </c>
      <c r="E18" t="s">
        <v>2443</v>
      </c>
      <c r="F18" t="s">
        <v>23</v>
      </c>
      <c r="G18" t="s">
        <v>24</v>
      </c>
      <c r="H18" t="s">
        <v>257</v>
      </c>
      <c r="I18" t="s">
        <v>41</v>
      </c>
      <c r="J18">
        <v>975686915</v>
      </c>
      <c r="K18" t="s">
        <v>2444</v>
      </c>
      <c r="L18" t="s">
        <v>28</v>
      </c>
      <c r="M18" t="s">
        <v>30</v>
      </c>
      <c r="N18">
        <f>IF($R18="網路報名",IF($P18="否",1,0),0)</f>
        <v>0</v>
      </c>
      <c r="O18">
        <f>IF($R18="網路報名",IF($P18="是",1,0),0)</f>
        <v>1</v>
      </c>
      <c r="P18" t="s">
        <v>29</v>
      </c>
      <c r="R18" t="s">
        <v>2002</v>
      </c>
      <c r="S18" t="s">
        <v>2445</v>
      </c>
      <c r="T18" t="s">
        <v>2446</v>
      </c>
      <c r="U18">
        <f>IF($R18="志工",$AC18*2,IF($R18="網路報名",$AC18,0))</f>
        <v>10</v>
      </c>
      <c r="V18" t="s">
        <v>5002</v>
      </c>
      <c r="W18" t="s">
        <v>5004</v>
      </c>
      <c r="X18" s="25" t="s">
        <v>1996</v>
      </c>
      <c r="Y18">
        <v>2</v>
      </c>
      <c r="Z18">
        <v>107</v>
      </c>
      <c r="AA18">
        <v>1</v>
      </c>
      <c r="AB18">
        <v>1</v>
      </c>
      <c r="AC18">
        <v>10</v>
      </c>
      <c r="AD18" t="s">
        <v>30</v>
      </c>
      <c r="AE18" s="74" t="str">
        <f t="shared" si="0"/>
        <v>b06703007方婕薰</v>
      </c>
      <c r="AF18" s="74">
        <f t="shared" si="1"/>
        <v>0</v>
      </c>
      <c r="AG18" s="74">
        <f t="shared" si="2"/>
        <v>1</v>
      </c>
      <c r="AH18" s="74">
        <f t="shared" si="3"/>
        <v>10</v>
      </c>
      <c r="AI18" s="74">
        <f t="shared" si="4"/>
        <v>0</v>
      </c>
      <c r="AJ18" s="74">
        <f t="shared" si="5"/>
        <v>0</v>
      </c>
      <c r="AK18" s="74">
        <f t="shared" si="6"/>
        <v>0</v>
      </c>
      <c r="AL18" s="73" t="str">
        <f t="shared" si="7"/>
        <v>系</v>
      </c>
      <c r="AM18" s="73" t="str">
        <f>IF($F18="學生",VLOOKUP($H18,系所名稱!$B$1:$D$122,3,FALSE),"非在校生")</f>
        <v>財金</v>
      </c>
      <c r="AN18" s="74" t="str">
        <f t="shared" si="8"/>
        <v>財金系</v>
      </c>
      <c r="AO18" s="74" t="str">
        <f t="shared" si="9"/>
        <v>財金系</v>
      </c>
      <c r="AQ18" s="24" t="s">
        <v>4231</v>
      </c>
      <c r="AR18" s="25">
        <v>0</v>
      </c>
      <c r="AT18" s="24" t="s">
        <v>5374</v>
      </c>
      <c r="AU18" s="25">
        <v>432</v>
      </c>
    </row>
    <row r="19" spans="1:47">
      <c r="A19" t="s">
        <v>6155</v>
      </c>
      <c r="B19" t="s">
        <v>2441</v>
      </c>
      <c r="C19" t="s">
        <v>2442</v>
      </c>
      <c r="D19" t="s">
        <v>21</v>
      </c>
      <c r="E19" t="s">
        <v>2443</v>
      </c>
      <c r="F19" t="s">
        <v>23</v>
      </c>
      <c r="G19" t="s">
        <v>24</v>
      </c>
      <c r="H19" t="s">
        <v>257</v>
      </c>
      <c r="I19" t="s">
        <v>41</v>
      </c>
      <c r="J19">
        <v>975686915</v>
      </c>
      <c r="K19" t="s">
        <v>2444</v>
      </c>
      <c r="L19" t="s">
        <v>28</v>
      </c>
      <c r="M19" t="s">
        <v>30</v>
      </c>
      <c r="N19" t="s">
        <v>4952</v>
      </c>
      <c r="P19" t="s">
        <v>29</v>
      </c>
      <c r="R19" t="s">
        <v>6071</v>
      </c>
      <c r="S19" t="s">
        <v>6156</v>
      </c>
      <c r="T19" t="s">
        <v>2446</v>
      </c>
      <c r="U19">
        <v>6</v>
      </c>
      <c r="V19" t="s">
        <v>5002</v>
      </c>
      <c r="W19" t="s">
        <v>6687</v>
      </c>
      <c r="X19" s="25" t="s">
        <v>6686</v>
      </c>
      <c r="Y19">
        <v>2</v>
      </c>
      <c r="Z19">
        <v>107</v>
      </c>
      <c r="AA19">
        <v>1</v>
      </c>
      <c r="AB19">
        <v>1</v>
      </c>
      <c r="AC19">
        <v>10</v>
      </c>
      <c r="AD19" t="s">
        <v>30</v>
      </c>
      <c r="AE19" s="74" t="str">
        <f t="shared" si="0"/>
        <v>b06703007方婕薰</v>
      </c>
      <c r="AF19" s="74">
        <f t="shared" si="1"/>
        <v>0</v>
      </c>
      <c r="AG19" s="74">
        <f t="shared" si="2"/>
        <v>1</v>
      </c>
      <c r="AH19" s="74">
        <f t="shared" si="3"/>
        <v>10</v>
      </c>
      <c r="AI19" s="74">
        <f t="shared" si="4"/>
        <v>0</v>
      </c>
      <c r="AJ19" s="74">
        <f t="shared" si="5"/>
        <v>0</v>
      </c>
      <c r="AK19" s="74">
        <f t="shared" si="6"/>
        <v>0</v>
      </c>
      <c r="AL19" s="73" t="str">
        <f t="shared" si="7"/>
        <v>系</v>
      </c>
      <c r="AM19" s="73" t="str">
        <f>IF($F19="學生",VLOOKUP($H19,系所名稱!$B$1:$D$122,3,FALSE),"非在校生")</f>
        <v>財金</v>
      </c>
      <c r="AN19" s="74" t="str">
        <f t="shared" si="8"/>
        <v>財金系</v>
      </c>
      <c r="AO19" s="74" t="str">
        <f t="shared" si="9"/>
        <v>財金系</v>
      </c>
      <c r="AQ19" s="24" t="s">
        <v>7300</v>
      </c>
      <c r="AR19" s="25">
        <v>15</v>
      </c>
      <c r="AT19" s="24" t="s">
        <v>257</v>
      </c>
      <c r="AU19" s="25">
        <v>191</v>
      </c>
    </row>
    <row r="20" spans="1:47">
      <c r="A20" t="s">
        <v>6396</v>
      </c>
      <c r="B20" t="s">
        <v>2441</v>
      </c>
      <c r="C20" t="s">
        <v>2442</v>
      </c>
      <c r="D20" t="s">
        <v>21</v>
      </c>
      <c r="E20" t="s">
        <v>2443</v>
      </c>
      <c r="F20" t="s">
        <v>23</v>
      </c>
      <c r="G20" t="s">
        <v>24</v>
      </c>
      <c r="H20" t="s">
        <v>257</v>
      </c>
      <c r="I20" t="s">
        <v>41</v>
      </c>
      <c r="J20">
        <v>975686915</v>
      </c>
      <c r="K20" t="s">
        <v>2444</v>
      </c>
      <c r="L20" t="s">
        <v>28</v>
      </c>
      <c r="M20" t="s">
        <v>30</v>
      </c>
      <c r="N20" t="s">
        <v>4952</v>
      </c>
      <c r="P20" t="s">
        <v>29</v>
      </c>
      <c r="R20" t="s">
        <v>6397</v>
      </c>
      <c r="S20" t="s">
        <v>5041</v>
      </c>
      <c r="T20" t="s">
        <v>2446</v>
      </c>
      <c r="U20">
        <v>6</v>
      </c>
      <c r="V20" t="s">
        <v>5002</v>
      </c>
      <c r="W20" t="s">
        <v>6687</v>
      </c>
      <c r="X20" s="25" t="s">
        <v>6700</v>
      </c>
      <c r="Y20">
        <v>2</v>
      </c>
      <c r="Z20">
        <v>107</v>
      </c>
      <c r="AA20">
        <v>1</v>
      </c>
      <c r="AB20">
        <v>1</v>
      </c>
      <c r="AC20">
        <v>10</v>
      </c>
      <c r="AD20" t="s">
        <v>30</v>
      </c>
      <c r="AE20" s="74" t="str">
        <f t="shared" si="0"/>
        <v>b06703007方婕薰</v>
      </c>
      <c r="AF20" s="74">
        <f t="shared" si="1"/>
        <v>0</v>
      </c>
      <c r="AG20" s="74">
        <f t="shared" si="2"/>
        <v>1</v>
      </c>
      <c r="AH20" s="74">
        <f t="shared" si="3"/>
        <v>10</v>
      </c>
      <c r="AI20" s="74">
        <f t="shared" si="4"/>
        <v>0</v>
      </c>
      <c r="AJ20" s="74">
        <f t="shared" si="5"/>
        <v>0</v>
      </c>
      <c r="AK20" s="74">
        <f t="shared" si="6"/>
        <v>0</v>
      </c>
      <c r="AL20" s="73" t="str">
        <f t="shared" si="7"/>
        <v>系</v>
      </c>
      <c r="AM20" s="73" t="str">
        <f>IF($F20="學生",VLOOKUP($H20,系所名稱!$B$1:$D$122,3,FALSE),"非在校生")</f>
        <v>財金</v>
      </c>
      <c r="AN20" s="74" t="str">
        <f t="shared" si="8"/>
        <v>財金系</v>
      </c>
      <c r="AO20" s="74" t="str">
        <f t="shared" si="9"/>
        <v>財金系</v>
      </c>
      <c r="AQ20" s="24" t="s">
        <v>4232</v>
      </c>
      <c r="AR20" s="25">
        <v>1042</v>
      </c>
      <c r="AT20" s="24" t="s">
        <v>4106</v>
      </c>
      <c r="AU20" s="25">
        <v>44</v>
      </c>
    </row>
    <row r="21" spans="1:47">
      <c r="A21" t="s">
        <v>2711</v>
      </c>
      <c r="B21" t="s">
        <v>2717</v>
      </c>
      <c r="C21" t="s">
        <v>2718</v>
      </c>
      <c r="D21" t="s">
        <v>21</v>
      </c>
      <c r="E21" t="s">
        <v>2719</v>
      </c>
      <c r="F21" t="s">
        <v>23</v>
      </c>
      <c r="G21" t="s">
        <v>137</v>
      </c>
      <c r="H21" t="s">
        <v>138</v>
      </c>
      <c r="I21" t="s">
        <v>41</v>
      </c>
      <c r="J21">
        <v>920421358</v>
      </c>
      <c r="K21" t="s">
        <v>2720</v>
      </c>
      <c r="L21" t="s">
        <v>28</v>
      </c>
      <c r="M21" t="s">
        <v>29</v>
      </c>
      <c r="N21">
        <f>IF($R21="網路報名",IF($P21="否",1,0),0)</f>
        <v>0</v>
      </c>
      <c r="O21">
        <f>IF($R21="網路報名",IF($P21="是",1,0),0)</f>
        <v>0</v>
      </c>
      <c r="P21" t="s">
        <v>29</v>
      </c>
      <c r="R21" t="s">
        <v>2660</v>
      </c>
      <c r="T21" t="s">
        <v>2721</v>
      </c>
      <c r="U21">
        <f>IF($R21="志工",$AC21*2,IF($R21="網路報名",$AC21,0))</f>
        <v>0</v>
      </c>
      <c r="V21" t="s">
        <v>5002</v>
      </c>
      <c r="W21" t="s">
        <v>5004</v>
      </c>
      <c r="X21" s="25" t="s">
        <v>1996</v>
      </c>
      <c r="Y21">
        <v>2</v>
      </c>
      <c r="Z21">
        <v>107</v>
      </c>
      <c r="AA21">
        <v>1</v>
      </c>
      <c r="AB21">
        <v>1</v>
      </c>
      <c r="AC21">
        <v>10</v>
      </c>
      <c r="AE21" s="74" t="str">
        <f t="shared" si="0"/>
        <v>b06303072方稚芸</v>
      </c>
      <c r="AF21" s="74">
        <f t="shared" si="1"/>
        <v>0</v>
      </c>
      <c r="AG21" s="74">
        <f t="shared" si="2"/>
        <v>0</v>
      </c>
      <c r="AH21" s="74">
        <f t="shared" si="3"/>
        <v>0</v>
      </c>
      <c r="AI21" s="74">
        <f t="shared" si="4"/>
        <v>0</v>
      </c>
      <c r="AJ21" s="74">
        <f t="shared" si="5"/>
        <v>1</v>
      </c>
      <c r="AK21" s="74">
        <f t="shared" si="6"/>
        <v>0</v>
      </c>
      <c r="AL21" s="73" t="str">
        <f t="shared" si="7"/>
        <v>系</v>
      </c>
      <c r="AM21" s="73" t="str">
        <f>IF($F21="學生",VLOOKUP($H21,系所名稱!$B$1:$D$122,3,FALSE),"非在校生")</f>
        <v>其他</v>
      </c>
      <c r="AN21" s="74" t="str">
        <f t="shared" si="8"/>
        <v>其他系所</v>
      </c>
      <c r="AO21" s="74" t="str">
        <f t="shared" si="9"/>
        <v>其他系所</v>
      </c>
      <c r="AR21"/>
      <c r="AT21" s="24" t="s">
        <v>25</v>
      </c>
      <c r="AU21" s="25">
        <v>44</v>
      </c>
    </row>
    <row r="22" spans="1:47">
      <c r="A22" t="s">
        <v>205</v>
      </c>
      <c r="B22" t="s">
        <v>2717</v>
      </c>
      <c r="C22" t="s">
        <v>2718</v>
      </c>
      <c r="D22" t="s">
        <v>21</v>
      </c>
      <c r="E22" t="s">
        <v>2719</v>
      </c>
      <c r="F22" t="s">
        <v>23</v>
      </c>
      <c r="G22" t="s">
        <v>137</v>
      </c>
      <c r="H22" t="s">
        <v>138</v>
      </c>
      <c r="I22" t="s">
        <v>41</v>
      </c>
      <c r="J22">
        <v>920421358</v>
      </c>
      <c r="K22" t="s">
        <v>2773</v>
      </c>
      <c r="L22" t="s">
        <v>28</v>
      </c>
      <c r="M22" t="s">
        <v>30</v>
      </c>
      <c r="N22">
        <f>IF($R22="網路報名",IF($P22="否",1,0),0)</f>
        <v>1</v>
      </c>
      <c r="O22">
        <f>IF($R22="網路報名",IF($P22="是",1,0),0)</f>
        <v>0</v>
      </c>
      <c r="P22" t="s">
        <v>2774</v>
      </c>
      <c r="R22" t="s">
        <v>2775</v>
      </c>
      <c r="S22" t="s">
        <v>2776</v>
      </c>
      <c r="T22" t="s">
        <v>2721</v>
      </c>
      <c r="U22">
        <f>IF($R22="志工",$AC22*2,IF($R22="網路報名",$AC22,0))</f>
        <v>10</v>
      </c>
      <c r="V22" t="s">
        <v>5002</v>
      </c>
      <c r="W22" t="s">
        <v>5004</v>
      </c>
      <c r="X22" s="25" t="s">
        <v>3292</v>
      </c>
      <c r="Y22">
        <v>2</v>
      </c>
      <c r="Z22">
        <v>107</v>
      </c>
      <c r="AA22">
        <v>1</v>
      </c>
      <c r="AB22">
        <v>1</v>
      </c>
      <c r="AC22">
        <v>10</v>
      </c>
      <c r="AD22" t="s">
        <v>30</v>
      </c>
      <c r="AE22" s="74" t="str">
        <f t="shared" si="0"/>
        <v>b06303072方稚芸</v>
      </c>
      <c r="AF22" s="74">
        <f t="shared" si="1"/>
        <v>1</v>
      </c>
      <c r="AG22" s="74">
        <f t="shared" si="2"/>
        <v>0</v>
      </c>
      <c r="AH22" s="74">
        <f t="shared" si="3"/>
        <v>0</v>
      </c>
      <c r="AI22" s="74">
        <f t="shared" si="4"/>
        <v>1</v>
      </c>
      <c r="AJ22" s="74">
        <f t="shared" si="5"/>
        <v>0</v>
      </c>
      <c r="AK22" s="74">
        <f t="shared" si="6"/>
        <v>0</v>
      </c>
      <c r="AL22" s="73" t="str">
        <f t="shared" si="7"/>
        <v>系</v>
      </c>
      <c r="AM22" s="73" t="str">
        <f>IF($F22="學生",VLOOKUP($H22,系所名稱!$B$1:$D$122,3,FALSE),"非在校生")</f>
        <v>其他</v>
      </c>
      <c r="AN22" s="74" t="str">
        <f t="shared" si="8"/>
        <v>其他系所</v>
      </c>
      <c r="AO22" s="74" t="str">
        <f t="shared" si="9"/>
        <v>其他系所</v>
      </c>
      <c r="AR22"/>
      <c r="AT22" s="24" t="s">
        <v>40</v>
      </c>
      <c r="AU22" s="25">
        <v>102</v>
      </c>
    </row>
    <row r="23" spans="1:47">
      <c r="A23" t="s">
        <v>3570</v>
      </c>
      <c r="B23" t="s">
        <v>2717</v>
      </c>
      <c r="C23" t="s">
        <v>2718</v>
      </c>
      <c r="D23" t="s">
        <v>21</v>
      </c>
      <c r="E23" t="s">
        <v>2719</v>
      </c>
      <c r="F23" t="s">
        <v>23</v>
      </c>
      <c r="G23" t="s">
        <v>137</v>
      </c>
      <c r="H23" t="s">
        <v>138</v>
      </c>
      <c r="I23" t="s">
        <v>41</v>
      </c>
      <c r="J23">
        <v>920421358</v>
      </c>
      <c r="K23" t="s">
        <v>2773</v>
      </c>
      <c r="L23" t="s">
        <v>28</v>
      </c>
      <c r="M23" t="s">
        <v>30</v>
      </c>
      <c r="N23">
        <f>IF($R23="網路報名",IF($P23="否",1,0),0)</f>
        <v>0</v>
      </c>
      <c r="O23">
        <f>IF($R23="網路報名",IF($P23="是",1,0),0)</f>
        <v>1</v>
      </c>
      <c r="P23" t="s">
        <v>29</v>
      </c>
      <c r="R23" t="s">
        <v>31</v>
      </c>
      <c r="S23" t="s">
        <v>3571</v>
      </c>
      <c r="T23" t="s">
        <v>2721</v>
      </c>
      <c r="U23">
        <f>IF($R23="志工",$AC23*2,IF($R23="網路報名",$AC23,0))</f>
        <v>10</v>
      </c>
      <c r="V23" t="s">
        <v>5002</v>
      </c>
      <c r="W23" t="s">
        <v>5004</v>
      </c>
      <c r="X23" s="25" t="s">
        <v>3481</v>
      </c>
      <c r="Y23">
        <v>2</v>
      </c>
      <c r="Z23">
        <v>107</v>
      </c>
      <c r="AA23">
        <v>1</v>
      </c>
      <c r="AB23">
        <v>1</v>
      </c>
      <c r="AC23">
        <v>10</v>
      </c>
      <c r="AD23" t="s">
        <v>30</v>
      </c>
      <c r="AE23" s="74" t="str">
        <f t="shared" si="0"/>
        <v>b06303072方稚芸</v>
      </c>
      <c r="AF23" s="74">
        <f t="shared" si="1"/>
        <v>0</v>
      </c>
      <c r="AG23" s="74">
        <f t="shared" si="2"/>
        <v>1</v>
      </c>
      <c r="AH23" s="74">
        <f t="shared" si="3"/>
        <v>10</v>
      </c>
      <c r="AI23" s="74">
        <f t="shared" si="4"/>
        <v>0</v>
      </c>
      <c r="AJ23" s="74">
        <f t="shared" si="5"/>
        <v>0</v>
      </c>
      <c r="AK23" s="74">
        <f t="shared" si="6"/>
        <v>0</v>
      </c>
      <c r="AL23" s="73" t="str">
        <f t="shared" si="7"/>
        <v>系</v>
      </c>
      <c r="AM23" s="73" t="str">
        <f>IF($F23="學生",VLOOKUP($H23,系所名稱!$B$1:$D$122,3,FALSE),"非在校生")</f>
        <v>其他</v>
      </c>
      <c r="AN23" s="74" t="str">
        <f t="shared" si="8"/>
        <v>其他系所</v>
      </c>
      <c r="AO23" s="74" t="str">
        <f t="shared" si="9"/>
        <v>其他系所</v>
      </c>
      <c r="AR23"/>
      <c r="AT23" s="24" t="s">
        <v>4012</v>
      </c>
      <c r="AU23" s="25">
        <v>90</v>
      </c>
    </row>
    <row r="24" spans="1:47">
      <c r="A24" t="s">
        <v>1483</v>
      </c>
      <c r="B24" t="s">
        <v>2717</v>
      </c>
      <c r="C24" t="s">
        <v>2718</v>
      </c>
      <c r="D24" t="s">
        <v>21</v>
      </c>
      <c r="E24" t="s">
        <v>2719</v>
      </c>
      <c r="F24" t="s">
        <v>23</v>
      </c>
      <c r="G24" t="s">
        <v>137</v>
      </c>
      <c r="H24" t="s">
        <v>138</v>
      </c>
      <c r="I24" t="s">
        <v>41</v>
      </c>
      <c r="J24">
        <v>920421358</v>
      </c>
      <c r="K24" t="s">
        <v>2773</v>
      </c>
      <c r="L24" t="s">
        <v>28</v>
      </c>
      <c r="M24" t="s">
        <v>30</v>
      </c>
      <c r="N24" t="s">
        <v>4952</v>
      </c>
      <c r="P24" t="s">
        <v>5380</v>
      </c>
      <c r="R24" t="s">
        <v>5385</v>
      </c>
      <c r="S24" t="s">
        <v>2776</v>
      </c>
      <c r="T24" t="s">
        <v>2721</v>
      </c>
      <c r="U24">
        <v>6</v>
      </c>
      <c r="V24" t="s">
        <v>5386</v>
      </c>
      <c r="W24" t="s">
        <v>5387</v>
      </c>
      <c r="X24" s="25" t="s">
        <v>5388</v>
      </c>
      <c r="Y24">
        <v>2</v>
      </c>
      <c r="Z24">
        <v>107</v>
      </c>
      <c r="AA24">
        <v>1</v>
      </c>
      <c r="AB24">
        <v>1</v>
      </c>
      <c r="AC24">
        <v>10</v>
      </c>
      <c r="AE24" s="74" t="str">
        <f t="shared" si="0"/>
        <v>b06303072方稚芸</v>
      </c>
      <c r="AF24" s="74">
        <f t="shared" si="1"/>
        <v>1</v>
      </c>
      <c r="AG24" s="74">
        <f t="shared" si="2"/>
        <v>0</v>
      </c>
      <c r="AH24" s="74">
        <f t="shared" si="3"/>
        <v>0</v>
      </c>
      <c r="AI24" s="74">
        <f t="shared" si="4"/>
        <v>1</v>
      </c>
      <c r="AJ24" s="74">
        <f t="shared" si="5"/>
        <v>0</v>
      </c>
      <c r="AK24" s="74">
        <f t="shared" si="6"/>
        <v>0</v>
      </c>
      <c r="AL24" s="73" t="str">
        <f t="shared" si="7"/>
        <v>系</v>
      </c>
      <c r="AM24" s="73" t="str">
        <f>IF($F24="學生",VLOOKUP($H24,系所名稱!$B$1:$D$122,3,FALSE),"非在校生")</f>
        <v>其他</v>
      </c>
      <c r="AN24" s="74" t="str">
        <f t="shared" si="8"/>
        <v>其他系所</v>
      </c>
      <c r="AO24" s="74" t="str">
        <f t="shared" si="9"/>
        <v>其他系所</v>
      </c>
      <c r="AR24"/>
      <c r="AT24" s="24" t="s">
        <v>2521</v>
      </c>
      <c r="AU24" s="25">
        <v>2</v>
      </c>
    </row>
    <row r="25" spans="1:47">
      <c r="A25" t="s">
        <v>5130</v>
      </c>
      <c r="B25" t="s">
        <v>5132</v>
      </c>
      <c r="C25" t="s">
        <v>5133</v>
      </c>
      <c r="D25" t="s">
        <v>38</v>
      </c>
      <c r="E25" t="s">
        <v>3163</v>
      </c>
      <c r="F25" t="s">
        <v>23</v>
      </c>
      <c r="G25" t="s">
        <v>24</v>
      </c>
      <c r="H25" t="s">
        <v>187</v>
      </c>
      <c r="I25" t="s">
        <v>41</v>
      </c>
      <c r="J25">
        <v>228226373</v>
      </c>
      <c r="L25" t="s">
        <v>28</v>
      </c>
      <c r="M25" t="s">
        <v>29</v>
      </c>
      <c r="N25" t="s">
        <v>4952</v>
      </c>
      <c r="P25" t="s">
        <v>29</v>
      </c>
      <c r="R25" t="s">
        <v>5008</v>
      </c>
      <c r="T25" t="s">
        <v>5134</v>
      </c>
      <c r="V25" t="s">
        <v>5232</v>
      </c>
      <c r="W25" t="s">
        <v>5233</v>
      </c>
      <c r="X25" s="25" t="s">
        <v>5234</v>
      </c>
      <c r="Y25">
        <v>2</v>
      </c>
      <c r="Z25">
        <v>107</v>
      </c>
      <c r="AA25">
        <v>1</v>
      </c>
      <c r="AB25">
        <v>0</v>
      </c>
      <c r="AC25">
        <v>0</v>
      </c>
      <c r="AE25" s="74" t="str">
        <f t="shared" si="0"/>
        <v>B04701113方薇雅</v>
      </c>
      <c r="AF25" s="74">
        <f t="shared" si="1"/>
        <v>0</v>
      </c>
      <c r="AG25" s="74">
        <f t="shared" si="2"/>
        <v>1</v>
      </c>
      <c r="AH25" s="74">
        <f t="shared" si="3"/>
        <v>0</v>
      </c>
      <c r="AI25" s="74">
        <f t="shared" si="4"/>
        <v>0</v>
      </c>
      <c r="AJ25" s="74">
        <f t="shared" si="5"/>
        <v>0</v>
      </c>
      <c r="AK25" s="74">
        <f t="shared" si="6"/>
        <v>0</v>
      </c>
      <c r="AL25" s="73" t="str">
        <f t="shared" si="7"/>
        <v>系</v>
      </c>
      <c r="AM25" s="73" t="str">
        <f>IF($F25="學生",VLOOKUP($H25,系所名稱!$B$1:$D$122,3,FALSE),"非在校生")</f>
        <v>工管</v>
      </c>
      <c r="AN25" s="74" t="str">
        <f t="shared" si="8"/>
        <v>工管系</v>
      </c>
      <c r="AO25" s="74" t="str">
        <f t="shared" si="9"/>
        <v>工管系</v>
      </c>
      <c r="AR25"/>
      <c r="AT25" s="24" t="s">
        <v>76</v>
      </c>
      <c r="AU25" s="25">
        <v>112</v>
      </c>
    </row>
    <row r="26" spans="1:47">
      <c r="A26" t="s">
        <v>1814</v>
      </c>
      <c r="B26" t="s">
        <v>1815</v>
      </c>
      <c r="C26" t="s">
        <v>1816</v>
      </c>
      <c r="D26" t="s">
        <v>21</v>
      </c>
      <c r="E26" t="s">
        <v>1817</v>
      </c>
      <c r="F26" t="s">
        <v>23</v>
      </c>
      <c r="G26" t="s">
        <v>24</v>
      </c>
      <c r="H26" t="s">
        <v>76</v>
      </c>
      <c r="I26" t="s">
        <v>41</v>
      </c>
      <c r="K26" t="s">
        <v>1818</v>
      </c>
      <c r="L26" t="s">
        <v>28</v>
      </c>
      <c r="M26" t="s">
        <v>29</v>
      </c>
      <c r="N26">
        <f>IF($R26="網路報名",IF($P26="否",1,0),0)</f>
        <v>0</v>
      </c>
      <c r="O26">
        <f>IF($R26="網路報名",IF($P26="是",1,0),0)</f>
        <v>0</v>
      </c>
      <c r="P26" t="s">
        <v>29</v>
      </c>
      <c r="R26" t="s">
        <v>216</v>
      </c>
      <c r="T26" t="s">
        <v>1819</v>
      </c>
      <c r="U26">
        <f>IF($R26="志工",$AC26*2,IF($R26="網路報名",$AC26,0))</f>
        <v>0</v>
      </c>
      <c r="V26" t="s">
        <v>5002</v>
      </c>
      <c r="W26" t="s">
        <v>5004</v>
      </c>
      <c r="X26" s="25" t="s">
        <v>1567</v>
      </c>
      <c r="Y26">
        <v>2</v>
      </c>
      <c r="Z26">
        <v>107</v>
      </c>
      <c r="AA26">
        <v>1</v>
      </c>
      <c r="AB26">
        <v>1</v>
      </c>
      <c r="AC26">
        <v>10</v>
      </c>
      <c r="AE26" s="74" t="str">
        <f t="shared" si="0"/>
        <v>b06702019毛意璇</v>
      </c>
      <c r="AF26" s="74">
        <f t="shared" si="1"/>
        <v>0</v>
      </c>
      <c r="AG26" s="74">
        <f t="shared" si="2"/>
        <v>0</v>
      </c>
      <c r="AH26" s="74">
        <f t="shared" si="3"/>
        <v>0</v>
      </c>
      <c r="AI26" s="74">
        <f t="shared" si="4"/>
        <v>0</v>
      </c>
      <c r="AJ26" s="74">
        <f t="shared" si="5"/>
        <v>1</v>
      </c>
      <c r="AK26" s="74">
        <f t="shared" si="6"/>
        <v>0</v>
      </c>
      <c r="AL26" s="73" t="str">
        <f t="shared" si="7"/>
        <v>系</v>
      </c>
      <c r="AM26" s="73" t="str">
        <f>IF($F26="學生",VLOOKUP($H26,系所名稱!$B$1:$D$122,3,FALSE),"非在校生")</f>
        <v>會計</v>
      </c>
      <c r="AN26" s="74" t="str">
        <f t="shared" si="8"/>
        <v>會計系</v>
      </c>
      <c r="AO26" s="74" t="str">
        <f t="shared" si="9"/>
        <v>會計系</v>
      </c>
      <c r="AR26"/>
      <c r="AT26" s="24" t="s">
        <v>5375</v>
      </c>
      <c r="AU26" s="25">
        <v>27</v>
      </c>
    </row>
    <row r="27" spans="1:47">
      <c r="A27" t="s">
        <v>253</v>
      </c>
      <c r="B27" t="s">
        <v>260</v>
      </c>
      <c r="C27" t="s">
        <v>261</v>
      </c>
      <c r="D27" t="s">
        <v>21</v>
      </c>
      <c r="E27" t="s">
        <v>262</v>
      </c>
      <c r="F27" t="s">
        <v>23</v>
      </c>
      <c r="G27" t="s">
        <v>24</v>
      </c>
      <c r="H27" t="s">
        <v>257</v>
      </c>
      <c r="I27" t="s">
        <v>41</v>
      </c>
      <c r="J27">
        <v>988654950</v>
      </c>
      <c r="L27" t="s">
        <v>28</v>
      </c>
      <c r="M27" t="s">
        <v>29</v>
      </c>
      <c r="N27">
        <f>IF($R27="網路報名",IF($P27="否",1,0),0)</f>
        <v>0</v>
      </c>
      <c r="O27">
        <f>IF($R27="網路報名",IF($P27="是",1,0),0)</f>
        <v>0</v>
      </c>
      <c r="P27" t="s">
        <v>29</v>
      </c>
      <c r="R27" t="s">
        <v>216</v>
      </c>
      <c r="T27" t="s">
        <v>263</v>
      </c>
      <c r="U27">
        <f>IF($R27="志工",$AC27*2,IF($R27="網路報名",$AC27,0))</f>
        <v>0</v>
      </c>
      <c r="V27" t="s">
        <v>5002</v>
      </c>
      <c r="W27" t="s">
        <v>5004</v>
      </c>
      <c r="X27" s="25" t="s">
        <v>289</v>
      </c>
      <c r="Y27">
        <v>2</v>
      </c>
      <c r="Z27">
        <v>107</v>
      </c>
      <c r="AA27">
        <v>1</v>
      </c>
      <c r="AB27">
        <v>1</v>
      </c>
      <c r="AC27">
        <v>10</v>
      </c>
      <c r="AE27" s="74" t="str">
        <f t="shared" si="0"/>
        <v>b06703072王?明</v>
      </c>
      <c r="AF27" s="74">
        <f t="shared" si="1"/>
        <v>0</v>
      </c>
      <c r="AG27" s="74">
        <f t="shared" si="2"/>
        <v>0</v>
      </c>
      <c r="AH27" s="74">
        <f t="shared" si="3"/>
        <v>0</v>
      </c>
      <c r="AI27" s="74">
        <f t="shared" si="4"/>
        <v>0</v>
      </c>
      <c r="AJ27" s="74">
        <f t="shared" si="5"/>
        <v>1</v>
      </c>
      <c r="AK27" s="74">
        <f t="shared" si="6"/>
        <v>0</v>
      </c>
      <c r="AL27" s="73" t="str">
        <f t="shared" si="7"/>
        <v>系</v>
      </c>
      <c r="AM27" s="73" t="str">
        <f>IF($F27="學生",VLOOKUP($H27,系所名稱!$B$1:$D$122,3,FALSE),"非在校生")</f>
        <v>財金</v>
      </c>
      <c r="AN27" s="74" t="str">
        <f t="shared" si="8"/>
        <v>財金系</v>
      </c>
      <c r="AO27" s="74" t="str">
        <f t="shared" si="9"/>
        <v>財金系</v>
      </c>
      <c r="AR27"/>
      <c r="AT27" s="24" t="s">
        <v>49</v>
      </c>
      <c r="AU27" s="25">
        <v>17</v>
      </c>
    </row>
    <row r="28" spans="1:47">
      <c r="A28" t="s">
        <v>5942</v>
      </c>
      <c r="B28" t="s">
        <v>5943</v>
      </c>
      <c r="C28" t="s">
        <v>5944</v>
      </c>
      <c r="D28" t="s">
        <v>38</v>
      </c>
      <c r="E28" t="s">
        <v>5945</v>
      </c>
      <c r="F28" t="s">
        <v>177</v>
      </c>
      <c r="H28" t="s">
        <v>5946</v>
      </c>
      <c r="I28" t="s">
        <v>5947</v>
      </c>
      <c r="J28">
        <v>932940515</v>
      </c>
      <c r="K28" t="s">
        <v>5948</v>
      </c>
      <c r="L28" t="s">
        <v>28</v>
      </c>
      <c r="M28" t="s">
        <v>30</v>
      </c>
      <c r="N28" t="s">
        <v>4952</v>
      </c>
      <c r="P28" t="s">
        <v>29</v>
      </c>
      <c r="R28" t="s">
        <v>5919</v>
      </c>
      <c r="S28" t="s">
        <v>5949</v>
      </c>
      <c r="T28" t="s">
        <v>5950</v>
      </c>
      <c r="U28">
        <v>6</v>
      </c>
      <c r="V28" s="24" t="s">
        <v>3294</v>
      </c>
      <c r="W28" t="s">
        <v>7195</v>
      </c>
      <c r="X28" s="25" t="s">
        <v>6684</v>
      </c>
      <c r="Y28">
        <v>2</v>
      </c>
      <c r="Z28">
        <v>107</v>
      </c>
      <c r="AA28">
        <v>1</v>
      </c>
      <c r="AB28">
        <v>1</v>
      </c>
      <c r="AC28">
        <v>10</v>
      </c>
      <c r="AD28" t="s">
        <v>5951</v>
      </c>
      <c r="AE28" s="74" t="str">
        <f t="shared" si="0"/>
        <v>bubucosmos王文宗</v>
      </c>
      <c r="AF28" s="74">
        <f t="shared" si="1"/>
        <v>0</v>
      </c>
      <c r="AG28" s="74">
        <f t="shared" si="2"/>
        <v>1</v>
      </c>
      <c r="AH28" s="74">
        <f t="shared" si="3"/>
        <v>10</v>
      </c>
      <c r="AI28" s="74">
        <f t="shared" si="4"/>
        <v>0</v>
      </c>
      <c r="AJ28" s="74">
        <f t="shared" si="5"/>
        <v>0</v>
      </c>
      <c r="AK28" s="74">
        <f t="shared" si="6"/>
        <v>0</v>
      </c>
      <c r="AL28" s="73" t="str">
        <f t="shared" si="7"/>
        <v>其他</v>
      </c>
      <c r="AM28" s="73" t="str">
        <f>IF($F28="學生",VLOOKUP($H28,系所名稱!$B$1:$D$122,3,FALSE),"非在校生")</f>
        <v>非在校生</v>
      </c>
      <c r="AN28" s="74" t="str">
        <f t="shared" si="8"/>
        <v>其他</v>
      </c>
      <c r="AO28" s="74" t="str">
        <f t="shared" si="9"/>
        <v>其他</v>
      </c>
      <c r="AR28"/>
      <c r="AT28" s="24" t="s">
        <v>5376</v>
      </c>
      <c r="AU28" s="25">
        <v>13</v>
      </c>
    </row>
    <row r="29" spans="1:47">
      <c r="A29" t="s">
        <v>1029</v>
      </c>
      <c r="B29" t="s">
        <v>1030</v>
      </c>
      <c r="C29" t="s">
        <v>1031</v>
      </c>
      <c r="D29" t="s">
        <v>38</v>
      </c>
      <c r="E29" t="s">
        <v>1032</v>
      </c>
      <c r="F29" t="s">
        <v>23</v>
      </c>
      <c r="G29" t="s">
        <v>24</v>
      </c>
      <c r="H29" t="s">
        <v>76</v>
      </c>
      <c r="I29" t="s">
        <v>41</v>
      </c>
      <c r="J29">
        <v>937612548</v>
      </c>
      <c r="K29" t="s">
        <v>1033</v>
      </c>
      <c r="L29" t="s">
        <v>28</v>
      </c>
      <c r="M29" t="s">
        <v>30</v>
      </c>
      <c r="N29">
        <f>IF($R29="網路報名",IF($P29="否",1,0),0)</f>
        <v>1</v>
      </c>
      <c r="O29">
        <f>IF($R29="網路報名",IF($P29="是",1,0),0)</f>
        <v>0</v>
      </c>
      <c r="P29" t="s">
        <v>30</v>
      </c>
      <c r="R29" t="s">
        <v>921</v>
      </c>
      <c r="S29" t="s">
        <v>1034</v>
      </c>
      <c r="T29" t="s">
        <v>1035</v>
      </c>
      <c r="U29">
        <f>IF($R29="志工",$AC29*2,IF($R29="網路報名",$AC29,0))</f>
        <v>10</v>
      </c>
      <c r="V29" t="s">
        <v>5002</v>
      </c>
      <c r="W29" t="s">
        <v>5004</v>
      </c>
      <c r="X29" s="25" t="s">
        <v>923</v>
      </c>
      <c r="Y29">
        <v>2</v>
      </c>
      <c r="Z29">
        <v>107</v>
      </c>
      <c r="AA29">
        <v>1</v>
      </c>
      <c r="AB29">
        <v>1</v>
      </c>
      <c r="AC29">
        <v>10</v>
      </c>
      <c r="AD29" t="s">
        <v>30</v>
      </c>
      <c r="AE29" s="74" t="str">
        <f t="shared" si="0"/>
        <v>b05702046王立宇</v>
      </c>
      <c r="AF29" s="74">
        <f t="shared" si="1"/>
        <v>1</v>
      </c>
      <c r="AG29" s="74">
        <f t="shared" si="2"/>
        <v>0</v>
      </c>
      <c r="AH29" s="74">
        <f t="shared" si="3"/>
        <v>0</v>
      </c>
      <c r="AI29" s="74">
        <f t="shared" si="4"/>
        <v>1</v>
      </c>
      <c r="AJ29" s="74">
        <f t="shared" si="5"/>
        <v>0</v>
      </c>
      <c r="AK29" s="74">
        <f t="shared" si="6"/>
        <v>0</v>
      </c>
      <c r="AL29" s="73" t="str">
        <f t="shared" si="7"/>
        <v>系</v>
      </c>
      <c r="AM29" s="73" t="str">
        <f>IF($F29="學生",VLOOKUP($H29,系所名稱!$B$1:$D$122,3,FALSE),"非在校生")</f>
        <v>會計</v>
      </c>
      <c r="AN29" s="74" t="str">
        <f t="shared" si="8"/>
        <v>會計系</v>
      </c>
      <c r="AO29" s="74" t="str">
        <f t="shared" si="9"/>
        <v>會計系</v>
      </c>
      <c r="AR29"/>
      <c r="AT29" s="24" t="s">
        <v>4231</v>
      </c>
      <c r="AU29" s="25">
        <v>0</v>
      </c>
    </row>
    <row r="30" spans="1:47">
      <c r="A30" t="s">
        <v>2586</v>
      </c>
      <c r="B30" t="s">
        <v>1030</v>
      </c>
      <c r="C30" t="s">
        <v>1031</v>
      </c>
      <c r="D30" t="s">
        <v>38</v>
      </c>
      <c r="E30" t="s">
        <v>1032</v>
      </c>
      <c r="F30" t="s">
        <v>23</v>
      </c>
      <c r="G30" t="s">
        <v>24</v>
      </c>
      <c r="H30" t="s">
        <v>76</v>
      </c>
      <c r="I30" t="s">
        <v>41</v>
      </c>
      <c r="J30">
        <v>937612548</v>
      </c>
      <c r="K30" t="s">
        <v>1033</v>
      </c>
      <c r="L30" t="s">
        <v>28</v>
      </c>
      <c r="M30" t="s">
        <v>30</v>
      </c>
      <c r="N30">
        <f>IF($R30="網路報名",IF($P30="否",1,0),0)</f>
        <v>0</v>
      </c>
      <c r="O30">
        <f>IF($R30="網路報名",IF($P30="是",1,0),0)</f>
        <v>1</v>
      </c>
      <c r="P30" t="s">
        <v>29</v>
      </c>
      <c r="R30" t="s">
        <v>2002</v>
      </c>
      <c r="S30" t="s">
        <v>2587</v>
      </c>
      <c r="T30" t="s">
        <v>1035</v>
      </c>
      <c r="U30">
        <f>IF($R30="志工",$AC30*2,IF($R30="網路報名",$AC30,0))</f>
        <v>10</v>
      </c>
      <c r="V30" t="s">
        <v>5002</v>
      </c>
      <c r="W30" t="s">
        <v>5004</v>
      </c>
      <c r="X30" s="25" t="s">
        <v>1996</v>
      </c>
      <c r="Y30">
        <v>2</v>
      </c>
      <c r="Z30">
        <v>107</v>
      </c>
      <c r="AA30">
        <v>1</v>
      </c>
      <c r="AB30">
        <v>1</v>
      </c>
      <c r="AC30">
        <v>10</v>
      </c>
      <c r="AD30" t="s">
        <v>30</v>
      </c>
      <c r="AE30" s="74" t="str">
        <f t="shared" si="0"/>
        <v>b05702046王立宇</v>
      </c>
      <c r="AF30" s="74">
        <f t="shared" si="1"/>
        <v>0</v>
      </c>
      <c r="AG30" s="74">
        <f t="shared" si="2"/>
        <v>1</v>
      </c>
      <c r="AH30" s="74">
        <f t="shared" si="3"/>
        <v>10</v>
      </c>
      <c r="AI30" s="74">
        <f t="shared" si="4"/>
        <v>0</v>
      </c>
      <c r="AJ30" s="74">
        <f t="shared" si="5"/>
        <v>0</v>
      </c>
      <c r="AK30" s="74">
        <f t="shared" si="6"/>
        <v>0</v>
      </c>
      <c r="AL30" s="73" t="str">
        <f t="shared" si="7"/>
        <v>系</v>
      </c>
      <c r="AM30" s="73" t="str">
        <f>IF($F30="學生",VLOOKUP($H30,系所名稱!$B$1:$D$122,3,FALSE),"非在校生")</f>
        <v>會計</v>
      </c>
      <c r="AN30" s="74" t="str">
        <f t="shared" si="8"/>
        <v>會計系</v>
      </c>
      <c r="AO30" s="74" t="str">
        <f t="shared" si="9"/>
        <v>會計系</v>
      </c>
      <c r="AR30"/>
      <c r="AT30" s="24" t="s">
        <v>4232</v>
      </c>
      <c r="AU30" s="25">
        <v>1343</v>
      </c>
    </row>
    <row r="31" spans="1:47">
      <c r="A31" t="s">
        <v>1029</v>
      </c>
      <c r="B31" t="s">
        <v>1030</v>
      </c>
      <c r="C31" t="s">
        <v>1031</v>
      </c>
      <c r="D31" t="s">
        <v>38</v>
      </c>
      <c r="E31" t="s">
        <v>1032</v>
      </c>
      <c r="F31" t="s">
        <v>23</v>
      </c>
      <c r="G31" t="s">
        <v>24</v>
      </c>
      <c r="H31" t="s">
        <v>76</v>
      </c>
      <c r="I31" t="s">
        <v>41</v>
      </c>
      <c r="J31">
        <v>937612548</v>
      </c>
      <c r="K31" t="s">
        <v>1033</v>
      </c>
      <c r="L31" t="s">
        <v>28</v>
      </c>
      <c r="M31" t="s">
        <v>30</v>
      </c>
      <c r="N31">
        <f>IF($R31="網路報名",IF($P31="否",1,0),0)</f>
        <v>1</v>
      </c>
      <c r="O31">
        <f>IF($R31="網路報名",IF($P31="是",1,0),0)</f>
        <v>0</v>
      </c>
      <c r="P31" t="s">
        <v>30</v>
      </c>
      <c r="R31" t="s">
        <v>2775</v>
      </c>
      <c r="S31" t="s">
        <v>1034</v>
      </c>
      <c r="T31" t="s">
        <v>1035</v>
      </c>
      <c r="U31">
        <f>IF($R31="志工",$AC31*2,IF($R31="網路報名",$AC31,0))</f>
        <v>10</v>
      </c>
      <c r="V31" t="s">
        <v>5002</v>
      </c>
      <c r="W31" t="s">
        <v>5004</v>
      </c>
      <c r="X31" s="25" t="s">
        <v>3292</v>
      </c>
      <c r="Y31">
        <v>2</v>
      </c>
      <c r="Z31">
        <v>107</v>
      </c>
      <c r="AA31">
        <v>1</v>
      </c>
      <c r="AB31">
        <v>1</v>
      </c>
      <c r="AC31">
        <v>10</v>
      </c>
      <c r="AD31" t="s">
        <v>30</v>
      </c>
      <c r="AE31" s="74" t="str">
        <f t="shared" si="0"/>
        <v>b05702046王立宇</v>
      </c>
      <c r="AF31" s="74">
        <f t="shared" si="1"/>
        <v>1</v>
      </c>
      <c r="AG31" s="74">
        <f t="shared" si="2"/>
        <v>0</v>
      </c>
      <c r="AH31" s="74">
        <f t="shared" si="3"/>
        <v>0</v>
      </c>
      <c r="AI31" s="74">
        <f t="shared" si="4"/>
        <v>1</v>
      </c>
      <c r="AJ31" s="74">
        <f t="shared" si="5"/>
        <v>0</v>
      </c>
      <c r="AK31" s="74">
        <f t="shared" si="6"/>
        <v>0</v>
      </c>
      <c r="AL31" s="73" t="str">
        <f t="shared" si="7"/>
        <v>系</v>
      </c>
      <c r="AM31" s="73" t="str">
        <f>IF($F31="學生",VLOOKUP($H31,系所名稱!$B$1:$D$122,3,FALSE),"非在校生")</f>
        <v>會計</v>
      </c>
      <c r="AN31" s="74" t="str">
        <f t="shared" si="8"/>
        <v>會計系</v>
      </c>
      <c r="AO31" s="74" t="str">
        <f t="shared" si="9"/>
        <v>會計系</v>
      </c>
      <c r="AR31"/>
    </row>
    <row r="32" spans="1:47">
      <c r="A32" t="s">
        <v>3814</v>
      </c>
      <c r="B32" t="s">
        <v>1030</v>
      </c>
      <c r="C32" t="s">
        <v>1031</v>
      </c>
      <c r="D32" t="s">
        <v>38</v>
      </c>
      <c r="E32" t="s">
        <v>1032</v>
      </c>
      <c r="F32" t="s">
        <v>23</v>
      </c>
      <c r="G32" t="s">
        <v>24</v>
      </c>
      <c r="H32" t="s">
        <v>76</v>
      </c>
      <c r="I32" t="s">
        <v>41</v>
      </c>
      <c r="J32">
        <v>937612548</v>
      </c>
      <c r="K32" t="s">
        <v>1033</v>
      </c>
      <c r="L32" t="s">
        <v>28</v>
      </c>
      <c r="M32" t="s">
        <v>30</v>
      </c>
      <c r="N32">
        <f>IF($R32="網路報名",IF($P32="否",1,0),0)</f>
        <v>1</v>
      </c>
      <c r="O32">
        <f>IF($R32="網路報名",IF($P32="是",1,0),0)</f>
        <v>0</v>
      </c>
      <c r="P32" t="s">
        <v>30</v>
      </c>
      <c r="R32" t="s">
        <v>31</v>
      </c>
      <c r="S32" t="s">
        <v>3815</v>
      </c>
      <c r="T32" t="s">
        <v>1035</v>
      </c>
      <c r="U32">
        <f>IF($R32="志工",$AC32*2,IF($R32="網路報名",$AC32,0))</f>
        <v>10</v>
      </c>
      <c r="V32" t="s">
        <v>5002</v>
      </c>
      <c r="W32" t="s">
        <v>5004</v>
      </c>
      <c r="X32" s="25" t="s">
        <v>3816</v>
      </c>
      <c r="Y32">
        <v>2</v>
      </c>
      <c r="Z32">
        <v>107</v>
      </c>
      <c r="AA32">
        <v>1</v>
      </c>
      <c r="AB32">
        <v>1</v>
      </c>
      <c r="AC32">
        <v>10</v>
      </c>
      <c r="AD32" t="s">
        <v>30</v>
      </c>
      <c r="AE32" s="74" t="str">
        <f t="shared" si="0"/>
        <v>b05702046王立宇</v>
      </c>
      <c r="AF32" s="74">
        <f t="shared" si="1"/>
        <v>1</v>
      </c>
      <c r="AG32" s="74">
        <f t="shared" si="2"/>
        <v>0</v>
      </c>
      <c r="AH32" s="74">
        <f t="shared" si="3"/>
        <v>0</v>
      </c>
      <c r="AI32" s="74">
        <f t="shared" si="4"/>
        <v>1</v>
      </c>
      <c r="AJ32" s="74">
        <f t="shared" si="5"/>
        <v>0</v>
      </c>
      <c r="AK32" s="74">
        <f t="shared" si="6"/>
        <v>0</v>
      </c>
      <c r="AL32" s="73" t="str">
        <f t="shared" si="7"/>
        <v>系</v>
      </c>
      <c r="AM32" s="73" t="str">
        <f>IF($F32="學生",VLOOKUP($H32,系所名稱!$B$1:$D$122,3,FALSE),"非在校生")</f>
        <v>會計</v>
      </c>
      <c r="AN32" s="74" t="str">
        <f t="shared" si="8"/>
        <v>會計系</v>
      </c>
      <c r="AO32" s="74" t="str">
        <f t="shared" si="9"/>
        <v>會計系</v>
      </c>
    </row>
    <row r="33" spans="1:55">
      <c r="A33" s="22" t="s">
        <v>5832</v>
      </c>
      <c r="B33" t="s">
        <v>1030</v>
      </c>
      <c r="C33" t="s">
        <v>1031</v>
      </c>
      <c r="D33" t="s">
        <v>38</v>
      </c>
      <c r="E33" t="s">
        <v>1032</v>
      </c>
      <c r="F33" t="s">
        <v>23</v>
      </c>
      <c r="G33" t="s">
        <v>24</v>
      </c>
      <c r="H33" t="s">
        <v>76</v>
      </c>
      <c r="I33" t="s">
        <v>41</v>
      </c>
      <c r="J33">
        <v>937612548</v>
      </c>
      <c r="K33" t="s">
        <v>1033</v>
      </c>
      <c r="L33" t="s">
        <v>28</v>
      </c>
      <c r="T33" t="s">
        <v>1035</v>
      </c>
      <c r="V33" t="s">
        <v>4940</v>
      </c>
      <c r="W33" t="s">
        <v>5830</v>
      </c>
      <c r="Y33">
        <v>2</v>
      </c>
      <c r="Z33">
        <v>107</v>
      </c>
      <c r="AE33" s="74" t="str">
        <f t="shared" si="0"/>
        <v>b05702046王立宇</v>
      </c>
      <c r="AF33" s="74"/>
      <c r="AG33" s="74">
        <f t="shared" si="2"/>
        <v>0</v>
      </c>
      <c r="AH33" s="74">
        <v>-10</v>
      </c>
      <c r="AI33" s="74">
        <v>-3</v>
      </c>
      <c r="AJ33" s="74"/>
      <c r="AK33" s="74"/>
      <c r="AL33" s="73" t="str">
        <f t="shared" si="7"/>
        <v>系</v>
      </c>
      <c r="AM33" s="73" t="str">
        <f>IF($F33="學生",VLOOKUP($H33,系所名稱!$B$1:$D$122,3,FALSE),"非在校生")</f>
        <v>會計</v>
      </c>
      <c r="AN33" s="74" t="str">
        <f t="shared" si="8"/>
        <v>會計系</v>
      </c>
      <c r="AO33" s="74" t="str">
        <f t="shared" si="9"/>
        <v>會計系</v>
      </c>
    </row>
    <row r="34" spans="1:55">
      <c r="A34" t="s">
        <v>3224</v>
      </c>
      <c r="B34" t="s">
        <v>3225</v>
      </c>
      <c r="C34" t="s">
        <v>3226</v>
      </c>
      <c r="D34" t="s">
        <v>21</v>
      </c>
      <c r="E34" t="s">
        <v>468</v>
      </c>
      <c r="F34" t="s">
        <v>23</v>
      </c>
      <c r="G34" t="s">
        <v>24</v>
      </c>
      <c r="H34" t="s">
        <v>40</v>
      </c>
      <c r="I34" t="s">
        <v>41</v>
      </c>
      <c r="L34" t="s">
        <v>28</v>
      </c>
      <c r="M34" t="s">
        <v>29</v>
      </c>
      <c r="N34">
        <f>IF($R34="網路報名",IF($P34="否",1,0),0)</f>
        <v>0</v>
      </c>
      <c r="O34">
        <f>IF($R34="網路報名",IF($P34="是",1,0),0)</f>
        <v>0</v>
      </c>
      <c r="P34" t="s">
        <v>29</v>
      </c>
      <c r="R34" t="s">
        <v>1045</v>
      </c>
      <c r="T34" t="s">
        <v>3227</v>
      </c>
      <c r="U34">
        <f>IF($R34="志工",$AC34*2,IF($R34="網路報名",$AC34,0))</f>
        <v>0</v>
      </c>
      <c r="V34" t="s">
        <v>5002</v>
      </c>
      <c r="W34" t="s">
        <v>5004</v>
      </c>
      <c r="X34" s="25" t="s">
        <v>3292</v>
      </c>
      <c r="Y34">
        <v>2</v>
      </c>
      <c r="Z34">
        <v>107</v>
      </c>
      <c r="AA34">
        <v>1</v>
      </c>
      <c r="AB34">
        <v>1</v>
      </c>
      <c r="AC34">
        <v>10</v>
      </c>
      <c r="AE34" s="74" t="str">
        <f t="shared" si="0"/>
        <v>b05704034王宇均</v>
      </c>
      <c r="AF34" s="74">
        <f t="shared" ref="AF34:AF65" si="10">IF($R34="網路報名",IF($P34="否",1,0),0)</f>
        <v>0</v>
      </c>
      <c r="AG34" s="74">
        <f t="shared" si="2"/>
        <v>0</v>
      </c>
      <c r="AH34" s="74">
        <f t="shared" ref="AH34:AH65" si="11">IF(R34="志工",AC34*2,IF(AG34=1,AC34,0))</f>
        <v>0</v>
      </c>
      <c r="AI34" s="74">
        <f t="shared" ref="AI34:AI65" si="12">IF(AB34=1,IF(AF34=1,1,0),0)</f>
        <v>0</v>
      </c>
      <c r="AJ34" s="74">
        <f t="shared" ref="AJ34:AJ65" si="13">IF(R34="現場報名",1,0)</f>
        <v>1</v>
      </c>
      <c r="AK34" s="74">
        <f t="shared" ref="AK34:AK65" si="14">IF(R34="志工",1,0)</f>
        <v>0</v>
      </c>
      <c r="AL34" s="73" t="str">
        <f t="shared" ref="AL34:AL65" si="15">IF($F34="學生",IF($I34="學士班","系","所"),"其他")</f>
        <v>系</v>
      </c>
      <c r="AM34" s="73" t="str">
        <f>IF($F34="學生",VLOOKUP($H34,系所名稱!$B$1:$D$122,3,FALSE),"非在校生")</f>
        <v>國企</v>
      </c>
      <c r="AN34" s="74" t="str">
        <f t="shared" ref="AN34:AN65" si="16">IF($AM34="EMBA","EMBA",IF($AM34="GMBA","GMBA",IF($AM34="EiMBA","EiMBA",IF($AM34="其他","其他系所",IF($AM34="非在校生","其他",CONCATENATE($AM34,$AL34))))))</f>
        <v>國企系</v>
      </c>
      <c r="AO34" s="74" t="str">
        <f t="shared" ref="AO34:AO65" si="17">IF($AN34="會計所","會研所",$AN34)</f>
        <v>國企系</v>
      </c>
    </row>
    <row r="35" spans="1:55">
      <c r="A35" t="s">
        <v>1652</v>
      </c>
      <c r="B35" t="s">
        <v>1653</v>
      </c>
      <c r="C35" t="s">
        <v>1654</v>
      </c>
      <c r="D35" t="s">
        <v>21</v>
      </c>
      <c r="E35" t="s">
        <v>1655</v>
      </c>
      <c r="F35" t="s">
        <v>23</v>
      </c>
      <c r="G35" t="s">
        <v>137</v>
      </c>
      <c r="H35" t="s">
        <v>1015</v>
      </c>
      <c r="I35" t="s">
        <v>41</v>
      </c>
      <c r="J35">
        <v>975357920</v>
      </c>
      <c r="K35" t="s">
        <v>1656</v>
      </c>
      <c r="L35" t="s">
        <v>28</v>
      </c>
      <c r="M35" t="s">
        <v>30</v>
      </c>
      <c r="N35">
        <f>IF($R35="網路報名",IF($P35="否",1,0),0)</f>
        <v>0</v>
      </c>
      <c r="O35">
        <f>IF($R35="網路報名",IF($P35="是",1,0),0)</f>
        <v>1</v>
      </c>
      <c r="P35" t="s">
        <v>29</v>
      </c>
      <c r="R35" t="s">
        <v>31</v>
      </c>
      <c r="S35" t="s">
        <v>1657</v>
      </c>
      <c r="T35" t="s">
        <v>1658</v>
      </c>
      <c r="U35">
        <f>IF($R35="志工",$AC35*2,IF($R35="網路報名",$AC35,0))</f>
        <v>10</v>
      </c>
      <c r="V35" t="s">
        <v>5002</v>
      </c>
      <c r="W35" t="s">
        <v>5004</v>
      </c>
      <c r="X35" s="25" t="s">
        <v>1567</v>
      </c>
      <c r="Y35">
        <v>2</v>
      </c>
      <c r="Z35">
        <v>107</v>
      </c>
      <c r="AA35">
        <v>1</v>
      </c>
      <c r="AB35">
        <v>1</v>
      </c>
      <c r="AC35">
        <v>10</v>
      </c>
      <c r="AE35" s="74" t="str">
        <f t="shared" si="0"/>
        <v>b05305022王秀婉</v>
      </c>
      <c r="AF35" s="74">
        <f t="shared" si="10"/>
        <v>0</v>
      </c>
      <c r="AG35" s="74">
        <f t="shared" si="2"/>
        <v>1</v>
      </c>
      <c r="AH35" s="74">
        <f t="shared" si="11"/>
        <v>10</v>
      </c>
      <c r="AI35" s="74">
        <f t="shared" si="12"/>
        <v>0</v>
      </c>
      <c r="AJ35" s="74">
        <f t="shared" si="13"/>
        <v>0</v>
      </c>
      <c r="AK35" s="74">
        <f t="shared" si="14"/>
        <v>0</v>
      </c>
      <c r="AL35" s="73" t="str">
        <f t="shared" si="15"/>
        <v>系</v>
      </c>
      <c r="AM35" s="73" t="str">
        <f>IF($F35="學生",VLOOKUP($H35,系所名稱!$B$1:$D$122,3,FALSE),"非在校生")</f>
        <v>其他</v>
      </c>
      <c r="AN35" s="74" t="str">
        <f t="shared" si="16"/>
        <v>其他系所</v>
      </c>
      <c r="AO35" s="74" t="str">
        <f t="shared" si="17"/>
        <v>其他系所</v>
      </c>
    </row>
    <row r="36" spans="1:55">
      <c r="A36" t="s">
        <v>1286</v>
      </c>
      <c r="B36" t="s">
        <v>1287</v>
      </c>
      <c r="C36" t="s">
        <v>1288</v>
      </c>
      <c r="D36" t="s">
        <v>21</v>
      </c>
      <c r="E36" t="s">
        <v>1289</v>
      </c>
      <c r="F36" t="s">
        <v>23</v>
      </c>
      <c r="G36" t="s">
        <v>24</v>
      </c>
      <c r="H36" t="s">
        <v>76</v>
      </c>
      <c r="I36" t="s">
        <v>41</v>
      </c>
      <c r="J36">
        <v>912908430</v>
      </c>
      <c r="K36" t="s">
        <v>1290</v>
      </c>
      <c r="L36" t="s">
        <v>28</v>
      </c>
      <c r="M36" t="s">
        <v>30</v>
      </c>
      <c r="N36">
        <f>IF($R36="網路報名",IF($P36="否",1,0),0)</f>
        <v>1</v>
      </c>
      <c r="O36">
        <f>IF($R36="網路報名",IF($P36="是",1,0),0)</f>
        <v>0</v>
      </c>
      <c r="P36" t="s">
        <v>30</v>
      </c>
      <c r="R36" t="s">
        <v>31</v>
      </c>
      <c r="S36" t="s">
        <v>1216</v>
      </c>
      <c r="T36" t="s">
        <v>1291</v>
      </c>
      <c r="U36">
        <f>IF($R36="志工",$AC36*2,IF($R36="網路報名",$AC36,0))</f>
        <v>10</v>
      </c>
      <c r="V36" t="s">
        <v>5002</v>
      </c>
      <c r="W36" t="s">
        <v>5004</v>
      </c>
      <c r="X36" s="25" t="s">
        <v>1285</v>
      </c>
      <c r="Y36">
        <v>2</v>
      </c>
      <c r="Z36">
        <v>107</v>
      </c>
      <c r="AA36">
        <v>1</v>
      </c>
      <c r="AB36">
        <v>1</v>
      </c>
      <c r="AC36">
        <v>10</v>
      </c>
      <c r="AD36" t="s">
        <v>29</v>
      </c>
      <c r="AE36" s="74" t="str">
        <f t="shared" si="0"/>
        <v>b04702046王俐云</v>
      </c>
      <c r="AF36" s="74">
        <f t="shared" si="10"/>
        <v>1</v>
      </c>
      <c r="AG36" s="74">
        <f t="shared" si="2"/>
        <v>0</v>
      </c>
      <c r="AH36" s="74">
        <f t="shared" si="11"/>
        <v>0</v>
      </c>
      <c r="AI36" s="74">
        <f t="shared" si="12"/>
        <v>1</v>
      </c>
      <c r="AJ36" s="74">
        <f t="shared" si="13"/>
        <v>0</v>
      </c>
      <c r="AK36" s="74">
        <f t="shared" si="14"/>
        <v>0</v>
      </c>
      <c r="AL36" s="73" t="str">
        <f t="shared" si="15"/>
        <v>系</v>
      </c>
      <c r="AM36" s="73" t="str">
        <f>IF($F36="學生",VLOOKUP($H36,系所名稱!$B$1:$D$122,3,FALSE),"非在校生")</f>
        <v>會計</v>
      </c>
      <c r="AN36" s="74" t="str">
        <f t="shared" si="16"/>
        <v>會計系</v>
      </c>
      <c r="AO36" s="74" t="str">
        <f t="shared" si="17"/>
        <v>會計系</v>
      </c>
    </row>
    <row r="37" spans="1:55">
      <c r="A37" t="s">
        <v>5033</v>
      </c>
      <c r="B37" t="s">
        <v>4970</v>
      </c>
      <c r="C37" t="s">
        <v>4971</v>
      </c>
      <c r="D37" t="s">
        <v>38</v>
      </c>
      <c r="E37" t="s">
        <v>4972</v>
      </c>
      <c r="F37" t="s">
        <v>23</v>
      </c>
      <c r="G37" t="s">
        <v>91</v>
      </c>
      <c r="H37" t="s">
        <v>862</v>
      </c>
      <c r="I37" t="s">
        <v>41</v>
      </c>
      <c r="J37">
        <v>986952178</v>
      </c>
      <c r="K37" t="s">
        <v>4973</v>
      </c>
      <c r="L37" t="s">
        <v>28</v>
      </c>
      <c r="M37" t="s">
        <v>30</v>
      </c>
      <c r="N37" t="s">
        <v>4952</v>
      </c>
      <c r="P37" t="s">
        <v>30</v>
      </c>
      <c r="R37" t="s">
        <v>5008</v>
      </c>
      <c r="S37" t="s">
        <v>4974</v>
      </c>
      <c r="T37" t="s">
        <v>4975</v>
      </c>
      <c r="U37">
        <v>6</v>
      </c>
      <c r="V37" t="s">
        <v>5009</v>
      </c>
      <c r="W37" t="s">
        <v>7196</v>
      </c>
      <c r="X37" s="25" t="s">
        <v>5848</v>
      </c>
      <c r="Y37">
        <v>2</v>
      </c>
      <c r="Z37">
        <v>107</v>
      </c>
      <c r="AA37">
        <v>1</v>
      </c>
      <c r="AB37">
        <v>1</v>
      </c>
      <c r="AC37">
        <v>10</v>
      </c>
      <c r="AD37" t="s">
        <v>5034</v>
      </c>
      <c r="AE37" s="74" t="str">
        <f t="shared" si="0"/>
        <v>b03208020王信之</v>
      </c>
      <c r="AF37" s="74">
        <f t="shared" si="10"/>
        <v>1</v>
      </c>
      <c r="AG37" s="74">
        <f t="shared" si="2"/>
        <v>0</v>
      </c>
      <c r="AH37" s="74">
        <f t="shared" si="11"/>
        <v>0</v>
      </c>
      <c r="AI37" s="74">
        <f t="shared" si="12"/>
        <v>1</v>
      </c>
      <c r="AJ37" s="74">
        <f t="shared" si="13"/>
        <v>0</v>
      </c>
      <c r="AK37" s="74">
        <f t="shared" si="14"/>
        <v>0</v>
      </c>
      <c r="AL37" s="73" t="str">
        <f t="shared" si="15"/>
        <v>系</v>
      </c>
      <c r="AM37" s="73" t="str">
        <f>IF($F37="學生",VLOOKUP($H37,系所名稱!$B$1:$D$122,3,FALSE),"非在校生")</f>
        <v>其他</v>
      </c>
      <c r="AN37" s="74" t="str">
        <f t="shared" si="16"/>
        <v>其他系所</v>
      </c>
      <c r="AO37" s="74" t="str">
        <f t="shared" si="17"/>
        <v>其他系所</v>
      </c>
    </row>
    <row r="38" spans="1:55">
      <c r="A38" t="s">
        <v>4969</v>
      </c>
      <c r="B38" t="s">
        <v>4970</v>
      </c>
      <c r="C38" t="s">
        <v>4971</v>
      </c>
      <c r="D38" t="s">
        <v>38</v>
      </c>
      <c r="E38" t="s">
        <v>4972</v>
      </c>
      <c r="F38" t="s">
        <v>23</v>
      </c>
      <c r="G38" t="s">
        <v>91</v>
      </c>
      <c r="H38" t="s">
        <v>862</v>
      </c>
      <c r="I38" t="s">
        <v>41</v>
      </c>
      <c r="J38">
        <v>986952178</v>
      </c>
      <c r="K38" t="s">
        <v>4973</v>
      </c>
      <c r="L38" t="s">
        <v>28</v>
      </c>
      <c r="M38" t="s">
        <v>30</v>
      </c>
      <c r="N38" t="s">
        <v>4952</v>
      </c>
      <c r="P38" t="s">
        <v>30</v>
      </c>
      <c r="R38" t="s">
        <v>283</v>
      </c>
      <c r="S38" t="s">
        <v>4974</v>
      </c>
      <c r="T38" t="s">
        <v>4975</v>
      </c>
      <c r="U38">
        <v>6</v>
      </c>
      <c r="V38" t="s">
        <v>5002</v>
      </c>
      <c r="W38" t="s">
        <v>5004</v>
      </c>
      <c r="X38" s="25" t="s">
        <v>4981</v>
      </c>
      <c r="Y38">
        <v>2</v>
      </c>
      <c r="Z38">
        <v>107</v>
      </c>
      <c r="AA38">
        <v>1</v>
      </c>
      <c r="AB38">
        <v>1</v>
      </c>
      <c r="AC38">
        <v>10</v>
      </c>
      <c r="AD38" t="s">
        <v>30</v>
      </c>
      <c r="AE38" s="74" t="str">
        <f t="shared" si="0"/>
        <v>b03208020王信之</v>
      </c>
      <c r="AF38" s="74">
        <f t="shared" si="10"/>
        <v>1</v>
      </c>
      <c r="AG38" s="74">
        <f t="shared" si="2"/>
        <v>0</v>
      </c>
      <c r="AH38" s="74">
        <f t="shared" si="11"/>
        <v>0</v>
      </c>
      <c r="AI38" s="74">
        <f t="shared" si="12"/>
        <v>1</v>
      </c>
      <c r="AJ38" s="74">
        <f t="shared" si="13"/>
        <v>0</v>
      </c>
      <c r="AK38" s="74">
        <f t="shared" si="14"/>
        <v>0</v>
      </c>
      <c r="AL38" s="73" t="str">
        <f t="shared" si="15"/>
        <v>系</v>
      </c>
      <c r="AM38" s="73" t="str">
        <f>IF($F38="學生",VLOOKUP($H38,系所名稱!$B$1:$D$122,3,FALSE),"非在校生")</f>
        <v>其他</v>
      </c>
      <c r="AN38" s="74" t="str">
        <f t="shared" si="16"/>
        <v>其他系所</v>
      </c>
      <c r="AO38" s="74" t="str">
        <f t="shared" si="17"/>
        <v>其他系所</v>
      </c>
    </row>
    <row r="39" spans="1:55">
      <c r="A39" t="s">
        <v>3889</v>
      </c>
      <c r="B39" t="s">
        <v>3890</v>
      </c>
      <c r="C39" t="s">
        <v>3891</v>
      </c>
      <c r="D39" t="s">
        <v>21</v>
      </c>
      <c r="E39" t="s">
        <v>3892</v>
      </c>
      <c r="F39" t="s">
        <v>23</v>
      </c>
      <c r="G39" t="s">
        <v>137</v>
      </c>
      <c r="H39" t="s">
        <v>138</v>
      </c>
      <c r="I39" t="s">
        <v>41</v>
      </c>
      <c r="J39">
        <v>927851114</v>
      </c>
      <c r="K39" t="s">
        <v>3893</v>
      </c>
      <c r="L39" t="s">
        <v>28</v>
      </c>
      <c r="M39" t="s">
        <v>29</v>
      </c>
      <c r="N39">
        <f>IF($R39="網路報名",IF($P39="否",1,0),0)</f>
        <v>0</v>
      </c>
      <c r="O39">
        <f>IF($R39="網路報名",IF($P39="是",1,0),0)</f>
        <v>1</v>
      </c>
      <c r="P39" t="s">
        <v>29</v>
      </c>
      <c r="R39" t="s">
        <v>3818</v>
      </c>
      <c r="S39" t="s">
        <v>738</v>
      </c>
      <c r="T39" t="s">
        <v>3894</v>
      </c>
      <c r="U39">
        <f>IF($R39="志工",$AC39*2,IF($R39="網路報名",$AC39,0))</f>
        <v>10</v>
      </c>
      <c r="V39" t="s">
        <v>5002</v>
      </c>
      <c r="W39" t="s">
        <v>5004</v>
      </c>
      <c r="X39" s="25" t="s">
        <v>3816</v>
      </c>
      <c r="Y39">
        <v>2</v>
      </c>
      <c r="Z39">
        <v>107</v>
      </c>
      <c r="AA39">
        <v>1</v>
      </c>
      <c r="AB39">
        <v>1</v>
      </c>
      <c r="AC39">
        <v>10</v>
      </c>
      <c r="AD39" t="s">
        <v>29</v>
      </c>
      <c r="AE39" s="74" t="str">
        <f t="shared" si="0"/>
        <v>b05303131王映筑</v>
      </c>
      <c r="AF39" s="74">
        <f t="shared" si="10"/>
        <v>0</v>
      </c>
      <c r="AG39" s="74">
        <f t="shared" si="2"/>
        <v>1</v>
      </c>
      <c r="AH39" s="74">
        <f t="shared" si="11"/>
        <v>10</v>
      </c>
      <c r="AI39" s="74">
        <f t="shared" si="12"/>
        <v>0</v>
      </c>
      <c r="AJ39" s="74">
        <f t="shared" si="13"/>
        <v>0</v>
      </c>
      <c r="AK39" s="74">
        <f t="shared" si="14"/>
        <v>0</v>
      </c>
      <c r="AL39" s="73" t="str">
        <f t="shared" si="15"/>
        <v>系</v>
      </c>
      <c r="AM39" s="73" t="str">
        <f>IF($F39="學生",VLOOKUP($H39,系所名稱!$B$1:$D$122,3,FALSE),"非在校生")</f>
        <v>其他</v>
      </c>
      <c r="AN39" s="74" t="str">
        <f t="shared" si="16"/>
        <v>其他系所</v>
      </c>
      <c r="AO39" s="74" t="str">
        <f t="shared" si="17"/>
        <v>其他系所</v>
      </c>
    </row>
    <row r="40" spans="1:55">
      <c r="A40" t="s">
        <v>5135</v>
      </c>
      <c r="B40" t="s">
        <v>5136</v>
      </c>
      <c r="C40" t="s">
        <v>5137</v>
      </c>
      <c r="D40" t="s">
        <v>38</v>
      </c>
      <c r="E40" t="s">
        <v>5138</v>
      </c>
      <c r="F40" t="s">
        <v>23</v>
      </c>
      <c r="G40" t="s">
        <v>24</v>
      </c>
      <c r="H40" t="s">
        <v>25</v>
      </c>
      <c r="I40" t="s">
        <v>50</v>
      </c>
      <c r="J40">
        <v>912611977</v>
      </c>
      <c r="K40" t="s">
        <v>5139</v>
      </c>
      <c r="L40" t="s">
        <v>28</v>
      </c>
      <c r="M40" t="s">
        <v>29</v>
      </c>
      <c r="N40" t="s">
        <v>4952</v>
      </c>
      <c r="P40" t="s">
        <v>29</v>
      </c>
      <c r="R40" t="s">
        <v>5008</v>
      </c>
      <c r="T40" t="s">
        <v>5140</v>
      </c>
      <c r="V40" t="s">
        <v>5232</v>
      </c>
      <c r="W40" t="s">
        <v>5233</v>
      </c>
      <c r="X40" s="25" t="s">
        <v>5234</v>
      </c>
      <c r="Y40">
        <v>2</v>
      </c>
      <c r="Z40">
        <v>107</v>
      </c>
      <c r="AA40">
        <v>1</v>
      </c>
      <c r="AB40">
        <v>0</v>
      </c>
      <c r="AC40">
        <v>0</v>
      </c>
      <c r="AE40" s="74" t="str">
        <f t="shared" si="0"/>
        <v>R06741004王昱勛</v>
      </c>
      <c r="AF40" s="74">
        <f t="shared" si="10"/>
        <v>0</v>
      </c>
      <c r="AG40" s="74">
        <f t="shared" si="2"/>
        <v>1</v>
      </c>
      <c r="AH40" s="74">
        <f t="shared" si="11"/>
        <v>0</v>
      </c>
      <c r="AI40" s="74">
        <f t="shared" si="12"/>
        <v>0</v>
      </c>
      <c r="AJ40" s="74">
        <f t="shared" si="13"/>
        <v>0</v>
      </c>
      <c r="AK40" s="74">
        <f t="shared" si="14"/>
        <v>0</v>
      </c>
      <c r="AL40" s="73" t="str">
        <f t="shared" si="15"/>
        <v>所</v>
      </c>
      <c r="AM40" s="73" t="str">
        <f>IF($F40="學生",VLOOKUP($H40,系所名稱!$B$1:$D$122,3,FALSE),"非在校生")</f>
        <v>商研</v>
      </c>
      <c r="AN40" s="74" t="str">
        <f t="shared" si="16"/>
        <v>商研所</v>
      </c>
      <c r="AO40" s="74" t="str">
        <f t="shared" si="17"/>
        <v>商研所</v>
      </c>
      <c r="AT40" s="23" t="s">
        <v>4230</v>
      </c>
      <c r="AU40" t="s">
        <v>5868</v>
      </c>
    </row>
    <row r="41" spans="1:55">
      <c r="A41" t="s">
        <v>4159</v>
      </c>
      <c r="B41" t="s">
        <v>4160</v>
      </c>
      <c r="C41" t="s">
        <v>4161</v>
      </c>
      <c r="D41" t="s">
        <v>38</v>
      </c>
      <c r="E41" t="s">
        <v>4162</v>
      </c>
      <c r="F41" t="s">
        <v>23</v>
      </c>
      <c r="G41" t="s">
        <v>24</v>
      </c>
      <c r="H41" t="s">
        <v>910</v>
      </c>
      <c r="I41" t="s">
        <v>50</v>
      </c>
      <c r="J41">
        <v>935342823</v>
      </c>
      <c r="K41" t="s">
        <v>4163</v>
      </c>
      <c r="L41" t="s">
        <v>28</v>
      </c>
      <c r="M41" t="s">
        <v>29</v>
      </c>
      <c r="N41">
        <f>IF($R41="網路報名",IF($P41="否",1,0),0)</f>
        <v>0</v>
      </c>
      <c r="O41">
        <f>IF($R41="網路報名",IF($P41="是",1,0),0)</f>
        <v>0</v>
      </c>
      <c r="P41" t="s">
        <v>29</v>
      </c>
      <c r="R41" t="s">
        <v>3467</v>
      </c>
      <c r="T41" t="s">
        <v>4164</v>
      </c>
      <c r="U41">
        <f>IF($R41="志工",$AC41*2,IF($R41="網路報名",$AC41,0))</f>
        <v>0</v>
      </c>
      <c r="V41" t="s">
        <v>5002</v>
      </c>
      <c r="W41" t="s">
        <v>5004</v>
      </c>
      <c r="X41" s="25" t="s">
        <v>3816</v>
      </c>
      <c r="Y41">
        <v>2</v>
      </c>
      <c r="Z41">
        <v>107</v>
      </c>
      <c r="AA41">
        <v>1</v>
      </c>
      <c r="AB41">
        <v>1</v>
      </c>
      <c r="AC41">
        <v>10</v>
      </c>
      <c r="AE41" s="74" t="str">
        <f t="shared" si="0"/>
        <v>r06749007王郁涵</v>
      </c>
      <c r="AF41" s="74">
        <f t="shared" si="10"/>
        <v>0</v>
      </c>
      <c r="AG41" s="74">
        <f t="shared" si="2"/>
        <v>0</v>
      </c>
      <c r="AH41" s="74">
        <f t="shared" si="11"/>
        <v>0</v>
      </c>
      <c r="AI41" s="74">
        <f t="shared" si="12"/>
        <v>0</v>
      </c>
      <c r="AJ41" s="74">
        <f t="shared" si="13"/>
        <v>1</v>
      </c>
      <c r="AK41" s="74">
        <f t="shared" si="14"/>
        <v>0</v>
      </c>
      <c r="AL41" s="73" t="str">
        <f t="shared" si="15"/>
        <v>所</v>
      </c>
      <c r="AM41" s="73" t="str">
        <f>IF($F41="學生",VLOOKUP($H41,系所名稱!$B$1:$D$122,3,FALSE),"非在校生")</f>
        <v>GMBA</v>
      </c>
      <c r="AN41" s="74" t="str">
        <f t="shared" si="16"/>
        <v>GMBA</v>
      </c>
      <c r="AO41" s="74" t="str">
        <f t="shared" si="17"/>
        <v>GMBA</v>
      </c>
      <c r="AS41">
        <v>1</v>
      </c>
      <c r="AT41" s="24" t="s">
        <v>5851</v>
      </c>
      <c r="AU41" s="25">
        <v>34</v>
      </c>
    </row>
    <row r="42" spans="1:55">
      <c r="A42" t="s">
        <v>1560</v>
      </c>
      <c r="B42" t="s">
        <v>1561</v>
      </c>
      <c r="C42" t="s">
        <v>1562</v>
      </c>
      <c r="D42" t="s">
        <v>21</v>
      </c>
      <c r="E42" t="s">
        <v>1563</v>
      </c>
      <c r="F42" t="s">
        <v>23</v>
      </c>
      <c r="G42" t="s">
        <v>137</v>
      </c>
      <c r="H42" t="s">
        <v>549</v>
      </c>
      <c r="I42" t="s">
        <v>41</v>
      </c>
      <c r="J42">
        <v>963526874</v>
      </c>
      <c r="K42" t="s">
        <v>1564</v>
      </c>
      <c r="L42" t="s">
        <v>28</v>
      </c>
      <c r="M42" t="s">
        <v>30</v>
      </c>
      <c r="N42">
        <f>IF($R42="網路報名",IF($P42="否",1,0),0)</f>
        <v>1</v>
      </c>
      <c r="O42">
        <f>IF($R42="網路報名",IF($P42="是",1,0),0)</f>
        <v>0</v>
      </c>
      <c r="P42" t="s">
        <v>30</v>
      </c>
      <c r="R42" t="s">
        <v>31</v>
      </c>
      <c r="S42" t="s">
        <v>1565</v>
      </c>
      <c r="T42" t="s">
        <v>1566</v>
      </c>
      <c r="U42">
        <f>IF($R42="志工",$AC42*2,IF($R42="網路報名",$AC42,0))</f>
        <v>10</v>
      </c>
      <c r="V42" t="s">
        <v>5002</v>
      </c>
      <c r="W42" t="s">
        <v>5004</v>
      </c>
      <c r="X42" s="25" t="s">
        <v>1567</v>
      </c>
      <c r="Y42">
        <v>2</v>
      </c>
      <c r="Z42">
        <v>107</v>
      </c>
      <c r="AA42">
        <v>1</v>
      </c>
      <c r="AB42">
        <v>1</v>
      </c>
      <c r="AC42">
        <v>10</v>
      </c>
      <c r="AE42" s="74" t="str">
        <f t="shared" si="0"/>
        <v>b04310033王宸如</v>
      </c>
      <c r="AF42" s="74">
        <f t="shared" si="10"/>
        <v>1</v>
      </c>
      <c r="AG42" s="74">
        <f t="shared" si="2"/>
        <v>0</v>
      </c>
      <c r="AH42" s="74">
        <f t="shared" si="11"/>
        <v>0</v>
      </c>
      <c r="AI42" s="74">
        <f t="shared" si="12"/>
        <v>1</v>
      </c>
      <c r="AJ42" s="74">
        <f t="shared" si="13"/>
        <v>0</v>
      </c>
      <c r="AK42" s="74">
        <f t="shared" si="14"/>
        <v>0</v>
      </c>
      <c r="AL42" s="73" t="str">
        <f t="shared" si="15"/>
        <v>系</v>
      </c>
      <c r="AM42" s="73" t="str">
        <f>IF($F42="學生",VLOOKUP($H42,系所名稱!$B$1:$D$122,3,FALSE),"非在校生")</f>
        <v>其他</v>
      </c>
      <c r="AN42" s="74" t="str">
        <f t="shared" si="16"/>
        <v>其他系所</v>
      </c>
      <c r="AO42" s="74" t="str">
        <f t="shared" si="17"/>
        <v>其他系所</v>
      </c>
      <c r="AP42" s="7"/>
      <c r="AQ42" s="7"/>
      <c r="AR42" s="20"/>
      <c r="AS42" s="6">
        <v>2</v>
      </c>
      <c r="AT42" s="24" t="s">
        <v>5852</v>
      </c>
      <c r="AU42" s="25">
        <v>58</v>
      </c>
      <c r="AW42" s="8"/>
      <c r="AX42" s="8"/>
      <c r="AY42" s="8"/>
      <c r="AZ42" s="6"/>
      <c r="BA42" s="6"/>
      <c r="BB42" s="6"/>
      <c r="BC42" s="6"/>
    </row>
    <row r="43" spans="1:55">
      <c r="A43" t="s">
        <v>3572</v>
      </c>
      <c r="B43" t="s">
        <v>3573</v>
      </c>
      <c r="C43" t="s">
        <v>3574</v>
      </c>
      <c r="D43" t="s">
        <v>38</v>
      </c>
      <c r="E43" t="s">
        <v>3575</v>
      </c>
      <c r="F43" t="s">
        <v>23</v>
      </c>
      <c r="G43" t="s">
        <v>24</v>
      </c>
      <c r="H43" t="s">
        <v>40</v>
      </c>
      <c r="I43" t="s">
        <v>41</v>
      </c>
      <c r="J43">
        <v>926839846</v>
      </c>
      <c r="K43" t="s">
        <v>3576</v>
      </c>
      <c r="L43" t="s">
        <v>28</v>
      </c>
      <c r="M43" t="s">
        <v>30</v>
      </c>
      <c r="N43">
        <f>IF($R43="網路報名",IF($P43="否",1,0),0)</f>
        <v>0</v>
      </c>
      <c r="O43">
        <f>IF($R43="網路報名",IF($P43="是",1,0),0)</f>
        <v>1</v>
      </c>
      <c r="P43" t="s">
        <v>29</v>
      </c>
      <c r="R43" t="s">
        <v>31</v>
      </c>
      <c r="S43" t="s">
        <v>3577</v>
      </c>
      <c r="T43" t="s">
        <v>3578</v>
      </c>
      <c r="U43">
        <f>IF($R43="志工",$AC43*2,IF($R43="網路報名",$AC43,0))</f>
        <v>10</v>
      </c>
      <c r="V43" t="s">
        <v>5002</v>
      </c>
      <c r="W43" t="s">
        <v>5004</v>
      </c>
      <c r="X43" s="25" t="s">
        <v>3481</v>
      </c>
      <c r="Y43">
        <v>2</v>
      </c>
      <c r="Z43">
        <v>107</v>
      </c>
      <c r="AA43">
        <v>1</v>
      </c>
      <c r="AB43">
        <v>1</v>
      </c>
      <c r="AC43">
        <v>10</v>
      </c>
      <c r="AD43" t="s">
        <v>2830</v>
      </c>
      <c r="AE43" s="74" t="str">
        <f t="shared" si="0"/>
        <v>b05704031王振全</v>
      </c>
      <c r="AF43" s="74">
        <f t="shared" si="10"/>
        <v>0</v>
      </c>
      <c r="AG43" s="74">
        <f t="shared" si="2"/>
        <v>1</v>
      </c>
      <c r="AH43" s="74">
        <f t="shared" si="11"/>
        <v>10</v>
      </c>
      <c r="AI43" s="74">
        <f t="shared" si="12"/>
        <v>0</v>
      </c>
      <c r="AJ43" s="74">
        <f t="shared" si="13"/>
        <v>0</v>
      </c>
      <c r="AK43" s="74">
        <f t="shared" si="14"/>
        <v>0</v>
      </c>
      <c r="AL43" s="73" t="str">
        <f t="shared" si="15"/>
        <v>系</v>
      </c>
      <c r="AM43" s="73" t="str">
        <f>IF($F43="學生",VLOOKUP($H43,系所名稱!$B$1:$D$122,3,FALSE),"非在校生")</f>
        <v>國企</v>
      </c>
      <c r="AN43" s="74" t="str">
        <f t="shared" si="16"/>
        <v>國企系</v>
      </c>
      <c r="AO43" s="74" t="str">
        <f t="shared" si="17"/>
        <v>國企系</v>
      </c>
      <c r="AP43" s="6"/>
      <c r="AQ43" s="7"/>
      <c r="AR43" s="20"/>
      <c r="AS43" s="78">
        <v>3</v>
      </c>
      <c r="AT43" s="24" t="s">
        <v>5853</v>
      </c>
      <c r="AU43" s="25">
        <v>42</v>
      </c>
      <c r="AW43" s="8"/>
      <c r="AX43" s="8"/>
      <c r="AY43" s="8"/>
      <c r="AZ43" s="6"/>
      <c r="BA43" s="6"/>
      <c r="BB43" s="6"/>
      <c r="BC43" s="6"/>
    </row>
    <row r="44" spans="1:55">
      <c r="A44" t="s">
        <v>6201</v>
      </c>
      <c r="B44" t="s">
        <v>3573</v>
      </c>
      <c r="C44" t="s">
        <v>3574</v>
      </c>
      <c r="D44" t="s">
        <v>38</v>
      </c>
      <c r="E44" t="s">
        <v>3575</v>
      </c>
      <c r="F44" t="s">
        <v>23</v>
      </c>
      <c r="G44" t="s">
        <v>24</v>
      </c>
      <c r="H44" t="s">
        <v>40</v>
      </c>
      <c r="I44" t="s">
        <v>41</v>
      </c>
      <c r="J44">
        <v>926839846</v>
      </c>
      <c r="K44" t="s">
        <v>3576</v>
      </c>
      <c r="L44" t="s">
        <v>28</v>
      </c>
      <c r="M44" t="s">
        <v>29</v>
      </c>
      <c r="N44" t="s">
        <v>4952</v>
      </c>
      <c r="P44" t="s">
        <v>29</v>
      </c>
      <c r="R44" t="s">
        <v>1045</v>
      </c>
      <c r="T44" t="s">
        <v>3578</v>
      </c>
      <c r="U44">
        <v>6</v>
      </c>
      <c r="V44" t="s">
        <v>5002</v>
      </c>
      <c r="W44" t="s">
        <v>6687</v>
      </c>
      <c r="X44" s="25" t="s">
        <v>6686</v>
      </c>
      <c r="Y44">
        <v>2</v>
      </c>
      <c r="Z44">
        <v>107</v>
      </c>
      <c r="AA44">
        <v>1</v>
      </c>
      <c r="AB44">
        <v>1</v>
      </c>
      <c r="AC44">
        <v>10</v>
      </c>
      <c r="AE44" s="74" t="str">
        <f t="shared" si="0"/>
        <v>b05704031王振全</v>
      </c>
      <c r="AF44" s="74">
        <f t="shared" si="10"/>
        <v>0</v>
      </c>
      <c r="AG44" s="74">
        <f t="shared" si="2"/>
        <v>0</v>
      </c>
      <c r="AH44" s="74">
        <f t="shared" si="11"/>
        <v>0</v>
      </c>
      <c r="AI44" s="74">
        <f t="shared" si="12"/>
        <v>0</v>
      </c>
      <c r="AJ44" s="74">
        <f t="shared" si="13"/>
        <v>1</v>
      </c>
      <c r="AK44" s="74">
        <f t="shared" si="14"/>
        <v>0</v>
      </c>
      <c r="AL44" s="73" t="str">
        <f t="shared" si="15"/>
        <v>系</v>
      </c>
      <c r="AM44" s="73" t="str">
        <f>IF($F44="學生",VLOOKUP($H44,系所名稱!$B$1:$D$122,3,FALSE),"非在校生")</f>
        <v>國企</v>
      </c>
      <c r="AN44" s="74" t="str">
        <f t="shared" si="16"/>
        <v>國企系</v>
      </c>
      <c r="AO44" s="74" t="str">
        <f t="shared" si="17"/>
        <v>國企系</v>
      </c>
      <c r="AP44" s="6"/>
      <c r="AQ44" s="7"/>
      <c r="AR44" s="20"/>
      <c r="AS44" s="6">
        <v>4</v>
      </c>
      <c r="AT44" s="24" t="s">
        <v>923</v>
      </c>
      <c r="AU44" s="25">
        <v>25</v>
      </c>
      <c r="AW44" s="8"/>
      <c r="AX44" s="8"/>
      <c r="AY44" s="8"/>
      <c r="AZ44" s="6"/>
      <c r="BA44" s="6"/>
      <c r="BB44" s="6"/>
      <c r="BC44" s="6"/>
    </row>
    <row r="45" spans="1:55">
      <c r="A45" t="s">
        <v>5158</v>
      </c>
      <c r="B45" t="s">
        <v>5164</v>
      </c>
      <c r="C45" t="s">
        <v>5165</v>
      </c>
      <c r="D45" t="s">
        <v>38</v>
      </c>
      <c r="E45" t="s">
        <v>5166</v>
      </c>
      <c r="F45" t="s">
        <v>23</v>
      </c>
      <c r="G45" t="s">
        <v>24</v>
      </c>
      <c r="H45" t="s">
        <v>40</v>
      </c>
      <c r="I45" t="s">
        <v>41</v>
      </c>
      <c r="J45">
        <v>911843834</v>
      </c>
      <c r="K45" t="s">
        <v>5167</v>
      </c>
      <c r="L45" t="s">
        <v>28</v>
      </c>
      <c r="M45" t="s">
        <v>29</v>
      </c>
      <c r="N45" t="s">
        <v>4952</v>
      </c>
      <c r="P45" t="s">
        <v>29</v>
      </c>
      <c r="R45" t="s">
        <v>5008</v>
      </c>
      <c r="T45" t="s">
        <v>5168</v>
      </c>
      <c r="V45" t="s">
        <v>5232</v>
      </c>
      <c r="W45" t="s">
        <v>5233</v>
      </c>
      <c r="X45" s="25" t="s">
        <v>5234</v>
      </c>
      <c r="Y45">
        <v>2</v>
      </c>
      <c r="Z45">
        <v>107</v>
      </c>
      <c r="AA45">
        <v>1</v>
      </c>
      <c r="AB45">
        <v>0</v>
      </c>
      <c r="AC45">
        <v>0</v>
      </c>
      <c r="AE45" s="74" t="str">
        <f t="shared" si="0"/>
        <v>B06704017王培旂</v>
      </c>
      <c r="AF45" s="74">
        <f t="shared" si="10"/>
        <v>0</v>
      </c>
      <c r="AG45" s="74">
        <f t="shared" si="2"/>
        <v>1</v>
      </c>
      <c r="AH45" s="74">
        <f t="shared" si="11"/>
        <v>0</v>
      </c>
      <c r="AI45" s="74">
        <f t="shared" si="12"/>
        <v>0</v>
      </c>
      <c r="AJ45" s="74">
        <f t="shared" si="13"/>
        <v>0</v>
      </c>
      <c r="AK45" s="74">
        <f t="shared" si="14"/>
        <v>0</v>
      </c>
      <c r="AL45" s="73" t="str">
        <f t="shared" si="15"/>
        <v>系</v>
      </c>
      <c r="AM45" s="73" t="str">
        <f>IF($F45="學生",VLOOKUP($H45,系所名稱!$B$1:$D$122,3,FALSE),"非在校生")</f>
        <v>國企</v>
      </c>
      <c r="AN45" s="74" t="str">
        <f t="shared" si="16"/>
        <v>國企系</v>
      </c>
      <c r="AO45" s="74" t="str">
        <f t="shared" si="17"/>
        <v>國企系</v>
      </c>
      <c r="AP45" s="6"/>
      <c r="AQ45" s="6"/>
      <c r="AR45" s="19"/>
      <c r="AS45" s="78">
        <v>5</v>
      </c>
      <c r="AT45" s="24" t="s">
        <v>5854</v>
      </c>
      <c r="AU45" s="25">
        <v>44</v>
      </c>
      <c r="AW45" s="8"/>
      <c r="AX45" s="8"/>
      <c r="AY45" s="8"/>
      <c r="AZ45" s="6"/>
      <c r="BA45" s="6"/>
      <c r="BB45" s="6"/>
      <c r="BC45" s="6"/>
    </row>
    <row r="46" spans="1:55">
      <c r="A46" t="s">
        <v>4165</v>
      </c>
      <c r="B46" t="s">
        <v>4166</v>
      </c>
      <c r="C46" t="s">
        <v>4167</v>
      </c>
      <c r="D46" t="s">
        <v>38</v>
      </c>
      <c r="E46" t="s">
        <v>4168</v>
      </c>
      <c r="F46" t="s">
        <v>23</v>
      </c>
      <c r="G46" t="s">
        <v>24</v>
      </c>
      <c r="H46" t="s">
        <v>257</v>
      </c>
      <c r="I46" t="s">
        <v>41</v>
      </c>
      <c r="J46">
        <v>978187433</v>
      </c>
      <c r="L46" t="s">
        <v>28</v>
      </c>
      <c r="M46" t="s">
        <v>29</v>
      </c>
      <c r="N46">
        <f>IF($R46="網路報名",IF($P46="否",1,0),0)</f>
        <v>0</v>
      </c>
      <c r="O46">
        <f>IF($R46="網路報名",IF($P46="是",1,0),0)</f>
        <v>0</v>
      </c>
      <c r="P46" t="s">
        <v>29</v>
      </c>
      <c r="R46" t="s">
        <v>3467</v>
      </c>
      <c r="T46" t="s">
        <v>4169</v>
      </c>
      <c r="U46">
        <f>IF($R46="志工",$AC46*2,IF($R46="網路報名",$AC46,0))</f>
        <v>0</v>
      </c>
      <c r="V46" t="s">
        <v>5002</v>
      </c>
      <c r="W46" t="s">
        <v>5004</v>
      </c>
      <c r="X46" s="25" t="s">
        <v>3816</v>
      </c>
      <c r="Y46">
        <v>2</v>
      </c>
      <c r="Z46">
        <v>107</v>
      </c>
      <c r="AA46">
        <v>1</v>
      </c>
      <c r="AB46">
        <v>1</v>
      </c>
      <c r="AC46">
        <v>10</v>
      </c>
      <c r="AE46" s="74" t="str">
        <f t="shared" si="0"/>
        <v>b04703051王得真</v>
      </c>
      <c r="AF46" s="74">
        <f t="shared" si="10"/>
        <v>0</v>
      </c>
      <c r="AG46" s="74">
        <f t="shared" si="2"/>
        <v>0</v>
      </c>
      <c r="AH46" s="74">
        <f t="shared" si="11"/>
        <v>0</v>
      </c>
      <c r="AI46" s="74">
        <f t="shared" si="12"/>
        <v>0</v>
      </c>
      <c r="AJ46" s="74">
        <f t="shared" si="13"/>
        <v>1</v>
      </c>
      <c r="AK46" s="74">
        <f t="shared" si="14"/>
        <v>0</v>
      </c>
      <c r="AL46" s="73" t="str">
        <f t="shared" si="15"/>
        <v>系</v>
      </c>
      <c r="AM46" s="73" t="str">
        <f>IF($F46="學生",VLOOKUP($H46,系所名稱!$B$1:$D$122,3,FALSE),"非在校生")</f>
        <v>財金</v>
      </c>
      <c r="AN46" s="74" t="str">
        <f t="shared" si="16"/>
        <v>財金系</v>
      </c>
      <c r="AO46" s="74" t="str">
        <f t="shared" si="17"/>
        <v>財金系</v>
      </c>
      <c r="AP46" s="6"/>
      <c r="AQ46" s="6"/>
      <c r="AR46" s="19"/>
      <c r="AS46" s="6">
        <v>6</v>
      </c>
      <c r="AT46" s="24" t="s">
        <v>5855</v>
      </c>
      <c r="AU46" s="25">
        <v>49</v>
      </c>
      <c r="AW46" s="8"/>
      <c r="AX46" s="8"/>
      <c r="AY46" s="8"/>
      <c r="AZ46" s="6"/>
      <c r="BA46" s="6"/>
      <c r="BB46" s="6"/>
      <c r="BC46" s="6"/>
    </row>
    <row r="47" spans="1:55">
      <c r="A47" t="s">
        <v>6606</v>
      </c>
      <c r="B47" t="s">
        <v>6607</v>
      </c>
      <c r="C47" t="s">
        <v>6608</v>
      </c>
      <c r="D47" t="s">
        <v>21</v>
      </c>
      <c r="E47" t="s">
        <v>6609</v>
      </c>
      <c r="F47" t="s">
        <v>23</v>
      </c>
      <c r="G47" t="s">
        <v>137</v>
      </c>
      <c r="H47" t="s">
        <v>1427</v>
      </c>
      <c r="I47" t="s">
        <v>41</v>
      </c>
      <c r="J47">
        <v>928235622</v>
      </c>
      <c r="K47" t="s">
        <v>6610</v>
      </c>
      <c r="L47" t="s">
        <v>28</v>
      </c>
      <c r="M47" t="s">
        <v>30</v>
      </c>
      <c r="N47" t="s">
        <v>4952</v>
      </c>
      <c r="P47" t="s">
        <v>6611</v>
      </c>
      <c r="R47" t="s">
        <v>5919</v>
      </c>
      <c r="S47" t="s">
        <v>6612</v>
      </c>
      <c r="T47" t="s">
        <v>6613</v>
      </c>
      <c r="U47">
        <v>6</v>
      </c>
      <c r="V47" t="s">
        <v>5002</v>
      </c>
      <c r="W47" t="s">
        <v>6687</v>
      </c>
      <c r="X47" s="25" t="s">
        <v>6702</v>
      </c>
      <c r="Y47">
        <v>2</v>
      </c>
      <c r="Z47">
        <v>10</v>
      </c>
      <c r="AA47">
        <v>1</v>
      </c>
      <c r="AB47">
        <v>107</v>
      </c>
      <c r="AC47">
        <v>10</v>
      </c>
      <c r="AD47" t="s">
        <v>30</v>
      </c>
      <c r="AE47" s="74" t="str">
        <f t="shared" si="0"/>
        <v>b06310033王曼因</v>
      </c>
      <c r="AF47" s="74">
        <f t="shared" si="10"/>
        <v>1</v>
      </c>
      <c r="AG47" s="74">
        <f t="shared" si="2"/>
        <v>0</v>
      </c>
      <c r="AH47" s="74">
        <f t="shared" si="11"/>
        <v>0</v>
      </c>
      <c r="AI47" s="74">
        <f t="shared" si="12"/>
        <v>0</v>
      </c>
      <c r="AJ47" s="74">
        <f t="shared" si="13"/>
        <v>0</v>
      </c>
      <c r="AK47" s="74">
        <f t="shared" si="14"/>
        <v>0</v>
      </c>
      <c r="AL47" s="73" t="str">
        <f t="shared" si="15"/>
        <v>系</v>
      </c>
      <c r="AM47" s="73" t="str">
        <f>IF($F47="學生",VLOOKUP($H47,系所名稱!$B$1:$D$122,3,FALSE),"非在校生")</f>
        <v>其他</v>
      </c>
      <c r="AN47" s="74" t="str">
        <f t="shared" si="16"/>
        <v>其他系所</v>
      </c>
      <c r="AO47" s="74" t="str">
        <f t="shared" si="17"/>
        <v>其他系所</v>
      </c>
      <c r="AP47" s="6"/>
      <c r="AQ47" s="6"/>
      <c r="AR47" s="19"/>
      <c r="AS47" s="78">
        <v>7</v>
      </c>
      <c r="AT47" s="24" t="s">
        <v>5856</v>
      </c>
      <c r="AU47" s="25">
        <v>95</v>
      </c>
      <c r="AW47" s="8"/>
      <c r="AX47" s="8"/>
      <c r="AY47" s="8"/>
      <c r="AZ47" s="6"/>
      <c r="BA47" s="6"/>
      <c r="BB47" s="6"/>
      <c r="BC47" s="6"/>
    </row>
    <row r="48" spans="1:55">
      <c r="A48" t="s">
        <v>6579</v>
      </c>
      <c r="B48" t="s">
        <v>6580</v>
      </c>
      <c r="C48" t="s">
        <v>6581</v>
      </c>
      <c r="D48" t="s">
        <v>21</v>
      </c>
      <c r="E48" t="s">
        <v>1768</v>
      </c>
      <c r="F48" t="s">
        <v>23</v>
      </c>
      <c r="G48" t="s">
        <v>483</v>
      </c>
      <c r="H48" t="s">
        <v>4269</v>
      </c>
      <c r="I48" t="s">
        <v>41</v>
      </c>
      <c r="J48">
        <v>908005132</v>
      </c>
      <c r="K48" t="s">
        <v>6582</v>
      </c>
      <c r="L48" t="s">
        <v>28</v>
      </c>
      <c r="M48" t="s">
        <v>29</v>
      </c>
      <c r="N48" t="s">
        <v>4952</v>
      </c>
      <c r="P48" t="s">
        <v>29</v>
      </c>
      <c r="R48" t="s">
        <v>5919</v>
      </c>
      <c r="S48" t="s">
        <v>6583</v>
      </c>
      <c r="T48" t="s">
        <v>6584</v>
      </c>
      <c r="U48">
        <v>6</v>
      </c>
      <c r="V48" t="s">
        <v>5002</v>
      </c>
      <c r="W48" t="s">
        <v>6687</v>
      </c>
      <c r="X48" s="25" t="s">
        <v>6702</v>
      </c>
      <c r="Y48">
        <v>2</v>
      </c>
      <c r="Z48">
        <v>10</v>
      </c>
      <c r="AA48">
        <v>1</v>
      </c>
      <c r="AB48">
        <v>107</v>
      </c>
      <c r="AC48">
        <v>10</v>
      </c>
      <c r="AD48" t="s">
        <v>30</v>
      </c>
      <c r="AE48" s="74" t="str">
        <f t="shared" si="0"/>
        <v>b06a01122王翊淇</v>
      </c>
      <c r="AF48" s="74">
        <f t="shared" si="10"/>
        <v>0</v>
      </c>
      <c r="AG48" s="74">
        <f t="shared" si="2"/>
        <v>1</v>
      </c>
      <c r="AH48" s="74">
        <f t="shared" si="11"/>
        <v>10</v>
      </c>
      <c r="AI48" s="74">
        <f t="shared" si="12"/>
        <v>0</v>
      </c>
      <c r="AJ48" s="74">
        <f t="shared" si="13"/>
        <v>0</v>
      </c>
      <c r="AK48" s="74">
        <f t="shared" si="14"/>
        <v>0</v>
      </c>
      <c r="AL48" s="73" t="str">
        <f t="shared" si="15"/>
        <v>系</v>
      </c>
      <c r="AM48" s="73" t="str">
        <f>IF($F48="學生",VLOOKUP($H48,系所名稱!$B$1:$D$122,3,FALSE),"非在校生")</f>
        <v>其他</v>
      </c>
      <c r="AN48" s="74" t="str">
        <f t="shared" si="16"/>
        <v>其他系所</v>
      </c>
      <c r="AO48" s="74" t="str">
        <f t="shared" si="17"/>
        <v>其他系所</v>
      </c>
      <c r="AP48" s="6"/>
      <c r="AQ48" s="6"/>
      <c r="AR48" s="19"/>
      <c r="AS48" s="6">
        <v>8</v>
      </c>
      <c r="AT48" s="24" t="s">
        <v>5857</v>
      </c>
      <c r="AU48" s="25">
        <v>149</v>
      </c>
      <c r="AW48" s="8"/>
      <c r="AX48" s="8"/>
      <c r="AY48" s="8"/>
      <c r="AZ48" s="6"/>
      <c r="BA48" s="6"/>
      <c r="BB48" s="6"/>
      <c r="BC48" s="6"/>
    </row>
    <row r="49" spans="1:55">
      <c r="A49" t="s">
        <v>1341</v>
      </c>
      <c r="B49" t="s">
        <v>1342</v>
      </c>
      <c r="C49" t="s">
        <v>1343</v>
      </c>
      <c r="D49" t="s">
        <v>21</v>
      </c>
      <c r="E49" t="s">
        <v>1344</v>
      </c>
      <c r="F49" t="s">
        <v>23</v>
      </c>
      <c r="G49" t="s">
        <v>24</v>
      </c>
      <c r="H49" t="s">
        <v>257</v>
      </c>
      <c r="I49" t="s">
        <v>41</v>
      </c>
      <c r="J49">
        <v>975695026</v>
      </c>
      <c r="K49" t="s">
        <v>1345</v>
      </c>
      <c r="L49" t="s">
        <v>28</v>
      </c>
      <c r="M49" t="s">
        <v>30</v>
      </c>
      <c r="N49">
        <f>IF($R49="網路報名",IF($P49="否",1,0),0)</f>
        <v>0</v>
      </c>
      <c r="O49">
        <f>IF($R49="網路報名",IF($P49="是",1,0),0)</f>
        <v>1</v>
      </c>
      <c r="P49" t="s">
        <v>29</v>
      </c>
      <c r="R49" t="s">
        <v>31</v>
      </c>
      <c r="S49" t="s">
        <v>1346</v>
      </c>
      <c r="T49" t="s">
        <v>1347</v>
      </c>
      <c r="U49">
        <f>IF($R49="志工",$AC49*2,IF($R49="網路報名",$AC49,0))</f>
        <v>10</v>
      </c>
      <c r="V49" t="s">
        <v>5002</v>
      </c>
      <c r="W49" t="s">
        <v>5004</v>
      </c>
      <c r="X49" s="25" t="s">
        <v>1285</v>
      </c>
      <c r="Y49">
        <v>2</v>
      </c>
      <c r="Z49">
        <v>107</v>
      </c>
      <c r="AA49">
        <v>1</v>
      </c>
      <c r="AB49">
        <v>1</v>
      </c>
      <c r="AC49">
        <v>10</v>
      </c>
      <c r="AD49" t="s">
        <v>29</v>
      </c>
      <c r="AE49" s="74" t="str">
        <f t="shared" si="0"/>
        <v>b04703059王荷今</v>
      </c>
      <c r="AF49" s="74">
        <f t="shared" si="10"/>
        <v>0</v>
      </c>
      <c r="AG49" s="74">
        <f t="shared" si="2"/>
        <v>1</v>
      </c>
      <c r="AH49" s="74">
        <f t="shared" si="11"/>
        <v>10</v>
      </c>
      <c r="AI49" s="74">
        <f t="shared" si="12"/>
        <v>0</v>
      </c>
      <c r="AJ49" s="74">
        <f t="shared" si="13"/>
        <v>0</v>
      </c>
      <c r="AK49" s="74">
        <f t="shared" si="14"/>
        <v>0</v>
      </c>
      <c r="AL49" s="73" t="str">
        <f t="shared" si="15"/>
        <v>系</v>
      </c>
      <c r="AM49" s="73" t="str">
        <f>IF($F49="學生",VLOOKUP($H49,系所名稱!$B$1:$D$122,3,FALSE),"非在校生")</f>
        <v>財金</v>
      </c>
      <c r="AN49" s="74" t="str">
        <f t="shared" si="16"/>
        <v>財金系</v>
      </c>
      <c r="AO49" s="74" t="str">
        <f t="shared" si="17"/>
        <v>財金系</v>
      </c>
      <c r="AP49" s="6"/>
      <c r="AQ49" s="6"/>
      <c r="AR49" s="19"/>
      <c r="AS49" s="78">
        <v>9</v>
      </c>
      <c r="AT49" s="24" t="s">
        <v>5858</v>
      </c>
      <c r="AU49" s="25">
        <v>22</v>
      </c>
      <c r="AW49" s="8"/>
      <c r="AX49" s="8"/>
      <c r="AY49" s="8"/>
      <c r="AZ49" s="6"/>
      <c r="BA49" s="6"/>
      <c r="BB49" s="6"/>
      <c r="BC49" s="6"/>
    </row>
    <row r="50" spans="1:55">
      <c r="A50" t="s">
        <v>6033</v>
      </c>
      <c r="B50" t="s">
        <v>6034</v>
      </c>
      <c r="C50" t="s">
        <v>6035</v>
      </c>
      <c r="D50" t="s">
        <v>21</v>
      </c>
      <c r="E50" t="s">
        <v>6036</v>
      </c>
      <c r="F50" t="s">
        <v>23</v>
      </c>
      <c r="G50" t="s">
        <v>24</v>
      </c>
      <c r="H50" t="s">
        <v>40</v>
      </c>
      <c r="I50" t="s">
        <v>41</v>
      </c>
      <c r="J50">
        <v>908023563</v>
      </c>
      <c r="K50" t="s">
        <v>6037</v>
      </c>
      <c r="L50" t="s">
        <v>28</v>
      </c>
      <c r="M50" t="s">
        <v>30</v>
      </c>
      <c r="N50" t="s">
        <v>4952</v>
      </c>
      <c r="P50" t="s">
        <v>29</v>
      </c>
      <c r="R50" t="s">
        <v>5919</v>
      </c>
      <c r="S50" t="s">
        <v>6038</v>
      </c>
      <c r="T50" t="s">
        <v>6039</v>
      </c>
      <c r="U50">
        <v>6</v>
      </c>
      <c r="V50" s="24" t="s">
        <v>3294</v>
      </c>
      <c r="W50" t="s">
        <v>7195</v>
      </c>
      <c r="X50" s="25" t="s">
        <v>6684</v>
      </c>
      <c r="Y50">
        <v>2</v>
      </c>
      <c r="Z50">
        <v>107</v>
      </c>
      <c r="AA50">
        <v>1</v>
      </c>
      <c r="AB50">
        <v>1</v>
      </c>
      <c r="AC50">
        <v>10</v>
      </c>
      <c r="AD50" t="s">
        <v>2830</v>
      </c>
      <c r="AE50" s="74" t="str">
        <f t="shared" si="0"/>
        <v>b07704022王婷誼</v>
      </c>
      <c r="AF50" s="74">
        <f t="shared" si="10"/>
        <v>0</v>
      </c>
      <c r="AG50" s="74">
        <f t="shared" si="2"/>
        <v>1</v>
      </c>
      <c r="AH50" s="74">
        <f t="shared" si="11"/>
        <v>10</v>
      </c>
      <c r="AI50" s="74">
        <f t="shared" si="12"/>
        <v>0</v>
      </c>
      <c r="AJ50" s="74">
        <f t="shared" si="13"/>
        <v>0</v>
      </c>
      <c r="AK50" s="74">
        <f t="shared" si="14"/>
        <v>0</v>
      </c>
      <c r="AL50" s="73" t="str">
        <f t="shared" si="15"/>
        <v>系</v>
      </c>
      <c r="AM50" s="73" t="str">
        <f>IF($F50="學生",VLOOKUP($H50,系所名稱!$B$1:$D$122,3,FALSE),"非在校生")</f>
        <v>國企</v>
      </c>
      <c r="AN50" s="74" t="str">
        <f t="shared" si="16"/>
        <v>國企系</v>
      </c>
      <c r="AO50" s="74" t="str">
        <f t="shared" si="17"/>
        <v>國企系</v>
      </c>
      <c r="AP50" s="6"/>
      <c r="AQ50" s="6"/>
      <c r="AR50" s="19"/>
      <c r="AS50" s="6">
        <v>10</v>
      </c>
      <c r="AT50" s="24" t="s">
        <v>5859</v>
      </c>
      <c r="AU50" s="25">
        <v>146</v>
      </c>
      <c r="AW50" s="8"/>
      <c r="AX50" s="8"/>
      <c r="AY50" s="8"/>
      <c r="AZ50" s="6"/>
      <c r="BA50" s="6"/>
      <c r="BB50" s="6"/>
      <c r="BC50" s="6"/>
    </row>
    <row r="51" spans="1:55">
      <c r="A51" t="s">
        <v>2638</v>
      </c>
      <c r="B51" t="s">
        <v>2650</v>
      </c>
      <c r="C51" t="s">
        <v>2651</v>
      </c>
      <c r="D51" t="s">
        <v>21</v>
      </c>
      <c r="E51" t="s">
        <v>2652</v>
      </c>
      <c r="F51" t="s">
        <v>23</v>
      </c>
      <c r="G51" t="s">
        <v>24</v>
      </c>
      <c r="H51" t="s">
        <v>257</v>
      </c>
      <c r="I51" t="s">
        <v>50</v>
      </c>
      <c r="J51">
        <v>939021002</v>
      </c>
      <c r="K51" t="s">
        <v>2653</v>
      </c>
      <c r="L51" t="s">
        <v>28</v>
      </c>
      <c r="M51" t="s">
        <v>29</v>
      </c>
      <c r="N51">
        <f>IF($R51="網路報名",IF($P51="否",1,0),0)</f>
        <v>0</v>
      </c>
      <c r="O51">
        <f>IF($R51="網路報名",IF($P51="是",1,0),0)</f>
        <v>0</v>
      </c>
      <c r="P51" t="s">
        <v>29</v>
      </c>
      <c r="R51" t="s">
        <v>2643</v>
      </c>
      <c r="T51" t="s">
        <v>2654</v>
      </c>
      <c r="U51">
        <f>IF($R51="志工",$AC51*2,IF($R51="網路報名",$AC51,0))</f>
        <v>0</v>
      </c>
      <c r="V51" t="s">
        <v>5002</v>
      </c>
      <c r="W51" t="s">
        <v>5004</v>
      </c>
      <c r="X51" s="25" t="s">
        <v>1996</v>
      </c>
      <c r="Y51">
        <v>2</v>
      </c>
      <c r="Z51">
        <v>107</v>
      </c>
      <c r="AA51">
        <v>1</v>
      </c>
      <c r="AB51">
        <v>1</v>
      </c>
      <c r="AC51">
        <v>10</v>
      </c>
      <c r="AE51" s="74" t="str">
        <f t="shared" si="0"/>
        <v>r07723012王湘羚</v>
      </c>
      <c r="AF51" s="74">
        <f t="shared" si="10"/>
        <v>0</v>
      </c>
      <c r="AG51" s="74">
        <f t="shared" si="2"/>
        <v>0</v>
      </c>
      <c r="AH51" s="74">
        <f t="shared" si="11"/>
        <v>0</v>
      </c>
      <c r="AI51" s="74">
        <f t="shared" si="12"/>
        <v>0</v>
      </c>
      <c r="AJ51" s="74">
        <f t="shared" si="13"/>
        <v>1</v>
      </c>
      <c r="AK51" s="74">
        <f t="shared" si="14"/>
        <v>0</v>
      </c>
      <c r="AL51" s="73" t="str">
        <f t="shared" si="15"/>
        <v>所</v>
      </c>
      <c r="AM51" s="73" t="str">
        <f>IF($F51="學生",VLOOKUP($H51,系所名稱!$B$1:$D$122,3,FALSE),"非在校生")</f>
        <v>財金</v>
      </c>
      <c r="AN51" s="74" t="str">
        <f t="shared" si="16"/>
        <v>財金所</v>
      </c>
      <c r="AO51" s="74" t="str">
        <f t="shared" si="17"/>
        <v>財金所</v>
      </c>
      <c r="AP51" s="6"/>
      <c r="AQ51" s="6"/>
      <c r="AR51" s="19"/>
      <c r="AS51" s="78">
        <v>11</v>
      </c>
      <c r="AT51" s="24" t="s">
        <v>5860</v>
      </c>
      <c r="AU51" s="25">
        <v>74</v>
      </c>
      <c r="AW51" s="8"/>
      <c r="AX51" s="8"/>
      <c r="AY51" s="8"/>
      <c r="AZ51" s="6"/>
      <c r="BA51" s="6"/>
      <c r="BB51" s="6"/>
      <c r="BC51" s="6"/>
    </row>
    <row r="52" spans="1:55">
      <c r="A52" t="s">
        <v>2872</v>
      </c>
      <c r="B52" t="s">
        <v>2650</v>
      </c>
      <c r="C52" t="s">
        <v>2651</v>
      </c>
      <c r="D52" t="s">
        <v>21</v>
      </c>
      <c r="E52" t="s">
        <v>2652</v>
      </c>
      <c r="F52" t="s">
        <v>23</v>
      </c>
      <c r="G52" t="s">
        <v>24</v>
      </c>
      <c r="H52" t="s">
        <v>257</v>
      </c>
      <c r="I52" t="s">
        <v>50</v>
      </c>
      <c r="J52">
        <v>939021002</v>
      </c>
      <c r="K52" t="s">
        <v>2873</v>
      </c>
      <c r="L52" t="s">
        <v>28</v>
      </c>
      <c r="M52" t="s">
        <v>30</v>
      </c>
      <c r="N52">
        <f>IF($R52="網路報名",IF($P52="否",1,0),0)</f>
        <v>0</v>
      </c>
      <c r="O52">
        <f>IF($R52="網路報名",IF($P52="是",1,0),0)</f>
        <v>1</v>
      </c>
      <c r="P52" t="s">
        <v>29</v>
      </c>
      <c r="R52" s="78" t="s">
        <v>2794</v>
      </c>
      <c r="S52" t="s">
        <v>738</v>
      </c>
      <c r="T52" t="s">
        <v>2654</v>
      </c>
      <c r="U52">
        <f>IF($R52="志工",$AC52*2,IF($R52="網路報名",$AC52,0))</f>
        <v>10</v>
      </c>
      <c r="V52" t="s">
        <v>5002</v>
      </c>
      <c r="W52" t="s">
        <v>5004</v>
      </c>
      <c r="X52" s="25" t="s">
        <v>3292</v>
      </c>
      <c r="Y52">
        <v>2</v>
      </c>
      <c r="Z52">
        <v>107</v>
      </c>
      <c r="AA52">
        <v>1</v>
      </c>
      <c r="AB52">
        <v>1</v>
      </c>
      <c r="AC52">
        <v>10</v>
      </c>
      <c r="AD52" t="s">
        <v>29</v>
      </c>
      <c r="AE52" s="74" t="str">
        <f t="shared" si="0"/>
        <v>r07723012王湘羚</v>
      </c>
      <c r="AF52" s="74">
        <f t="shared" si="10"/>
        <v>0</v>
      </c>
      <c r="AG52" s="74">
        <f t="shared" si="2"/>
        <v>1</v>
      </c>
      <c r="AH52" s="74">
        <f t="shared" si="11"/>
        <v>10</v>
      </c>
      <c r="AI52" s="74">
        <f t="shared" si="12"/>
        <v>0</v>
      </c>
      <c r="AJ52" s="74">
        <f t="shared" si="13"/>
        <v>0</v>
      </c>
      <c r="AK52" s="74">
        <f t="shared" si="14"/>
        <v>0</v>
      </c>
      <c r="AL52" s="73" t="str">
        <f t="shared" si="15"/>
        <v>所</v>
      </c>
      <c r="AM52" s="73" t="str">
        <f>IF($F52="學生",VLOOKUP($H52,系所名稱!$B$1:$D$122,3,FALSE),"非在校生")</f>
        <v>財金</v>
      </c>
      <c r="AN52" s="74" t="str">
        <f t="shared" si="16"/>
        <v>財金所</v>
      </c>
      <c r="AO52" s="74" t="str">
        <f t="shared" si="17"/>
        <v>財金所</v>
      </c>
      <c r="AP52" s="6"/>
      <c r="AQ52" s="6"/>
      <c r="AR52" s="19"/>
      <c r="AS52" s="6">
        <v>12</v>
      </c>
      <c r="AT52" s="24" t="s">
        <v>5861</v>
      </c>
      <c r="AU52" s="25">
        <v>110</v>
      </c>
      <c r="AW52" s="8"/>
      <c r="AX52" s="8"/>
      <c r="AY52" s="8"/>
      <c r="AZ52" s="6"/>
      <c r="BA52" s="6"/>
      <c r="BB52" s="6"/>
      <c r="BC52" s="6"/>
    </row>
    <row r="53" spans="1:55">
      <c r="A53" t="s">
        <v>3473</v>
      </c>
      <c r="B53" t="s">
        <v>3474</v>
      </c>
      <c r="C53" t="s">
        <v>3475</v>
      </c>
      <c r="D53" t="s">
        <v>21</v>
      </c>
      <c r="E53" t="s">
        <v>3476</v>
      </c>
      <c r="F53" t="s">
        <v>23</v>
      </c>
      <c r="G53" t="s">
        <v>67</v>
      </c>
      <c r="H53" t="s">
        <v>123</v>
      </c>
      <c r="I53" t="s">
        <v>41</v>
      </c>
      <c r="J53">
        <v>909176070</v>
      </c>
      <c r="K53" t="s">
        <v>3477</v>
      </c>
      <c r="L53" t="s">
        <v>28</v>
      </c>
      <c r="M53" t="s">
        <v>30</v>
      </c>
      <c r="N53">
        <f>IF($R53="網路報名",IF($P53="否",1,0),0)</f>
        <v>1</v>
      </c>
      <c r="O53">
        <f>IF($R53="網路報名",IF($P53="是",1,0),0)</f>
        <v>0</v>
      </c>
      <c r="P53" t="s">
        <v>30</v>
      </c>
      <c r="R53" t="s">
        <v>3478</v>
      </c>
      <c r="S53" t="s">
        <v>3479</v>
      </c>
      <c r="T53" t="s">
        <v>3480</v>
      </c>
      <c r="U53">
        <f>IF($R53="志工",$AC53*2,IF($R53="網路報名",$AC53,0))</f>
        <v>10</v>
      </c>
      <c r="V53" t="s">
        <v>5002</v>
      </c>
      <c r="W53" t="s">
        <v>5004</v>
      </c>
      <c r="X53" s="25" t="s">
        <v>3481</v>
      </c>
      <c r="Y53">
        <v>2</v>
      </c>
      <c r="Z53">
        <v>107</v>
      </c>
      <c r="AA53">
        <v>1</v>
      </c>
      <c r="AB53">
        <v>1</v>
      </c>
      <c r="AC53">
        <v>10</v>
      </c>
      <c r="AD53" t="s">
        <v>2830</v>
      </c>
      <c r="AE53" s="74" t="str">
        <f t="shared" si="0"/>
        <v>b06607060王琳毓</v>
      </c>
      <c r="AF53" s="74">
        <f t="shared" si="10"/>
        <v>1</v>
      </c>
      <c r="AG53" s="74">
        <f t="shared" si="2"/>
        <v>0</v>
      </c>
      <c r="AH53" s="74">
        <f t="shared" si="11"/>
        <v>0</v>
      </c>
      <c r="AI53" s="74">
        <f t="shared" si="12"/>
        <v>1</v>
      </c>
      <c r="AJ53" s="74">
        <f t="shared" si="13"/>
        <v>0</v>
      </c>
      <c r="AK53" s="74">
        <f t="shared" si="14"/>
        <v>0</v>
      </c>
      <c r="AL53" s="73" t="str">
        <f t="shared" si="15"/>
        <v>系</v>
      </c>
      <c r="AM53" s="73" t="str">
        <f>IF($F53="學生",VLOOKUP($H53,系所名稱!$B$1:$D$122,3,FALSE),"非在校生")</f>
        <v>其他</v>
      </c>
      <c r="AN53" s="74" t="str">
        <f t="shared" si="16"/>
        <v>其他系所</v>
      </c>
      <c r="AO53" s="74" t="str">
        <f t="shared" si="17"/>
        <v>其他系所</v>
      </c>
      <c r="AP53" s="6"/>
      <c r="AQ53" s="6"/>
      <c r="AR53" s="19"/>
      <c r="AS53" s="78"/>
      <c r="AT53" s="24" t="s">
        <v>5862</v>
      </c>
      <c r="AU53" s="25">
        <v>0</v>
      </c>
      <c r="AW53" s="8"/>
      <c r="AX53" s="8"/>
      <c r="AY53" s="8"/>
      <c r="AZ53" s="6"/>
      <c r="BA53" s="6"/>
      <c r="BB53" s="6"/>
      <c r="BC53" s="6"/>
    </row>
    <row r="54" spans="1:55">
      <c r="A54" t="s">
        <v>5389</v>
      </c>
      <c r="B54" t="s">
        <v>5390</v>
      </c>
      <c r="C54" t="s">
        <v>5391</v>
      </c>
      <c r="D54" t="s">
        <v>21</v>
      </c>
      <c r="E54" t="s">
        <v>5392</v>
      </c>
      <c r="F54" t="s">
        <v>23</v>
      </c>
      <c r="G54" t="s">
        <v>24</v>
      </c>
      <c r="H54" t="s">
        <v>246</v>
      </c>
      <c r="I54" t="s">
        <v>41</v>
      </c>
      <c r="J54">
        <v>229964418</v>
      </c>
      <c r="K54" t="s">
        <v>5393</v>
      </c>
      <c r="L54" t="s">
        <v>28</v>
      </c>
      <c r="M54" t="s">
        <v>29</v>
      </c>
      <c r="N54" t="s">
        <v>4952</v>
      </c>
      <c r="P54" t="s">
        <v>5380</v>
      </c>
      <c r="R54" t="s">
        <v>5385</v>
      </c>
      <c r="S54" t="s">
        <v>2416</v>
      </c>
      <c r="T54" t="s">
        <v>5394</v>
      </c>
      <c r="U54">
        <v>6</v>
      </c>
      <c r="V54" t="s">
        <v>5386</v>
      </c>
      <c r="W54" t="s">
        <v>5387</v>
      </c>
      <c r="X54" s="25" t="s">
        <v>5388</v>
      </c>
      <c r="Y54">
        <v>2</v>
      </c>
      <c r="Z54">
        <v>107</v>
      </c>
      <c r="AA54">
        <v>1</v>
      </c>
      <c r="AB54">
        <v>1</v>
      </c>
      <c r="AC54">
        <v>10</v>
      </c>
      <c r="AE54" s="74" t="str">
        <f t="shared" si="0"/>
        <v>b03701221王逸庭</v>
      </c>
      <c r="AF54" s="74">
        <f t="shared" si="10"/>
        <v>1</v>
      </c>
      <c r="AG54" s="74">
        <f t="shared" si="2"/>
        <v>0</v>
      </c>
      <c r="AH54" s="74">
        <f t="shared" si="11"/>
        <v>0</v>
      </c>
      <c r="AI54" s="74">
        <f t="shared" si="12"/>
        <v>1</v>
      </c>
      <c r="AJ54" s="74">
        <f t="shared" si="13"/>
        <v>0</v>
      </c>
      <c r="AK54" s="74">
        <f t="shared" si="14"/>
        <v>0</v>
      </c>
      <c r="AL54" s="73" t="str">
        <f t="shared" si="15"/>
        <v>系</v>
      </c>
      <c r="AM54" s="73" t="str">
        <f>IF($F54="學生",VLOOKUP($H54,系所名稱!$B$1:$D$122,3,FALSE),"非在校生")</f>
        <v>工管</v>
      </c>
      <c r="AN54" s="74" t="str">
        <f t="shared" si="16"/>
        <v>工管系</v>
      </c>
      <c r="AO54" s="74" t="str">
        <f t="shared" si="17"/>
        <v>工管系</v>
      </c>
      <c r="AP54" s="6"/>
      <c r="AQ54" s="6"/>
      <c r="AR54" s="19"/>
      <c r="AS54" s="6">
        <v>13</v>
      </c>
      <c r="AT54" s="24" t="s">
        <v>5863</v>
      </c>
      <c r="AU54" s="25">
        <v>5</v>
      </c>
      <c r="AW54" s="8"/>
      <c r="AX54" s="8"/>
      <c r="AY54" s="8"/>
      <c r="AZ54" s="6"/>
      <c r="BA54" s="6"/>
      <c r="BB54" s="6"/>
      <c r="BC54" s="6"/>
    </row>
    <row r="55" spans="1:55">
      <c r="A55" t="s">
        <v>3579</v>
      </c>
      <c r="B55" t="s">
        <v>3580</v>
      </c>
      <c r="C55" t="s">
        <v>3581</v>
      </c>
      <c r="D55" t="s">
        <v>21</v>
      </c>
      <c r="E55" t="s">
        <v>3582</v>
      </c>
      <c r="F55" t="s">
        <v>23</v>
      </c>
      <c r="G55" t="s">
        <v>682</v>
      </c>
      <c r="H55" t="s">
        <v>683</v>
      </c>
      <c r="I55" t="s">
        <v>50</v>
      </c>
      <c r="J55">
        <v>958119530</v>
      </c>
      <c r="K55" t="s">
        <v>3583</v>
      </c>
      <c r="L55" t="s">
        <v>28</v>
      </c>
      <c r="M55" t="s">
        <v>30</v>
      </c>
      <c r="N55">
        <f>IF($R55="網路報名",IF($P55="否",1,0),0)</f>
        <v>0</v>
      </c>
      <c r="O55">
        <f>IF($R55="網路報名",IF($P55="是",1,0),0)</f>
        <v>1</v>
      </c>
      <c r="P55" t="s">
        <v>29</v>
      </c>
      <c r="R55" t="s">
        <v>31</v>
      </c>
      <c r="S55" t="s">
        <v>3584</v>
      </c>
      <c r="T55" t="s">
        <v>3585</v>
      </c>
      <c r="U55">
        <f>IF($R55="志工",$AC55*2,IF($R55="網路報名",$AC55,0))</f>
        <v>10</v>
      </c>
      <c r="V55" t="s">
        <v>5002</v>
      </c>
      <c r="W55" t="s">
        <v>5004</v>
      </c>
      <c r="X55" s="25" t="s">
        <v>3481</v>
      </c>
      <c r="Y55">
        <v>2</v>
      </c>
      <c r="Z55">
        <v>107</v>
      </c>
      <c r="AA55">
        <v>1</v>
      </c>
      <c r="AB55">
        <v>1</v>
      </c>
      <c r="AC55">
        <v>10</v>
      </c>
      <c r="AD55" t="s">
        <v>29</v>
      </c>
      <c r="AE55" s="74" t="str">
        <f t="shared" si="0"/>
        <v>r07848016王雅萱</v>
      </c>
      <c r="AF55" s="74">
        <f t="shared" si="10"/>
        <v>0</v>
      </c>
      <c r="AG55" s="74">
        <f t="shared" si="2"/>
        <v>1</v>
      </c>
      <c r="AH55" s="74">
        <f t="shared" si="11"/>
        <v>10</v>
      </c>
      <c r="AI55" s="74">
        <f t="shared" si="12"/>
        <v>0</v>
      </c>
      <c r="AJ55" s="74">
        <f t="shared" si="13"/>
        <v>0</v>
      </c>
      <c r="AK55" s="74">
        <f t="shared" si="14"/>
        <v>0</v>
      </c>
      <c r="AL55" s="73" t="str">
        <f t="shared" si="15"/>
        <v>所</v>
      </c>
      <c r="AM55" s="73" t="str">
        <f>IF($F55="學生",VLOOKUP($H55,系所名稱!$B$1:$D$122,3,FALSE),"非在校生")</f>
        <v>其他</v>
      </c>
      <c r="AN55" s="74" t="str">
        <f t="shared" si="16"/>
        <v>其他系所</v>
      </c>
      <c r="AO55" s="74" t="str">
        <f t="shared" si="17"/>
        <v>其他系所</v>
      </c>
      <c r="AP55" s="6"/>
      <c r="AQ55" s="6"/>
      <c r="AR55" s="19"/>
      <c r="AS55" s="78">
        <v>14</v>
      </c>
      <c r="AT55" s="24" t="s">
        <v>5864</v>
      </c>
      <c r="AU55" s="25">
        <v>50</v>
      </c>
      <c r="AW55" s="8"/>
      <c r="AX55" s="8"/>
      <c r="AY55" s="8"/>
      <c r="AZ55" s="6"/>
      <c r="BA55" s="6"/>
      <c r="BB55" s="6"/>
      <c r="BC55" s="6"/>
    </row>
    <row r="56" spans="1:55">
      <c r="A56" t="s">
        <v>1269</v>
      </c>
      <c r="B56" t="s">
        <v>1270</v>
      </c>
      <c r="C56" t="s">
        <v>1271</v>
      </c>
      <c r="D56" t="s">
        <v>38</v>
      </c>
      <c r="E56" t="s">
        <v>83</v>
      </c>
      <c r="F56" t="s">
        <v>23</v>
      </c>
      <c r="G56" t="s">
        <v>24</v>
      </c>
      <c r="H56" t="s">
        <v>40</v>
      </c>
      <c r="I56" t="s">
        <v>41</v>
      </c>
      <c r="J56">
        <v>978185628</v>
      </c>
      <c r="K56" t="s">
        <v>1272</v>
      </c>
      <c r="L56" t="s">
        <v>28</v>
      </c>
      <c r="M56" t="s">
        <v>29</v>
      </c>
      <c r="N56">
        <f>IF($R56="網路報名",IF($P56="否",1,0),0)</f>
        <v>0</v>
      </c>
      <c r="O56">
        <f>IF($R56="網路報名",IF($P56="是",1,0),0)</f>
        <v>0</v>
      </c>
      <c r="P56" t="s">
        <v>29</v>
      </c>
      <c r="R56" t="s">
        <v>287</v>
      </c>
      <c r="T56" t="s">
        <v>1273</v>
      </c>
      <c r="U56">
        <f>IF($R56="志工",$AC56*2,IF($R56="網路報名",$AC56,0))</f>
        <v>20</v>
      </c>
      <c r="V56" t="s">
        <v>5002</v>
      </c>
      <c r="W56" t="s">
        <v>5004</v>
      </c>
      <c r="X56" s="25" t="s">
        <v>1192</v>
      </c>
      <c r="Y56">
        <v>2</v>
      </c>
      <c r="Z56">
        <v>107</v>
      </c>
      <c r="AA56">
        <v>1</v>
      </c>
      <c r="AB56">
        <v>1</v>
      </c>
      <c r="AC56">
        <v>10</v>
      </c>
      <c r="AE56" s="74" t="str">
        <f t="shared" si="0"/>
        <v>b06704054王愛絜</v>
      </c>
      <c r="AF56" s="74">
        <f t="shared" si="10"/>
        <v>0</v>
      </c>
      <c r="AG56" s="74">
        <f t="shared" si="2"/>
        <v>0</v>
      </c>
      <c r="AH56" s="74">
        <f t="shared" si="11"/>
        <v>20</v>
      </c>
      <c r="AI56" s="74">
        <f t="shared" si="12"/>
        <v>0</v>
      </c>
      <c r="AJ56" s="74">
        <f t="shared" si="13"/>
        <v>0</v>
      </c>
      <c r="AK56" s="74">
        <f t="shared" si="14"/>
        <v>1</v>
      </c>
      <c r="AL56" s="73" t="str">
        <f t="shared" si="15"/>
        <v>系</v>
      </c>
      <c r="AM56" s="73" t="str">
        <f>IF($F56="學生",VLOOKUP($H56,系所名稱!$B$1:$D$122,3,FALSE),"非在校生")</f>
        <v>國企</v>
      </c>
      <c r="AN56" s="74" t="str">
        <f t="shared" si="16"/>
        <v>國企系</v>
      </c>
      <c r="AO56" s="74" t="str">
        <f t="shared" si="17"/>
        <v>國企系</v>
      </c>
      <c r="AP56" s="6"/>
      <c r="AQ56" s="6"/>
      <c r="AR56" s="19"/>
      <c r="AS56" s="6">
        <v>15</v>
      </c>
      <c r="AT56" s="24" t="s">
        <v>5865</v>
      </c>
      <c r="AU56" s="25">
        <v>20</v>
      </c>
      <c r="AW56" s="8"/>
      <c r="AX56" s="8"/>
      <c r="AY56" s="8"/>
      <c r="AZ56" s="6"/>
      <c r="BA56" s="6"/>
      <c r="BB56" s="6"/>
      <c r="BC56" s="6"/>
    </row>
    <row r="57" spans="1:55">
      <c r="A57" t="s">
        <v>72</v>
      </c>
      <c r="B57" t="s">
        <v>73</v>
      </c>
      <c r="C57" t="s">
        <v>74</v>
      </c>
      <c r="D57" t="s">
        <v>21</v>
      </c>
      <c r="E57" t="s">
        <v>75</v>
      </c>
      <c r="F57" t="s">
        <v>23</v>
      </c>
      <c r="G57" t="s">
        <v>24</v>
      </c>
      <c r="H57" t="s">
        <v>76</v>
      </c>
      <c r="I57" t="s">
        <v>50</v>
      </c>
      <c r="J57">
        <v>922729496</v>
      </c>
      <c r="K57" t="s">
        <v>77</v>
      </c>
      <c r="L57" t="s">
        <v>28</v>
      </c>
      <c r="M57" t="s">
        <v>30</v>
      </c>
      <c r="N57">
        <f>IF($R57="網路報名",IF($P57="否",1,0),0)</f>
        <v>0</v>
      </c>
      <c r="O57">
        <f>IF($R57="網路報名",IF($P57="是",1,0),0)</f>
        <v>1</v>
      </c>
      <c r="P57" t="s">
        <v>29</v>
      </c>
      <c r="R57" t="s">
        <v>31</v>
      </c>
      <c r="S57" t="s">
        <v>78</v>
      </c>
      <c r="T57" t="s">
        <v>79</v>
      </c>
      <c r="U57">
        <f>IF($R57="志工",$AC57*2,IF($R57="網路報名",$AC57,0))</f>
        <v>10</v>
      </c>
      <c r="V57" t="s">
        <v>5002</v>
      </c>
      <c r="W57" t="s">
        <v>5004</v>
      </c>
      <c r="X57" s="25" t="s">
        <v>289</v>
      </c>
      <c r="Y57">
        <v>2</v>
      </c>
      <c r="Z57">
        <v>107</v>
      </c>
      <c r="AA57">
        <v>1</v>
      </c>
      <c r="AB57">
        <v>1</v>
      </c>
      <c r="AC57">
        <v>10</v>
      </c>
      <c r="AD57" t="s">
        <v>29</v>
      </c>
      <c r="AE57" s="74" t="str">
        <f t="shared" si="0"/>
        <v>r07722003王暄雯</v>
      </c>
      <c r="AF57" s="74">
        <f t="shared" si="10"/>
        <v>0</v>
      </c>
      <c r="AG57" s="74">
        <f t="shared" si="2"/>
        <v>1</v>
      </c>
      <c r="AH57" s="74">
        <f t="shared" si="11"/>
        <v>10</v>
      </c>
      <c r="AI57" s="74">
        <f t="shared" si="12"/>
        <v>0</v>
      </c>
      <c r="AJ57" s="74">
        <f t="shared" si="13"/>
        <v>0</v>
      </c>
      <c r="AK57" s="74">
        <f t="shared" si="14"/>
        <v>0</v>
      </c>
      <c r="AL57" s="73" t="str">
        <f t="shared" si="15"/>
        <v>所</v>
      </c>
      <c r="AM57" s="73" t="str">
        <f>IF($F57="學生",VLOOKUP($H57,系所名稱!$B$1:$D$122,3,FALSE),"非在校生")</f>
        <v>會計</v>
      </c>
      <c r="AN57" s="74" t="str">
        <f t="shared" si="16"/>
        <v>會計所</v>
      </c>
      <c r="AO57" s="74" t="str">
        <f t="shared" si="17"/>
        <v>會研所</v>
      </c>
      <c r="AP57" s="6"/>
      <c r="AQ57" s="6"/>
      <c r="AR57" s="19"/>
      <c r="AS57" s="78">
        <v>16</v>
      </c>
      <c r="AT57" s="24" t="s">
        <v>5866</v>
      </c>
      <c r="AU57" s="25">
        <v>52</v>
      </c>
      <c r="AW57" s="8"/>
      <c r="AX57" s="8"/>
      <c r="AY57" s="8"/>
      <c r="AZ57" s="6"/>
      <c r="BA57" s="6"/>
      <c r="BB57" s="6"/>
      <c r="BC57" s="6"/>
    </row>
    <row r="58" spans="1:55">
      <c r="B58" t="s">
        <v>5199</v>
      </c>
      <c r="F58" t="s">
        <v>5235</v>
      </c>
      <c r="G58" t="s">
        <v>5238</v>
      </c>
      <c r="I58" t="s">
        <v>5243</v>
      </c>
      <c r="P58" t="s">
        <v>29</v>
      </c>
      <c r="R58" t="s">
        <v>5008</v>
      </c>
      <c r="T58" t="s">
        <v>2767</v>
      </c>
      <c r="V58" t="s">
        <v>5232</v>
      </c>
      <c r="W58" t="s">
        <v>5233</v>
      </c>
      <c r="X58" s="25" t="s">
        <v>5234</v>
      </c>
      <c r="Y58">
        <v>2</v>
      </c>
      <c r="Z58">
        <v>107</v>
      </c>
      <c r="AA58">
        <v>1</v>
      </c>
      <c r="AB58">
        <v>0</v>
      </c>
      <c r="AC58">
        <v>0</v>
      </c>
      <c r="AE58" s="74" t="str">
        <f t="shared" si="0"/>
        <v>其他王煜榕</v>
      </c>
      <c r="AF58" s="74">
        <f t="shared" si="10"/>
        <v>0</v>
      </c>
      <c r="AG58" s="74">
        <f t="shared" si="2"/>
        <v>1</v>
      </c>
      <c r="AH58" s="74">
        <f t="shared" si="11"/>
        <v>0</v>
      </c>
      <c r="AI58" s="74">
        <f t="shared" si="12"/>
        <v>0</v>
      </c>
      <c r="AJ58" s="74">
        <f t="shared" si="13"/>
        <v>0</v>
      </c>
      <c r="AK58" s="74">
        <f t="shared" si="14"/>
        <v>0</v>
      </c>
      <c r="AL58" s="73" t="str">
        <f t="shared" si="15"/>
        <v>其他</v>
      </c>
      <c r="AM58" s="73" t="str">
        <f>IF($F58="學生",VLOOKUP($H58,系所名稱!$B$1:$D$122,3,FALSE),"非在校生")</f>
        <v>非在校生</v>
      </c>
      <c r="AN58" s="74" t="str">
        <f t="shared" si="16"/>
        <v>其他</v>
      </c>
      <c r="AO58" s="74" t="str">
        <f t="shared" si="17"/>
        <v>其他</v>
      </c>
      <c r="AP58" s="6"/>
      <c r="AQ58" s="6"/>
      <c r="AR58" s="19"/>
      <c r="AS58" s="6">
        <v>17</v>
      </c>
      <c r="AT58" s="24" t="s">
        <v>5867</v>
      </c>
      <c r="AU58" s="25">
        <v>32</v>
      </c>
      <c r="AV58" s="8"/>
      <c r="AW58" s="8"/>
      <c r="AX58" s="8"/>
      <c r="AY58" s="8"/>
      <c r="AZ58" s="6"/>
      <c r="BA58" s="6"/>
      <c r="BB58" s="6"/>
      <c r="BC58" s="6"/>
    </row>
    <row r="59" spans="1:55">
      <c r="A59" t="s">
        <v>3895</v>
      </c>
      <c r="B59" t="s">
        <v>3896</v>
      </c>
      <c r="C59" t="s">
        <v>3897</v>
      </c>
      <c r="D59" t="s">
        <v>21</v>
      </c>
      <c r="E59" t="s">
        <v>3898</v>
      </c>
      <c r="F59" t="s">
        <v>23</v>
      </c>
      <c r="G59" t="s">
        <v>137</v>
      </c>
      <c r="H59" t="s">
        <v>138</v>
      </c>
      <c r="I59" t="s">
        <v>41</v>
      </c>
      <c r="J59">
        <v>952227851</v>
      </c>
      <c r="K59" t="s">
        <v>3899</v>
      </c>
      <c r="L59" t="s">
        <v>28</v>
      </c>
      <c r="M59" t="s">
        <v>30</v>
      </c>
      <c r="N59">
        <f t="shared" ref="N59:N67" si="18">IF($R59="網路報名",IF($P59="否",1,0),0)</f>
        <v>0</v>
      </c>
      <c r="O59">
        <f t="shared" ref="O59:O67" si="19">IF($R59="網路報名",IF($P59="是",1,0),0)</f>
        <v>1</v>
      </c>
      <c r="P59" t="s">
        <v>29</v>
      </c>
      <c r="R59" t="s">
        <v>31</v>
      </c>
      <c r="S59" t="s">
        <v>3900</v>
      </c>
      <c r="T59" t="s">
        <v>3901</v>
      </c>
      <c r="U59">
        <f t="shared" ref="U59:U67" si="20">IF($R59="志工",$AC59*2,IF($R59="網路報名",$AC59,0))</f>
        <v>10</v>
      </c>
      <c r="V59" t="s">
        <v>5002</v>
      </c>
      <c r="W59" t="s">
        <v>5004</v>
      </c>
      <c r="X59" s="25" t="s">
        <v>3816</v>
      </c>
      <c r="Y59">
        <v>2</v>
      </c>
      <c r="Z59">
        <v>107</v>
      </c>
      <c r="AA59">
        <v>1</v>
      </c>
      <c r="AB59">
        <v>1</v>
      </c>
      <c r="AC59">
        <v>10</v>
      </c>
      <c r="AD59" t="s">
        <v>29</v>
      </c>
      <c r="AE59" s="74" t="str">
        <f t="shared" si="0"/>
        <v>b06302127王詩蘋</v>
      </c>
      <c r="AF59" s="74">
        <f t="shared" si="10"/>
        <v>0</v>
      </c>
      <c r="AG59" s="74">
        <f t="shared" si="2"/>
        <v>1</v>
      </c>
      <c r="AH59" s="74">
        <f t="shared" si="11"/>
        <v>10</v>
      </c>
      <c r="AI59" s="74">
        <f t="shared" si="12"/>
        <v>0</v>
      </c>
      <c r="AJ59" s="74">
        <f t="shared" si="13"/>
        <v>0</v>
      </c>
      <c r="AK59" s="74">
        <f t="shared" si="14"/>
        <v>0</v>
      </c>
      <c r="AL59" s="73" t="str">
        <f t="shared" si="15"/>
        <v>系</v>
      </c>
      <c r="AM59" s="73" t="str">
        <f>IF($F59="學生",VLOOKUP($H59,系所名稱!$B$1:$D$122,3,FALSE),"非在校生")</f>
        <v>其他</v>
      </c>
      <c r="AN59" s="74" t="str">
        <f t="shared" si="16"/>
        <v>其他系所</v>
      </c>
      <c r="AO59" s="74" t="str">
        <f t="shared" si="17"/>
        <v>其他系所</v>
      </c>
      <c r="AP59" s="6"/>
      <c r="AQ59" s="6"/>
      <c r="AR59" s="19"/>
      <c r="AS59" s="78"/>
      <c r="AT59" s="24" t="s">
        <v>4231</v>
      </c>
      <c r="AU59" s="25">
        <v>0</v>
      </c>
      <c r="AV59" s="8"/>
      <c r="AW59" s="8"/>
      <c r="AX59" s="8"/>
      <c r="AY59" s="8"/>
      <c r="AZ59" s="6"/>
      <c r="BA59" s="6"/>
      <c r="BB59" s="6"/>
      <c r="BC59" s="6"/>
    </row>
    <row r="60" spans="1:55">
      <c r="A60" t="s">
        <v>3902</v>
      </c>
      <c r="B60" t="s">
        <v>3903</v>
      </c>
      <c r="C60" t="s">
        <v>3904</v>
      </c>
      <c r="D60" t="s">
        <v>21</v>
      </c>
      <c r="E60" t="s">
        <v>3905</v>
      </c>
      <c r="F60" t="s">
        <v>23</v>
      </c>
      <c r="G60" t="s">
        <v>24</v>
      </c>
      <c r="H60" t="s">
        <v>257</v>
      </c>
      <c r="I60" t="s">
        <v>41</v>
      </c>
      <c r="J60">
        <v>938893110</v>
      </c>
      <c r="K60" t="s">
        <v>3906</v>
      </c>
      <c r="L60" t="s">
        <v>28</v>
      </c>
      <c r="M60" t="s">
        <v>30</v>
      </c>
      <c r="N60">
        <f t="shared" si="18"/>
        <v>0</v>
      </c>
      <c r="O60">
        <f t="shared" si="19"/>
        <v>1</v>
      </c>
      <c r="P60" t="s">
        <v>29</v>
      </c>
      <c r="R60" t="s">
        <v>31</v>
      </c>
      <c r="S60" t="s">
        <v>3907</v>
      </c>
      <c r="T60" t="s">
        <v>3908</v>
      </c>
      <c r="U60">
        <f t="shared" si="20"/>
        <v>10</v>
      </c>
      <c r="V60" t="s">
        <v>5002</v>
      </c>
      <c r="W60" t="s">
        <v>5004</v>
      </c>
      <c r="X60" s="25" t="s">
        <v>3816</v>
      </c>
      <c r="Y60">
        <v>2</v>
      </c>
      <c r="Z60">
        <v>107</v>
      </c>
      <c r="AA60">
        <v>1</v>
      </c>
      <c r="AB60">
        <v>1</v>
      </c>
      <c r="AC60">
        <v>10</v>
      </c>
      <c r="AD60" t="s">
        <v>2783</v>
      </c>
      <c r="AE60" s="74" t="str">
        <f t="shared" si="0"/>
        <v>b04703055王薇媄</v>
      </c>
      <c r="AF60" s="74">
        <f t="shared" si="10"/>
        <v>0</v>
      </c>
      <c r="AG60" s="74">
        <f t="shared" si="2"/>
        <v>1</v>
      </c>
      <c r="AH60" s="74">
        <f t="shared" si="11"/>
        <v>10</v>
      </c>
      <c r="AI60" s="74">
        <f t="shared" si="12"/>
        <v>0</v>
      </c>
      <c r="AJ60" s="74">
        <f t="shared" si="13"/>
        <v>0</v>
      </c>
      <c r="AK60" s="74">
        <f t="shared" si="14"/>
        <v>0</v>
      </c>
      <c r="AL60" s="73" t="str">
        <f t="shared" si="15"/>
        <v>系</v>
      </c>
      <c r="AM60" s="73" t="str">
        <f>IF($F60="學生",VLOOKUP($H60,系所名稱!$B$1:$D$122,3,FALSE),"非在校生")</f>
        <v>財金</v>
      </c>
      <c r="AN60" s="74" t="str">
        <f t="shared" si="16"/>
        <v>財金系</v>
      </c>
      <c r="AO60" s="74" t="str">
        <f t="shared" si="17"/>
        <v>財金系</v>
      </c>
      <c r="AP60" s="6"/>
      <c r="AQ60" s="6"/>
      <c r="AR60" s="19"/>
      <c r="AS60" s="6">
        <v>18</v>
      </c>
      <c r="AT60" s="24" t="s">
        <v>5848</v>
      </c>
      <c r="AU60" s="25">
        <v>18</v>
      </c>
      <c r="AV60" s="8"/>
      <c r="AW60" s="8"/>
      <c r="AX60" s="8"/>
      <c r="AY60" s="8"/>
      <c r="AZ60" s="6"/>
      <c r="BA60" s="6"/>
      <c r="BB60" s="6"/>
      <c r="BC60" s="6"/>
    </row>
    <row r="61" spans="1:55">
      <c r="A61" t="s">
        <v>2874</v>
      </c>
      <c r="B61" t="s">
        <v>2875</v>
      </c>
      <c r="C61" t="s">
        <v>2876</v>
      </c>
      <c r="D61" t="s">
        <v>21</v>
      </c>
      <c r="E61" t="s">
        <v>2877</v>
      </c>
      <c r="F61" t="s">
        <v>23</v>
      </c>
      <c r="G61" t="s">
        <v>24</v>
      </c>
      <c r="H61" t="s">
        <v>25</v>
      </c>
      <c r="I61" t="s">
        <v>50</v>
      </c>
      <c r="J61">
        <v>988119593</v>
      </c>
      <c r="K61" t="s">
        <v>2878</v>
      </c>
      <c r="L61" t="s">
        <v>28</v>
      </c>
      <c r="M61" t="s">
        <v>30</v>
      </c>
      <c r="N61">
        <f t="shared" si="18"/>
        <v>0</v>
      </c>
      <c r="O61">
        <f t="shared" si="19"/>
        <v>1</v>
      </c>
      <c r="P61" t="s">
        <v>29</v>
      </c>
      <c r="R61" t="s">
        <v>2778</v>
      </c>
      <c r="S61" t="s">
        <v>738</v>
      </c>
      <c r="T61" t="s">
        <v>2879</v>
      </c>
      <c r="U61">
        <f t="shared" si="20"/>
        <v>10</v>
      </c>
      <c r="V61" t="s">
        <v>5002</v>
      </c>
      <c r="W61" t="s">
        <v>5004</v>
      </c>
      <c r="X61" s="25" t="s">
        <v>3292</v>
      </c>
      <c r="Y61">
        <v>2</v>
      </c>
      <c r="Z61">
        <v>107</v>
      </c>
      <c r="AA61">
        <v>1</v>
      </c>
      <c r="AB61">
        <v>1</v>
      </c>
      <c r="AC61">
        <v>10</v>
      </c>
      <c r="AD61" t="s">
        <v>29</v>
      </c>
      <c r="AE61" s="74" t="str">
        <f t="shared" si="0"/>
        <v>r07741041王薇潔</v>
      </c>
      <c r="AF61" s="74">
        <f t="shared" si="10"/>
        <v>0</v>
      </c>
      <c r="AG61" s="74">
        <f t="shared" si="2"/>
        <v>1</v>
      </c>
      <c r="AH61" s="74">
        <f t="shared" si="11"/>
        <v>10</v>
      </c>
      <c r="AI61" s="74">
        <f t="shared" si="12"/>
        <v>0</v>
      </c>
      <c r="AJ61" s="74">
        <f t="shared" si="13"/>
        <v>0</v>
      </c>
      <c r="AK61" s="74">
        <f t="shared" si="14"/>
        <v>0</v>
      </c>
      <c r="AL61" s="73" t="str">
        <f t="shared" si="15"/>
        <v>所</v>
      </c>
      <c r="AM61" s="73" t="str">
        <f>IF($F61="學生",VLOOKUP($H61,系所名稱!$B$1:$D$122,3,FALSE),"非在校生")</f>
        <v>商研</v>
      </c>
      <c r="AN61" s="74" t="str">
        <f t="shared" si="16"/>
        <v>商研所</v>
      </c>
      <c r="AO61" s="74" t="str">
        <f t="shared" si="17"/>
        <v>商研所</v>
      </c>
      <c r="AP61" s="6"/>
      <c r="AQ61" s="6"/>
      <c r="AR61" s="19"/>
      <c r="AS61" s="6">
        <v>19</v>
      </c>
      <c r="AT61" s="24" t="s">
        <v>6867</v>
      </c>
      <c r="AU61" s="25">
        <v>12</v>
      </c>
      <c r="AV61" s="8"/>
      <c r="AW61" s="8"/>
      <c r="AX61" s="8"/>
      <c r="AY61" s="8"/>
      <c r="AZ61" s="6"/>
      <c r="BA61" s="6"/>
      <c r="BB61" s="6"/>
      <c r="BC61" s="6"/>
    </row>
    <row r="62" spans="1:55">
      <c r="A62" t="s">
        <v>1348</v>
      </c>
      <c r="B62" t="s">
        <v>1349</v>
      </c>
      <c r="C62" t="s">
        <v>1350</v>
      </c>
      <c r="D62" t="s">
        <v>38</v>
      </c>
      <c r="E62" t="s">
        <v>1351</v>
      </c>
      <c r="F62" t="s">
        <v>23</v>
      </c>
      <c r="G62" t="s">
        <v>67</v>
      </c>
      <c r="H62" t="s">
        <v>123</v>
      </c>
      <c r="I62" t="s">
        <v>50</v>
      </c>
      <c r="J62">
        <v>981165595</v>
      </c>
      <c r="K62" t="s">
        <v>1352</v>
      </c>
      <c r="L62" t="s">
        <v>28</v>
      </c>
      <c r="M62" t="s">
        <v>30</v>
      </c>
      <c r="N62">
        <f t="shared" si="18"/>
        <v>0</v>
      </c>
      <c r="O62">
        <f t="shared" si="19"/>
        <v>1</v>
      </c>
      <c r="P62" t="s">
        <v>29</v>
      </c>
      <c r="R62" t="s">
        <v>31</v>
      </c>
      <c r="S62" t="s">
        <v>1353</v>
      </c>
      <c r="T62" t="s">
        <v>1354</v>
      </c>
      <c r="U62">
        <f t="shared" si="20"/>
        <v>10</v>
      </c>
      <c r="V62" t="s">
        <v>5002</v>
      </c>
      <c r="W62" t="s">
        <v>5004</v>
      </c>
      <c r="X62" s="25" t="s">
        <v>1285</v>
      </c>
      <c r="Y62">
        <v>2</v>
      </c>
      <c r="Z62">
        <v>107</v>
      </c>
      <c r="AA62">
        <v>1</v>
      </c>
      <c r="AB62">
        <v>1</v>
      </c>
      <c r="AC62">
        <v>10</v>
      </c>
      <c r="AD62" t="s">
        <v>29</v>
      </c>
      <c r="AE62" s="74" t="str">
        <f t="shared" si="0"/>
        <v>r07627015王謙文</v>
      </c>
      <c r="AF62" s="74">
        <f t="shared" si="10"/>
        <v>0</v>
      </c>
      <c r="AG62" s="74">
        <f t="shared" si="2"/>
        <v>1</v>
      </c>
      <c r="AH62" s="74">
        <f t="shared" si="11"/>
        <v>10</v>
      </c>
      <c r="AI62" s="74">
        <f t="shared" si="12"/>
        <v>0</v>
      </c>
      <c r="AJ62" s="74">
        <f t="shared" si="13"/>
        <v>0</v>
      </c>
      <c r="AK62" s="74">
        <f t="shared" si="14"/>
        <v>0</v>
      </c>
      <c r="AL62" s="73" t="str">
        <f t="shared" si="15"/>
        <v>所</v>
      </c>
      <c r="AM62" s="73" t="str">
        <f>IF($F62="學生",VLOOKUP($H62,系所名稱!$B$1:$D$122,3,FALSE),"非在校生")</f>
        <v>其他</v>
      </c>
      <c r="AN62" s="74" t="str">
        <f t="shared" si="16"/>
        <v>其他系所</v>
      </c>
      <c r="AO62" s="74" t="str">
        <f t="shared" si="17"/>
        <v>其他系所</v>
      </c>
      <c r="AP62" s="6"/>
      <c r="AQ62" s="6"/>
      <c r="AR62" s="19"/>
      <c r="AS62" s="6">
        <v>20</v>
      </c>
      <c r="AT62" s="24" t="s">
        <v>6683</v>
      </c>
      <c r="AU62" s="25">
        <v>29</v>
      </c>
      <c r="AV62" s="8"/>
      <c r="AW62" s="8"/>
      <c r="AX62" s="8"/>
      <c r="AY62" s="8"/>
      <c r="AZ62" s="6"/>
      <c r="BA62" s="6"/>
      <c r="BB62" s="6"/>
      <c r="BC62" s="6"/>
    </row>
    <row r="63" spans="1:55">
      <c r="A63" t="s">
        <v>2191</v>
      </c>
      <c r="B63" t="s">
        <v>1349</v>
      </c>
      <c r="C63" t="s">
        <v>1350</v>
      </c>
      <c r="D63" t="s">
        <v>38</v>
      </c>
      <c r="E63" t="s">
        <v>1351</v>
      </c>
      <c r="F63" t="s">
        <v>23</v>
      </c>
      <c r="G63" t="s">
        <v>67</v>
      </c>
      <c r="H63" t="s">
        <v>123</v>
      </c>
      <c r="I63" t="s">
        <v>50</v>
      </c>
      <c r="J63">
        <v>981165595</v>
      </c>
      <c r="K63" t="s">
        <v>1352</v>
      </c>
      <c r="L63" t="s">
        <v>28</v>
      </c>
      <c r="M63" t="s">
        <v>30</v>
      </c>
      <c r="N63">
        <f t="shared" si="18"/>
        <v>0</v>
      </c>
      <c r="O63">
        <f t="shared" si="19"/>
        <v>1</v>
      </c>
      <c r="P63" t="s">
        <v>29</v>
      </c>
      <c r="R63" t="s">
        <v>2017</v>
      </c>
      <c r="S63" t="s">
        <v>1353</v>
      </c>
      <c r="T63" t="s">
        <v>1354</v>
      </c>
      <c r="U63">
        <f t="shared" si="20"/>
        <v>10</v>
      </c>
      <c r="V63" t="s">
        <v>5002</v>
      </c>
      <c r="W63" t="s">
        <v>5004</v>
      </c>
      <c r="X63" s="25" t="s">
        <v>1996</v>
      </c>
      <c r="Y63">
        <v>2</v>
      </c>
      <c r="Z63">
        <v>107</v>
      </c>
      <c r="AA63">
        <v>1</v>
      </c>
      <c r="AB63">
        <v>1</v>
      </c>
      <c r="AC63">
        <v>10</v>
      </c>
      <c r="AD63" t="s">
        <v>29</v>
      </c>
      <c r="AE63" s="74" t="str">
        <f t="shared" si="0"/>
        <v>r07627015王謙文</v>
      </c>
      <c r="AF63" s="74">
        <f t="shared" si="10"/>
        <v>0</v>
      </c>
      <c r="AG63" s="74">
        <f t="shared" si="2"/>
        <v>1</v>
      </c>
      <c r="AH63" s="74">
        <f t="shared" si="11"/>
        <v>10</v>
      </c>
      <c r="AI63" s="74">
        <f t="shared" si="12"/>
        <v>0</v>
      </c>
      <c r="AJ63" s="74">
        <f t="shared" si="13"/>
        <v>0</v>
      </c>
      <c r="AK63" s="74">
        <f t="shared" si="14"/>
        <v>0</v>
      </c>
      <c r="AL63" s="73" t="str">
        <f t="shared" si="15"/>
        <v>所</v>
      </c>
      <c r="AM63" s="73" t="str">
        <f>IF($F63="學生",VLOOKUP($H63,系所名稱!$B$1:$D$122,3,FALSE),"非在校生")</f>
        <v>其他</v>
      </c>
      <c r="AN63" s="74" t="str">
        <f t="shared" si="16"/>
        <v>其他系所</v>
      </c>
      <c r="AO63" s="74" t="str">
        <f t="shared" si="17"/>
        <v>其他系所</v>
      </c>
      <c r="AP63" s="6"/>
      <c r="AQ63" s="6"/>
      <c r="AR63" s="19"/>
      <c r="AS63" s="6">
        <v>21</v>
      </c>
      <c r="AT63" s="24" t="s">
        <v>6685</v>
      </c>
      <c r="AU63" s="25">
        <v>53</v>
      </c>
      <c r="AV63" s="8"/>
      <c r="AW63" s="8"/>
      <c r="AX63" s="8"/>
      <c r="AY63" s="8"/>
      <c r="AZ63" s="6"/>
      <c r="BA63" s="6"/>
      <c r="BB63" s="6"/>
      <c r="BC63" s="6"/>
    </row>
    <row r="64" spans="1:55">
      <c r="A64" t="s">
        <v>2880</v>
      </c>
      <c r="B64" t="s">
        <v>1349</v>
      </c>
      <c r="C64" t="s">
        <v>1350</v>
      </c>
      <c r="D64" t="s">
        <v>38</v>
      </c>
      <c r="E64" t="s">
        <v>1351</v>
      </c>
      <c r="F64" t="s">
        <v>23</v>
      </c>
      <c r="G64" t="s">
        <v>67</v>
      </c>
      <c r="H64" t="s">
        <v>123</v>
      </c>
      <c r="I64" t="s">
        <v>50</v>
      </c>
      <c r="J64">
        <v>981165595</v>
      </c>
      <c r="K64" t="s">
        <v>1352</v>
      </c>
      <c r="L64" t="s">
        <v>28</v>
      </c>
      <c r="M64" t="s">
        <v>30</v>
      </c>
      <c r="N64">
        <f t="shared" si="18"/>
        <v>0</v>
      </c>
      <c r="O64">
        <f t="shared" si="19"/>
        <v>1</v>
      </c>
      <c r="P64" t="s">
        <v>29</v>
      </c>
      <c r="R64" t="s">
        <v>2778</v>
      </c>
      <c r="S64" t="s">
        <v>1353</v>
      </c>
      <c r="T64" t="s">
        <v>1354</v>
      </c>
      <c r="U64">
        <f t="shared" si="20"/>
        <v>10</v>
      </c>
      <c r="V64" t="s">
        <v>5002</v>
      </c>
      <c r="W64" t="s">
        <v>5004</v>
      </c>
      <c r="X64" s="25" t="s">
        <v>3292</v>
      </c>
      <c r="Y64">
        <v>2</v>
      </c>
      <c r="Z64">
        <v>107</v>
      </c>
      <c r="AA64">
        <v>1</v>
      </c>
      <c r="AB64">
        <v>1</v>
      </c>
      <c r="AC64">
        <v>10</v>
      </c>
      <c r="AD64" t="s">
        <v>2783</v>
      </c>
      <c r="AE64" s="74" t="str">
        <f t="shared" si="0"/>
        <v>r07627015王謙文</v>
      </c>
      <c r="AF64" s="74">
        <f t="shared" si="10"/>
        <v>0</v>
      </c>
      <c r="AG64" s="74">
        <f t="shared" si="2"/>
        <v>1</v>
      </c>
      <c r="AH64" s="74">
        <f t="shared" si="11"/>
        <v>10</v>
      </c>
      <c r="AI64" s="74">
        <f t="shared" si="12"/>
        <v>0</v>
      </c>
      <c r="AJ64" s="74">
        <f t="shared" si="13"/>
        <v>0</v>
      </c>
      <c r="AK64" s="74">
        <f t="shared" si="14"/>
        <v>0</v>
      </c>
      <c r="AL64" s="73" t="str">
        <f t="shared" si="15"/>
        <v>所</v>
      </c>
      <c r="AM64" s="73" t="str">
        <f>IF($F64="學生",VLOOKUP($H64,系所名稱!$B$1:$D$122,3,FALSE),"非在校生")</f>
        <v>其他</v>
      </c>
      <c r="AN64" s="74" t="str">
        <f t="shared" si="16"/>
        <v>其他系所</v>
      </c>
      <c r="AO64" s="74" t="str">
        <f t="shared" si="17"/>
        <v>其他系所</v>
      </c>
      <c r="AP64" s="6"/>
      <c r="AQ64" s="6"/>
      <c r="AR64" s="19"/>
      <c r="AS64" s="6">
        <v>22</v>
      </c>
      <c r="AT64" s="24" t="s">
        <v>6714</v>
      </c>
      <c r="AU64" s="25">
        <v>12</v>
      </c>
      <c r="AV64" s="8"/>
      <c r="AW64" s="8"/>
      <c r="AX64" s="8"/>
      <c r="AY64" s="8"/>
      <c r="AZ64" s="6"/>
      <c r="BA64" s="6"/>
      <c r="BB64" s="6"/>
      <c r="BC64" s="6"/>
    </row>
    <row r="65" spans="1:55">
      <c r="A65" t="s">
        <v>3817</v>
      </c>
      <c r="B65" t="s">
        <v>1349</v>
      </c>
      <c r="C65" t="s">
        <v>1350</v>
      </c>
      <c r="D65" t="s">
        <v>38</v>
      </c>
      <c r="E65" t="s">
        <v>1351</v>
      </c>
      <c r="F65" t="s">
        <v>23</v>
      </c>
      <c r="G65" t="s">
        <v>67</v>
      </c>
      <c r="H65" t="s">
        <v>123</v>
      </c>
      <c r="I65" t="s">
        <v>50</v>
      </c>
      <c r="J65">
        <v>981165595</v>
      </c>
      <c r="K65" t="s">
        <v>1352</v>
      </c>
      <c r="L65" t="s">
        <v>28</v>
      </c>
      <c r="M65" t="s">
        <v>30</v>
      </c>
      <c r="N65">
        <f t="shared" si="18"/>
        <v>1</v>
      </c>
      <c r="O65">
        <f t="shared" si="19"/>
        <v>0</v>
      </c>
      <c r="P65" t="s">
        <v>30</v>
      </c>
      <c r="R65" t="s">
        <v>3818</v>
      </c>
      <c r="S65" t="s">
        <v>125</v>
      </c>
      <c r="T65" t="s">
        <v>1354</v>
      </c>
      <c r="U65">
        <f t="shared" si="20"/>
        <v>10</v>
      </c>
      <c r="V65" t="s">
        <v>5002</v>
      </c>
      <c r="W65" t="s">
        <v>5004</v>
      </c>
      <c r="X65" s="25" t="s">
        <v>3816</v>
      </c>
      <c r="Y65">
        <v>2</v>
      </c>
      <c r="Z65">
        <v>107</v>
      </c>
      <c r="AA65">
        <v>1</v>
      </c>
      <c r="AB65">
        <v>1</v>
      </c>
      <c r="AC65">
        <v>10</v>
      </c>
      <c r="AD65" t="s">
        <v>2783</v>
      </c>
      <c r="AE65" s="74" t="str">
        <f t="shared" si="0"/>
        <v>r07627015王謙文</v>
      </c>
      <c r="AF65" s="74">
        <f t="shared" si="10"/>
        <v>1</v>
      </c>
      <c r="AG65" s="74">
        <f t="shared" si="2"/>
        <v>0</v>
      </c>
      <c r="AH65" s="74">
        <f t="shared" si="11"/>
        <v>0</v>
      </c>
      <c r="AI65" s="74">
        <f t="shared" si="12"/>
        <v>1</v>
      </c>
      <c r="AJ65" s="74">
        <f t="shared" si="13"/>
        <v>0</v>
      </c>
      <c r="AK65" s="74">
        <f t="shared" si="14"/>
        <v>0</v>
      </c>
      <c r="AL65" s="73" t="str">
        <f t="shared" si="15"/>
        <v>所</v>
      </c>
      <c r="AM65" s="73" t="str">
        <f>IF($F65="學生",VLOOKUP($H65,系所名稱!$B$1:$D$122,3,FALSE),"非在校生")</f>
        <v>其他</v>
      </c>
      <c r="AN65" s="74" t="str">
        <f t="shared" si="16"/>
        <v>其他系所</v>
      </c>
      <c r="AO65" s="74" t="str">
        <f t="shared" si="17"/>
        <v>其他系所</v>
      </c>
      <c r="AP65" s="6"/>
      <c r="AQ65" s="6"/>
      <c r="AR65" s="19"/>
      <c r="AS65" s="6">
        <v>23</v>
      </c>
      <c r="AT65" s="24" t="s">
        <v>6692</v>
      </c>
      <c r="AU65" s="25">
        <v>4</v>
      </c>
      <c r="AV65" s="8"/>
      <c r="AW65" s="8"/>
      <c r="AX65" s="8"/>
      <c r="AY65" s="8"/>
      <c r="AZ65" s="6"/>
      <c r="BA65" s="6"/>
      <c r="BB65" s="6"/>
      <c r="BC65" s="6"/>
    </row>
    <row r="66" spans="1:55">
      <c r="A66" t="s">
        <v>233</v>
      </c>
      <c r="B66" t="s">
        <v>243</v>
      </c>
      <c r="C66" t="s">
        <v>244</v>
      </c>
      <c r="D66" t="s">
        <v>21</v>
      </c>
      <c r="E66" t="s">
        <v>245</v>
      </c>
      <c r="F66" t="s">
        <v>23</v>
      </c>
      <c r="G66" t="s">
        <v>24</v>
      </c>
      <c r="H66" t="s">
        <v>246</v>
      </c>
      <c r="I66" t="s">
        <v>41</v>
      </c>
      <c r="J66">
        <v>979639616</v>
      </c>
      <c r="K66" t="s">
        <v>247</v>
      </c>
      <c r="L66" t="s">
        <v>28</v>
      </c>
      <c r="M66" t="s">
        <v>29</v>
      </c>
      <c r="N66">
        <f t="shared" si="18"/>
        <v>0</v>
      </c>
      <c r="O66">
        <f t="shared" si="19"/>
        <v>0</v>
      </c>
      <c r="P66" t="s">
        <v>29</v>
      </c>
      <c r="R66" t="s">
        <v>216</v>
      </c>
      <c r="T66" t="s">
        <v>248</v>
      </c>
      <c r="U66">
        <f t="shared" si="20"/>
        <v>0</v>
      </c>
      <c r="V66" t="s">
        <v>5002</v>
      </c>
      <c r="W66" t="s">
        <v>5004</v>
      </c>
      <c r="X66" s="25" t="s">
        <v>289</v>
      </c>
      <c r="Y66">
        <v>2</v>
      </c>
      <c r="Z66">
        <v>107</v>
      </c>
      <c r="AA66">
        <v>1</v>
      </c>
      <c r="AB66">
        <v>1</v>
      </c>
      <c r="AC66">
        <v>10</v>
      </c>
      <c r="AE66" s="74" t="str">
        <f t="shared" ref="AE66:AE129" si="21">CONCATENATE($T66,$B66)</f>
        <v>b06701209王駿鈜</v>
      </c>
      <c r="AF66" s="74">
        <f t="shared" ref="AF66:AF97" si="22">IF($R66="網路報名",IF($P66="否",1,0),0)</f>
        <v>0</v>
      </c>
      <c r="AG66" s="74">
        <f t="shared" ref="AG66:AG129" si="23">IF(OR($R66="網路報名",$R66="邀請制"),IF($P66="是",1,0),0)</f>
        <v>0</v>
      </c>
      <c r="AH66" s="74">
        <f t="shared" ref="AH66:AH89" si="24">IF(R66="志工",AC66*2,IF(AG66=1,AC66,0))</f>
        <v>0</v>
      </c>
      <c r="AI66" s="74">
        <f t="shared" ref="AI66:AI89" si="25">IF(AB66=1,IF(AF66=1,1,0),0)</f>
        <v>0</v>
      </c>
      <c r="AJ66" s="74">
        <f t="shared" ref="AJ66:AJ97" si="26">IF(R66="現場報名",1,0)</f>
        <v>1</v>
      </c>
      <c r="AK66" s="74">
        <f t="shared" ref="AK66:AK97" si="27">IF(R66="志工",1,0)</f>
        <v>0</v>
      </c>
      <c r="AL66" s="73" t="str">
        <f t="shared" ref="AL66:AL97" si="28">IF($F66="學生",IF($I66="學士班","系","所"),"其他")</f>
        <v>系</v>
      </c>
      <c r="AM66" s="73" t="str">
        <f>IF($F66="學生",VLOOKUP($H66,系所名稱!$B$1:$D$122,3,FALSE),"非在校生")</f>
        <v>工管</v>
      </c>
      <c r="AN66" s="74" t="str">
        <f t="shared" ref="AN66:AN97" si="29">IF($AM66="EMBA","EMBA",IF($AM66="GMBA","GMBA",IF($AM66="EiMBA","EiMBA",IF($AM66="其他","其他系所",IF($AM66="非在校生","其他",CONCATENATE($AM66,$AL66))))))</f>
        <v>工管系</v>
      </c>
      <c r="AO66" s="74" t="str">
        <f t="shared" ref="AO66:AO97" si="30">IF($AN66="會計所","會研所",$AN66)</f>
        <v>工管系</v>
      </c>
      <c r="AP66" s="6"/>
      <c r="AQ66" s="6"/>
      <c r="AR66" s="19"/>
      <c r="AS66" s="6">
        <v>24</v>
      </c>
      <c r="AT66" s="24" t="s">
        <v>6694</v>
      </c>
      <c r="AU66" s="25">
        <v>16</v>
      </c>
      <c r="AV66" s="9"/>
      <c r="AW66" s="9"/>
      <c r="AX66" s="9"/>
      <c r="AY66" s="9"/>
    </row>
    <row r="67" spans="1:55">
      <c r="A67" t="s">
        <v>3586</v>
      </c>
      <c r="B67" t="s">
        <v>243</v>
      </c>
      <c r="C67" t="s">
        <v>244</v>
      </c>
      <c r="D67" t="s">
        <v>38</v>
      </c>
      <c r="E67" t="s">
        <v>245</v>
      </c>
      <c r="F67" t="s">
        <v>23</v>
      </c>
      <c r="G67" t="s">
        <v>24</v>
      </c>
      <c r="H67" t="s">
        <v>246</v>
      </c>
      <c r="I67" t="s">
        <v>41</v>
      </c>
      <c r="J67">
        <v>979639616</v>
      </c>
      <c r="K67" t="s">
        <v>247</v>
      </c>
      <c r="L67" t="s">
        <v>28</v>
      </c>
      <c r="M67" t="s">
        <v>29</v>
      </c>
      <c r="N67">
        <f t="shared" si="18"/>
        <v>1</v>
      </c>
      <c r="O67">
        <f t="shared" si="19"/>
        <v>0</v>
      </c>
      <c r="P67" t="s">
        <v>3587</v>
      </c>
      <c r="R67" t="s">
        <v>3588</v>
      </c>
      <c r="S67" t="s">
        <v>3589</v>
      </c>
      <c r="T67" t="s">
        <v>248</v>
      </c>
      <c r="U67">
        <f t="shared" si="20"/>
        <v>10</v>
      </c>
      <c r="V67" t="s">
        <v>5002</v>
      </c>
      <c r="W67" t="s">
        <v>5004</v>
      </c>
      <c r="X67" s="25" t="s">
        <v>3481</v>
      </c>
      <c r="Y67">
        <v>2</v>
      </c>
      <c r="Z67">
        <v>107</v>
      </c>
      <c r="AA67">
        <v>1</v>
      </c>
      <c r="AB67">
        <v>1</v>
      </c>
      <c r="AC67">
        <v>10</v>
      </c>
      <c r="AD67" t="s">
        <v>30</v>
      </c>
      <c r="AE67" s="74" t="str">
        <f t="shared" si="21"/>
        <v>b06701209王駿鈜</v>
      </c>
      <c r="AF67" s="74">
        <f t="shared" si="22"/>
        <v>1</v>
      </c>
      <c r="AG67" s="74">
        <f t="shared" si="23"/>
        <v>0</v>
      </c>
      <c r="AH67" s="74">
        <f t="shared" si="24"/>
        <v>0</v>
      </c>
      <c r="AI67" s="74">
        <f t="shared" si="25"/>
        <v>1</v>
      </c>
      <c r="AJ67" s="74">
        <f t="shared" si="26"/>
        <v>0</v>
      </c>
      <c r="AK67" s="74">
        <f t="shared" si="27"/>
        <v>0</v>
      </c>
      <c r="AL67" s="73" t="str">
        <f t="shared" si="28"/>
        <v>系</v>
      </c>
      <c r="AM67" s="73" t="str">
        <f>IF($F67="學生",VLOOKUP($H67,系所名稱!$B$1:$D$122,3,FALSE),"非在校生")</f>
        <v>工管</v>
      </c>
      <c r="AN67" s="74" t="str">
        <f t="shared" si="29"/>
        <v>工管系</v>
      </c>
      <c r="AO67" s="74" t="str">
        <f t="shared" si="30"/>
        <v>工管系</v>
      </c>
      <c r="AP67" s="6"/>
      <c r="AQ67" s="6"/>
      <c r="AR67" s="19"/>
      <c r="AS67" s="6">
        <v>25</v>
      </c>
      <c r="AT67" s="24" t="s">
        <v>6697</v>
      </c>
      <c r="AU67" s="25">
        <v>3</v>
      </c>
      <c r="AV67" s="9"/>
      <c r="AW67" s="9"/>
      <c r="AX67" s="9"/>
      <c r="AY67" s="9"/>
    </row>
    <row r="68" spans="1:55">
      <c r="A68" t="s">
        <v>6413</v>
      </c>
      <c r="B68" t="s">
        <v>6414</v>
      </c>
      <c r="C68" t="s">
        <v>6415</v>
      </c>
      <c r="D68" t="s">
        <v>21</v>
      </c>
      <c r="E68" t="s">
        <v>6416</v>
      </c>
      <c r="F68" t="s">
        <v>23</v>
      </c>
      <c r="G68" t="s">
        <v>24</v>
      </c>
      <c r="H68" t="s">
        <v>257</v>
      </c>
      <c r="I68" t="s">
        <v>41</v>
      </c>
      <c r="J68">
        <v>905502236</v>
      </c>
      <c r="K68" t="s">
        <v>6417</v>
      </c>
      <c r="L68" t="s">
        <v>28</v>
      </c>
      <c r="M68" t="s">
        <v>30</v>
      </c>
      <c r="N68" t="s">
        <v>4952</v>
      </c>
      <c r="P68" t="s">
        <v>29</v>
      </c>
      <c r="R68" t="s">
        <v>5919</v>
      </c>
      <c r="S68" t="s">
        <v>6418</v>
      </c>
      <c r="T68" t="s">
        <v>6419</v>
      </c>
      <c r="U68">
        <v>6</v>
      </c>
      <c r="V68" t="s">
        <v>5002</v>
      </c>
      <c r="W68" t="s">
        <v>6687</v>
      </c>
      <c r="X68" s="25" t="s">
        <v>6700</v>
      </c>
      <c r="Y68">
        <v>2</v>
      </c>
      <c r="Z68">
        <v>107</v>
      </c>
      <c r="AA68">
        <v>1</v>
      </c>
      <c r="AB68">
        <v>1</v>
      </c>
      <c r="AC68">
        <v>10</v>
      </c>
      <c r="AD68" t="s">
        <v>29</v>
      </c>
      <c r="AE68" s="74" t="str">
        <f t="shared" si="21"/>
        <v>b06703073古沁瑜</v>
      </c>
      <c r="AF68" s="74">
        <f t="shared" si="22"/>
        <v>0</v>
      </c>
      <c r="AG68" s="74">
        <f t="shared" si="23"/>
        <v>1</v>
      </c>
      <c r="AH68" s="74">
        <f t="shared" si="24"/>
        <v>10</v>
      </c>
      <c r="AI68" s="74">
        <f t="shared" si="25"/>
        <v>0</v>
      </c>
      <c r="AJ68" s="74">
        <f t="shared" si="26"/>
        <v>0</v>
      </c>
      <c r="AK68" s="74">
        <f t="shared" si="27"/>
        <v>0</v>
      </c>
      <c r="AL68" s="73" t="str">
        <f t="shared" si="28"/>
        <v>系</v>
      </c>
      <c r="AM68" s="73" t="str">
        <f>IF($F68="學生",VLOOKUP($H68,系所名稱!$B$1:$D$122,3,FALSE),"非在校生")</f>
        <v>財金</v>
      </c>
      <c r="AN68" s="74" t="str">
        <f t="shared" si="29"/>
        <v>財金系</v>
      </c>
      <c r="AO68" s="74" t="str">
        <f t="shared" si="30"/>
        <v>財金系</v>
      </c>
      <c r="AP68" s="6"/>
      <c r="AQ68" s="6"/>
      <c r="AR68" s="19"/>
      <c r="AS68" s="6">
        <v>26</v>
      </c>
      <c r="AT68" s="24" t="s">
        <v>6699</v>
      </c>
      <c r="AU68" s="25">
        <v>56</v>
      </c>
      <c r="AV68" s="9"/>
      <c r="AW68" s="9"/>
      <c r="AX68" s="9"/>
      <c r="AY68" s="9"/>
    </row>
    <row r="69" spans="1:55">
      <c r="A69" s="1" t="s">
        <v>316</v>
      </c>
      <c r="B69" s="1" t="s">
        <v>317</v>
      </c>
      <c r="C69" s="1" t="s">
        <v>318</v>
      </c>
      <c r="D69" s="1" t="s">
        <v>38</v>
      </c>
      <c r="E69" s="1" t="s">
        <v>319</v>
      </c>
      <c r="F69" s="1" t="s">
        <v>177</v>
      </c>
      <c r="G69" s="1"/>
      <c r="H69" s="1"/>
      <c r="I69" s="1"/>
      <c r="J69" s="1">
        <v>925990656</v>
      </c>
      <c r="K69" s="1" t="s">
        <v>320</v>
      </c>
      <c r="L69" s="1" t="s">
        <v>28</v>
      </c>
      <c r="M69" s="1" t="s">
        <v>30</v>
      </c>
      <c r="N69">
        <f t="shared" ref="N69:N74" si="31">IF($R69="網路報名",IF($P69="否",1,0),0)</f>
        <v>1</v>
      </c>
      <c r="O69">
        <f t="shared" ref="O69:O74" si="32">IF($R69="網路報名",IF($P69="是",1,0),0)</f>
        <v>0</v>
      </c>
      <c r="P69" s="1" t="s">
        <v>30</v>
      </c>
      <c r="Q69" s="1"/>
      <c r="R69" s="1" t="s">
        <v>283</v>
      </c>
      <c r="S69" s="1" t="s">
        <v>321</v>
      </c>
      <c r="T69" s="1" t="s">
        <v>322</v>
      </c>
      <c r="U69">
        <f t="shared" ref="U69:U74" si="33">IF($R69="志工",$AC69*2,IF($R69="網路報名",$AC69,0))</f>
        <v>10</v>
      </c>
      <c r="V69" t="s">
        <v>5002</v>
      </c>
      <c r="W69" t="s">
        <v>5004</v>
      </c>
      <c r="X69" s="88" t="s">
        <v>315</v>
      </c>
      <c r="Y69" s="1">
        <v>2</v>
      </c>
      <c r="Z69" s="1">
        <v>107</v>
      </c>
      <c r="AA69" s="1">
        <v>1</v>
      </c>
      <c r="AB69" s="1">
        <v>1</v>
      </c>
      <c r="AC69" s="1">
        <v>10</v>
      </c>
      <c r="AD69" s="1" t="s">
        <v>29</v>
      </c>
      <c r="AE69" s="74" t="str">
        <f t="shared" si="21"/>
        <v>kuyucheng820730古育丞</v>
      </c>
      <c r="AF69" s="74">
        <f t="shared" si="22"/>
        <v>1</v>
      </c>
      <c r="AG69" s="74">
        <f t="shared" si="23"/>
        <v>0</v>
      </c>
      <c r="AH69" s="74">
        <f t="shared" si="24"/>
        <v>0</v>
      </c>
      <c r="AI69" s="74">
        <f t="shared" si="25"/>
        <v>1</v>
      </c>
      <c r="AJ69" s="74">
        <f t="shared" si="26"/>
        <v>0</v>
      </c>
      <c r="AK69" s="74">
        <f t="shared" si="27"/>
        <v>0</v>
      </c>
      <c r="AL69" s="73" t="str">
        <f t="shared" si="28"/>
        <v>其他</v>
      </c>
      <c r="AM69" s="73" t="str">
        <f>IF($F69="學生",VLOOKUP($H69,系所名稱!$B$1:$D$122,3,FALSE),"非在校生")</f>
        <v>非在校生</v>
      </c>
      <c r="AN69" s="74" t="str">
        <f t="shared" si="29"/>
        <v>其他</v>
      </c>
      <c r="AO69" s="74" t="str">
        <f t="shared" si="30"/>
        <v>其他</v>
      </c>
      <c r="AP69" s="6"/>
      <c r="AQ69" s="6"/>
      <c r="AR69" s="19"/>
      <c r="AS69" s="6">
        <v>27</v>
      </c>
      <c r="AT69" s="24" t="s">
        <v>6701</v>
      </c>
      <c r="AU69" s="25">
        <v>31</v>
      </c>
      <c r="AV69" s="9"/>
      <c r="AW69" s="9"/>
      <c r="AX69" s="9"/>
      <c r="AY69" s="9"/>
    </row>
    <row r="70" spans="1:55">
      <c r="A70" t="s">
        <v>3482</v>
      </c>
      <c r="B70" t="s">
        <v>3483</v>
      </c>
      <c r="C70" t="s">
        <v>3484</v>
      </c>
      <c r="D70" t="s">
        <v>21</v>
      </c>
      <c r="E70" t="s">
        <v>3485</v>
      </c>
      <c r="F70" t="s">
        <v>177</v>
      </c>
      <c r="H70" t="s">
        <v>3486</v>
      </c>
      <c r="I70" t="s">
        <v>3486</v>
      </c>
      <c r="J70">
        <v>928019808</v>
      </c>
      <c r="K70" t="s">
        <v>3487</v>
      </c>
      <c r="L70" t="s">
        <v>28</v>
      </c>
      <c r="M70" t="s">
        <v>30</v>
      </c>
      <c r="N70">
        <f t="shared" si="31"/>
        <v>1</v>
      </c>
      <c r="O70">
        <f t="shared" si="32"/>
        <v>0</v>
      </c>
      <c r="P70" t="s">
        <v>30</v>
      </c>
      <c r="R70" t="s">
        <v>31</v>
      </c>
      <c r="S70" t="s">
        <v>3488</v>
      </c>
      <c r="T70" t="s">
        <v>3489</v>
      </c>
      <c r="U70">
        <f t="shared" si="33"/>
        <v>10</v>
      </c>
      <c r="V70" t="s">
        <v>5002</v>
      </c>
      <c r="W70" t="s">
        <v>5004</v>
      </c>
      <c r="X70" s="25" t="s">
        <v>3481</v>
      </c>
      <c r="Y70">
        <v>2</v>
      </c>
      <c r="Z70">
        <v>107</v>
      </c>
      <c r="AA70">
        <v>1</v>
      </c>
      <c r="AB70">
        <v>1</v>
      </c>
      <c r="AC70">
        <v>10</v>
      </c>
      <c r="AD70" t="s">
        <v>30</v>
      </c>
      <c r="AE70" s="74" t="str">
        <f t="shared" si="21"/>
        <v>2019career史潔穎</v>
      </c>
      <c r="AF70" s="74">
        <f t="shared" si="22"/>
        <v>1</v>
      </c>
      <c r="AG70" s="74">
        <f t="shared" si="23"/>
        <v>0</v>
      </c>
      <c r="AH70" s="74">
        <f t="shared" si="24"/>
        <v>0</v>
      </c>
      <c r="AI70" s="74">
        <f t="shared" si="25"/>
        <v>1</v>
      </c>
      <c r="AJ70" s="74">
        <f t="shared" si="26"/>
        <v>0</v>
      </c>
      <c r="AK70" s="74">
        <f t="shared" si="27"/>
        <v>0</v>
      </c>
      <c r="AL70" s="73" t="str">
        <f t="shared" si="28"/>
        <v>其他</v>
      </c>
      <c r="AM70" s="73" t="str">
        <f>IF($F70="學生",VLOOKUP($H70,系所名稱!$B$1:$D$122,3,FALSE),"非在校生")</f>
        <v>非在校生</v>
      </c>
      <c r="AN70" s="74" t="str">
        <f t="shared" si="29"/>
        <v>其他</v>
      </c>
      <c r="AO70" s="74" t="str">
        <f t="shared" si="30"/>
        <v>其他</v>
      </c>
      <c r="AP70" s="6"/>
      <c r="AQ70" s="6"/>
      <c r="AR70" s="19"/>
      <c r="AS70" s="6">
        <v>28</v>
      </c>
      <c r="AT70" s="24" t="s">
        <v>6754</v>
      </c>
      <c r="AU70" s="25">
        <v>6</v>
      </c>
      <c r="AV70" s="9"/>
      <c r="AW70" s="9"/>
      <c r="AX70" s="9"/>
      <c r="AY70" s="9"/>
    </row>
    <row r="71" spans="1:55">
      <c r="A71" t="s">
        <v>253</v>
      </c>
      <c r="B71" t="s">
        <v>254</v>
      </c>
      <c r="C71" t="s">
        <v>255</v>
      </c>
      <c r="D71" t="s">
        <v>21</v>
      </c>
      <c r="E71" t="s">
        <v>256</v>
      </c>
      <c r="F71" t="s">
        <v>23</v>
      </c>
      <c r="G71" t="s">
        <v>24</v>
      </c>
      <c r="H71" t="s">
        <v>257</v>
      </c>
      <c r="I71" t="s">
        <v>41</v>
      </c>
      <c r="J71">
        <v>972092242</v>
      </c>
      <c r="K71" t="s">
        <v>258</v>
      </c>
      <c r="L71" t="s">
        <v>28</v>
      </c>
      <c r="M71" t="s">
        <v>29</v>
      </c>
      <c r="N71">
        <f t="shared" si="31"/>
        <v>0</v>
      </c>
      <c r="O71">
        <f t="shared" si="32"/>
        <v>0</v>
      </c>
      <c r="P71" t="s">
        <v>29</v>
      </c>
      <c r="R71" t="s">
        <v>216</v>
      </c>
      <c r="T71" t="s">
        <v>259</v>
      </c>
      <c r="U71">
        <f t="shared" si="33"/>
        <v>0</v>
      </c>
      <c r="V71" t="s">
        <v>5002</v>
      </c>
      <c r="W71" t="s">
        <v>5004</v>
      </c>
      <c r="X71" s="25" t="s">
        <v>289</v>
      </c>
      <c r="Y71">
        <v>2</v>
      </c>
      <c r="Z71">
        <v>107</v>
      </c>
      <c r="AA71">
        <v>1</v>
      </c>
      <c r="AB71">
        <v>1</v>
      </c>
      <c r="AC71">
        <v>10</v>
      </c>
      <c r="AE71" s="74" t="str">
        <f t="shared" si="21"/>
        <v>b06703074司惟之</v>
      </c>
      <c r="AF71" s="74">
        <f t="shared" si="22"/>
        <v>0</v>
      </c>
      <c r="AG71" s="74">
        <f t="shared" si="23"/>
        <v>0</v>
      </c>
      <c r="AH71" s="74">
        <f t="shared" si="24"/>
        <v>0</v>
      </c>
      <c r="AI71" s="74">
        <f t="shared" si="25"/>
        <v>0</v>
      </c>
      <c r="AJ71" s="74">
        <f t="shared" si="26"/>
        <v>1</v>
      </c>
      <c r="AK71" s="74">
        <f t="shared" si="27"/>
        <v>0</v>
      </c>
      <c r="AL71" s="73" t="str">
        <f t="shared" si="28"/>
        <v>系</v>
      </c>
      <c r="AM71" s="73" t="str">
        <f>IF($F71="學生",VLOOKUP($H71,系所名稱!$B$1:$D$122,3,FALSE),"非在校生")</f>
        <v>財金</v>
      </c>
      <c r="AN71" s="74" t="str">
        <f t="shared" si="29"/>
        <v>財金系</v>
      </c>
      <c r="AO71" s="74" t="str">
        <f t="shared" si="30"/>
        <v>財金系</v>
      </c>
      <c r="AP71" s="6"/>
      <c r="AQ71" s="6"/>
      <c r="AR71" s="19"/>
      <c r="AS71" s="6">
        <v>29</v>
      </c>
      <c r="AT71" s="24" t="s">
        <v>6885</v>
      </c>
      <c r="AU71" s="25">
        <v>6</v>
      </c>
      <c r="AV71" s="9"/>
      <c r="AW71" s="9"/>
      <c r="AX71" s="9"/>
      <c r="AY71" s="9"/>
    </row>
    <row r="72" spans="1:55">
      <c r="A72" s="1" t="s">
        <v>338</v>
      </c>
      <c r="B72" s="1" t="s">
        <v>254</v>
      </c>
      <c r="C72" s="1" t="s">
        <v>255</v>
      </c>
      <c r="D72" s="1" t="s">
        <v>38</v>
      </c>
      <c r="E72" s="1" t="s">
        <v>256</v>
      </c>
      <c r="F72" s="1" t="s">
        <v>23</v>
      </c>
      <c r="G72" s="1" t="s">
        <v>24</v>
      </c>
      <c r="H72" s="1" t="s">
        <v>257</v>
      </c>
      <c r="I72" s="1" t="s">
        <v>41</v>
      </c>
      <c r="J72" s="1">
        <v>972092242</v>
      </c>
      <c r="K72" s="1" t="s">
        <v>339</v>
      </c>
      <c r="L72" s="1" t="s">
        <v>28</v>
      </c>
      <c r="M72" s="1" t="s">
        <v>29</v>
      </c>
      <c r="N72">
        <f t="shared" si="31"/>
        <v>1</v>
      </c>
      <c r="O72">
        <f t="shared" si="32"/>
        <v>0</v>
      </c>
      <c r="P72" s="1" t="s">
        <v>30</v>
      </c>
      <c r="Q72" s="1"/>
      <c r="R72" s="1" t="s">
        <v>283</v>
      </c>
      <c r="S72" s="1" t="s">
        <v>297</v>
      </c>
      <c r="T72" s="1" t="s">
        <v>259</v>
      </c>
      <c r="U72">
        <f t="shared" si="33"/>
        <v>10</v>
      </c>
      <c r="V72" t="s">
        <v>5002</v>
      </c>
      <c r="W72" t="s">
        <v>5004</v>
      </c>
      <c r="X72" s="88" t="s">
        <v>315</v>
      </c>
      <c r="Y72" s="1">
        <v>2</v>
      </c>
      <c r="Z72" s="1">
        <v>107</v>
      </c>
      <c r="AA72" s="1">
        <v>1</v>
      </c>
      <c r="AB72" s="1">
        <v>1</v>
      </c>
      <c r="AC72" s="1">
        <v>10</v>
      </c>
      <c r="AD72" s="1" t="s">
        <v>29</v>
      </c>
      <c r="AE72" s="74" t="str">
        <f t="shared" si="21"/>
        <v>b06703074司惟之</v>
      </c>
      <c r="AF72" s="74">
        <f t="shared" si="22"/>
        <v>1</v>
      </c>
      <c r="AG72" s="74">
        <f t="shared" si="23"/>
        <v>0</v>
      </c>
      <c r="AH72" s="74">
        <f t="shared" si="24"/>
        <v>0</v>
      </c>
      <c r="AI72" s="74">
        <f t="shared" si="25"/>
        <v>1</v>
      </c>
      <c r="AJ72" s="74">
        <f t="shared" si="26"/>
        <v>0</v>
      </c>
      <c r="AK72" s="74">
        <f t="shared" si="27"/>
        <v>0</v>
      </c>
      <c r="AL72" s="73" t="str">
        <f t="shared" si="28"/>
        <v>系</v>
      </c>
      <c r="AM72" s="73" t="str">
        <f>IF($F72="學生",VLOOKUP($H72,系所名稱!$B$1:$D$122,3,FALSE),"非在校生")</f>
        <v>財金</v>
      </c>
      <c r="AN72" s="74" t="str">
        <f t="shared" si="29"/>
        <v>財金系</v>
      </c>
      <c r="AO72" s="74" t="str">
        <f t="shared" si="30"/>
        <v>財金系</v>
      </c>
      <c r="AP72" s="6"/>
      <c r="AQ72" s="6"/>
      <c r="AR72" s="19"/>
      <c r="AS72" s="6">
        <v>30</v>
      </c>
      <c r="AT72" s="24" t="s">
        <v>7186</v>
      </c>
      <c r="AU72" s="25">
        <v>48</v>
      </c>
      <c r="AV72" s="9"/>
      <c r="AW72" s="9"/>
      <c r="AX72" s="9"/>
      <c r="AY72" s="9"/>
    </row>
    <row r="73" spans="1:55">
      <c r="A73" t="s">
        <v>753</v>
      </c>
      <c r="B73" t="s">
        <v>254</v>
      </c>
      <c r="C73" t="s">
        <v>255</v>
      </c>
      <c r="D73" t="s">
        <v>38</v>
      </c>
      <c r="E73" t="s">
        <v>256</v>
      </c>
      <c r="F73" t="s">
        <v>23</v>
      </c>
      <c r="G73" t="s">
        <v>24</v>
      </c>
      <c r="H73" t="s">
        <v>257</v>
      </c>
      <c r="I73" t="s">
        <v>41</v>
      </c>
      <c r="J73">
        <v>972092242</v>
      </c>
      <c r="K73" t="s">
        <v>339</v>
      </c>
      <c r="L73" t="s">
        <v>28</v>
      </c>
      <c r="M73" t="s">
        <v>29</v>
      </c>
      <c r="N73">
        <f t="shared" si="31"/>
        <v>0</v>
      </c>
      <c r="O73">
        <f t="shared" si="32"/>
        <v>1</v>
      </c>
      <c r="P73" t="s">
        <v>29</v>
      </c>
      <c r="R73" t="s">
        <v>730</v>
      </c>
      <c r="S73" t="s">
        <v>297</v>
      </c>
      <c r="T73" t="s">
        <v>259</v>
      </c>
      <c r="U73">
        <f t="shared" si="33"/>
        <v>10</v>
      </c>
      <c r="V73" t="s">
        <v>5002</v>
      </c>
      <c r="W73" t="s">
        <v>5004</v>
      </c>
      <c r="X73" s="25" t="s">
        <v>732</v>
      </c>
      <c r="Y73">
        <v>2</v>
      </c>
      <c r="Z73">
        <v>107</v>
      </c>
      <c r="AA73">
        <v>1</v>
      </c>
      <c r="AB73">
        <v>1</v>
      </c>
      <c r="AC73">
        <v>10</v>
      </c>
      <c r="AE73" s="74" t="str">
        <f t="shared" si="21"/>
        <v>b06703074司惟之</v>
      </c>
      <c r="AF73" s="74">
        <f t="shared" si="22"/>
        <v>0</v>
      </c>
      <c r="AG73" s="74">
        <f t="shared" si="23"/>
        <v>1</v>
      </c>
      <c r="AH73" s="74">
        <f t="shared" si="24"/>
        <v>10</v>
      </c>
      <c r="AI73" s="74">
        <f t="shared" si="25"/>
        <v>0</v>
      </c>
      <c r="AJ73" s="74">
        <f t="shared" si="26"/>
        <v>0</v>
      </c>
      <c r="AK73" s="74">
        <f t="shared" si="27"/>
        <v>0</v>
      </c>
      <c r="AL73" s="73" t="str">
        <f t="shared" si="28"/>
        <v>系</v>
      </c>
      <c r="AM73" s="73" t="str">
        <f>IF($F73="學生",VLOOKUP($H73,系所名稱!$B$1:$D$122,3,FALSE),"非在校生")</f>
        <v>財金</v>
      </c>
      <c r="AN73" s="74" t="str">
        <f t="shared" si="29"/>
        <v>財金系</v>
      </c>
      <c r="AO73" s="74" t="str">
        <f t="shared" si="30"/>
        <v>財金系</v>
      </c>
      <c r="AP73" s="6"/>
      <c r="AQ73" s="6"/>
      <c r="AR73" s="19"/>
      <c r="AS73" s="6">
        <v>31</v>
      </c>
      <c r="AT73" s="24" t="s">
        <v>7189</v>
      </c>
      <c r="AU73" s="25">
        <v>23</v>
      </c>
    </row>
    <row r="74" spans="1:55">
      <c r="A74" t="s">
        <v>1161</v>
      </c>
      <c r="B74" t="s">
        <v>254</v>
      </c>
      <c r="C74" t="s">
        <v>255</v>
      </c>
      <c r="D74" t="s">
        <v>38</v>
      </c>
      <c r="E74" t="s">
        <v>256</v>
      </c>
      <c r="F74" t="s">
        <v>23</v>
      </c>
      <c r="G74" t="s">
        <v>24</v>
      </c>
      <c r="H74" t="s">
        <v>257</v>
      </c>
      <c r="I74" t="s">
        <v>41</v>
      </c>
      <c r="J74">
        <v>972092242</v>
      </c>
      <c r="K74" t="s">
        <v>339</v>
      </c>
      <c r="L74" t="s">
        <v>28</v>
      </c>
      <c r="M74" t="s">
        <v>29</v>
      </c>
      <c r="N74">
        <f t="shared" si="31"/>
        <v>1</v>
      </c>
      <c r="O74">
        <f t="shared" si="32"/>
        <v>0</v>
      </c>
      <c r="P74" t="s">
        <v>30</v>
      </c>
      <c r="R74" t="s">
        <v>1063</v>
      </c>
      <c r="S74" t="s">
        <v>297</v>
      </c>
      <c r="T74" t="s">
        <v>259</v>
      </c>
      <c r="U74">
        <f t="shared" si="33"/>
        <v>10</v>
      </c>
      <c r="V74" t="s">
        <v>5002</v>
      </c>
      <c r="W74" t="s">
        <v>5004</v>
      </c>
      <c r="X74" s="25" t="s">
        <v>1065</v>
      </c>
      <c r="Y74">
        <v>2</v>
      </c>
      <c r="Z74">
        <v>107</v>
      </c>
      <c r="AA74">
        <v>1</v>
      </c>
      <c r="AB74">
        <v>1</v>
      </c>
      <c r="AC74">
        <v>10</v>
      </c>
      <c r="AD74" t="s">
        <v>29</v>
      </c>
      <c r="AE74" s="74" t="str">
        <f t="shared" si="21"/>
        <v>b06703074司惟之</v>
      </c>
      <c r="AF74" s="74">
        <f t="shared" si="22"/>
        <v>1</v>
      </c>
      <c r="AG74" s="74">
        <f t="shared" si="23"/>
        <v>0</v>
      </c>
      <c r="AH74" s="74">
        <f t="shared" si="24"/>
        <v>0</v>
      </c>
      <c r="AI74" s="74">
        <f t="shared" si="25"/>
        <v>1</v>
      </c>
      <c r="AJ74" s="74">
        <f t="shared" si="26"/>
        <v>0</v>
      </c>
      <c r="AK74" s="74">
        <f t="shared" si="27"/>
        <v>0</v>
      </c>
      <c r="AL74" s="73" t="str">
        <f t="shared" si="28"/>
        <v>系</v>
      </c>
      <c r="AM74" s="73" t="str">
        <f>IF($F74="學生",VLOOKUP($H74,系所名稱!$B$1:$D$122,3,FALSE),"非在校生")</f>
        <v>財金</v>
      </c>
      <c r="AN74" s="74" t="str">
        <f t="shared" si="29"/>
        <v>財金系</v>
      </c>
      <c r="AO74" s="74" t="str">
        <f t="shared" si="30"/>
        <v>財金系</v>
      </c>
      <c r="AP74" s="6"/>
      <c r="AQ74" s="6"/>
      <c r="AR74" s="19"/>
      <c r="AS74" s="6">
        <v>32</v>
      </c>
      <c r="AT74" s="24" t="s">
        <v>7191</v>
      </c>
      <c r="AU74" s="25">
        <v>3</v>
      </c>
    </row>
    <row r="75" spans="1:55">
      <c r="A75" t="s">
        <v>6398</v>
      </c>
      <c r="B75" t="s">
        <v>6399</v>
      </c>
      <c r="C75" t="s">
        <v>6400</v>
      </c>
      <c r="D75" t="s">
        <v>21</v>
      </c>
      <c r="E75" t="s">
        <v>6401</v>
      </c>
      <c r="F75" t="s">
        <v>23</v>
      </c>
      <c r="G75" t="s">
        <v>24</v>
      </c>
      <c r="H75" t="s">
        <v>25</v>
      </c>
      <c r="I75" t="s">
        <v>50</v>
      </c>
      <c r="J75">
        <v>921655014</v>
      </c>
      <c r="K75" t="s">
        <v>6402</v>
      </c>
      <c r="L75" t="s">
        <v>28</v>
      </c>
      <c r="M75" t="s">
        <v>30</v>
      </c>
      <c r="N75" t="s">
        <v>4952</v>
      </c>
      <c r="P75" t="s">
        <v>29</v>
      </c>
      <c r="R75" t="s">
        <v>5919</v>
      </c>
      <c r="S75" t="s">
        <v>6403</v>
      </c>
      <c r="T75" t="s">
        <v>6404</v>
      </c>
      <c r="U75">
        <v>6</v>
      </c>
      <c r="V75" t="s">
        <v>5002</v>
      </c>
      <c r="W75" t="s">
        <v>6687</v>
      </c>
      <c r="X75" s="25" t="s">
        <v>6700</v>
      </c>
      <c r="Y75">
        <v>2</v>
      </c>
      <c r="Z75">
        <v>107</v>
      </c>
      <c r="AA75">
        <v>1</v>
      </c>
      <c r="AB75">
        <v>1</v>
      </c>
      <c r="AC75">
        <v>10</v>
      </c>
      <c r="AD75" t="s">
        <v>29</v>
      </c>
      <c r="AE75" s="74" t="str">
        <f t="shared" si="21"/>
        <v>r07741048田育綾</v>
      </c>
      <c r="AF75" s="74">
        <f t="shared" si="22"/>
        <v>0</v>
      </c>
      <c r="AG75" s="74">
        <f t="shared" si="23"/>
        <v>1</v>
      </c>
      <c r="AH75" s="74">
        <f t="shared" si="24"/>
        <v>10</v>
      </c>
      <c r="AI75" s="74">
        <f t="shared" si="25"/>
        <v>0</v>
      </c>
      <c r="AJ75" s="74">
        <f t="shared" si="26"/>
        <v>0</v>
      </c>
      <c r="AK75" s="74">
        <f t="shared" si="27"/>
        <v>0</v>
      </c>
      <c r="AL75" s="73" t="str">
        <f t="shared" si="28"/>
        <v>所</v>
      </c>
      <c r="AM75" s="73" t="str">
        <f>IF($F75="學生",VLOOKUP($H75,系所名稱!$B$1:$D$122,3,FALSE),"非在校生")</f>
        <v>商研</v>
      </c>
      <c r="AN75" s="74" t="str">
        <f t="shared" si="29"/>
        <v>商研所</v>
      </c>
      <c r="AO75" s="74" t="str">
        <f t="shared" si="30"/>
        <v>商研所</v>
      </c>
      <c r="AP75" s="6"/>
      <c r="AQ75" s="6"/>
      <c r="AR75" s="19"/>
      <c r="AS75" s="6">
        <v>33</v>
      </c>
      <c r="AT75" s="24" t="s">
        <v>7293</v>
      </c>
      <c r="AU75" s="25">
        <v>3</v>
      </c>
    </row>
    <row r="76" spans="1:55">
      <c r="B76" t="s">
        <v>1971</v>
      </c>
      <c r="F76" t="s">
        <v>277</v>
      </c>
      <c r="L76" t="s">
        <v>277</v>
      </c>
      <c r="M76" t="s">
        <v>29</v>
      </c>
      <c r="N76">
        <f>IF($R76="網路報名",IF($P76="否",1,0),0)</f>
        <v>0</v>
      </c>
      <c r="O76">
        <f>IF($R76="網路報名",IF($P76="是",1,0),0)</f>
        <v>0</v>
      </c>
      <c r="P76" t="s">
        <v>29</v>
      </c>
      <c r="R76" t="s">
        <v>216</v>
      </c>
      <c r="T76" t="s">
        <v>277</v>
      </c>
      <c r="U76">
        <f>IF($R76="志工",$AC76*2,IF($R76="網路報名",$AC76,0))</f>
        <v>0</v>
      </c>
      <c r="V76" t="s">
        <v>5002</v>
      </c>
      <c r="W76" t="s">
        <v>5004</v>
      </c>
      <c r="X76" s="25" t="s">
        <v>1567</v>
      </c>
      <c r="Y76">
        <v>2</v>
      </c>
      <c r="Z76">
        <v>107</v>
      </c>
      <c r="AA76">
        <v>1</v>
      </c>
      <c r="AB76">
        <v>1</v>
      </c>
      <c r="AC76">
        <v>10</v>
      </c>
      <c r="AE76" s="74" t="str">
        <f t="shared" si="21"/>
        <v>其他田雨騰</v>
      </c>
      <c r="AF76" s="74">
        <f t="shared" si="22"/>
        <v>0</v>
      </c>
      <c r="AG76" s="74">
        <f t="shared" si="23"/>
        <v>0</v>
      </c>
      <c r="AH76" s="74">
        <f t="shared" si="24"/>
        <v>0</v>
      </c>
      <c r="AI76" s="74">
        <f t="shared" si="25"/>
        <v>0</v>
      </c>
      <c r="AJ76" s="74">
        <f t="shared" si="26"/>
        <v>1</v>
      </c>
      <c r="AK76" s="74">
        <f t="shared" si="27"/>
        <v>0</v>
      </c>
      <c r="AL76" s="73" t="str">
        <f t="shared" si="28"/>
        <v>其他</v>
      </c>
      <c r="AM76" s="73" t="str">
        <f>IF($F76="學生",VLOOKUP($H76,系所名稱!$B$1:$D$122,3,FALSE),"非在校生")</f>
        <v>非在校生</v>
      </c>
      <c r="AN76" s="74" t="str">
        <f t="shared" si="29"/>
        <v>其他</v>
      </c>
      <c r="AO76" s="74" t="str">
        <f t="shared" si="30"/>
        <v>其他</v>
      </c>
      <c r="AP76" s="6"/>
      <c r="AQ76" s="6"/>
      <c r="AR76" s="19"/>
      <c r="AS76" s="6">
        <v>34</v>
      </c>
      <c r="AT76" s="24" t="s">
        <v>7296</v>
      </c>
      <c r="AU76" s="25">
        <v>13</v>
      </c>
    </row>
    <row r="77" spans="1:55">
      <c r="A77" t="s">
        <v>2711</v>
      </c>
      <c r="B77" t="s">
        <v>2712</v>
      </c>
      <c r="C77" t="s">
        <v>2713</v>
      </c>
      <c r="D77" t="s">
        <v>21</v>
      </c>
      <c r="E77" t="s">
        <v>2714</v>
      </c>
      <c r="F77" t="s">
        <v>23</v>
      </c>
      <c r="G77" t="s">
        <v>24</v>
      </c>
      <c r="H77" t="s">
        <v>76</v>
      </c>
      <c r="I77" t="s">
        <v>50</v>
      </c>
      <c r="J77">
        <v>925167707</v>
      </c>
      <c r="K77" t="s">
        <v>2715</v>
      </c>
      <c r="L77" t="s">
        <v>28</v>
      </c>
      <c r="M77" t="s">
        <v>29</v>
      </c>
      <c r="N77">
        <f>IF($R77="網路報名",IF($P77="否",1,0),0)</f>
        <v>0</v>
      </c>
      <c r="O77">
        <f>IF($R77="網路報名",IF($P77="是",1,0),0)</f>
        <v>0</v>
      </c>
      <c r="P77" t="s">
        <v>29</v>
      </c>
      <c r="R77" t="s">
        <v>2660</v>
      </c>
      <c r="T77" t="s">
        <v>2716</v>
      </c>
      <c r="U77">
        <f>IF($R77="志工",$AC77*2,IF($R77="網路報名",$AC77,0))</f>
        <v>0</v>
      </c>
      <c r="V77" t="s">
        <v>5002</v>
      </c>
      <c r="W77" t="s">
        <v>5004</v>
      </c>
      <c r="X77" s="25" t="s">
        <v>1996</v>
      </c>
      <c r="Y77">
        <v>2</v>
      </c>
      <c r="Z77">
        <v>107</v>
      </c>
      <c r="AA77">
        <v>1</v>
      </c>
      <c r="AB77">
        <v>1</v>
      </c>
      <c r="AC77">
        <v>10</v>
      </c>
      <c r="AE77" s="74" t="str">
        <f t="shared" si="21"/>
        <v>r07722037白宇翔</v>
      </c>
      <c r="AF77" s="74">
        <f t="shared" si="22"/>
        <v>0</v>
      </c>
      <c r="AG77" s="74">
        <f t="shared" si="23"/>
        <v>0</v>
      </c>
      <c r="AH77" s="74">
        <f t="shared" si="24"/>
        <v>0</v>
      </c>
      <c r="AI77" s="74">
        <f t="shared" si="25"/>
        <v>0</v>
      </c>
      <c r="AJ77" s="74">
        <f t="shared" si="26"/>
        <v>1</v>
      </c>
      <c r="AK77" s="74">
        <f t="shared" si="27"/>
        <v>0</v>
      </c>
      <c r="AL77" s="73" t="str">
        <f t="shared" si="28"/>
        <v>所</v>
      </c>
      <c r="AM77" s="73" t="str">
        <f>IF($F77="學生",VLOOKUP($H77,系所名稱!$B$1:$D$122,3,FALSE),"非在校生")</f>
        <v>會計</v>
      </c>
      <c r="AN77" s="74" t="str">
        <f t="shared" si="29"/>
        <v>會計所</v>
      </c>
      <c r="AO77" s="74" t="str">
        <f t="shared" si="30"/>
        <v>會研所</v>
      </c>
      <c r="AP77" s="6"/>
      <c r="AQ77" s="6"/>
      <c r="AR77" s="19"/>
      <c r="AS77" s="6">
        <v>35</v>
      </c>
      <c r="AT77" s="24" t="s">
        <v>7349</v>
      </c>
      <c r="AU77" s="25">
        <v>0</v>
      </c>
    </row>
    <row r="78" spans="1:55">
      <c r="A78" t="s">
        <v>2881</v>
      </c>
      <c r="B78" t="s">
        <v>2712</v>
      </c>
      <c r="C78" t="s">
        <v>2713</v>
      </c>
      <c r="D78" t="s">
        <v>38</v>
      </c>
      <c r="E78" t="s">
        <v>2714</v>
      </c>
      <c r="F78" t="s">
        <v>23</v>
      </c>
      <c r="G78" t="s">
        <v>24</v>
      </c>
      <c r="H78" t="s">
        <v>76</v>
      </c>
      <c r="I78" t="s">
        <v>50</v>
      </c>
      <c r="J78">
        <v>925167707</v>
      </c>
      <c r="K78" t="s">
        <v>2882</v>
      </c>
      <c r="L78" t="s">
        <v>28</v>
      </c>
      <c r="M78" t="s">
        <v>30</v>
      </c>
      <c r="N78">
        <f>IF($R78="網路報名",IF($P78="否",1,0),0)</f>
        <v>0</v>
      </c>
      <c r="O78">
        <f>IF($R78="網路報名",IF($P78="是",1,0),0)</f>
        <v>1</v>
      </c>
      <c r="P78" t="s">
        <v>29</v>
      </c>
      <c r="R78" t="s">
        <v>2778</v>
      </c>
      <c r="S78" t="s">
        <v>2883</v>
      </c>
      <c r="T78" t="s">
        <v>2716</v>
      </c>
      <c r="U78">
        <f>IF($R78="志工",$AC78*2,IF($R78="網路報名",$AC78,0))</f>
        <v>10</v>
      </c>
      <c r="V78" t="s">
        <v>5002</v>
      </c>
      <c r="W78" t="s">
        <v>5004</v>
      </c>
      <c r="X78" s="25" t="s">
        <v>3292</v>
      </c>
      <c r="Y78">
        <v>2</v>
      </c>
      <c r="Z78">
        <v>107</v>
      </c>
      <c r="AA78">
        <v>1</v>
      </c>
      <c r="AB78">
        <v>1</v>
      </c>
      <c r="AC78">
        <v>10</v>
      </c>
      <c r="AD78" t="s">
        <v>29</v>
      </c>
      <c r="AE78" s="74" t="str">
        <f t="shared" si="21"/>
        <v>r07722037白宇翔</v>
      </c>
      <c r="AF78" s="74">
        <f t="shared" si="22"/>
        <v>0</v>
      </c>
      <c r="AG78" s="74">
        <f t="shared" si="23"/>
        <v>1</v>
      </c>
      <c r="AH78" s="74">
        <f t="shared" si="24"/>
        <v>10</v>
      </c>
      <c r="AI78" s="74">
        <f t="shared" si="25"/>
        <v>0</v>
      </c>
      <c r="AJ78" s="74">
        <f t="shared" si="26"/>
        <v>0</v>
      </c>
      <c r="AK78" s="74">
        <f t="shared" si="27"/>
        <v>0</v>
      </c>
      <c r="AL78" s="73" t="str">
        <f t="shared" si="28"/>
        <v>所</v>
      </c>
      <c r="AM78" s="73" t="str">
        <f>IF($F78="學生",VLOOKUP($H78,系所名稱!$B$1:$D$122,3,FALSE),"非在校生")</f>
        <v>會計</v>
      </c>
      <c r="AN78" s="74" t="str">
        <f t="shared" si="29"/>
        <v>會計所</v>
      </c>
      <c r="AO78" s="74" t="str">
        <f t="shared" si="30"/>
        <v>會研所</v>
      </c>
      <c r="AP78" s="6"/>
      <c r="AQ78" s="6"/>
      <c r="AR78" s="19"/>
      <c r="AS78" s="6">
        <v>36</v>
      </c>
      <c r="AT78" s="24" t="s">
        <v>7352</v>
      </c>
      <c r="AU78" s="25">
        <v>0</v>
      </c>
    </row>
    <row r="79" spans="1:55">
      <c r="A79" t="s">
        <v>3909</v>
      </c>
      <c r="B79" t="s">
        <v>2712</v>
      </c>
      <c r="C79" t="s">
        <v>2713</v>
      </c>
      <c r="D79" t="s">
        <v>38</v>
      </c>
      <c r="E79" t="s">
        <v>2714</v>
      </c>
      <c r="F79" t="s">
        <v>23</v>
      </c>
      <c r="G79" t="s">
        <v>24</v>
      </c>
      <c r="H79" t="s">
        <v>76</v>
      </c>
      <c r="I79" t="s">
        <v>50</v>
      </c>
      <c r="J79">
        <v>925167707</v>
      </c>
      <c r="K79" t="s">
        <v>2882</v>
      </c>
      <c r="L79" t="s">
        <v>28</v>
      </c>
      <c r="M79" t="s">
        <v>30</v>
      </c>
      <c r="N79">
        <f>IF($R79="網路報名",IF($P79="否",1,0),0)</f>
        <v>0</v>
      </c>
      <c r="O79">
        <f>IF($R79="網路報名",IF($P79="是",1,0),0)</f>
        <v>1</v>
      </c>
      <c r="P79" t="s">
        <v>29</v>
      </c>
      <c r="R79" t="s">
        <v>31</v>
      </c>
      <c r="S79" t="s">
        <v>2883</v>
      </c>
      <c r="T79" t="s">
        <v>2716</v>
      </c>
      <c r="U79">
        <f>IF($R79="志工",$AC79*2,IF($R79="網路報名",$AC79,0))</f>
        <v>10</v>
      </c>
      <c r="V79" t="s">
        <v>5002</v>
      </c>
      <c r="W79" t="s">
        <v>5004</v>
      </c>
      <c r="X79" s="25" t="s">
        <v>3816</v>
      </c>
      <c r="Y79">
        <v>2</v>
      </c>
      <c r="Z79">
        <v>107</v>
      </c>
      <c r="AA79">
        <v>1</v>
      </c>
      <c r="AB79">
        <v>1</v>
      </c>
      <c r="AC79">
        <v>10</v>
      </c>
      <c r="AD79" t="s">
        <v>29</v>
      </c>
      <c r="AE79" s="74" t="str">
        <f t="shared" si="21"/>
        <v>r07722037白宇翔</v>
      </c>
      <c r="AF79" s="74">
        <f t="shared" si="22"/>
        <v>0</v>
      </c>
      <c r="AG79" s="74">
        <f t="shared" si="23"/>
        <v>1</v>
      </c>
      <c r="AH79" s="74">
        <f t="shared" si="24"/>
        <v>10</v>
      </c>
      <c r="AI79" s="74">
        <f t="shared" si="25"/>
        <v>0</v>
      </c>
      <c r="AJ79" s="74">
        <f t="shared" si="26"/>
        <v>0</v>
      </c>
      <c r="AK79" s="74">
        <f t="shared" si="27"/>
        <v>0</v>
      </c>
      <c r="AL79" s="73" t="str">
        <f t="shared" si="28"/>
        <v>所</v>
      </c>
      <c r="AM79" s="73" t="str">
        <f>IF($F79="學生",VLOOKUP($H79,系所名稱!$B$1:$D$122,3,FALSE),"非在校生")</f>
        <v>會計</v>
      </c>
      <c r="AN79" s="74" t="str">
        <f t="shared" si="29"/>
        <v>會計所</v>
      </c>
      <c r="AO79" s="74" t="str">
        <f t="shared" si="30"/>
        <v>會研所</v>
      </c>
      <c r="AP79" s="6"/>
      <c r="AQ79" s="6"/>
      <c r="AR79" s="19"/>
      <c r="AS79" s="6">
        <v>37</v>
      </c>
      <c r="AT79" s="24" t="s">
        <v>7354</v>
      </c>
      <c r="AU79" s="25">
        <v>0</v>
      </c>
    </row>
    <row r="80" spans="1:55">
      <c r="B80" t="s">
        <v>6055</v>
      </c>
      <c r="P80" t="s">
        <v>29</v>
      </c>
      <c r="R80" t="s">
        <v>1045</v>
      </c>
      <c r="T80" t="s">
        <v>277</v>
      </c>
      <c r="V80" s="24" t="s">
        <v>3294</v>
      </c>
      <c r="W80" t="s">
        <v>7195</v>
      </c>
      <c r="X80" s="25" t="s">
        <v>6684</v>
      </c>
      <c r="Y80">
        <v>2</v>
      </c>
      <c r="Z80">
        <v>107</v>
      </c>
      <c r="AA80">
        <v>1</v>
      </c>
      <c r="AB80">
        <v>1</v>
      </c>
      <c r="AC80">
        <v>10</v>
      </c>
      <c r="AE80" s="74" t="str">
        <f t="shared" si="21"/>
        <v>其他石淳方</v>
      </c>
      <c r="AF80" s="74">
        <f t="shared" si="22"/>
        <v>0</v>
      </c>
      <c r="AG80" s="74">
        <f t="shared" si="23"/>
        <v>0</v>
      </c>
      <c r="AH80" s="74">
        <f t="shared" si="24"/>
        <v>0</v>
      </c>
      <c r="AI80" s="74">
        <f t="shared" si="25"/>
        <v>0</v>
      </c>
      <c r="AJ80" s="74">
        <f t="shared" si="26"/>
        <v>1</v>
      </c>
      <c r="AK80" s="74">
        <f t="shared" si="27"/>
        <v>0</v>
      </c>
      <c r="AL80" s="73" t="str">
        <f t="shared" si="28"/>
        <v>其他</v>
      </c>
      <c r="AM80" s="73" t="str">
        <f>IF($F80="學生",VLOOKUP($H80,系所名稱!$B$1:$D$122,3,FALSE),"非在校生")</f>
        <v>非在校生</v>
      </c>
      <c r="AN80" s="74" t="str">
        <f t="shared" si="29"/>
        <v>其他</v>
      </c>
      <c r="AO80" s="74" t="str">
        <f t="shared" si="30"/>
        <v>其他</v>
      </c>
      <c r="AP80" s="6"/>
      <c r="AQ80" s="6"/>
      <c r="AR80" s="19"/>
      <c r="AS80" s="6">
        <v>38</v>
      </c>
      <c r="AT80" s="24" t="s">
        <v>7356</v>
      </c>
      <c r="AU80" s="25">
        <v>0</v>
      </c>
    </row>
    <row r="81" spans="1:47">
      <c r="A81" t="s">
        <v>3078</v>
      </c>
      <c r="B81" t="s">
        <v>3410</v>
      </c>
      <c r="C81" t="s">
        <v>3411</v>
      </c>
      <c r="D81" t="s">
        <v>38</v>
      </c>
      <c r="E81" t="s">
        <v>3412</v>
      </c>
      <c r="F81" t="s">
        <v>23</v>
      </c>
      <c r="G81" t="s">
        <v>137</v>
      </c>
      <c r="H81" t="s">
        <v>3413</v>
      </c>
      <c r="I81" t="s">
        <v>50</v>
      </c>
      <c r="J81">
        <v>983038208</v>
      </c>
      <c r="K81" t="s">
        <v>3414</v>
      </c>
      <c r="L81" t="s">
        <v>28</v>
      </c>
      <c r="M81" t="s">
        <v>30</v>
      </c>
      <c r="N81">
        <f>IF($R81="網路報名",IF($P81="否",1,0),0)</f>
        <v>1</v>
      </c>
      <c r="O81">
        <f>IF($R81="網路報名",IF($P81="是",1,0),0)</f>
        <v>0</v>
      </c>
      <c r="P81" t="s">
        <v>30</v>
      </c>
      <c r="R81" t="s">
        <v>3343</v>
      </c>
      <c r="S81" t="s">
        <v>3415</v>
      </c>
      <c r="T81" t="s">
        <v>3416</v>
      </c>
      <c r="U81">
        <f>IF($R81="志工",$AC81*2,IF($R81="網路報名",$AC81,0))</f>
        <v>10</v>
      </c>
      <c r="V81" t="s">
        <v>3302</v>
      </c>
      <c r="W81" t="s">
        <v>5006</v>
      </c>
      <c r="X81" s="25" t="s">
        <v>5003</v>
      </c>
      <c r="Y81">
        <v>2</v>
      </c>
      <c r="Z81">
        <v>107</v>
      </c>
      <c r="AA81">
        <v>1</v>
      </c>
      <c r="AB81">
        <v>1</v>
      </c>
      <c r="AC81">
        <v>10</v>
      </c>
      <c r="AD81" t="s">
        <v>3417</v>
      </c>
      <c r="AE81" s="74" t="str">
        <f t="shared" si="21"/>
        <v>r06341034石曜嘉</v>
      </c>
      <c r="AF81" s="74">
        <f t="shared" si="22"/>
        <v>1</v>
      </c>
      <c r="AG81" s="74">
        <f t="shared" si="23"/>
        <v>0</v>
      </c>
      <c r="AH81" s="74">
        <f t="shared" si="24"/>
        <v>0</v>
      </c>
      <c r="AI81" s="74">
        <f t="shared" si="25"/>
        <v>1</v>
      </c>
      <c r="AJ81" s="74">
        <f t="shared" si="26"/>
        <v>0</v>
      </c>
      <c r="AK81" s="74">
        <f t="shared" si="27"/>
        <v>0</v>
      </c>
      <c r="AL81" s="73" t="str">
        <f t="shared" si="28"/>
        <v>所</v>
      </c>
      <c r="AM81" s="73" t="str">
        <f>IF($F81="學生",VLOOKUP($H81,系所名稱!$B$1:$D$122,3,FALSE),"非在校生")</f>
        <v>其他</v>
      </c>
      <c r="AN81" s="74" t="str">
        <f t="shared" si="29"/>
        <v>其他系所</v>
      </c>
      <c r="AO81" s="74" t="str">
        <f t="shared" si="30"/>
        <v>其他系所</v>
      </c>
      <c r="AP81" s="6"/>
      <c r="AQ81" s="6"/>
      <c r="AR81" s="19"/>
      <c r="AT81" s="24" t="s">
        <v>7591</v>
      </c>
      <c r="AU81" s="25">
        <v>8</v>
      </c>
    </row>
    <row r="82" spans="1:47">
      <c r="A82" t="s">
        <v>5146</v>
      </c>
      <c r="B82" t="s">
        <v>5152</v>
      </c>
      <c r="C82" t="s">
        <v>5153</v>
      </c>
      <c r="D82" t="s">
        <v>38</v>
      </c>
      <c r="E82" t="s">
        <v>5154</v>
      </c>
      <c r="F82" t="s">
        <v>23</v>
      </c>
      <c r="G82" t="s">
        <v>24</v>
      </c>
      <c r="H82" t="s">
        <v>40</v>
      </c>
      <c r="I82" t="s">
        <v>50</v>
      </c>
      <c r="J82">
        <v>905259704</v>
      </c>
      <c r="K82" t="s">
        <v>5155</v>
      </c>
      <c r="L82" t="s">
        <v>28</v>
      </c>
      <c r="M82" t="s">
        <v>29</v>
      </c>
      <c r="N82" t="s">
        <v>4952</v>
      </c>
      <c r="P82" t="s">
        <v>29</v>
      </c>
      <c r="R82" t="s">
        <v>5008</v>
      </c>
      <c r="T82" t="s">
        <v>5156</v>
      </c>
      <c r="V82" t="s">
        <v>5232</v>
      </c>
      <c r="W82" t="s">
        <v>5233</v>
      </c>
      <c r="X82" s="25" t="s">
        <v>5234</v>
      </c>
      <c r="Y82">
        <v>2</v>
      </c>
      <c r="Z82">
        <v>107</v>
      </c>
      <c r="AA82">
        <v>1</v>
      </c>
      <c r="AB82">
        <v>0</v>
      </c>
      <c r="AC82">
        <v>0</v>
      </c>
      <c r="AE82" s="74" t="str">
        <f t="shared" si="21"/>
        <v>R07724060伍羽佳</v>
      </c>
      <c r="AF82" s="74">
        <f t="shared" si="22"/>
        <v>0</v>
      </c>
      <c r="AG82" s="74">
        <f t="shared" si="23"/>
        <v>1</v>
      </c>
      <c r="AH82" s="74">
        <f t="shared" si="24"/>
        <v>0</v>
      </c>
      <c r="AI82" s="74">
        <f t="shared" si="25"/>
        <v>0</v>
      </c>
      <c r="AJ82" s="74">
        <f t="shared" si="26"/>
        <v>0</v>
      </c>
      <c r="AK82" s="74">
        <f t="shared" si="27"/>
        <v>0</v>
      </c>
      <c r="AL82" s="73" t="str">
        <f t="shared" si="28"/>
        <v>所</v>
      </c>
      <c r="AM82" s="73" t="str">
        <f>IF($F82="學生",VLOOKUP($H82,系所名稱!$B$1:$D$122,3,FALSE),"非在校生")</f>
        <v>國企</v>
      </c>
      <c r="AN82" s="74" t="str">
        <f t="shared" si="29"/>
        <v>國企所</v>
      </c>
      <c r="AO82" s="74" t="str">
        <f t="shared" si="30"/>
        <v>國企所</v>
      </c>
      <c r="AP82" s="6"/>
      <c r="AQ82" s="6"/>
      <c r="AR82" s="19"/>
      <c r="AT82" s="24" t="s">
        <v>7628</v>
      </c>
      <c r="AU82" s="25">
        <v>21</v>
      </c>
    </row>
    <row r="83" spans="1:47">
      <c r="A83" t="s">
        <v>6355</v>
      </c>
      <c r="B83" t="s">
        <v>5152</v>
      </c>
      <c r="C83" t="s">
        <v>5153</v>
      </c>
      <c r="D83" t="s">
        <v>21</v>
      </c>
      <c r="E83" t="s">
        <v>5154</v>
      </c>
      <c r="F83" t="s">
        <v>23</v>
      </c>
      <c r="G83" t="s">
        <v>24</v>
      </c>
      <c r="H83" t="s">
        <v>40</v>
      </c>
      <c r="I83" t="s">
        <v>50</v>
      </c>
      <c r="J83">
        <v>905259704</v>
      </c>
      <c r="K83" t="s">
        <v>5155</v>
      </c>
      <c r="L83" t="s">
        <v>28</v>
      </c>
      <c r="M83" t="s">
        <v>29</v>
      </c>
      <c r="N83" t="s">
        <v>4952</v>
      </c>
      <c r="P83" t="s">
        <v>29</v>
      </c>
      <c r="R83" t="s">
        <v>1045</v>
      </c>
      <c r="T83" t="s">
        <v>6356</v>
      </c>
      <c r="U83">
        <v>6</v>
      </c>
      <c r="V83" t="s">
        <v>5002</v>
      </c>
      <c r="W83" t="s">
        <v>6687</v>
      </c>
      <c r="X83" s="25" t="s">
        <v>6695</v>
      </c>
      <c r="Y83">
        <v>2</v>
      </c>
      <c r="Z83">
        <v>107</v>
      </c>
      <c r="AA83">
        <v>1</v>
      </c>
      <c r="AB83">
        <v>1</v>
      </c>
      <c r="AC83">
        <v>10</v>
      </c>
      <c r="AE83" s="74" t="str">
        <f t="shared" si="21"/>
        <v>r07724060伍羽佳</v>
      </c>
      <c r="AF83" s="74">
        <f t="shared" si="22"/>
        <v>0</v>
      </c>
      <c r="AG83" s="74">
        <f t="shared" si="23"/>
        <v>0</v>
      </c>
      <c r="AH83" s="74">
        <f t="shared" si="24"/>
        <v>0</v>
      </c>
      <c r="AI83" s="74">
        <f t="shared" si="25"/>
        <v>0</v>
      </c>
      <c r="AJ83" s="74">
        <f t="shared" si="26"/>
        <v>1</v>
      </c>
      <c r="AK83" s="74">
        <f t="shared" si="27"/>
        <v>0</v>
      </c>
      <c r="AL83" s="73" t="str">
        <f t="shared" si="28"/>
        <v>所</v>
      </c>
      <c r="AM83" s="73" t="str">
        <f>IF($F83="學生",VLOOKUP($H83,系所名稱!$B$1:$D$122,3,FALSE),"非在校生")</f>
        <v>國企</v>
      </c>
      <c r="AN83" s="74" t="str">
        <f t="shared" si="29"/>
        <v>國企所</v>
      </c>
      <c r="AO83" s="74" t="str">
        <f t="shared" si="30"/>
        <v>國企所</v>
      </c>
      <c r="AP83" s="6"/>
      <c r="AQ83" s="6"/>
      <c r="AR83" s="19"/>
      <c r="AT83" s="24" t="s">
        <v>4232</v>
      </c>
      <c r="AU83" s="25">
        <v>1372</v>
      </c>
    </row>
    <row r="84" spans="1:47">
      <c r="A84" t="s">
        <v>2884</v>
      </c>
      <c r="B84" t="s">
        <v>2885</v>
      </c>
      <c r="C84" t="s">
        <v>2886</v>
      </c>
      <c r="D84" t="s">
        <v>38</v>
      </c>
      <c r="E84" t="s">
        <v>2887</v>
      </c>
      <c r="F84" t="s">
        <v>23</v>
      </c>
      <c r="G84" t="s">
        <v>24</v>
      </c>
      <c r="H84" t="s">
        <v>40</v>
      </c>
      <c r="I84" t="s">
        <v>41</v>
      </c>
      <c r="J84">
        <v>968936718</v>
      </c>
      <c r="K84" t="s">
        <v>2888</v>
      </c>
      <c r="L84" t="s">
        <v>28</v>
      </c>
      <c r="M84" t="s">
        <v>30</v>
      </c>
      <c r="N84">
        <f>IF($R84="網路報名",IF($P84="否",1,0),0)</f>
        <v>0</v>
      </c>
      <c r="O84">
        <f>IF($R84="網路報名",IF($P84="是",1,0),0)</f>
        <v>1</v>
      </c>
      <c r="P84" t="s">
        <v>29</v>
      </c>
      <c r="R84" t="s">
        <v>2778</v>
      </c>
      <c r="S84" t="s">
        <v>2889</v>
      </c>
      <c r="T84" t="s">
        <v>2890</v>
      </c>
      <c r="U84">
        <f>IF($R84="志工",$AC84*2,IF($R84="網路報名",$AC84,0))</f>
        <v>10</v>
      </c>
      <c r="V84" t="s">
        <v>5002</v>
      </c>
      <c r="W84" t="s">
        <v>5004</v>
      </c>
      <c r="X84" s="25" t="s">
        <v>3292</v>
      </c>
      <c r="Y84">
        <v>2</v>
      </c>
      <c r="Z84">
        <v>107</v>
      </c>
      <c r="AA84">
        <v>1</v>
      </c>
      <c r="AB84">
        <v>1</v>
      </c>
      <c r="AC84">
        <v>10</v>
      </c>
      <c r="AD84" t="s">
        <v>30</v>
      </c>
      <c r="AE84" s="74" t="str">
        <f t="shared" si="21"/>
        <v>b05704040朱建宇</v>
      </c>
      <c r="AF84" s="74">
        <f t="shared" si="22"/>
        <v>0</v>
      </c>
      <c r="AG84" s="74">
        <f t="shared" si="23"/>
        <v>1</v>
      </c>
      <c r="AH84" s="74">
        <f t="shared" si="24"/>
        <v>10</v>
      </c>
      <c r="AI84" s="74">
        <f t="shared" si="25"/>
        <v>0</v>
      </c>
      <c r="AJ84" s="74">
        <f t="shared" si="26"/>
        <v>0</v>
      </c>
      <c r="AK84" s="74">
        <f t="shared" si="27"/>
        <v>0</v>
      </c>
      <c r="AL84" s="73" t="str">
        <f t="shared" si="28"/>
        <v>系</v>
      </c>
      <c r="AM84" s="73" t="str">
        <f>IF($F84="學生",VLOOKUP($H84,系所名稱!$B$1:$D$122,3,FALSE),"非在校生")</f>
        <v>國企</v>
      </c>
      <c r="AN84" s="74" t="str">
        <f t="shared" si="29"/>
        <v>國企系</v>
      </c>
      <c r="AO84" s="74" t="str">
        <f t="shared" si="30"/>
        <v>國企系</v>
      </c>
      <c r="AP84" s="6"/>
      <c r="AQ84" s="6"/>
      <c r="AR84" s="19"/>
    </row>
    <row r="85" spans="1:47">
      <c r="A85" t="s">
        <v>3590</v>
      </c>
      <c r="B85" t="s">
        <v>2885</v>
      </c>
      <c r="C85" t="s">
        <v>2886</v>
      </c>
      <c r="D85" t="s">
        <v>38</v>
      </c>
      <c r="E85" t="s">
        <v>2887</v>
      </c>
      <c r="F85" t="s">
        <v>23</v>
      </c>
      <c r="G85" t="s">
        <v>24</v>
      </c>
      <c r="H85" t="s">
        <v>40</v>
      </c>
      <c r="I85" t="s">
        <v>41</v>
      </c>
      <c r="J85">
        <v>968936718</v>
      </c>
      <c r="K85" t="s">
        <v>2888</v>
      </c>
      <c r="L85" t="s">
        <v>28</v>
      </c>
      <c r="M85" t="s">
        <v>30</v>
      </c>
      <c r="N85">
        <f>IF($R85="網路報名",IF($P85="否",1,0),0)</f>
        <v>0</v>
      </c>
      <c r="O85">
        <f>IF($R85="網路報名",IF($P85="是",1,0),0)</f>
        <v>1</v>
      </c>
      <c r="P85" t="s">
        <v>29</v>
      </c>
      <c r="R85" t="s">
        <v>31</v>
      </c>
      <c r="S85" t="s">
        <v>2889</v>
      </c>
      <c r="T85" t="s">
        <v>2890</v>
      </c>
      <c r="U85">
        <f>IF($R85="志工",$AC85*2,IF($R85="網路報名",$AC85,0))</f>
        <v>10</v>
      </c>
      <c r="V85" t="s">
        <v>5002</v>
      </c>
      <c r="W85" t="s">
        <v>5004</v>
      </c>
      <c r="X85" s="25" t="s">
        <v>3481</v>
      </c>
      <c r="Y85">
        <v>2</v>
      </c>
      <c r="Z85">
        <v>107</v>
      </c>
      <c r="AA85">
        <v>1</v>
      </c>
      <c r="AB85">
        <v>1</v>
      </c>
      <c r="AC85">
        <v>10</v>
      </c>
      <c r="AD85" t="s">
        <v>30</v>
      </c>
      <c r="AE85" s="74" t="str">
        <f t="shared" si="21"/>
        <v>b05704040朱建宇</v>
      </c>
      <c r="AF85" s="74">
        <f t="shared" si="22"/>
        <v>0</v>
      </c>
      <c r="AG85" s="74">
        <f t="shared" si="23"/>
        <v>1</v>
      </c>
      <c r="AH85" s="74">
        <f t="shared" si="24"/>
        <v>10</v>
      </c>
      <c r="AI85" s="74">
        <f t="shared" si="25"/>
        <v>0</v>
      </c>
      <c r="AJ85" s="74">
        <f t="shared" si="26"/>
        <v>0</v>
      </c>
      <c r="AK85" s="74">
        <f t="shared" si="27"/>
        <v>0</v>
      </c>
      <c r="AL85" s="73" t="str">
        <f t="shared" si="28"/>
        <v>系</v>
      </c>
      <c r="AM85" s="73" t="str">
        <f>IF($F85="學生",VLOOKUP($H85,系所名稱!$B$1:$D$122,3,FALSE),"非在校生")</f>
        <v>國企</v>
      </c>
      <c r="AN85" s="74" t="str">
        <f t="shared" si="29"/>
        <v>國企系</v>
      </c>
      <c r="AO85" s="74" t="str">
        <f t="shared" si="30"/>
        <v>國企系</v>
      </c>
      <c r="AP85" s="6"/>
      <c r="AQ85" s="6"/>
      <c r="AR85" s="19"/>
    </row>
    <row r="86" spans="1:47">
      <c r="A86" t="s">
        <v>3910</v>
      </c>
      <c r="B86" t="s">
        <v>2885</v>
      </c>
      <c r="C86" t="s">
        <v>2886</v>
      </c>
      <c r="D86" t="s">
        <v>38</v>
      </c>
      <c r="E86" t="s">
        <v>2887</v>
      </c>
      <c r="F86" t="s">
        <v>23</v>
      </c>
      <c r="G86" t="s">
        <v>24</v>
      </c>
      <c r="H86" t="s">
        <v>40</v>
      </c>
      <c r="I86" t="s">
        <v>41</v>
      </c>
      <c r="J86">
        <v>968936718</v>
      </c>
      <c r="K86" t="s">
        <v>2888</v>
      </c>
      <c r="L86" t="s">
        <v>28</v>
      </c>
      <c r="M86" t="s">
        <v>30</v>
      </c>
      <c r="N86">
        <f>IF($R86="網路報名",IF($P86="否",1,0),0)</f>
        <v>0</v>
      </c>
      <c r="O86">
        <f>IF($R86="網路報名",IF($P86="是",1,0),0)</f>
        <v>1</v>
      </c>
      <c r="P86" t="s">
        <v>29</v>
      </c>
      <c r="R86" t="s">
        <v>31</v>
      </c>
      <c r="S86" t="s">
        <v>3911</v>
      </c>
      <c r="T86" t="s">
        <v>2890</v>
      </c>
      <c r="U86">
        <f>IF($R86="志工",$AC86*2,IF($R86="網路報名",$AC86,0))</f>
        <v>10</v>
      </c>
      <c r="V86" t="s">
        <v>5002</v>
      </c>
      <c r="W86" t="s">
        <v>5004</v>
      </c>
      <c r="X86" s="25" t="s">
        <v>3816</v>
      </c>
      <c r="Y86">
        <v>2</v>
      </c>
      <c r="Z86">
        <v>107</v>
      </c>
      <c r="AA86">
        <v>1</v>
      </c>
      <c r="AB86">
        <v>1</v>
      </c>
      <c r="AC86">
        <v>10</v>
      </c>
      <c r="AD86" t="s">
        <v>30</v>
      </c>
      <c r="AE86" s="74" t="str">
        <f t="shared" si="21"/>
        <v>b05704040朱建宇</v>
      </c>
      <c r="AF86" s="74">
        <f t="shared" si="22"/>
        <v>0</v>
      </c>
      <c r="AG86" s="74">
        <f t="shared" si="23"/>
        <v>1</v>
      </c>
      <c r="AH86" s="74">
        <f t="shared" si="24"/>
        <v>10</v>
      </c>
      <c r="AI86" s="74">
        <f t="shared" si="25"/>
        <v>0</v>
      </c>
      <c r="AJ86" s="74">
        <f t="shared" si="26"/>
        <v>0</v>
      </c>
      <c r="AK86" s="74">
        <f t="shared" si="27"/>
        <v>0</v>
      </c>
      <c r="AL86" s="73" t="str">
        <f t="shared" si="28"/>
        <v>系</v>
      </c>
      <c r="AM86" s="73" t="str">
        <f>IF($F86="學生",VLOOKUP($H86,系所名稱!$B$1:$D$122,3,FALSE),"非在校生")</f>
        <v>國企</v>
      </c>
      <c r="AN86" s="74" t="str">
        <f t="shared" si="29"/>
        <v>國企系</v>
      </c>
      <c r="AO86" s="74" t="str">
        <f t="shared" si="30"/>
        <v>國企系</v>
      </c>
      <c r="AP86" s="6"/>
      <c r="AQ86" s="6"/>
      <c r="AR86" s="19"/>
    </row>
    <row r="87" spans="1:47">
      <c r="A87" t="s">
        <v>4964</v>
      </c>
      <c r="B87" t="s">
        <v>2885</v>
      </c>
      <c r="C87" t="s">
        <v>2886</v>
      </c>
      <c r="D87" t="s">
        <v>38</v>
      </c>
      <c r="E87" t="s">
        <v>2887</v>
      </c>
      <c r="F87" t="s">
        <v>23</v>
      </c>
      <c r="G87" t="s">
        <v>24</v>
      </c>
      <c r="H87" t="s">
        <v>40</v>
      </c>
      <c r="I87" t="s">
        <v>41</v>
      </c>
      <c r="J87">
        <v>968936718</v>
      </c>
      <c r="K87" t="s">
        <v>2888</v>
      </c>
      <c r="L87" t="s">
        <v>28</v>
      </c>
      <c r="M87" t="s">
        <v>30</v>
      </c>
      <c r="N87" t="s">
        <v>4952</v>
      </c>
      <c r="P87" t="s">
        <v>30</v>
      </c>
      <c r="R87" t="s">
        <v>283</v>
      </c>
      <c r="S87" t="s">
        <v>3911</v>
      </c>
      <c r="T87" t="s">
        <v>2890</v>
      </c>
      <c r="U87">
        <v>6</v>
      </c>
      <c r="V87" t="s">
        <v>5002</v>
      </c>
      <c r="W87" t="s">
        <v>5004</v>
      </c>
      <c r="X87" s="25" t="s">
        <v>4981</v>
      </c>
      <c r="Y87">
        <v>2</v>
      </c>
      <c r="Z87">
        <v>107</v>
      </c>
      <c r="AA87">
        <v>1</v>
      </c>
      <c r="AB87">
        <v>1</v>
      </c>
      <c r="AC87">
        <v>10</v>
      </c>
      <c r="AD87" t="s">
        <v>30</v>
      </c>
      <c r="AE87" s="74" t="str">
        <f t="shared" si="21"/>
        <v>b05704040朱建宇</v>
      </c>
      <c r="AF87" s="74">
        <f t="shared" si="22"/>
        <v>1</v>
      </c>
      <c r="AG87" s="74">
        <f t="shared" si="23"/>
        <v>0</v>
      </c>
      <c r="AH87" s="74">
        <f t="shared" si="24"/>
        <v>0</v>
      </c>
      <c r="AI87" s="74">
        <f t="shared" si="25"/>
        <v>1</v>
      </c>
      <c r="AJ87" s="74">
        <f t="shared" si="26"/>
        <v>0</v>
      </c>
      <c r="AK87" s="74">
        <f t="shared" si="27"/>
        <v>0</v>
      </c>
      <c r="AL87" s="73" t="str">
        <f t="shared" si="28"/>
        <v>系</v>
      </c>
      <c r="AM87" s="73" t="str">
        <f>IF($F87="學生",VLOOKUP($H87,系所名稱!$B$1:$D$122,3,FALSE),"非在校生")</f>
        <v>國企</v>
      </c>
      <c r="AN87" s="74" t="str">
        <f t="shared" si="29"/>
        <v>國企系</v>
      </c>
      <c r="AO87" s="74" t="str">
        <f t="shared" si="30"/>
        <v>國企系</v>
      </c>
      <c r="AP87" s="6"/>
      <c r="AQ87" s="6"/>
      <c r="AR87" s="19"/>
    </row>
    <row r="88" spans="1:47">
      <c r="A88" t="s">
        <v>3910</v>
      </c>
      <c r="B88" t="s">
        <v>2885</v>
      </c>
      <c r="C88" t="s">
        <v>2886</v>
      </c>
      <c r="D88" t="s">
        <v>38</v>
      </c>
      <c r="E88" t="s">
        <v>2887</v>
      </c>
      <c r="F88" t="s">
        <v>23</v>
      </c>
      <c r="G88" t="s">
        <v>24</v>
      </c>
      <c r="H88" t="s">
        <v>40</v>
      </c>
      <c r="I88" t="s">
        <v>41</v>
      </c>
      <c r="J88">
        <v>968936718</v>
      </c>
      <c r="K88" t="s">
        <v>2888</v>
      </c>
      <c r="L88" t="s">
        <v>28</v>
      </c>
      <c r="M88" t="s">
        <v>30</v>
      </c>
      <c r="N88" t="s">
        <v>4952</v>
      </c>
      <c r="P88" t="s">
        <v>5380</v>
      </c>
      <c r="R88" t="s">
        <v>5385</v>
      </c>
      <c r="S88" t="s">
        <v>3911</v>
      </c>
      <c r="T88" t="s">
        <v>2890</v>
      </c>
      <c r="U88">
        <v>6</v>
      </c>
      <c r="V88" t="s">
        <v>5386</v>
      </c>
      <c r="W88" t="s">
        <v>5387</v>
      </c>
      <c r="X88" s="25" t="s">
        <v>5388</v>
      </c>
      <c r="Y88">
        <v>2</v>
      </c>
      <c r="Z88">
        <v>107</v>
      </c>
      <c r="AA88">
        <v>1</v>
      </c>
      <c r="AB88">
        <v>1</v>
      </c>
      <c r="AC88">
        <v>10</v>
      </c>
      <c r="AD88" t="s">
        <v>30</v>
      </c>
      <c r="AE88" s="74" t="str">
        <f t="shared" si="21"/>
        <v>b05704040朱建宇</v>
      </c>
      <c r="AF88" s="74">
        <f t="shared" si="22"/>
        <v>1</v>
      </c>
      <c r="AG88" s="74">
        <f t="shared" si="23"/>
        <v>0</v>
      </c>
      <c r="AH88" s="74">
        <f t="shared" si="24"/>
        <v>0</v>
      </c>
      <c r="AI88" s="74">
        <f t="shared" si="25"/>
        <v>1</v>
      </c>
      <c r="AJ88" s="74">
        <f t="shared" si="26"/>
        <v>0</v>
      </c>
      <c r="AK88" s="74">
        <f t="shared" si="27"/>
        <v>0</v>
      </c>
      <c r="AL88" s="73" t="str">
        <f t="shared" si="28"/>
        <v>系</v>
      </c>
      <c r="AM88" s="73" t="str">
        <f>IF($F88="學生",VLOOKUP($H88,系所名稱!$B$1:$D$122,3,FALSE),"非在校生")</f>
        <v>國企</v>
      </c>
      <c r="AN88" s="74" t="str">
        <f t="shared" si="29"/>
        <v>國企系</v>
      </c>
      <c r="AO88" s="74" t="str">
        <f t="shared" si="30"/>
        <v>國企系</v>
      </c>
      <c r="AP88" s="6"/>
      <c r="AQ88" s="6"/>
      <c r="AR88" s="19"/>
    </row>
    <row r="89" spans="1:47">
      <c r="A89" t="s">
        <v>4964</v>
      </c>
      <c r="B89" t="s">
        <v>2885</v>
      </c>
      <c r="C89" t="s">
        <v>2886</v>
      </c>
      <c r="D89" t="s">
        <v>38</v>
      </c>
      <c r="E89" t="s">
        <v>2887</v>
      </c>
      <c r="F89" t="s">
        <v>23</v>
      </c>
      <c r="G89" t="s">
        <v>24</v>
      </c>
      <c r="H89" t="s">
        <v>40</v>
      </c>
      <c r="I89" t="s">
        <v>41</v>
      </c>
      <c r="J89">
        <v>968936718</v>
      </c>
      <c r="K89" t="s">
        <v>2888</v>
      </c>
      <c r="L89" t="s">
        <v>28</v>
      </c>
      <c r="M89" t="s">
        <v>30</v>
      </c>
      <c r="N89" t="s">
        <v>4952</v>
      </c>
      <c r="P89" t="s">
        <v>6205</v>
      </c>
      <c r="R89" t="s">
        <v>6059</v>
      </c>
      <c r="S89" t="s">
        <v>3911</v>
      </c>
      <c r="T89" t="s">
        <v>2890</v>
      </c>
      <c r="U89">
        <v>6</v>
      </c>
      <c r="V89" t="s">
        <v>5002</v>
      </c>
      <c r="W89" t="s">
        <v>6687</v>
      </c>
      <c r="X89" s="25" t="s">
        <v>6686</v>
      </c>
      <c r="Y89">
        <v>2</v>
      </c>
      <c r="Z89">
        <v>107</v>
      </c>
      <c r="AA89">
        <v>1</v>
      </c>
      <c r="AB89">
        <v>1</v>
      </c>
      <c r="AC89">
        <v>10</v>
      </c>
      <c r="AD89" t="s">
        <v>30</v>
      </c>
      <c r="AE89" s="74" t="str">
        <f t="shared" si="21"/>
        <v>b05704040朱建宇</v>
      </c>
      <c r="AF89" s="74">
        <f t="shared" si="22"/>
        <v>1</v>
      </c>
      <c r="AG89" s="74">
        <f t="shared" si="23"/>
        <v>0</v>
      </c>
      <c r="AH89" s="74">
        <f t="shared" si="24"/>
        <v>0</v>
      </c>
      <c r="AI89" s="74">
        <f t="shared" si="25"/>
        <v>1</v>
      </c>
      <c r="AJ89" s="74">
        <f t="shared" si="26"/>
        <v>0</v>
      </c>
      <c r="AK89" s="74">
        <f t="shared" si="27"/>
        <v>0</v>
      </c>
      <c r="AL89" s="73" t="str">
        <f t="shared" si="28"/>
        <v>系</v>
      </c>
      <c r="AM89" s="73" t="str">
        <f>IF($F89="學生",VLOOKUP($H89,系所名稱!$B$1:$D$122,3,FALSE),"非在校生")</f>
        <v>國企</v>
      </c>
      <c r="AN89" s="74" t="str">
        <f t="shared" si="29"/>
        <v>國企系</v>
      </c>
      <c r="AO89" s="74" t="str">
        <f t="shared" si="30"/>
        <v>國企系</v>
      </c>
      <c r="AP89" s="6"/>
      <c r="AQ89" s="6"/>
      <c r="AR89" s="19"/>
    </row>
    <row r="90" spans="1:47" s="78" customFormat="1">
      <c r="A90" s="78" t="s">
        <v>4964</v>
      </c>
      <c r="B90" s="78" t="s">
        <v>2885</v>
      </c>
      <c r="C90" s="78" t="s">
        <v>2886</v>
      </c>
      <c r="D90" s="78" t="s">
        <v>38</v>
      </c>
      <c r="E90" s="78" t="s">
        <v>2887</v>
      </c>
      <c r="F90" s="78" t="s">
        <v>23</v>
      </c>
      <c r="G90" s="78" t="s">
        <v>24</v>
      </c>
      <c r="H90" s="78" t="s">
        <v>40</v>
      </c>
      <c r="I90" s="78" t="s">
        <v>41</v>
      </c>
      <c r="J90" s="78">
        <v>968936718</v>
      </c>
      <c r="K90" s="78" t="s">
        <v>2888</v>
      </c>
      <c r="L90" s="78" t="s">
        <v>28</v>
      </c>
      <c r="M90" s="78" t="s">
        <v>30</v>
      </c>
      <c r="N90" s="78" t="s">
        <v>4952</v>
      </c>
      <c r="T90" s="78" t="s">
        <v>2890</v>
      </c>
      <c r="U90" s="78">
        <v>6</v>
      </c>
      <c r="V90" s="78" t="s">
        <v>6871</v>
      </c>
      <c r="W90" s="78" t="s">
        <v>6873</v>
      </c>
      <c r="X90" s="25"/>
      <c r="Y90" s="78">
        <v>2</v>
      </c>
      <c r="Z90" s="78">
        <v>107</v>
      </c>
      <c r="AA90" s="78">
        <v>1</v>
      </c>
      <c r="AB90" s="78">
        <v>1</v>
      </c>
      <c r="AC90" s="78">
        <v>10</v>
      </c>
      <c r="AE90" s="74" t="str">
        <f t="shared" si="21"/>
        <v>b05704040朱建宇</v>
      </c>
      <c r="AF90" s="74">
        <f t="shared" si="22"/>
        <v>0</v>
      </c>
      <c r="AG90" s="74">
        <f t="shared" si="23"/>
        <v>0</v>
      </c>
      <c r="AH90" s="74">
        <v>-30</v>
      </c>
      <c r="AI90" s="74">
        <v>-3</v>
      </c>
      <c r="AJ90" s="74">
        <f t="shared" si="26"/>
        <v>0</v>
      </c>
      <c r="AK90" s="74">
        <f t="shared" si="27"/>
        <v>0</v>
      </c>
      <c r="AL90" s="73" t="str">
        <f t="shared" si="28"/>
        <v>系</v>
      </c>
      <c r="AM90" s="73" t="str">
        <f>IF($F90="學生",VLOOKUP($H90,系所名稱!$B$1:$D$122,3,FALSE),"非在校生")</f>
        <v>國企</v>
      </c>
      <c r="AN90" s="74" t="str">
        <f t="shared" si="29"/>
        <v>國企系</v>
      </c>
      <c r="AO90" s="74" t="str">
        <f t="shared" si="30"/>
        <v>國企系</v>
      </c>
      <c r="AP90" s="6"/>
      <c r="AQ90" s="6"/>
      <c r="AR90" s="19"/>
    </row>
    <row r="91" spans="1:47">
      <c r="A91" t="s">
        <v>1218</v>
      </c>
      <c r="B91" t="s">
        <v>1219</v>
      </c>
      <c r="C91" t="s">
        <v>1220</v>
      </c>
      <c r="D91" t="s">
        <v>21</v>
      </c>
      <c r="E91" t="s">
        <v>1221</v>
      </c>
      <c r="F91" t="s">
        <v>1222</v>
      </c>
      <c r="G91" t="s">
        <v>137</v>
      </c>
      <c r="H91" t="s">
        <v>1223</v>
      </c>
      <c r="I91" t="s">
        <v>1224</v>
      </c>
      <c r="J91">
        <v>928805343</v>
      </c>
      <c r="K91" t="s">
        <v>1225</v>
      </c>
      <c r="L91" t="s">
        <v>28</v>
      </c>
      <c r="M91" t="s">
        <v>29</v>
      </c>
      <c r="N91">
        <f>IF($R91="網路報名",IF($P91="否",1,0),0)</f>
        <v>0</v>
      </c>
      <c r="O91">
        <f>IF($R91="網路報名",IF($P91="是",1,0),0)</f>
        <v>1</v>
      </c>
      <c r="P91" t="s">
        <v>29</v>
      </c>
      <c r="R91" t="s">
        <v>31</v>
      </c>
      <c r="S91" t="s">
        <v>1226</v>
      </c>
      <c r="T91" t="s">
        <v>1227</v>
      </c>
      <c r="U91">
        <f>IF($R91="志工",$AC91*2,IF($R91="網路報名",$AC91,0))</f>
        <v>10</v>
      </c>
      <c r="V91" t="s">
        <v>5002</v>
      </c>
      <c r="W91" t="s">
        <v>5004</v>
      </c>
      <c r="X91" s="25" t="s">
        <v>1192</v>
      </c>
      <c r="Y91">
        <v>2</v>
      </c>
      <c r="Z91">
        <v>107</v>
      </c>
      <c r="AA91">
        <v>1</v>
      </c>
      <c r="AB91">
        <v>1</v>
      </c>
      <c r="AC91">
        <v>10</v>
      </c>
      <c r="AD91" t="s">
        <v>30</v>
      </c>
      <c r="AE91" s="74" t="str">
        <f t="shared" si="21"/>
        <v>hunghua朱虹樺</v>
      </c>
      <c r="AF91" s="74">
        <f t="shared" si="22"/>
        <v>0</v>
      </c>
      <c r="AG91" s="74">
        <f t="shared" si="23"/>
        <v>1</v>
      </c>
      <c r="AH91" s="74">
        <f t="shared" ref="AH91:AH122" si="34">IF(R91="志工",AC91*2,IF(AG91=1,AC91,0))</f>
        <v>10</v>
      </c>
      <c r="AI91" s="74">
        <f t="shared" ref="AI91:AI122" si="35">IF(AB91=1,IF(AF91=1,1,0),0)</f>
        <v>0</v>
      </c>
      <c r="AJ91" s="74">
        <f t="shared" si="26"/>
        <v>0</v>
      </c>
      <c r="AK91" s="74">
        <f t="shared" si="27"/>
        <v>0</v>
      </c>
      <c r="AL91" s="73" t="str">
        <f t="shared" si="28"/>
        <v>其他</v>
      </c>
      <c r="AM91" s="73" t="str">
        <f>IF($F91="學生",VLOOKUP($H91,系所名稱!$B$1:$D$122,3,FALSE),"非在校生")</f>
        <v>非在校生</v>
      </c>
      <c r="AN91" s="74" t="str">
        <f t="shared" si="29"/>
        <v>其他</v>
      </c>
      <c r="AO91" s="74" t="str">
        <f t="shared" si="30"/>
        <v>其他</v>
      </c>
      <c r="AP91" s="6"/>
      <c r="AQ91" s="6"/>
      <c r="AR91" s="19"/>
    </row>
    <row r="92" spans="1:47">
      <c r="A92" t="s">
        <v>2777</v>
      </c>
      <c r="B92" t="s">
        <v>1219</v>
      </c>
      <c r="C92" t="s">
        <v>1220</v>
      </c>
      <c r="D92" t="s">
        <v>21</v>
      </c>
      <c r="E92" t="s">
        <v>1221</v>
      </c>
      <c r="F92" t="s">
        <v>1222</v>
      </c>
      <c r="G92" t="s">
        <v>137</v>
      </c>
      <c r="H92" t="s">
        <v>1223</v>
      </c>
      <c r="I92" t="s">
        <v>1224</v>
      </c>
      <c r="J92">
        <v>928805343</v>
      </c>
      <c r="K92" t="s">
        <v>1225</v>
      </c>
      <c r="L92" t="s">
        <v>28</v>
      </c>
      <c r="M92" t="s">
        <v>29</v>
      </c>
      <c r="N92">
        <f>IF($R92="網路報名",IF($P92="否",1,0),0)</f>
        <v>1</v>
      </c>
      <c r="O92">
        <f>IF($R92="網路報名",IF($P92="是",1,0),0)</f>
        <v>0</v>
      </c>
      <c r="P92" t="s">
        <v>2774</v>
      </c>
      <c r="R92" t="s">
        <v>2778</v>
      </c>
      <c r="S92" t="s">
        <v>1226</v>
      </c>
      <c r="T92" t="s">
        <v>1227</v>
      </c>
      <c r="U92">
        <f>IF($R92="志工",$AC92*2,IF($R92="網路報名",$AC92,0))</f>
        <v>10</v>
      </c>
      <c r="V92" t="s">
        <v>5002</v>
      </c>
      <c r="W92" t="s">
        <v>5004</v>
      </c>
      <c r="X92" s="25" t="s">
        <v>3292</v>
      </c>
      <c r="Y92">
        <v>2</v>
      </c>
      <c r="Z92">
        <v>107</v>
      </c>
      <c r="AA92">
        <v>1</v>
      </c>
      <c r="AB92">
        <v>1</v>
      </c>
      <c r="AC92">
        <v>10</v>
      </c>
      <c r="AD92" t="s">
        <v>30</v>
      </c>
      <c r="AE92" s="74" t="str">
        <f t="shared" si="21"/>
        <v>hunghua朱虹樺</v>
      </c>
      <c r="AF92" s="74">
        <f t="shared" si="22"/>
        <v>1</v>
      </c>
      <c r="AG92" s="74">
        <f t="shared" si="23"/>
        <v>0</v>
      </c>
      <c r="AH92" s="74">
        <f t="shared" si="34"/>
        <v>0</v>
      </c>
      <c r="AI92" s="74">
        <f t="shared" si="35"/>
        <v>1</v>
      </c>
      <c r="AJ92" s="74">
        <f t="shared" si="26"/>
        <v>0</v>
      </c>
      <c r="AK92" s="74">
        <f t="shared" si="27"/>
        <v>0</v>
      </c>
      <c r="AL92" s="73" t="str">
        <f t="shared" si="28"/>
        <v>其他</v>
      </c>
      <c r="AM92" s="73" t="str">
        <f>IF($F92="學生",VLOOKUP($H92,系所名稱!$B$1:$D$122,3,FALSE),"非在校生")</f>
        <v>非在校生</v>
      </c>
      <c r="AN92" s="74" t="str">
        <f t="shared" si="29"/>
        <v>其他</v>
      </c>
      <c r="AO92" s="74" t="str">
        <f t="shared" si="30"/>
        <v>其他</v>
      </c>
      <c r="AP92" s="6"/>
      <c r="AQ92" s="6"/>
      <c r="AR92" s="19"/>
    </row>
    <row r="93" spans="1:47">
      <c r="A93" t="s">
        <v>6348</v>
      </c>
      <c r="B93" t="s">
        <v>6349</v>
      </c>
      <c r="C93" t="s">
        <v>6350</v>
      </c>
      <c r="D93" t="s">
        <v>38</v>
      </c>
      <c r="E93" t="s">
        <v>6351</v>
      </c>
      <c r="F93" t="s">
        <v>23</v>
      </c>
      <c r="G93" t="s">
        <v>24</v>
      </c>
      <c r="H93" t="s">
        <v>257</v>
      </c>
      <c r="I93" t="s">
        <v>50</v>
      </c>
      <c r="J93">
        <v>975500197</v>
      </c>
      <c r="K93" t="s">
        <v>6352</v>
      </c>
      <c r="L93" t="s">
        <v>28</v>
      </c>
      <c r="M93" t="s">
        <v>30</v>
      </c>
      <c r="N93" t="s">
        <v>4952</v>
      </c>
      <c r="P93" t="s">
        <v>29</v>
      </c>
      <c r="R93" t="s">
        <v>5919</v>
      </c>
      <c r="S93" t="s">
        <v>6353</v>
      </c>
      <c r="T93" t="s">
        <v>6354</v>
      </c>
      <c r="U93">
        <v>6</v>
      </c>
      <c r="V93" t="s">
        <v>5002</v>
      </c>
      <c r="W93" t="s">
        <v>6687</v>
      </c>
      <c r="X93" s="25" t="s">
        <v>6695</v>
      </c>
      <c r="Y93">
        <v>2</v>
      </c>
      <c r="Z93">
        <v>107</v>
      </c>
      <c r="AA93">
        <v>1</v>
      </c>
      <c r="AB93">
        <v>1</v>
      </c>
      <c r="AC93">
        <v>10</v>
      </c>
      <c r="AD93" t="s">
        <v>29</v>
      </c>
      <c r="AE93" s="74" t="str">
        <f t="shared" si="21"/>
        <v>r07723042朱梓安</v>
      </c>
      <c r="AF93" s="74">
        <f t="shared" si="22"/>
        <v>0</v>
      </c>
      <c r="AG93" s="74">
        <f t="shared" si="23"/>
        <v>1</v>
      </c>
      <c r="AH93" s="74">
        <f t="shared" si="34"/>
        <v>10</v>
      </c>
      <c r="AI93" s="74">
        <f t="shared" si="35"/>
        <v>0</v>
      </c>
      <c r="AJ93" s="74">
        <f t="shared" si="26"/>
        <v>0</v>
      </c>
      <c r="AK93" s="74">
        <f t="shared" si="27"/>
        <v>0</v>
      </c>
      <c r="AL93" s="73" t="str">
        <f t="shared" si="28"/>
        <v>所</v>
      </c>
      <c r="AM93" s="73" t="str">
        <f>IF($F93="學生",VLOOKUP($H93,系所名稱!$B$1:$D$122,3,FALSE),"非在校生")</f>
        <v>財金</v>
      </c>
      <c r="AN93" s="74" t="str">
        <f t="shared" si="29"/>
        <v>財金所</v>
      </c>
      <c r="AO93" s="74" t="str">
        <f t="shared" si="30"/>
        <v>財金所</v>
      </c>
      <c r="AP93" s="6"/>
      <c r="AQ93" s="6"/>
      <c r="AR93" s="19"/>
    </row>
    <row r="94" spans="1:47">
      <c r="A94" t="s">
        <v>1355</v>
      </c>
      <c r="B94" t="s">
        <v>1356</v>
      </c>
      <c r="C94" t="s">
        <v>1357</v>
      </c>
      <c r="D94" t="s">
        <v>21</v>
      </c>
      <c r="E94" t="s">
        <v>1358</v>
      </c>
      <c r="F94" t="s">
        <v>23</v>
      </c>
      <c r="G94" t="s">
        <v>67</v>
      </c>
      <c r="H94" t="s">
        <v>1359</v>
      </c>
      <c r="I94" t="s">
        <v>41</v>
      </c>
      <c r="J94">
        <v>983477641</v>
      </c>
      <c r="K94" t="s">
        <v>1360</v>
      </c>
      <c r="L94" t="s">
        <v>28</v>
      </c>
      <c r="M94" t="s">
        <v>30</v>
      </c>
      <c r="N94">
        <f>IF($R94="網路報名",IF($P94="否",1,0),0)</f>
        <v>0</v>
      </c>
      <c r="O94">
        <f>IF($R94="網路報名",IF($P94="是",1,0),0)</f>
        <v>1</v>
      </c>
      <c r="P94" t="s">
        <v>29</v>
      </c>
      <c r="R94" t="s">
        <v>1361</v>
      </c>
      <c r="S94" t="s">
        <v>297</v>
      </c>
      <c r="T94" t="s">
        <v>1362</v>
      </c>
      <c r="U94">
        <f>IF($R94="志工",$AC94*2,IF($R94="網路報名",$AC94,0))</f>
        <v>10</v>
      </c>
      <c r="V94" t="s">
        <v>5002</v>
      </c>
      <c r="W94" t="s">
        <v>5004</v>
      </c>
      <c r="X94" s="25" t="s">
        <v>1285</v>
      </c>
      <c r="Y94">
        <v>2</v>
      </c>
      <c r="Z94">
        <v>107</v>
      </c>
      <c r="AA94">
        <v>1</v>
      </c>
      <c r="AB94">
        <v>1</v>
      </c>
      <c r="AC94">
        <v>10</v>
      </c>
      <c r="AD94" t="s">
        <v>30</v>
      </c>
      <c r="AE94" s="74" t="str">
        <f t="shared" si="21"/>
        <v>b04605084朱嘉賢</v>
      </c>
      <c r="AF94" s="74">
        <f t="shared" si="22"/>
        <v>0</v>
      </c>
      <c r="AG94" s="74">
        <f t="shared" si="23"/>
        <v>1</v>
      </c>
      <c r="AH94" s="74">
        <f t="shared" si="34"/>
        <v>10</v>
      </c>
      <c r="AI94" s="74">
        <f t="shared" si="35"/>
        <v>0</v>
      </c>
      <c r="AJ94" s="74">
        <f t="shared" si="26"/>
        <v>0</v>
      </c>
      <c r="AK94" s="74">
        <f t="shared" si="27"/>
        <v>0</v>
      </c>
      <c r="AL94" s="73" t="str">
        <f t="shared" si="28"/>
        <v>系</v>
      </c>
      <c r="AM94" s="73" t="str">
        <f>IF($F94="學生",VLOOKUP($H94,系所名稱!$B$1:$D$122,3,FALSE),"非在校生")</f>
        <v>其他</v>
      </c>
      <c r="AN94" s="74" t="str">
        <f t="shared" si="29"/>
        <v>其他系所</v>
      </c>
      <c r="AO94" s="74" t="str">
        <f t="shared" si="30"/>
        <v>其他系所</v>
      </c>
      <c r="AP94" s="6"/>
      <c r="AQ94" s="6"/>
      <c r="AR94" s="19"/>
    </row>
    <row r="95" spans="1:47">
      <c r="A95" t="s">
        <v>2779</v>
      </c>
      <c r="B95" t="s">
        <v>1356</v>
      </c>
      <c r="C95" t="s">
        <v>1357</v>
      </c>
      <c r="D95" t="s">
        <v>21</v>
      </c>
      <c r="E95" t="s">
        <v>1358</v>
      </c>
      <c r="F95" t="s">
        <v>23</v>
      </c>
      <c r="G95" t="s">
        <v>67</v>
      </c>
      <c r="H95" t="s">
        <v>1359</v>
      </c>
      <c r="I95" t="s">
        <v>41</v>
      </c>
      <c r="J95">
        <v>983477641</v>
      </c>
      <c r="K95" t="s">
        <v>1360</v>
      </c>
      <c r="L95" t="s">
        <v>28</v>
      </c>
      <c r="M95" t="s">
        <v>30</v>
      </c>
      <c r="N95">
        <f>IF($R95="網路報名",IF($P95="否",1,0),0)</f>
        <v>1</v>
      </c>
      <c r="O95">
        <f>IF($R95="網路報名",IF($P95="是",1,0),0)</f>
        <v>0</v>
      </c>
      <c r="P95" t="s">
        <v>2774</v>
      </c>
      <c r="R95" t="s">
        <v>2778</v>
      </c>
      <c r="S95" t="s">
        <v>2780</v>
      </c>
      <c r="T95" t="s">
        <v>1362</v>
      </c>
      <c r="U95">
        <f>IF($R95="志工",$AC95*2,IF($R95="網路報名",$AC95,0))</f>
        <v>10</v>
      </c>
      <c r="V95" t="s">
        <v>5002</v>
      </c>
      <c r="W95" t="s">
        <v>5004</v>
      </c>
      <c r="X95" s="25" t="s">
        <v>3292</v>
      </c>
      <c r="Y95">
        <v>2</v>
      </c>
      <c r="Z95">
        <v>107</v>
      </c>
      <c r="AA95">
        <v>1</v>
      </c>
      <c r="AB95">
        <v>1</v>
      </c>
      <c r="AC95">
        <v>10</v>
      </c>
      <c r="AD95" t="s">
        <v>2781</v>
      </c>
      <c r="AE95" s="74" t="str">
        <f t="shared" si="21"/>
        <v>b04605084朱嘉賢</v>
      </c>
      <c r="AF95" s="74">
        <f t="shared" si="22"/>
        <v>1</v>
      </c>
      <c r="AG95" s="74">
        <f t="shared" si="23"/>
        <v>0</v>
      </c>
      <c r="AH95" s="74">
        <f t="shared" si="34"/>
        <v>0</v>
      </c>
      <c r="AI95" s="74">
        <f t="shared" si="35"/>
        <v>1</v>
      </c>
      <c r="AJ95" s="74">
        <f t="shared" si="26"/>
        <v>0</v>
      </c>
      <c r="AK95" s="74">
        <f t="shared" si="27"/>
        <v>0</v>
      </c>
      <c r="AL95" s="73" t="str">
        <f t="shared" si="28"/>
        <v>系</v>
      </c>
      <c r="AM95" s="73" t="str">
        <f>IF($F95="學生",VLOOKUP($H95,系所名稱!$B$1:$D$122,3,FALSE),"非在校生")</f>
        <v>其他</v>
      </c>
      <c r="AN95" s="74" t="str">
        <f t="shared" si="29"/>
        <v>其他系所</v>
      </c>
      <c r="AO95" s="74" t="str">
        <f t="shared" si="30"/>
        <v>其他系所</v>
      </c>
      <c r="AP95" s="6"/>
      <c r="AQ95" s="6"/>
      <c r="AR95" s="19"/>
    </row>
    <row r="96" spans="1:47">
      <c r="A96" t="s">
        <v>5262</v>
      </c>
      <c r="B96" t="s">
        <v>1356</v>
      </c>
      <c r="C96" t="s">
        <v>1357</v>
      </c>
      <c r="D96" t="s">
        <v>21</v>
      </c>
      <c r="E96" t="s">
        <v>1358</v>
      </c>
      <c r="F96" t="s">
        <v>23</v>
      </c>
      <c r="G96" t="s">
        <v>67</v>
      </c>
      <c r="H96" t="s">
        <v>1359</v>
      </c>
      <c r="I96" t="s">
        <v>41</v>
      </c>
      <c r="J96">
        <v>983477641</v>
      </c>
      <c r="K96" t="s">
        <v>1360</v>
      </c>
      <c r="L96" t="s">
        <v>28</v>
      </c>
      <c r="M96" t="s">
        <v>30</v>
      </c>
      <c r="N96" t="s">
        <v>4952</v>
      </c>
      <c r="P96" t="s">
        <v>29</v>
      </c>
      <c r="R96" t="s">
        <v>5293</v>
      </c>
      <c r="S96" t="s">
        <v>5263</v>
      </c>
      <c r="T96" t="s">
        <v>1362</v>
      </c>
      <c r="U96">
        <v>6</v>
      </c>
      <c r="V96" t="s">
        <v>5294</v>
      </c>
      <c r="W96" t="s">
        <v>5295</v>
      </c>
      <c r="X96" s="25" t="s">
        <v>5296</v>
      </c>
      <c r="Y96">
        <v>2</v>
      </c>
      <c r="Z96">
        <v>107</v>
      </c>
      <c r="AA96">
        <v>1</v>
      </c>
      <c r="AB96">
        <v>1</v>
      </c>
      <c r="AC96">
        <v>10</v>
      </c>
      <c r="AD96" t="s">
        <v>30</v>
      </c>
      <c r="AE96" s="74" t="str">
        <f t="shared" si="21"/>
        <v>b04605084朱嘉賢</v>
      </c>
      <c r="AF96" s="74">
        <f t="shared" si="22"/>
        <v>0</v>
      </c>
      <c r="AG96" s="74">
        <f t="shared" si="23"/>
        <v>1</v>
      </c>
      <c r="AH96" s="74">
        <f t="shared" si="34"/>
        <v>10</v>
      </c>
      <c r="AI96" s="74">
        <f t="shared" si="35"/>
        <v>0</v>
      </c>
      <c r="AJ96" s="74">
        <f t="shared" si="26"/>
        <v>0</v>
      </c>
      <c r="AK96" s="74">
        <f t="shared" si="27"/>
        <v>0</v>
      </c>
      <c r="AL96" s="73" t="str">
        <f t="shared" si="28"/>
        <v>系</v>
      </c>
      <c r="AM96" s="73" t="str">
        <f>IF($F96="學生",VLOOKUP($H96,系所名稱!$B$1:$D$122,3,FALSE),"非在校生")</f>
        <v>其他</v>
      </c>
      <c r="AN96" s="74" t="str">
        <f t="shared" si="29"/>
        <v>其他系所</v>
      </c>
      <c r="AO96" s="74" t="str">
        <f t="shared" si="30"/>
        <v>其他系所</v>
      </c>
      <c r="AP96" s="6"/>
      <c r="AQ96" s="6"/>
      <c r="AR96" s="19"/>
    </row>
    <row r="97" spans="1:44">
      <c r="A97" t="s">
        <v>5717</v>
      </c>
      <c r="B97" t="s">
        <v>1356</v>
      </c>
      <c r="C97" t="s">
        <v>1357</v>
      </c>
      <c r="D97" t="s">
        <v>21</v>
      </c>
      <c r="E97" t="s">
        <v>1358</v>
      </c>
      <c r="F97" t="s">
        <v>23</v>
      </c>
      <c r="G97" t="s">
        <v>67</v>
      </c>
      <c r="H97" t="s">
        <v>1359</v>
      </c>
      <c r="I97" t="s">
        <v>41</v>
      </c>
      <c r="J97">
        <v>983477641</v>
      </c>
      <c r="K97" t="s">
        <v>1360</v>
      </c>
      <c r="L97" t="s">
        <v>28</v>
      </c>
      <c r="M97" t="s">
        <v>30</v>
      </c>
      <c r="N97" t="s">
        <v>4952</v>
      </c>
      <c r="P97" t="s">
        <v>29</v>
      </c>
      <c r="R97" t="s">
        <v>5706</v>
      </c>
      <c r="S97" t="s">
        <v>5263</v>
      </c>
      <c r="T97" t="s">
        <v>1362</v>
      </c>
      <c r="U97">
        <v>6</v>
      </c>
      <c r="V97" t="s">
        <v>5708</v>
      </c>
      <c r="W97" t="s">
        <v>5709</v>
      </c>
      <c r="X97" s="25" t="s">
        <v>5710</v>
      </c>
      <c r="Y97">
        <v>2</v>
      </c>
      <c r="Z97">
        <v>107</v>
      </c>
      <c r="AA97">
        <v>1</v>
      </c>
      <c r="AB97">
        <v>1</v>
      </c>
      <c r="AC97">
        <v>10</v>
      </c>
      <c r="AD97" t="s">
        <v>30</v>
      </c>
      <c r="AE97" s="74" t="str">
        <f t="shared" si="21"/>
        <v>b04605084朱嘉賢</v>
      </c>
      <c r="AF97" s="74">
        <f t="shared" si="22"/>
        <v>0</v>
      </c>
      <c r="AG97" s="74">
        <f t="shared" si="23"/>
        <v>1</v>
      </c>
      <c r="AH97" s="74">
        <f t="shared" si="34"/>
        <v>10</v>
      </c>
      <c r="AI97" s="74">
        <f t="shared" si="35"/>
        <v>0</v>
      </c>
      <c r="AJ97" s="74">
        <f t="shared" si="26"/>
        <v>0</v>
      </c>
      <c r="AK97" s="74">
        <f t="shared" si="27"/>
        <v>0</v>
      </c>
      <c r="AL97" s="73" t="str">
        <f t="shared" si="28"/>
        <v>系</v>
      </c>
      <c r="AM97" s="73" t="str">
        <f>IF($F97="學生",VLOOKUP($H97,系所名稱!$B$1:$D$122,3,FALSE),"非在校生")</f>
        <v>其他</v>
      </c>
      <c r="AN97" s="74" t="str">
        <f t="shared" si="29"/>
        <v>其他系所</v>
      </c>
      <c r="AO97" s="74" t="str">
        <f t="shared" si="30"/>
        <v>其他系所</v>
      </c>
      <c r="AP97" s="6"/>
      <c r="AQ97" s="6"/>
      <c r="AR97" s="19"/>
    </row>
    <row r="98" spans="1:44">
      <c r="A98" t="s">
        <v>6309</v>
      </c>
      <c r="B98" t="s">
        <v>1356</v>
      </c>
      <c r="C98" t="s">
        <v>1357</v>
      </c>
      <c r="D98" t="s">
        <v>21</v>
      </c>
      <c r="E98" t="s">
        <v>1358</v>
      </c>
      <c r="F98" t="s">
        <v>23</v>
      </c>
      <c r="G98" t="s">
        <v>67</v>
      </c>
      <c r="H98" t="s">
        <v>1359</v>
      </c>
      <c r="I98" t="s">
        <v>41</v>
      </c>
      <c r="J98">
        <v>983477641</v>
      </c>
      <c r="K98" t="s">
        <v>1360</v>
      </c>
      <c r="L98" t="s">
        <v>28</v>
      </c>
      <c r="M98" t="s">
        <v>30</v>
      </c>
      <c r="N98" t="s">
        <v>4952</v>
      </c>
      <c r="P98" t="s">
        <v>29</v>
      </c>
      <c r="R98" t="s">
        <v>5919</v>
      </c>
      <c r="S98" t="s">
        <v>5263</v>
      </c>
      <c r="T98" t="s">
        <v>1362</v>
      </c>
      <c r="U98">
        <v>6</v>
      </c>
      <c r="V98" t="s">
        <v>5002</v>
      </c>
      <c r="W98" t="s">
        <v>6687</v>
      </c>
      <c r="X98" s="25" t="s">
        <v>6695</v>
      </c>
      <c r="Y98">
        <v>2</v>
      </c>
      <c r="Z98">
        <v>107</v>
      </c>
      <c r="AA98">
        <v>1</v>
      </c>
      <c r="AB98">
        <v>1</v>
      </c>
      <c r="AC98">
        <v>10</v>
      </c>
      <c r="AD98" t="s">
        <v>30</v>
      </c>
      <c r="AE98" s="74" t="str">
        <f t="shared" si="21"/>
        <v>b04605084朱嘉賢</v>
      </c>
      <c r="AF98" s="74">
        <f t="shared" ref="AF98:AF129" si="36">IF($R98="網路報名",IF($P98="否",1,0),0)</f>
        <v>0</v>
      </c>
      <c r="AG98" s="74">
        <f t="shared" si="23"/>
        <v>1</v>
      </c>
      <c r="AH98" s="74">
        <f t="shared" si="34"/>
        <v>10</v>
      </c>
      <c r="AI98" s="74">
        <f t="shared" si="35"/>
        <v>0</v>
      </c>
      <c r="AJ98" s="74">
        <f t="shared" ref="AJ98:AJ129" si="37">IF(R98="現場報名",1,0)</f>
        <v>0</v>
      </c>
      <c r="AK98" s="74">
        <f t="shared" ref="AK98:AK129" si="38">IF(R98="志工",1,0)</f>
        <v>0</v>
      </c>
      <c r="AL98" s="73" t="str">
        <f t="shared" ref="AL98:AL129" si="39">IF($F98="學生",IF($I98="學士班","系","所"),"其他")</f>
        <v>系</v>
      </c>
      <c r="AM98" s="73" t="str">
        <f>IF($F98="學生",VLOOKUP($H98,系所名稱!$B$1:$D$122,3,FALSE),"非在校生")</f>
        <v>其他</v>
      </c>
      <c r="AN98" s="74" t="str">
        <f t="shared" ref="AN98:AN129" si="40">IF($AM98="EMBA","EMBA",IF($AM98="GMBA","GMBA",IF($AM98="EiMBA","EiMBA",IF($AM98="其他","其他系所",IF($AM98="非在校生","其他",CONCATENATE($AM98,$AL98))))))</f>
        <v>其他系所</v>
      </c>
      <c r="AO98" s="74" t="str">
        <f t="shared" ref="AO98:AO129" si="41">IF($AN98="會計所","會研所",$AN98)</f>
        <v>其他系所</v>
      </c>
      <c r="AP98" s="6"/>
      <c r="AQ98" s="6"/>
      <c r="AR98" s="19"/>
    </row>
    <row r="99" spans="1:44">
      <c r="A99" t="s">
        <v>6479</v>
      </c>
      <c r="B99" t="s">
        <v>1356</v>
      </c>
      <c r="C99" t="s">
        <v>1357</v>
      </c>
      <c r="D99" t="s">
        <v>21</v>
      </c>
      <c r="E99" t="s">
        <v>1358</v>
      </c>
      <c r="F99" t="s">
        <v>23</v>
      </c>
      <c r="G99" t="s">
        <v>67</v>
      </c>
      <c r="H99" t="s">
        <v>1359</v>
      </c>
      <c r="I99" t="s">
        <v>41</v>
      </c>
      <c r="J99">
        <v>983477641</v>
      </c>
      <c r="K99" t="s">
        <v>1360</v>
      </c>
      <c r="L99" t="s">
        <v>28</v>
      </c>
      <c r="M99" t="s">
        <v>30</v>
      </c>
      <c r="N99" t="s">
        <v>4952</v>
      </c>
      <c r="P99" t="s">
        <v>29</v>
      </c>
      <c r="R99" t="s">
        <v>5919</v>
      </c>
      <c r="S99" t="s">
        <v>2780</v>
      </c>
      <c r="T99" t="s">
        <v>1362</v>
      </c>
      <c r="U99">
        <v>6</v>
      </c>
      <c r="V99" t="s">
        <v>5002</v>
      </c>
      <c r="W99" t="s">
        <v>6687</v>
      </c>
      <c r="X99" s="25" t="s">
        <v>6700</v>
      </c>
      <c r="Y99">
        <v>2</v>
      </c>
      <c r="Z99">
        <v>107</v>
      </c>
      <c r="AA99">
        <v>1</v>
      </c>
      <c r="AB99">
        <v>1</v>
      </c>
      <c r="AC99">
        <v>10</v>
      </c>
      <c r="AD99" t="s">
        <v>30</v>
      </c>
      <c r="AE99" s="74" t="str">
        <f t="shared" si="21"/>
        <v>b04605084朱嘉賢</v>
      </c>
      <c r="AF99" s="74">
        <f t="shared" si="36"/>
        <v>0</v>
      </c>
      <c r="AG99" s="74">
        <f t="shared" si="23"/>
        <v>1</v>
      </c>
      <c r="AH99" s="74">
        <f t="shared" si="34"/>
        <v>10</v>
      </c>
      <c r="AI99" s="74">
        <f t="shared" si="35"/>
        <v>0</v>
      </c>
      <c r="AJ99" s="74">
        <f t="shared" si="37"/>
        <v>0</v>
      </c>
      <c r="AK99" s="74">
        <f t="shared" si="38"/>
        <v>0</v>
      </c>
      <c r="AL99" s="73" t="str">
        <f t="shared" si="39"/>
        <v>系</v>
      </c>
      <c r="AM99" s="73" t="str">
        <f>IF($F99="學生",VLOOKUP($H99,系所名稱!$B$1:$D$122,3,FALSE),"非在校生")</f>
        <v>其他</v>
      </c>
      <c r="AN99" s="74" t="str">
        <f t="shared" si="40"/>
        <v>其他系所</v>
      </c>
      <c r="AO99" s="74" t="str">
        <f t="shared" si="41"/>
        <v>其他系所</v>
      </c>
      <c r="AP99" s="6"/>
      <c r="AQ99" s="6"/>
      <c r="AR99" s="19"/>
    </row>
    <row r="100" spans="1:44">
      <c r="A100" t="s">
        <v>6647</v>
      </c>
      <c r="B100" t="s">
        <v>1356</v>
      </c>
      <c r="C100" t="s">
        <v>1357</v>
      </c>
      <c r="D100" t="s">
        <v>21</v>
      </c>
      <c r="E100" t="s">
        <v>1358</v>
      </c>
      <c r="F100" t="s">
        <v>23</v>
      </c>
      <c r="G100" t="s">
        <v>67</v>
      </c>
      <c r="H100" t="s">
        <v>1359</v>
      </c>
      <c r="I100" t="s">
        <v>41</v>
      </c>
      <c r="J100">
        <v>983477641</v>
      </c>
      <c r="K100" t="s">
        <v>1360</v>
      </c>
      <c r="L100" t="s">
        <v>28</v>
      </c>
      <c r="M100" t="s">
        <v>30</v>
      </c>
      <c r="N100" t="s">
        <v>4952</v>
      </c>
      <c r="P100" t="s">
        <v>6611</v>
      </c>
      <c r="R100" t="s">
        <v>6285</v>
      </c>
      <c r="S100" t="s">
        <v>2780</v>
      </c>
      <c r="T100" t="s">
        <v>1362</v>
      </c>
      <c r="U100">
        <v>6</v>
      </c>
      <c r="V100" t="s">
        <v>5002</v>
      </c>
      <c r="W100" t="s">
        <v>6687</v>
      </c>
      <c r="X100" s="25" t="s">
        <v>6702</v>
      </c>
      <c r="Y100">
        <v>2</v>
      </c>
      <c r="Z100">
        <v>10</v>
      </c>
      <c r="AA100">
        <v>1</v>
      </c>
      <c r="AB100">
        <v>107</v>
      </c>
      <c r="AC100">
        <v>10</v>
      </c>
      <c r="AD100" t="s">
        <v>30</v>
      </c>
      <c r="AE100" s="74" t="str">
        <f t="shared" si="21"/>
        <v>b04605084朱嘉賢</v>
      </c>
      <c r="AF100" s="74">
        <f t="shared" si="36"/>
        <v>1</v>
      </c>
      <c r="AG100" s="74">
        <f t="shared" si="23"/>
        <v>0</v>
      </c>
      <c r="AH100" s="74">
        <f t="shared" si="34"/>
        <v>0</v>
      </c>
      <c r="AI100" s="74">
        <f t="shared" si="35"/>
        <v>0</v>
      </c>
      <c r="AJ100" s="74">
        <f t="shared" si="37"/>
        <v>0</v>
      </c>
      <c r="AK100" s="74">
        <f t="shared" si="38"/>
        <v>0</v>
      </c>
      <c r="AL100" s="73" t="str">
        <f t="shared" si="39"/>
        <v>系</v>
      </c>
      <c r="AM100" s="73" t="str">
        <f>IF($F100="學生",VLOOKUP($H100,系所名稱!$B$1:$D$122,3,FALSE),"非在校生")</f>
        <v>其他</v>
      </c>
      <c r="AN100" s="74" t="str">
        <f t="shared" si="40"/>
        <v>其他系所</v>
      </c>
      <c r="AO100" s="74" t="str">
        <f t="shared" si="41"/>
        <v>其他系所</v>
      </c>
      <c r="AP100" s="6"/>
      <c r="AQ100" s="6"/>
      <c r="AR100" s="19"/>
    </row>
    <row r="101" spans="1:44">
      <c r="A101" t="s">
        <v>205</v>
      </c>
      <c r="B101" t="s">
        <v>206</v>
      </c>
      <c r="C101" t="s">
        <v>207</v>
      </c>
      <c r="D101" t="s">
        <v>38</v>
      </c>
      <c r="E101" t="s">
        <v>208</v>
      </c>
      <c r="F101" t="s">
        <v>23</v>
      </c>
      <c r="G101" t="s">
        <v>24</v>
      </c>
      <c r="H101" t="s">
        <v>49</v>
      </c>
      <c r="I101" t="s">
        <v>50</v>
      </c>
      <c r="J101">
        <v>911290381</v>
      </c>
      <c r="K101" t="s">
        <v>209</v>
      </c>
      <c r="L101" t="s">
        <v>28</v>
      </c>
      <c r="M101" t="s">
        <v>30</v>
      </c>
      <c r="N101">
        <f>IF($R101="網路報名",IF($P101="否",1,0),0)</f>
        <v>0</v>
      </c>
      <c r="O101">
        <f>IF($R101="網路報名",IF($P101="是",1,0),0)</f>
        <v>1</v>
      </c>
      <c r="P101" t="s">
        <v>29</v>
      </c>
      <c r="R101" t="s">
        <v>31</v>
      </c>
      <c r="S101" t="s">
        <v>210</v>
      </c>
      <c r="T101" t="s">
        <v>211</v>
      </c>
      <c r="U101">
        <f>IF($R101="志工",$AC101*2,IF($R101="網路報名",$AC101,0))</f>
        <v>10</v>
      </c>
      <c r="V101" t="s">
        <v>5002</v>
      </c>
      <c r="W101" t="s">
        <v>5004</v>
      </c>
      <c r="X101" s="25" t="s">
        <v>289</v>
      </c>
      <c r="Y101">
        <v>2</v>
      </c>
      <c r="Z101">
        <v>107</v>
      </c>
      <c r="AA101">
        <v>1</v>
      </c>
      <c r="AB101">
        <v>1</v>
      </c>
      <c r="AC101">
        <v>10</v>
      </c>
      <c r="AD101" t="s">
        <v>29</v>
      </c>
      <c r="AE101" s="74" t="str">
        <f t="shared" si="21"/>
        <v>r07725037江兆峰</v>
      </c>
      <c r="AF101" s="74">
        <f t="shared" si="36"/>
        <v>0</v>
      </c>
      <c r="AG101" s="74">
        <f t="shared" si="23"/>
        <v>1</v>
      </c>
      <c r="AH101" s="74">
        <f t="shared" si="34"/>
        <v>10</v>
      </c>
      <c r="AI101" s="74">
        <f t="shared" si="35"/>
        <v>0</v>
      </c>
      <c r="AJ101" s="74">
        <f t="shared" si="37"/>
        <v>0</v>
      </c>
      <c r="AK101" s="74">
        <f t="shared" si="38"/>
        <v>0</v>
      </c>
      <c r="AL101" s="73" t="str">
        <f t="shared" si="39"/>
        <v>所</v>
      </c>
      <c r="AM101" s="73" t="str">
        <f>IF($F101="學生",VLOOKUP($H101,系所名稱!$B$1:$D$122,3,FALSE),"非在校生")</f>
        <v>資管</v>
      </c>
      <c r="AN101" s="74" t="str">
        <f t="shared" si="40"/>
        <v>資管所</v>
      </c>
      <c r="AO101" s="74" t="str">
        <f t="shared" si="41"/>
        <v>資管所</v>
      </c>
      <c r="AP101" s="6"/>
      <c r="AQ101" s="6"/>
      <c r="AR101" s="19"/>
    </row>
    <row r="102" spans="1:44">
      <c r="A102" s="78" t="s">
        <v>6603</v>
      </c>
      <c r="B102" s="78" t="s">
        <v>206</v>
      </c>
      <c r="C102" s="78" t="s">
        <v>207</v>
      </c>
      <c r="D102" s="78" t="s">
        <v>38</v>
      </c>
      <c r="E102" s="78" t="s">
        <v>208</v>
      </c>
      <c r="F102" s="78" t="s">
        <v>23</v>
      </c>
      <c r="G102" s="78" t="s">
        <v>24</v>
      </c>
      <c r="H102" s="78" t="s">
        <v>49</v>
      </c>
      <c r="I102" s="78" t="s">
        <v>50</v>
      </c>
      <c r="J102" s="78">
        <v>911290381</v>
      </c>
      <c r="K102" s="78" t="s">
        <v>209</v>
      </c>
      <c r="L102" s="78" t="s">
        <v>28</v>
      </c>
      <c r="M102" s="78" t="s">
        <v>29</v>
      </c>
      <c r="N102" t="s">
        <v>4952</v>
      </c>
      <c r="P102" s="78" t="s">
        <v>29</v>
      </c>
      <c r="Q102" s="78"/>
      <c r="R102" s="78" t="s">
        <v>6601</v>
      </c>
      <c r="S102" s="78" t="s">
        <v>6604</v>
      </c>
      <c r="T102" s="78" t="s">
        <v>211</v>
      </c>
      <c r="U102">
        <v>6</v>
      </c>
      <c r="V102" t="s">
        <v>5002</v>
      </c>
      <c r="W102" t="s">
        <v>6687</v>
      </c>
      <c r="X102" s="25" t="s">
        <v>6702</v>
      </c>
      <c r="Y102" s="78">
        <v>2</v>
      </c>
      <c r="Z102" s="78">
        <v>10</v>
      </c>
      <c r="AA102" s="78">
        <v>1</v>
      </c>
      <c r="AB102" s="78">
        <v>107</v>
      </c>
      <c r="AC102" s="78">
        <v>10</v>
      </c>
      <c r="AD102" s="78" t="s">
        <v>29</v>
      </c>
      <c r="AE102" s="74" t="str">
        <f t="shared" si="21"/>
        <v>r07725037江兆峰</v>
      </c>
      <c r="AF102" s="74">
        <f t="shared" si="36"/>
        <v>0</v>
      </c>
      <c r="AG102" s="74">
        <f t="shared" si="23"/>
        <v>1</v>
      </c>
      <c r="AH102" s="74">
        <f t="shared" si="34"/>
        <v>10</v>
      </c>
      <c r="AI102" s="74">
        <f t="shared" si="35"/>
        <v>0</v>
      </c>
      <c r="AJ102" s="74">
        <f t="shared" si="37"/>
        <v>0</v>
      </c>
      <c r="AK102" s="74">
        <f t="shared" si="38"/>
        <v>0</v>
      </c>
      <c r="AL102" s="73" t="str">
        <f t="shared" si="39"/>
        <v>所</v>
      </c>
      <c r="AM102" s="73" t="str">
        <f>IF($F102="學生",VLOOKUP($H102,系所名稱!$B$1:$D$122,3,FALSE),"非在校生")</f>
        <v>資管</v>
      </c>
      <c r="AN102" s="74" t="str">
        <f t="shared" si="40"/>
        <v>資管所</v>
      </c>
      <c r="AO102" s="74" t="str">
        <f t="shared" si="41"/>
        <v>資管所</v>
      </c>
      <c r="AP102" s="6"/>
      <c r="AQ102" s="6"/>
      <c r="AR102" s="19"/>
    </row>
    <row r="103" spans="1:44">
      <c r="A103" t="s">
        <v>633</v>
      </c>
      <c r="B103" t="s">
        <v>661</v>
      </c>
      <c r="C103" t="s">
        <v>662</v>
      </c>
      <c r="D103" t="s">
        <v>21</v>
      </c>
      <c r="E103" t="s">
        <v>663</v>
      </c>
      <c r="F103" t="s">
        <v>23</v>
      </c>
      <c r="G103" t="s">
        <v>24</v>
      </c>
      <c r="H103" t="s">
        <v>40</v>
      </c>
      <c r="I103" t="s">
        <v>41</v>
      </c>
      <c r="L103" t="s">
        <v>28</v>
      </c>
      <c r="M103" t="s">
        <v>29</v>
      </c>
      <c r="N103">
        <f>IF($R103="網路報名",IF($P103="否",1,0),0)</f>
        <v>0</v>
      </c>
      <c r="O103">
        <f>IF($R103="網路報名",IF($P103="是",1,0),0)</f>
        <v>0</v>
      </c>
      <c r="P103" t="s">
        <v>29</v>
      </c>
      <c r="R103" s="1" t="s">
        <v>664</v>
      </c>
      <c r="T103" t="s">
        <v>665</v>
      </c>
      <c r="U103">
        <f>IF($R103="志工",$AC103*2,IF($R103="網路報名",$AC103,0))</f>
        <v>0</v>
      </c>
      <c r="V103" t="s">
        <v>5002</v>
      </c>
      <c r="W103" t="s">
        <v>5004</v>
      </c>
      <c r="X103" s="88" t="s">
        <v>359</v>
      </c>
      <c r="Y103">
        <v>2</v>
      </c>
      <c r="Z103">
        <v>107</v>
      </c>
      <c r="AA103">
        <v>1</v>
      </c>
      <c r="AB103">
        <v>1</v>
      </c>
      <c r="AC103">
        <v>10</v>
      </c>
      <c r="AE103" s="74" t="str">
        <f t="shared" si="21"/>
        <v>b05704041江知軒</v>
      </c>
      <c r="AF103" s="74">
        <f t="shared" si="36"/>
        <v>0</v>
      </c>
      <c r="AG103" s="74">
        <f t="shared" si="23"/>
        <v>0</v>
      </c>
      <c r="AH103" s="74">
        <f t="shared" si="34"/>
        <v>0</v>
      </c>
      <c r="AI103" s="74">
        <f t="shared" si="35"/>
        <v>0</v>
      </c>
      <c r="AJ103" s="74">
        <f t="shared" si="37"/>
        <v>1</v>
      </c>
      <c r="AK103" s="74">
        <f t="shared" si="38"/>
        <v>0</v>
      </c>
      <c r="AL103" s="73" t="str">
        <f t="shared" si="39"/>
        <v>系</v>
      </c>
      <c r="AM103" s="73" t="str">
        <f>IF($F103="學生",VLOOKUP($H103,系所名稱!$B$1:$D$122,3,FALSE),"非在校生")</f>
        <v>國企</v>
      </c>
      <c r="AN103" s="74" t="str">
        <f t="shared" si="40"/>
        <v>國企系</v>
      </c>
      <c r="AO103" s="74" t="str">
        <f t="shared" si="41"/>
        <v>國企系</v>
      </c>
      <c r="AP103" s="6"/>
      <c r="AQ103" s="6"/>
      <c r="AR103" s="19"/>
    </row>
    <row r="104" spans="1:44">
      <c r="A104" t="s">
        <v>2676</v>
      </c>
      <c r="B104" t="s">
        <v>661</v>
      </c>
      <c r="C104" t="s">
        <v>662</v>
      </c>
      <c r="D104" t="s">
        <v>21</v>
      </c>
      <c r="E104" t="s">
        <v>663</v>
      </c>
      <c r="F104" t="s">
        <v>23</v>
      </c>
      <c r="G104" t="s">
        <v>24</v>
      </c>
      <c r="H104" t="s">
        <v>40</v>
      </c>
      <c r="I104" t="s">
        <v>41</v>
      </c>
      <c r="L104" t="s">
        <v>28</v>
      </c>
      <c r="M104" t="s">
        <v>29</v>
      </c>
      <c r="N104">
        <f>IF($R104="網路報名",IF($P104="否",1,0),0)</f>
        <v>0</v>
      </c>
      <c r="O104">
        <f>IF($R104="網路報名",IF($P104="是",1,0),0)</f>
        <v>0</v>
      </c>
      <c r="P104" t="s">
        <v>29</v>
      </c>
      <c r="R104" t="s">
        <v>2643</v>
      </c>
      <c r="T104" t="s">
        <v>665</v>
      </c>
      <c r="U104">
        <f>IF($R104="志工",$AC104*2,IF($R104="網路報名",$AC104,0))</f>
        <v>0</v>
      </c>
      <c r="V104" t="s">
        <v>5002</v>
      </c>
      <c r="W104" t="s">
        <v>5004</v>
      </c>
      <c r="X104" s="25" t="s">
        <v>1996</v>
      </c>
      <c r="Y104">
        <v>2</v>
      </c>
      <c r="Z104">
        <v>107</v>
      </c>
      <c r="AA104">
        <v>1</v>
      </c>
      <c r="AB104">
        <v>1</v>
      </c>
      <c r="AC104">
        <v>10</v>
      </c>
      <c r="AE104" s="74" t="str">
        <f t="shared" si="21"/>
        <v>b05704041江知軒</v>
      </c>
      <c r="AF104" s="74">
        <f t="shared" si="36"/>
        <v>0</v>
      </c>
      <c r="AG104" s="74">
        <f t="shared" si="23"/>
        <v>0</v>
      </c>
      <c r="AH104" s="74">
        <f t="shared" si="34"/>
        <v>0</v>
      </c>
      <c r="AI104" s="74">
        <f t="shared" si="35"/>
        <v>0</v>
      </c>
      <c r="AJ104" s="74">
        <f t="shared" si="37"/>
        <v>1</v>
      </c>
      <c r="AK104" s="74">
        <f t="shared" si="38"/>
        <v>0</v>
      </c>
      <c r="AL104" s="73" t="str">
        <f t="shared" si="39"/>
        <v>系</v>
      </c>
      <c r="AM104" s="73" t="str">
        <f>IF($F104="學生",VLOOKUP($H104,系所名稱!$B$1:$D$122,3,FALSE),"非在校生")</f>
        <v>國企</v>
      </c>
      <c r="AN104" s="74" t="str">
        <f t="shared" si="40"/>
        <v>國企系</v>
      </c>
      <c r="AO104" s="74" t="str">
        <f t="shared" si="41"/>
        <v>國企系</v>
      </c>
      <c r="AP104" s="6"/>
      <c r="AQ104" s="6"/>
      <c r="AR104" s="19"/>
    </row>
    <row r="105" spans="1:44">
      <c r="A105" s="78" t="s">
        <v>3224</v>
      </c>
      <c r="B105" s="78" t="s">
        <v>661</v>
      </c>
      <c r="C105" s="78" t="s">
        <v>662</v>
      </c>
      <c r="D105" s="78" t="s">
        <v>21</v>
      </c>
      <c r="E105" s="78" t="s">
        <v>663</v>
      </c>
      <c r="F105" s="78" t="s">
        <v>23</v>
      </c>
      <c r="G105" s="78" t="s">
        <v>24</v>
      </c>
      <c r="H105" s="78" t="s">
        <v>40</v>
      </c>
      <c r="I105" s="78" t="s">
        <v>41</v>
      </c>
      <c r="J105" s="78"/>
      <c r="K105" s="78"/>
      <c r="L105" s="78" t="s">
        <v>28</v>
      </c>
      <c r="M105" s="78" t="s">
        <v>29</v>
      </c>
      <c r="N105">
        <f>IF($R105="網路報名",IF($P105="否",1,0),0)</f>
        <v>0</v>
      </c>
      <c r="O105">
        <f>IF($R105="網路報名",IF($P105="是",1,0),0)</f>
        <v>0</v>
      </c>
      <c r="P105" s="78" t="s">
        <v>29</v>
      </c>
      <c r="Q105" s="78"/>
      <c r="R105" s="78" t="s">
        <v>1045</v>
      </c>
      <c r="S105" s="78"/>
      <c r="T105" s="78" t="s">
        <v>665</v>
      </c>
      <c r="U105">
        <f>IF($R105="志工",$AC105*2,IF($R105="網路報名",$AC105,0))</f>
        <v>0</v>
      </c>
      <c r="V105" t="s">
        <v>5002</v>
      </c>
      <c r="W105" t="s">
        <v>5004</v>
      </c>
      <c r="X105" s="25" t="s">
        <v>3292</v>
      </c>
      <c r="Y105" s="78">
        <v>2</v>
      </c>
      <c r="Z105" s="78">
        <v>107</v>
      </c>
      <c r="AA105" s="78">
        <v>1</v>
      </c>
      <c r="AB105" s="78">
        <v>1</v>
      </c>
      <c r="AC105" s="78">
        <v>10</v>
      </c>
      <c r="AD105" s="78"/>
      <c r="AE105" s="74" t="str">
        <f t="shared" si="21"/>
        <v>b05704041江知軒</v>
      </c>
      <c r="AF105" s="74">
        <f t="shared" si="36"/>
        <v>0</v>
      </c>
      <c r="AG105" s="74">
        <f t="shared" si="23"/>
        <v>0</v>
      </c>
      <c r="AH105" s="74">
        <f t="shared" si="34"/>
        <v>0</v>
      </c>
      <c r="AI105" s="74">
        <f t="shared" si="35"/>
        <v>0</v>
      </c>
      <c r="AJ105" s="74">
        <f t="shared" si="37"/>
        <v>1</v>
      </c>
      <c r="AK105" s="74">
        <f t="shared" si="38"/>
        <v>0</v>
      </c>
      <c r="AL105" s="73" t="str">
        <f t="shared" si="39"/>
        <v>系</v>
      </c>
      <c r="AM105" s="73" t="str">
        <f>IF($F105="學生",VLOOKUP($H105,系所名稱!$B$1:$D$122,3,FALSE),"非在校生")</f>
        <v>國企</v>
      </c>
      <c r="AN105" s="74" t="str">
        <f t="shared" si="40"/>
        <v>國企系</v>
      </c>
      <c r="AO105" s="74" t="str">
        <f t="shared" si="41"/>
        <v>國企系</v>
      </c>
      <c r="AP105" s="6"/>
      <c r="AQ105" s="6"/>
      <c r="AR105" s="19"/>
    </row>
    <row r="106" spans="1:44">
      <c r="A106" t="s">
        <v>5483</v>
      </c>
      <c r="B106" t="s">
        <v>661</v>
      </c>
      <c r="C106" t="s">
        <v>662</v>
      </c>
      <c r="D106" t="s">
        <v>38</v>
      </c>
      <c r="E106" t="s">
        <v>663</v>
      </c>
      <c r="F106" t="s">
        <v>23</v>
      </c>
      <c r="G106" t="s">
        <v>24</v>
      </c>
      <c r="H106" t="s">
        <v>40</v>
      </c>
      <c r="I106" t="s">
        <v>41</v>
      </c>
      <c r="J106">
        <v>975841809</v>
      </c>
      <c r="K106" t="s">
        <v>5484</v>
      </c>
      <c r="L106" t="s">
        <v>28</v>
      </c>
      <c r="M106" t="s">
        <v>30</v>
      </c>
      <c r="N106" t="s">
        <v>4952</v>
      </c>
      <c r="P106" t="s">
        <v>29</v>
      </c>
      <c r="R106" t="s">
        <v>5385</v>
      </c>
      <c r="S106" t="s">
        <v>131</v>
      </c>
      <c r="T106" t="s">
        <v>665</v>
      </c>
      <c r="U106">
        <v>6</v>
      </c>
      <c r="V106" t="s">
        <v>5386</v>
      </c>
      <c r="W106" t="s">
        <v>5387</v>
      </c>
      <c r="X106" s="25" t="s">
        <v>5388</v>
      </c>
      <c r="Y106">
        <v>2</v>
      </c>
      <c r="Z106">
        <v>107</v>
      </c>
      <c r="AA106">
        <v>1</v>
      </c>
      <c r="AB106">
        <v>1</v>
      </c>
      <c r="AC106">
        <v>10</v>
      </c>
      <c r="AD106" t="s">
        <v>30</v>
      </c>
      <c r="AE106" s="74" t="str">
        <f t="shared" si="21"/>
        <v>b05704041江知軒</v>
      </c>
      <c r="AF106" s="74">
        <f t="shared" si="36"/>
        <v>0</v>
      </c>
      <c r="AG106" s="74">
        <f t="shared" si="23"/>
        <v>1</v>
      </c>
      <c r="AH106" s="74">
        <f t="shared" si="34"/>
        <v>10</v>
      </c>
      <c r="AI106" s="74">
        <f t="shared" si="35"/>
        <v>0</v>
      </c>
      <c r="AJ106" s="74">
        <f t="shared" si="37"/>
        <v>0</v>
      </c>
      <c r="AK106" s="74">
        <f t="shared" si="38"/>
        <v>0</v>
      </c>
      <c r="AL106" s="73" t="str">
        <f t="shared" si="39"/>
        <v>系</v>
      </c>
      <c r="AM106" s="73" t="str">
        <f>IF($F106="學生",VLOOKUP($H106,系所名稱!$B$1:$D$122,3,FALSE),"非在校生")</f>
        <v>國企</v>
      </c>
      <c r="AN106" s="74" t="str">
        <f t="shared" si="40"/>
        <v>國企系</v>
      </c>
      <c r="AO106" s="74" t="str">
        <f t="shared" si="41"/>
        <v>國企系</v>
      </c>
      <c r="AP106" s="6"/>
      <c r="AQ106" s="6"/>
      <c r="AR106" s="19"/>
    </row>
    <row r="107" spans="1:44">
      <c r="A107" t="s">
        <v>6570</v>
      </c>
      <c r="B107" t="s">
        <v>661</v>
      </c>
      <c r="C107" t="s">
        <v>662</v>
      </c>
      <c r="D107" t="s">
        <v>38</v>
      </c>
      <c r="E107" t="s">
        <v>663</v>
      </c>
      <c r="F107" t="s">
        <v>23</v>
      </c>
      <c r="G107" t="s">
        <v>24</v>
      </c>
      <c r="H107" t="s">
        <v>40</v>
      </c>
      <c r="I107" t="s">
        <v>41</v>
      </c>
      <c r="J107">
        <v>975841809</v>
      </c>
      <c r="L107" t="s">
        <v>28</v>
      </c>
      <c r="M107" t="s">
        <v>29</v>
      </c>
      <c r="N107" t="s">
        <v>4952</v>
      </c>
      <c r="P107" t="s">
        <v>29</v>
      </c>
      <c r="R107" t="s">
        <v>1045</v>
      </c>
      <c r="T107" t="s">
        <v>665</v>
      </c>
      <c r="U107">
        <v>6</v>
      </c>
      <c r="V107" t="s">
        <v>5002</v>
      </c>
      <c r="W107" t="s">
        <v>6687</v>
      </c>
      <c r="X107" s="25" t="s">
        <v>6700</v>
      </c>
      <c r="Y107">
        <v>2</v>
      </c>
      <c r="Z107">
        <v>107</v>
      </c>
      <c r="AA107">
        <v>1</v>
      </c>
      <c r="AB107">
        <v>1</v>
      </c>
      <c r="AC107">
        <v>10</v>
      </c>
      <c r="AE107" s="74" t="str">
        <f t="shared" si="21"/>
        <v>b05704041江知軒</v>
      </c>
      <c r="AF107" s="74">
        <f t="shared" si="36"/>
        <v>0</v>
      </c>
      <c r="AG107" s="74">
        <f t="shared" si="23"/>
        <v>0</v>
      </c>
      <c r="AH107" s="74">
        <f t="shared" si="34"/>
        <v>0</v>
      </c>
      <c r="AI107" s="74">
        <f t="shared" si="35"/>
        <v>0</v>
      </c>
      <c r="AJ107" s="74">
        <f t="shared" si="37"/>
        <v>1</v>
      </c>
      <c r="AK107" s="74">
        <f t="shared" si="38"/>
        <v>0</v>
      </c>
      <c r="AL107" s="73" t="str">
        <f t="shared" si="39"/>
        <v>系</v>
      </c>
      <c r="AM107" s="73" t="str">
        <f>IF($F107="學生",VLOOKUP($H107,系所名稱!$B$1:$D$122,3,FALSE),"非在校生")</f>
        <v>國企</v>
      </c>
      <c r="AN107" s="74" t="str">
        <f t="shared" si="40"/>
        <v>國企系</v>
      </c>
      <c r="AO107" s="74" t="str">
        <f t="shared" si="41"/>
        <v>國企系</v>
      </c>
      <c r="AP107" s="6"/>
      <c r="AQ107" s="6"/>
      <c r="AR107" s="19"/>
    </row>
    <row r="108" spans="1:44">
      <c r="A108" t="s">
        <v>5395</v>
      </c>
      <c r="B108" t="s">
        <v>5396</v>
      </c>
      <c r="C108" t="s">
        <v>5397</v>
      </c>
      <c r="D108" t="s">
        <v>38</v>
      </c>
      <c r="E108" t="s">
        <v>2216</v>
      </c>
      <c r="F108" t="s">
        <v>23</v>
      </c>
      <c r="G108" t="s">
        <v>24</v>
      </c>
      <c r="H108" t="s">
        <v>25</v>
      </c>
      <c r="I108" t="s">
        <v>50</v>
      </c>
      <c r="J108">
        <v>988034877</v>
      </c>
      <c r="K108" t="s">
        <v>5398</v>
      </c>
      <c r="L108" t="s">
        <v>28</v>
      </c>
      <c r="M108" t="s">
        <v>30</v>
      </c>
      <c r="N108" t="s">
        <v>4952</v>
      </c>
      <c r="P108" t="s">
        <v>5380</v>
      </c>
      <c r="R108" t="s">
        <v>5385</v>
      </c>
      <c r="S108" t="s">
        <v>5399</v>
      </c>
      <c r="T108" t="s">
        <v>5400</v>
      </c>
      <c r="U108">
        <v>6</v>
      </c>
      <c r="V108" t="s">
        <v>5386</v>
      </c>
      <c r="W108" t="s">
        <v>5387</v>
      </c>
      <c r="X108" s="25" t="s">
        <v>5388</v>
      </c>
      <c r="Y108">
        <v>2</v>
      </c>
      <c r="Z108">
        <v>107</v>
      </c>
      <c r="AA108">
        <v>1</v>
      </c>
      <c r="AB108">
        <v>1</v>
      </c>
      <c r="AC108">
        <v>10</v>
      </c>
      <c r="AD108" t="s">
        <v>29</v>
      </c>
      <c r="AE108" s="74" t="str">
        <f t="shared" si="21"/>
        <v>r07741065江奕泓</v>
      </c>
      <c r="AF108" s="74">
        <f t="shared" si="36"/>
        <v>1</v>
      </c>
      <c r="AG108" s="74">
        <f t="shared" si="23"/>
        <v>0</v>
      </c>
      <c r="AH108" s="74">
        <f t="shared" si="34"/>
        <v>0</v>
      </c>
      <c r="AI108" s="74">
        <f t="shared" si="35"/>
        <v>1</v>
      </c>
      <c r="AJ108" s="74">
        <f t="shared" si="37"/>
        <v>0</v>
      </c>
      <c r="AK108" s="74">
        <f t="shared" si="38"/>
        <v>0</v>
      </c>
      <c r="AL108" s="73" t="str">
        <f t="shared" si="39"/>
        <v>所</v>
      </c>
      <c r="AM108" s="73" t="str">
        <f>IF($F108="學生",VLOOKUP($H108,系所名稱!$B$1:$D$122,3,FALSE),"非在校生")</f>
        <v>商研</v>
      </c>
      <c r="AN108" s="74" t="str">
        <f t="shared" si="40"/>
        <v>商研所</v>
      </c>
      <c r="AO108" s="74" t="str">
        <f t="shared" si="41"/>
        <v>商研所</v>
      </c>
      <c r="AP108" s="6"/>
      <c r="AQ108" s="6"/>
      <c r="AR108" s="19"/>
    </row>
    <row r="109" spans="1:44">
      <c r="A109" t="s">
        <v>6163</v>
      </c>
      <c r="B109" t="s">
        <v>6164</v>
      </c>
      <c r="C109" t="s">
        <v>6165</v>
      </c>
      <c r="D109" t="s">
        <v>38</v>
      </c>
      <c r="E109" t="s">
        <v>6166</v>
      </c>
      <c r="F109" t="s">
        <v>23</v>
      </c>
      <c r="G109" t="s">
        <v>24</v>
      </c>
      <c r="H109" t="s">
        <v>187</v>
      </c>
      <c r="I109" t="s">
        <v>41</v>
      </c>
      <c r="J109">
        <v>926961103</v>
      </c>
      <c r="K109" t="s">
        <v>6167</v>
      </c>
      <c r="L109" t="s">
        <v>28</v>
      </c>
      <c r="M109" t="s">
        <v>30</v>
      </c>
      <c r="N109" t="s">
        <v>4952</v>
      </c>
      <c r="P109" t="s">
        <v>29</v>
      </c>
      <c r="R109" t="s">
        <v>6071</v>
      </c>
      <c r="S109" t="s">
        <v>738</v>
      </c>
      <c r="T109" t="s">
        <v>6168</v>
      </c>
      <c r="U109">
        <v>6</v>
      </c>
      <c r="V109" t="s">
        <v>5002</v>
      </c>
      <c r="W109" t="s">
        <v>6687</v>
      </c>
      <c r="X109" s="25" t="s">
        <v>6686</v>
      </c>
      <c r="Y109">
        <v>2</v>
      </c>
      <c r="Z109">
        <v>107</v>
      </c>
      <c r="AA109">
        <v>1</v>
      </c>
      <c r="AB109">
        <v>1</v>
      </c>
      <c r="AC109">
        <v>10</v>
      </c>
      <c r="AD109" t="s">
        <v>30</v>
      </c>
      <c r="AE109" s="74" t="str">
        <f t="shared" si="21"/>
        <v>b06701130江彥武</v>
      </c>
      <c r="AF109" s="74">
        <f t="shared" si="36"/>
        <v>0</v>
      </c>
      <c r="AG109" s="74">
        <f t="shared" si="23"/>
        <v>1</v>
      </c>
      <c r="AH109" s="74">
        <f t="shared" si="34"/>
        <v>10</v>
      </c>
      <c r="AI109" s="74">
        <f t="shared" si="35"/>
        <v>0</v>
      </c>
      <c r="AJ109" s="74">
        <f t="shared" si="37"/>
        <v>0</v>
      </c>
      <c r="AK109" s="74">
        <f t="shared" si="38"/>
        <v>0</v>
      </c>
      <c r="AL109" s="73" t="str">
        <f t="shared" si="39"/>
        <v>系</v>
      </c>
      <c r="AM109" s="73" t="str">
        <f>IF($F109="學生",VLOOKUP($H109,系所名稱!$B$1:$D$122,3,FALSE),"非在校生")</f>
        <v>工管</v>
      </c>
      <c r="AN109" s="74" t="str">
        <f t="shared" si="40"/>
        <v>工管系</v>
      </c>
      <c r="AO109" s="74" t="str">
        <f t="shared" si="41"/>
        <v>工管系</v>
      </c>
      <c r="AP109" s="6"/>
      <c r="AQ109" s="6"/>
      <c r="AR109" s="19"/>
    </row>
    <row r="110" spans="1:44">
      <c r="A110" t="s">
        <v>6636</v>
      </c>
      <c r="B110" t="s">
        <v>6164</v>
      </c>
      <c r="C110" t="s">
        <v>6165</v>
      </c>
      <c r="D110" t="s">
        <v>38</v>
      </c>
      <c r="E110" t="s">
        <v>6166</v>
      </c>
      <c r="F110" t="s">
        <v>23</v>
      </c>
      <c r="G110" t="s">
        <v>24</v>
      </c>
      <c r="H110" t="s">
        <v>187</v>
      </c>
      <c r="I110" t="s">
        <v>41</v>
      </c>
      <c r="J110">
        <v>926961103</v>
      </c>
      <c r="K110" t="s">
        <v>6167</v>
      </c>
      <c r="L110" t="s">
        <v>28</v>
      </c>
      <c r="M110" t="s">
        <v>29</v>
      </c>
      <c r="N110" t="s">
        <v>4952</v>
      </c>
      <c r="P110" t="s">
        <v>29</v>
      </c>
      <c r="R110" t="s">
        <v>5919</v>
      </c>
      <c r="S110" t="s">
        <v>6637</v>
      </c>
      <c r="T110" t="s">
        <v>6168</v>
      </c>
      <c r="U110">
        <v>6</v>
      </c>
      <c r="V110" t="s">
        <v>5002</v>
      </c>
      <c r="W110" t="s">
        <v>6687</v>
      </c>
      <c r="X110" s="25" t="s">
        <v>6702</v>
      </c>
      <c r="Y110">
        <v>2</v>
      </c>
      <c r="Z110">
        <v>10</v>
      </c>
      <c r="AA110">
        <v>1</v>
      </c>
      <c r="AB110">
        <v>107</v>
      </c>
      <c r="AC110">
        <v>10</v>
      </c>
      <c r="AD110" t="s">
        <v>30</v>
      </c>
      <c r="AE110" s="74" t="str">
        <f t="shared" si="21"/>
        <v>b06701130江彥武</v>
      </c>
      <c r="AF110" s="74">
        <f t="shared" si="36"/>
        <v>0</v>
      </c>
      <c r="AG110" s="74">
        <f t="shared" si="23"/>
        <v>1</v>
      </c>
      <c r="AH110" s="74">
        <f t="shared" si="34"/>
        <v>10</v>
      </c>
      <c r="AI110" s="74">
        <f t="shared" si="35"/>
        <v>0</v>
      </c>
      <c r="AJ110" s="74">
        <f t="shared" si="37"/>
        <v>0</v>
      </c>
      <c r="AK110" s="74">
        <f t="shared" si="38"/>
        <v>0</v>
      </c>
      <c r="AL110" s="73" t="str">
        <f t="shared" si="39"/>
        <v>系</v>
      </c>
      <c r="AM110" s="73" t="str">
        <f>IF($F110="學生",VLOOKUP($H110,系所名稱!$B$1:$D$122,3,FALSE),"非在校生")</f>
        <v>工管</v>
      </c>
      <c r="AN110" s="74" t="str">
        <f t="shared" si="40"/>
        <v>工管系</v>
      </c>
      <c r="AO110" s="74" t="str">
        <f t="shared" si="41"/>
        <v>工管系</v>
      </c>
      <c r="AP110" s="6"/>
      <c r="AQ110" s="6"/>
      <c r="AR110" s="19"/>
    </row>
    <row r="111" spans="1:44">
      <c r="A111" t="s">
        <v>2206</v>
      </c>
      <c r="B111" t="s">
        <v>2207</v>
      </c>
      <c r="C111" t="s">
        <v>2208</v>
      </c>
      <c r="D111" t="s">
        <v>38</v>
      </c>
      <c r="E111" t="s">
        <v>2209</v>
      </c>
      <c r="F111" t="s">
        <v>23</v>
      </c>
      <c r="G111" t="s">
        <v>24</v>
      </c>
      <c r="H111" t="s">
        <v>257</v>
      </c>
      <c r="I111" t="s">
        <v>41</v>
      </c>
      <c r="J111">
        <v>983102951</v>
      </c>
      <c r="K111" t="s">
        <v>2210</v>
      </c>
      <c r="L111" t="s">
        <v>28</v>
      </c>
      <c r="M111" t="s">
        <v>29</v>
      </c>
      <c r="N111">
        <f>IF($R111="網路報名",IF($P111="否",1,0),0)</f>
        <v>0</v>
      </c>
      <c r="O111">
        <f>IF($R111="網路報名",IF($P111="是",1,0),0)</f>
        <v>1</v>
      </c>
      <c r="P111" t="s">
        <v>29</v>
      </c>
      <c r="R111" t="s">
        <v>2021</v>
      </c>
      <c r="S111" t="s">
        <v>2211</v>
      </c>
      <c r="T111" t="s">
        <v>2212</v>
      </c>
      <c r="U111">
        <f>IF($R111="志工",$AC111*2,IF($R111="網路報名",$AC111,0))</f>
        <v>10</v>
      </c>
      <c r="V111" t="s">
        <v>5002</v>
      </c>
      <c r="W111" t="s">
        <v>5004</v>
      </c>
      <c r="X111" s="25" t="s">
        <v>1996</v>
      </c>
      <c r="Y111">
        <v>2</v>
      </c>
      <c r="Z111">
        <v>107</v>
      </c>
      <c r="AA111">
        <v>1</v>
      </c>
      <c r="AB111">
        <v>1</v>
      </c>
      <c r="AC111">
        <v>10</v>
      </c>
      <c r="AD111" t="s">
        <v>29</v>
      </c>
      <c r="AE111" s="74" t="str">
        <f t="shared" si="21"/>
        <v>b04703028江晉楷</v>
      </c>
      <c r="AF111" s="74">
        <f t="shared" si="36"/>
        <v>0</v>
      </c>
      <c r="AG111" s="74">
        <f t="shared" si="23"/>
        <v>1</v>
      </c>
      <c r="AH111" s="74">
        <f t="shared" si="34"/>
        <v>10</v>
      </c>
      <c r="AI111" s="74">
        <f t="shared" si="35"/>
        <v>0</v>
      </c>
      <c r="AJ111" s="74">
        <f t="shared" si="37"/>
        <v>0</v>
      </c>
      <c r="AK111" s="74">
        <f t="shared" si="38"/>
        <v>0</v>
      </c>
      <c r="AL111" s="73" t="str">
        <f t="shared" si="39"/>
        <v>系</v>
      </c>
      <c r="AM111" s="73" t="str">
        <f>IF($F111="學生",VLOOKUP($H111,系所名稱!$B$1:$D$122,3,FALSE),"非在校生")</f>
        <v>財金</v>
      </c>
      <c r="AN111" s="74" t="str">
        <f t="shared" si="40"/>
        <v>財金系</v>
      </c>
      <c r="AO111" s="74" t="str">
        <f t="shared" si="41"/>
        <v>財金系</v>
      </c>
      <c r="AP111" s="6"/>
      <c r="AQ111" s="6"/>
      <c r="AR111" s="19"/>
    </row>
    <row r="112" spans="1:44">
      <c r="A112" t="s">
        <v>3912</v>
      </c>
      <c r="B112" t="s">
        <v>2207</v>
      </c>
      <c r="C112" t="s">
        <v>2208</v>
      </c>
      <c r="D112" t="s">
        <v>38</v>
      </c>
      <c r="E112" t="s">
        <v>2209</v>
      </c>
      <c r="F112" t="s">
        <v>23</v>
      </c>
      <c r="G112" t="s">
        <v>24</v>
      </c>
      <c r="H112" t="s">
        <v>257</v>
      </c>
      <c r="I112" t="s">
        <v>41</v>
      </c>
      <c r="J112">
        <v>983102951</v>
      </c>
      <c r="K112" t="s">
        <v>2210</v>
      </c>
      <c r="L112" t="s">
        <v>28</v>
      </c>
      <c r="M112" t="s">
        <v>29</v>
      </c>
      <c r="N112">
        <f>IF($R112="網路報名",IF($P112="否",1,0),0)</f>
        <v>0</v>
      </c>
      <c r="O112">
        <f>IF($R112="網路報名",IF($P112="是",1,0),0)</f>
        <v>1</v>
      </c>
      <c r="P112" t="s">
        <v>29</v>
      </c>
      <c r="R112" t="s">
        <v>31</v>
      </c>
      <c r="S112" t="s">
        <v>3913</v>
      </c>
      <c r="T112" t="s">
        <v>2212</v>
      </c>
      <c r="U112">
        <f>IF($R112="志工",$AC112*2,IF($R112="網路報名",$AC112,0))</f>
        <v>10</v>
      </c>
      <c r="V112" t="s">
        <v>5002</v>
      </c>
      <c r="W112" t="s">
        <v>5004</v>
      </c>
      <c r="X112" s="25" t="s">
        <v>3816</v>
      </c>
      <c r="Y112">
        <v>2</v>
      </c>
      <c r="Z112">
        <v>107</v>
      </c>
      <c r="AA112">
        <v>1</v>
      </c>
      <c r="AB112">
        <v>1</v>
      </c>
      <c r="AC112">
        <v>10</v>
      </c>
      <c r="AD112" t="s">
        <v>29</v>
      </c>
      <c r="AE112" s="74" t="str">
        <f t="shared" si="21"/>
        <v>b04703028江晉楷</v>
      </c>
      <c r="AF112" s="74">
        <f t="shared" si="36"/>
        <v>0</v>
      </c>
      <c r="AG112" s="74">
        <f t="shared" si="23"/>
        <v>1</v>
      </c>
      <c r="AH112" s="74">
        <f t="shared" si="34"/>
        <v>10</v>
      </c>
      <c r="AI112" s="74">
        <f t="shared" si="35"/>
        <v>0</v>
      </c>
      <c r="AJ112" s="74">
        <f t="shared" si="37"/>
        <v>0</v>
      </c>
      <c r="AK112" s="74">
        <f t="shared" si="38"/>
        <v>0</v>
      </c>
      <c r="AL112" s="73" t="str">
        <f t="shared" si="39"/>
        <v>系</v>
      </c>
      <c r="AM112" s="73" t="str">
        <f>IF($F112="學生",VLOOKUP($H112,系所名稱!$B$1:$D$122,3,FALSE),"非在校生")</f>
        <v>財金</v>
      </c>
      <c r="AN112" s="74" t="str">
        <f t="shared" si="40"/>
        <v>財金系</v>
      </c>
      <c r="AO112" s="74" t="str">
        <f t="shared" si="41"/>
        <v>財金系</v>
      </c>
      <c r="AP112" s="6"/>
      <c r="AQ112" s="6"/>
      <c r="AR112" s="19"/>
    </row>
    <row r="113" spans="1:44">
      <c r="A113" t="s">
        <v>3303</v>
      </c>
      <c r="B113" t="s">
        <v>3304</v>
      </c>
      <c r="C113" t="s">
        <v>3305</v>
      </c>
      <c r="D113" t="s">
        <v>38</v>
      </c>
      <c r="E113" t="s">
        <v>3306</v>
      </c>
      <c r="F113" t="s">
        <v>23</v>
      </c>
      <c r="G113" t="s">
        <v>67</v>
      </c>
      <c r="H113" t="s">
        <v>1359</v>
      </c>
      <c r="I113" t="s">
        <v>41</v>
      </c>
      <c r="J113">
        <v>905630150</v>
      </c>
      <c r="K113" t="s">
        <v>3307</v>
      </c>
      <c r="L113" t="s">
        <v>28</v>
      </c>
      <c r="M113" t="s">
        <v>30</v>
      </c>
      <c r="N113">
        <f>IF($R113="網路報名",IF($P113="否",1,0),0)</f>
        <v>0</v>
      </c>
      <c r="O113">
        <f>IF($R113="網路報名",IF($P113="是",1,0),0)</f>
        <v>1</v>
      </c>
      <c r="P113" t="s">
        <v>29</v>
      </c>
      <c r="R113" t="s">
        <v>31</v>
      </c>
      <c r="S113" t="s">
        <v>3308</v>
      </c>
      <c r="T113" t="s">
        <v>3309</v>
      </c>
      <c r="U113">
        <f>IF($R113="志工",$AC113*2,IF($R113="網路報名",$AC113,0))</f>
        <v>10</v>
      </c>
      <c r="V113" t="s">
        <v>3310</v>
      </c>
      <c r="W113" t="s">
        <v>5006</v>
      </c>
      <c r="X113" s="25" t="s">
        <v>5003</v>
      </c>
      <c r="Y113">
        <v>2</v>
      </c>
      <c r="Z113">
        <v>107</v>
      </c>
      <c r="AA113">
        <v>1</v>
      </c>
      <c r="AB113">
        <v>1</v>
      </c>
      <c r="AC113">
        <v>10</v>
      </c>
      <c r="AE113" s="74" t="str">
        <f t="shared" si="21"/>
        <v>b06605031江崑銓</v>
      </c>
      <c r="AF113" s="74">
        <f t="shared" si="36"/>
        <v>0</v>
      </c>
      <c r="AG113" s="74">
        <f t="shared" si="23"/>
        <v>1</v>
      </c>
      <c r="AH113" s="74">
        <f t="shared" si="34"/>
        <v>10</v>
      </c>
      <c r="AI113" s="74">
        <f t="shared" si="35"/>
        <v>0</v>
      </c>
      <c r="AJ113" s="74">
        <f t="shared" si="37"/>
        <v>0</v>
      </c>
      <c r="AK113" s="74">
        <f t="shared" si="38"/>
        <v>0</v>
      </c>
      <c r="AL113" s="73" t="str">
        <f t="shared" si="39"/>
        <v>系</v>
      </c>
      <c r="AM113" s="73" t="str">
        <f>IF($F113="學生",VLOOKUP($H113,系所名稱!$B$1:$D$122,3,FALSE),"非在校生")</f>
        <v>其他</v>
      </c>
      <c r="AN113" s="74" t="str">
        <f t="shared" si="40"/>
        <v>其他系所</v>
      </c>
      <c r="AO113" s="74" t="str">
        <f t="shared" si="41"/>
        <v>其他系所</v>
      </c>
      <c r="AP113" s="6"/>
      <c r="AQ113" s="6"/>
      <c r="AR113" s="19"/>
    </row>
    <row r="114" spans="1:44">
      <c r="A114" t="s">
        <v>5975</v>
      </c>
      <c r="B114" t="s">
        <v>5976</v>
      </c>
      <c r="C114" t="s">
        <v>5977</v>
      </c>
      <c r="D114" t="s">
        <v>21</v>
      </c>
      <c r="E114" t="s">
        <v>5978</v>
      </c>
      <c r="F114" t="s">
        <v>23</v>
      </c>
      <c r="G114" t="s">
        <v>24</v>
      </c>
      <c r="H114" t="s">
        <v>187</v>
      </c>
      <c r="I114" t="s">
        <v>41</v>
      </c>
      <c r="J114">
        <v>952136921</v>
      </c>
      <c r="K114" t="s">
        <v>5979</v>
      </c>
      <c r="L114" t="s">
        <v>28</v>
      </c>
      <c r="M114" t="s">
        <v>30</v>
      </c>
      <c r="N114" t="s">
        <v>4952</v>
      </c>
      <c r="P114" t="s">
        <v>29</v>
      </c>
      <c r="R114" t="s">
        <v>5919</v>
      </c>
      <c r="S114" t="s">
        <v>5980</v>
      </c>
      <c r="T114" t="s">
        <v>5981</v>
      </c>
      <c r="U114">
        <v>6</v>
      </c>
      <c r="V114" s="24" t="s">
        <v>3294</v>
      </c>
      <c r="W114" t="s">
        <v>7195</v>
      </c>
      <c r="X114" s="25" t="s">
        <v>6684</v>
      </c>
      <c r="Y114">
        <v>2</v>
      </c>
      <c r="Z114">
        <v>107</v>
      </c>
      <c r="AA114">
        <v>1</v>
      </c>
      <c r="AB114">
        <v>1</v>
      </c>
      <c r="AC114">
        <v>10</v>
      </c>
      <c r="AD114" t="s">
        <v>5982</v>
      </c>
      <c r="AE114" s="74" t="str">
        <f t="shared" si="21"/>
        <v>b04701101江菩敏</v>
      </c>
      <c r="AF114" s="74">
        <f t="shared" si="36"/>
        <v>0</v>
      </c>
      <c r="AG114" s="74">
        <f t="shared" si="23"/>
        <v>1</v>
      </c>
      <c r="AH114" s="74">
        <f t="shared" si="34"/>
        <v>10</v>
      </c>
      <c r="AI114" s="74">
        <f t="shared" si="35"/>
        <v>0</v>
      </c>
      <c r="AJ114" s="74">
        <f t="shared" si="37"/>
        <v>0</v>
      </c>
      <c r="AK114" s="74">
        <f t="shared" si="38"/>
        <v>0</v>
      </c>
      <c r="AL114" s="73" t="str">
        <f t="shared" si="39"/>
        <v>系</v>
      </c>
      <c r="AM114" s="73" t="str">
        <f>IF($F114="學生",VLOOKUP($H114,系所名稱!$B$1:$D$122,3,FALSE),"非在校生")</f>
        <v>工管</v>
      </c>
      <c r="AN114" s="74" t="str">
        <f t="shared" si="40"/>
        <v>工管系</v>
      </c>
      <c r="AO114" s="74" t="str">
        <f t="shared" si="41"/>
        <v>工管系</v>
      </c>
      <c r="AP114" s="6"/>
      <c r="AQ114" s="6"/>
      <c r="AR114" s="19"/>
    </row>
    <row r="115" spans="1:44">
      <c r="A115" t="s">
        <v>6206</v>
      </c>
      <c r="B115" t="s">
        <v>5976</v>
      </c>
      <c r="C115" t="s">
        <v>5977</v>
      </c>
      <c r="D115" t="s">
        <v>21</v>
      </c>
      <c r="E115" t="s">
        <v>5978</v>
      </c>
      <c r="F115" t="s">
        <v>23</v>
      </c>
      <c r="G115" t="s">
        <v>24</v>
      </c>
      <c r="H115" t="s">
        <v>187</v>
      </c>
      <c r="I115" t="s">
        <v>41</v>
      </c>
      <c r="J115">
        <v>952136921</v>
      </c>
      <c r="K115" t="s">
        <v>5979</v>
      </c>
      <c r="L115" t="s">
        <v>28</v>
      </c>
      <c r="M115" t="s">
        <v>30</v>
      </c>
      <c r="N115" t="s">
        <v>4952</v>
      </c>
      <c r="P115" t="s">
        <v>6205</v>
      </c>
      <c r="R115" t="s">
        <v>6207</v>
      </c>
      <c r="S115" t="s">
        <v>6208</v>
      </c>
      <c r="T115" t="s">
        <v>5981</v>
      </c>
      <c r="U115">
        <v>6</v>
      </c>
      <c r="V115" t="s">
        <v>5002</v>
      </c>
      <c r="W115" t="s">
        <v>6687</v>
      </c>
      <c r="X115" s="25" t="s">
        <v>6686</v>
      </c>
      <c r="Y115">
        <v>2</v>
      </c>
      <c r="Z115">
        <v>107</v>
      </c>
      <c r="AA115">
        <v>1</v>
      </c>
      <c r="AB115">
        <v>1</v>
      </c>
      <c r="AC115">
        <v>10</v>
      </c>
      <c r="AD115" t="s">
        <v>29</v>
      </c>
      <c r="AE115" s="74" t="str">
        <f t="shared" si="21"/>
        <v>b04701101江菩敏</v>
      </c>
      <c r="AF115" s="74">
        <f t="shared" si="36"/>
        <v>1</v>
      </c>
      <c r="AG115" s="74">
        <f t="shared" si="23"/>
        <v>0</v>
      </c>
      <c r="AH115" s="74">
        <f t="shared" si="34"/>
        <v>0</v>
      </c>
      <c r="AI115" s="74">
        <f t="shared" si="35"/>
        <v>1</v>
      </c>
      <c r="AJ115" s="74">
        <f t="shared" si="37"/>
        <v>0</v>
      </c>
      <c r="AK115" s="74">
        <f t="shared" si="38"/>
        <v>0</v>
      </c>
      <c r="AL115" s="73" t="str">
        <f t="shared" si="39"/>
        <v>系</v>
      </c>
      <c r="AM115" s="73" t="str">
        <f>IF($F115="學生",VLOOKUP($H115,系所名稱!$B$1:$D$122,3,FALSE),"非在校生")</f>
        <v>工管</v>
      </c>
      <c r="AN115" s="74" t="str">
        <f t="shared" si="40"/>
        <v>工管系</v>
      </c>
      <c r="AO115" s="74" t="str">
        <f t="shared" si="41"/>
        <v>工管系</v>
      </c>
      <c r="AP115" s="6"/>
      <c r="AQ115" s="6"/>
      <c r="AR115" s="19"/>
    </row>
    <row r="116" spans="1:44">
      <c r="A116" t="s">
        <v>6304</v>
      </c>
      <c r="B116" t="s">
        <v>5976</v>
      </c>
      <c r="C116" t="s">
        <v>5977</v>
      </c>
      <c r="D116" t="s">
        <v>21</v>
      </c>
      <c r="E116" t="s">
        <v>5978</v>
      </c>
      <c r="F116" t="s">
        <v>23</v>
      </c>
      <c r="G116" t="s">
        <v>24</v>
      </c>
      <c r="H116" t="s">
        <v>187</v>
      </c>
      <c r="I116" t="s">
        <v>41</v>
      </c>
      <c r="J116">
        <v>952136921</v>
      </c>
      <c r="K116" t="s">
        <v>5979</v>
      </c>
      <c r="L116" t="s">
        <v>28</v>
      </c>
      <c r="M116" t="s">
        <v>30</v>
      </c>
      <c r="N116" t="s">
        <v>4952</v>
      </c>
      <c r="P116" t="s">
        <v>29</v>
      </c>
      <c r="R116" t="s">
        <v>6296</v>
      </c>
      <c r="S116" t="s">
        <v>6305</v>
      </c>
      <c r="T116" t="s">
        <v>5981</v>
      </c>
      <c r="U116">
        <v>6</v>
      </c>
      <c r="V116" t="s">
        <v>6690</v>
      </c>
      <c r="W116" t="s">
        <v>6691</v>
      </c>
      <c r="X116" s="25" t="s">
        <v>6708</v>
      </c>
      <c r="Y116">
        <v>2</v>
      </c>
      <c r="Z116">
        <v>107</v>
      </c>
      <c r="AA116">
        <v>1</v>
      </c>
      <c r="AB116">
        <v>1</v>
      </c>
      <c r="AC116">
        <v>10</v>
      </c>
      <c r="AD116" t="s">
        <v>29</v>
      </c>
      <c r="AE116" s="74" t="str">
        <f t="shared" si="21"/>
        <v>b04701101江菩敏</v>
      </c>
      <c r="AF116" s="74">
        <f t="shared" si="36"/>
        <v>0</v>
      </c>
      <c r="AG116" s="74">
        <f t="shared" si="23"/>
        <v>1</v>
      </c>
      <c r="AH116" s="74">
        <f t="shared" si="34"/>
        <v>10</v>
      </c>
      <c r="AI116" s="74">
        <f t="shared" si="35"/>
        <v>0</v>
      </c>
      <c r="AJ116" s="74">
        <f t="shared" si="37"/>
        <v>0</v>
      </c>
      <c r="AK116" s="74">
        <f t="shared" si="38"/>
        <v>0</v>
      </c>
      <c r="AL116" s="73" t="str">
        <f t="shared" si="39"/>
        <v>系</v>
      </c>
      <c r="AM116" s="73" t="str">
        <f>IF($F116="學生",VLOOKUP($H116,系所名稱!$B$1:$D$122,3,FALSE),"非在校生")</f>
        <v>工管</v>
      </c>
      <c r="AN116" s="74" t="str">
        <f t="shared" si="40"/>
        <v>工管系</v>
      </c>
      <c r="AO116" s="74" t="str">
        <f t="shared" si="41"/>
        <v>工管系</v>
      </c>
      <c r="AP116" s="6"/>
      <c r="AQ116" s="6"/>
      <c r="AR116" s="19"/>
    </row>
    <row r="117" spans="1:44">
      <c r="A117" t="s">
        <v>6565</v>
      </c>
      <c r="B117" t="s">
        <v>5976</v>
      </c>
      <c r="C117" t="s">
        <v>5977</v>
      </c>
      <c r="D117" t="s">
        <v>21</v>
      </c>
      <c r="E117" t="s">
        <v>5978</v>
      </c>
      <c r="F117" t="s">
        <v>23</v>
      </c>
      <c r="G117" t="s">
        <v>24</v>
      </c>
      <c r="H117" t="s">
        <v>187</v>
      </c>
      <c r="I117" t="s">
        <v>41</v>
      </c>
      <c r="J117">
        <v>952136921</v>
      </c>
      <c r="L117" t="s">
        <v>28</v>
      </c>
      <c r="M117" t="s">
        <v>29</v>
      </c>
      <c r="N117" t="s">
        <v>4952</v>
      </c>
      <c r="P117" t="s">
        <v>29</v>
      </c>
      <c r="R117" t="s">
        <v>1045</v>
      </c>
      <c r="T117" t="s">
        <v>5981</v>
      </c>
      <c r="U117">
        <v>6</v>
      </c>
      <c r="V117" t="s">
        <v>5002</v>
      </c>
      <c r="W117" t="s">
        <v>6687</v>
      </c>
      <c r="X117" s="25" t="s">
        <v>6700</v>
      </c>
      <c r="Y117">
        <v>2</v>
      </c>
      <c r="Z117">
        <v>107</v>
      </c>
      <c r="AA117">
        <v>1</v>
      </c>
      <c r="AB117">
        <v>1</v>
      </c>
      <c r="AC117">
        <v>10</v>
      </c>
      <c r="AE117" s="74" t="str">
        <f t="shared" si="21"/>
        <v>b04701101江菩敏</v>
      </c>
      <c r="AF117" s="74">
        <f t="shared" si="36"/>
        <v>0</v>
      </c>
      <c r="AG117" s="74">
        <f t="shared" si="23"/>
        <v>0</v>
      </c>
      <c r="AH117" s="74">
        <f t="shared" si="34"/>
        <v>0</v>
      </c>
      <c r="AI117" s="74">
        <f t="shared" si="35"/>
        <v>0</v>
      </c>
      <c r="AJ117" s="74">
        <f t="shared" si="37"/>
        <v>1</v>
      </c>
      <c r="AK117" s="74">
        <f t="shared" si="38"/>
        <v>0</v>
      </c>
      <c r="AL117" s="73" t="str">
        <f t="shared" si="39"/>
        <v>系</v>
      </c>
      <c r="AM117" s="73" t="str">
        <f>IF($F117="學生",VLOOKUP($H117,系所名稱!$B$1:$D$122,3,FALSE),"非在校生")</f>
        <v>工管</v>
      </c>
      <c r="AN117" s="74" t="str">
        <f t="shared" si="40"/>
        <v>工管系</v>
      </c>
      <c r="AO117" s="74" t="str">
        <f t="shared" si="41"/>
        <v>工管系</v>
      </c>
      <c r="AP117" s="6"/>
      <c r="AQ117" s="6"/>
      <c r="AR117" s="19"/>
    </row>
    <row r="118" spans="1:44">
      <c r="A118" t="s">
        <v>3280</v>
      </c>
      <c r="B118" t="s">
        <v>3281</v>
      </c>
      <c r="C118" t="s">
        <v>3282</v>
      </c>
      <c r="D118" t="s">
        <v>21</v>
      </c>
      <c r="E118" t="s">
        <v>3283</v>
      </c>
      <c r="F118" t="s">
        <v>23</v>
      </c>
      <c r="G118" t="s">
        <v>137</v>
      </c>
      <c r="H118" t="s">
        <v>138</v>
      </c>
      <c r="I118" t="s">
        <v>41</v>
      </c>
      <c r="J118">
        <v>978315910</v>
      </c>
      <c r="K118" t="s">
        <v>3284</v>
      </c>
      <c r="L118" t="s">
        <v>28</v>
      </c>
      <c r="M118" t="s">
        <v>29</v>
      </c>
      <c r="N118">
        <f>IF($R118="網路報名",IF($P118="否",1,0),0)</f>
        <v>0</v>
      </c>
      <c r="O118">
        <f>IF($R118="網路報名",IF($P118="是",1,0),0)</f>
        <v>0</v>
      </c>
      <c r="P118" t="s">
        <v>29</v>
      </c>
      <c r="R118" t="s">
        <v>1045</v>
      </c>
      <c r="T118" t="s">
        <v>3285</v>
      </c>
      <c r="U118">
        <f>IF($R118="志工",$AC118*2,IF($R118="網路報名",$AC118,0))</f>
        <v>0</v>
      </c>
      <c r="V118" t="s">
        <v>5002</v>
      </c>
      <c r="W118" t="s">
        <v>5004</v>
      </c>
      <c r="X118" s="25" t="s">
        <v>3292</v>
      </c>
      <c r="Y118">
        <v>2</v>
      </c>
      <c r="Z118">
        <v>107</v>
      </c>
      <c r="AA118">
        <v>1</v>
      </c>
      <c r="AB118">
        <v>1</v>
      </c>
      <c r="AC118">
        <v>10</v>
      </c>
      <c r="AE118" s="74" t="str">
        <f t="shared" si="21"/>
        <v>b05303064何文馨</v>
      </c>
      <c r="AF118" s="74">
        <f t="shared" si="36"/>
        <v>0</v>
      </c>
      <c r="AG118" s="74">
        <f t="shared" si="23"/>
        <v>0</v>
      </c>
      <c r="AH118" s="74">
        <f t="shared" si="34"/>
        <v>0</v>
      </c>
      <c r="AI118" s="74">
        <f t="shared" si="35"/>
        <v>0</v>
      </c>
      <c r="AJ118" s="74">
        <f t="shared" si="37"/>
        <v>1</v>
      </c>
      <c r="AK118" s="74">
        <f t="shared" si="38"/>
        <v>0</v>
      </c>
      <c r="AL118" s="73" t="str">
        <f t="shared" si="39"/>
        <v>系</v>
      </c>
      <c r="AM118" s="73" t="str">
        <f>IF($F118="學生",VLOOKUP($H118,系所名稱!$B$1:$D$122,3,FALSE),"非在校生")</f>
        <v>其他</v>
      </c>
      <c r="AN118" s="74" t="str">
        <f t="shared" si="40"/>
        <v>其他系所</v>
      </c>
      <c r="AO118" s="74" t="str">
        <f t="shared" si="41"/>
        <v>其他系所</v>
      </c>
      <c r="AP118" s="6"/>
      <c r="AQ118" s="6"/>
      <c r="AR118" s="19"/>
    </row>
    <row r="119" spans="1:44">
      <c r="A119" t="s">
        <v>3490</v>
      </c>
      <c r="B119" t="s">
        <v>3491</v>
      </c>
      <c r="C119" t="s">
        <v>3492</v>
      </c>
      <c r="D119" t="s">
        <v>21</v>
      </c>
      <c r="E119" t="s">
        <v>3493</v>
      </c>
      <c r="F119" t="s">
        <v>23</v>
      </c>
      <c r="G119" t="s">
        <v>67</v>
      </c>
      <c r="H119" t="s">
        <v>1394</v>
      </c>
      <c r="I119" t="s">
        <v>50</v>
      </c>
      <c r="J119">
        <v>918170210</v>
      </c>
      <c r="K119" t="s">
        <v>3494</v>
      </c>
      <c r="L119" t="s">
        <v>28</v>
      </c>
      <c r="M119" t="s">
        <v>30</v>
      </c>
      <c r="N119">
        <f>IF($R119="網路報名",IF($P119="否",1,0),0)</f>
        <v>1</v>
      </c>
      <c r="O119">
        <f>IF($R119="網路報名",IF($P119="是",1,0),0)</f>
        <v>0</v>
      </c>
      <c r="P119" t="s">
        <v>30</v>
      </c>
      <c r="R119" t="s">
        <v>31</v>
      </c>
      <c r="S119" t="s">
        <v>3495</v>
      </c>
      <c r="T119" t="s">
        <v>3496</v>
      </c>
      <c r="U119">
        <f>IF($R119="志工",$AC119*2,IF($R119="網路報名",$AC119,0))</f>
        <v>10</v>
      </c>
      <c r="V119" t="s">
        <v>5002</v>
      </c>
      <c r="W119" t="s">
        <v>5004</v>
      </c>
      <c r="X119" s="25" t="s">
        <v>3481</v>
      </c>
      <c r="Y119">
        <v>2</v>
      </c>
      <c r="Z119">
        <v>107</v>
      </c>
      <c r="AA119">
        <v>1</v>
      </c>
      <c r="AB119">
        <v>1</v>
      </c>
      <c r="AC119">
        <v>10</v>
      </c>
      <c r="AD119" t="s">
        <v>2812</v>
      </c>
      <c r="AE119" s="74" t="str">
        <f t="shared" si="21"/>
        <v>r06629020何宜宣</v>
      </c>
      <c r="AF119" s="74">
        <f t="shared" si="36"/>
        <v>1</v>
      </c>
      <c r="AG119" s="74">
        <f t="shared" si="23"/>
        <v>0</v>
      </c>
      <c r="AH119" s="74">
        <f t="shared" si="34"/>
        <v>0</v>
      </c>
      <c r="AI119" s="74">
        <f t="shared" si="35"/>
        <v>1</v>
      </c>
      <c r="AJ119" s="74">
        <f t="shared" si="37"/>
        <v>0</v>
      </c>
      <c r="AK119" s="74">
        <f t="shared" si="38"/>
        <v>0</v>
      </c>
      <c r="AL119" s="73" t="str">
        <f t="shared" si="39"/>
        <v>所</v>
      </c>
      <c r="AM119" s="73" t="str">
        <f>IF($F119="學生",VLOOKUP($H119,系所名稱!$B$1:$D$122,3,FALSE),"非在校生")</f>
        <v>其他</v>
      </c>
      <c r="AN119" s="74" t="str">
        <f t="shared" si="40"/>
        <v>其他系所</v>
      </c>
      <c r="AO119" s="74" t="str">
        <f t="shared" si="41"/>
        <v>其他系所</v>
      </c>
      <c r="AP119" s="6"/>
      <c r="AQ119" s="6"/>
      <c r="AR119" s="19"/>
    </row>
    <row r="120" spans="1:44">
      <c r="A120" t="s">
        <v>6533</v>
      </c>
      <c r="B120" t="s">
        <v>6534</v>
      </c>
      <c r="C120" t="s">
        <v>6535</v>
      </c>
      <c r="D120" t="s">
        <v>21</v>
      </c>
      <c r="E120" t="s">
        <v>6536</v>
      </c>
      <c r="F120" t="s">
        <v>23</v>
      </c>
      <c r="G120" t="s">
        <v>24</v>
      </c>
      <c r="H120" t="s">
        <v>76</v>
      </c>
      <c r="I120" t="s">
        <v>41</v>
      </c>
      <c r="J120">
        <v>975255410</v>
      </c>
      <c r="K120" t="s">
        <v>6537</v>
      </c>
      <c r="L120" t="s">
        <v>28</v>
      </c>
      <c r="M120" t="s">
        <v>30</v>
      </c>
      <c r="N120" t="s">
        <v>4952</v>
      </c>
      <c r="P120" t="s">
        <v>29</v>
      </c>
      <c r="R120" t="s">
        <v>5919</v>
      </c>
      <c r="S120" t="s">
        <v>6538</v>
      </c>
      <c r="T120" t="s">
        <v>6539</v>
      </c>
      <c r="U120">
        <v>6</v>
      </c>
      <c r="V120" t="s">
        <v>5002</v>
      </c>
      <c r="W120" t="s">
        <v>6687</v>
      </c>
      <c r="X120" s="25" t="s">
        <v>6700</v>
      </c>
      <c r="Y120">
        <v>2</v>
      </c>
      <c r="Z120">
        <v>107</v>
      </c>
      <c r="AA120">
        <v>1</v>
      </c>
      <c r="AB120">
        <v>1</v>
      </c>
      <c r="AC120">
        <v>10</v>
      </c>
      <c r="AD120" t="s">
        <v>30</v>
      </c>
      <c r="AE120" s="74" t="str">
        <f t="shared" si="21"/>
        <v>b06702048何映萱</v>
      </c>
      <c r="AF120" s="74">
        <f t="shared" si="36"/>
        <v>0</v>
      </c>
      <c r="AG120" s="74">
        <f t="shared" si="23"/>
        <v>1</v>
      </c>
      <c r="AH120" s="74">
        <f t="shared" si="34"/>
        <v>10</v>
      </c>
      <c r="AI120" s="74">
        <f t="shared" si="35"/>
        <v>0</v>
      </c>
      <c r="AJ120" s="74">
        <f t="shared" si="37"/>
        <v>0</v>
      </c>
      <c r="AK120" s="74">
        <f t="shared" si="38"/>
        <v>0</v>
      </c>
      <c r="AL120" s="73" t="str">
        <f t="shared" si="39"/>
        <v>系</v>
      </c>
      <c r="AM120" s="73" t="str">
        <f>IF($F120="學生",VLOOKUP($H120,系所名稱!$B$1:$D$122,3,FALSE),"非在校生")</f>
        <v>會計</v>
      </c>
      <c r="AN120" s="74" t="str">
        <f t="shared" si="40"/>
        <v>會計系</v>
      </c>
      <c r="AO120" s="74" t="str">
        <f t="shared" si="41"/>
        <v>會計系</v>
      </c>
      <c r="AP120" s="6"/>
      <c r="AQ120" s="6"/>
      <c r="AR120" s="19"/>
    </row>
    <row r="121" spans="1:44">
      <c r="A121" t="s">
        <v>6098</v>
      </c>
      <c r="B121" t="s">
        <v>6099</v>
      </c>
      <c r="C121" t="s">
        <v>6100</v>
      </c>
      <c r="D121" t="s">
        <v>21</v>
      </c>
      <c r="E121" t="s">
        <v>6101</v>
      </c>
      <c r="F121" t="s">
        <v>23</v>
      </c>
      <c r="G121" t="s">
        <v>24</v>
      </c>
      <c r="H121" t="s">
        <v>40</v>
      </c>
      <c r="I121" t="s">
        <v>41</v>
      </c>
      <c r="J121">
        <v>920612903</v>
      </c>
      <c r="K121" t="s">
        <v>6102</v>
      </c>
      <c r="L121" t="s">
        <v>28</v>
      </c>
      <c r="M121" t="s">
        <v>30</v>
      </c>
      <c r="N121" t="s">
        <v>4952</v>
      </c>
      <c r="P121" t="s">
        <v>29</v>
      </c>
      <c r="R121" t="s">
        <v>6071</v>
      </c>
      <c r="S121" t="s">
        <v>6103</v>
      </c>
      <c r="T121" t="s">
        <v>6104</v>
      </c>
      <c r="U121">
        <v>6</v>
      </c>
      <c r="V121" t="s">
        <v>5002</v>
      </c>
      <c r="W121" t="s">
        <v>6687</v>
      </c>
      <c r="X121" s="25" t="s">
        <v>6686</v>
      </c>
      <c r="Y121">
        <v>2</v>
      </c>
      <c r="Z121">
        <v>107</v>
      </c>
      <c r="AA121">
        <v>1</v>
      </c>
      <c r="AB121">
        <v>1</v>
      </c>
      <c r="AC121">
        <v>10</v>
      </c>
      <c r="AD121" t="s">
        <v>29</v>
      </c>
      <c r="AE121" s="74" t="str">
        <f t="shared" si="21"/>
        <v>b06704056何若彤</v>
      </c>
      <c r="AF121" s="74">
        <f t="shared" si="36"/>
        <v>0</v>
      </c>
      <c r="AG121" s="74">
        <f t="shared" si="23"/>
        <v>1</v>
      </c>
      <c r="AH121" s="74">
        <f t="shared" si="34"/>
        <v>10</v>
      </c>
      <c r="AI121" s="74">
        <f t="shared" si="35"/>
        <v>0</v>
      </c>
      <c r="AJ121" s="74">
        <f t="shared" si="37"/>
        <v>0</v>
      </c>
      <c r="AK121" s="74">
        <f t="shared" si="38"/>
        <v>0</v>
      </c>
      <c r="AL121" s="73" t="str">
        <f t="shared" si="39"/>
        <v>系</v>
      </c>
      <c r="AM121" s="73" t="str">
        <f>IF($F121="學生",VLOOKUP($H121,系所名稱!$B$1:$D$122,3,FALSE),"非在校生")</f>
        <v>國企</v>
      </c>
      <c r="AN121" s="74" t="str">
        <f t="shared" si="40"/>
        <v>國企系</v>
      </c>
      <c r="AO121" s="74" t="str">
        <f t="shared" si="41"/>
        <v>國企系</v>
      </c>
      <c r="AP121" s="6"/>
      <c r="AQ121" s="6"/>
      <c r="AR121" s="19"/>
    </row>
    <row r="122" spans="1:44">
      <c r="A122" t="s">
        <v>6630</v>
      </c>
      <c r="B122" t="s">
        <v>6099</v>
      </c>
      <c r="C122" t="s">
        <v>6100</v>
      </c>
      <c r="D122" t="s">
        <v>21</v>
      </c>
      <c r="E122" t="s">
        <v>6101</v>
      </c>
      <c r="F122" t="s">
        <v>23</v>
      </c>
      <c r="G122" t="s">
        <v>24</v>
      </c>
      <c r="H122" t="s">
        <v>40</v>
      </c>
      <c r="I122" t="s">
        <v>41</v>
      </c>
      <c r="J122">
        <v>920612903</v>
      </c>
      <c r="K122" t="s">
        <v>6102</v>
      </c>
      <c r="L122" t="s">
        <v>28</v>
      </c>
      <c r="M122" t="s">
        <v>29</v>
      </c>
      <c r="N122" t="s">
        <v>4952</v>
      </c>
      <c r="P122" t="s">
        <v>29</v>
      </c>
      <c r="R122" t="s">
        <v>5919</v>
      </c>
      <c r="S122" t="s">
        <v>6103</v>
      </c>
      <c r="T122" t="s">
        <v>6104</v>
      </c>
      <c r="U122">
        <v>6</v>
      </c>
      <c r="V122" t="s">
        <v>5002</v>
      </c>
      <c r="W122" t="s">
        <v>6687</v>
      </c>
      <c r="X122" s="25" t="s">
        <v>6702</v>
      </c>
      <c r="Y122">
        <v>2</v>
      </c>
      <c r="Z122">
        <v>10</v>
      </c>
      <c r="AA122">
        <v>1</v>
      </c>
      <c r="AB122">
        <v>107</v>
      </c>
      <c r="AC122">
        <v>10</v>
      </c>
      <c r="AD122" t="s">
        <v>29</v>
      </c>
      <c r="AE122" s="74" t="str">
        <f t="shared" si="21"/>
        <v>b06704056何若彤</v>
      </c>
      <c r="AF122" s="74">
        <f t="shared" si="36"/>
        <v>0</v>
      </c>
      <c r="AG122" s="74">
        <f t="shared" si="23"/>
        <v>1</v>
      </c>
      <c r="AH122" s="74">
        <f t="shared" si="34"/>
        <v>10</v>
      </c>
      <c r="AI122" s="74">
        <f t="shared" si="35"/>
        <v>0</v>
      </c>
      <c r="AJ122" s="74">
        <f t="shared" si="37"/>
        <v>0</v>
      </c>
      <c r="AK122" s="74">
        <f t="shared" si="38"/>
        <v>0</v>
      </c>
      <c r="AL122" s="73" t="str">
        <f t="shared" si="39"/>
        <v>系</v>
      </c>
      <c r="AM122" s="73" t="str">
        <f>IF($F122="學生",VLOOKUP($H122,系所名稱!$B$1:$D$122,3,FALSE),"非在校生")</f>
        <v>國企</v>
      </c>
      <c r="AN122" s="74" t="str">
        <f t="shared" si="40"/>
        <v>國企系</v>
      </c>
      <c r="AO122" s="74" t="str">
        <f t="shared" si="41"/>
        <v>國企系</v>
      </c>
      <c r="AP122" s="6"/>
      <c r="AQ122" s="6"/>
      <c r="AR122" s="19"/>
    </row>
    <row r="123" spans="1:44">
      <c r="A123" t="s">
        <v>2398</v>
      </c>
      <c r="B123" t="s">
        <v>2399</v>
      </c>
      <c r="C123" t="s">
        <v>2400</v>
      </c>
      <c r="D123" t="s">
        <v>21</v>
      </c>
      <c r="E123" t="s">
        <v>2401</v>
      </c>
      <c r="F123" t="s">
        <v>23</v>
      </c>
      <c r="G123" t="s">
        <v>24</v>
      </c>
      <c r="H123" t="s">
        <v>257</v>
      </c>
      <c r="I123" t="s">
        <v>41</v>
      </c>
      <c r="J123">
        <v>919127236</v>
      </c>
      <c r="K123" t="s">
        <v>2402</v>
      </c>
      <c r="L123" t="s">
        <v>28</v>
      </c>
      <c r="M123" t="s">
        <v>29</v>
      </c>
      <c r="N123">
        <f>IF($R123="網路報名",IF($P123="否",1,0),0)</f>
        <v>0</v>
      </c>
      <c r="O123">
        <f>IF($R123="網路報名",IF($P123="是",1,0),0)</f>
        <v>1</v>
      </c>
      <c r="P123" t="s">
        <v>29</v>
      </c>
      <c r="R123" t="s">
        <v>2002</v>
      </c>
      <c r="S123" t="s">
        <v>2403</v>
      </c>
      <c r="T123" t="s">
        <v>2404</v>
      </c>
      <c r="U123">
        <f>IF($R123="志工",$AC123*2,IF($R123="網路報名",$AC123,0))</f>
        <v>10</v>
      </c>
      <c r="V123" t="s">
        <v>5002</v>
      </c>
      <c r="W123" t="s">
        <v>5004</v>
      </c>
      <c r="X123" s="25" t="s">
        <v>1996</v>
      </c>
      <c r="Y123">
        <v>2</v>
      </c>
      <c r="Z123">
        <v>107</v>
      </c>
      <c r="AA123">
        <v>1</v>
      </c>
      <c r="AB123">
        <v>1</v>
      </c>
      <c r="AC123">
        <v>10</v>
      </c>
      <c r="AD123" t="s">
        <v>29</v>
      </c>
      <c r="AE123" s="74" t="str">
        <f t="shared" si="21"/>
        <v>b04703062余芳欣</v>
      </c>
      <c r="AF123" s="74">
        <f t="shared" si="36"/>
        <v>0</v>
      </c>
      <c r="AG123" s="74">
        <f t="shared" si="23"/>
        <v>1</v>
      </c>
      <c r="AH123" s="74">
        <f t="shared" ref="AH123:AH154" si="42">IF(R123="志工",AC123*2,IF(AG123=1,AC123,0))</f>
        <v>10</v>
      </c>
      <c r="AI123" s="74">
        <f t="shared" ref="AI123:AI154" si="43">IF(AB123=1,IF(AF123=1,1,0),0)</f>
        <v>0</v>
      </c>
      <c r="AJ123" s="74">
        <f t="shared" si="37"/>
        <v>0</v>
      </c>
      <c r="AK123" s="74">
        <f t="shared" si="38"/>
        <v>0</v>
      </c>
      <c r="AL123" s="73" t="str">
        <f t="shared" si="39"/>
        <v>系</v>
      </c>
      <c r="AM123" s="73" t="str">
        <f>IF($F123="學生",VLOOKUP($H123,系所名稱!$B$1:$D$122,3,FALSE),"非在校生")</f>
        <v>財金</v>
      </c>
      <c r="AN123" s="74" t="str">
        <f t="shared" si="40"/>
        <v>財金系</v>
      </c>
      <c r="AO123" s="74" t="str">
        <f t="shared" si="41"/>
        <v>財金系</v>
      </c>
      <c r="AP123" s="6"/>
      <c r="AQ123" s="6"/>
      <c r="AR123" s="19"/>
    </row>
    <row r="124" spans="1:44">
      <c r="A124" t="s">
        <v>2782</v>
      </c>
      <c r="B124" t="s">
        <v>2399</v>
      </c>
      <c r="C124" t="s">
        <v>2400</v>
      </c>
      <c r="D124" t="s">
        <v>21</v>
      </c>
      <c r="E124" t="s">
        <v>2401</v>
      </c>
      <c r="F124" t="s">
        <v>23</v>
      </c>
      <c r="G124" t="s">
        <v>24</v>
      </c>
      <c r="H124" t="s">
        <v>257</v>
      </c>
      <c r="I124" t="s">
        <v>41</v>
      </c>
      <c r="J124">
        <v>919127236</v>
      </c>
      <c r="K124" t="s">
        <v>2402</v>
      </c>
      <c r="L124" t="s">
        <v>28</v>
      </c>
      <c r="M124" t="s">
        <v>29</v>
      </c>
      <c r="N124">
        <f>IF($R124="網路報名",IF($P124="否",1,0),0)</f>
        <v>1</v>
      </c>
      <c r="O124">
        <f>IF($R124="網路報名",IF($P124="是",1,0),0)</f>
        <v>0</v>
      </c>
      <c r="P124" t="s">
        <v>774</v>
      </c>
      <c r="R124" s="78" t="s">
        <v>31</v>
      </c>
      <c r="S124" t="s">
        <v>2403</v>
      </c>
      <c r="T124" t="s">
        <v>2404</v>
      </c>
      <c r="U124">
        <f>IF($R124="志工",$AC124*2,IF($R124="網路報名",$AC124,0))</f>
        <v>10</v>
      </c>
      <c r="V124" t="s">
        <v>5002</v>
      </c>
      <c r="W124" t="s">
        <v>5004</v>
      </c>
      <c r="X124" s="25" t="s">
        <v>3292</v>
      </c>
      <c r="Y124">
        <v>2</v>
      </c>
      <c r="Z124">
        <v>107</v>
      </c>
      <c r="AA124">
        <v>1</v>
      </c>
      <c r="AB124">
        <v>1</v>
      </c>
      <c r="AC124">
        <v>10</v>
      </c>
      <c r="AD124" t="s">
        <v>2783</v>
      </c>
      <c r="AE124" s="74" t="str">
        <f t="shared" si="21"/>
        <v>b04703062余芳欣</v>
      </c>
      <c r="AF124" s="74">
        <f t="shared" si="36"/>
        <v>1</v>
      </c>
      <c r="AG124" s="74">
        <f t="shared" si="23"/>
        <v>0</v>
      </c>
      <c r="AH124" s="74">
        <f t="shared" si="42"/>
        <v>0</v>
      </c>
      <c r="AI124" s="74">
        <f t="shared" si="43"/>
        <v>1</v>
      </c>
      <c r="AJ124" s="74">
        <f t="shared" si="37"/>
        <v>0</v>
      </c>
      <c r="AK124" s="74">
        <f t="shared" si="38"/>
        <v>0</v>
      </c>
      <c r="AL124" s="73" t="str">
        <f t="shared" si="39"/>
        <v>系</v>
      </c>
      <c r="AM124" s="73" t="str">
        <f>IF($F124="學生",VLOOKUP($H124,系所名稱!$B$1:$D$122,3,FALSE),"非在校生")</f>
        <v>財金</v>
      </c>
      <c r="AN124" s="74" t="str">
        <f t="shared" si="40"/>
        <v>財金系</v>
      </c>
      <c r="AO124" s="74" t="str">
        <f t="shared" si="41"/>
        <v>財金系</v>
      </c>
      <c r="AP124" s="6"/>
      <c r="AQ124" s="6"/>
      <c r="AR124" s="19"/>
    </row>
    <row r="125" spans="1:44">
      <c r="A125" t="s">
        <v>3914</v>
      </c>
      <c r="B125" t="s">
        <v>2399</v>
      </c>
      <c r="C125" t="s">
        <v>2400</v>
      </c>
      <c r="D125" t="s">
        <v>21</v>
      </c>
      <c r="E125" t="s">
        <v>2401</v>
      </c>
      <c r="F125" t="s">
        <v>23</v>
      </c>
      <c r="G125" t="s">
        <v>24</v>
      </c>
      <c r="H125" t="s">
        <v>257</v>
      </c>
      <c r="I125" t="s">
        <v>41</v>
      </c>
      <c r="J125">
        <v>919127236</v>
      </c>
      <c r="K125" t="s">
        <v>2402</v>
      </c>
      <c r="L125" t="s">
        <v>28</v>
      </c>
      <c r="M125" t="s">
        <v>29</v>
      </c>
      <c r="N125">
        <f>IF($R125="網路報名",IF($P125="否",1,0),0)</f>
        <v>0</v>
      </c>
      <c r="O125">
        <f>IF($R125="網路報名",IF($P125="是",1,0),0)</f>
        <v>1</v>
      </c>
      <c r="P125" t="s">
        <v>29</v>
      </c>
      <c r="R125" t="s">
        <v>31</v>
      </c>
      <c r="S125" t="s">
        <v>3915</v>
      </c>
      <c r="T125" t="s">
        <v>2404</v>
      </c>
      <c r="U125">
        <f>IF($R125="志工",$AC125*2,IF($R125="網路報名",$AC125,0))</f>
        <v>10</v>
      </c>
      <c r="V125" t="s">
        <v>5002</v>
      </c>
      <c r="W125" t="s">
        <v>5004</v>
      </c>
      <c r="X125" s="25" t="s">
        <v>3816</v>
      </c>
      <c r="Y125">
        <v>2</v>
      </c>
      <c r="Z125">
        <v>107</v>
      </c>
      <c r="AA125">
        <v>1</v>
      </c>
      <c r="AB125">
        <v>1</v>
      </c>
      <c r="AC125">
        <v>10</v>
      </c>
      <c r="AD125" t="s">
        <v>29</v>
      </c>
      <c r="AE125" s="74" t="str">
        <f t="shared" si="21"/>
        <v>b04703062余芳欣</v>
      </c>
      <c r="AF125" s="74">
        <f t="shared" si="36"/>
        <v>0</v>
      </c>
      <c r="AG125" s="74">
        <f t="shared" si="23"/>
        <v>1</v>
      </c>
      <c r="AH125" s="74">
        <f t="shared" si="42"/>
        <v>10</v>
      </c>
      <c r="AI125" s="74">
        <f t="shared" si="43"/>
        <v>0</v>
      </c>
      <c r="AJ125" s="74">
        <f t="shared" si="37"/>
        <v>0</v>
      </c>
      <c r="AK125" s="74">
        <f t="shared" si="38"/>
        <v>0</v>
      </c>
      <c r="AL125" s="73" t="str">
        <f t="shared" si="39"/>
        <v>系</v>
      </c>
      <c r="AM125" s="73" t="str">
        <f>IF($F125="學生",VLOOKUP($H125,系所名稱!$B$1:$D$122,3,FALSE),"非在校生")</f>
        <v>財金</v>
      </c>
      <c r="AN125" s="74" t="str">
        <f t="shared" si="40"/>
        <v>財金系</v>
      </c>
      <c r="AO125" s="74" t="str">
        <f t="shared" si="41"/>
        <v>財金系</v>
      </c>
      <c r="AP125" s="6"/>
      <c r="AQ125" s="6"/>
      <c r="AR125" s="19"/>
    </row>
    <row r="126" spans="1:44">
      <c r="A126" t="s">
        <v>603</v>
      </c>
      <c r="B126" t="s">
        <v>604</v>
      </c>
      <c r="C126" t="s">
        <v>605</v>
      </c>
      <c r="D126" t="s">
        <v>38</v>
      </c>
      <c r="E126" t="s">
        <v>606</v>
      </c>
      <c r="F126" t="s">
        <v>23</v>
      </c>
      <c r="G126" t="s">
        <v>24</v>
      </c>
      <c r="H126" t="s">
        <v>76</v>
      </c>
      <c r="I126" t="s">
        <v>41</v>
      </c>
      <c r="J126">
        <v>917906717</v>
      </c>
      <c r="K126" t="s">
        <v>607</v>
      </c>
      <c r="L126" t="s">
        <v>28</v>
      </c>
      <c r="M126" t="s">
        <v>30</v>
      </c>
      <c r="N126">
        <f>IF($R126="網路報名",IF($P126="否",1,0),0)</f>
        <v>0</v>
      </c>
      <c r="O126">
        <f>IF($R126="網路報名",IF($P126="是",1,0),0)</f>
        <v>1</v>
      </c>
      <c r="P126" t="s">
        <v>29</v>
      </c>
      <c r="R126" s="1" t="s">
        <v>365</v>
      </c>
      <c r="S126" t="s">
        <v>608</v>
      </c>
      <c r="T126" t="s">
        <v>609</v>
      </c>
      <c r="U126">
        <f>IF($R126="志工",$AC126*2,IF($R126="網路報名",$AC126,0))</f>
        <v>10</v>
      </c>
      <c r="V126" t="s">
        <v>5002</v>
      </c>
      <c r="W126" t="s">
        <v>5004</v>
      </c>
      <c r="X126" s="88" t="s">
        <v>359</v>
      </c>
      <c r="Y126">
        <v>2</v>
      </c>
      <c r="Z126">
        <v>107</v>
      </c>
      <c r="AA126">
        <v>1</v>
      </c>
      <c r="AB126">
        <v>1</v>
      </c>
      <c r="AC126">
        <v>10</v>
      </c>
      <c r="AD126" t="s">
        <v>30</v>
      </c>
      <c r="AE126" s="74" t="str">
        <f t="shared" si="21"/>
        <v>b07702054余柏開</v>
      </c>
      <c r="AF126" s="74">
        <f t="shared" si="36"/>
        <v>0</v>
      </c>
      <c r="AG126" s="74">
        <f t="shared" si="23"/>
        <v>1</v>
      </c>
      <c r="AH126" s="74">
        <f t="shared" si="42"/>
        <v>10</v>
      </c>
      <c r="AI126" s="74">
        <f t="shared" si="43"/>
        <v>0</v>
      </c>
      <c r="AJ126" s="74">
        <f t="shared" si="37"/>
        <v>0</v>
      </c>
      <c r="AK126" s="74">
        <f t="shared" si="38"/>
        <v>0</v>
      </c>
      <c r="AL126" s="73" t="str">
        <f t="shared" si="39"/>
        <v>系</v>
      </c>
      <c r="AM126" s="73" t="str">
        <f>IF($F126="學生",VLOOKUP($H126,系所名稱!$B$1:$D$122,3,FALSE),"非在校生")</f>
        <v>會計</v>
      </c>
      <c r="AN126" s="74" t="str">
        <f t="shared" si="40"/>
        <v>會計系</v>
      </c>
      <c r="AO126" s="74" t="str">
        <f t="shared" si="41"/>
        <v>會計系</v>
      </c>
      <c r="AP126" s="6"/>
      <c r="AQ126" s="6"/>
      <c r="AR126" s="19"/>
    </row>
    <row r="127" spans="1:44">
      <c r="A127" t="s">
        <v>5485</v>
      </c>
      <c r="B127" t="s">
        <v>5486</v>
      </c>
      <c r="C127" t="s">
        <v>5487</v>
      </c>
      <c r="D127" t="s">
        <v>38</v>
      </c>
      <c r="E127" t="s">
        <v>3252</v>
      </c>
      <c r="F127" t="s">
        <v>177</v>
      </c>
      <c r="I127" t="s">
        <v>23</v>
      </c>
      <c r="J127">
        <v>900493763</v>
      </c>
      <c r="K127" t="s">
        <v>5488</v>
      </c>
      <c r="L127" t="s">
        <v>28</v>
      </c>
      <c r="M127" t="s">
        <v>30</v>
      </c>
      <c r="N127" t="s">
        <v>4952</v>
      </c>
      <c r="P127" t="s">
        <v>29</v>
      </c>
      <c r="R127" t="s">
        <v>5385</v>
      </c>
      <c r="S127" t="s">
        <v>5489</v>
      </c>
      <c r="T127" t="s">
        <v>5490</v>
      </c>
      <c r="U127">
        <v>6</v>
      </c>
      <c r="V127" t="s">
        <v>5386</v>
      </c>
      <c r="W127" t="s">
        <v>5387</v>
      </c>
      <c r="X127" s="25" t="s">
        <v>5388</v>
      </c>
      <c r="Y127">
        <v>2</v>
      </c>
      <c r="Z127">
        <v>107</v>
      </c>
      <c r="AA127">
        <v>1</v>
      </c>
      <c r="AB127">
        <v>1</v>
      </c>
      <c r="AC127">
        <v>10</v>
      </c>
      <c r="AD127" t="s">
        <v>30</v>
      </c>
      <c r="AE127" s="74" t="str">
        <f t="shared" si="21"/>
        <v>bray010040余柏叡</v>
      </c>
      <c r="AF127" s="74">
        <f t="shared" si="36"/>
        <v>0</v>
      </c>
      <c r="AG127" s="74">
        <f t="shared" si="23"/>
        <v>1</v>
      </c>
      <c r="AH127" s="74">
        <f t="shared" si="42"/>
        <v>10</v>
      </c>
      <c r="AI127" s="74">
        <f t="shared" si="43"/>
        <v>0</v>
      </c>
      <c r="AJ127" s="74">
        <f t="shared" si="37"/>
        <v>0</v>
      </c>
      <c r="AK127" s="74">
        <f t="shared" si="38"/>
        <v>0</v>
      </c>
      <c r="AL127" s="73" t="str">
        <f t="shared" si="39"/>
        <v>其他</v>
      </c>
      <c r="AM127" s="73" t="str">
        <f>IF($F127="學生",VLOOKUP($H127,系所名稱!$B$1:$D$122,3,FALSE),"非在校生")</f>
        <v>非在校生</v>
      </c>
      <c r="AN127" s="74" t="str">
        <f t="shared" si="40"/>
        <v>其他</v>
      </c>
      <c r="AO127" s="74" t="str">
        <f t="shared" si="41"/>
        <v>其他</v>
      </c>
      <c r="AP127" s="6"/>
      <c r="AQ127" s="6"/>
      <c r="AR127" s="19"/>
    </row>
    <row r="128" spans="1:44">
      <c r="A128" t="s">
        <v>3798</v>
      </c>
      <c r="B128" t="s">
        <v>3799</v>
      </c>
      <c r="C128" t="s">
        <v>3800</v>
      </c>
      <c r="D128" t="s">
        <v>38</v>
      </c>
      <c r="E128" t="s">
        <v>3801</v>
      </c>
      <c r="F128" t="s">
        <v>23</v>
      </c>
      <c r="G128" t="s">
        <v>24</v>
      </c>
      <c r="H128" t="s">
        <v>40</v>
      </c>
      <c r="I128" t="s">
        <v>50</v>
      </c>
      <c r="J128">
        <v>970898659</v>
      </c>
      <c r="K128" t="s">
        <v>3802</v>
      </c>
      <c r="L128" t="s">
        <v>28</v>
      </c>
      <c r="M128" t="s">
        <v>29</v>
      </c>
      <c r="N128">
        <f>IF($R128="網路報名",IF($P128="否",1,0),0)</f>
        <v>0</v>
      </c>
      <c r="O128">
        <f>IF($R128="網路報名",IF($P128="是",1,0),0)</f>
        <v>0</v>
      </c>
      <c r="P128" t="s">
        <v>29</v>
      </c>
      <c r="R128" t="s">
        <v>1045</v>
      </c>
      <c r="T128" t="s">
        <v>3803</v>
      </c>
      <c r="U128">
        <f>IF($R128="志工",$AC128*2,IF($R128="網路報名",$AC128,0))</f>
        <v>0</v>
      </c>
      <c r="V128" t="s">
        <v>5002</v>
      </c>
      <c r="W128" t="s">
        <v>5004</v>
      </c>
      <c r="X128" s="25" t="s">
        <v>3481</v>
      </c>
      <c r="Y128">
        <v>2</v>
      </c>
      <c r="Z128">
        <v>107</v>
      </c>
      <c r="AA128">
        <v>1</v>
      </c>
      <c r="AB128">
        <v>1</v>
      </c>
      <c r="AC128">
        <v>10</v>
      </c>
      <c r="AE128" s="74" t="str">
        <f t="shared" si="21"/>
        <v>R07724043余勝揚</v>
      </c>
      <c r="AF128" s="74">
        <f t="shared" si="36"/>
        <v>0</v>
      </c>
      <c r="AG128" s="74">
        <f t="shared" si="23"/>
        <v>0</v>
      </c>
      <c r="AH128" s="74">
        <f t="shared" si="42"/>
        <v>0</v>
      </c>
      <c r="AI128" s="74">
        <f t="shared" si="43"/>
        <v>0</v>
      </c>
      <c r="AJ128" s="74">
        <f t="shared" si="37"/>
        <v>1</v>
      </c>
      <c r="AK128" s="74">
        <f t="shared" si="38"/>
        <v>0</v>
      </c>
      <c r="AL128" s="73" t="str">
        <f t="shared" si="39"/>
        <v>所</v>
      </c>
      <c r="AM128" s="73" t="str">
        <f>IF($F128="學生",VLOOKUP($H128,系所名稱!$B$1:$D$122,3,FALSE),"非在校生")</f>
        <v>國企</v>
      </c>
      <c r="AN128" s="74" t="str">
        <f t="shared" si="40"/>
        <v>國企所</v>
      </c>
      <c r="AO128" s="74" t="str">
        <f t="shared" si="41"/>
        <v>國企所</v>
      </c>
      <c r="AP128" s="6"/>
      <c r="AQ128" s="6"/>
      <c r="AR128" s="19"/>
    </row>
    <row r="129" spans="1:44">
      <c r="A129" t="s">
        <v>6134</v>
      </c>
      <c r="B129" t="s">
        <v>3799</v>
      </c>
      <c r="C129" t="s">
        <v>3800</v>
      </c>
      <c r="D129" t="s">
        <v>38</v>
      </c>
      <c r="E129" t="s">
        <v>3801</v>
      </c>
      <c r="F129" t="s">
        <v>23</v>
      </c>
      <c r="G129" t="s">
        <v>24</v>
      </c>
      <c r="H129" t="s">
        <v>40</v>
      </c>
      <c r="I129" t="s">
        <v>50</v>
      </c>
      <c r="J129">
        <v>970898659</v>
      </c>
      <c r="K129" t="s">
        <v>3802</v>
      </c>
      <c r="L129" t="s">
        <v>28</v>
      </c>
      <c r="M129" t="s">
        <v>29</v>
      </c>
      <c r="N129" t="s">
        <v>4952</v>
      </c>
      <c r="P129" t="s">
        <v>29</v>
      </c>
      <c r="R129" t="s">
        <v>6071</v>
      </c>
      <c r="S129" t="s">
        <v>131</v>
      </c>
      <c r="T129" t="s">
        <v>6135</v>
      </c>
      <c r="U129">
        <v>6</v>
      </c>
      <c r="V129" t="s">
        <v>5002</v>
      </c>
      <c r="W129" t="s">
        <v>6687</v>
      </c>
      <c r="X129" s="25" t="s">
        <v>6686</v>
      </c>
      <c r="Y129">
        <v>2</v>
      </c>
      <c r="Z129">
        <v>107</v>
      </c>
      <c r="AA129">
        <v>1</v>
      </c>
      <c r="AB129">
        <v>1</v>
      </c>
      <c r="AC129">
        <v>10</v>
      </c>
      <c r="AD129" t="s">
        <v>30</v>
      </c>
      <c r="AE129" s="74" t="str">
        <f t="shared" si="21"/>
        <v>r07724043余勝揚</v>
      </c>
      <c r="AF129" s="74">
        <f t="shared" si="36"/>
        <v>0</v>
      </c>
      <c r="AG129" s="74">
        <f t="shared" si="23"/>
        <v>1</v>
      </c>
      <c r="AH129" s="74">
        <f t="shared" si="42"/>
        <v>10</v>
      </c>
      <c r="AI129" s="74">
        <f t="shared" si="43"/>
        <v>0</v>
      </c>
      <c r="AJ129" s="74">
        <f t="shared" si="37"/>
        <v>0</v>
      </c>
      <c r="AK129" s="74">
        <f t="shared" si="38"/>
        <v>0</v>
      </c>
      <c r="AL129" s="73" t="str">
        <f t="shared" si="39"/>
        <v>所</v>
      </c>
      <c r="AM129" s="73" t="str">
        <f>IF($F129="學生",VLOOKUP($H129,系所名稱!$B$1:$D$122,3,FALSE),"非在校生")</f>
        <v>國企</v>
      </c>
      <c r="AN129" s="74" t="str">
        <f t="shared" si="40"/>
        <v>國企所</v>
      </c>
      <c r="AO129" s="74" t="str">
        <f t="shared" si="41"/>
        <v>國企所</v>
      </c>
      <c r="AP129" s="6"/>
      <c r="AQ129" s="6"/>
      <c r="AR129" s="19"/>
    </row>
    <row r="130" spans="1:44">
      <c r="A130" t="s">
        <v>459</v>
      </c>
      <c r="B130" t="s">
        <v>460</v>
      </c>
      <c r="C130" t="s">
        <v>461</v>
      </c>
      <c r="D130" t="s">
        <v>38</v>
      </c>
      <c r="E130" t="s">
        <v>462</v>
      </c>
      <c r="F130" t="s">
        <v>23</v>
      </c>
      <c r="G130" t="s">
        <v>354</v>
      </c>
      <c r="H130" t="s">
        <v>455</v>
      </c>
      <c r="I130" t="s">
        <v>50</v>
      </c>
      <c r="J130">
        <v>911026862</v>
      </c>
      <c r="K130" t="s">
        <v>463</v>
      </c>
      <c r="L130" t="s">
        <v>28</v>
      </c>
      <c r="M130" t="s">
        <v>30</v>
      </c>
      <c r="N130">
        <f>IF($R130="網路報名",IF($P130="否",1,0),0)</f>
        <v>0</v>
      </c>
      <c r="O130">
        <f>IF($R130="網路報名",IF($P130="是",1,0),0)</f>
        <v>1</v>
      </c>
      <c r="P130" t="s">
        <v>29</v>
      </c>
      <c r="R130" s="1" t="s">
        <v>365</v>
      </c>
      <c r="S130" t="s">
        <v>297</v>
      </c>
      <c r="T130" t="s">
        <v>464</v>
      </c>
      <c r="U130">
        <f>IF($R130="志工",$AC130*2,IF($R130="網路報名",$AC130,0))</f>
        <v>10</v>
      </c>
      <c r="V130" t="s">
        <v>5002</v>
      </c>
      <c r="W130" t="s">
        <v>5004</v>
      </c>
      <c r="X130" s="88" t="s">
        <v>359</v>
      </c>
      <c r="Y130">
        <v>2</v>
      </c>
      <c r="Z130">
        <v>107</v>
      </c>
      <c r="AA130">
        <v>1</v>
      </c>
      <c r="AB130">
        <v>1</v>
      </c>
      <c r="AC130">
        <v>10</v>
      </c>
      <c r="AD130" t="s">
        <v>29</v>
      </c>
      <c r="AE130" s="74" t="str">
        <f t="shared" ref="AE130:AE193" si="44">CONCATENATE($T130,$B130)</f>
        <v>r07b22043吳克?</v>
      </c>
      <c r="AF130" s="74">
        <f t="shared" ref="AF130:AF161" si="45">IF($R130="網路報名",IF($P130="否",1,0),0)</f>
        <v>0</v>
      </c>
      <c r="AG130" s="74">
        <f t="shared" ref="AG130:AG193" si="46">IF(OR($R130="網路報名",$R130="邀請制"),IF($P130="是",1,0),0)</f>
        <v>1</v>
      </c>
      <c r="AH130" s="74">
        <f t="shared" si="42"/>
        <v>10</v>
      </c>
      <c r="AI130" s="74">
        <f t="shared" si="43"/>
        <v>0</v>
      </c>
      <c r="AJ130" s="74">
        <f t="shared" ref="AJ130:AJ161" si="47">IF(R130="現場報名",1,0)</f>
        <v>0</v>
      </c>
      <c r="AK130" s="74">
        <f t="shared" ref="AK130:AK161" si="48">IF(R130="志工",1,0)</f>
        <v>0</v>
      </c>
      <c r="AL130" s="73" t="str">
        <f t="shared" ref="AL130:AL161" si="49">IF($F130="學生",IF($I130="學士班","系","所"),"其他")</f>
        <v>所</v>
      </c>
      <c r="AM130" s="73" t="str">
        <f>IF($F130="學生",VLOOKUP($H130,系所名稱!$B$1:$D$122,3,FALSE),"非在校生")</f>
        <v>其他</v>
      </c>
      <c r="AN130" s="74" t="str">
        <f t="shared" ref="AN130:AN161" si="50">IF($AM130="EMBA","EMBA",IF($AM130="GMBA","GMBA",IF($AM130="EiMBA","EiMBA",IF($AM130="其他","其他系所",IF($AM130="非在校生","其他",CONCATENATE($AM130,$AL130))))))</f>
        <v>其他系所</v>
      </c>
      <c r="AO130" s="74" t="str">
        <f t="shared" ref="AO130:AO161" si="51">IF($AN130="會計所","會研所",$AN130)</f>
        <v>其他系所</v>
      </c>
      <c r="AP130" s="6"/>
      <c r="AQ130" s="6"/>
      <c r="AR130" s="19"/>
    </row>
    <row r="131" spans="1:44">
      <c r="B131" t="s">
        <v>5198</v>
      </c>
      <c r="F131" t="s">
        <v>5235</v>
      </c>
      <c r="G131" t="s">
        <v>5237</v>
      </c>
      <c r="I131" t="s">
        <v>5243</v>
      </c>
      <c r="P131" t="s">
        <v>29</v>
      </c>
      <c r="R131" t="s">
        <v>5008</v>
      </c>
      <c r="T131" t="s">
        <v>2767</v>
      </c>
      <c r="V131" t="s">
        <v>5232</v>
      </c>
      <c r="W131" t="s">
        <v>5233</v>
      </c>
      <c r="X131" s="25" t="s">
        <v>5234</v>
      </c>
      <c r="Y131">
        <v>2</v>
      </c>
      <c r="Z131">
        <v>107</v>
      </c>
      <c r="AA131">
        <v>1</v>
      </c>
      <c r="AB131">
        <v>0</v>
      </c>
      <c r="AC131">
        <v>0</v>
      </c>
      <c r="AE131" s="74" t="str">
        <f t="shared" si="44"/>
        <v>其他吳志峰</v>
      </c>
      <c r="AF131" s="74">
        <f t="shared" si="45"/>
        <v>0</v>
      </c>
      <c r="AG131" s="74">
        <f t="shared" si="46"/>
        <v>1</v>
      </c>
      <c r="AH131" s="74">
        <f t="shared" si="42"/>
        <v>0</v>
      </c>
      <c r="AI131" s="74">
        <f t="shared" si="43"/>
        <v>0</v>
      </c>
      <c r="AJ131" s="74">
        <f t="shared" si="47"/>
        <v>0</v>
      </c>
      <c r="AK131" s="74">
        <f t="shared" si="48"/>
        <v>0</v>
      </c>
      <c r="AL131" s="73" t="str">
        <f t="shared" si="49"/>
        <v>其他</v>
      </c>
      <c r="AM131" s="73" t="str">
        <f>IF($F131="學生",VLOOKUP($H131,系所名稱!$B$1:$D$122,3,FALSE),"非在校生")</f>
        <v>非在校生</v>
      </c>
      <c r="AN131" s="74" t="str">
        <f t="shared" si="50"/>
        <v>其他</v>
      </c>
      <c r="AO131" s="74" t="str">
        <f t="shared" si="51"/>
        <v>其他</v>
      </c>
      <c r="AP131" s="6"/>
      <c r="AQ131" s="6"/>
      <c r="AR131" s="19"/>
    </row>
    <row r="132" spans="1:44">
      <c r="A132" t="s">
        <v>6614</v>
      </c>
      <c r="B132" t="s">
        <v>6615</v>
      </c>
      <c r="C132" t="s">
        <v>6616</v>
      </c>
      <c r="D132" t="s">
        <v>21</v>
      </c>
      <c r="E132" t="s">
        <v>757</v>
      </c>
      <c r="F132" t="s">
        <v>23</v>
      </c>
      <c r="G132" t="s">
        <v>24</v>
      </c>
      <c r="H132" t="s">
        <v>76</v>
      </c>
      <c r="I132" t="s">
        <v>41</v>
      </c>
      <c r="J132">
        <v>989243980</v>
      </c>
      <c r="K132" t="s">
        <v>6617</v>
      </c>
      <c r="L132" t="s">
        <v>28</v>
      </c>
      <c r="M132" t="s">
        <v>29</v>
      </c>
      <c r="N132" t="s">
        <v>4952</v>
      </c>
      <c r="P132" t="s">
        <v>29</v>
      </c>
      <c r="R132" t="s">
        <v>5919</v>
      </c>
      <c r="S132" t="s">
        <v>297</v>
      </c>
      <c r="T132" t="s">
        <v>6618</v>
      </c>
      <c r="U132">
        <v>6</v>
      </c>
      <c r="V132" t="s">
        <v>5002</v>
      </c>
      <c r="W132" t="s">
        <v>6687</v>
      </c>
      <c r="X132" s="25" t="s">
        <v>6702</v>
      </c>
      <c r="Y132">
        <v>2</v>
      </c>
      <c r="Z132">
        <v>10</v>
      </c>
      <c r="AA132">
        <v>1</v>
      </c>
      <c r="AB132">
        <v>107</v>
      </c>
      <c r="AC132">
        <v>10</v>
      </c>
      <c r="AD132" t="s">
        <v>30</v>
      </c>
      <c r="AE132" s="74" t="str">
        <f t="shared" si="44"/>
        <v>b06702025吳佳安</v>
      </c>
      <c r="AF132" s="74">
        <f t="shared" si="45"/>
        <v>0</v>
      </c>
      <c r="AG132" s="74">
        <f t="shared" si="46"/>
        <v>1</v>
      </c>
      <c r="AH132" s="74">
        <f t="shared" si="42"/>
        <v>10</v>
      </c>
      <c r="AI132" s="74">
        <f t="shared" si="43"/>
        <v>0</v>
      </c>
      <c r="AJ132" s="74">
        <f t="shared" si="47"/>
        <v>0</v>
      </c>
      <c r="AK132" s="74">
        <f t="shared" si="48"/>
        <v>0</v>
      </c>
      <c r="AL132" s="73" t="str">
        <f t="shared" si="49"/>
        <v>系</v>
      </c>
      <c r="AM132" s="73" t="str">
        <f>IF($F132="學生",VLOOKUP($H132,系所名稱!$B$1:$D$122,3,FALSE),"非在校生")</f>
        <v>會計</v>
      </c>
      <c r="AN132" s="74" t="str">
        <f t="shared" si="50"/>
        <v>會計系</v>
      </c>
      <c r="AO132" s="74" t="str">
        <f t="shared" si="51"/>
        <v>會計系</v>
      </c>
      <c r="AP132" s="6"/>
      <c r="AQ132" s="6"/>
      <c r="AR132" s="19"/>
    </row>
    <row r="133" spans="1:44">
      <c r="A133" t="s">
        <v>2472</v>
      </c>
      <c r="B133" t="s">
        <v>2473</v>
      </c>
      <c r="C133" t="s">
        <v>2474</v>
      </c>
      <c r="D133" t="s">
        <v>21</v>
      </c>
      <c r="E133" t="s">
        <v>2475</v>
      </c>
      <c r="F133" t="s">
        <v>23</v>
      </c>
      <c r="G133" t="s">
        <v>24</v>
      </c>
      <c r="H133" t="s">
        <v>49</v>
      </c>
      <c r="I133" t="s">
        <v>41</v>
      </c>
      <c r="J133">
        <v>930724341</v>
      </c>
      <c r="K133" t="s">
        <v>2476</v>
      </c>
      <c r="L133" t="s">
        <v>28</v>
      </c>
      <c r="M133" t="s">
        <v>30</v>
      </c>
      <c r="N133">
        <f>IF($R133="網路報名",IF($P133="否",1,0),0)</f>
        <v>0</v>
      </c>
      <c r="O133">
        <f>IF($R133="網路報名",IF($P133="是",1,0),0)</f>
        <v>1</v>
      </c>
      <c r="P133" t="s">
        <v>29</v>
      </c>
      <c r="R133" t="s">
        <v>2002</v>
      </c>
      <c r="S133" t="s">
        <v>2477</v>
      </c>
      <c r="T133" t="s">
        <v>2478</v>
      </c>
      <c r="U133">
        <f>IF($R133="志工",$AC133*2,IF($R133="網路報名",$AC133,0))</f>
        <v>10</v>
      </c>
      <c r="V133" t="s">
        <v>5002</v>
      </c>
      <c r="W133" t="s">
        <v>5004</v>
      </c>
      <c r="X133" s="25" t="s">
        <v>1996</v>
      </c>
      <c r="Y133">
        <v>2</v>
      </c>
      <c r="Z133">
        <v>107</v>
      </c>
      <c r="AA133">
        <v>1</v>
      </c>
      <c r="AB133">
        <v>1</v>
      </c>
      <c r="AC133">
        <v>10</v>
      </c>
      <c r="AD133" t="s">
        <v>30</v>
      </c>
      <c r="AE133" s="74" t="str">
        <f t="shared" si="44"/>
        <v>b05705008吳侑穎</v>
      </c>
      <c r="AF133" s="74">
        <f t="shared" si="45"/>
        <v>0</v>
      </c>
      <c r="AG133" s="74">
        <f t="shared" si="46"/>
        <v>1</v>
      </c>
      <c r="AH133" s="74">
        <f t="shared" si="42"/>
        <v>10</v>
      </c>
      <c r="AI133" s="74">
        <f t="shared" si="43"/>
        <v>0</v>
      </c>
      <c r="AJ133" s="74">
        <f t="shared" si="47"/>
        <v>0</v>
      </c>
      <c r="AK133" s="74">
        <f t="shared" si="48"/>
        <v>0</v>
      </c>
      <c r="AL133" s="73" t="str">
        <f t="shared" si="49"/>
        <v>系</v>
      </c>
      <c r="AM133" s="73" t="str">
        <f>IF($F133="學生",VLOOKUP($H133,系所名稱!$B$1:$D$122,3,FALSE),"非在校生")</f>
        <v>資管</v>
      </c>
      <c r="AN133" s="74" t="str">
        <f t="shared" si="50"/>
        <v>資管系</v>
      </c>
      <c r="AO133" s="74" t="str">
        <f t="shared" si="51"/>
        <v>資管系</v>
      </c>
      <c r="AP133" s="6"/>
      <c r="AQ133" s="6"/>
      <c r="AR133" s="19"/>
    </row>
    <row r="134" spans="1:44">
      <c r="A134" t="s">
        <v>6594</v>
      </c>
      <c r="B134" t="s">
        <v>2473</v>
      </c>
      <c r="C134" t="s">
        <v>2474</v>
      </c>
      <c r="D134" t="s">
        <v>21</v>
      </c>
      <c r="E134" t="s">
        <v>2475</v>
      </c>
      <c r="F134" t="s">
        <v>23</v>
      </c>
      <c r="G134" t="s">
        <v>24</v>
      </c>
      <c r="H134" t="s">
        <v>49</v>
      </c>
      <c r="I134" t="s">
        <v>41</v>
      </c>
      <c r="J134">
        <v>930724341</v>
      </c>
      <c r="K134" t="s">
        <v>6595</v>
      </c>
      <c r="L134" t="s">
        <v>28</v>
      </c>
      <c r="M134" t="s">
        <v>29</v>
      </c>
      <c r="N134" t="s">
        <v>4952</v>
      </c>
      <c r="P134" t="s">
        <v>29</v>
      </c>
      <c r="R134" t="s">
        <v>5919</v>
      </c>
      <c r="S134" t="s">
        <v>6596</v>
      </c>
      <c r="T134" t="s">
        <v>2478</v>
      </c>
      <c r="U134">
        <v>6</v>
      </c>
      <c r="V134" t="s">
        <v>5002</v>
      </c>
      <c r="W134" t="s">
        <v>6687</v>
      </c>
      <c r="X134" s="25" t="s">
        <v>6702</v>
      </c>
      <c r="Y134">
        <v>2</v>
      </c>
      <c r="Z134">
        <v>10</v>
      </c>
      <c r="AA134">
        <v>1</v>
      </c>
      <c r="AB134">
        <v>107</v>
      </c>
      <c r="AC134">
        <v>10</v>
      </c>
      <c r="AD134" t="s">
        <v>30</v>
      </c>
      <c r="AE134" s="74" t="str">
        <f t="shared" si="44"/>
        <v>b05705008吳侑穎</v>
      </c>
      <c r="AF134" s="74">
        <f t="shared" si="45"/>
        <v>0</v>
      </c>
      <c r="AG134" s="74">
        <f t="shared" si="46"/>
        <v>1</v>
      </c>
      <c r="AH134" s="74">
        <f t="shared" si="42"/>
        <v>10</v>
      </c>
      <c r="AI134" s="74">
        <f t="shared" si="43"/>
        <v>0</v>
      </c>
      <c r="AJ134" s="74">
        <f t="shared" si="47"/>
        <v>0</v>
      </c>
      <c r="AK134" s="74">
        <f t="shared" si="48"/>
        <v>0</v>
      </c>
      <c r="AL134" s="73" t="str">
        <f t="shared" si="49"/>
        <v>系</v>
      </c>
      <c r="AM134" s="73" t="str">
        <f>IF($F134="學生",VLOOKUP($H134,系所名稱!$B$1:$D$122,3,FALSE),"非在校生")</f>
        <v>資管</v>
      </c>
      <c r="AN134" s="74" t="str">
        <f t="shared" si="50"/>
        <v>資管系</v>
      </c>
      <c r="AO134" s="74" t="str">
        <f t="shared" si="51"/>
        <v>資管系</v>
      </c>
      <c r="AP134" s="6"/>
      <c r="AQ134" s="6"/>
      <c r="AR134" s="19"/>
    </row>
    <row r="135" spans="1:44">
      <c r="A135" t="s">
        <v>1659</v>
      </c>
      <c r="B135" t="s">
        <v>1660</v>
      </c>
      <c r="C135" t="s">
        <v>1661</v>
      </c>
      <c r="D135" t="s">
        <v>21</v>
      </c>
      <c r="E135" t="s">
        <v>1662</v>
      </c>
      <c r="F135" t="s">
        <v>4344</v>
      </c>
      <c r="G135" t="s">
        <v>67</v>
      </c>
      <c r="H135" t="s">
        <v>6858</v>
      </c>
      <c r="J135">
        <v>62323472</v>
      </c>
      <c r="K135" t="s">
        <v>1663</v>
      </c>
      <c r="L135" t="s">
        <v>28</v>
      </c>
      <c r="M135" t="s">
        <v>30</v>
      </c>
      <c r="N135">
        <f>IF($R135="網路報名",IF($P135="否",1,0),0)</f>
        <v>0</v>
      </c>
      <c r="O135">
        <f>IF($R135="網路報名",IF($P135="是",1,0),0)</f>
        <v>1</v>
      </c>
      <c r="P135" t="s">
        <v>29</v>
      </c>
      <c r="R135" t="s">
        <v>31</v>
      </c>
      <c r="S135" t="s">
        <v>738</v>
      </c>
      <c r="T135" t="s">
        <v>1664</v>
      </c>
      <c r="U135">
        <f>IF($R135="志工",$AC135*2,IF($R135="網路報名",$AC135,0))</f>
        <v>10</v>
      </c>
      <c r="V135" t="s">
        <v>5002</v>
      </c>
      <c r="W135" t="s">
        <v>5004</v>
      </c>
      <c r="X135" s="25" t="s">
        <v>1567</v>
      </c>
      <c r="Y135">
        <v>2</v>
      </c>
      <c r="Z135">
        <v>107</v>
      </c>
      <c r="AA135">
        <v>1</v>
      </c>
      <c r="AB135">
        <v>1</v>
      </c>
      <c r="AC135">
        <v>10</v>
      </c>
      <c r="AE135" s="74" t="str">
        <f t="shared" si="44"/>
        <v>b03606016吳孟錡</v>
      </c>
      <c r="AF135" s="74">
        <f t="shared" si="45"/>
        <v>0</v>
      </c>
      <c r="AG135" s="74">
        <f t="shared" si="46"/>
        <v>1</v>
      </c>
      <c r="AH135" s="74">
        <f t="shared" si="42"/>
        <v>10</v>
      </c>
      <c r="AI135" s="74">
        <f t="shared" si="43"/>
        <v>0</v>
      </c>
      <c r="AJ135" s="74">
        <f t="shared" si="47"/>
        <v>0</v>
      </c>
      <c r="AK135" s="74">
        <f t="shared" si="48"/>
        <v>0</v>
      </c>
      <c r="AL135" s="73" t="str">
        <f t="shared" si="49"/>
        <v>其他</v>
      </c>
      <c r="AM135" s="73" t="str">
        <f>IF($F135="學生",VLOOKUP($H135,系所名稱!$B$1:$D$122,3,FALSE),"非在校生")</f>
        <v>非在校生</v>
      </c>
      <c r="AN135" s="74" t="str">
        <f t="shared" si="50"/>
        <v>其他</v>
      </c>
      <c r="AO135" s="74" t="str">
        <f t="shared" si="51"/>
        <v>其他</v>
      </c>
      <c r="AP135" s="6"/>
      <c r="AQ135" s="6"/>
      <c r="AR135" s="19"/>
    </row>
    <row r="136" spans="1:44">
      <c r="A136" t="s">
        <v>2103</v>
      </c>
      <c r="B136" t="s">
        <v>1660</v>
      </c>
      <c r="C136" t="s">
        <v>1661</v>
      </c>
      <c r="D136" t="s">
        <v>21</v>
      </c>
      <c r="E136" t="s">
        <v>1662</v>
      </c>
      <c r="F136" t="s">
        <v>4344</v>
      </c>
      <c r="G136" t="s">
        <v>67</v>
      </c>
      <c r="H136" t="s">
        <v>6858</v>
      </c>
      <c r="J136">
        <v>62323472</v>
      </c>
      <c r="K136" t="s">
        <v>1663</v>
      </c>
      <c r="L136" t="s">
        <v>28</v>
      </c>
      <c r="M136" t="s">
        <v>30</v>
      </c>
      <c r="N136">
        <f>IF($R136="網路報名",IF($P136="否",1,0),0)</f>
        <v>1</v>
      </c>
      <c r="O136">
        <f>IF($R136="網路報名",IF($P136="是",1,0),0)</f>
        <v>0</v>
      </c>
      <c r="P136" t="s">
        <v>30</v>
      </c>
      <c r="R136" s="78" t="s">
        <v>2002</v>
      </c>
      <c r="S136" t="s">
        <v>2104</v>
      </c>
      <c r="T136" t="s">
        <v>1664</v>
      </c>
      <c r="U136">
        <f>IF($R136="志工",$AC136*2,IF($R136="網路報名",$AC136,0))</f>
        <v>10</v>
      </c>
      <c r="V136" t="s">
        <v>5002</v>
      </c>
      <c r="W136" t="s">
        <v>5004</v>
      </c>
      <c r="X136" s="25" t="s">
        <v>1996</v>
      </c>
      <c r="Y136">
        <v>2</v>
      </c>
      <c r="Z136">
        <v>107</v>
      </c>
      <c r="AA136">
        <v>1</v>
      </c>
      <c r="AB136">
        <v>1</v>
      </c>
      <c r="AC136">
        <v>10</v>
      </c>
      <c r="AD136" t="s">
        <v>29</v>
      </c>
      <c r="AE136" s="74" t="str">
        <f t="shared" si="44"/>
        <v>b03606016吳孟錡</v>
      </c>
      <c r="AF136" s="74">
        <f t="shared" si="45"/>
        <v>1</v>
      </c>
      <c r="AG136" s="74">
        <f t="shared" si="46"/>
        <v>0</v>
      </c>
      <c r="AH136" s="74">
        <f t="shared" si="42"/>
        <v>0</v>
      </c>
      <c r="AI136" s="74">
        <f t="shared" si="43"/>
        <v>1</v>
      </c>
      <c r="AJ136" s="74">
        <f t="shared" si="47"/>
        <v>0</v>
      </c>
      <c r="AK136" s="74">
        <f t="shared" si="48"/>
        <v>0</v>
      </c>
      <c r="AL136" s="73" t="str">
        <f t="shared" si="49"/>
        <v>其他</v>
      </c>
      <c r="AM136" s="73" t="str">
        <f>IF($F136="學生",VLOOKUP($H136,系所名稱!$B$1:$D$122,3,FALSE),"非在校生")</f>
        <v>非在校生</v>
      </c>
      <c r="AN136" s="74" t="str">
        <f t="shared" si="50"/>
        <v>其他</v>
      </c>
      <c r="AO136" s="74" t="str">
        <f t="shared" si="51"/>
        <v>其他</v>
      </c>
      <c r="AP136" s="6"/>
      <c r="AQ136" s="6"/>
      <c r="AR136" s="19"/>
    </row>
    <row r="137" spans="1:44">
      <c r="A137" t="s">
        <v>2891</v>
      </c>
      <c r="B137" t="s">
        <v>1660</v>
      </c>
      <c r="C137" t="s">
        <v>1661</v>
      </c>
      <c r="D137" t="s">
        <v>21</v>
      </c>
      <c r="E137" t="s">
        <v>1662</v>
      </c>
      <c r="F137" t="s">
        <v>4344</v>
      </c>
      <c r="G137" t="s">
        <v>67</v>
      </c>
      <c r="H137" t="s">
        <v>6858</v>
      </c>
      <c r="J137">
        <v>62323472</v>
      </c>
      <c r="K137" t="s">
        <v>1663</v>
      </c>
      <c r="L137" t="s">
        <v>28</v>
      </c>
      <c r="M137" t="s">
        <v>30</v>
      </c>
      <c r="N137">
        <f>IF($R137="網路報名",IF($P137="否",1,0),0)</f>
        <v>0</v>
      </c>
      <c r="O137">
        <f>IF($R137="網路報名",IF($P137="是",1,0),0)</f>
        <v>1</v>
      </c>
      <c r="P137" t="s">
        <v>29</v>
      </c>
      <c r="R137" t="s">
        <v>2775</v>
      </c>
      <c r="S137" t="s">
        <v>2104</v>
      </c>
      <c r="T137" t="s">
        <v>1664</v>
      </c>
      <c r="U137">
        <f>IF($R137="志工",$AC137*2,IF($R137="網路報名",$AC137,0))</f>
        <v>10</v>
      </c>
      <c r="V137" t="s">
        <v>5002</v>
      </c>
      <c r="W137" t="s">
        <v>5004</v>
      </c>
      <c r="X137" s="25" t="s">
        <v>3292</v>
      </c>
      <c r="Y137">
        <v>2</v>
      </c>
      <c r="Z137">
        <v>107</v>
      </c>
      <c r="AA137">
        <v>1</v>
      </c>
      <c r="AB137">
        <v>1</v>
      </c>
      <c r="AC137">
        <v>10</v>
      </c>
      <c r="AD137" t="s">
        <v>2833</v>
      </c>
      <c r="AE137" s="74" t="str">
        <f t="shared" si="44"/>
        <v>b03606016吳孟錡</v>
      </c>
      <c r="AF137" s="74">
        <f t="shared" si="45"/>
        <v>0</v>
      </c>
      <c r="AG137" s="74">
        <f t="shared" si="46"/>
        <v>1</v>
      </c>
      <c r="AH137" s="74">
        <f t="shared" si="42"/>
        <v>10</v>
      </c>
      <c r="AI137" s="74">
        <f t="shared" si="43"/>
        <v>0</v>
      </c>
      <c r="AJ137" s="74">
        <f t="shared" si="47"/>
        <v>0</v>
      </c>
      <c r="AK137" s="74">
        <f t="shared" si="48"/>
        <v>0</v>
      </c>
      <c r="AL137" s="73" t="str">
        <f t="shared" si="49"/>
        <v>其他</v>
      </c>
      <c r="AM137" s="73" t="str">
        <f>IF($F137="學生",VLOOKUP($H137,系所名稱!$B$1:$D$122,3,FALSE),"非在校生")</f>
        <v>非在校生</v>
      </c>
      <c r="AN137" s="74" t="str">
        <f t="shared" si="50"/>
        <v>其他</v>
      </c>
      <c r="AO137" s="74" t="str">
        <f t="shared" si="51"/>
        <v>其他</v>
      </c>
      <c r="AP137" s="6"/>
      <c r="AQ137" s="6"/>
      <c r="AR137" s="19"/>
    </row>
    <row r="138" spans="1:44">
      <c r="A138" t="s">
        <v>3591</v>
      </c>
      <c r="B138" t="s">
        <v>1660</v>
      </c>
      <c r="C138" t="s">
        <v>1661</v>
      </c>
      <c r="D138" t="s">
        <v>21</v>
      </c>
      <c r="E138" t="s">
        <v>1662</v>
      </c>
      <c r="F138" t="s">
        <v>4344</v>
      </c>
      <c r="G138" t="s">
        <v>67</v>
      </c>
      <c r="H138" t="s">
        <v>6858</v>
      </c>
      <c r="J138">
        <v>62323472</v>
      </c>
      <c r="K138" t="s">
        <v>1663</v>
      </c>
      <c r="L138" t="s">
        <v>28</v>
      </c>
      <c r="M138" t="s">
        <v>30</v>
      </c>
      <c r="N138">
        <f>IF($R138="網路報名",IF($P138="否",1,0),0)</f>
        <v>0</v>
      </c>
      <c r="O138">
        <f>IF($R138="網路報名",IF($P138="是",1,0),0)</f>
        <v>1</v>
      </c>
      <c r="P138" t="s">
        <v>29</v>
      </c>
      <c r="R138" t="s">
        <v>31</v>
      </c>
      <c r="S138" t="s">
        <v>2104</v>
      </c>
      <c r="T138" t="s">
        <v>1664</v>
      </c>
      <c r="U138">
        <f>IF($R138="志工",$AC138*2,IF($R138="網路報名",$AC138,0))</f>
        <v>10</v>
      </c>
      <c r="V138" t="s">
        <v>5002</v>
      </c>
      <c r="W138" t="s">
        <v>5004</v>
      </c>
      <c r="X138" s="25" t="s">
        <v>3481</v>
      </c>
      <c r="Y138">
        <v>2</v>
      </c>
      <c r="Z138">
        <v>107</v>
      </c>
      <c r="AA138">
        <v>1</v>
      </c>
      <c r="AB138">
        <v>1</v>
      </c>
      <c r="AC138">
        <v>10</v>
      </c>
      <c r="AD138" t="s">
        <v>2833</v>
      </c>
      <c r="AE138" s="74" t="str">
        <f t="shared" si="44"/>
        <v>b03606016吳孟錡</v>
      </c>
      <c r="AF138" s="74">
        <f t="shared" si="45"/>
        <v>0</v>
      </c>
      <c r="AG138" s="74">
        <f t="shared" si="46"/>
        <v>1</v>
      </c>
      <c r="AH138" s="74">
        <f t="shared" si="42"/>
        <v>10</v>
      </c>
      <c r="AI138" s="74">
        <f t="shared" si="43"/>
        <v>0</v>
      </c>
      <c r="AJ138" s="74">
        <f t="shared" si="47"/>
        <v>0</v>
      </c>
      <c r="AK138" s="74">
        <f t="shared" si="48"/>
        <v>0</v>
      </c>
      <c r="AL138" s="73" t="str">
        <f t="shared" si="49"/>
        <v>其他</v>
      </c>
      <c r="AM138" s="73" t="str">
        <f>IF($F138="學生",VLOOKUP($H138,系所名稱!$B$1:$D$122,3,FALSE),"非在校生")</f>
        <v>非在校生</v>
      </c>
      <c r="AN138" s="74" t="str">
        <f t="shared" si="50"/>
        <v>其他</v>
      </c>
      <c r="AO138" s="74" t="str">
        <f t="shared" si="51"/>
        <v>其他</v>
      </c>
      <c r="AP138" s="6"/>
      <c r="AQ138" s="6"/>
      <c r="AR138" s="19"/>
    </row>
    <row r="139" spans="1:44">
      <c r="A139" t="s">
        <v>3916</v>
      </c>
      <c r="B139" t="s">
        <v>1660</v>
      </c>
      <c r="C139" t="s">
        <v>1661</v>
      </c>
      <c r="D139" t="s">
        <v>21</v>
      </c>
      <c r="E139" t="s">
        <v>1662</v>
      </c>
      <c r="F139" t="s">
        <v>4344</v>
      </c>
      <c r="G139" t="s">
        <v>67</v>
      </c>
      <c r="H139" t="s">
        <v>6858</v>
      </c>
      <c r="I139" t="s">
        <v>41</v>
      </c>
      <c r="J139">
        <v>62323472</v>
      </c>
      <c r="K139" t="s">
        <v>1663</v>
      </c>
      <c r="L139" t="s">
        <v>28</v>
      </c>
      <c r="M139" t="s">
        <v>30</v>
      </c>
      <c r="N139">
        <f>IF($R139="網路報名",IF($P139="否",1,0),0)</f>
        <v>0</v>
      </c>
      <c r="O139">
        <f>IF($R139="網路報名",IF($P139="是",1,0),0)</f>
        <v>1</v>
      </c>
      <c r="P139" t="s">
        <v>29</v>
      </c>
      <c r="R139" s="78" t="s">
        <v>31</v>
      </c>
      <c r="S139" t="s">
        <v>2104</v>
      </c>
      <c r="T139" t="s">
        <v>1664</v>
      </c>
      <c r="U139">
        <f>IF($R139="志工",$AC139*2,IF($R139="網路報名",$AC139,0))</f>
        <v>10</v>
      </c>
      <c r="V139" t="s">
        <v>5002</v>
      </c>
      <c r="W139" t="s">
        <v>5004</v>
      </c>
      <c r="X139" s="25" t="s">
        <v>3816</v>
      </c>
      <c r="Y139">
        <v>2</v>
      </c>
      <c r="Z139">
        <v>107</v>
      </c>
      <c r="AA139">
        <v>1</v>
      </c>
      <c r="AB139">
        <v>1</v>
      </c>
      <c r="AC139">
        <v>10</v>
      </c>
      <c r="AD139" t="s">
        <v>2833</v>
      </c>
      <c r="AE139" s="74" t="str">
        <f t="shared" si="44"/>
        <v>b03606016吳孟錡</v>
      </c>
      <c r="AF139" s="74">
        <f t="shared" si="45"/>
        <v>0</v>
      </c>
      <c r="AG139" s="74">
        <f t="shared" si="46"/>
        <v>1</v>
      </c>
      <c r="AH139" s="74">
        <f t="shared" si="42"/>
        <v>10</v>
      </c>
      <c r="AI139" s="74">
        <f t="shared" si="43"/>
        <v>0</v>
      </c>
      <c r="AJ139" s="74">
        <f t="shared" si="47"/>
        <v>0</v>
      </c>
      <c r="AK139" s="74">
        <f t="shared" si="48"/>
        <v>0</v>
      </c>
      <c r="AL139" s="73" t="str">
        <f t="shared" si="49"/>
        <v>其他</v>
      </c>
      <c r="AM139" s="73" t="str">
        <f>IF($F139="學生",VLOOKUP($H139,系所名稱!$B$1:$D$122,3,FALSE),"非在校生")</f>
        <v>非在校生</v>
      </c>
      <c r="AN139" s="74" t="str">
        <f t="shared" si="50"/>
        <v>其他</v>
      </c>
      <c r="AO139" s="74" t="str">
        <f t="shared" si="51"/>
        <v>其他</v>
      </c>
      <c r="AP139" s="6"/>
      <c r="AQ139" s="6"/>
      <c r="AR139" s="19"/>
    </row>
    <row r="140" spans="1:44">
      <c r="A140" t="s">
        <v>5260</v>
      </c>
      <c r="B140" t="s">
        <v>5300</v>
      </c>
      <c r="C140" t="s">
        <v>1661</v>
      </c>
      <c r="D140" t="s">
        <v>21</v>
      </c>
      <c r="E140" t="s">
        <v>1662</v>
      </c>
      <c r="F140" t="s">
        <v>5301</v>
      </c>
      <c r="G140" t="s">
        <v>67</v>
      </c>
      <c r="H140" t="s">
        <v>6858</v>
      </c>
      <c r="I140" t="s">
        <v>41</v>
      </c>
      <c r="J140">
        <v>62323472</v>
      </c>
      <c r="K140" t="s">
        <v>1663</v>
      </c>
      <c r="L140" t="s">
        <v>28</v>
      </c>
      <c r="M140" t="s">
        <v>30</v>
      </c>
      <c r="N140" t="s">
        <v>4952</v>
      </c>
      <c r="P140" t="s">
        <v>29</v>
      </c>
      <c r="R140" t="s">
        <v>5293</v>
      </c>
      <c r="S140" t="s">
        <v>2104</v>
      </c>
      <c r="T140" t="s">
        <v>1664</v>
      </c>
      <c r="U140">
        <v>6</v>
      </c>
      <c r="V140" t="s">
        <v>5294</v>
      </c>
      <c r="W140" t="s">
        <v>5295</v>
      </c>
      <c r="X140" s="25" t="s">
        <v>5296</v>
      </c>
      <c r="Y140">
        <v>2</v>
      </c>
      <c r="Z140">
        <v>107</v>
      </c>
      <c r="AA140">
        <v>1</v>
      </c>
      <c r="AB140">
        <v>1</v>
      </c>
      <c r="AC140">
        <v>10</v>
      </c>
      <c r="AD140" t="s">
        <v>29</v>
      </c>
      <c r="AE140" s="74" t="str">
        <f t="shared" si="44"/>
        <v>b03606016吳孟錡</v>
      </c>
      <c r="AF140" s="74">
        <f t="shared" si="45"/>
        <v>0</v>
      </c>
      <c r="AG140" s="74">
        <f t="shared" si="46"/>
        <v>1</v>
      </c>
      <c r="AH140" s="74">
        <f t="shared" si="42"/>
        <v>10</v>
      </c>
      <c r="AI140" s="74">
        <f t="shared" si="43"/>
        <v>0</v>
      </c>
      <c r="AJ140" s="74">
        <f t="shared" si="47"/>
        <v>0</v>
      </c>
      <c r="AK140" s="74">
        <f t="shared" si="48"/>
        <v>0</v>
      </c>
      <c r="AL140" s="73" t="str">
        <f t="shared" si="49"/>
        <v>其他</v>
      </c>
      <c r="AM140" s="73" t="str">
        <f>IF($F140="學生",VLOOKUP($H140,系所名稱!$B$1:$D$122,3,FALSE),"非在校生")</f>
        <v>非在校生</v>
      </c>
      <c r="AN140" s="74" t="str">
        <f t="shared" si="50"/>
        <v>其他</v>
      </c>
      <c r="AO140" s="74" t="str">
        <f t="shared" si="51"/>
        <v>其他</v>
      </c>
      <c r="AP140" s="6"/>
      <c r="AQ140" s="6"/>
      <c r="AR140" s="19"/>
    </row>
    <row r="141" spans="1:44">
      <c r="A141" t="s">
        <v>5491</v>
      </c>
      <c r="B141" t="s">
        <v>1660</v>
      </c>
      <c r="C141" t="s">
        <v>1661</v>
      </c>
      <c r="D141" t="s">
        <v>21</v>
      </c>
      <c r="E141" t="s">
        <v>1662</v>
      </c>
      <c r="F141" t="s">
        <v>5301</v>
      </c>
      <c r="G141" t="s">
        <v>67</v>
      </c>
      <c r="H141" t="s">
        <v>6858</v>
      </c>
      <c r="I141" t="s">
        <v>41</v>
      </c>
      <c r="J141">
        <v>62323472</v>
      </c>
      <c r="K141" t="s">
        <v>1663</v>
      </c>
      <c r="L141" t="s">
        <v>28</v>
      </c>
      <c r="M141" t="s">
        <v>30</v>
      </c>
      <c r="N141" t="s">
        <v>4952</v>
      </c>
      <c r="P141" t="s">
        <v>29</v>
      </c>
      <c r="R141" t="s">
        <v>5385</v>
      </c>
      <c r="S141" t="s">
        <v>2104</v>
      </c>
      <c r="T141" t="s">
        <v>1664</v>
      </c>
      <c r="U141">
        <v>6</v>
      </c>
      <c r="V141" t="s">
        <v>5386</v>
      </c>
      <c r="W141" t="s">
        <v>5387</v>
      </c>
      <c r="X141" s="25" t="s">
        <v>5388</v>
      </c>
      <c r="Y141">
        <v>2</v>
      </c>
      <c r="Z141">
        <v>107</v>
      </c>
      <c r="AA141">
        <v>1</v>
      </c>
      <c r="AB141">
        <v>1</v>
      </c>
      <c r="AC141">
        <v>10</v>
      </c>
      <c r="AD141" t="s">
        <v>29</v>
      </c>
      <c r="AE141" s="74" t="str">
        <f t="shared" si="44"/>
        <v>b03606016吳孟錡</v>
      </c>
      <c r="AF141" s="74">
        <f t="shared" si="45"/>
        <v>0</v>
      </c>
      <c r="AG141" s="74">
        <f t="shared" si="46"/>
        <v>1</v>
      </c>
      <c r="AH141" s="74">
        <f t="shared" si="42"/>
        <v>10</v>
      </c>
      <c r="AI141" s="74">
        <f t="shared" si="43"/>
        <v>0</v>
      </c>
      <c r="AJ141" s="74">
        <f t="shared" si="47"/>
        <v>0</v>
      </c>
      <c r="AK141" s="74">
        <f t="shared" si="48"/>
        <v>0</v>
      </c>
      <c r="AL141" s="73" t="str">
        <f t="shared" si="49"/>
        <v>其他</v>
      </c>
      <c r="AM141" s="73" t="str">
        <f>IF($F141="學生",VLOOKUP($H141,系所名稱!$B$1:$D$122,3,FALSE),"非在校生")</f>
        <v>非在校生</v>
      </c>
      <c r="AN141" s="74" t="str">
        <f t="shared" si="50"/>
        <v>其他</v>
      </c>
      <c r="AO141" s="74" t="str">
        <f t="shared" si="51"/>
        <v>其他</v>
      </c>
      <c r="AP141" s="6"/>
      <c r="AQ141" s="6"/>
      <c r="AR141" s="19"/>
    </row>
    <row r="142" spans="1:44">
      <c r="A142" t="s">
        <v>5260</v>
      </c>
      <c r="B142" t="s">
        <v>1660</v>
      </c>
      <c r="C142" t="s">
        <v>1661</v>
      </c>
      <c r="D142" t="s">
        <v>21</v>
      </c>
      <c r="E142" t="s">
        <v>1662</v>
      </c>
      <c r="F142" t="s">
        <v>5301</v>
      </c>
      <c r="G142" t="s">
        <v>67</v>
      </c>
      <c r="H142" s="78" t="s">
        <v>6858</v>
      </c>
      <c r="I142" t="s">
        <v>41</v>
      </c>
      <c r="J142">
        <v>62323472</v>
      </c>
      <c r="K142" t="s">
        <v>1663</v>
      </c>
      <c r="L142" t="s">
        <v>28</v>
      </c>
      <c r="M142" t="s">
        <v>30</v>
      </c>
      <c r="N142" t="s">
        <v>4952</v>
      </c>
      <c r="P142" t="s">
        <v>29</v>
      </c>
      <c r="R142" t="s">
        <v>5706</v>
      </c>
      <c r="S142" t="s">
        <v>2104</v>
      </c>
      <c r="T142" t="s">
        <v>1664</v>
      </c>
      <c r="U142">
        <v>6</v>
      </c>
      <c r="V142" t="s">
        <v>5708</v>
      </c>
      <c r="W142" t="s">
        <v>5709</v>
      </c>
      <c r="X142" s="25" t="s">
        <v>5710</v>
      </c>
      <c r="Y142">
        <v>2</v>
      </c>
      <c r="Z142">
        <v>107</v>
      </c>
      <c r="AA142">
        <v>1</v>
      </c>
      <c r="AB142">
        <v>1</v>
      </c>
      <c r="AC142">
        <v>10</v>
      </c>
      <c r="AD142" t="s">
        <v>29</v>
      </c>
      <c r="AE142" s="74" t="str">
        <f t="shared" si="44"/>
        <v>b03606016吳孟錡</v>
      </c>
      <c r="AF142" s="74">
        <f t="shared" si="45"/>
        <v>0</v>
      </c>
      <c r="AG142" s="74">
        <f t="shared" si="46"/>
        <v>1</v>
      </c>
      <c r="AH142" s="74">
        <f t="shared" si="42"/>
        <v>10</v>
      </c>
      <c r="AI142" s="74">
        <f t="shared" si="43"/>
        <v>0</v>
      </c>
      <c r="AJ142" s="74">
        <f t="shared" si="47"/>
        <v>0</v>
      </c>
      <c r="AK142" s="74">
        <f t="shared" si="48"/>
        <v>0</v>
      </c>
      <c r="AL142" s="73" t="str">
        <f t="shared" si="49"/>
        <v>其他</v>
      </c>
      <c r="AM142" s="73" t="str">
        <f>IF($F142="學生",VLOOKUP($H142,系所名稱!$B$1:$D$122,3,FALSE),"非在校生")</f>
        <v>非在校生</v>
      </c>
      <c r="AN142" s="74" t="str">
        <f t="shared" si="50"/>
        <v>其他</v>
      </c>
      <c r="AO142" s="74" t="str">
        <f t="shared" si="51"/>
        <v>其他</v>
      </c>
      <c r="AP142" s="6"/>
      <c r="AQ142" s="6"/>
      <c r="AR142" s="19"/>
    </row>
    <row r="143" spans="1:44">
      <c r="A143" t="s">
        <v>5878</v>
      </c>
      <c r="B143" t="s">
        <v>1660</v>
      </c>
      <c r="C143" t="s">
        <v>1661</v>
      </c>
      <c r="D143" t="s">
        <v>21</v>
      </c>
      <c r="E143" t="s">
        <v>1662</v>
      </c>
      <c r="F143" t="s">
        <v>23</v>
      </c>
      <c r="G143" t="s">
        <v>67</v>
      </c>
      <c r="H143" s="78" t="s">
        <v>6859</v>
      </c>
      <c r="I143" t="s">
        <v>41</v>
      </c>
      <c r="J143">
        <v>62323472</v>
      </c>
      <c r="K143" t="s">
        <v>1663</v>
      </c>
      <c r="L143" t="s">
        <v>28</v>
      </c>
      <c r="M143" t="s">
        <v>30</v>
      </c>
      <c r="N143" t="s">
        <v>4952</v>
      </c>
      <c r="P143" t="s">
        <v>29</v>
      </c>
      <c r="R143" t="s">
        <v>5879</v>
      </c>
      <c r="S143" t="s">
        <v>2104</v>
      </c>
      <c r="T143" t="s">
        <v>1664</v>
      </c>
      <c r="U143">
        <v>6</v>
      </c>
      <c r="V143" t="s">
        <v>5002</v>
      </c>
      <c r="W143" t="s">
        <v>6682</v>
      </c>
      <c r="X143" s="25" t="s">
        <v>5880</v>
      </c>
      <c r="Y143">
        <v>2</v>
      </c>
      <c r="Z143">
        <v>107</v>
      </c>
      <c r="AA143">
        <v>1</v>
      </c>
      <c r="AB143">
        <v>1</v>
      </c>
      <c r="AC143">
        <v>10</v>
      </c>
      <c r="AD143" t="s">
        <v>29</v>
      </c>
      <c r="AE143" s="74" t="str">
        <f t="shared" si="44"/>
        <v>b03606016吳孟錡</v>
      </c>
      <c r="AF143" s="74">
        <f t="shared" si="45"/>
        <v>0</v>
      </c>
      <c r="AG143" s="74">
        <f t="shared" si="46"/>
        <v>1</v>
      </c>
      <c r="AH143" s="74">
        <f t="shared" si="42"/>
        <v>10</v>
      </c>
      <c r="AI143" s="74">
        <f t="shared" si="43"/>
        <v>0</v>
      </c>
      <c r="AJ143" s="74">
        <f t="shared" si="47"/>
        <v>0</v>
      </c>
      <c r="AK143" s="74">
        <f t="shared" si="48"/>
        <v>0</v>
      </c>
      <c r="AL143" s="73" t="str">
        <f t="shared" si="49"/>
        <v>系</v>
      </c>
      <c r="AM143" s="73" t="str">
        <f>IF($F143="學生",VLOOKUP($H143,系所名稱!$B$1:$D$122,3,FALSE),"非在校生")</f>
        <v>其他</v>
      </c>
      <c r="AN143" s="74" t="str">
        <f t="shared" si="50"/>
        <v>其他系所</v>
      </c>
      <c r="AO143" s="74" t="str">
        <f t="shared" si="51"/>
        <v>其他系所</v>
      </c>
      <c r="AP143" s="6"/>
      <c r="AQ143" s="6"/>
      <c r="AR143" s="19"/>
    </row>
    <row r="144" spans="1:44">
      <c r="A144" t="s">
        <v>6058</v>
      </c>
      <c r="B144" t="s">
        <v>6857</v>
      </c>
      <c r="C144" t="s">
        <v>1661</v>
      </c>
      <c r="D144" t="s">
        <v>21</v>
      </c>
      <c r="E144" t="s">
        <v>1662</v>
      </c>
      <c r="F144" t="s">
        <v>23</v>
      </c>
      <c r="G144" t="s">
        <v>67</v>
      </c>
      <c r="H144" s="78" t="s">
        <v>6860</v>
      </c>
      <c r="J144">
        <v>62323472</v>
      </c>
      <c r="K144" t="s">
        <v>1663</v>
      </c>
      <c r="L144" t="s">
        <v>28</v>
      </c>
      <c r="M144" t="s">
        <v>30</v>
      </c>
      <c r="N144" t="s">
        <v>4952</v>
      </c>
      <c r="P144" t="s">
        <v>29</v>
      </c>
      <c r="R144" t="s">
        <v>6059</v>
      </c>
      <c r="S144" t="s">
        <v>2104</v>
      </c>
      <c r="T144" t="s">
        <v>1664</v>
      </c>
      <c r="U144">
        <v>6</v>
      </c>
      <c r="V144" t="s">
        <v>5002</v>
      </c>
      <c r="W144" t="s">
        <v>6687</v>
      </c>
      <c r="X144" s="25" t="s">
        <v>6686</v>
      </c>
      <c r="Y144">
        <v>2</v>
      </c>
      <c r="Z144">
        <v>107</v>
      </c>
      <c r="AA144">
        <v>1</v>
      </c>
      <c r="AB144">
        <v>1</v>
      </c>
      <c r="AC144">
        <v>10</v>
      </c>
      <c r="AD144" t="s">
        <v>29</v>
      </c>
      <c r="AE144" s="74" t="str">
        <f t="shared" si="44"/>
        <v>b03606016吳孟錡</v>
      </c>
      <c r="AF144" s="74">
        <f t="shared" si="45"/>
        <v>0</v>
      </c>
      <c r="AG144" s="74">
        <f t="shared" si="46"/>
        <v>1</v>
      </c>
      <c r="AH144" s="74">
        <f t="shared" si="42"/>
        <v>10</v>
      </c>
      <c r="AI144" s="74">
        <f t="shared" si="43"/>
        <v>0</v>
      </c>
      <c r="AJ144" s="74">
        <f t="shared" si="47"/>
        <v>0</v>
      </c>
      <c r="AK144" s="74">
        <f t="shared" si="48"/>
        <v>0</v>
      </c>
      <c r="AL144" s="73" t="str">
        <f t="shared" si="49"/>
        <v>所</v>
      </c>
      <c r="AM144" s="73" t="str">
        <f>IF($F144="學生",VLOOKUP($H144,系所名稱!$B$1:$D$122,3,FALSE),"非在校生")</f>
        <v>其他</v>
      </c>
      <c r="AN144" s="74" t="str">
        <f t="shared" si="50"/>
        <v>其他系所</v>
      </c>
      <c r="AO144" s="74" t="str">
        <f t="shared" si="51"/>
        <v>其他系所</v>
      </c>
      <c r="AP144" s="6"/>
      <c r="AQ144" s="6"/>
      <c r="AR144" s="19"/>
    </row>
    <row r="145" spans="1:44">
      <c r="A145" t="s">
        <v>6355</v>
      </c>
      <c r="B145" t="s">
        <v>1660</v>
      </c>
      <c r="C145" t="s">
        <v>1661</v>
      </c>
      <c r="D145" t="s">
        <v>21</v>
      </c>
      <c r="E145" t="s">
        <v>1662</v>
      </c>
      <c r="F145" t="s">
        <v>23</v>
      </c>
      <c r="G145" t="s">
        <v>67</v>
      </c>
      <c r="H145" s="78" t="s">
        <v>1394</v>
      </c>
      <c r="I145" t="s">
        <v>41</v>
      </c>
      <c r="J145">
        <v>62323472</v>
      </c>
      <c r="L145" t="s">
        <v>28</v>
      </c>
      <c r="M145" t="s">
        <v>29</v>
      </c>
      <c r="N145" t="s">
        <v>4952</v>
      </c>
      <c r="P145" t="s">
        <v>29</v>
      </c>
      <c r="R145" t="s">
        <v>1045</v>
      </c>
      <c r="T145" t="s">
        <v>1664</v>
      </c>
      <c r="U145">
        <v>6</v>
      </c>
      <c r="V145" t="s">
        <v>5002</v>
      </c>
      <c r="W145" t="s">
        <v>6687</v>
      </c>
      <c r="X145" s="25" t="s">
        <v>6695</v>
      </c>
      <c r="Y145">
        <v>2</v>
      </c>
      <c r="Z145">
        <v>107</v>
      </c>
      <c r="AA145">
        <v>1</v>
      </c>
      <c r="AB145">
        <v>1</v>
      </c>
      <c r="AC145">
        <v>10</v>
      </c>
      <c r="AE145" s="74" t="str">
        <f t="shared" si="44"/>
        <v>b03606016吳孟錡</v>
      </c>
      <c r="AF145" s="74">
        <f t="shared" si="45"/>
        <v>0</v>
      </c>
      <c r="AG145" s="74">
        <f t="shared" si="46"/>
        <v>0</v>
      </c>
      <c r="AH145" s="74">
        <f t="shared" si="42"/>
        <v>0</v>
      </c>
      <c r="AI145" s="74">
        <f t="shared" si="43"/>
        <v>0</v>
      </c>
      <c r="AJ145" s="74">
        <f t="shared" si="47"/>
        <v>1</v>
      </c>
      <c r="AK145" s="74">
        <f t="shared" si="48"/>
        <v>0</v>
      </c>
      <c r="AL145" s="73" t="str">
        <f t="shared" si="49"/>
        <v>系</v>
      </c>
      <c r="AM145" s="73" t="str">
        <f>IF($F145="學生",VLOOKUP($H145,系所名稱!$B$1:$D$122,3,FALSE),"非在校生")</f>
        <v>其他</v>
      </c>
      <c r="AN145" s="74" t="str">
        <f t="shared" si="50"/>
        <v>其他系所</v>
      </c>
      <c r="AO145" s="74" t="str">
        <f t="shared" si="51"/>
        <v>其他系所</v>
      </c>
      <c r="AP145" s="6"/>
      <c r="AQ145" s="6"/>
      <c r="AR145" s="19"/>
    </row>
    <row r="146" spans="1:44">
      <c r="A146" t="s">
        <v>6434</v>
      </c>
      <c r="B146" t="s">
        <v>1660</v>
      </c>
      <c r="C146" t="s">
        <v>1661</v>
      </c>
      <c r="D146" t="s">
        <v>21</v>
      </c>
      <c r="E146" t="s">
        <v>1662</v>
      </c>
      <c r="F146" t="s">
        <v>23</v>
      </c>
      <c r="G146" t="s">
        <v>67</v>
      </c>
      <c r="H146" s="78" t="s">
        <v>6860</v>
      </c>
      <c r="I146" t="s">
        <v>41</v>
      </c>
      <c r="J146">
        <v>62323472</v>
      </c>
      <c r="K146" t="s">
        <v>1663</v>
      </c>
      <c r="L146" t="s">
        <v>28</v>
      </c>
      <c r="M146" t="s">
        <v>30</v>
      </c>
      <c r="N146" t="s">
        <v>4952</v>
      </c>
      <c r="P146" t="s">
        <v>29</v>
      </c>
      <c r="R146" t="s">
        <v>5919</v>
      </c>
      <c r="S146" t="s">
        <v>2416</v>
      </c>
      <c r="T146" t="s">
        <v>1664</v>
      </c>
      <c r="U146">
        <v>6</v>
      </c>
      <c r="V146" t="s">
        <v>5002</v>
      </c>
      <c r="W146" t="s">
        <v>6687</v>
      </c>
      <c r="X146" s="25" t="s">
        <v>6700</v>
      </c>
      <c r="Y146">
        <v>2</v>
      </c>
      <c r="Z146">
        <v>107</v>
      </c>
      <c r="AA146">
        <v>1</v>
      </c>
      <c r="AB146">
        <v>1</v>
      </c>
      <c r="AC146">
        <v>10</v>
      </c>
      <c r="AD146" t="s">
        <v>29</v>
      </c>
      <c r="AE146" s="74" t="str">
        <f t="shared" si="44"/>
        <v>b03606016吳孟錡</v>
      </c>
      <c r="AF146" s="74">
        <f t="shared" si="45"/>
        <v>0</v>
      </c>
      <c r="AG146" s="74">
        <f t="shared" si="46"/>
        <v>1</v>
      </c>
      <c r="AH146" s="74">
        <f t="shared" si="42"/>
        <v>10</v>
      </c>
      <c r="AI146" s="74">
        <f t="shared" si="43"/>
        <v>0</v>
      </c>
      <c r="AJ146" s="74">
        <f t="shared" si="47"/>
        <v>0</v>
      </c>
      <c r="AK146" s="74">
        <f t="shared" si="48"/>
        <v>0</v>
      </c>
      <c r="AL146" s="73" t="str">
        <f t="shared" si="49"/>
        <v>系</v>
      </c>
      <c r="AM146" s="73" t="str">
        <f>IF($F146="學生",VLOOKUP($H146,系所名稱!$B$1:$D$122,3,FALSE),"非在校生")</f>
        <v>其他</v>
      </c>
      <c r="AN146" s="74" t="str">
        <f t="shared" si="50"/>
        <v>其他系所</v>
      </c>
      <c r="AO146" s="74" t="str">
        <f t="shared" si="51"/>
        <v>其他系所</v>
      </c>
      <c r="AP146" s="6"/>
      <c r="AQ146" s="6"/>
      <c r="AR146" s="19"/>
    </row>
    <row r="147" spans="1:44">
      <c r="A147" t="s">
        <v>1363</v>
      </c>
      <c r="B147" t="s">
        <v>1364</v>
      </c>
      <c r="C147" t="s">
        <v>1365</v>
      </c>
      <c r="D147" t="s">
        <v>21</v>
      </c>
      <c r="E147" t="s">
        <v>1366</v>
      </c>
      <c r="F147" t="s">
        <v>23</v>
      </c>
      <c r="G147" t="s">
        <v>58</v>
      </c>
      <c r="H147" s="78" t="s">
        <v>499</v>
      </c>
      <c r="I147" t="s">
        <v>41</v>
      </c>
      <c r="J147">
        <v>921650978</v>
      </c>
      <c r="K147" t="s">
        <v>1367</v>
      </c>
      <c r="L147" t="s">
        <v>28</v>
      </c>
      <c r="M147" t="s">
        <v>30</v>
      </c>
      <c r="N147">
        <f>IF($R147="網路報名",IF($P147="否",1,0),0)</f>
        <v>0</v>
      </c>
      <c r="O147">
        <f>IF($R147="網路報名",IF($P147="是",1,0),0)</f>
        <v>1</v>
      </c>
      <c r="P147" t="s">
        <v>29</v>
      </c>
      <c r="R147" t="s">
        <v>31</v>
      </c>
      <c r="S147" t="s">
        <v>1368</v>
      </c>
      <c r="T147" t="s">
        <v>1369</v>
      </c>
      <c r="U147">
        <f>IF($R147="志工",$AC147*2,IF($R147="網路報名",$AC147,0))</f>
        <v>10</v>
      </c>
      <c r="V147" t="s">
        <v>5002</v>
      </c>
      <c r="W147" t="s">
        <v>5004</v>
      </c>
      <c r="X147" s="25" t="s">
        <v>1285</v>
      </c>
      <c r="Y147">
        <v>2</v>
      </c>
      <c r="Z147">
        <v>107</v>
      </c>
      <c r="AA147">
        <v>1</v>
      </c>
      <c r="AB147">
        <v>1</v>
      </c>
      <c r="AC147">
        <v>10</v>
      </c>
      <c r="AD147" t="s">
        <v>29</v>
      </c>
      <c r="AE147" s="74" t="str">
        <f t="shared" si="44"/>
        <v>b04107030吳宜芩</v>
      </c>
      <c r="AF147" s="74">
        <f t="shared" si="45"/>
        <v>0</v>
      </c>
      <c r="AG147" s="74">
        <f t="shared" si="46"/>
        <v>1</v>
      </c>
      <c r="AH147" s="74">
        <f t="shared" si="42"/>
        <v>10</v>
      </c>
      <c r="AI147" s="74">
        <f t="shared" si="43"/>
        <v>0</v>
      </c>
      <c r="AJ147" s="74">
        <f t="shared" si="47"/>
        <v>0</v>
      </c>
      <c r="AK147" s="74">
        <f t="shared" si="48"/>
        <v>0</v>
      </c>
      <c r="AL147" s="73" t="str">
        <f t="shared" si="49"/>
        <v>系</v>
      </c>
      <c r="AM147" s="73" t="str">
        <f>IF($F147="學生",VLOOKUP($H147,系所名稱!$B$1:$D$122,3,FALSE),"非在校生")</f>
        <v>其他</v>
      </c>
      <c r="AN147" s="74" t="str">
        <f t="shared" si="50"/>
        <v>其他系所</v>
      </c>
      <c r="AO147" s="74" t="str">
        <f t="shared" si="51"/>
        <v>其他系所</v>
      </c>
      <c r="AP147" s="6"/>
      <c r="AQ147" s="6"/>
      <c r="AR147" s="19"/>
    </row>
    <row r="148" spans="1:44">
      <c r="A148" t="s">
        <v>2892</v>
      </c>
      <c r="B148" t="s">
        <v>1364</v>
      </c>
      <c r="C148" t="s">
        <v>1365</v>
      </c>
      <c r="D148" t="s">
        <v>21</v>
      </c>
      <c r="E148" t="s">
        <v>1366</v>
      </c>
      <c r="F148" t="s">
        <v>23</v>
      </c>
      <c r="G148" t="s">
        <v>58</v>
      </c>
      <c r="H148" s="78" t="s">
        <v>499</v>
      </c>
      <c r="I148" t="s">
        <v>41</v>
      </c>
      <c r="J148">
        <v>921650978</v>
      </c>
      <c r="K148" t="s">
        <v>1367</v>
      </c>
      <c r="L148" t="s">
        <v>28</v>
      </c>
      <c r="M148" t="s">
        <v>30</v>
      </c>
      <c r="N148">
        <f>IF($R148="網路報名",IF($P148="否",1,0),0)</f>
        <v>0</v>
      </c>
      <c r="O148">
        <f>IF($R148="網路報名",IF($P148="是",1,0),0)</f>
        <v>1</v>
      </c>
      <c r="P148" t="s">
        <v>29</v>
      </c>
      <c r="R148" t="s">
        <v>2775</v>
      </c>
      <c r="S148" t="s">
        <v>131</v>
      </c>
      <c r="T148" t="s">
        <v>1369</v>
      </c>
      <c r="U148">
        <f>IF($R148="志工",$AC148*2,IF($R148="網路報名",$AC148,0))</f>
        <v>10</v>
      </c>
      <c r="V148" t="s">
        <v>5002</v>
      </c>
      <c r="W148" t="s">
        <v>5004</v>
      </c>
      <c r="X148" s="25" t="s">
        <v>3292</v>
      </c>
      <c r="Y148">
        <v>2</v>
      </c>
      <c r="Z148">
        <v>107</v>
      </c>
      <c r="AA148">
        <v>1</v>
      </c>
      <c r="AB148">
        <v>1</v>
      </c>
      <c r="AC148">
        <v>10</v>
      </c>
      <c r="AD148" t="s">
        <v>29</v>
      </c>
      <c r="AE148" s="74" t="str">
        <f t="shared" si="44"/>
        <v>b04107030吳宜芩</v>
      </c>
      <c r="AF148" s="74">
        <f t="shared" si="45"/>
        <v>0</v>
      </c>
      <c r="AG148" s="74">
        <f t="shared" si="46"/>
        <v>1</v>
      </c>
      <c r="AH148" s="74">
        <f t="shared" si="42"/>
        <v>10</v>
      </c>
      <c r="AI148" s="74">
        <f t="shared" si="43"/>
        <v>0</v>
      </c>
      <c r="AJ148" s="74">
        <f t="shared" si="47"/>
        <v>0</v>
      </c>
      <c r="AK148" s="74">
        <f t="shared" si="48"/>
        <v>0</v>
      </c>
      <c r="AL148" s="73" t="str">
        <f t="shared" si="49"/>
        <v>系</v>
      </c>
      <c r="AM148" s="73" t="str">
        <f>IF($F148="學生",VLOOKUP($H148,系所名稱!$B$1:$D$122,3,FALSE),"非在校生")</f>
        <v>其他</v>
      </c>
      <c r="AN148" s="74" t="str">
        <f t="shared" si="50"/>
        <v>其他系所</v>
      </c>
      <c r="AO148" s="74" t="str">
        <f t="shared" si="51"/>
        <v>其他系所</v>
      </c>
      <c r="AP148" s="6"/>
      <c r="AQ148" s="6"/>
      <c r="AR148" s="19"/>
    </row>
    <row r="149" spans="1:44">
      <c r="A149" t="s">
        <v>2784</v>
      </c>
      <c r="B149" t="s">
        <v>2785</v>
      </c>
      <c r="C149" t="s">
        <v>2786</v>
      </c>
      <c r="D149" t="s">
        <v>21</v>
      </c>
      <c r="E149" t="s">
        <v>2516</v>
      </c>
      <c r="F149" t="s">
        <v>23</v>
      </c>
      <c r="G149" t="s">
        <v>99</v>
      </c>
      <c r="H149" t="s">
        <v>2787</v>
      </c>
      <c r="I149" t="s">
        <v>41</v>
      </c>
      <c r="J149">
        <v>986152211</v>
      </c>
      <c r="K149" t="s">
        <v>2788</v>
      </c>
      <c r="L149" t="s">
        <v>28</v>
      </c>
      <c r="M149" t="s">
        <v>30</v>
      </c>
      <c r="N149">
        <f>IF($R149="網路報名",IF($P149="否",1,0),0)</f>
        <v>1</v>
      </c>
      <c r="O149">
        <f>IF($R149="網路報名",IF($P149="是",1,0),0)</f>
        <v>0</v>
      </c>
      <c r="P149" t="s">
        <v>2789</v>
      </c>
      <c r="R149" t="s">
        <v>2790</v>
      </c>
      <c r="S149" t="s">
        <v>2791</v>
      </c>
      <c r="T149" t="s">
        <v>2792</v>
      </c>
      <c r="U149">
        <f>IF($R149="志工",$AC149*2,IF($R149="網路報名",$AC149,0))</f>
        <v>10</v>
      </c>
      <c r="V149" t="s">
        <v>5002</v>
      </c>
      <c r="W149" t="s">
        <v>5004</v>
      </c>
      <c r="X149" s="25" t="s">
        <v>3292</v>
      </c>
      <c r="Y149">
        <v>2</v>
      </c>
      <c r="Z149">
        <v>107</v>
      </c>
      <c r="AA149">
        <v>1</v>
      </c>
      <c r="AB149">
        <v>1</v>
      </c>
      <c r="AC149">
        <v>10</v>
      </c>
      <c r="AD149" t="s">
        <v>30</v>
      </c>
      <c r="AE149" s="74" t="str">
        <f t="shared" si="44"/>
        <v>b06209025吳宜亭</v>
      </c>
      <c r="AF149" s="74">
        <f t="shared" si="45"/>
        <v>1</v>
      </c>
      <c r="AG149" s="74">
        <f t="shared" si="46"/>
        <v>0</v>
      </c>
      <c r="AH149" s="74">
        <f t="shared" si="42"/>
        <v>0</v>
      </c>
      <c r="AI149" s="74">
        <f t="shared" si="43"/>
        <v>1</v>
      </c>
      <c r="AJ149" s="74">
        <f t="shared" si="47"/>
        <v>0</v>
      </c>
      <c r="AK149" s="74">
        <f t="shared" si="48"/>
        <v>0</v>
      </c>
      <c r="AL149" s="73" t="str">
        <f t="shared" si="49"/>
        <v>系</v>
      </c>
      <c r="AM149" s="73" t="str">
        <f>IF($F149="學生",VLOOKUP($H149,系所名稱!$B$1:$D$122,3,FALSE),"非在校生")</f>
        <v>其他</v>
      </c>
      <c r="AN149" s="74" t="str">
        <f t="shared" si="50"/>
        <v>其他系所</v>
      </c>
      <c r="AO149" s="74" t="str">
        <f t="shared" si="51"/>
        <v>其他系所</v>
      </c>
      <c r="AP149" s="6"/>
      <c r="AQ149" s="6"/>
      <c r="AR149" s="19"/>
    </row>
    <row r="150" spans="1:44">
      <c r="A150" t="s">
        <v>6746</v>
      </c>
      <c r="B150" t="s">
        <v>6747</v>
      </c>
      <c r="C150" t="s">
        <v>6748</v>
      </c>
      <c r="D150" t="s">
        <v>21</v>
      </c>
      <c r="E150" t="s">
        <v>3623</v>
      </c>
      <c r="F150" t="s">
        <v>23</v>
      </c>
      <c r="G150" t="s">
        <v>24</v>
      </c>
      <c r="H150" t="s">
        <v>257</v>
      </c>
      <c r="I150" t="s">
        <v>41</v>
      </c>
      <c r="J150">
        <v>963182162</v>
      </c>
      <c r="K150" t="s">
        <v>6749</v>
      </c>
      <c r="L150" t="s">
        <v>28</v>
      </c>
      <c r="M150" t="s">
        <v>29</v>
      </c>
      <c r="N150" t="s">
        <v>4952</v>
      </c>
      <c r="P150" t="s">
        <v>29</v>
      </c>
      <c r="R150" t="s">
        <v>6732</v>
      </c>
      <c r="S150" t="s">
        <v>6750</v>
      </c>
      <c r="T150" t="s">
        <v>6751</v>
      </c>
      <c r="U150">
        <v>6</v>
      </c>
      <c r="V150" t="s">
        <v>6735</v>
      </c>
      <c r="W150" t="s">
        <v>6736</v>
      </c>
      <c r="X150" s="25" t="s">
        <v>6737</v>
      </c>
      <c r="Y150">
        <v>2</v>
      </c>
      <c r="Z150">
        <v>107</v>
      </c>
      <c r="AA150">
        <v>1</v>
      </c>
      <c r="AB150">
        <v>1</v>
      </c>
      <c r="AC150">
        <v>10</v>
      </c>
      <c r="AD150" t="s">
        <v>29</v>
      </c>
      <c r="AE150" s="74" t="str">
        <f t="shared" si="44"/>
        <v>b03703066吳宜樺</v>
      </c>
      <c r="AF150" s="74">
        <f t="shared" si="45"/>
        <v>0</v>
      </c>
      <c r="AG150" s="74">
        <f t="shared" si="46"/>
        <v>1</v>
      </c>
      <c r="AH150" s="74">
        <f t="shared" si="42"/>
        <v>10</v>
      </c>
      <c r="AI150" s="74">
        <f t="shared" si="43"/>
        <v>0</v>
      </c>
      <c r="AJ150" s="74">
        <f t="shared" si="47"/>
        <v>0</v>
      </c>
      <c r="AK150" s="74">
        <f t="shared" si="48"/>
        <v>0</v>
      </c>
      <c r="AL150" s="73" t="str">
        <f t="shared" si="49"/>
        <v>系</v>
      </c>
      <c r="AM150" s="73" t="str">
        <f>IF($F150="學生",VLOOKUP($H150,系所名稱!$B$1:$D$122,3,FALSE),"非在校生")</f>
        <v>財金</v>
      </c>
      <c r="AN150" s="74" t="str">
        <f t="shared" si="50"/>
        <v>財金系</v>
      </c>
      <c r="AO150" s="74" t="str">
        <f t="shared" si="51"/>
        <v>財金系</v>
      </c>
      <c r="AP150" s="6"/>
      <c r="AQ150" s="6"/>
      <c r="AR150" s="19"/>
    </row>
    <row r="151" spans="1:44">
      <c r="A151" t="s">
        <v>1665</v>
      </c>
      <c r="B151" t="s">
        <v>1666</v>
      </c>
      <c r="C151" t="s">
        <v>1667</v>
      </c>
      <c r="D151" t="s">
        <v>21</v>
      </c>
      <c r="E151" t="s">
        <v>176</v>
      </c>
      <c r="F151" t="s">
        <v>23</v>
      </c>
      <c r="G151" t="s">
        <v>24</v>
      </c>
      <c r="H151" t="s">
        <v>40</v>
      </c>
      <c r="I151" t="s">
        <v>50</v>
      </c>
      <c r="J151">
        <v>938718624</v>
      </c>
      <c r="K151" t="s">
        <v>1668</v>
      </c>
      <c r="L151" t="s">
        <v>28</v>
      </c>
      <c r="M151" t="s">
        <v>30</v>
      </c>
      <c r="N151">
        <f>IF($R151="網路報名",IF($P151="否",1,0),0)</f>
        <v>0</v>
      </c>
      <c r="O151">
        <f>IF($R151="網路報名",IF($P151="是",1,0),0)</f>
        <v>1</v>
      </c>
      <c r="P151" t="s">
        <v>29</v>
      </c>
      <c r="R151" t="s">
        <v>31</v>
      </c>
      <c r="S151" t="s">
        <v>1669</v>
      </c>
      <c r="T151" t="s">
        <v>1670</v>
      </c>
      <c r="U151">
        <f>IF($R151="志工",$AC151*2,IF($R151="網路報名",$AC151,0))</f>
        <v>10</v>
      </c>
      <c r="V151" t="s">
        <v>5002</v>
      </c>
      <c r="W151" t="s">
        <v>5004</v>
      </c>
      <c r="X151" s="25" t="s">
        <v>1567</v>
      </c>
      <c r="Y151">
        <v>2</v>
      </c>
      <c r="Z151">
        <v>107</v>
      </c>
      <c r="AA151">
        <v>1</v>
      </c>
      <c r="AB151">
        <v>1</v>
      </c>
      <c r="AC151">
        <v>10</v>
      </c>
      <c r="AE151" s="74" t="str">
        <f t="shared" si="44"/>
        <v>r07724046吳宜靜</v>
      </c>
      <c r="AF151" s="74">
        <f t="shared" si="45"/>
        <v>0</v>
      </c>
      <c r="AG151" s="74">
        <f t="shared" si="46"/>
        <v>1</v>
      </c>
      <c r="AH151" s="74">
        <f t="shared" si="42"/>
        <v>10</v>
      </c>
      <c r="AI151" s="74">
        <f t="shared" si="43"/>
        <v>0</v>
      </c>
      <c r="AJ151" s="74">
        <f t="shared" si="47"/>
        <v>0</v>
      </c>
      <c r="AK151" s="74">
        <f t="shared" si="48"/>
        <v>0</v>
      </c>
      <c r="AL151" s="73" t="str">
        <f t="shared" si="49"/>
        <v>所</v>
      </c>
      <c r="AM151" s="73" t="str">
        <f>IF($F151="學生",VLOOKUP($H151,系所名稱!$B$1:$D$122,3,FALSE),"非在校生")</f>
        <v>國企</v>
      </c>
      <c r="AN151" s="74" t="str">
        <f t="shared" si="50"/>
        <v>國企所</v>
      </c>
      <c r="AO151" s="74" t="str">
        <f t="shared" si="51"/>
        <v>國企所</v>
      </c>
      <c r="AP151" s="6"/>
      <c r="AQ151" s="6"/>
      <c r="AR151" s="19"/>
    </row>
    <row r="152" spans="1:44">
      <c r="A152" t="s">
        <v>3592</v>
      </c>
      <c r="B152" t="s">
        <v>1666</v>
      </c>
      <c r="C152" t="s">
        <v>1667</v>
      </c>
      <c r="D152" t="s">
        <v>21</v>
      </c>
      <c r="E152" t="s">
        <v>176</v>
      </c>
      <c r="F152" t="s">
        <v>23</v>
      </c>
      <c r="G152" t="s">
        <v>24</v>
      </c>
      <c r="H152" t="s">
        <v>40</v>
      </c>
      <c r="I152" t="s">
        <v>50</v>
      </c>
      <c r="J152">
        <v>938718624</v>
      </c>
      <c r="K152" t="s">
        <v>1668</v>
      </c>
      <c r="L152" t="s">
        <v>28</v>
      </c>
      <c r="M152" t="s">
        <v>30</v>
      </c>
      <c r="N152">
        <f>IF($R152="網路報名",IF($P152="否",1,0),0)</f>
        <v>0</v>
      </c>
      <c r="O152">
        <f>IF($R152="網路報名",IF($P152="是",1,0),0)</f>
        <v>1</v>
      </c>
      <c r="P152" t="s">
        <v>29</v>
      </c>
      <c r="R152" t="s">
        <v>31</v>
      </c>
      <c r="S152" t="s">
        <v>1669</v>
      </c>
      <c r="T152" t="s">
        <v>1670</v>
      </c>
      <c r="U152">
        <f>IF($R152="志工",$AC152*2,IF($R152="網路報名",$AC152,0))</f>
        <v>10</v>
      </c>
      <c r="V152" t="s">
        <v>5002</v>
      </c>
      <c r="W152" t="s">
        <v>5004</v>
      </c>
      <c r="X152" s="25" t="s">
        <v>3481</v>
      </c>
      <c r="Y152">
        <v>2</v>
      </c>
      <c r="Z152">
        <v>107</v>
      </c>
      <c r="AA152">
        <v>1</v>
      </c>
      <c r="AB152">
        <v>1</v>
      </c>
      <c r="AC152">
        <v>10</v>
      </c>
      <c r="AD152" t="s">
        <v>2830</v>
      </c>
      <c r="AE152" s="74" t="str">
        <f t="shared" si="44"/>
        <v>r07724046吳宜靜</v>
      </c>
      <c r="AF152" s="74">
        <f t="shared" si="45"/>
        <v>0</v>
      </c>
      <c r="AG152" s="74">
        <f t="shared" si="46"/>
        <v>1</v>
      </c>
      <c r="AH152" s="74">
        <f t="shared" si="42"/>
        <v>10</v>
      </c>
      <c r="AI152" s="74">
        <f t="shared" si="43"/>
        <v>0</v>
      </c>
      <c r="AJ152" s="74">
        <f t="shared" si="47"/>
        <v>0</v>
      </c>
      <c r="AK152" s="74">
        <f t="shared" si="48"/>
        <v>0</v>
      </c>
      <c r="AL152" s="73" t="str">
        <f t="shared" si="49"/>
        <v>所</v>
      </c>
      <c r="AM152" s="73" t="str">
        <f>IF($F152="學生",VLOOKUP($H152,系所名稱!$B$1:$D$122,3,FALSE),"非在校生")</f>
        <v>國企</v>
      </c>
      <c r="AN152" s="74" t="str">
        <f t="shared" si="50"/>
        <v>國企所</v>
      </c>
      <c r="AO152" s="74" t="str">
        <f t="shared" si="51"/>
        <v>國企所</v>
      </c>
      <c r="AP152" s="6"/>
      <c r="AQ152" s="6"/>
      <c r="AR152" s="19"/>
    </row>
    <row r="153" spans="1:44">
      <c r="A153" t="s">
        <v>6060</v>
      </c>
      <c r="B153" t="s">
        <v>1666</v>
      </c>
      <c r="C153" t="s">
        <v>1667</v>
      </c>
      <c r="D153" t="s">
        <v>21</v>
      </c>
      <c r="E153" t="s">
        <v>176</v>
      </c>
      <c r="F153" t="s">
        <v>23</v>
      </c>
      <c r="G153" t="s">
        <v>24</v>
      </c>
      <c r="H153" t="s">
        <v>40</v>
      </c>
      <c r="I153" t="s">
        <v>50</v>
      </c>
      <c r="J153">
        <v>938718624</v>
      </c>
      <c r="K153" t="s">
        <v>1668</v>
      </c>
      <c r="L153" t="s">
        <v>28</v>
      </c>
      <c r="M153" t="s">
        <v>30</v>
      </c>
      <c r="N153" t="s">
        <v>4952</v>
      </c>
      <c r="P153" t="s">
        <v>29</v>
      </c>
      <c r="R153" t="s">
        <v>6059</v>
      </c>
      <c r="S153" t="s">
        <v>738</v>
      </c>
      <c r="T153" t="s">
        <v>1670</v>
      </c>
      <c r="U153">
        <v>6</v>
      </c>
      <c r="V153" t="s">
        <v>5002</v>
      </c>
      <c r="W153" t="s">
        <v>6687</v>
      </c>
      <c r="X153" s="25" t="s">
        <v>6686</v>
      </c>
      <c r="Y153">
        <v>2</v>
      </c>
      <c r="Z153">
        <v>107</v>
      </c>
      <c r="AA153">
        <v>1</v>
      </c>
      <c r="AB153">
        <v>1</v>
      </c>
      <c r="AC153">
        <v>10</v>
      </c>
      <c r="AD153" t="s">
        <v>30</v>
      </c>
      <c r="AE153" s="74" t="str">
        <f t="shared" si="44"/>
        <v>r07724046吳宜靜</v>
      </c>
      <c r="AF153" s="74">
        <f t="shared" si="45"/>
        <v>0</v>
      </c>
      <c r="AG153" s="74">
        <f t="shared" si="46"/>
        <v>1</v>
      </c>
      <c r="AH153" s="74">
        <f t="shared" si="42"/>
        <v>10</v>
      </c>
      <c r="AI153" s="74">
        <f t="shared" si="43"/>
        <v>0</v>
      </c>
      <c r="AJ153" s="74">
        <f t="shared" si="47"/>
        <v>0</v>
      </c>
      <c r="AK153" s="74">
        <f t="shared" si="48"/>
        <v>0</v>
      </c>
      <c r="AL153" s="73" t="str">
        <f t="shared" si="49"/>
        <v>所</v>
      </c>
      <c r="AM153" s="73" t="str">
        <f>IF($F153="學生",VLOOKUP($H153,系所名稱!$B$1:$D$122,3,FALSE),"非在校生")</f>
        <v>國企</v>
      </c>
      <c r="AN153" s="74" t="str">
        <f t="shared" si="50"/>
        <v>國企所</v>
      </c>
      <c r="AO153" s="74" t="str">
        <f t="shared" si="51"/>
        <v>國企所</v>
      </c>
      <c r="AP153" s="6"/>
      <c r="AQ153" s="6"/>
      <c r="AR153" s="19"/>
    </row>
    <row r="154" spans="1:44">
      <c r="A154" t="s">
        <v>2893</v>
      </c>
      <c r="B154" t="s">
        <v>2894</v>
      </c>
      <c r="C154" t="s">
        <v>2895</v>
      </c>
      <c r="D154" t="s">
        <v>21</v>
      </c>
      <c r="E154" t="s">
        <v>2896</v>
      </c>
      <c r="F154" t="s">
        <v>23</v>
      </c>
      <c r="G154" t="s">
        <v>24</v>
      </c>
      <c r="H154" t="s">
        <v>76</v>
      </c>
      <c r="I154" t="s">
        <v>41</v>
      </c>
      <c r="J154">
        <v>952989461</v>
      </c>
      <c r="K154" t="s">
        <v>2897</v>
      </c>
      <c r="L154" t="s">
        <v>28</v>
      </c>
      <c r="M154" t="s">
        <v>30</v>
      </c>
      <c r="N154">
        <f>IF($R154="網路報名",IF($P154="否",1,0),0)</f>
        <v>0</v>
      </c>
      <c r="O154">
        <f>IF($R154="網路報名",IF($P154="是",1,0),0)</f>
        <v>1</v>
      </c>
      <c r="P154" t="s">
        <v>29</v>
      </c>
      <c r="R154" t="s">
        <v>2794</v>
      </c>
      <c r="S154" t="s">
        <v>2898</v>
      </c>
      <c r="T154" t="s">
        <v>2899</v>
      </c>
      <c r="U154">
        <f>IF($R154="志工",$AC154*2,IF($R154="網路報名",$AC154,0))</f>
        <v>10</v>
      </c>
      <c r="V154" t="s">
        <v>5002</v>
      </c>
      <c r="W154" t="s">
        <v>5004</v>
      </c>
      <c r="X154" s="25" t="s">
        <v>3292</v>
      </c>
      <c r="Y154">
        <v>2</v>
      </c>
      <c r="Z154">
        <v>107</v>
      </c>
      <c r="AA154">
        <v>1</v>
      </c>
      <c r="AB154">
        <v>1</v>
      </c>
      <c r="AC154">
        <v>10</v>
      </c>
      <c r="AD154" t="s">
        <v>30</v>
      </c>
      <c r="AE154" s="74" t="str">
        <f t="shared" si="44"/>
        <v>b05702051吳怡萱</v>
      </c>
      <c r="AF154" s="74">
        <f t="shared" si="45"/>
        <v>0</v>
      </c>
      <c r="AG154" s="74">
        <f t="shared" si="46"/>
        <v>1</v>
      </c>
      <c r="AH154" s="74">
        <f t="shared" si="42"/>
        <v>10</v>
      </c>
      <c r="AI154" s="74">
        <f t="shared" si="43"/>
        <v>0</v>
      </c>
      <c r="AJ154" s="74">
        <f t="shared" si="47"/>
        <v>0</v>
      </c>
      <c r="AK154" s="74">
        <f t="shared" si="48"/>
        <v>0</v>
      </c>
      <c r="AL154" s="73" t="str">
        <f t="shared" si="49"/>
        <v>系</v>
      </c>
      <c r="AM154" s="73" t="str">
        <f>IF($F154="學生",VLOOKUP($H154,系所名稱!$B$1:$D$122,3,FALSE),"非在校生")</f>
        <v>會計</v>
      </c>
      <c r="AN154" s="74" t="str">
        <f t="shared" si="50"/>
        <v>會計系</v>
      </c>
      <c r="AO154" s="74" t="str">
        <f t="shared" si="51"/>
        <v>會計系</v>
      </c>
      <c r="AP154" s="6"/>
      <c r="AQ154" s="6"/>
      <c r="AR154" s="19"/>
    </row>
    <row r="155" spans="1:44">
      <c r="A155" t="s">
        <v>1671</v>
      </c>
      <c r="B155" t="s">
        <v>1672</v>
      </c>
      <c r="C155" t="s">
        <v>1673</v>
      </c>
      <c r="D155" t="s">
        <v>21</v>
      </c>
      <c r="E155" t="s">
        <v>1674</v>
      </c>
      <c r="F155" t="s">
        <v>23</v>
      </c>
      <c r="G155" t="s">
        <v>67</v>
      </c>
      <c r="H155" t="s">
        <v>5299</v>
      </c>
      <c r="I155" t="s">
        <v>50</v>
      </c>
      <c r="J155">
        <v>956211919</v>
      </c>
      <c r="K155" t="s">
        <v>1675</v>
      </c>
      <c r="L155" t="s">
        <v>28</v>
      </c>
      <c r="M155" t="s">
        <v>30</v>
      </c>
      <c r="N155">
        <f>IF($R155="網路報名",IF($P155="否",1,0),0)</f>
        <v>0</v>
      </c>
      <c r="O155">
        <f>IF($R155="網路報名",IF($P155="是",1,0),0)</f>
        <v>1</v>
      </c>
      <c r="P155" t="s">
        <v>29</v>
      </c>
      <c r="R155" t="s">
        <v>31</v>
      </c>
      <c r="S155" t="s">
        <v>1676</v>
      </c>
      <c r="T155" t="s">
        <v>1677</v>
      </c>
      <c r="U155">
        <f>IF($R155="志工",$AC155*2,IF($R155="網路報名",$AC155,0))</f>
        <v>10</v>
      </c>
      <c r="V155" t="s">
        <v>5002</v>
      </c>
      <c r="W155" t="s">
        <v>5004</v>
      </c>
      <c r="X155" s="25" t="s">
        <v>1567</v>
      </c>
      <c r="Y155">
        <v>2</v>
      </c>
      <c r="Z155">
        <v>107</v>
      </c>
      <c r="AA155">
        <v>1</v>
      </c>
      <c r="AB155">
        <v>1</v>
      </c>
      <c r="AC155">
        <v>10</v>
      </c>
      <c r="AE155" s="74" t="str">
        <f t="shared" si="44"/>
        <v>r06627025吳怡慧</v>
      </c>
      <c r="AF155" s="74">
        <f t="shared" si="45"/>
        <v>0</v>
      </c>
      <c r="AG155" s="74">
        <f t="shared" si="46"/>
        <v>1</v>
      </c>
      <c r="AH155" s="74">
        <f t="shared" ref="AH155:AH186" si="52">IF(R155="志工",AC155*2,IF(AG155=1,AC155,0))</f>
        <v>10</v>
      </c>
      <c r="AI155" s="74">
        <f t="shared" ref="AI155:AI186" si="53">IF(AB155=1,IF(AF155=1,1,0),0)</f>
        <v>0</v>
      </c>
      <c r="AJ155" s="74">
        <f t="shared" si="47"/>
        <v>0</v>
      </c>
      <c r="AK155" s="74">
        <f t="shared" si="48"/>
        <v>0</v>
      </c>
      <c r="AL155" s="73" t="str">
        <f t="shared" si="49"/>
        <v>所</v>
      </c>
      <c r="AM155" s="73" t="str">
        <f>IF($F155="學生",VLOOKUP($H155,系所名稱!$B$1:$D$122,3,FALSE),"非在校生")</f>
        <v>其他</v>
      </c>
      <c r="AN155" s="74" t="str">
        <f t="shared" si="50"/>
        <v>其他系所</v>
      </c>
      <c r="AO155" s="74" t="str">
        <f t="shared" si="51"/>
        <v>其他系所</v>
      </c>
      <c r="AP155" s="6"/>
      <c r="AQ155" s="6"/>
      <c r="AR155" s="19"/>
    </row>
    <row r="156" spans="1:44">
      <c r="A156" t="s">
        <v>3593</v>
      </c>
      <c r="B156" t="s">
        <v>4350</v>
      </c>
      <c r="C156" t="s">
        <v>1673</v>
      </c>
      <c r="D156" t="s">
        <v>21</v>
      </c>
      <c r="E156" t="s">
        <v>1674</v>
      </c>
      <c r="F156" t="s">
        <v>23</v>
      </c>
      <c r="G156" t="s">
        <v>67</v>
      </c>
      <c r="H156" t="s">
        <v>4351</v>
      </c>
      <c r="I156" t="s">
        <v>50</v>
      </c>
      <c r="J156">
        <v>956211919</v>
      </c>
      <c r="K156" t="s">
        <v>1675</v>
      </c>
      <c r="L156" t="s">
        <v>28</v>
      </c>
      <c r="M156" t="s">
        <v>30</v>
      </c>
      <c r="N156">
        <f>IF($R156="網路報名",IF($P156="否",1,0),0)</f>
        <v>0</v>
      </c>
      <c r="O156">
        <f>IF($R156="網路報名",IF($P156="是",1,0),0)</f>
        <v>1</v>
      </c>
      <c r="P156" t="s">
        <v>29</v>
      </c>
      <c r="R156" t="s">
        <v>31</v>
      </c>
      <c r="S156" t="s">
        <v>1676</v>
      </c>
      <c r="T156" t="s">
        <v>1677</v>
      </c>
      <c r="U156">
        <f>IF($R156="志工",$AC156*2,IF($R156="網路報名",$AC156,0))</f>
        <v>10</v>
      </c>
      <c r="V156" t="s">
        <v>5002</v>
      </c>
      <c r="W156" t="s">
        <v>5004</v>
      </c>
      <c r="X156" s="25" t="s">
        <v>3481</v>
      </c>
      <c r="Y156">
        <v>2</v>
      </c>
      <c r="Z156">
        <v>107</v>
      </c>
      <c r="AA156">
        <v>1</v>
      </c>
      <c r="AB156">
        <v>1</v>
      </c>
      <c r="AC156">
        <v>10</v>
      </c>
      <c r="AD156" t="s">
        <v>2783</v>
      </c>
      <c r="AE156" s="74" t="str">
        <f t="shared" si="44"/>
        <v>r06627025吳怡慧</v>
      </c>
      <c r="AF156" s="74">
        <f t="shared" si="45"/>
        <v>0</v>
      </c>
      <c r="AG156" s="74">
        <f t="shared" si="46"/>
        <v>1</v>
      </c>
      <c r="AH156" s="74">
        <f t="shared" si="52"/>
        <v>10</v>
      </c>
      <c r="AI156" s="74">
        <f t="shared" si="53"/>
        <v>0</v>
      </c>
      <c r="AJ156" s="74">
        <f t="shared" si="47"/>
        <v>0</v>
      </c>
      <c r="AK156" s="74">
        <f t="shared" si="48"/>
        <v>0</v>
      </c>
      <c r="AL156" s="73" t="str">
        <f t="shared" si="49"/>
        <v>所</v>
      </c>
      <c r="AM156" s="73" t="str">
        <f>IF($F156="學生",VLOOKUP($H156,系所名稱!$B$1:$D$122,3,FALSE),"非在校生")</f>
        <v>其他</v>
      </c>
      <c r="AN156" s="74" t="str">
        <f t="shared" si="50"/>
        <v>其他系所</v>
      </c>
      <c r="AO156" s="74" t="str">
        <f t="shared" si="51"/>
        <v>其他系所</v>
      </c>
      <c r="AP156" s="6"/>
      <c r="AQ156" s="6"/>
      <c r="AR156" s="19"/>
    </row>
    <row r="157" spans="1:44">
      <c r="A157" t="s">
        <v>5255</v>
      </c>
      <c r="B157" t="s">
        <v>5297</v>
      </c>
      <c r="C157" t="s">
        <v>1673</v>
      </c>
      <c r="D157" t="s">
        <v>21</v>
      </c>
      <c r="E157" t="s">
        <v>1674</v>
      </c>
      <c r="F157" t="s">
        <v>23</v>
      </c>
      <c r="G157" t="s">
        <v>67</v>
      </c>
      <c r="H157" t="s">
        <v>5299</v>
      </c>
      <c r="I157" t="s">
        <v>50</v>
      </c>
      <c r="J157">
        <v>956211919</v>
      </c>
      <c r="K157" t="s">
        <v>1675</v>
      </c>
      <c r="L157" t="s">
        <v>28</v>
      </c>
      <c r="M157" t="s">
        <v>30</v>
      </c>
      <c r="N157" t="s">
        <v>4952</v>
      </c>
      <c r="P157" t="s">
        <v>29</v>
      </c>
      <c r="R157" t="s">
        <v>5293</v>
      </c>
      <c r="S157" t="s">
        <v>1676</v>
      </c>
      <c r="T157" t="s">
        <v>1677</v>
      </c>
      <c r="U157">
        <v>6</v>
      </c>
      <c r="V157" t="s">
        <v>5294</v>
      </c>
      <c r="W157" t="s">
        <v>5295</v>
      </c>
      <c r="X157" s="25" t="s">
        <v>5296</v>
      </c>
      <c r="Y157">
        <v>2</v>
      </c>
      <c r="Z157">
        <v>107</v>
      </c>
      <c r="AA157">
        <v>1</v>
      </c>
      <c r="AB157">
        <v>1</v>
      </c>
      <c r="AC157">
        <v>10</v>
      </c>
      <c r="AD157" t="s">
        <v>29</v>
      </c>
      <c r="AE157" s="74" t="str">
        <f t="shared" si="44"/>
        <v>r06627025吳怡慧</v>
      </c>
      <c r="AF157" s="74">
        <f t="shared" si="45"/>
        <v>0</v>
      </c>
      <c r="AG157" s="74">
        <f t="shared" si="46"/>
        <v>1</v>
      </c>
      <c r="AH157" s="74">
        <f t="shared" si="52"/>
        <v>10</v>
      </c>
      <c r="AI157" s="74">
        <f t="shared" si="53"/>
        <v>0</v>
      </c>
      <c r="AJ157" s="74">
        <f t="shared" si="47"/>
        <v>0</v>
      </c>
      <c r="AK157" s="74">
        <f t="shared" si="48"/>
        <v>0</v>
      </c>
      <c r="AL157" s="73" t="str">
        <f t="shared" si="49"/>
        <v>所</v>
      </c>
      <c r="AM157" s="73" t="str">
        <f>IF($F157="學生",VLOOKUP($H157,系所名稱!$B$1:$D$122,3,FALSE),"非在校生")</f>
        <v>其他</v>
      </c>
      <c r="AN157" s="74" t="str">
        <f t="shared" si="50"/>
        <v>其他系所</v>
      </c>
      <c r="AO157" s="74" t="str">
        <f t="shared" si="51"/>
        <v>其他系所</v>
      </c>
      <c r="AP157" s="6"/>
      <c r="AQ157" s="6"/>
      <c r="AR157" s="19"/>
    </row>
    <row r="158" spans="1:44">
      <c r="A158" t="s">
        <v>5690</v>
      </c>
      <c r="B158" t="s">
        <v>1672</v>
      </c>
      <c r="C158" t="s">
        <v>1673</v>
      </c>
      <c r="D158" t="s">
        <v>21</v>
      </c>
      <c r="E158" t="s">
        <v>1674</v>
      </c>
      <c r="F158" t="s">
        <v>23</v>
      </c>
      <c r="G158" t="s">
        <v>67</v>
      </c>
      <c r="H158" t="s">
        <v>5299</v>
      </c>
      <c r="I158" t="s">
        <v>50</v>
      </c>
      <c r="J158">
        <v>956211919</v>
      </c>
      <c r="K158" t="s">
        <v>1675</v>
      </c>
      <c r="L158" t="s">
        <v>28</v>
      </c>
      <c r="M158" t="s">
        <v>29</v>
      </c>
      <c r="N158" t="s">
        <v>4952</v>
      </c>
      <c r="P158" t="s">
        <v>29</v>
      </c>
      <c r="R158" t="s">
        <v>31</v>
      </c>
      <c r="S158" t="s">
        <v>1676</v>
      </c>
      <c r="T158" t="s">
        <v>1677</v>
      </c>
      <c r="U158">
        <v>6</v>
      </c>
      <c r="V158" t="s">
        <v>719</v>
      </c>
      <c r="W158" t="s">
        <v>5004</v>
      </c>
      <c r="X158" s="25" t="s">
        <v>5679</v>
      </c>
      <c r="Y158">
        <v>2</v>
      </c>
      <c r="Z158">
        <v>107</v>
      </c>
      <c r="AA158">
        <v>1</v>
      </c>
      <c r="AB158">
        <v>1</v>
      </c>
      <c r="AC158">
        <v>10</v>
      </c>
      <c r="AD158" t="s">
        <v>29</v>
      </c>
      <c r="AE158" s="74" t="str">
        <f t="shared" si="44"/>
        <v>r06627025吳怡慧</v>
      </c>
      <c r="AF158" s="74">
        <f t="shared" si="45"/>
        <v>0</v>
      </c>
      <c r="AG158" s="74">
        <f t="shared" si="46"/>
        <v>1</v>
      </c>
      <c r="AH158" s="74">
        <f t="shared" si="52"/>
        <v>10</v>
      </c>
      <c r="AI158" s="74">
        <f t="shared" si="53"/>
        <v>0</v>
      </c>
      <c r="AJ158" s="74">
        <f t="shared" si="47"/>
        <v>0</v>
      </c>
      <c r="AK158" s="74">
        <f t="shared" si="48"/>
        <v>0</v>
      </c>
      <c r="AL158" s="73" t="str">
        <f t="shared" si="49"/>
        <v>所</v>
      </c>
      <c r="AM158" s="73" t="str">
        <f>IF($F158="學生",VLOOKUP($H158,系所名稱!$B$1:$D$122,3,FALSE),"非在校生")</f>
        <v>其他</v>
      </c>
      <c r="AN158" s="74" t="str">
        <f t="shared" si="50"/>
        <v>其他系所</v>
      </c>
      <c r="AO158" s="74" t="str">
        <f t="shared" si="51"/>
        <v>其他系所</v>
      </c>
      <c r="AP158" s="6"/>
      <c r="AQ158" s="6"/>
      <c r="AR158" s="19"/>
    </row>
    <row r="159" spans="1:44">
      <c r="A159" t="s">
        <v>6062</v>
      </c>
      <c r="B159" t="s">
        <v>6861</v>
      </c>
      <c r="C159" t="s">
        <v>1673</v>
      </c>
      <c r="D159" t="s">
        <v>21</v>
      </c>
      <c r="E159" t="s">
        <v>1674</v>
      </c>
      <c r="F159" t="s">
        <v>23</v>
      </c>
      <c r="G159" t="s">
        <v>67</v>
      </c>
      <c r="H159" t="s">
        <v>6862</v>
      </c>
      <c r="I159" t="s">
        <v>50</v>
      </c>
      <c r="J159">
        <v>956211919</v>
      </c>
      <c r="K159" t="s">
        <v>1675</v>
      </c>
      <c r="L159" t="s">
        <v>28</v>
      </c>
      <c r="M159" t="s">
        <v>30</v>
      </c>
      <c r="N159" t="s">
        <v>4952</v>
      </c>
      <c r="P159" t="s">
        <v>29</v>
      </c>
      <c r="R159" t="s">
        <v>6059</v>
      </c>
      <c r="S159" t="s">
        <v>1676</v>
      </c>
      <c r="T159" t="s">
        <v>1677</v>
      </c>
      <c r="U159">
        <v>6</v>
      </c>
      <c r="V159" t="s">
        <v>5002</v>
      </c>
      <c r="W159" t="s">
        <v>6687</v>
      </c>
      <c r="X159" s="25" t="s">
        <v>6686</v>
      </c>
      <c r="Y159">
        <v>2</v>
      </c>
      <c r="Z159">
        <v>107</v>
      </c>
      <c r="AA159">
        <v>1</v>
      </c>
      <c r="AB159">
        <v>1</v>
      </c>
      <c r="AC159">
        <v>10</v>
      </c>
      <c r="AD159" t="s">
        <v>29</v>
      </c>
      <c r="AE159" s="74" t="str">
        <f t="shared" si="44"/>
        <v>r06627025吳怡慧</v>
      </c>
      <c r="AF159" s="74">
        <f t="shared" si="45"/>
        <v>0</v>
      </c>
      <c r="AG159" s="74">
        <f t="shared" si="46"/>
        <v>1</v>
      </c>
      <c r="AH159" s="74">
        <f t="shared" si="52"/>
        <v>10</v>
      </c>
      <c r="AI159" s="74">
        <f t="shared" si="53"/>
        <v>0</v>
      </c>
      <c r="AJ159" s="74">
        <f t="shared" si="47"/>
        <v>0</v>
      </c>
      <c r="AK159" s="74">
        <f t="shared" si="48"/>
        <v>0</v>
      </c>
      <c r="AL159" s="73" t="str">
        <f t="shared" si="49"/>
        <v>所</v>
      </c>
      <c r="AM159" s="73" t="str">
        <f>IF($F159="學生",VLOOKUP($H159,系所名稱!$B$1:$D$122,3,FALSE),"非在校生")</f>
        <v>其他</v>
      </c>
      <c r="AN159" s="74" t="str">
        <f t="shared" si="50"/>
        <v>其他系所</v>
      </c>
      <c r="AO159" s="74" t="str">
        <f t="shared" si="51"/>
        <v>其他系所</v>
      </c>
      <c r="AP159" s="6"/>
      <c r="AQ159" s="6"/>
      <c r="AR159" s="19"/>
    </row>
    <row r="160" spans="1:44">
      <c r="A160" t="s">
        <v>6318</v>
      </c>
      <c r="B160" t="s">
        <v>1672</v>
      </c>
      <c r="C160" t="s">
        <v>1673</v>
      </c>
      <c r="D160" t="s">
        <v>21</v>
      </c>
      <c r="E160" t="s">
        <v>1674</v>
      </c>
      <c r="F160" t="s">
        <v>23</v>
      </c>
      <c r="G160" t="s">
        <v>67</v>
      </c>
      <c r="H160" t="s">
        <v>6862</v>
      </c>
      <c r="I160" t="s">
        <v>50</v>
      </c>
      <c r="J160">
        <v>956211919</v>
      </c>
      <c r="K160" t="s">
        <v>1675</v>
      </c>
      <c r="L160" t="s">
        <v>28</v>
      </c>
      <c r="M160" t="s">
        <v>29</v>
      </c>
      <c r="N160" t="s">
        <v>4952</v>
      </c>
      <c r="P160" t="s">
        <v>29</v>
      </c>
      <c r="R160" t="s">
        <v>5919</v>
      </c>
      <c r="S160" t="s">
        <v>1676</v>
      </c>
      <c r="T160" t="s">
        <v>1677</v>
      </c>
      <c r="U160">
        <v>6</v>
      </c>
      <c r="V160" t="s">
        <v>5002</v>
      </c>
      <c r="W160" t="s">
        <v>6687</v>
      </c>
      <c r="X160" s="25" t="s">
        <v>6695</v>
      </c>
      <c r="Y160">
        <v>2</v>
      </c>
      <c r="Z160">
        <v>107</v>
      </c>
      <c r="AA160">
        <v>1</v>
      </c>
      <c r="AB160">
        <v>1</v>
      </c>
      <c r="AC160">
        <v>10</v>
      </c>
      <c r="AD160" t="s">
        <v>29</v>
      </c>
      <c r="AE160" s="74" t="str">
        <f t="shared" si="44"/>
        <v>r06627025吳怡慧</v>
      </c>
      <c r="AF160" s="74">
        <f t="shared" si="45"/>
        <v>0</v>
      </c>
      <c r="AG160" s="74">
        <f t="shared" si="46"/>
        <v>1</v>
      </c>
      <c r="AH160" s="74">
        <f t="shared" si="52"/>
        <v>10</v>
      </c>
      <c r="AI160" s="74">
        <f t="shared" si="53"/>
        <v>0</v>
      </c>
      <c r="AJ160" s="74">
        <f t="shared" si="47"/>
        <v>0</v>
      </c>
      <c r="AK160" s="74">
        <f t="shared" si="48"/>
        <v>0</v>
      </c>
      <c r="AL160" s="73" t="str">
        <f t="shared" si="49"/>
        <v>所</v>
      </c>
      <c r="AM160" s="73" t="str">
        <f>IF($F160="學生",VLOOKUP($H160,系所名稱!$B$1:$D$122,3,FALSE),"非在校生")</f>
        <v>其他</v>
      </c>
      <c r="AN160" s="74" t="str">
        <f t="shared" si="50"/>
        <v>其他系所</v>
      </c>
      <c r="AO160" s="74" t="str">
        <f t="shared" si="51"/>
        <v>其他系所</v>
      </c>
      <c r="AP160" s="6"/>
      <c r="AQ160" s="6"/>
      <c r="AR160" s="19"/>
    </row>
    <row r="161" spans="1:44">
      <c r="A161" t="s">
        <v>6546</v>
      </c>
      <c r="B161" t="s">
        <v>1672</v>
      </c>
      <c r="C161" t="s">
        <v>1673</v>
      </c>
      <c r="D161" t="s">
        <v>21</v>
      </c>
      <c r="E161" t="s">
        <v>1674</v>
      </c>
      <c r="F161" t="s">
        <v>23</v>
      </c>
      <c r="G161" t="s">
        <v>67</v>
      </c>
      <c r="H161" t="s">
        <v>123</v>
      </c>
      <c r="I161" t="s">
        <v>50</v>
      </c>
      <c r="J161">
        <v>956211919</v>
      </c>
      <c r="K161" t="s">
        <v>1675</v>
      </c>
      <c r="L161" t="s">
        <v>28</v>
      </c>
      <c r="M161" t="s">
        <v>29</v>
      </c>
      <c r="N161" t="s">
        <v>4952</v>
      </c>
      <c r="P161" t="s">
        <v>29</v>
      </c>
      <c r="R161" t="s">
        <v>1045</v>
      </c>
      <c r="T161" t="s">
        <v>1677</v>
      </c>
      <c r="U161">
        <v>6</v>
      </c>
      <c r="V161" t="s">
        <v>5002</v>
      </c>
      <c r="W161" t="s">
        <v>6687</v>
      </c>
      <c r="X161" s="25" t="s">
        <v>6700</v>
      </c>
      <c r="Y161">
        <v>2</v>
      </c>
      <c r="Z161">
        <v>107</v>
      </c>
      <c r="AA161">
        <v>1</v>
      </c>
      <c r="AB161">
        <v>1</v>
      </c>
      <c r="AC161">
        <v>10</v>
      </c>
      <c r="AE161" s="74" t="str">
        <f t="shared" si="44"/>
        <v>r06627025吳怡慧</v>
      </c>
      <c r="AF161" s="74">
        <f t="shared" si="45"/>
        <v>0</v>
      </c>
      <c r="AG161" s="74">
        <f t="shared" si="46"/>
        <v>0</v>
      </c>
      <c r="AH161" s="74">
        <f t="shared" si="52"/>
        <v>0</v>
      </c>
      <c r="AI161" s="74">
        <f t="shared" si="53"/>
        <v>0</v>
      </c>
      <c r="AJ161" s="74">
        <f t="shared" si="47"/>
        <v>1</v>
      </c>
      <c r="AK161" s="74">
        <f t="shared" si="48"/>
        <v>0</v>
      </c>
      <c r="AL161" s="73" t="str">
        <f t="shared" si="49"/>
        <v>所</v>
      </c>
      <c r="AM161" s="73" t="str">
        <f>IF($F161="學生",VLOOKUP($H161,系所名稱!$B$1:$D$122,3,FALSE),"非在校生")</f>
        <v>其他</v>
      </c>
      <c r="AN161" s="74" t="str">
        <f t="shared" si="50"/>
        <v>其他系所</v>
      </c>
      <c r="AO161" s="74" t="str">
        <f t="shared" si="51"/>
        <v>其他系所</v>
      </c>
      <c r="AP161" s="6"/>
      <c r="AQ161" s="6"/>
      <c r="AR161" s="19"/>
    </row>
    <row r="162" spans="1:44">
      <c r="A162" t="s">
        <v>3594</v>
      </c>
      <c r="B162" t="s">
        <v>3595</v>
      </c>
      <c r="C162" t="s">
        <v>3596</v>
      </c>
      <c r="D162" t="s">
        <v>21</v>
      </c>
      <c r="E162" t="s">
        <v>3597</v>
      </c>
      <c r="F162" t="s">
        <v>177</v>
      </c>
      <c r="J162">
        <v>912229095</v>
      </c>
      <c r="K162" t="s">
        <v>3598</v>
      </c>
      <c r="L162" t="s">
        <v>28</v>
      </c>
      <c r="M162" t="s">
        <v>30</v>
      </c>
      <c r="N162">
        <f>IF($R162="網路報名",IF($P162="否",1,0),0)</f>
        <v>0</v>
      </c>
      <c r="O162">
        <f>IF($R162="網路報名",IF($P162="是",1,0),0)</f>
        <v>1</v>
      </c>
      <c r="P162" t="s">
        <v>29</v>
      </c>
      <c r="R162" t="s">
        <v>3588</v>
      </c>
      <c r="S162" t="s">
        <v>3599</v>
      </c>
      <c r="T162" t="s">
        <v>3600</v>
      </c>
      <c r="U162">
        <f>IF($R162="志工",$AC162*2,IF($R162="網路報名",$AC162,0))</f>
        <v>10</v>
      </c>
      <c r="V162" t="s">
        <v>5002</v>
      </c>
      <c r="W162" t="s">
        <v>5004</v>
      </c>
      <c r="X162" s="25" t="s">
        <v>3481</v>
      </c>
      <c r="Y162">
        <v>2</v>
      </c>
      <c r="Z162">
        <v>107</v>
      </c>
      <c r="AA162">
        <v>1</v>
      </c>
      <c r="AB162">
        <v>1</v>
      </c>
      <c r="AC162">
        <v>10</v>
      </c>
      <c r="AD162" t="s">
        <v>30</v>
      </c>
      <c r="AE162" s="74" t="str">
        <f t="shared" si="44"/>
        <v>minyingwu吳旻穎</v>
      </c>
      <c r="AF162" s="74">
        <f t="shared" ref="AF162:AF195" si="54">IF($R162="網路報名",IF($P162="否",1,0),0)</f>
        <v>0</v>
      </c>
      <c r="AG162" s="74">
        <f t="shared" si="46"/>
        <v>1</v>
      </c>
      <c r="AH162" s="74">
        <f t="shared" si="52"/>
        <v>10</v>
      </c>
      <c r="AI162" s="74">
        <f t="shared" si="53"/>
        <v>0</v>
      </c>
      <c r="AJ162" s="74">
        <f t="shared" ref="AJ162:AJ195" si="55">IF(R162="現場報名",1,0)</f>
        <v>0</v>
      </c>
      <c r="AK162" s="74">
        <f t="shared" ref="AK162:AK195" si="56">IF(R162="志工",1,0)</f>
        <v>0</v>
      </c>
      <c r="AL162" s="73" t="str">
        <f t="shared" ref="AL162:AL195" si="57">IF($F162="學生",IF($I162="學士班","系","所"),"其他")</f>
        <v>其他</v>
      </c>
      <c r="AM162" s="73" t="str">
        <f>IF($F162="學生",VLOOKUP($H162,系所名稱!$B$1:$D$122,3,FALSE),"非在校生")</f>
        <v>非在校生</v>
      </c>
      <c r="AN162" s="74" t="str">
        <f t="shared" ref="AN162:AN195" si="58">IF($AM162="EMBA","EMBA",IF($AM162="GMBA","GMBA",IF($AM162="EiMBA","EiMBA",IF($AM162="其他","其他系所",IF($AM162="非在校生","其他",CONCATENATE($AM162,$AL162))))))</f>
        <v>其他</v>
      </c>
      <c r="AO162" s="74" t="str">
        <f t="shared" ref="AO162:AO195" si="59">IF($AN162="會計所","會研所",$AN162)</f>
        <v>其他</v>
      </c>
      <c r="AP162" s="6"/>
      <c r="AQ162" s="6"/>
      <c r="AR162" s="19"/>
    </row>
    <row r="163" spans="1:44">
      <c r="A163" t="s">
        <v>2900</v>
      </c>
      <c r="B163" t="s">
        <v>2901</v>
      </c>
      <c r="C163" t="s">
        <v>2902</v>
      </c>
      <c r="D163" t="s">
        <v>21</v>
      </c>
      <c r="E163" t="s">
        <v>2903</v>
      </c>
      <c r="F163" t="s">
        <v>23</v>
      </c>
      <c r="G163" t="s">
        <v>24</v>
      </c>
      <c r="H163" t="s">
        <v>257</v>
      </c>
      <c r="I163" t="s">
        <v>41</v>
      </c>
      <c r="J163">
        <v>937123136</v>
      </c>
      <c r="K163" t="s">
        <v>2904</v>
      </c>
      <c r="L163" t="s">
        <v>28</v>
      </c>
      <c r="M163" t="s">
        <v>30</v>
      </c>
      <c r="N163">
        <f>IF($R163="網路報名",IF($P163="否",1,0),0)</f>
        <v>0</v>
      </c>
      <c r="O163">
        <f>IF($R163="網路報名",IF($P163="是",1,0),0)</f>
        <v>1</v>
      </c>
      <c r="P163" t="s">
        <v>29</v>
      </c>
      <c r="R163" t="s">
        <v>2790</v>
      </c>
      <c r="S163" t="s">
        <v>2858</v>
      </c>
      <c r="T163" t="s">
        <v>2905</v>
      </c>
      <c r="U163">
        <f>IF($R163="志工",$AC163*2,IF($R163="網路報名",$AC163,0))</f>
        <v>10</v>
      </c>
      <c r="V163" t="s">
        <v>5002</v>
      </c>
      <c r="W163" t="s">
        <v>5004</v>
      </c>
      <c r="X163" s="25" t="s">
        <v>3292</v>
      </c>
      <c r="Y163">
        <v>2</v>
      </c>
      <c r="Z163">
        <v>107</v>
      </c>
      <c r="AA163">
        <v>1</v>
      </c>
      <c r="AB163">
        <v>1</v>
      </c>
      <c r="AC163">
        <v>10</v>
      </c>
      <c r="AD163" t="s">
        <v>29</v>
      </c>
      <c r="AE163" s="74" t="str">
        <f t="shared" si="44"/>
        <v>b05703071吳采諭</v>
      </c>
      <c r="AF163" s="74">
        <f t="shared" si="54"/>
        <v>0</v>
      </c>
      <c r="AG163" s="74">
        <f t="shared" si="46"/>
        <v>1</v>
      </c>
      <c r="AH163" s="74">
        <f t="shared" si="52"/>
        <v>10</v>
      </c>
      <c r="AI163" s="74">
        <f t="shared" si="53"/>
        <v>0</v>
      </c>
      <c r="AJ163" s="74">
        <f t="shared" si="55"/>
        <v>0</v>
      </c>
      <c r="AK163" s="74">
        <f t="shared" si="56"/>
        <v>0</v>
      </c>
      <c r="AL163" s="73" t="str">
        <f t="shared" si="57"/>
        <v>系</v>
      </c>
      <c r="AM163" s="73" t="str">
        <f>IF($F163="學生",VLOOKUP($H163,系所名稱!$B$1:$D$122,3,FALSE),"非在校生")</f>
        <v>財金</v>
      </c>
      <c r="AN163" s="74" t="str">
        <f t="shared" si="58"/>
        <v>財金系</v>
      </c>
      <c r="AO163" s="74" t="str">
        <f t="shared" si="59"/>
        <v>財金系</v>
      </c>
      <c r="AP163" s="6"/>
      <c r="AQ163" s="6"/>
      <c r="AR163" s="19"/>
    </row>
    <row r="164" spans="1:44">
      <c r="A164" t="s">
        <v>858</v>
      </c>
      <c r="B164" t="s">
        <v>875</v>
      </c>
      <c r="C164" t="s">
        <v>876</v>
      </c>
      <c r="D164" t="s">
        <v>38</v>
      </c>
      <c r="E164" t="s">
        <v>877</v>
      </c>
      <c r="F164" t="s">
        <v>23</v>
      </c>
      <c r="G164" t="s">
        <v>24</v>
      </c>
      <c r="H164" t="s">
        <v>187</v>
      </c>
      <c r="I164" t="s">
        <v>41</v>
      </c>
      <c r="J164">
        <v>975285488</v>
      </c>
      <c r="K164" t="s">
        <v>878</v>
      </c>
      <c r="L164" t="s">
        <v>28</v>
      </c>
      <c r="M164" t="s">
        <v>29</v>
      </c>
      <c r="N164">
        <f>IF($R164="網路報名",IF($P164="否",1,0),0)</f>
        <v>0</v>
      </c>
      <c r="O164">
        <f>IF($R164="網路報名",IF($P164="是",1,0),0)</f>
        <v>0</v>
      </c>
      <c r="P164" t="s">
        <v>29</v>
      </c>
      <c r="R164" t="s">
        <v>853</v>
      </c>
      <c r="T164" t="s">
        <v>879</v>
      </c>
      <c r="U164">
        <f>IF($R164="志工",$AC164*2,IF($R164="網路報名",$AC164,0))</f>
        <v>0</v>
      </c>
      <c r="V164" t="s">
        <v>5002</v>
      </c>
      <c r="W164" t="s">
        <v>5004</v>
      </c>
      <c r="X164" s="25" t="s">
        <v>778</v>
      </c>
      <c r="Y164">
        <v>2</v>
      </c>
      <c r="Z164">
        <v>107</v>
      </c>
      <c r="AA164">
        <v>1</v>
      </c>
      <c r="AB164">
        <v>1</v>
      </c>
      <c r="AC164">
        <v>10</v>
      </c>
      <c r="AE164" s="74" t="str">
        <f t="shared" si="44"/>
        <v>b07701113吳冠霖</v>
      </c>
      <c r="AF164" s="74">
        <f t="shared" si="54"/>
        <v>0</v>
      </c>
      <c r="AG164" s="74">
        <f t="shared" si="46"/>
        <v>0</v>
      </c>
      <c r="AH164" s="74">
        <f t="shared" si="52"/>
        <v>0</v>
      </c>
      <c r="AI164" s="74">
        <f t="shared" si="53"/>
        <v>0</v>
      </c>
      <c r="AJ164" s="74">
        <f t="shared" si="55"/>
        <v>1</v>
      </c>
      <c r="AK164" s="74">
        <f t="shared" si="56"/>
        <v>0</v>
      </c>
      <c r="AL164" s="73" t="str">
        <f t="shared" si="57"/>
        <v>系</v>
      </c>
      <c r="AM164" s="73" t="str">
        <f>IF($F164="學生",VLOOKUP($H164,系所名稱!$B$1:$D$122,3,FALSE),"非在校生")</f>
        <v>工管</v>
      </c>
      <c r="AN164" s="74" t="str">
        <f t="shared" si="58"/>
        <v>工管系</v>
      </c>
      <c r="AO164" s="74" t="str">
        <f t="shared" si="59"/>
        <v>工管系</v>
      </c>
      <c r="AP164" s="6"/>
      <c r="AQ164" s="6"/>
      <c r="AR164" s="19"/>
    </row>
    <row r="165" spans="1:44">
      <c r="A165" t="s">
        <v>5286</v>
      </c>
      <c r="B165" t="s">
        <v>5287</v>
      </c>
      <c r="C165" t="s">
        <v>5288</v>
      </c>
      <c r="D165" t="s">
        <v>38</v>
      </c>
      <c r="E165" t="s">
        <v>5289</v>
      </c>
      <c r="F165" t="s">
        <v>23</v>
      </c>
      <c r="G165" t="s">
        <v>24</v>
      </c>
      <c r="H165" t="s">
        <v>40</v>
      </c>
      <c r="I165" t="s">
        <v>50</v>
      </c>
      <c r="J165">
        <v>932130748</v>
      </c>
      <c r="K165" t="s">
        <v>5290</v>
      </c>
      <c r="L165" t="s">
        <v>28</v>
      </c>
      <c r="M165" t="s">
        <v>29</v>
      </c>
      <c r="N165" t="s">
        <v>4952</v>
      </c>
      <c r="P165" t="s">
        <v>29</v>
      </c>
      <c r="R165" t="s">
        <v>1045</v>
      </c>
      <c r="T165" t="s">
        <v>5291</v>
      </c>
      <c r="U165">
        <v>6</v>
      </c>
      <c r="V165" t="s">
        <v>5294</v>
      </c>
      <c r="W165" t="s">
        <v>5295</v>
      </c>
      <c r="X165" s="25" t="s">
        <v>5296</v>
      </c>
      <c r="Y165">
        <v>2</v>
      </c>
      <c r="Z165">
        <v>107</v>
      </c>
      <c r="AA165">
        <v>1</v>
      </c>
      <c r="AB165">
        <v>1</v>
      </c>
      <c r="AC165">
        <v>10</v>
      </c>
      <c r="AE165" s="74" t="str">
        <f t="shared" si="44"/>
        <v>r06724041吳彥融</v>
      </c>
      <c r="AF165" s="74">
        <f t="shared" si="54"/>
        <v>0</v>
      </c>
      <c r="AG165" s="74">
        <f t="shared" si="46"/>
        <v>0</v>
      </c>
      <c r="AH165" s="74">
        <f t="shared" si="52"/>
        <v>0</v>
      </c>
      <c r="AI165" s="74">
        <f t="shared" si="53"/>
        <v>0</v>
      </c>
      <c r="AJ165" s="74">
        <f t="shared" si="55"/>
        <v>1</v>
      </c>
      <c r="AK165" s="74">
        <f t="shared" si="56"/>
        <v>0</v>
      </c>
      <c r="AL165" s="73" t="str">
        <f t="shared" si="57"/>
        <v>所</v>
      </c>
      <c r="AM165" s="73" t="str">
        <f>IF($F165="學生",VLOOKUP($H165,系所名稱!$B$1:$D$122,3,FALSE),"非在校生")</f>
        <v>國企</v>
      </c>
      <c r="AN165" s="74" t="str">
        <f t="shared" si="58"/>
        <v>國企所</v>
      </c>
      <c r="AO165" s="74" t="str">
        <f t="shared" si="59"/>
        <v>國企所</v>
      </c>
      <c r="AP165" s="6"/>
      <c r="AQ165" s="6"/>
      <c r="AR165" s="19"/>
    </row>
    <row r="166" spans="1:44">
      <c r="A166" t="s">
        <v>5401</v>
      </c>
      <c r="B166" t="s">
        <v>5287</v>
      </c>
      <c r="C166" t="s">
        <v>5288</v>
      </c>
      <c r="D166" t="s">
        <v>38</v>
      </c>
      <c r="E166" t="s">
        <v>5289</v>
      </c>
      <c r="F166" t="s">
        <v>23</v>
      </c>
      <c r="G166" t="s">
        <v>24</v>
      </c>
      <c r="H166" t="s">
        <v>40</v>
      </c>
      <c r="I166" t="s">
        <v>50</v>
      </c>
      <c r="J166">
        <v>932130748</v>
      </c>
      <c r="K166" t="s">
        <v>5290</v>
      </c>
      <c r="L166" t="s">
        <v>28</v>
      </c>
      <c r="M166" t="s">
        <v>29</v>
      </c>
      <c r="N166" t="s">
        <v>4952</v>
      </c>
      <c r="P166" t="s">
        <v>5380</v>
      </c>
      <c r="R166" t="s">
        <v>5385</v>
      </c>
      <c r="S166" t="s">
        <v>5257</v>
      </c>
      <c r="T166" t="s">
        <v>5291</v>
      </c>
      <c r="U166">
        <v>6</v>
      </c>
      <c r="V166" t="s">
        <v>5386</v>
      </c>
      <c r="W166" t="s">
        <v>5387</v>
      </c>
      <c r="X166" s="25" t="s">
        <v>5388</v>
      </c>
      <c r="Y166">
        <v>2</v>
      </c>
      <c r="Z166">
        <v>107</v>
      </c>
      <c r="AA166">
        <v>1</v>
      </c>
      <c r="AB166">
        <v>1</v>
      </c>
      <c r="AC166">
        <v>10</v>
      </c>
      <c r="AD166" t="s">
        <v>29</v>
      </c>
      <c r="AE166" s="74" t="str">
        <f t="shared" si="44"/>
        <v>r06724041吳彥融</v>
      </c>
      <c r="AF166" s="74">
        <f t="shared" si="54"/>
        <v>1</v>
      </c>
      <c r="AG166" s="74">
        <f t="shared" si="46"/>
        <v>0</v>
      </c>
      <c r="AH166" s="74">
        <f t="shared" si="52"/>
        <v>0</v>
      </c>
      <c r="AI166" s="74">
        <f t="shared" si="53"/>
        <v>1</v>
      </c>
      <c r="AJ166" s="74">
        <f t="shared" si="55"/>
        <v>0</v>
      </c>
      <c r="AK166" s="74">
        <f t="shared" si="56"/>
        <v>0</v>
      </c>
      <c r="AL166" s="73" t="str">
        <f t="shared" si="57"/>
        <v>所</v>
      </c>
      <c r="AM166" s="73" t="str">
        <f>IF($F166="學生",VLOOKUP($H166,系所名稱!$B$1:$D$122,3,FALSE),"非在校生")</f>
        <v>國企</v>
      </c>
      <c r="AN166" s="74" t="str">
        <f t="shared" si="58"/>
        <v>國企所</v>
      </c>
      <c r="AO166" s="74" t="str">
        <f t="shared" si="59"/>
        <v>國企所</v>
      </c>
      <c r="AP166" s="6"/>
      <c r="AQ166" s="6"/>
      <c r="AR166" s="19"/>
    </row>
    <row r="167" spans="1:44">
      <c r="A167" t="s">
        <v>6113</v>
      </c>
      <c r="B167" t="s">
        <v>5287</v>
      </c>
      <c r="C167" t="s">
        <v>5288</v>
      </c>
      <c r="D167" t="s">
        <v>38</v>
      </c>
      <c r="E167" t="s">
        <v>5289</v>
      </c>
      <c r="F167" t="s">
        <v>23</v>
      </c>
      <c r="G167" t="s">
        <v>24</v>
      </c>
      <c r="H167" t="s">
        <v>40</v>
      </c>
      <c r="I167" t="s">
        <v>50</v>
      </c>
      <c r="J167">
        <v>932130748</v>
      </c>
      <c r="K167" t="s">
        <v>5290</v>
      </c>
      <c r="L167" t="s">
        <v>28</v>
      </c>
      <c r="M167" t="s">
        <v>29</v>
      </c>
      <c r="N167" t="s">
        <v>4952</v>
      </c>
      <c r="P167" t="s">
        <v>29</v>
      </c>
      <c r="R167" t="s">
        <v>6059</v>
      </c>
      <c r="S167" t="s">
        <v>5257</v>
      </c>
      <c r="T167" t="s">
        <v>5291</v>
      </c>
      <c r="U167">
        <v>6</v>
      </c>
      <c r="V167" t="s">
        <v>5002</v>
      </c>
      <c r="W167" t="s">
        <v>6687</v>
      </c>
      <c r="X167" s="25" t="s">
        <v>6686</v>
      </c>
      <c r="Y167">
        <v>2</v>
      </c>
      <c r="Z167">
        <v>107</v>
      </c>
      <c r="AA167">
        <v>1</v>
      </c>
      <c r="AB167">
        <v>1</v>
      </c>
      <c r="AC167">
        <v>10</v>
      </c>
      <c r="AD167" t="s">
        <v>29</v>
      </c>
      <c r="AE167" s="74" t="str">
        <f t="shared" si="44"/>
        <v>r06724041吳彥融</v>
      </c>
      <c r="AF167" s="74">
        <f t="shared" si="54"/>
        <v>0</v>
      </c>
      <c r="AG167" s="74">
        <f t="shared" si="46"/>
        <v>1</v>
      </c>
      <c r="AH167" s="74">
        <f t="shared" si="52"/>
        <v>10</v>
      </c>
      <c r="AI167" s="74">
        <f t="shared" si="53"/>
        <v>0</v>
      </c>
      <c r="AJ167" s="74">
        <f t="shared" si="55"/>
        <v>0</v>
      </c>
      <c r="AK167" s="74">
        <f t="shared" si="56"/>
        <v>0</v>
      </c>
      <c r="AL167" s="73" t="str">
        <f t="shared" si="57"/>
        <v>所</v>
      </c>
      <c r="AM167" s="73" t="str">
        <f>IF($F167="學生",VLOOKUP($H167,系所名稱!$B$1:$D$122,3,FALSE),"非在校生")</f>
        <v>國企</v>
      </c>
      <c r="AN167" s="74" t="str">
        <f t="shared" si="58"/>
        <v>國企所</v>
      </c>
      <c r="AO167" s="74" t="str">
        <f t="shared" si="59"/>
        <v>國企所</v>
      </c>
      <c r="AP167" s="6"/>
      <c r="AQ167" s="6"/>
      <c r="AR167" s="19"/>
    </row>
    <row r="168" spans="1:44">
      <c r="A168" t="s">
        <v>3601</v>
      </c>
      <c r="B168" t="s">
        <v>3602</v>
      </c>
      <c r="C168" t="s">
        <v>3603</v>
      </c>
      <c r="D168" t="s">
        <v>21</v>
      </c>
      <c r="E168" t="s">
        <v>3604</v>
      </c>
      <c r="F168" t="s">
        <v>23</v>
      </c>
      <c r="G168" t="s">
        <v>24</v>
      </c>
      <c r="H168" t="s">
        <v>187</v>
      </c>
      <c r="I168" t="s">
        <v>41</v>
      </c>
      <c r="J168">
        <v>905276066</v>
      </c>
      <c r="K168" t="s">
        <v>3605</v>
      </c>
      <c r="L168" t="s">
        <v>28</v>
      </c>
      <c r="M168" t="s">
        <v>30</v>
      </c>
      <c r="N168">
        <f>IF($R168="網路報名",IF($P168="否",1,0),0)</f>
        <v>0</v>
      </c>
      <c r="O168">
        <f>IF($R168="網路報名",IF($P168="是",1,0),0)</f>
        <v>1</v>
      </c>
      <c r="P168" t="s">
        <v>29</v>
      </c>
      <c r="R168" t="s">
        <v>31</v>
      </c>
      <c r="S168" t="s">
        <v>738</v>
      </c>
      <c r="T168" t="s">
        <v>3606</v>
      </c>
      <c r="U168">
        <f>IF($R168="志工",$AC168*2,IF($R168="網路報名",$AC168,0))</f>
        <v>10</v>
      </c>
      <c r="V168" t="s">
        <v>5002</v>
      </c>
      <c r="W168" t="s">
        <v>5004</v>
      </c>
      <c r="X168" s="25" t="s">
        <v>3481</v>
      </c>
      <c r="Y168">
        <v>2</v>
      </c>
      <c r="Z168">
        <v>107</v>
      </c>
      <c r="AA168">
        <v>1</v>
      </c>
      <c r="AB168">
        <v>1</v>
      </c>
      <c r="AC168">
        <v>10</v>
      </c>
      <c r="AD168" t="s">
        <v>2783</v>
      </c>
      <c r="AE168" s="74" t="str">
        <f t="shared" si="44"/>
        <v>b04701118吳政萱</v>
      </c>
      <c r="AF168" s="74">
        <f t="shared" si="54"/>
        <v>0</v>
      </c>
      <c r="AG168" s="74">
        <f t="shared" si="46"/>
        <v>1</v>
      </c>
      <c r="AH168" s="74">
        <f t="shared" si="52"/>
        <v>10</v>
      </c>
      <c r="AI168" s="74">
        <f t="shared" si="53"/>
        <v>0</v>
      </c>
      <c r="AJ168" s="74">
        <f t="shared" si="55"/>
        <v>0</v>
      </c>
      <c r="AK168" s="74">
        <f t="shared" si="56"/>
        <v>0</v>
      </c>
      <c r="AL168" s="73" t="str">
        <f t="shared" si="57"/>
        <v>系</v>
      </c>
      <c r="AM168" s="73" t="str">
        <f>IF($F168="學生",VLOOKUP($H168,系所名稱!$B$1:$D$122,3,FALSE),"非在校生")</f>
        <v>工管</v>
      </c>
      <c r="AN168" s="74" t="str">
        <f t="shared" si="58"/>
        <v>工管系</v>
      </c>
      <c r="AO168" s="74" t="str">
        <f t="shared" si="59"/>
        <v>工管系</v>
      </c>
      <c r="AP168" s="6"/>
      <c r="AQ168" s="6"/>
      <c r="AR168" s="19"/>
    </row>
    <row r="169" spans="1:44">
      <c r="A169" t="s">
        <v>5687</v>
      </c>
      <c r="B169" t="s">
        <v>3602</v>
      </c>
      <c r="C169" t="s">
        <v>3603</v>
      </c>
      <c r="D169" t="s">
        <v>21</v>
      </c>
      <c r="E169" t="s">
        <v>3604</v>
      </c>
      <c r="F169" t="s">
        <v>23</v>
      </c>
      <c r="G169" t="s">
        <v>24</v>
      </c>
      <c r="H169" t="s">
        <v>187</v>
      </c>
      <c r="I169" t="s">
        <v>41</v>
      </c>
      <c r="J169">
        <v>905276066</v>
      </c>
      <c r="K169" t="s">
        <v>3605</v>
      </c>
      <c r="L169" t="s">
        <v>28</v>
      </c>
      <c r="M169" t="s">
        <v>30</v>
      </c>
      <c r="N169" t="s">
        <v>4952</v>
      </c>
      <c r="P169" t="s">
        <v>29</v>
      </c>
      <c r="R169" t="s">
        <v>31</v>
      </c>
      <c r="S169" t="s">
        <v>738</v>
      </c>
      <c r="T169" t="s">
        <v>3606</v>
      </c>
      <c r="U169">
        <v>6</v>
      </c>
      <c r="V169" t="s">
        <v>719</v>
      </c>
      <c r="W169" t="s">
        <v>5004</v>
      </c>
      <c r="X169" s="25" t="s">
        <v>5679</v>
      </c>
      <c r="Y169">
        <v>2</v>
      </c>
      <c r="Z169">
        <v>107</v>
      </c>
      <c r="AA169">
        <v>1</v>
      </c>
      <c r="AB169">
        <v>1</v>
      </c>
      <c r="AC169">
        <v>10</v>
      </c>
      <c r="AD169" t="s">
        <v>29</v>
      </c>
      <c r="AE169" s="74" t="str">
        <f t="shared" si="44"/>
        <v>b04701118吳政萱</v>
      </c>
      <c r="AF169" s="74">
        <f t="shared" si="54"/>
        <v>0</v>
      </c>
      <c r="AG169" s="74">
        <f t="shared" si="46"/>
        <v>1</v>
      </c>
      <c r="AH169" s="74">
        <f t="shared" si="52"/>
        <v>10</v>
      </c>
      <c r="AI169" s="74">
        <f t="shared" si="53"/>
        <v>0</v>
      </c>
      <c r="AJ169" s="74">
        <f t="shared" si="55"/>
        <v>0</v>
      </c>
      <c r="AK169" s="74">
        <f t="shared" si="56"/>
        <v>0</v>
      </c>
      <c r="AL169" s="73" t="str">
        <f t="shared" si="57"/>
        <v>系</v>
      </c>
      <c r="AM169" s="73" t="str">
        <f>IF($F169="學生",VLOOKUP($H169,系所名稱!$B$1:$D$122,3,FALSE),"非在校生")</f>
        <v>工管</v>
      </c>
      <c r="AN169" s="74" t="str">
        <f t="shared" si="58"/>
        <v>工管系</v>
      </c>
      <c r="AO169" s="74" t="str">
        <f t="shared" si="59"/>
        <v>工管系</v>
      </c>
      <c r="AP169" s="6"/>
      <c r="AQ169" s="6"/>
      <c r="AR169" s="19"/>
    </row>
    <row r="170" spans="1:44">
      <c r="A170" t="s">
        <v>6075</v>
      </c>
      <c r="B170" t="s">
        <v>3602</v>
      </c>
      <c r="C170" t="s">
        <v>3603</v>
      </c>
      <c r="D170" t="s">
        <v>21</v>
      </c>
      <c r="E170" t="s">
        <v>3604</v>
      </c>
      <c r="F170" t="s">
        <v>23</v>
      </c>
      <c r="G170" t="s">
        <v>24</v>
      </c>
      <c r="H170" t="s">
        <v>187</v>
      </c>
      <c r="I170" t="s">
        <v>41</v>
      </c>
      <c r="J170">
        <v>905276066</v>
      </c>
      <c r="K170" t="s">
        <v>3605</v>
      </c>
      <c r="L170" t="s">
        <v>28</v>
      </c>
      <c r="M170" t="s">
        <v>30</v>
      </c>
      <c r="N170" t="s">
        <v>4952</v>
      </c>
      <c r="P170" t="s">
        <v>29</v>
      </c>
      <c r="R170" s="78" t="s">
        <v>6071</v>
      </c>
      <c r="S170" t="s">
        <v>738</v>
      </c>
      <c r="T170" t="s">
        <v>3606</v>
      </c>
      <c r="U170">
        <v>6</v>
      </c>
      <c r="V170" t="s">
        <v>5002</v>
      </c>
      <c r="W170" t="s">
        <v>6687</v>
      </c>
      <c r="X170" s="25" t="s">
        <v>6686</v>
      </c>
      <c r="Y170">
        <v>2</v>
      </c>
      <c r="Z170">
        <v>107</v>
      </c>
      <c r="AA170">
        <v>1</v>
      </c>
      <c r="AB170">
        <v>1</v>
      </c>
      <c r="AC170">
        <v>10</v>
      </c>
      <c r="AD170" t="s">
        <v>29</v>
      </c>
      <c r="AE170" s="74" t="str">
        <f t="shared" si="44"/>
        <v>b04701118吳政萱</v>
      </c>
      <c r="AF170" s="74">
        <f t="shared" si="54"/>
        <v>0</v>
      </c>
      <c r="AG170" s="74">
        <f t="shared" si="46"/>
        <v>1</v>
      </c>
      <c r="AH170" s="74">
        <f t="shared" si="52"/>
        <v>10</v>
      </c>
      <c r="AI170" s="74">
        <f t="shared" si="53"/>
        <v>0</v>
      </c>
      <c r="AJ170" s="74">
        <f t="shared" si="55"/>
        <v>0</v>
      </c>
      <c r="AK170" s="74">
        <f t="shared" si="56"/>
        <v>0</v>
      </c>
      <c r="AL170" s="73" t="str">
        <f t="shared" si="57"/>
        <v>系</v>
      </c>
      <c r="AM170" s="73" t="str">
        <f>IF($F170="學生",VLOOKUP($H170,系所名稱!$B$1:$D$122,3,FALSE),"非在校生")</f>
        <v>工管</v>
      </c>
      <c r="AN170" s="74" t="str">
        <f t="shared" si="58"/>
        <v>工管系</v>
      </c>
      <c r="AO170" s="74" t="str">
        <f t="shared" si="59"/>
        <v>工管系</v>
      </c>
      <c r="AP170" s="6"/>
      <c r="AQ170" s="6"/>
      <c r="AR170" s="19"/>
    </row>
    <row r="171" spans="1:44">
      <c r="A171" t="s">
        <v>2543</v>
      </c>
      <c r="B171" t="s">
        <v>2544</v>
      </c>
      <c r="C171" t="s">
        <v>2545</v>
      </c>
      <c r="D171" t="s">
        <v>38</v>
      </c>
      <c r="E171" t="s">
        <v>2546</v>
      </c>
      <c r="F171" t="s">
        <v>23</v>
      </c>
      <c r="G171" t="s">
        <v>24</v>
      </c>
      <c r="H171" t="s">
        <v>76</v>
      </c>
      <c r="I171" t="s">
        <v>41</v>
      </c>
      <c r="J171">
        <v>988542689</v>
      </c>
      <c r="K171" t="s">
        <v>2547</v>
      </c>
      <c r="L171" t="s">
        <v>28</v>
      </c>
      <c r="M171" t="s">
        <v>30</v>
      </c>
      <c r="N171">
        <f t="shared" ref="N171:N179" si="60">IF($R171="網路報名",IF($P171="否",1,0),0)</f>
        <v>0</v>
      </c>
      <c r="O171">
        <f t="shared" ref="O171:O179" si="61">IF($R171="網路報名",IF($P171="是",1,0),0)</f>
        <v>1</v>
      </c>
      <c r="P171" t="s">
        <v>29</v>
      </c>
      <c r="R171" t="s">
        <v>2002</v>
      </c>
      <c r="S171" t="s">
        <v>2548</v>
      </c>
      <c r="T171" t="s">
        <v>2549</v>
      </c>
      <c r="U171">
        <f t="shared" ref="U171:U179" si="62">IF($R171="志工",$AC171*2,IF($R171="網路報名",$AC171,0))</f>
        <v>10</v>
      </c>
      <c r="V171" t="s">
        <v>5002</v>
      </c>
      <c r="W171" t="s">
        <v>5004</v>
      </c>
      <c r="X171" s="25" t="s">
        <v>1996</v>
      </c>
      <c r="Y171">
        <v>2</v>
      </c>
      <c r="Z171">
        <v>107</v>
      </c>
      <c r="AA171">
        <v>1</v>
      </c>
      <c r="AB171">
        <v>1</v>
      </c>
      <c r="AC171">
        <v>10</v>
      </c>
      <c r="AD171" t="s">
        <v>30</v>
      </c>
      <c r="AE171" s="74" t="str">
        <f t="shared" si="44"/>
        <v>b05101038吳柏翰</v>
      </c>
      <c r="AF171" s="74">
        <f t="shared" si="54"/>
        <v>0</v>
      </c>
      <c r="AG171" s="74">
        <f t="shared" si="46"/>
        <v>1</v>
      </c>
      <c r="AH171" s="74">
        <f t="shared" si="52"/>
        <v>10</v>
      </c>
      <c r="AI171" s="74">
        <f t="shared" si="53"/>
        <v>0</v>
      </c>
      <c r="AJ171" s="74">
        <f t="shared" si="55"/>
        <v>0</v>
      </c>
      <c r="AK171" s="74">
        <f t="shared" si="56"/>
        <v>0</v>
      </c>
      <c r="AL171" s="73" t="str">
        <f t="shared" si="57"/>
        <v>系</v>
      </c>
      <c r="AM171" s="73" t="str">
        <f>IF($F171="學生",VLOOKUP($H171,系所名稱!$B$1:$D$122,3,FALSE),"非在校生")</f>
        <v>會計</v>
      </c>
      <c r="AN171" s="74" t="str">
        <f t="shared" si="58"/>
        <v>會計系</v>
      </c>
      <c r="AO171" s="74" t="str">
        <f t="shared" si="59"/>
        <v>會計系</v>
      </c>
      <c r="AP171" s="6"/>
      <c r="AQ171" s="6"/>
      <c r="AR171" s="19"/>
    </row>
    <row r="172" spans="1:44">
      <c r="A172" t="s">
        <v>2906</v>
      </c>
      <c r="B172" t="s">
        <v>2544</v>
      </c>
      <c r="C172" t="s">
        <v>2545</v>
      </c>
      <c r="D172" t="s">
        <v>38</v>
      </c>
      <c r="E172" t="s">
        <v>2546</v>
      </c>
      <c r="F172" t="s">
        <v>23</v>
      </c>
      <c r="G172" t="s">
        <v>24</v>
      </c>
      <c r="H172" t="s">
        <v>76</v>
      </c>
      <c r="I172" t="s">
        <v>41</v>
      </c>
      <c r="J172">
        <v>988542689</v>
      </c>
      <c r="K172" t="s">
        <v>2547</v>
      </c>
      <c r="L172" t="s">
        <v>28</v>
      </c>
      <c r="M172" t="s">
        <v>30</v>
      </c>
      <c r="N172">
        <f t="shared" si="60"/>
        <v>0</v>
      </c>
      <c r="O172">
        <f t="shared" si="61"/>
        <v>1</v>
      </c>
      <c r="P172" t="s">
        <v>29</v>
      </c>
      <c r="R172" t="s">
        <v>2775</v>
      </c>
      <c r="S172" t="s">
        <v>2548</v>
      </c>
      <c r="T172" t="s">
        <v>2549</v>
      </c>
      <c r="U172">
        <f t="shared" si="62"/>
        <v>10</v>
      </c>
      <c r="V172" t="s">
        <v>5002</v>
      </c>
      <c r="W172" t="s">
        <v>5004</v>
      </c>
      <c r="X172" s="25" t="s">
        <v>3292</v>
      </c>
      <c r="Y172">
        <v>2</v>
      </c>
      <c r="Z172">
        <v>107</v>
      </c>
      <c r="AA172">
        <v>1</v>
      </c>
      <c r="AB172">
        <v>1</v>
      </c>
      <c r="AC172">
        <v>10</v>
      </c>
      <c r="AD172" t="s">
        <v>2830</v>
      </c>
      <c r="AE172" s="74" t="str">
        <f t="shared" si="44"/>
        <v>b05101038吳柏翰</v>
      </c>
      <c r="AF172" s="74">
        <f t="shared" si="54"/>
        <v>0</v>
      </c>
      <c r="AG172" s="74">
        <f t="shared" si="46"/>
        <v>1</v>
      </c>
      <c r="AH172" s="74">
        <f t="shared" si="52"/>
        <v>10</v>
      </c>
      <c r="AI172" s="74">
        <f t="shared" si="53"/>
        <v>0</v>
      </c>
      <c r="AJ172" s="74">
        <f t="shared" si="55"/>
        <v>0</v>
      </c>
      <c r="AK172" s="74">
        <f t="shared" si="56"/>
        <v>0</v>
      </c>
      <c r="AL172" s="73" t="str">
        <f t="shared" si="57"/>
        <v>系</v>
      </c>
      <c r="AM172" s="73" t="str">
        <f>IF($F172="學生",VLOOKUP($H172,系所名稱!$B$1:$D$122,3,FALSE),"非在校生")</f>
        <v>會計</v>
      </c>
      <c r="AN172" s="74" t="str">
        <f t="shared" si="58"/>
        <v>會計系</v>
      </c>
      <c r="AO172" s="74" t="str">
        <f t="shared" si="59"/>
        <v>會計系</v>
      </c>
      <c r="AP172" s="6"/>
      <c r="AQ172" s="6"/>
      <c r="AR172" s="19"/>
    </row>
    <row r="173" spans="1:44">
      <c r="A173" t="s">
        <v>3607</v>
      </c>
      <c r="B173" t="s">
        <v>2544</v>
      </c>
      <c r="C173" t="s">
        <v>2545</v>
      </c>
      <c r="D173" t="s">
        <v>38</v>
      </c>
      <c r="E173" t="s">
        <v>2546</v>
      </c>
      <c r="F173" t="s">
        <v>23</v>
      </c>
      <c r="G173" t="s">
        <v>24</v>
      </c>
      <c r="H173" t="s">
        <v>76</v>
      </c>
      <c r="I173" t="s">
        <v>41</v>
      </c>
      <c r="J173">
        <v>988542689</v>
      </c>
      <c r="K173" t="s">
        <v>2547</v>
      </c>
      <c r="L173" t="s">
        <v>28</v>
      </c>
      <c r="M173" t="s">
        <v>30</v>
      </c>
      <c r="N173">
        <f t="shared" si="60"/>
        <v>0</v>
      </c>
      <c r="O173">
        <f t="shared" si="61"/>
        <v>1</v>
      </c>
      <c r="P173" t="s">
        <v>29</v>
      </c>
      <c r="R173" t="s">
        <v>31</v>
      </c>
      <c r="S173" t="s">
        <v>738</v>
      </c>
      <c r="T173" t="s">
        <v>2549</v>
      </c>
      <c r="U173">
        <f t="shared" si="62"/>
        <v>10</v>
      </c>
      <c r="V173" t="s">
        <v>5002</v>
      </c>
      <c r="W173" t="s">
        <v>5004</v>
      </c>
      <c r="X173" s="25" t="s">
        <v>3481</v>
      </c>
      <c r="Y173">
        <v>2</v>
      </c>
      <c r="Z173">
        <v>107</v>
      </c>
      <c r="AA173">
        <v>1</v>
      </c>
      <c r="AB173">
        <v>1</v>
      </c>
      <c r="AC173">
        <v>10</v>
      </c>
      <c r="AD173" t="s">
        <v>2830</v>
      </c>
      <c r="AE173" s="74" t="str">
        <f t="shared" si="44"/>
        <v>b05101038吳柏翰</v>
      </c>
      <c r="AF173" s="74">
        <f t="shared" si="54"/>
        <v>0</v>
      </c>
      <c r="AG173" s="74">
        <f t="shared" si="46"/>
        <v>1</v>
      </c>
      <c r="AH173" s="74">
        <f t="shared" si="52"/>
        <v>10</v>
      </c>
      <c r="AI173" s="74">
        <f t="shared" si="53"/>
        <v>0</v>
      </c>
      <c r="AJ173" s="74">
        <f t="shared" si="55"/>
        <v>0</v>
      </c>
      <c r="AK173" s="74">
        <f t="shared" si="56"/>
        <v>0</v>
      </c>
      <c r="AL173" s="73" t="str">
        <f t="shared" si="57"/>
        <v>系</v>
      </c>
      <c r="AM173" s="73" t="str">
        <f>IF($F173="學生",VLOOKUP($H173,系所名稱!$B$1:$D$122,3,FALSE),"非在校生")</f>
        <v>會計</v>
      </c>
      <c r="AN173" s="74" t="str">
        <f t="shared" si="58"/>
        <v>會計系</v>
      </c>
      <c r="AO173" s="74" t="str">
        <f t="shared" si="59"/>
        <v>會計系</v>
      </c>
      <c r="AP173" s="6"/>
      <c r="AQ173" s="6"/>
      <c r="AR173" s="19"/>
    </row>
    <row r="174" spans="1:44">
      <c r="A174" t="s">
        <v>3917</v>
      </c>
      <c r="B174" t="s">
        <v>2544</v>
      </c>
      <c r="C174" t="s">
        <v>2545</v>
      </c>
      <c r="D174" t="s">
        <v>38</v>
      </c>
      <c r="E174" t="s">
        <v>2546</v>
      </c>
      <c r="F174" t="s">
        <v>23</v>
      </c>
      <c r="G174" t="s">
        <v>24</v>
      </c>
      <c r="H174" t="s">
        <v>76</v>
      </c>
      <c r="I174" t="s">
        <v>41</v>
      </c>
      <c r="J174">
        <v>988542689</v>
      </c>
      <c r="K174" t="s">
        <v>2547</v>
      </c>
      <c r="L174" t="s">
        <v>28</v>
      </c>
      <c r="M174" t="s">
        <v>30</v>
      </c>
      <c r="N174">
        <f t="shared" si="60"/>
        <v>0</v>
      </c>
      <c r="O174">
        <f t="shared" si="61"/>
        <v>1</v>
      </c>
      <c r="P174" t="s">
        <v>29</v>
      </c>
      <c r="R174" t="s">
        <v>31</v>
      </c>
      <c r="S174" t="s">
        <v>2548</v>
      </c>
      <c r="T174" t="s">
        <v>2549</v>
      </c>
      <c r="U174">
        <f t="shared" si="62"/>
        <v>10</v>
      </c>
      <c r="V174" t="s">
        <v>5002</v>
      </c>
      <c r="W174" t="s">
        <v>5004</v>
      </c>
      <c r="X174" s="25" t="s">
        <v>3816</v>
      </c>
      <c r="Y174">
        <v>2</v>
      </c>
      <c r="Z174">
        <v>107</v>
      </c>
      <c r="AA174">
        <v>1</v>
      </c>
      <c r="AB174">
        <v>1</v>
      </c>
      <c r="AC174">
        <v>10</v>
      </c>
      <c r="AD174" t="s">
        <v>2830</v>
      </c>
      <c r="AE174" s="74" t="str">
        <f t="shared" si="44"/>
        <v>b05101038吳柏翰</v>
      </c>
      <c r="AF174" s="74">
        <f t="shared" si="54"/>
        <v>0</v>
      </c>
      <c r="AG174" s="74">
        <f t="shared" si="46"/>
        <v>1</v>
      </c>
      <c r="AH174" s="74">
        <f t="shared" si="52"/>
        <v>10</v>
      </c>
      <c r="AI174" s="74">
        <f t="shared" si="53"/>
        <v>0</v>
      </c>
      <c r="AJ174" s="74">
        <f t="shared" si="55"/>
        <v>0</v>
      </c>
      <c r="AK174" s="74">
        <f t="shared" si="56"/>
        <v>0</v>
      </c>
      <c r="AL174" s="73" t="str">
        <f t="shared" si="57"/>
        <v>系</v>
      </c>
      <c r="AM174" s="73" t="str">
        <f>IF($F174="學生",VLOOKUP($H174,系所名稱!$B$1:$D$122,3,FALSE),"非在校生")</f>
        <v>會計</v>
      </c>
      <c r="AN174" s="74" t="str">
        <f t="shared" si="58"/>
        <v>會計系</v>
      </c>
      <c r="AO174" s="74" t="str">
        <f t="shared" si="59"/>
        <v>會計系</v>
      </c>
      <c r="AP174" s="6"/>
      <c r="AQ174" s="6"/>
      <c r="AR174" s="19"/>
    </row>
    <row r="175" spans="1:44">
      <c r="A175" t="s">
        <v>510</v>
      </c>
      <c r="B175" t="s">
        <v>511</v>
      </c>
      <c r="C175" t="s">
        <v>512</v>
      </c>
      <c r="D175" t="s">
        <v>38</v>
      </c>
      <c r="E175" t="s">
        <v>513</v>
      </c>
      <c r="F175" t="s">
        <v>23</v>
      </c>
      <c r="G175" t="s">
        <v>67</v>
      </c>
      <c r="H175" t="s">
        <v>123</v>
      </c>
      <c r="I175" t="s">
        <v>50</v>
      </c>
      <c r="J175">
        <v>987294969</v>
      </c>
      <c r="K175" t="s">
        <v>514</v>
      </c>
      <c r="L175" t="s">
        <v>28</v>
      </c>
      <c r="M175" t="s">
        <v>30</v>
      </c>
      <c r="N175">
        <f t="shared" si="60"/>
        <v>0</v>
      </c>
      <c r="O175">
        <f t="shared" si="61"/>
        <v>1</v>
      </c>
      <c r="P175" t="s">
        <v>29</v>
      </c>
      <c r="R175" s="1" t="s">
        <v>365</v>
      </c>
      <c r="S175" t="s">
        <v>297</v>
      </c>
      <c r="T175" t="s">
        <v>515</v>
      </c>
      <c r="U175">
        <f t="shared" si="62"/>
        <v>10</v>
      </c>
      <c r="V175" t="s">
        <v>5002</v>
      </c>
      <c r="W175" t="s">
        <v>5004</v>
      </c>
      <c r="X175" s="88" t="s">
        <v>359</v>
      </c>
      <c r="Y175">
        <v>2</v>
      </c>
      <c r="Z175">
        <v>107</v>
      </c>
      <c r="AA175">
        <v>1</v>
      </c>
      <c r="AB175">
        <v>1</v>
      </c>
      <c r="AC175">
        <v>10</v>
      </c>
      <c r="AD175" t="s">
        <v>29</v>
      </c>
      <c r="AE175" s="74" t="str">
        <f t="shared" si="44"/>
        <v>r07627011吳秋賢</v>
      </c>
      <c r="AF175" s="74">
        <f t="shared" si="54"/>
        <v>0</v>
      </c>
      <c r="AG175" s="74">
        <f t="shared" si="46"/>
        <v>1</v>
      </c>
      <c r="AH175" s="74">
        <f t="shared" si="52"/>
        <v>10</v>
      </c>
      <c r="AI175" s="74">
        <f t="shared" si="53"/>
        <v>0</v>
      </c>
      <c r="AJ175" s="74">
        <f t="shared" si="55"/>
        <v>0</v>
      </c>
      <c r="AK175" s="74">
        <f t="shared" si="56"/>
        <v>0</v>
      </c>
      <c r="AL175" s="73" t="str">
        <f t="shared" si="57"/>
        <v>所</v>
      </c>
      <c r="AM175" s="73" t="str">
        <f>IF($F175="學生",VLOOKUP($H175,系所名稱!$B$1:$D$122,3,FALSE),"非在校生")</f>
        <v>其他</v>
      </c>
      <c r="AN175" s="74" t="str">
        <f t="shared" si="58"/>
        <v>其他系所</v>
      </c>
      <c r="AO175" s="74" t="str">
        <f t="shared" si="59"/>
        <v>其他系所</v>
      </c>
      <c r="AP175" s="6"/>
      <c r="AQ175" s="6"/>
      <c r="AR175" s="19"/>
    </row>
    <row r="176" spans="1:44">
      <c r="A176" t="s">
        <v>2541</v>
      </c>
      <c r="B176" t="s">
        <v>511</v>
      </c>
      <c r="C176" t="s">
        <v>512</v>
      </c>
      <c r="D176" t="s">
        <v>38</v>
      </c>
      <c r="E176" t="s">
        <v>513</v>
      </c>
      <c r="F176" t="s">
        <v>23</v>
      </c>
      <c r="G176" t="s">
        <v>67</v>
      </c>
      <c r="H176" t="s">
        <v>123</v>
      </c>
      <c r="I176" t="s">
        <v>50</v>
      </c>
      <c r="J176">
        <v>987294969</v>
      </c>
      <c r="K176" t="s">
        <v>514</v>
      </c>
      <c r="L176" t="s">
        <v>28</v>
      </c>
      <c r="M176" t="s">
        <v>30</v>
      </c>
      <c r="N176">
        <f t="shared" si="60"/>
        <v>0</v>
      </c>
      <c r="O176">
        <f t="shared" si="61"/>
        <v>1</v>
      </c>
      <c r="P176" t="s">
        <v>29</v>
      </c>
      <c r="R176" t="s">
        <v>2021</v>
      </c>
      <c r="S176" t="s">
        <v>2542</v>
      </c>
      <c r="T176" t="s">
        <v>515</v>
      </c>
      <c r="U176">
        <f t="shared" si="62"/>
        <v>10</v>
      </c>
      <c r="V176" t="s">
        <v>5002</v>
      </c>
      <c r="W176" t="s">
        <v>5004</v>
      </c>
      <c r="X176" s="25" t="s">
        <v>1996</v>
      </c>
      <c r="Y176">
        <v>2</v>
      </c>
      <c r="Z176">
        <v>107</v>
      </c>
      <c r="AA176">
        <v>1</v>
      </c>
      <c r="AB176">
        <v>1</v>
      </c>
      <c r="AC176">
        <v>10</v>
      </c>
      <c r="AD176" t="s">
        <v>29</v>
      </c>
      <c r="AE176" s="74" t="str">
        <f t="shared" si="44"/>
        <v>r07627011吳秋賢</v>
      </c>
      <c r="AF176" s="74">
        <f t="shared" si="54"/>
        <v>0</v>
      </c>
      <c r="AG176" s="74">
        <f t="shared" si="46"/>
        <v>1</v>
      </c>
      <c r="AH176" s="74">
        <f t="shared" si="52"/>
        <v>10</v>
      </c>
      <c r="AI176" s="74">
        <f t="shared" si="53"/>
        <v>0</v>
      </c>
      <c r="AJ176" s="74">
        <f t="shared" si="55"/>
        <v>0</v>
      </c>
      <c r="AK176" s="74">
        <f t="shared" si="56"/>
        <v>0</v>
      </c>
      <c r="AL176" s="73" t="str">
        <f t="shared" si="57"/>
        <v>所</v>
      </c>
      <c r="AM176" s="73" t="str">
        <f>IF($F176="學生",VLOOKUP($H176,系所名稱!$B$1:$D$122,3,FALSE),"非在校生")</f>
        <v>其他</v>
      </c>
      <c r="AN176" s="74" t="str">
        <f t="shared" si="58"/>
        <v>其他系所</v>
      </c>
      <c r="AO176" s="74" t="str">
        <f t="shared" si="59"/>
        <v>其他系所</v>
      </c>
      <c r="AP176" s="6"/>
      <c r="AQ176" s="6"/>
      <c r="AR176" s="19"/>
    </row>
    <row r="177" spans="1:44">
      <c r="A177" t="s">
        <v>2064</v>
      </c>
      <c r="B177" t="s">
        <v>2065</v>
      </c>
      <c r="C177" t="s">
        <v>2066</v>
      </c>
      <c r="D177" t="s">
        <v>21</v>
      </c>
      <c r="E177" t="s">
        <v>2067</v>
      </c>
      <c r="F177" t="s">
        <v>23</v>
      </c>
      <c r="G177" t="s">
        <v>24</v>
      </c>
      <c r="H177" t="s">
        <v>257</v>
      </c>
      <c r="I177" t="s">
        <v>41</v>
      </c>
      <c r="J177">
        <v>972882968</v>
      </c>
      <c r="K177" t="s">
        <v>2068</v>
      </c>
      <c r="L177" t="s">
        <v>28</v>
      </c>
      <c r="M177" t="s">
        <v>30</v>
      </c>
      <c r="N177">
        <f t="shared" si="60"/>
        <v>1</v>
      </c>
      <c r="O177">
        <f t="shared" si="61"/>
        <v>0</v>
      </c>
      <c r="P177" t="s">
        <v>30</v>
      </c>
      <c r="R177" t="s">
        <v>2021</v>
      </c>
      <c r="S177" t="s">
        <v>2069</v>
      </c>
      <c r="T177" t="s">
        <v>2070</v>
      </c>
      <c r="U177">
        <f t="shared" si="62"/>
        <v>10</v>
      </c>
      <c r="V177" t="s">
        <v>5002</v>
      </c>
      <c r="W177" t="s">
        <v>5004</v>
      </c>
      <c r="X177" s="25" t="s">
        <v>1996</v>
      </c>
      <c r="Y177">
        <v>2</v>
      </c>
      <c r="Z177">
        <v>107</v>
      </c>
      <c r="AA177">
        <v>1</v>
      </c>
      <c r="AB177">
        <v>1</v>
      </c>
      <c r="AC177">
        <v>10</v>
      </c>
      <c r="AD177" t="s">
        <v>30</v>
      </c>
      <c r="AE177" s="74" t="str">
        <f t="shared" si="44"/>
        <v>b05703072吳英慈</v>
      </c>
      <c r="AF177" s="74">
        <f t="shared" si="54"/>
        <v>1</v>
      </c>
      <c r="AG177" s="74">
        <f t="shared" si="46"/>
        <v>0</v>
      </c>
      <c r="AH177" s="74">
        <f t="shared" si="52"/>
        <v>0</v>
      </c>
      <c r="AI177" s="74">
        <f t="shared" si="53"/>
        <v>1</v>
      </c>
      <c r="AJ177" s="74">
        <f t="shared" si="55"/>
        <v>0</v>
      </c>
      <c r="AK177" s="74">
        <f t="shared" si="56"/>
        <v>0</v>
      </c>
      <c r="AL177" s="73" t="str">
        <f t="shared" si="57"/>
        <v>系</v>
      </c>
      <c r="AM177" s="73" t="str">
        <f>IF($F177="學生",VLOOKUP($H177,系所名稱!$B$1:$D$122,3,FALSE),"非在校生")</f>
        <v>財金</v>
      </c>
      <c r="AN177" s="74" t="str">
        <f t="shared" si="58"/>
        <v>財金系</v>
      </c>
      <c r="AO177" s="74" t="str">
        <f t="shared" si="59"/>
        <v>財金系</v>
      </c>
      <c r="AP177" s="6"/>
      <c r="AQ177" s="6"/>
      <c r="AR177" s="19"/>
    </row>
    <row r="178" spans="1:44">
      <c r="A178" t="s">
        <v>2907</v>
      </c>
      <c r="B178" t="s">
        <v>2065</v>
      </c>
      <c r="C178" t="s">
        <v>2066</v>
      </c>
      <c r="D178" t="s">
        <v>21</v>
      </c>
      <c r="E178" t="s">
        <v>2067</v>
      </c>
      <c r="F178" t="s">
        <v>23</v>
      </c>
      <c r="G178" t="s">
        <v>24</v>
      </c>
      <c r="H178" t="s">
        <v>257</v>
      </c>
      <c r="I178" t="s">
        <v>41</v>
      </c>
      <c r="J178">
        <v>972882968</v>
      </c>
      <c r="K178" t="s">
        <v>2068</v>
      </c>
      <c r="L178" t="s">
        <v>28</v>
      </c>
      <c r="M178" t="s">
        <v>30</v>
      </c>
      <c r="N178">
        <f t="shared" si="60"/>
        <v>0</v>
      </c>
      <c r="O178">
        <f t="shared" si="61"/>
        <v>1</v>
      </c>
      <c r="P178" t="s">
        <v>29</v>
      </c>
      <c r="R178" t="s">
        <v>2775</v>
      </c>
      <c r="S178" t="s">
        <v>2908</v>
      </c>
      <c r="T178" t="s">
        <v>2070</v>
      </c>
      <c r="U178">
        <f t="shared" si="62"/>
        <v>10</v>
      </c>
      <c r="V178" t="s">
        <v>5002</v>
      </c>
      <c r="W178" t="s">
        <v>5004</v>
      </c>
      <c r="X178" s="25" t="s">
        <v>3292</v>
      </c>
      <c r="Y178">
        <v>2</v>
      </c>
      <c r="Z178">
        <v>107</v>
      </c>
      <c r="AA178">
        <v>1</v>
      </c>
      <c r="AB178">
        <v>1</v>
      </c>
      <c r="AC178">
        <v>10</v>
      </c>
      <c r="AD178" t="s">
        <v>30</v>
      </c>
      <c r="AE178" s="74" t="str">
        <f t="shared" si="44"/>
        <v>b05703072吳英慈</v>
      </c>
      <c r="AF178" s="74">
        <f t="shared" si="54"/>
        <v>0</v>
      </c>
      <c r="AG178" s="74">
        <f t="shared" si="46"/>
        <v>1</v>
      </c>
      <c r="AH178" s="74">
        <f t="shared" si="52"/>
        <v>10</v>
      </c>
      <c r="AI178" s="74">
        <f t="shared" si="53"/>
        <v>0</v>
      </c>
      <c r="AJ178" s="74">
        <f t="shared" si="55"/>
        <v>0</v>
      </c>
      <c r="AK178" s="74">
        <f t="shared" si="56"/>
        <v>0</v>
      </c>
      <c r="AL178" s="73" t="str">
        <f t="shared" si="57"/>
        <v>系</v>
      </c>
      <c r="AM178" s="73" t="str">
        <f>IF($F178="學生",VLOOKUP($H178,系所名稱!$B$1:$D$122,3,FALSE),"非在校生")</f>
        <v>財金</v>
      </c>
      <c r="AN178" s="74" t="str">
        <f t="shared" si="58"/>
        <v>財金系</v>
      </c>
      <c r="AO178" s="74" t="str">
        <f t="shared" si="59"/>
        <v>財金系</v>
      </c>
      <c r="AP178" s="6"/>
      <c r="AQ178" s="6"/>
      <c r="AR178" s="19"/>
    </row>
    <row r="179" spans="1:44">
      <c r="A179" t="s">
        <v>3918</v>
      </c>
      <c r="B179" t="s">
        <v>2065</v>
      </c>
      <c r="C179" t="s">
        <v>2066</v>
      </c>
      <c r="D179" t="s">
        <v>21</v>
      </c>
      <c r="E179" t="s">
        <v>2067</v>
      </c>
      <c r="F179" t="s">
        <v>23</v>
      </c>
      <c r="G179" t="s">
        <v>24</v>
      </c>
      <c r="H179" t="s">
        <v>257</v>
      </c>
      <c r="I179" t="s">
        <v>41</v>
      </c>
      <c r="J179">
        <v>972882968</v>
      </c>
      <c r="K179" t="s">
        <v>2068</v>
      </c>
      <c r="L179" t="s">
        <v>28</v>
      </c>
      <c r="M179" t="s">
        <v>30</v>
      </c>
      <c r="N179">
        <f t="shared" si="60"/>
        <v>0</v>
      </c>
      <c r="O179">
        <f t="shared" si="61"/>
        <v>1</v>
      </c>
      <c r="P179" t="s">
        <v>29</v>
      </c>
      <c r="R179" t="s">
        <v>31</v>
      </c>
      <c r="S179" t="s">
        <v>2069</v>
      </c>
      <c r="T179" t="s">
        <v>2070</v>
      </c>
      <c r="U179">
        <f t="shared" si="62"/>
        <v>10</v>
      </c>
      <c r="V179" t="s">
        <v>5002</v>
      </c>
      <c r="W179" t="s">
        <v>5004</v>
      </c>
      <c r="X179" s="25" t="s">
        <v>3816</v>
      </c>
      <c r="Y179">
        <v>2</v>
      </c>
      <c r="Z179">
        <v>107</v>
      </c>
      <c r="AA179">
        <v>1</v>
      </c>
      <c r="AB179">
        <v>1</v>
      </c>
      <c r="AC179">
        <v>10</v>
      </c>
      <c r="AD179" t="s">
        <v>30</v>
      </c>
      <c r="AE179" s="74" t="str">
        <f t="shared" si="44"/>
        <v>b05703072吳英慈</v>
      </c>
      <c r="AF179" s="74">
        <f t="shared" si="54"/>
        <v>0</v>
      </c>
      <c r="AG179" s="74">
        <f t="shared" si="46"/>
        <v>1</v>
      </c>
      <c r="AH179" s="74">
        <f t="shared" si="52"/>
        <v>10</v>
      </c>
      <c r="AI179" s="74">
        <f t="shared" si="53"/>
        <v>0</v>
      </c>
      <c r="AJ179" s="74">
        <f t="shared" si="55"/>
        <v>0</v>
      </c>
      <c r="AK179" s="74">
        <f t="shared" si="56"/>
        <v>0</v>
      </c>
      <c r="AL179" s="73" t="str">
        <f t="shared" si="57"/>
        <v>系</v>
      </c>
      <c r="AM179" s="73" t="str">
        <f>IF($F179="學生",VLOOKUP($H179,系所名稱!$B$1:$D$122,3,FALSE),"非在校生")</f>
        <v>財金</v>
      </c>
      <c r="AN179" s="74" t="str">
        <f t="shared" si="58"/>
        <v>財金系</v>
      </c>
      <c r="AO179" s="74" t="str">
        <f t="shared" si="59"/>
        <v>財金系</v>
      </c>
      <c r="AP179" s="6"/>
      <c r="AQ179" s="6"/>
      <c r="AR179" s="19"/>
    </row>
    <row r="180" spans="1:44">
      <c r="A180" t="s">
        <v>5492</v>
      </c>
      <c r="B180" t="s">
        <v>5493</v>
      </c>
      <c r="C180" t="s">
        <v>5494</v>
      </c>
      <c r="D180" t="s">
        <v>21</v>
      </c>
      <c r="E180" t="s">
        <v>5495</v>
      </c>
      <c r="F180" t="s">
        <v>23</v>
      </c>
      <c r="G180" t="s">
        <v>99</v>
      </c>
      <c r="H180" t="s">
        <v>100</v>
      </c>
      <c r="I180" t="s">
        <v>41</v>
      </c>
      <c r="J180">
        <v>952937430</v>
      </c>
      <c r="K180" t="s">
        <v>5496</v>
      </c>
      <c r="L180" t="s">
        <v>28</v>
      </c>
      <c r="M180" t="s">
        <v>30</v>
      </c>
      <c r="N180" t="s">
        <v>4952</v>
      </c>
      <c r="P180" t="s">
        <v>29</v>
      </c>
      <c r="R180" t="s">
        <v>5385</v>
      </c>
      <c r="S180" t="s">
        <v>2416</v>
      </c>
      <c r="T180" t="s">
        <v>5497</v>
      </c>
      <c r="U180">
        <v>6</v>
      </c>
      <c r="V180" t="s">
        <v>5386</v>
      </c>
      <c r="W180" t="s">
        <v>5387</v>
      </c>
      <c r="X180" s="25" t="s">
        <v>5388</v>
      </c>
      <c r="Y180">
        <v>2</v>
      </c>
      <c r="Z180">
        <v>107</v>
      </c>
      <c r="AA180">
        <v>1</v>
      </c>
      <c r="AB180">
        <v>1</v>
      </c>
      <c r="AC180">
        <v>10</v>
      </c>
      <c r="AD180" t="s">
        <v>29</v>
      </c>
      <c r="AE180" s="74" t="str">
        <f t="shared" si="44"/>
        <v>b05204033吳哲安</v>
      </c>
      <c r="AF180" s="74">
        <f t="shared" si="54"/>
        <v>0</v>
      </c>
      <c r="AG180" s="74">
        <f t="shared" si="46"/>
        <v>1</v>
      </c>
      <c r="AH180" s="74">
        <f t="shared" si="52"/>
        <v>10</v>
      </c>
      <c r="AI180" s="74">
        <f t="shared" si="53"/>
        <v>0</v>
      </c>
      <c r="AJ180" s="74">
        <f t="shared" si="55"/>
        <v>0</v>
      </c>
      <c r="AK180" s="74">
        <f t="shared" si="56"/>
        <v>0</v>
      </c>
      <c r="AL180" s="73" t="str">
        <f t="shared" si="57"/>
        <v>系</v>
      </c>
      <c r="AM180" s="73" t="str">
        <f>IF($F180="學生",VLOOKUP($H180,系所名稱!$B$1:$D$122,3,FALSE),"非在校生")</f>
        <v>其他</v>
      </c>
      <c r="AN180" s="74" t="str">
        <f t="shared" si="58"/>
        <v>其他系所</v>
      </c>
      <c r="AO180" s="74" t="str">
        <f t="shared" si="59"/>
        <v>其他系所</v>
      </c>
      <c r="AP180" s="6"/>
      <c r="AQ180" s="6"/>
      <c r="AR180" s="19"/>
    </row>
    <row r="181" spans="1:44">
      <c r="A181" t="s">
        <v>6252</v>
      </c>
      <c r="B181" t="s">
        <v>6253</v>
      </c>
      <c r="C181" t="s">
        <v>6254</v>
      </c>
      <c r="D181" t="s">
        <v>21</v>
      </c>
      <c r="E181" t="s">
        <v>5166</v>
      </c>
      <c r="F181" t="s">
        <v>23</v>
      </c>
      <c r="G181" t="s">
        <v>24</v>
      </c>
      <c r="H181" t="s">
        <v>257</v>
      </c>
      <c r="I181" t="s">
        <v>41</v>
      </c>
      <c r="J181">
        <v>929666780</v>
      </c>
      <c r="K181" t="s">
        <v>6255</v>
      </c>
      <c r="L181" t="s">
        <v>28</v>
      </c>
      <c r="M181" t="s">
        <v>30</v>
      </c>
      <c r="N181" t="s">
        <v>4952</v>
      </c>
      <c r="P181" t="s">
        <v>29</v>
      </c>
      <c r="R181" t="s">
        <v>5919</v>
      </c>
      <c r="S181" t="s">
        <v>131</v>
      </c>
      <c r="T181" t="s">
        <v>6256</v>
      </c>
      <c r="U181">
        <v>6</v>
      </c>
      <c r="V181" t="s">
        <v>3294</v>
      </c>
      <c r="W181" t="s">
        <v>6689</v>
      </c>
      <c r="X181" s="25" t="s">
        <v>6715</v>
      </c>
      <c r="Y181">
        <v>2</v>
      </c>
      <c r="Z181">
        <v>107</v>
      </c>
      <c r="AA181">
        <v>1</v>
      </c>
      <c r="AB181">
        <v>1</v>
      </c>
      <c r="AC181">
        <v>10</v>
      </c>
      <c r="AD181" t="s">
        <v>6257</v>
      </c>
      <c r="AE181" s="74" t="str">
        <f t="shared" si="44"/>
        <v>b06703029吳悅寧</v>
      </c>
      <c r="AF181" s="74">
        <f t="shared" si="54"/>
        <v>0</v>
      </c>
      <c r="AG181" s="74">
        <f t="shared" si="46"/>
        <v>1</v>
      </c>
      <c r="AH181" s="74">
        <f t="shared" si="52"/>
        <v>10</v>
      </c>
      <c r="AI181" s="74">
        <f t="shared" si="53"/>
        <v>0</v>
      </c>
      <c r="AJ181" s="74">
        <f t="shared" si="55"/>
        <v>0</v>
      </c>
      <c r="AK181" s="74">
        <f t="shared" si="56"/>
        <v>0</v>
      </c>
      <c r="AL181" s="73" t="str">
        <f t="shared" si="57"/>
        <v>系</v>
      </c>
      <c r="AM181" s="73" t="str">
        <f>IF($F181="學生",VLOOKUP($H181,系所名稱!$B$1:$D$122,3,FALSE),"非在校生")</f>
        <v>財金</v>
      </c>
      <c r="AN181" s="74" t="str">
        <f t="shared" si="58"/>
        <v>財金系</v>
      </c>
      <c r="AO181" s="74" t="str">
        <f t="shared" si="59"/>
        <v>財金系</v>
      </c>
      <c r="AP181" s="6"/>
      <c r="AQ181" s="6"/>
      <c r="AR181" s="19"/>
    </row>
    <row r="182" spans="1:44">
      <c r="A182" t="s">
        <v>6380</v>
      </c>
      <c r="B182" t="s">
        <v>6253</v>
      </c>
      <c r="C182" t="s">
        <v>6254</v>
      </c>
      <c r="D182" t="s">
        <v>21</v>
      </c>
      <c r="E182" t="s">
        <v>5166</v>
      </c>
      <c r="F182" t="s">
        <v>23</v>
      </c>
      <c r="G182" t="s">
        <v>24</v>
      </c>
      <c r="H182" t="s">
        <v>257</v>
      </c>
      <c r="I182" t="s">
        <v>41</v>
      </c>
      <c r="J182">
        <v>929666780</v>
      </c>
      <c r="K182" t="s">
        <v>6255</v>
      </c>
      <c r="L182" t="s">
        <v>28</v>
      </c>
      <c r="M182" t="s">
        <v>30</v>
      </c>
      <c r="N182" t="s">
        <v>4952</v>
      </c>
      <c r="P182" t="s">
        <v>29</v>
      </c>
      <c r="R182" t="s">
        <v>5919</v>
      </c>
      <c r="S182" t="s">
        <v>6381</v>
      </c>
      <c r="T182" t="s">
        <v>6256</v>
      </c>
      <c r="U182">
        <v>6</v>
      </c>
      <c r="V182" t="s">
        <v>5002</v>
      </c>
      <c r="W182" t="s">
        <v>6687</v>
      </c>
      <c r="X182" s="25" t="s">
        <v>6700</v>
      </c>
      <c r="Y182">
        <v>2</v>
      </c>
      <c r="Z182">
        <v>107</v>
      </c>
      <c r="AA182">
        <v>1</v>
      </c>
      <c r="AB182">
        <v>1</v>
      </c>
      <c r="AC182">
        <v>10</v>
      </c>
      <c r="AD182" t="s">
        <v>30</v>
      </c>
      <c r="AE182" s="74" t="str">
        <f t="shared" si="44"/>
        <v>b06703029吳悅寧</v>
      </c>
      <c r="AF182" s="74">
        <f t="shared" si="54"/>
        <v>0</v>
      </c>
      <c r="AG182" s="74">
        <f t="shared" si="46"/>
        <v>1</v>
      </c>
      <c r="AH182" s="74">
        <f t="shared" si="52"/>
        <v>10</v>
      </c>
      <c r="AI182" s="74">
        <f t="shared" si="53"/>
        <v>0</v>
      </c>
      <c r="AJ182" s="74">
        <f t="shared" si="55"/>
        <v>0</v>
      </c>
      <c r="AK182" s="74">
        <f t="shared" si="56"/>
        <v>0</v>
      </c>
      <c r="AL182" s="73" t="str">
        <f t="shared" si="57"/>
        <v>系</v>
      </c>
      <c r="AM182" s="73" t="str">
        <f>IF($F182="學生",VLOOKUP($H182,系所名稱!$B$1:$D$122,3,FALSE),"非在校生")</f>
        <v>財金</v>
      </c>
      <c r="AN182" s="74" t="str">
        <f t="shared" si="58"/>
        <v>財金系</v>
      </c>
      <c r="AO182" s="74" t="str">
        <f t="shared" si="59"/>
        <v>財金系</v>
      </c>
      <c r="AP182" s="6"/>
      <c r="AQ182" s="6"/>
      <c r="AR182" s="19"/>
    </row>
    <row r="183" spans="1:44">
      <c r="A183" t="s">
        <v>5402</v>
      </c>
      <c r="B183" t="s">
        <v>5403</v>
      </c>
      <c r="C183" t="s">
        <v>5404</v>
      </c>
      <c r="D183" t="s">
        <v>38</v>
      </c>
      <c r="E183" t="s">
        <v>663</v>
      </c>
      <c r="F183" t="s">
        <v>23</v>
      </c>
      <c r="G183" t="s">
        <v>24</v>
      </c>
      <c r="H183" t="s">
        <v>257</v>
      </c>
      <c r="I183" t="s">
        <v>41</v>
      </c>
      <c r="J183">
        <v>966606138</v>
      </c>
      <c r="K183" t="s">
        <v>5405</v>
      </c>
      <c r="L183" t="s">
        <v>28</v>
      </c>
      <c r="M183" t="s">
        <v>30</v>
      </c>
      <c r="N183" t="s">
        <v>4952</v>
      </c>
      <c r="P183" t="s">
        <v>5380</v>
      </c>
      <c r="R183" t="s">
        <v>5385</v>
      </c>
      <c r="S183" t="s">
        <v>5406</v>
      </c>
      <c r="T183" t="s">
        <v>5407</v>
      </c>
      <c r="U183">
        <v>6</v>
      </c>
      <c r="V183" t="s">
        <v>5386</v>
      </c>
      <c r="W183" t="s">
        <v>5387</v>
      </c>
      <c r="X183" s="25" t="s">
        <v>5388</v>
      </c>
      <c r="Y183">
        <v>2</v>
      </c>
      <c r="Z183">
        <v>107</v>
      </c>
      <c r="AA183">
        <v>1</v>
      </c>
      <c r="AB183">
        <v>1</v>
      </c>
      <c r="AC183">
        <v>10</v>
      </c>
      <c r="AD183" t="s">
        <v>29</v>
      </c>
      <c r="AE183" s="74" t="str">
        <f t="shared" si="44"/>
        <v>b05703012吳浩夫</v>
      </c>
      <c r="AF183" s="74">
        <f t="shared" si="54"/>
        <v>1</v>
      </c>
      <c r="AG183" s="74">
        <f t="shared" si="46"/>
        <v>0</v>
      </c>
      <c r="AH183" s="74">
        <f t="shared" si="52"/>
        <v>0</v>
      </c>
      <c r="AI183" s="74">
        <f t="shared" si="53"/>
        <v>1</v>
      </c>
      <c r="AJ183" s="74">
        <f t="shared" si="55"/>
        <v>0</v>
      </c>
      <c r="AK183" s="74">
        <f t="shared" si="56"/>
        <v>0</v>
      </c>
      <c r="AL183" s="73" t="str">
        <f t="shared" si="57"/>
        <v>系</v>
      </c>
      <c r="AM183" s="73" t="str">
        <f>IF($F183="學生",VLOOKUP($H183,系所名稱!$B$1:$D$122,3,FALSE),"非在校生")</f>
        <v>財金</v>
      </c>
      <c r="AN183" s="74" t="str">
        <f t="shared" si="58"/>
        <v>財金系</v>
      </c>
      <c r="AO183" s="74" t="str">
        <f t="shared" si="59"/>
        <v>財金系</v>
      </c>
      <c r="AP183" s="6"/>
      <c r="AQ183" s="6"/>
      <c r="AR183" s="19"/>
    </row>
    <row r="184" spans="1:44">
      <c r="A184" t="s">
        <v>5907</v>
      </c>
      <c r="B184" t="s">
        <v>5908</v>
      </c>
      <c r="C184" t="s">
        <v>5909</v>
      </c>
      <c r="D184" t="s">
        <v>21</v>
      </c>
      <c r="E184" t="s">
        <v>5910</v>
      </c>
      <c r="F184" t="s">
        <v>23</v>
      </c>
      <c r="G184" t="s">
        <v>24</v>
      </c>
      <c r="H184" t="s">
        <v>257</v>
      </c>
      <c r="I184" t="s">
        <v>41</v>
      </c>
      <c r="J184">
        <v>931761906</v>
      </c>
      <c r="K184" t="s">
        <v>5911</v>
      </c>
      <c r="L184" t="s">
        <v>28</v>
      </c>
      <c r="M184" t="s">
        <v>29</v>
      </c>
      <c r="N184" t="s">
        <v>4952</v>
      </c>
      <c r="P184" t="s">
        <v>29</v>
      </c>
      <c r="R184" t="s">
        <v>1045</v>
      </c>
      <c r="T184" t="s">
        <v>5912</v>
      </c>
      <c r="U184">
        <v>6</v>
      </c>
      <c r="V184" t="s">
        <v>5002</v>
      </c>
      <c r="W184" t="s">
        <v>6682</v>
      </c>
      <c r="X184" s="25" t="s">
        <v>5906</v>
      </c>
      <c r="Y184">
        <v>2</v>
      </c>
      <c r="Z184">
        <v>107</v>
      </c>
      <c r="AA184">
        <v>1</v>
      </c>
      <c r="AB184">
        <v>1</v>
      </c>
      <c r="AC184">
        <v>10</v>
      </c>
      <c r="AE184" s="74" t="str">
        <f t="shared" si="44"/>
        <v>B06703009吳培瑜</v>
      </c>
      <c r="AF184" s="74">
        <f t="shared" si="54"/>
        <v>0</v>
      </c>
      <c r="AG184" s="74">
        <f t="shared" si="46"/>
        <v>0</v>
      </c>
      <c r="AH184" s="74">
        <f t="shared" si="52"/>
        <v>0</v>
      </c>
      <c r="AI184" s="74">
        <f t="shared" si="53"/>
        <v>0</v>
      </c>
      <c r="AJ184" s="74">
        <f t="shared" si="55"/>
        <v>1</v>
      </c>
      <c r="AK184" s="74">
        <f t="shared" si="56"/>
        <v>0</v>
      </c>
      <c r="AL184" s="73" t="str">
        <f t="shared" si="57"/>
        <v>系</v>
      </c>
      <c r="AM184" s="73" t="str">
        <f>IF($F184="學生",VLOOKUP($H184,系所名稱!$B$1:$D$122,3,FALSE),"非在校生")</f>
        <v>財金</v>
      </c>
      <c r="AN184" s="74" t="str">
        <f t="shared" si="58"/>
        <v>財金系</v>
      </c>
      <c r="AO184" s="74" t="str">
        <f t="shared" si="59"/>
        <v>財金系</v>
      </c>
      <c r="AP184" s="6"/>
      <c r="AQ184" s="6"/>
      <c r="AR184" s="19"/>
    </row>
    <row r="185" spans="1:44">
      <c r="A185" t="s">
        <v>264</v>
      </c>
      <c r="B185" t="s">
        <v>265</v>
      </c>
      <c r="C185" t="s">
        <v>266</v>
      </c>
      <c r="D185" t="s">
        <v>38</v>
      </c>
      <c r="E185" t="s">
        <v>267</v>
      </c>
      <c r="F185" t="s">
        <v>23</v>
      </c>
      <c r="G185" t="s">
        <v>24</v>
      </c>
      <c r="H185" t="s">
        <v>187</v>
      </c>
      <c r="I185" t="s">
        <v>41</v>
      </c>
      <c r="J185">
        <v>970424949</v>
      </c>
      <c r="K185" t="s">
        <v>268</v>
      </c>
      <c r="L185" t="s">
        <v>28</v>
      </c>
      <c r="M185" t="s">
        <v>29</v>
      </c>
      <c r="N185">
        <f>IF($R185="網路報名",IF($P185="否",1,0),0)</f>
        <v>0</v>
      </c>
      <c r="O185">
        <f>IF($R185="網路報名",IF($P185="是",1,0),0)</f>
        <v>0</v>
      </c>
      <c r="P185" t="s">
        <v>29</v>
      </c>
      <c r="R185" s="78" t="s">
        <v>269</v>
      </c>
      <c r="T185" t="s">
        <v>270</v>
      </c>
      <c r="U185">
        <f>IF($R185="志工",$AC185*2,IF($R185="網路報名",$AC185,0))</f>
        <v>20</v>
      </c>
      <c r="V185" t="s">
        <v>5002</v>
      </c>
      <c r="W185" t="s">
        <v>5004</v>
      </c>
      <c r="X185" s="25" t="s">
        <v>289</v>
      </c>
      <c r="Y185">
        <v>2</v>
      </c>
      <c r="Z185">
        <v>107</v>
      </c>
      <c r="AA185">
        <v>1</v>
      </c>
      <c r="AB185">
        <v>1</v>
      </c>
      <c r="AC185">
        <v>10</v>
      </c>
      <c r="AE185" s="74" t="str">
        <f t="shared" si="44"/>
        <v>b06701132吳晨瑋</v>
      </c>
      <c r="AF185" s="74">
        <f t="shared" si="54"/>
        <v>0</v>
      </c>
      <c r="AG185" s="74">
        <f t="shared" si="46"/>
        <v>0</v>
      </c>
      <c r="AH185" s="74">
        <f t="shared" si="52"/>
        <v>20</v>
      </c>
      <c r="AI185" s="74">
        <f t="shared" si="53"/>
        <v>0</v>
      </c>
      <c r="AJ185" s="74">
        <f t="shared" si="55"/>
        <v>0</v>
      </c>
      <c r="AK185" s="74">
        <f t="shared" si="56"/>
        <v>1</v>
      </c>
      <c r="AL185" s="73" t="str">
        <f t="shared" si="57"/>
        <v>系</v>
      </c>
      <c r="AM185" s="73" t="str">
        <f>IF($F185="學生",VLOOKUP($H185,系所名稱!$B$1:$D$122,3,FALSE),"非在校生")</f>
        <v>工管</v>
      </c>
      <c r="AN185" s="74" t="str">
        <f t="shared" si="58"/>
        <v>工管系</v>
      </c>
      <c r="AO185" s="74" t="str">
        <f t="shared" si="59"/>
        <v>工管系</v>
      </c>
      <c r="AP185" s="6"/>
      <c r="AQ185" s="6"/>
      <c r="AR185" s="19"/>
    </row>
    <row r="186" spans="1:44">
      <c r="A186" t="s">
        <v>3810</v>
      </c>
      <c r="B186" t="s">
        <v>265</v>
      </c>
      <c r="C186" t="s">
        <v>266</v>
      </c>
      <c r="D186" t="s">
        <v>38</v>
      </c>
      <c r="E186" t="s">
        <v>267</v>
      </c>
      <c r="F186" t="s">
        <v>23</v>
      </c>
      <c r="G186" t="s">
        <v>24</v>
      </c>
      <c r="H186" t="s">
        <v>187</v>
      </c>
      <c r="I186" t="s">
        <v>41</v>
      </c>
      <c r="J186">
        <v>970424949</v>
      </c>
      <c r="K186" t="s">
        <v>268</v>
      </c>
      <c r="L186" t="s">
        <v>28</v>
      </c>
      <c r="M186" t="s">
        <v>29</v>
      </c>
      <c r="N186">
        <f>IF($R186="網路報名",IF($P186="否",1,0),0)</f>
        <v>0</v>
      </c>
      <c r="O186">
        <f>IF($R186="網路報名",IF($P186="是",1,0),0)</f>
        <v>0</v>
      </c>
      <c r="P186" t="s">
        <v>29</v>
      </c>
      <c r="R186" t="s">
        <v>269</v>
      </c>
      <c r="T186" t="s">
        <v>270</v>
      </c>
      <c r="U186">
        <f>IF($R186="志工",$AC186*2,IF($R186="網路報名",$AC186,0))</f>
        <v>20</v>
      </c>
      <c r="V186" t="s">
        <v>5002</v>
      </c>
      <c r="W186" t="s">
        <v>5004</v>
      </c>
      <c r="X186" s="25" t="s">
        <v>3481</v>
      </c>
      <c r="Y186">
        <v>2</v>
      </c>
      <c r="Z186">
        <v>107</v>
      </c>
      <c r="AA186">
        <v>1</v>
      </c>
      <c r="AB186">
        <v>1</v>
      </c>
      <c r="AC186">
        <v>10</v>
      </c>
      <c r="AE186" s="74" t="str">
        <f t="shared" si="44"/>
        <v>b06701132吳晨瑋</v>
      </c>
      <c r="AF186" s="74">
        <f t="shared" si="54"/>
        <v>0</v>
      </c>
      <c r="AG186" s="74">
        <f t="shared" si="46"/>
        <v>0</v>
      </c>
      <c r="AH186" s="74">
        <f t="shared" si="52"/>
        <v>20</v>
      </c>
      <c r="AI186" s="74">
        <f t="shared" si="53"/>
        <v>0</v>
      </c>
      <c r="AJ186" s="74">
        <f t="shared" si="55"/>
        <v>0</v>
      </c>
      <c r="AK186" s="74">
        <f t="shared" si="56"/>
        <v>1</v>
      </c>
      <c r="AL186" s="73" t="str">
        <f t="shared" si="57"/>
        <v>系</v>
      </c>
      <c r="AM186" s="73" t="str">
        <f>IF($F186="學生",VLOOKUP($H186,系所名稱!$B$1:$D$122,3,FALSE),"非在校生")</f>
        <v>工管</v>
      </c>
      <c r="AN186" s="74" t="str">
        <f t="shared" si="58"/>
        <v>工管系</v>
      </c>
      <c r="AO186" s="74" t="str">
        <f t="shared" si="59"/>
        <v>工管系</v>
      </c>
      <c r="AP186" s="6"/>
      <c r="AQ186" s="6"/>
      <c r="AR186" s="19"/>
    </row>
    <row r="187" spans="1:44">
      <c r="A187" t="s">
        <v>5746</v>
      </c>
      <c r="B187" t="s">
        <v>265</v>
      </c>
      <c r="C187" t="s">
        <v>266</v>
      </c>
      <c r="D187" t="s">
        <v>38</v>
      </c>
      <c r="E187" t="s">
        <v>267</v>
      </c>
      <c r="F187" t="s">
        <v>23</v>
      </c>
      <c r="G187" t="s">
        <v>24</v>
      </c>
      <c r="H187" t="s">
        <v>187</v>
      </c>
      <c r="I187" t="s">
        <v>41</v>
      </c>
      <c r="J187">
        <v>970424949</v>
      </c>
      <c r="K187" t="s">
        <v>268</v>
      </c>
      <c r="L187" t="s">
        <v>28</v>
      </c>
      <c r="M187" t="s">
        <v>29</v>
      </c>
      <c r="N187" t="s">
        <v>4952</v>
      </c>
      <c r="P187" t="s">
        <v>29</v>
      </c>
      <c r="R187" t="s">
        <v>287</v>
      </c>
      <c r="T187" t="s">
        <v>270</v>
      </c>
      <c r="U187">
        <v>6</v>
      </c>
      <c r="V187" t="s">
        <v>5727</v>
      </c>
      <c r="W187" t="s">
        <v>5728</v>
      </c>
      <c r="X187" s="25" t="s">
        <v>5729</v>
      </c>
      <c r="Y187">
        <v>2</v>
      </c>
      <c r="Z187">
        <v>107</v>
      </c>
      <c r="AA187">
        <v>1</v>
      </c>
      <c r="AB187">
        <v>1</v>
      </c>
      <c r="AC187">
        <v>10</v>
      </c>
      <c r="AE187" s="74" t="str">
        <f t="shared" si="44"/>
        <v>b06701132吳晨瑋</v>
      </c>
      <c r="AF187" s="74">
        <f t="shared" si="54"/>
        <v>0</v>
      </c>
      <c r="AG187" s="74">
        <f t="shared" si="46"/>
        <v>0</v>
      </c>
      <c r="AH187" s="74">
        <f t="shared" ref="AH187:AH195" si="63">IF(R187="志工",AC187*2,IF(AG187=1,AC187,0))</f>
        <v>20</v>
      </c>
      <c r="AI187" s="74">
        <f t="shared" ref="AI187:AI195" si="64">IF(AB187=1,IF(AF187=1,1,0),0)</f>
        <v>0</v>
      </c>
      <c r="AJ187" s="74">
        <f t="shared" si="55"/>
        <v>0</v>
      </c>
      <c r="AK187" s="74">
        <f t="shared" si="56"/>
        <v>1</v>
      </c>
      <c r="AL187" s="73" t="str">
        <f t="shared" si="57"/>
        <v>系</v>
      </c>
      <c r="AM187" s="73" t="str">
        <f>IF($F187="學生",VLOOKUP($H187,系所名稱!$B$1:$D$122,3,FALSE),"非在校生")</f>
        <v>工管</v>
      </c>
      <c r="AN187" s="74" t="str">
        <f t="shared" si="58"/>
        <v>工管系</v>
      </c>
      <c r="AO187" s="74" t="str">
        <f t="shared" si="59"/>
        <v>工管系</v>
      </c>
      <c r="AP187" s="6"/>
      <c r="AQ187" s="6"/>
      <c r="AR187" s="19"/>
    </row>
    <row r="188" spans="1:44">
      <c r="A188" t="s">
        <v>1292</v>
      </c>
      <c r="B188" t="s">
        <v>1293</v>
      </c>
      <c r="C188" t="s">
        <v>1294</v>
      </c>
      <c r="D188" t="s">
        <v>38</v>
      </c>
      <c r="E188" t="s">
        <v>1295</v>
      </c>
      <c r="F188" t="s">
        <v>23</v>
      </c>
      <c r="G188" t="s">
        <v>137</v>
      </c>
      <c r="H188" t="s">
        <v>1015</v>
      </c>
      <c r="I188" t="s">
        <v>41</v>
      </c>
      <c r="J188">
        <v>936457888</v>
      </c>
      <c r="K188" t="s">
        <v>1296</v>
      </c>
      <c r="L188" t="s">
        <v>28</v>
      </c>
      <c r="M188" t="s">
        <v>30</v>
      </c>
      <c r="N188">
        <f>IF($R188="網路報名",IF($P188="否",1,0),0)</f>
        <v>1</v>
      </c>
      <c r="O188">
        <f>IF($R188="網路報名",IF($P188="是",1,0),0)</f>
        <v>0</v>
      </c>
      <c r="P188" t="s">
        <v>30</v>
      </c>
      <c r="R188" t="s">
        <v>31</v>
      </c>
      <c r="S188" t="s">
        <v>1297</v>
      </c>
      <c r="T188" t="s">
        <v>1298</v>
      </c>
      <c r="U188">
        <f>IF($R188="志工",$AC188*2,IF($R188="網路報名",$AC188,0))</f>
        <v>10</v>
      </c>
      <c r="V188" t="s">
        <v>5002</v>
      </c>
      <c r="W188" t="s">
        <v>5004</v>
      </c>
      <c r="X188" s="25" t="s">
        <v>1285</v>
      </c>
      <c r="Y188">
        <v>2</v>
      </c>
      <c r="Z188">
        <v>107</v>
      </c>
      <c r="AA188">
        <v>1</v>
      </c>
      <c r="AB188">
        <v>1</v>
      </c>
      <c r="AC188">
        <v>10</v>
      </c>
      <c r="AD188" t="s">
        <v>29</v>
      </c>
      <c r="AE188" s="74" t="str">
        <f t="shared" si="44"/>
        <v>b05305026吳添祐</v>
      </c>
      <c r="AF188" s="74">
        <f t="shared" si="54"/>
        <v>1</v>
      </c>
      <c r="AG188" s="74">
        <f t="shared" si="46"/>
        <v>0</v>
      </c>
      <c r="AH188" s="74">
        <f t="shared" si="63"/>
        <v>0</v>
      </c>
      <c r="AI188" s="74">
        <f t="shared" si="64"/>
        <v>1</v>
      </c>
      <c r="AJ188" s="74">
        <f t="shared" si="55"/>
        <v>0</v>
      </c>
      <c r="AK188" s="74">
        <f t="shared" si="56"/>
        <v>0</v>
      </c>
      <c r="AL188" s="73" t="str">
        <f t="shared" si="57"/>
        <v>系</v>
      </c>
      <c r="AM188" s="73" t="str">
        <f>IF($F188="學生",VLOOKUP($H188,系所名稱!$B$1:$D$122,3,FALSE),"非在校生")</f>
        <v>其他</v>
      </c>
      <c r="AN188" s="74" t="str">
        <f t="shared" si="58"/>
        <v>其他系所</v>
      </c>
      <c r="AO188" s="74" t="str">
        <f t="shared" si="59"/>
        <v>其他系所</v>
      </c>
      <c r="AP188" s="6"/>
      <c r="AQ188" s="6"/>
      <c r="AR188" s="19"/>
    </row>
    <row r="189" spans="1:44">
      <c r="A189" t="s">
        <v>2793</v>
      </c>
      <c r="B189" t="s">
        <v>1293</v>
      </c>
      <c r="C189" t="s">
        <v>1294</v>
      </c>
      <c r="D189" t="s">
        <v>38</v>
      </c>
      <c r="E189" t="s">
        <v>1295</v>
      </c>
      <c r="F189" t="s">
        <v>23</v>
      </c>
      <c r="G189" t="s">
        <v>137</v>
      </c>
      <c r="H189" t="s">
        <v>1015</v>
      </c>
      <c r="I189" t="s">
        <v>41</v>
      </c>
      <c r="J189">
        <v>936457888</v>
      </c>
      <c r="K189" t="s">
        <v>1296</v>
      </c>
      <c r="L189" t="s">
        <v>28</v>
      </c>
      <c r="M189" t="s">
        <v>30</v>
      </c>
      <c r="N189">
        <f>IF($R189="網路報名",IF($P189="否",1,0),0)</f>
        <v>1</v>
      </c>
      <c r="O189">
        <f>IF($R189="網路報名",IF($P189="是",1,0),0)</f>
        <v>0</v>
      </c>
      <c r="P189" t="s">
        <v>774</v>
      </c>
      <c r="R189" t="s">
        <v>2794</v>
      </c>
      <c r="S189" t="s">
        <v>1297</v>
      </c>
      <c r="T189" t="s">
        <v>1298</v>
      </c>
      <c r="U189">
        <f>IF($R189="志工",$AC189*2,IF($R189="網路報名",$AC189,0))</f>
        <v>10</v>
      </c>
      <c r="V189" t="s">
        <v>5002</v>
      </c>
      <c r="W189" t="s">
        <v>5004</v>
      </c>
      <c r="X189" s="25" t="s">
        <v>3292</v>
      </c>
      <c r="Y189">
        <v>2</v>
      </c>
      <c r="Z189">
        <v>107</v>
      </c>
      <c r="AA189">
        <v>1</v>
      </c>
      <c r="AB189">
        <v>1</v>
      </c>
      <c r="AC189">
        <v>10</v>
      </c>
      <c r="AD189" t="s">
        <v>29</v>
      </c>
      <c r="AE189" s="74" t="str">
        <f t="shared" si="44"/>
        <v>b05305026吳添祐</v>
      </c>
      <c r="AF189" s="74">
        <f t="shared" si="54"/>
        <v>1</v>
      </c>
      <c r="AG189" s="74">
        <f t="shared" si="46"/>
        <v>0</v>
      </c>
      <c r="AH189" s="74">
        <f t="shared" si="63"/>
        <v>0</v>
      </c>
      <c r="AI189" s="74">
        <f t="shared" si="64"/>
        <v>1</v>
      </c>
      <c r="AJ189" s="74">
        <f t="shared" si="55"/>
        <v>0</v>
      </c>
      <c r="AK189" s="74">
        <f t="shared" si="56"/>
        <v>0</v>
      </c>
      <c r="AL189" s="73" t="str">
        <f t="shared" si="57"/>
        <v>系</v>
      </c>
      <c r="AM189" s="73" t="str">
        <f>IF($F189="學生",VLOOKUP($H189,系所名稱!$B$1:$D$122,3,FALSE),"非在校生")</f>
        <v>其他</v>
      </c>
      <c r="AN189" s="74" t="str">
        <f t="shared" si="58"/>
        <v>其他系所</v>
      </c>
      <c r="AO189" s="74" t="str">
        <f t="shared" si="59"/>
        <v>其他系所</v>
      </c>
      <c r="AP189" s="6"/>
      <c r="AQ189" s="6"/>
      <c r="AR189" s="19"/>
    </row>
    <row r="190" spans="1:44">
      <c r="A190" t="s">
        <v>5750</v>
      </c>
      <c r="B190" t="s">
        <v>1293</v>
      </c>
      <c r="C190" t="s">
        <v>1294</v>
      </c>
      <c r="D190" t="s">
        <v>38</v>
      </c>
      <c r="E190" t="s">
        <v>1295</v>
      </c>
      <c r="F190" t="s">
        <v>23</v>
      </c>
      <c r="G190" t="s">
        <v>137</v>
      </c>
      <c r="H190" t="s">
        <v>1015</v>
      </c>
      <c r="I190" t="s">
        <v>41</v>
      </c>
      <c r="J190">
        <v>936457888</v>
      </c>
      <c r="L190" t="s">
        <v>28</v>
      </c>
      <c r="M190" t="s">
        <v>29</v>
      </c>
      <c r="N190" t="s">
        <v>4952</v>
      </c>
      <c r="P190" t="s">
        <v>29</v>
      </c>
      <c r="R190" t="s">
        <v>1045</v>
      </c>
      <c r="T190" t="s">
        <v>1298</v>
      </c>
      <c r="U190">
        <v>6</v>
      </c>
      <c r="V190" t="s">
        <v>5727</v>
      </c>
      <c r="W190" t="s">
        <v>5728</v>
      </c>
      <c r="X190" s="25" t="s">
        <v>5729</v>
      </c>
      <c r="Y190">
        <v>2</v>
      </c>
      <c r="Z190">
        <v>107</v>
      </c>
      <c r="AA190">
        <v>1</v>
      </c>
      <c r="AB190">
        <v>1</v>
      </c>
      <c r="AC190">
        <v>10</v>
      </c>
      <c r="AE190" s="74" t="str">
        <f t="shared" si="44"/>
        <v>b05305026吳添祐</v>
      </c>
      <c r="AF190" s="74">
        <f t="shared" si="54"/>
        <v>0</v>
      </c>
      <c r="AG190" s="74">
        <f t="shared" si="46"/>
        <v>0</v>
      </c>
      <c r="AH190" s="74">
        <f t="shared" si="63"/>
        <v>0</v>
      </c>
      <c r="AI190" s="74">
        <f t="shared" si="64"/>
        <v>0</v>
      </c>
      <c r="AJ190" s="74">
        <f t="shared" si="55"/>
        <v>1</v>
      </c>
      <c r="AK190" s="74">
        <f t="shared" si="56"/>
        <v>0</v>
      </c>
      <c r="AL190" s="73" t="str">
        <f t="shared" si="57"/>
        <v>系</v>
      </c>
      <c r="AM190" s="73" t="str">
        <f>IF($F190="學生",VLOOKUP($H190,系所名稱!$B$1:$D$122,3,FALSE),"非在校生")</f>
        <v>其他</v>
      </c>
      <c r="AN190" s="74" t="str">
        <f t="shared" si="58"/>
        <v>其他系所</v>
      </c>
      <c r="AO190" s="74" t="str">
        <f t="shared" si="59"/>
        <v>其他系所</v>
      </c>
      <c r="AP190" s="6"/>
      <c r="AQ190" s="6"/>
      <c r="AR190" s="19"/>
    </row>
    <row r="191" spans="1:44">
      <c r="A191" t="s">
        <v>407</v>
      </c>
      <c r="B191" t="s">
        <v>408</v>
      </c>
      <c r="C191" t="s">
        <v>409</v>
      </c>
      <c r="D191" t="s">
        <v>21</v>
      </c>
      <c r="E191" t="s">
        <v>410</v>
      </c>
      <c r="F191" t="s">
        <v>23</v>
      </c>
      <c r="G191" t="s">
        <v>99</v>
      </c>
      <c r="H191" t="s">
        <v>100</v>
      </c>
      <c r="I191" t="s">
        <v>41</v>
      </c>
      <c r="J191">
        <v>905681401</v>
      </c>
      <c r="K191" t="s">
        <v>411</v>
      </c>
      <c r="L191" t="s">
        <v>28</v>
      </c>
      <c r="M191" t="s">
        <v>29</v>
      </c>
      <c r="N191">
        <f>IF($R191="網路報名",IF($P191="否",1,0),0)</f>
        <v>0</v>
      </c>
      <c r="O191">
        <f>IF($R191="網路報名",IF($P191="是",1,0),0)</f>
        <v>1</v>
      </c>
      <c r="P191" t="s">
        <v>29</v>
      </c>
      <c r="R191" s="1" t="s">
        <v>365</v>
      </c>
      <c r="S191" t="s">
        <v>412</v>
      </c>
      <c r="T191" t="s">
        <v>5846</v>
      </c>
      <c r="U191">
        <f>IF($R191="志工",$AC191*2,IF($R191="網路報名",$AC191,0))</f>
        <v>10</v>
      </c>
      <c r="V191" t="s">
        <v>5002</v>
      </c>
      <c r="W191" t="s">
        <v>5004</v>
      </c>
      <c r="X191" s="88" t="s">
        <v>359</v>
      </c>
      <c r="Y191">
        <v>2</v>
      </c>
      <c r="Z191">
        <v>107</v>
      </c>
      <c r="AA191">
        <v>1</v>
      </c>
      <c r="AB191">
        <v>1</v>
      </c>
      <c r="AC191">
        <v>10</v>
      </c>
      <c r="AD191" t="s">
        <v>30</v>
      </c>
      <c r="AE191" s="74" t="str">
        <f t="shared" si="44"/>
        <v>b06204026吳凱盈</v>
      </c>
      <c r="AF191" s="74">
        <f t="shared" si="54"/>
        <v>0</v>
      </c>
      <c r="AG191" s="74">
        <f t="shared" si="46"/>
        <v>1</v>
      </c>
      <c r="AH191" s="74">
        <f t="shared" si="63"/>
        <v>10</v>
      </c>
      <c r="AI191" s="74">
        <f t="shared" si="64"/>
        <v>0</v>
      </c>
      <c r="AJ191" s="74">
        <f t="shared" si="55"/>
        <v>0</v>
      </c>
      <c r="AK191" s="74">
        <f t="shared" si="56"/>
        <v>0</v>
      </c>
      <c r="AL191" s="73" t="str">
        <f t="shared" si="57"/>
        <v>系</v>
      </c>
      <c r="AM191" s="73" t="str">
        <f>IF($F191="學生",VLOOKUP($H191,系所名稱!$B$1:$D$122,3,FALSE),"非在校生")</f>
        <v>其他</v>
      </c>
      <c r="AN191" s="74" t="str">
        <f t="shared" si="58"/>
        <v>其他系所</v>
      </c>
      <c r="AO191" s="74" t="str">
        <f t="shared" si="59"/>
        <v>其他系所</v>
      </c>
      <c r="AP191" s="6"/>
      <c r="AQ191" s="6"/>
      <c r="AR191" s="19"/>
    </row>
    <row r="192" spans="1:44">
      <c r="A192" t="s">
        <v>1260</v>
      </c>
      <c r="B192" t="s">
        <v>408</v>
      </c>
      <c r="C192" t="s">
        <v>409</v>
      </c>
      <c r="D192" t="s">
        <v>21</v>
      </c>
      <c r="E192" t="s">
        <v>410</v>
      </c>
      <c r="F192" t="s">
        <v>23</v>
      </c>
      <c r="G192" t="s">
        <v>99</v>
      </c>
      <c r="H192" t="s">
        <v>100</v>
      </c>
      <c r="I192" t="s">
        <v>41</v>
      </c>
      <c r="J192" t="s">
        <v>1263</v>
      </c>
      <c r="K192" t="s">
        <v>1264</v>
      </c>
      <c r="L192" t="s">
        <v>28</v>
      </c>
      <c r="M192" t="s">
        <v>29</v>
      </c>
      <c r="N192">
        <f>IF($R192="網路報名",IF($P192="否",1,0),0)</f>
        <v>0</v>
      </c>
      <c r="O192">
        <f>IF($R192="網路報名",IF($P192="是",1,0),0)</f>
        <v>0</v>
      </c>
      <c r="P192" t="s">
        <v>29</v>
      </c>
      <c r="R192" t="s">
        <v>1045</v>
      </c>
      <c r="T192" t="s">
        <v>1265</v>
      </c>
      <c r="U192">
        <f>IF($R192="志工",$AC192*2,IF($R192="網路報名",$AC192,0))</f>
        <v>0</v>
      </c>
      <c r="V192" t="s">
        <v>5002</v>
      </c>
      <c r="W192" t="s">
        <v>5004</v>
      </c>
      <c r="X192" s="25" t="s">
        <v>1192</v>
      </c>
      <c r="Y192">
        <v>2</v>
      </c>
      <c r="Z192">
        <v>107</v>
      </c>
      <c r="AA192">
        <v>1</v>
      </c>
      <c r="AB192">
        <v>1</v>
      </c>
      <c r="AC192">
        <v>10</v>
      </c>
      <c r="AE192" s="74" t="str">
        <f t="shared" si="44"/>
        <v>B06204026吳凱盈</v>
      </c>
      <c r="AF192" s="74">
        <f t="shared" si="54"/>
        <v>0</v>
      </c>
      <c r="AG192" s="74">
        <f t="shared" si="46"/>
        <v>0</v>
      </c>
      <c r="AH192" s="74">
        <f t="shared" si="63"/>
        <v>0</v>
      </c>
      <c r="AI192" s="74">
        <f t="shared" si="64"/>
        <v>0</v>
      </c>
      <c r="AJ192" s="74">
        <f t="shared" si="55"/>
        <v>1</v>
      </c>
      <c r="AK192" s="74">
        <f t="shared" si="56"/>
        <v>0</v>
      </c>
      <c r="AL192" s="73" t="str">
        <f t="shared" si="57"/>
        <v>系</v>
      </c>
      <c r="AM192" s="73" t="str">
        <f>IF($F192="學生",VLOOKUP($H192,系所名稱!$B$1:$D$122,3,FALSE),"非在校生")</f>
        <v>其他</v>
      </c>
      <c r="AN192" s="74" t="str">
        <f t="shared" si="58"/>
        <v>其他系所</v>
      </c>
      <c r="AO192" s="74" t="str">
        <f t="shared" si="59"/>
        <v>其他系所</v>
      </c>
      <c r="AP192" s="6"/>
      <c r="AQ192" s="6"/>
      <c r="AR192" s="19"/>
    </row>
    <row r="193" spans="1:44">
      <c r="A193" t="s">
        <v>1678</v>
      </c>
      <c r="B193" t="s">
        <v>408</v>
      </c>
      <c r="C193" t="s">
        <v>409</v>
      </c>
      <c r="D193" t="s">
        <v>21</v>
      </c>
      <c r="E193" t="s">
        <v>410</v>
      </c>
      <c r="F193" t="s">
        <v>23</v>
      </c>
      <c r="G193" t="s">
        <v>99</v>
      </c>
      <c r="H193" t="s">
        <v>100</v>
      </c>
      <c r="I193" t="s">
        <v>41</v>
      </c>
      <c r="J193">
        <v>905681401</v>
      </c>
      <c r="K193" t="s">
        <v>411</v>
      </c>
      <c r="L193" t="s">
        <v>28</v>
      </c>
      <c r="M193" t="s">
        <v>29</v>
      </c>
      <c r="N193">
        <f>IF($R193="網路報名",IF($P193="否",1,0),0)</f>
        <v>0</v>
      </c>
      <c r="O193">
        <f>IF($R193="網路報名",IF($P193="是",1,0),0)</f>
        <v>1</v>
      </c>
      <c r="P193" t="s">
        <v>29</v>
      </c>
      <c r="R193" s="78" t="s">
        <v>31</v>
      </c>
      <c r="S193" t="s">
        <v>412</v>
      </c>
      <c r="T193" t="s">
        <v>413</v>
      </c>
      <c r="U193">
        <f>IF($R193="志工",$AC193*2,IF($R193="網路報名",$AC193,0))</f>
        <v>10</v>
      </c>
      <c r="V193" t="s">
        <v>5002</v>
      </c>
      <c r="W193" t="s">
        <v>5004</v>
      </c>
      <c r="X193" s="25" t="s">
        <v>1567</v>
      </c>
      <c r="Y193">
        <v>2</v>
      </c>
      <c r="Z193">
        <v>107</v>
      </c>
      <c r="AA193">
        <v>1</v>
      </c>
      <c r="AB193">
        <v>1</v>
      </c>
      <c r="AC193">
        <v>10</v>
      </c>
      <c r="AE193" s="74" t="str">
        <f t="shared" si="44"/>
        <v>b06204026吳凱盈</v>
      </c>
      <c r="AF193" s="74">
        <f t="shared" si="54"/>
        <v>0</v>
      </c>
      <c r="AG193" s="74">
        <f t="shared" si="46"/>
        <v>1</v>
      </c>
      <c r="AH193" s="74">
        <f t="shared" si="63"/>
        <v>10</v>
      </c>
      <c r="AI193" s="74">
        <f t="shared" si="64"/>
        <v>0</v>
      </c>
      <c r="AJ193" s="74">
        <f t="shared" si="55"/>
        <v>0</v>
      </c>
      <c r="AK193" s="74">
        <f t="shared" si="56"/>
        <v>0</v>
      </c>
      <c r="AL193" s="73" t="str">
        <f t="shared" si="57"/>
        <v>系</v>
      </c>
      <c r="AM193" s="73" t="str">
        <f>IF($F193="學生",VLOOKUP($H193,系所名稱!$B$1:$D$122,3,FALSE),"非在校生")</f>
        <v>其他</v>
      </c>
      <c r="AN193" s="74" t="str">
        <f t="shared" si="58"/>
        <v>其他系所</v>
      </c>
      <c r="AO193" s="74" t="str">
        <f t="shared" si="59"/>
        <v>其他系所</v>
      </c>
      <c r="AP193" s="6"/>
      <c r="AQ193" s="6"/>
      <c r="AR193" s="19"/>
    </row>
    <row r="194" spans="1:44">
      <c r="A194" t="s">
        <v>2166</v>
      </c>
      <c r="B194" t="s">
        <v>408</v>
      </c>
      <c r="C194" t="s">
        <v>409</v>
      </c>
      <c r="D194" t="s">
        <v>21</v>
      </c>
      <c r="E194" t="s">
        <v>410</v>
      </c>
      <c r="F194" t="s">
        <v>23</v>
      </c>
      <c r="G194" t="s">
        <v>99</v>
      </c>
      <c r="H194" t="s">
        <v>100</v>
      </c>
      <c r="I194" t="s">
        <v>41</v>
      </c>
      <c r="J194">
        <v>905681401</v>
      </c>
      <c r="K194" t="s">
        <v>411</v>
      </c>
      <c r="L194" t="s">
        <v>28</v>
      </c>
      <c r="M194" t="s">
        <v>29</v>
      </c>
      <c r="N194">
        <f>IF($R194="網路報名",IF($P194="否",1,0),0)</f>
        <v>0</v>
      </c>
      <c r="O194">
        <f>IF($R194="網路報名",IF($P194="是",1,0),0)</f>
        <v>1</v>
      </c>
      <c r="P194" t="s">
        <v>29</v>
      </c>
      <c r="R194" t="s">
        <v>2021</v>
      </c>
      <c r="S194" t="s">
        <v>412</v>
      </c>
      <c r="T194" t="s">
        <v>413</v>
      </c>
      <c r="U194">
        <f>IF($R194="志工",$AC194*2,IF($R194="網路報名",$AC194,0))</f>
        <v>10</v>
      </c>
      <c r="V194" t="s">
        <v>5002</v>
      </c>
      <c r="W194" t="s">
        <v>5004</v>
      </c>
      <c r="X194" s="25" t="s">
        <v>1996</v>
      </c>
      <c r="Y194">
        <v>2</v>
      </c>
      <c r="Z194">
        <v>107</v>
      </c>
      <c r="AA194">
        <v>1</v>
      </c>
      <c r="AB194">
        <v>1</v>
      </c>
      <c r="AC194">
        <v>10</v>
      </c>
      <c r="AD194" t="s">
        <v>30</v>
      </c>
      <c r="AE194" s="74" t="str">
        <f t="shared" ref="AE194:AE257" si="65">CONCATENATE($T194,$B194)</f>
        <v>b06204026吳凱盈</v>
      </c>
      <c r="AF194" s="74">
        <f t="shared" si="54"/>
        <v>0</v>
      </c>
      <c r="AG194" s="74">
        <f t="shared" ref="AG194:AG257" si="66">IF(OR($R194="網路報名",$R194="邀請制"),IF($P194="是",1,0),0)</f>
        <v>1</v>
      </c>
      <c r="AH194" s="74">
        <f t="shared" si="63"/>
        <v>10</v>
      </c>
      <c r="AI194" s="74">
        <f t="shared" si="64"/>
        <v>0</v>
      </c>
      <c r="AJ194" s="74">
        <f t="shared" si="55"/>
        <v>0</v>
      </c>
      <c r="AK194" s="74">
        <f t="shared" si="56"/>
        <v>0</v>
      </c>
      <c r="AL194" s="73" t="str">
        <f t="shared" si="57"/>
        <v>系</v>
      </c>
      <c r="AM194" s="73" t="str">
        <f>IF($F194="學生",VLOOKUP($H194,系所名稱!$B$1:$D$122,3,FALSE),"非在校生")</f>
        <v>其他</v>
      </c>
      <c r="AN194" s="74" t="str">
        <f t="shared" si="58"/>
        <v>其他系所</v>
      </c>
      <c r="AO194" s="74" t="str">
        <f t="shared" si="59"/>
        <v>其他系所</v>
      </c>
      <c r="AP194" s="6"/>
      <c r="AQ194" s="6"/>
      <c r="AR194" s="19"/>
    </row>
    <row r="195" spans="1:44">
      <c r="A195" t="s">
        <v>2909</v>
      </c>
      <c r="B195" t="s">
        <v>408</v>
      </c>
      <c r="C195" t="s">
        <v>409</v>
      </c>
      <c r="D195" t="s">
        <v>21</v>
      </c>
      <c r="E195" t="s">
        <v>410</v>
      </c>
      <c r="F195" t="s">
        <v>23</v>
      </c>
      <c r="G195" t="s">
        <v>99</v>
      </c>
      <c r="H195" t="s">
        <v>100</v>
      </c>
      <c r="I195" t="s">
        <v>41</v>
      </c>
      <c r="J195">
        <v>905681401</v>
      </c>
      <c r="K195" t="s">
        <v>411</v>
      </c>
      <c r="L195" t="s">
        <v>28</v>
      </c>
      <c r="M195" t="s">
        <v>29</v>
      </c>
      <c r="N195">
        <f>IF($R195="網路報名",IF($P195="否",1,0),0)</f>
        <v>0</v>
      </c>
      <c r="O195">
        <f>IF($R195="網路報名",IF($P195="是",1,0),0)</f>
        <v>1</v>
      </c>
      <c r="P195" t="s">
        <v>29</v>
      </c>
      <c r="R195" s="78" t="s">
        <v>2775</v>
      </c>
      <c r="S195" t="s">
        <v>412</v>
      </c>
      <c r="T195" t="s">
        <v>413</v>
      </c>
      <c r="U195">
        <f>IF($R195="志工",$AC195*2,IF($R195="網路報名",$AC195,0))</f>
        <v>10</v>
      </c>
      <c r="V195" t="s">
        <v>5002</v>
      </c>
      <c r="W195" t="s">
        <v>5004</v>
      </c>
      <c r="X195" s="25" t="s">
        <v>3292</v>
      </c>
      <c r="Y195">
        <v>2</v>
      </c>
      <c r="Z195">
        <v>107</v>
      </c>
      <c r="AA195">
        <v>1</v>
      </c>
      <c r="AB195">
        <v>1</v>
      </c>
      <c r="AC195">
        <v>10</v>
      </c>
      <c r="AD195" t="s">
        <v>30</v>
      </c>
      <c r="AE195" s="74" t="str">
        <f t="shared" si="65"/>
        <v>b06204026吳凱盈</v>
      </c>
      <c r="AF195" s="74">
        <f t="shared" si="54"/>
        <v>0</v>
      </c>
      <c r="AG195" s="74">
        <f t="shared" si="66"/>
        <v>1</v>
      </c>
      <c r="AH195" s="74">
        <f t="shared" si="63"/>
        <v>10</v>
      </c>
      <c r="AI195" s="74">
        <f t="shared" si="64"/>
        <v>0</v>
      </c>
      <c r="AJ195" s="74">
        <f t="shared" si="55"/>
        <v>0</v>
      </c>
      <c r="AK195" s="74">
        <f t="shared" si="56"/>
        <v>0</v>
      </c>
      <c r="AL195" s="73" t="str">
        <f t="shared" si="57"/>
        <v>系</v>
      </c>
      <c r="AM195" s="73" t="str">
        <f>IF($F195="學生",VLOOKUP($H195,系所名稱!$B$1:$D$122,3,FALSE),"非在校生")</f>
        <v>其他</v>
      </c>
      <c r="AN195" s="74" t="str">
        <f t="shared" si="58"/>
        <v>其他系所</v>
      </c>
      <c r="AO195" s="74" t="str">
        <f t="shared" si="59"/>
        <v>其他系所</v>
      </c>
      <c r="AP195" s="6"/>
      <c r="AQ195" s="6"/>
      <c r="AR195" s="19"/>
    </row>
    <row r="196" spans="1:44">
      <c r="B196" t="s">
        <v>5847</v>
      </c>
      <c r="T196" t="s">
        <v>5846</v>
      </c>
      <c r="V196" t="s">
        <v>5839</v>
      </c>
      <c r="X196" s="25" t="s">
        <v>5001</v>
      </c>
      <c r="AE196" s="74" t="str">
        <f t="shared" si="65"/>
        <v>b06204026吳凱盈</v>
      </c>
      <c r="AF196" s="74"/>
      <c r="AG196" s="74">
        <f t="shared" si="66"/>
        <v>0</v>
      </c>
      <c r="AH196" s="74">
        <v>-40</v>
      </c>
      <c r="AI196" s="74"/>
      <c r="AJ196" s="74"/>
      <c r="AK196" s="74"/>
      <c r="AL196" s="73"/>
      <c r="AM196" s="73" t="str">
        <f>IF($F196="學生",VLOOKUP($H196,系所名稱!$B$1:$D$122,3,FALSE),"非在校生")</f>
        <v>非在校生</v>
      </c>
      <c r="AN196" s="74"/>
      <c r="AO196" s="74"/>
      <c r="AP196" s="6"/>
      <c r="AQ196" s="6"/>
      <c r="AR196" s="19"/>
    </row>
    <row r="197" spans="1:44">
      <c r="A197" t="s">
        <v>4967</v>
      </c>
      <c r="B197" t="s">
        <v>408</v>
      </c>
      <c r="C197" t="s">
        <v>409</v>
      </c>
      <c r="D197" t="s">
        <v>21</v>
      </c>
      <c r="E197" t="s">
        <v>410</v>
      </c>
      <c r="F197" t="s">
        <v>23</v>
      </c>
      <c r="G197" t="s">
        <v>99</v>
      </c>
      <c r="H197" t="s">
        <v>100</v>
      </c>
      <c r="I197" t="s">
        <v>41</v>
      </c>
      <c r="J197">
        <v>905681401</v>
      </c>
      <c r="K197" t="s">
        <v>411</v>
      </c>
      <c r="L197" t="s">
        <v>28</v>
      </c>
      <c r="M197" t="s">
        <v>29</v>
      </c>
      <c r="N197" t="s">
        <v>4952</v>
      </c>
      <c r="P197" t="s">
        <v>30</v>
      </c>
      <c r="R197" t="s">
        <v>283</v>
      </c>
      <c r="S197" t="s">
        <v>4968</v>
      </c>
      <c r="T197" t="s">
        <v>413</v>
      </c>
      <c r="U197">
        <v>6</v>
      </c>
      <c r="V197" t="s">
        <v>5002</v>
      </c>
      <c r="W197" t="s">
        <v>5004</v>
      </c>
      <c r="X197" s="25" t="s">
        <v>4981</v>
      </c>
      <c r="Y197">
        <v>2</v>
      </c>
      <c r="Z197">
        <v>107</v>
      </c>
      <c r="AA197">
        <v>1</v>
      </c>
      <c r="AB197">
        <v>1</v>
      </c>
      <c r="AC197">
        <v>10</v>
      </c>
      <c r="AD197" t="s">
        <v>30</v>
      </c>
      <c r="AE197" s="74" t="str">
        <f t="shared" si="65"/>
        <v>b06204026吳凱盈</v>
      </c>
      <c r="AF197" s="74">
        <f t="shared" ref="AF197:AF228" si="67">IF($R197="網路報名",IF($P197="否",1,0),0)</f>
        <v>1</v>
      </c>
      <c r="AG197" s="74">
        <f t="shared" si="66"/>
        <v>0</v>
      </c>
      <c r="AH197" s="74">
        <f t="shared" ref="AH197:AH228" si="68">IF(R197="志工",AC197*2,IF(AG197=1,AC197,0))</f>
        <v>0</v>
      </c>
      <c r="AI197" s="74">
        <f t="shared" ref="AI197:AI228" si="69">IF(AB197=1,IF(AF197=1,1,0),0)</f>
        <v>1</v>
      </c>
      <c r="AJ197" s="74">
        <f t="shared" ref="AJ197:AJ228" si="70">IF(R197="現場報名",1,0)</f>
        <v>0</v>
      </c>
      <c r="AK197" s="74">
        <f t="shared" ref="AK197:AK228" si="71">IF(R197="志工",1,0)</f>
        <v>0</v>
      </c>
      <c r="AL197" s="73" t="str">
        <f t="shared" ref="AL197:AL228" si="72">IF($F197="學生",IF($I197="學士班","系","所"),"其他")</f>
        <v>系</v>
      </c>
      <c r="AM197" s="73" t="str">
        <f>IF($F197="學生",VLOOKUP($H197,系所名稱!$B$1:$D$122,3,FALSE),"非在校生")</f>
        <v>其他</v>
      </c>
      <c r="AN197" s="74" t="str">
        <f t="shared" ref="AN197:AN228" si="73">IF($AM197="EMBA","EMBA",IF($AM197="GMBA","GMBA",IF($AM197="EiMBA","EiMBA",IF($AM197="其他","其他系所",IF($AM197="非在校生","其他",CONCATENATE($AM197,$AL197))))))</f>
        <v>其他系所</v>
      </c>
      <c r="AO197" s="74" t="str">
        <f t="shared" ref="AO197:AO228" si="74">IF($AN197="會計所","會研所",$AN197)</f>
        <v>其他系所</v>
      </c>
      <c r="AP197" s="6"/>
      <c r="AQ197" s="6"/>
      <c r="AR197" s="19"/>
    </row>
    <row r="198" spans="1:44">
      <c r="A198" t="s">
        <v>5877</v>
      </c>
      <c r="B198" t="s">
        <v>408</v>
      </c>
      <c r="C198" t="s">
        <v>409</v>
      </c>
      <c r="D198" t="s">
        <v>21</v>
      </c>
      <c r="E198" t="s">
        <v>410</v>
      </c>
      <c r="F198" t="s">
        <v>23</v>
      </c>
      <c r="G198" t="s">
        <v>99</v>
      </c>
      <c r="H198" t="s">
        <v>100</v>
      </c>
      <c r="I198" t="s">
        <v>41</v>
      </c>
      <c r="J198">
        <v>905681401</v>
      </c>
      <c r="K198" t="s">
        <v>411</v>
      </c>
      <c r="L198" t="s">
        <v>28</v>
      </c>
      <c r="M198" t="s">
        <v>29</v>
      </c>
      <c r="N198" t="s">
        <v>4952</v>
      </c>
      <c r="P198" t="s">
        <v>29</v>
      </c>
      <c r="R198" t="s">
        <v>5870</v>
      </c>
      <c r="S198" t="s">
        <v>412</v>
      </c>
      <c r="T198" t="s">
        <v>413</v>
      </c>
      <c r="U198">
        <v>6</v>
      </c>
      <c r="V198" t="s">
        <v>5002</v>
      </c>
      <c r="W198" t="s">
        <v>6682</v>
      </c>
      <c r="X198" s="25" t="s">
        <v>5871</v>
      </c>
      <c r="Y198">
        <v>2</v>
      </c>
      <c r="Z198">
        <v>107</v>
      </c>
      <c r="AA198">
        <v>1</v>
      </c>
      <c r="AB198">
        <v>1</v>
      </c>
      <c r="AC198">
        <v>10</v>
      </c>
      <c r="AD198" t="s">
        <v>30</v>
      </c>
      <c r="AE198" s="74" t="str">
        <f t="shared" si="65"/>
        <v>b06204026吳凱盈</v>
      </c>
      <c r="AF198" s="74">
        <f t="shared" si="67"/>
        <v>0</v>
      </c>
      <c r="AG198" s="74">
        <f t="shared" si="66"/>
        <v>1</v>
      </c>
      <c r="AH198" s="74">
        <f t="shared" si="68"/>
        <v>10</v>
      </c>
      <c r="AI198" s="74">
        <f t="shared" si="69"/>
        <v>0</v>
      </c>
      <c r="AJ198" s="74">
        <f t="shared" si="70"/>
        <v>0</v>
      </c>
      <c r="AK198" s="74">
        <f t="shared" si="71"/>
        <v>0</v>
      </c>
      <c r="AL198" s="73" t="str">
        <f t="shared" si="72"/>
        <v>系</v>
      </c>
      <c r="AM198" s="73" t="str">
        <f>IF($F198="學生",VLOOKUP($H198,系所名稱!$B$1:$D$122,3,FALSE),"非在校生")</f>
        <v>其他</v>
      </c>
      <c r="AN198" s="74" t="str">
        <f t="shared" si="73"/>
        <v>其他系所</v>
      </c>
      <c r="AO198" s="74" t="str">
        <f t="shared" si="74"/>
        <v>其他系所</v>
      </c>
      <c r="AP198" s="6"/>
      <c r="AQ198" s="6"/>
      <c r="AR198" s="19"/>
    </row>
    <row r="199" spans="1:44">
      <c r="A199" t="s">
        <v>6076</v>
      </c>
      <c r="B199" t="s">
        <v>408</v>
      </c>
      <c r="C199" t="s">
        <v>409</v>
      </c>
      <c r="D199" t="s">
        <v>21</v>
      </c>
      <c r="E199" t="s">
        <v>410</v>
      </c>
      <c r="F199" t="s">
        <v>23</v>
      </c>
      <c r="G199" t="s">
        <v>99</v>
      </c>
      <c r="H199" t="s">
        <v>100</v>
      </c>
      <c r="I199" t="s">
        <v>41</v>
      </c>
      <c r="J199">
        <v>905681401</v>
      </c>
      <c r="K199" t="s">
        <v>411</v>
      </c>
      <c r="L199" t="s">
        <v>28</v>
      </c>
      <c r="M199" t="s">
        <v>29</v>
      </c>
      <c r="N199" t="s">
        <v>4952</v>
      </c>
      <c r="P199" t="s">
        <v>29</v>
      </c>
      <c r="R199" t="s">
        <v>6059</v>
      </c>
      <c r="S199" t="s">
        <v>4968</v>
      </c>
      <c r="T199" t="s">
        <v>413</v>
      </c>
      <c r="U199">
        <v>6</v>
      </c>
      <c r="V199" t="s">
        <v>5002</v>
      </c>
      <c r="W199" t="s">
        <v>6687</v>
      </c>
      <c r="X199" s="25" t="s">
        <v>6686</v>
      </c>
      <c r="Y199">
        <v>2</v>
      </c>
      <c r="Z199">
        <v>107</v>
      </c>
      <c r="AA199">
        <v>1</v>
      </c>
      <c r="AB199">
        <v>1</v>
      </c>
      <c r="AC199">
        <v>10</v>
      </c>
      <c r="AD199" t="s">
        <v>30</v>
      </c>
      <c r="AE199" s="74" t="str">
        <f t="shared" si="65"/>
        <v>b06204026吳凱盈</v>
      </c>
      <c r="AF199" s="74">
        <f t="shared" si="67"/>
        <v>0</v>
      </c>
      <c r="AG199" s="74">
        <f t="shared" si="66"/>
        <v>1</v>
      </c>
      <c r="AH199" s="74">
        <f t="shared" si="68"/>
        <v>10</v>
      </c>
      <c r="AI199" s="74">
        <f t="shared" si="69"/>
        <v>0</v>
      </c>
      <c r="AJ199" s="74">
        <f t="shared" si="70"/>
        <v>0</v>
      </c>
      <c r="AK199" s="74">
        <f t="shared" si="71"/>
        <v>0</v>
      </c>
      <c r="AL199" s="73" t="str">
        <f t="shared" si="72"/>
        <v>系</v>
      </c>
      <c r="AM199" s="73" t="str">
        <f>IF($F199="學生",VLOOKUP($H199,系所名稱!$B$1:$D$122,3,FALSE),"非在校生")</f>
        <v>其他</v>
      </c>
      <c r="AN199" s="74" t="str">
        <f t="shared" si="73"/>
        <v>其他系所</v>
      </c>
      <c r="AO199" s="74" t="str">
        <f t="shared" si="74"/>
        <v>其他系所</v>
      </c>
      <c r="AP199" s="6"/>
      <c r="AQ199" s="6"/>
      <c r="AR199" s="19"/>
    </row>
    <row r="200" spans="1:44">
      <c r="A200" t="s">
        <v>6602</v>
      </c>
      <c r="B200" t="s">
        <v>408</v>
      </c>
      <c r="C200" t="s">
        <v>409</v>
      </c>
      <c r="D200" t="s">
        <v>21</v>
      </c>
      <c r="E200" t="s">
        <v>410</v>
      </c>
      <c r="F200" t="s">
        <v>23</v>
      </c>
      <c r="G200" t="s">
        <v>99</v>
      </c>
      <c r="H200" t="s">
        <v>100</v>
      </c>
      <c r="I200" t="s">
        <v>41</v>
      </c>
      <c r="J200">
        <v>905681401</v>
      </c>
      <c r="K200" t="s">
        <v>411</v>
      </c>
      <c r="L200" t="s">
        <v>28</v>
      </c>
      <c r="M200" t="s">
        <v>29</v>
      </c>
      <c r="N200" t="s">
        <v>4952</v>
      </c>
      <c r="P200" t="s">
        <v>29</v>
      </c>
      <c r="R200" t="s">
        <v>6601</v>
      </c>
      <c r="S200" t="s">
        <v>412</v>
      </c>
      <c r="T200" t="s">
        <v>413</v>
      </c>
      <c r="U200">
        <v>6</v>
      </c>
      <c r="V200" t="s">
        <v>5002</v>
      </c>
      <c r="W200" t="s">
        <v>6687</v>
      </c>
      <c r="X200" s="25" t="s">
        <v>6702</v>
      </c>
      <c r="Y200">
        <v>2</v>
      </c>
      <c r="Z200">
        <v>10</v>
      </c>
      <c r="AA200">
        <v>1</v>
      </c>
      <c r="AB200">
        <v>107</v>
      </c>
      <c r="AC200">
        <v>10</v>
      </c>
      <c r="AD200" t="s">
        <v>30</v>
      </c>
      <c r="AE200" s="74" t="str">
        <f t="shared" si="65"/>
        <v>b06204026吳凱盈</v>
      </c>
      <c r="AF200" s="74">
        <f t="shared" si="67"/>
        <v>0</v>
      </c>
      <c r="AG200" s="74">
        <f t="shared" si="66"/>
        <v>1</v>
      </c>
      <c r="AH200" s="74">
        <f t="shared" si="68"/>
        <v>10</v>
      </c>
      <c r="AI200" s="74">
        <f t="shared" si="69"/>
        <v>0</v>
      </c>
      <c r="AJ200" s="74">
        <f t="shared" si="70"/>
        <v>0</v>
      </c>
      <c r="AK200" s="74">
        <f t="shared" si="71"/>
        <v>0</v>
      </c>
      <c r="AL200" s="73" t="str">
        <f t="shared" si="72"/>
        <v>系</v>
      </c>
      <c r="AM200" s="73" t="str">
        <f>IF($F200="學生",VLOOKUP($H200,系所名稱!$B$1:$D$122,3,FALSE),"非在校生")</f>
        <v>其他</v>
      </c>
      <c r="AN200" s="74" t="str">
        <f t="shared" si="73"/>
        <v>其他系所</v>
      </c>
      <c r="AO200" s="74" t="str">
        <f t="shared" si="74"/>
        <v>其他系所</v>
      </c>
      <c r="AP200" s="6"/>
      <c r="AQ200" s="6"/>
      <c r="AR200" s="19"/>
    </row>
    <row r="201" spans="1:44">
      <c r="A201" t="s">
        <v>2755</v>
      </c>
      <c r="B201" t="s">
        <v>2757</v>
      </c>
      <c r="C201" t="s">
        <v>2758</v>
      </c>
      <c r="D201" t="s">
        <v>21</v>
      </c>
      <c r="E201" t="s">
        <v>2759</v>
      </c>
      <c r="F201" t="s">
        <v>23</v>
      </c>
      <c r="G201" t="s">
        <v>24</v>
      </c>
      <c r="H201" t="s">
        <v>257</v>
      </c>
      <c r="I201" t="s">
        <v>41</v>
      </c>
      <c r="J201">
        <v>601116253755</v>
      </c>
      <c r="K201" t="s">
        <v>2760</v>
      </c>
      <c r="L201" t="s">
        <v>28</v>
      </c>
      <c r="M201" t="s">
        <v>29</v>
      </c>
      <c r="N201">
        <f>IF($R201="網路報名",IF($P201="否",1,0),0)</f>
        <v>0</v>
      </c>
      <c r="O201">
        <f>IF($R201="網路報名",IF($P201="是",1,0),0)</f>
        <v>0</v>
      </c>
      <c r="P201" t="s">
        <v>29</v>
      </c>
      <c r="R201" t="s">
        <v>2643</v>
      </c>
      <c r="T201" t="s">
        <v>2761</v>
      </c>
      <c r="U201">
        <f>IF($R201="志工",$AC201*2,IF($R201="網路報名",$AC201,0))</f>
        <v>0</v>
      </c>
      <c r="V201" t="s">
        <v>5002</v>
      </c>
      <c r="W201" t="s">
        <v>5004</v>
      </c>
      <c r="X201" s="25" t="s">
        <v>1996</v>
      </c>
      <c r="Y201">
        <v>2</v>
      </c>
      <c r="Z201">
        <v>107</v>
      </c>
      <c r="AA201">
        <v>1</v>
      </c>
      <c r="AB201">
        <v>1</v>
      </c>
      <c r="AC201">
        <v>10</v>
      </c>
      <c r="AE201" s="74" t="str">
        <f t="shared" si="65"/>
        <v>b04703124吳豐光</v>
      </c>
      <c r="AF201" s="74">
        <f t="shared" si="67"/>
        <v>0</v>
      </c>
      <c r="AG201" s="74">
        <f t="shared" si="66"/>
        <v>0</v>
      </c>
      <c r="AH201" s="74">
        <f t="shared" si="68"/>
        <v>0</v>
      </c>
      <c r="AI201" s="74">
        <f t="shared" si="69"/>
        <v>0</v>
      </c>
      <c r="AJ201" s="74">
        <f t="shared" si="70"/>
        <v>1</v>
      </c>
      <c r="AK201" s="74">
        <f t="shared" si="71"/>
        <v>0</v>
      </c>
      <c r="AL201" s="73" t="str">
        <f t="shared" si="72"/>
        <v>系</v>
      </c>
      <c r="AM201" s="73" t="str">
        <f>IF($F201="學生",VLOOKUP($H201,系所名稱!$B$1:$D$122,3,FALSE),"非在校生")</f>
        <v>財金</v>
      </c>
      <c r="AN201" s="74" t="str">
        <f t="shared" si="73"/>
        <v>財金系</v>
      </c>
      <c r="AO201" s="74" t="str">
        <f t="shared" si="74"/>
        <v>財金系</v>
      </c>
      <c r="AP201" s="6"/>
      <c r="AQ201" s="6"/>
      <c r="AR201" s="19"/>
    </row>
    <row r="202" spans="1:44">
      <c r="A202" t="s">
        <v>3255</v>
      </c>
      <c r="B202" t="s">
        <v>2757</v>
      </c>
      <c r="C202" t="s">
        <v>2758</v>
      </c>
      <c r="D202" t="s">
        <v>21</v>
      </c>
      <c r="E202" t="s">
        <v>2759</v>
      </c>
      <c r="F202" t="s">
        <v>23</v>
      </c>
      <c r="G202" t="s">
        <v>24</v>
      </c>
      <c r="H202" t="s">
        <v>257</v>
      </c>
      <c r="I202" t="s">
        <v>41</v>
      </c>
      <c r="J202">
        <v>601116253755</v>
      </c>
      <c r="K202" t="s">
        <v>2760</v>
      </c>
      <c r="L202" t="s">
        <v>28</v>
      </c>
      <c r="M202" t="s">
        <v>29</v>
      </c>
      <c r="N202">
        <f>IF($R202="網路報名",IF($P202="否",1,0),0)</f>
        <v>0</v>
      </c>
      <c r="O202">
        <f>IF($R202="網路報名",IF($P202="是",1,0),0)</f>
        <v>0</v>
      </c>
      <c r="P202" t="s">
        <v>29</v>
      </c>
      <c r="R202" t="s">
        <v>1045</v>
      </c>
      <c r="T202" t="s">
        <v>2761</v>
      </c>
      <c r="U202">
        <f>IF($R202="志工",$AC202*2,IF($R202="網路報名",$AC202,0))</f>
        <v>0</v>
      </c>
      <c r="V202" t="s">
        <v>5002</v>
      </c>
      <c r="W202" t="s">
        <v>5004</v>
      </c>
      <c r="X202" s="25" t="s">
        <v>3292</v>
      </c>
      <c r="Y202">
        <v>2</v>
      </c>
      <c r="Z202">
        <v>107</v>
      </c>
      <c r="AA202">
        <v>1</v>
      </c>
      <c r="AB202">
        <v>1</v>
      </c>
      <c r="AC202">
        <v>10</v>
      </c>
      <c r="AE202" s="74" t="str">
        <f t="shared" si="65"/>
        <v>b04703124吳豐光</v>
      </c>
      <c r="AF202" s="74">
        <f t="shared" si="67"/>
        <v>0</v>
      </c>
      <c r="AG202" s="74">
        <f t="shared" si="66"/>
        <v>0</v>
      </c>
      <c r="AH202" s="74">
        <f t="shared" si="68"/>
        <v>0</v>
      </c>
      <c r="AI202" s="74">
        <f t="shared" si="69"/>
        <v>0</v>
      </c>
      <c r="AJ202" s="74">
        <f t="shared" si="70"/>
        <v>1</v>
      </c>
      <c r="AK202" s="74">
        <f t="shared" si="71"/>
        <v>0</v>
      </c>
      <c r="AL202" s="73" t="str">
        <f t="shared" si="72"/>
        <v>系</v>
      </c>
      <c r="AM202" s="73" t="str">
        <f>IF($F202="學生",VLOOKUP($H202,系所名稱!$B$1:$D$122,3,FALSE),"非在校生")</f>
        <v>財金</v>
      </c>
      <c r="AN202" s="74" t="str">
        <f t="shared" si="73"/>
        <v>財金系</v>
      </c>
      <c r="AO202" s="74" t="str">
        <f t="shared" si="74"/>
        <v>財金系</v>
      </c>
      <c r="AP202" s="6"/>
      <c r="AQ202" s="6"/>
      <c r="AR202" s="19"/>
    </row>
    <row r="203" spans="1:44">
      <c r="A203" t="s">
        <v>3798</v>
      </c>
      <c r="B203" t="s">
        <v>2757</v>
      </c>
      <c r="C203" t="s">
        <v>2758</v>
      </c>
      <c r="D203" t="s">
        <v>38</v>
      </c>
      <c r="E203" t="s">
        <v>2759</v>
      </c>
      <c r="F203" t="s">
        <v>23</v>
      </c>
      <c r="G203" t="s">
        <v>24</v>
      </c>
      <c r="H203" t="s">
        <v>257</v>
      </c>
      <c r="I203" t="s">
        <v>41</v>
      </c>
      <c r="J203">
        <v>601116253755</v>
      </c>
      <c r="K203" t="s">
        <v>2760</v>
      </c>
      <c r="L203" t="s">
        <v>28</v>
      </c>
      <c r="M203" t="s">
        <v>29</v>
      </c>
      <c r="N203">
        <f>IF($R203="網路報名",IF($P203="否",1,0),0)</f>
        <v>0</v>
      </c>
      <c r="O203">
        <f>IF($R203="網路報名",IF($P203="是",1,0),0)</f>
        <v>0</v>
      </c>
      <c r="P203" t="s">
        <v>29</v>
      </c>
      <c r="R203" t="s">
        <v>1045</v>
      </c>
      <c r="T203" t="s">
        <v>3804</v>
      </c>
      <c r="U203">
        <f>IF($R203="志工",$AC203*2,IF($R203="網路報名",$AC203,0))</f>
        <v>0</v>
      </c>
      <c r="V203" t="s">
        <v>5002</v>
      </c>
      <c r="W203" t="s">
        <v>5004</v>
      </c>
      <c r="X203" s="25" t="s">
        <v>3481</v>
      </c>
      <c r="Y203">
        <v>2</v>
      </c>
      <c r="Z203">
        <v>107</v>
      </c>
      <c r="AA203">
        <v>1</v>
      </c>
      <c r="AB203">
        <v>1</v>
      </c>
      <c r="AC203">
        <v>10</v>
      </c>
      <c r="AE203" s="74" t="str">
        <f t="shared" si="65"/>
        <v>B04703124吳豐光</v>
      </c>
      <c r="AF203" s="74">
        <f t="shared" si="67"/>
        <v>0</v>
      </c>
      <c r="AG203" s="74">
        <f t="shared" si="66"/>
        <v>0</v>
      </c>
      <c r="AH203" s="74">
        <f t="shared" si="68"/>
        <v>0</v>
      </c>
      <c r="AI203" s="74">
        <f t="shared" si="69"/>
        <v>0</v>
      </c>
      <c r="AJ203" s="74">
        <f t="shared" si="70"/>
        <v>1</v>
      </c>
      <c r="AK203" s="74">
        <f t="shared" si="71"/>
        <v>0</v>
      </c>
      <c r="AL203" s="73" t="str">
        <f t="shared" si="72"/>
        <v>系</v>
      </c>
      <c r="AM203" s="73" t="str">
        <f>IF($F203="學生",VLOOKUP($H203,系所名稱!$B$1:$D$122,3,FALSE),"非在校生")</f>
        <v>財金</v>
      </c>
      <c r="AN203" s="74" t="str">
        <f t="shared" si="73"/>
        <v>財金系</v>
      </c>
      <c r="AO203" s="74" t="str">
        <f t="shared" si="74"/>
        <v>財金系</v>
      </c>
      <c r="AP203" s="6"/>
      <c r="AQ203" s="6"/>
      <c r="AR203" s="19"/>
    </row>
    <row r="204" spans="1:44">
      <c r="A204" t="s">
        <v>5146</v>
      </c>
      <c r="B204" t="s">
        <v>5147</v>
      </c>
      <c r="C204" t="s">
        <v>5148</v>
      </c>
      <c r="D204" t="s">
        <v>38</v>
      </c>
      <c r="E204" t="s">
        <v>5149</v>
      </c>
      <c r="F204" t="s">
        <v>23</v>
      </c>
      <c r="G204" t="s">
        <v>24</v>
      </c>
      <c r="H204" t="s">
        <v>76</v>
      </c>
      <c r="I204" t="s">
        <v>41</v>
      </c>
      <c r="J204">
        <v>929978788</v>
      </c>
      <c r="K204" t="s">
        <v>5150</v>
      </c>
      <c r="L204" t="s">
        <v>28</v>
      </c>
      <c r="M204" t="s">
        <v>29</v>
      </c>
      <c r="N204" t="s">
        <v>4952</v>
      </c>
      <c r="P204" t="s">
        <v>29</v>
      </c>
      <c r="R204" t="s">
        <v>5008</v>
      </c>
      <c r="T204" t="s">
        <v>5151</v>
      </c>
      <c r="V204" t="s">
        <v>5232</v>
      </c>
      <c r="W204" t="s">
        <v>5233</v>
      </c>
      <c r="X204" s="25" t="s">
        <v>5234</v>
      </c>
      <c r="Y204">
        <v>2</v>
      </c>
      <c r="Z204">
        <v>107</v>
      </c>
      <c r="AA204">
        <v>1</v>
      </c>
      <c r="AB204">
        <v>0</v>
      </c>
      <c r="AC204">
        <v>0</v>
      </c>
      <c r="AE204" s="74" t="str">
        <f t="shared" si="65"/>
        <v>B03702030吳懿峰</v>
      </c>
      <c r="AF204" s="74">
        <f t="shared" si="67"/>
        <v>0</v>
      </c>
      <c r="AG204" s="74">
        <f t="shared" si="66"/>
        <v>1</v>
      </c>
      <c r="AH204" s="74">
        <f t="shared" si="68"/>
        <v>0</v>
      </c>
      <c r="AI204" s="74">
        <f t="shared" si="69"/>
        <v>0</v>
      </c>
      <c r="AJ204" s="74">
        <f t="shared" si="70"/>
        <v>0</v>
      </c>
      <c r="AK204" s="74">
        <f t="shared" si="71"/>
        <v>0</v>
      </c>
      <c r="AL204" s="73" t="str">
        <f t="shared" si="72"/>
        <v>系</v>
      </c>
      <c r="AM204" s="73" t="str">
        <f>IF($F204="學生",VLOOKUP($H204,系所名稱!$B$1:$D$122,3,FALSE),"非在校生")</f>
        <v>會計</v>
      </c>
      <c r="AN204" s="74" t="str">
        <f t="shared" si="73"/>
        <v>會計系</v>
      </c>
      <c r="AO204" s="74" t="str">
        <f t="shared" si="74"/>
        <v>會計系</v>
      </c>
      <c r="AP204" s="6"/>
      <c r="AQ204" s="6"/>
      <c r="AR204" s="19"/>
    </row>
    <row r="205" spans="1:44">
      <c r="A205" t="s">
        <v>2910</v>
      </c>
      <c r="B205" t="s">
        <v>2911</v>
      </c>
      <c r="C205" t="s">
        <v>2912</v>
      </c>
      <c r="D205" t="s">
        <v>38</v>
      </c>
      <c r="E205" t="s">
        <v>2913</v>
      </c>
      <c r="F205" t="s">
        <v>23</v>
      </c>
      <c r="G205" t="s">
        <v>24</v>
      </c>
      <c r="H205" t="s">
        <v>257</v>
      </c>
      <c r="I205" t="s">
        <v>41</v>
      </c>
      <c r="J205">
        <v>976595215</v>
      </c>
      <c r="K205" t="s">
        <v>2914</v>
      </c>
      <c r="L205" t="s">
        <v>28</v>
      </c>
      <c r="M205" t="s">
        <v>29</v>
      </c>
      <c r="N205">
        <f>IF($R205="網路報名",IF($P205="否",1,0),0)</f>
        <v>0</v>
      </c>
      <c r="O205">
        <f>IF($R205="網路報名",IF($P205="是",1,0),0)</f>
        <v>1</v>
      </c>
      <c r="P205" t="s">
        <v>29</v>
      </c>
      <c r="R205" t="s">
        <v>2775</v>
      </c>
      <c r="S205" t="s">
        <v>2915</v>
      </c>
      <c r="T205" t="s">
        <v>2916</v>
      </c>
      <c r="U205">
        <f>IF($R205="志工",$AC205*2,IF($R205="網路報名",$AC205,0))</f>
        <v>10</v>
      </c>
      <c r="V205" t="s">
        <v>5002</v>
      </c>
      <c r="W205" t="s">
        <v>5004</v>
      </c>
      <c r="X205" s="25" t="s">
        <v>3292</v>
      </c>
      <c r="Y205">
        <v>2</v>
      </c>
      <c r="Z205">
        <v>107</v>
      </c>
      <c r="AA205">
        <v>1</v>
      </c>
      <c r="AB205">
        <v>1</v>
      </c>
      <c r="AC205">
        <v>10</v>
      </c>
      <c r="AD205" t="s">
        <v>29</v>
      </c>
      <c r="AE205" s="74" t="str">
        <f t="shared" si="65"/>
        <v>b05703028呂廷威</v>
      </c>
      <c r="AF205" s="74">
        <f t="shared" si="67"/>
        <v>0</v>
      </c>
      <c r="AG205" s="74">
        <f t="shared" si="66"/>
        <v>1</v>
      </c>
      <c r="AH205" s="74">
        <f t="shared" si="68"/>
        <v>10</v>
      </c>
      <c r="AI205" s="74">
        <f t="shared" si="69"/>
        <v>0</v>
      </c>
      <c r="AJ205" s="74">
        <f t="shared" si="70"/>
        <v>0</v>
      </c>
      <c r="AK205" s="74">
        <f t="shared" si="71"/>
        <v>0</v>
      </c>
      <c r="AL205" s="73" t="str">
        <f t="shared" si="72"/>
        <v>系</v>
      </c>
      <c r="AM205" s="73" t="str">
        <f>IF($F205="學生",VLOOKUP($H205,系所名稱!$B$1:$D$122,3,FALSE),"非在校生")</f>
        <v>財金</v>
      </c>
      <c r="AN205" s="74" t="str">
        <f t="shared" si="73"/>
        <v>財金系</v>
      </c>
      <c r="AO205" s="74" t="str">
        <f t="shared" si="74"/>
        <v>財金系</v>
      </c>
      <c r="AP205" s="6"/>
      <c r="AQ205" s="6"/>
      <c r="AR205" s="19"/>
    </row>
    <row r="206" spans="1:44">
      <c r="A206" t="s">
        <v>3919</v>
      </c>
      <c r="B206" t="s">
        <v>2911</v>
      </c>
      <c r="C206" t="s">
        <v>2912</v>
      </c>
      <c r="D206" t="s">
        <v>38</v>
      </c>
      <c r="E206" t="s">
        <v>2913</v>
      </c>
      <c r="F206" t="s">
        <v>23</v>
      </c>
      <c r="G206" t="s">
        <v>24</v>
      </c>
      <c r="H206" t="s">
        <v>257</v>
      </c>
      <c r="I206" t="s">
        <v>41</v>
      </c>
      <c r="J206">
        <v>976595215</v>
      </c>
      <c r="K206" t="s">
        <v>2914</v>
      </c>
      <c r="L206" t="s">
        <v>28</v>
      </c>
      <c r="M206" t="s">
        <v>29</v>
      </c>
      <c r="N206">
        <f>IF($R206="網路報名",IF($P206="否",1,0),0)</f>
        <v>0</v>
      </c>
      <c r="O206">
        <f>IF($R206="網路報名",IF($P206="是",1,0),0)</f>
        <v>1</v>
      </c>
      <c r="P206" t="s">
        <v>29</v>
      </c>
      <c r="R206" t="s">
        <v>3818</v>
      </c>
      <c r="S206" t="s">
        <v>3920</v>
      </c>
      <c r="T206" t="s">
        <v>2916</v>
      </c>
      <c r="U206">
        <f>IF($R206="志工",$AC206*2,IF($R206="網路報名",$AC206,0))</f>
        <v>10</v>
      </c>
      <c r="V206" t="s">
        <v>5002</v>
      </c>
      <c r="W206" t="s">
        <v>5004</v>
      </c>
      <c r="X206" s="25" t="s">
        <v>3816</v>
      </c>
      <c r="Y206">
        <v>2</v>
      </c>
      <c r="Z206">
        <v>107</v>
      </c>
      <c r="AA206">
        <v>1</v>
      </c>
      <c r="AB206">
        <v>1</v>
      </c>
      <c r="AC206">
        <v>10</v>
      </c>
      <c r="AD206" t="s">
        <v>29</v>
      </c>
      <c r="AE206" s="74" t="str">
        <f t="shared" si="65"/>
        <v>b05703028呂廷威</v>
      </c>
      <c r="AF206" s="74">
        <f t="shared" si="67"/>
        <v>0</v>
      </c>
      <c r="AG206" s="74">
        <f t="shared" si="66"/>
        <v>1</v>
      </c>
      <c r="AH206" s="74">
        <f t="shared" si="68"/>
        <v>10</v>
      </c>
      <c r="AI206" s="74">
        <f t="shared" si="69"/>
        <v>0</v>
      </c>
      <c r="AJ206" s="74">
        <f t="shared" si="70"/>
        <v>0</v>
      </c>
      <c r="AK206" s="74">
        <f t="shared" si="71"/>
        <v>0</v>
      </c>
      <c r="AL206" s="73" t="str">
        <f t="shared" si="72"/>
        <v>系</v>
      </c>
      <c r="AM206" s="73" t="str">
        <f>IF($F206="學生",VLOOKUP($H206,系所名稱!$B$1:$D$122,3,FALSE),"非在校生")</f>
        <v>財金</v>
      </c>
      <c r="AN206" s="74" t="str">
        <f t="shared" si="73"/>
        <v>財金系</v>
      </c>
      <c r="AO206" s="74" t="str">
        <f t="shared" si="74"/>
        <v>財金系</v>
      </c>
      <c r="AP206" s="6"/>
      <c r="AQ206" s="6"/>
      <c r="AR206" s="19"/>
    </row>
    <row r="207" spans="1:44">
      <c r="A207" t="s">
        <v>6451</v>
      </c>
      <c r="B207" t="s">
        <v>6452</v>
      </c>
      <c r="C207" t="s">
        <v>6453</v>
      </c>
      <c r="D207" t="s">
        <v>21</v>
      </c>
      <c r="E207" t="s">
        <v>6454</v>
      </c>
      <c r="F207" t="s">
        <v>23</v>
      </c>
      <c r="G207" t="s">
        <v>137</v>
      </c>
      <c r="H207" t="s">
        <v>138</v>
      </c>
      <c r="I207" t="s">
        <v>41</v>
      </c>
      <c r="J207">
        <v>970607798</v>
      </c>
      <c r="K207" t="s">
        <v>6455</v>
      </c>
      <c r="L207" t="s">
        <v>28</v>
      </c>
      <c r="M207" t="s">
        <v>30</v>
      </c>
      <c r="N207" t="s">
        <v>4952</v>
      </c>
      <c r="P207" t="s">
        <v>29</v>
      </c>
      <c r="R207" s="78" t="s">
        <v>5919</v>
      </c>
      <c r="S207" t="s">
        <v>486</v>
      </c>
      <c r="T207" t="s">
        <v>6456</v>
      </c>
      <c r="U207">
        <v>6</v>
      </c>
      <c r="V207" t="s">
        <v>5002</v>
      </c>
      <c r="W207" t="s">
        <v>6687</v>
      </c>
      <c r="X207" s="25" t="s">
        <v>6700</v>
      </c>
      <c r="Y207">
        <v>2</v>
      </c>
      <c r="Z207">
        <v>107</v>
      </c>
      <c r="AA207">
        <v>1</v>
      </c>
      <c r="AB207">
        <v>1</v>
      </c>
      <c r="AC207">
        <v>10</v>
      </c>
      <c r="AD207" t="s">
        <v>29</v>
      </c>
      <c r="AE207" s="74" t="str">
        <f t="shared" si="65"/>
        <v>b05303079呂汶憶</v>
      </c>
      <c r="AF207" s="74">
        <f t="shared" si="67"/>
        <v>0</v>
      </c>
      <c r="AG207" s="74">
        <f t="shared" si="66"/>
        <v>1</v>
      </c>
      <c r="AH207" s="74">
        <f t="shared" si="68"/>
        <v>10</v>
      </c>
      <c r="AI207" s="74">
        <f t="shared" si="69"/>
        <v>0</v>
      </c>
      <c r="AJ207" s="74">
        <f t="shared" si="70"/>
        <v>0</v>
      </c>
      <c r="AK207" s="74">
        <f t="shared" si="71"/>
        <v>0</v>
      </c>
      <c r="AL207" s="73" t="str">
        <f t="shared" si="72"/>
        <v>系</v>
      </c>
      <c r="AM207" s="73" t="str">
        <f>IF($F207="學生",VLOOKUP($H207,系所名稱!$B$1:$D$122,3,FALSE),"非在校生")</f>
        <v>其他</v>
      </c>
      <c r="AN207" s="74" t="str">
        <f t="shared" si="73"/>
        <v>其他系所</v>
      </c>
      <c r="AO207" s="74" t="str">
        <f t="shared" si="74"/>
        <v>其他系所</v>
      </c>
      <c r="AP207" s="6"/>
      <c r="AQ207" s="6"/>
      <c r="AR207" s="19"/>
    </row>
    <row r="208" spans="1:44">
      <c r="A208" t="s">
        <v>3608</v>
      </c>
      <c r="B208" t="s">
        <v>3609</v>
      </c>
      <c r="C208" t="s">
        <v>3610</v>
      </c>
      <c r="D208" t="s">
        <v>38</v>
      </c>
      <c r="E208" t="s">
        <v>2239</v>
      </c>
      <c r="F208" t="s">
        <v>23</v>
      </c>
      <c r="G208" t="s">
        <v>24</v>
      </c>
      <c r="H208" t="s">
        <v>40</v>
      </c>
      <c r="I208" t="s">
        <v>50</v>
      </c>
      <c r="J208">
        <v>972338731</v>
      </c>
      <c r="K208" t="s">
        <v>3611</v>
      </c>
      <c r="L208" t="s">
        <v>28</v>
      </c>
      <c r="M208" t="s">
        <v>30</v>
      </c>
      <c r="N208">
        <f>IF($R208="網路報名",IF($P208="否",1,0),0)</f>
        <v>0</v>
      </c>
      <c r="O208">
        <f>IF($R208="網路報名",IF($P208="是",1,0),0)</f>
        <v>1</v>
      </c>
      <c r="P208" t="s">
        <v>29</v>
      </c>
      <c r="R208" t="s">
        <v>31</v>
      </c>
      <c r="S208" t="s">
        <v>3344</v>
      </c>
      <c r="T208" t="s">
        <v>3612</v>
      </c>
      <c r="U208">
        <f>IF($R208="志工",$AC208*2,IF($R208="網路報名",$AC208,0))</f>
        <v>10</v>
      </c>
      <c r="V208" t="s">
        <v>5002</v>
      </c>
      <c r="W208" t="s">
        <v>5004</v>
      </c>
      <c r="X208" s="25" t="s">
        <v>3481</v>
      </c>
      <c r="Y208">
        <v>2</v>
      </c>
      <c r="Z208">
        <v>107</v>
      </c>
      <c r="AA208">
        <v>1</v>
      </c>
      <c r="AB208">
        <v>1</v>
      </c>
      <c r="AC208">
        <v>10</v>
      </c>
      <c r="AD208" t="s">
        <v>30</v>
      </c>
      <c r="AE208" s="74" t="str">
        <f t="shared" si="65"/>
        <v>r07724040呂季洋</v>
      </c>
      <c r="AF208" s="74">
        <f t="shared" si="67"/>
        <v>0</v>
      </c>
      <c r="AG208" s="74">
        <f t="shared" si="66"/>
        <v>1</v>
      </c>
      <c r="AH208" s="74">
        <f t="shared" si="68"/>
        <v>10</v>
      </c>
      <c r="AI208" s="74">
        <f t="shared" si="69"/>
        <v>0</v>
      </c>
      <c r="AJ208" s="74">
        <f t="shared" si="70"/>
        <v>0</v>
      </c>
      <c r="AK208" s="74">
        <f t="shared" si="71"/>
        <v>0</v>
      </c>
      <c r="AL208" s="73" t="str">
        <f t="shared" si="72"/>
        <v>所</v>
      </c>
      <c r="AM208" s="73" t="str">
        <f>IF($F208="學生",VLOOKUP($H208,系所名稱!$B$1:$D$122,3,FALSE),"非在校生")</f>
        <v>國企</v>
      </c>
      <c r="AN208" s="74" t="str">
        <f t="shared" si="73"/>
        <v>國企所</v>
      </c>
      <c r="AO208" s="74" t="str">
        <f t="shared" si="74"/>
        <v>國企所</v>
      </c>
      <c r="AP208" s="6"/>
      <c r="AQ208" s="6"/>
      <c r="AR208" s="19"/>
    </row>
    <row r="209" spans="1:44">
      <c r="A209" t="s">
        <v>6087</v>
      </c>
      <c r="B209" t="s">
        <v>3609</v>
      </c>
      <c r="C209" t="s">
        <v>3610</v>
      </c>
      <c r="D209" t="s">
        <v>38</v>
      </c>
      <c r="E209" t="s">
        <v>2239</v>
      </c>
      <c r="F209" t="s">
        <v>23</v>
      </c>
      <c r="G209" t="s">
        <v>24</v>
      </c>
      <c r="H209" t="s">
        <v>40</v>
      </c>
      <c r="I209" t="s">
        <v>50</v>
      </c>
      <c r="J209">
        <v>972338731</v>
      </c>
      <c r="K209" t="s">
        <v>3611</v>
      </c>
      <c r="L209" t="s">
        <v>28</v>
      </c>
      <c r="M209" t="s">
        <v>30</v>
      </c>
      <c r="N209" t="s">
        <v>4952</v>
      </c>
      <c r="P209" t="s">
        <v>29</v>
      </c>
      <c r="R209" t="s">
        <v>6071</v>
      </c>
      <c r="S209" t="s">
        <v>6088</v>
      </c>
      <c r="T209" t="s">
        <v>3612</v>
      </c>
      <c r="U209">
        <v>6</v>
      </c>
      <c r="V209" t="s">
        <v>5002</v>
      </c>
      <c r="W209" t="s">
        <v>6687</v>
      </c>
      <c r="X209" s="25" t="s">
        <v>6686</v>
      </c>
      <c r="Y209">
        <v>2</v>
      </c>
      <c r="Z209">
        <v>107</v>
      </c>
      <c r="AA209">
        <v>1</v>
      </c>
      <c r="AB209">
        <v>1</v>
      </c>
      <c r="AC209">
        <v>10</v>
      </c>
      <c r="AD209" t="s">
        <v>30</v>
      </c>
      <c r="AE209" s="74" t="str">
        <f t="shared" si="65"/>
        <v>r07724040呂季洋</v>
      </c>
      <c r="AF209" s="74">
        <f t="shared" si="67"/>
        <v>0</v>
      </c>
      <c r="AG209" s="74">
        <f t="shared" si="66"/>
        <v>1</v>
      </c>
      <c r="AH209" s="74">
        <f t="shared" si="68"/>
        <v>10</v>
      </c>
      <c r="AI209" s="74">
        <f t="shared" si="69"/>
        <v>0</v>
      </c>
      <c r="AJ209" s="74">
        <f t="shared" si="70"/>
        <v>0</v>
      </c>
      <c r="AK209" s="74">
        <f t="shared" si="71"/>
        <v>0</v>
      </c>
      <c r="AL209" s="73" t="str">
        <f t="shared" si="72"/>
        <v>所</v>
      </c>
      <c r="AM209" s="73" t="str">
        <f>IF($F209="學生",VLOOKUP($H209,系所名稱!$B$1:$D$122,3,FALSE),"非在校生")</f>
        <v>國企</v>
      </c>
      <c r="AN209" s="74" t="str">
        <f t="shared" si="73"/>
        <v>國企所</v>
      </c>
      <c r="AO209" s="74" t="str">
        <f t="shared" si="74"/>
        <v>國企所</v>
      </c>
      <c r="AP209" s="6"/>
      <c r="AQ209" s="6"/>
      <c r="AR209" s="19"/>
    </row>
    <row r="210" spans="1:44">
      <c r="A210" t="s">
        <v>6565</v>
      </c>
      <c r="B210" t="s">
        <v>3609</v>
      </c>
      <c r="C210" t="s">
        <v>3610</v>
      </c>
      <c r="D210" t="s">
        <v>38</v>
      </c>
      <c r="E210" t="s">
        <v>2239</v>
      </c>
      <c r="F210" t="s">
        <v>23</v>
      </c>
      <c r="G210" t="s">
        <v>24</v>
      </c>
      <c r="H210" t="s">
        <v>40</v>
      </c>
      <c r="I210" t="s">
        <v>50</v>
      </c>
      <c r="J210">
        <v>972338731</v>
      </c>
      <c r="K210" t="s">
        <v>3611</v>
      </c>
      <c r="L210" t="s">
        <v>28</v>
      </c>
      <c r="M210" t="s">
        <v>29</v>
      </c>
      <c r="N210" t="s">
        <v>4952</v>
      </c>
      <c r="P210" t="s">
        <v>29</v>
      </c>
      <c r="R210" t="s">
        <v>1045</v>
      </c>
      <c r="T210" t="s">
        <v>3612</v>
      </c>
      <c r="U210">
        <v>6</v>
      </c>
      <c r="V210" t="s">
        <v>5002</v>
      </c>
      <c r="W210" t="s">
        <v>6687</v>
      </c>
      <c r="X210" s="25" t="s">
        <v>6700</v>
      </c>
      <c r="Y210">
        <v>2</v>
      </c>
      <c r="Z210">
        <v>107</v>
      </c>
      <c r="AA210">
        <v>1</v>
      </c>
      <c r="AB210">
        <v>1</v>
      </c>
      <c r="AC210">
        <v>10</v>
      </c>
      <c r="AE210" s="74" t="str">
        <f t="shared" si="65"/>
        <v>r07724040呂季洋</v>
      </c>
      <c r="AF210" s="74">
        <f t="shared" si="67"/>
        <v>0</v>
      </c>
      <c r="AG210" s="74">
        <f t="shared" si="66"/>
        <v>0</v>
      </c>
      <c r="AH210" s="74">
        <f t="shared" si="68"/>
        <v>0</v>
      </c>
      <c r="AI210" s="74">
        <f t="shared" si="69"/>
        <v>0</v>
      </c>
      <c r="AJ210" s="74">
        <f t="shared" si="70"/>
        <v>1</v>
      </c>
      <c r="AK210" s="74">
        <f t="shared" si="71"/>
        <v>0</v>
      </c>
      <c r="AL210" s="73" t="str">
        <f t="shared" si="72"/>
        <v>所</v>
      </c>
      <c r="AM210" s="73" t="str">
        <f>IF($F210="學生",VLOOKUP($H210,系所名稱!$B$1:$D$122,3,FALSE),"非在校生")</f>
        <v>國企</v>
      </c>
      <c r="AN210" s="74" t="str">
        <f t="shared" si="73"/>
        <v>國企所</v>
      </c>
      <c r="AO210" s="74" t="str">
        <f t="shared" si="74"/>
        <v>國企所</v>
      </c>
      <c r="AP210" s="6"/>
      <c r="AQ210" s="6"/>
      <c r="AR210" s="19"/>
    </row>
    <row r="211" spans="1:44">
      <c r="A211" t="s">
        <v>495</v>
      </c>
      <c r="B211" t="s">
        <v>496</v>
      </c>
      <c r="C211" t="s">
        <v>497</v>
      </c>
      <c r="D211" t="s">
        <v>21</v>
      </c>
      <c r="E211" t="s">
        <v>498</v>
      </c>
      <c r="F211" t="s">
        <v>23</v>
      </c>
      <c r="G211" t="s">
        <v>58</v>
      </c>
      <c r="H211" t="s">
        <v>499</v>
      </c>
      <c r="I211" t="s">
        <v>41</v>
      </c>
      <c r="J211">
        <v>956951858</v>
      </c>
      <c r="K211" t="s">
        <v>500</v>
      </c>
      <c r="L211" t="s">
        <v>28</v>
      </c>
      <c r="M211" t="s">
        <v>30</v>
      </c>
      <c r="N211">
        <f>IF($R211="網路報名",IF($P211="否",1,0),0)</f>
        <v>0</v>
      </c>
      <c r="O211">
        <f>IF($R211="網路報名",IF($P211="是",1,0),0)</f>
        <v>1</v>
      </c>
      <c r="P211" t="s">
        <v>29</v>
      </c>
      <c r="R211" s="1" t="s">
        <v>365</v>
      </c>
      <c r="S211" t="s">
        <v>501</v>
      </c>
      <c r="T211" t="s">
        <v>502</v>
      </c>
      <c r="U211">
        <f>IF($R211="志工",$AC211*2,IF($R211="網路報名",$AC211,0))</f>
        <v>10</v>
      </c>
      <c r="V211" t="s">
        <v>5002</v>
      </c>
      <c r="W211" t="s">
        <v>5004</v>
      </c>
      <c r="X211" s="88" t="s">
        <v>359</v>
      </c>
      <c r="Y211">
        <v>2</v>
      </c>
      <c r="Z211">
        <v>107</v>
      </c>
      <c r="AA211">
        <v>1</v>
      </c>
      <c r="AB211">
        <v>1</v>
      </c>
      <c r="AC211">
        <v>10</v>
      </c>
      <c r="AD211" t="s">
        <v>30</v>
      </c>
      <c r="AE211" s="74" t="str">
        <f t="shared" si="65"/>
        <v>b05107027呂采容</v>
      </c>
      <c r="AF211" s="74">
        <f t="shared" si="67"/>
        <v>0</v>
      </c>
      <c r="AG211" s="74">
        <f t="shared" si="66"/>
        <v>1</v>
      </c>
      <c r="AH211" s="74">
        <f t="shared" si="68"/>
        <v>10</v>
      </c>
      <c r="AI211" s="74">
        <f t="shared" si="69"/>
        <v>0</v>
      </c>
      <c r="AJ211" s="74">
        <f t="shared" si="70"/>
        <v>0</v>
      </c>
      <c r="AK211" s="74">
        <f t="shared" si="71"/>
        <v>0</v>
      </c>
      <c r="AL211" s="73" t="str">
        <f t="shared" si="72"/>
        <v>系</v>
      </c>
      <c r="AM211" s="73" t="str">
        <f>IF($F211="學生",VLOOKUP($H211,系所名稱!$B$1:$D$122,3,FALSE),"非在校生")</f>
        <v>其他</v>
      </c>
      <c r="AN211" s="74" t="str">
        <f t="shared" si="73"/>
        <v>其他系所</v>
      </c>
      <c r="AO211" s="74" t="str">
        <f t="shared" si="74"/>
        <v>其他系所</v>
      </c>
      <c r="AP211" s="6"/>
      <c r="AQ211" s="6"/>
      <c r="AR211" s="19"/>
    </row>
    <row r="212" spans="1:44">
      <c r="A212" t="s">
        <v>54</v>
      </c>
      <c r="B212" t="s">
        <v>55</v>
      </c>
      <c r="C212" t="s">
        <v>56</v>
      </c>
      <c r="D212" t="s">
        <v>38</v>
      </c>
      <c r="E212" t="s">
        <v>57</v>
      </c>
      <c r="F212" t="s">
        <v>23</v>
      </c>
      <c r="G212" t="s">
        <v>58</v>
      </c>
      <c r="H212" t="s">
        <v>59</v>
      </c>
      <c r="I212" t="s">
        <v>41</v>
      </c>
      <c r="J212">
        <v>988598060</v>
      </c>
      <c r="K212" t="s">
        <v>60</v>
      </c>
      <c r="L212" t="s">
        <v>28</v>
      </c>
      <c r="M212" t="s">
        <v>30</v>
      </c>
      <c r="N212">
        <f>IF($R212="網路報名",IF($P212="否",1,0),0)</f>
        <v>0</v>
      </c>
      <c r="O212">
        <f>IF($R212="網路報名",IF($P212="是",1,0),0)</f>
        <v>1</v>
      </c>
      <c r="P212" t="s">
        <v>29</v>
      </c>
      <c r="R212" t="s">
        <v>31</v>
      </c>
      <c r="S212" t="s">
        <v>61</v>
      </c>
      <c r="T212" t="s">
        <v>62</v>
      </c>
      <c r="U212">
        <f>IF($R212="志工",$AC212*2,IF($R212="網路報名",$AC212,0))</f>
        <v>10</v>
      </c>
      <c r="V212" t="s">
        <v>5002</v>
      </c>
      <c r="W212" t="s">
        <v>5004</v>
      </c>
      <c r="X212" s="25" t="s">
        <v>289</v>
      </c>
      <c r="Y212">
        <v>2</v>
      </c>
      <c r="Z212">
        <v>107</v>
      </c>
      <c r="AA212">
        <v>1</v>
      </c>
      <c r="AB212">
        <v>1</v>
      </c>
      <c r="AC212">
        <v>10</v>
      </c>
      <c r="AD212" t="s">
        <v>30</v>
      </c>
      <c r="AE212" s="74" t="str">
        <f t="shared" si="65"/>
        <v>b06109022呂紀廷</v>
      </c>
      <c r="AF212" s="74">
        <f t="shared" si="67"/>
        <v>0</v>
      </c>
      <c r="AG212" s="74">
        <f t="shared" si="66"/>
        <v>1</v>
      </c>
      <c r="AH212" s="74">
        <f t="shared" si="68"/>
        <v>10</v>
      </c>
      <c r="AI212" s="74">
        <f t="shared" si="69"/>
        <v>0</v>
      </c>
      <c r="AJ212" s="74">
        <f t="shared" si="70"/>
        <v>0</v>
      </c>
      <c r="AK212" s="74">
        <f t="shared" si="71"/>
        <v>0</v>
      </c>
      <c r="AL212" s="73" t="str">
        <f t="shared" si="72"/>
        <v>系</v>
      </c>
      <c r="AM212" s="73" t="str">
        <f>IF($F212="學生",VLOOKUP($H212,系所名稱!$B$1:$D$122,3,FALSE),"非在校生")</f>
        <v>其他</v>
      </c>
      <c r="AN212" s="74" t="str">
        <f t="shared" si="73"/>
        <v>其他系所</v>
      </c>
      <c r="AO212" s="74" t="str">
        <f t="shared" si="74"/>
        <v>其他系所</v>
      </c>
      <c r="AP212" s="6"/>
      <c r="AQ212" s="6"/>
      <c r="AR212" s="19"/>
    </row>
    <row r="213" spans="1:44">
      <c r="A213" t="s">
        <v>2130</v>
      </c>
      <c r="B213" t="s">
        <v>55</v>
      </c>
      <c r="C213" t="s">
        <v>56</v>
      </c>
      <c r="D213" t="s">
        <v>38</v>
      </c>
      <c r="E213" t="s">
        <v>57</v>
      </c>
      <c r="F213" t="s">
        <v>23</v>
      </c>
      <c r="G213" t="s">
        <v>58</v>
      </c>
      <c r="H213" t="s">
        <v>59</v>
      </c>
      <c r="I213" t="s">
        <v>41</v>
      </c>
      <c r="J213">
        <v>988598060</v>
      </c>
      <c r="K213" t="s">
        <v>60</v>
      </c>
      <c r="L213" t="s">
        <v>28</v>
      </c>
      <c r="M213" t="s">
        <v>30</v>
      </c>
      <c r="N213">
        <f>IF($R213="網路報名",IF($P213="否",1,0),0)</f>
        <v>0</v>
      </c>
      <c r="O213">
        <f>IF($R213="網路報名",IF($P213="是",1,0),0)</f>
        <v>1</v>
      </c>
      <c r="P213" t="s">
        <v>29</v>
      </c>
      <c r="R213" t="s">
        <v>2021</v>
      </c>
      <c r="S213" t="s">
        <v>61</v>
      </c>
      <c r="T213" t="s">
        <v>62</v>
      </c>
      <c r="U213">
        <f>IF($R213="志工",$AC213*2,IF($R213="網路報名",$AC213,0))</f>
        <v>10</v>
      </c>
      <c r="V213" t="s">
        <v>5002</v>
      </c>
      <c r="W213" t="s">
        <v>5004</v>
      </c>
      <c r="X213" s="25" t="s">
        <v>1996</v>
      </c>
      <c r="Y213">
        <v>2</v>
      </c>
      <c r="Z213">
        <v>107</v>
      </c>
      <c r="AA213">
        <v>1</v>
      </c>
      <c r="AB213">
        <v>1</v>
      </c>
      <c r="AC213">
        <v>10</v>
      </c>
      <c r="AD213" t="s">
        <v>30</v>
      </c>
      <c r="AE213" s="74" t="str">
        <f t="shared" si="65"/>
        <v>b06109022呂紀廷</v>
      </c>
      <c r="AF213" s="74">
        <f t="shared" si="67"/>
        <v>0</v>
      </c>
      <c r="AG213" s="74">
        <f t="shared" si="66"/>
        <v>1</v>
      </c>
      <c r="AH213" s="74">
        <f t="shared" si="68"/>
        <v>10</v>
      </c>
      <c r="AI213" s="74">
        <f t="shared" si="69"/>
        <v>0</v>
      </c>
      <c r="AJ213" s="74">
        <f t="shared" si="70"/>
        <v>0</v>
      </c>
      <c r="AK213" s="74">
        <f t="shared" si="71"/>
        <v>0</v>
      </c>
      <c r="AL213" s="73" t="str">
        <f t="shared" si="72"/>
        <v>系</v>
      </c>
      <c r="AM213" s="73" t="str">
        <f>IF($F213="學生",VLOOKUP($H213,系所名稱!$B$1:$D$122,3,FALSE),"非在校生")</f>
        <v>其他</v>
      </c>
      <c r="AN213" s="74" t="str">
        <f t="shared" si="73"/>
        <v>其他系所</v>
      </c>
      <c r="AO213" s="74" t="str">
        <f t="shared" si="74"/>
        <v>其他系所</v>
      </c>
      <c r="AP213" s="6"/>
      <c r="AQ213" s="6"/>
      <c r="AR213" s="19"/>
    </row>
    <row r="214" spans="1:44">
      <c r="A214" t="s">
        <v>2917</v>
      </c>
      <c r="B214" t="s">
        <v>55</v>
      </c>
      <c r="C214" t="s">
        <v>56</v>
      </c>
      <c r="D214" t="s">
        <v>38</v>
      </c>
      <c r="E214" t="s">
        <v>57</v>
      </c>
      <c r="F214" t="s">
        <v>23</v>
      </c>
      <c r="G214" t="s">
        <v>58</v>
      </c>
      <c r="H214" t="s">
        <v>2918</v>
      </c>
      <c r="I214" t="s">
        <v>41</v>
      </c>
      <c r="J214">
        <v>988598060</v>
      </c>
      <c r="K214" t="s">
        <v>60</v>
      </c>
      <c r="L214" t="s">
        <v>28</v>
      </c>
      <c r="M214" t="s">
        <v>30</v>
      </c>
      <c r="N214">
        <f>IF($R214="網路報名",IF($P214="否",1,0),0)</f>
        <v>0</v>
      </c>
      <c r="O214">
        <f>IF($R214="網路報名",IF($P214="是",1,0),0)</f>
        <v>1</v>
      </c>
      <c r="P214" t="s">
        <v>29</v>
      </c>
      <c r="R214" t="s">
        <v>2775</v>
      </c>
      <c r="S214" t="s">
        <v>2919</v>
      </c>
      <c r="T214" t="s">
        <v>62</v>
      </c>
      <c r="U214">
        <f>IF($R214="志工",$AC214*2,IF($R214="網路報名",$AC214,0))</f>
        <v>10</v>
      </c>
      <c r="V214" t="s">
        <v>5002</v>
      </c>
      <c r="W214" t="s">
        <v>5004</v>
      </c>
      <c r="X214" s="25" t="s">
        <v>3292</v>
      </c>
      <c r="Y214">
        <v>2</v>
      </c>
      <c r="Z214">
        <v>107</v>
      </c>
      <c r="AA214">
        <v>1</v>
      </c>
      <c r="AB214">
        <v>1</v>
      </c>
      <c r="AC214">
        <v>10</v>
      </c>
      <c r="AD214" t="s">
        <v>30</v>
      </c>
      <c r="AE214" s="74" t="str">
        <f t="shared" si="65"/>
        <v>b06109022呂紀廷</v>
      </c>
      <c r="AF214" s="74">
        <f t="shared" si="67"/>
        <v>0</v>
      </c>
      <c r="AG214" s="74">
        <f t="shared" si="66"/>
        <v>1</v>
      </c>
      <c r="AH214" s="74">
        <f t="shared" si="68"/>
        <v>10</v>
      </c>
      <c r="AI214" s="74">
        <f t="shared" si="69"/>
        <v>0</v>
      </c>
      <c r="AJ214" s="74">
        <f t="shared" si="70"/>
        <v>0</v>
      </c>
      <c r="AK214" s="74">
        <f t="shared" si="71"/>
        <v>0</v>
      </c>
      <c r="AL214" s="73" t="str">
        <f t="shared" si="72"/>
        <v>系</v>
      </c>
      <c r="AM214" s="73" t="str">
        <f>IF($F214="學生",VLOOKUP($H214,系所名稱!$B$1:$D$122,3,FALSE),"非在校生")</f>
        <v>其他</v>
      </c>
      <c r="AN214" s="74" t="str">
        <f t="shared" si="73"/>
        <v>其他系所</v>
      </c>
      <c r="AO214" s="74" t="str">
        <f t="shared" si="74"/>
        <v>其他系所</v>
      </c>
      <c r="AP214" s="6"/>
      <c r="AQ214" s="6"/>
      <c r="AR214" s="19"/>
    </row>
    <row r="215" spans="1:44">
      <c r="A215" t="s">
        <v>5408</v>
      </c>
      <c r="B215" t="s">
        <v>55</v>
      </c>
      <c r="C215" t="s">
        <v>56</v>
      </c>
      <c r="D215" t="s">
        <v>38</v>
      </c>
      <c r="E215" t="s">
        <v>57</v>
      </c>
      <c r="F215" t="s">
        <v>23</v>
      </c>
      <c r="G215" t="s">
        <v>58</v>
      </c>
      <c r="H215" t="s">
        <v>2918</v>
      </c>
      <c r="I215" t="s">
        <v>41</v>
      </c>
      <c r="J215">
        <v>988598060</v>
      </c>
      <c r="K215" t="s">
        <v>60</v>
      </c>
      <c r="L215" t="s">
        <v>28</v>
      </c>
      <c r="M215" t="s">
        <v>30</v>
      </c>
      <c r="N215" t="s">
        <v>4952</v>
      </c>
      <c r="P215" t="s">
        <v>5380</v>
      </c>
      <c r="R215" t="s">
        <v>5385</v>
      </c>
      <c r="S215" t="s">
        <v>5409</v>
      </c>
      <c r="T215" t="s">
        <v>62</v>
      </c>
      <c r="U215">
        <v>6</v>
      </c>
      <c r="V215" t="s">
        <v>5386</v>
      </c>
      <c r="W215" t="s">
        <v>5387</v>
      </c>
      <c r="X215" s="25" t="s">
        <v>5388</v>
      </c>
      <c r="Y215">
        <v>2</v>
      </c>
      <c r="Z215">
        <v>107</v>
      </c>
      <c r="AA215">
        <v>1</v>
      </c>
      <c r="AB215">
        <v>1</v>
      </c>
      <c r="AC215">
        <v>10</v>
      </c>
      <c r="AE215" s="74" t="str">
        <f t="shared" si="65"/>
        <v>b06109022呂紀廷</v>
      </c>
      <c r="AF215" s="74">
        <f t="shared" si="67"/>
        <v>1</v>
      </c>
      <c r="AG215" s="74">
        <f t="shared" si="66"/>
        <v>0</v>
      </c>
      <c r="AH215" s="74">
        <f t="shared" si="68"/>
        <v>0</v>
      </c>
      <c r="AI215" s="74">
        <f t="shared" si="69"/>
        <v>1</v>
      </c>
      <c r="AJ215" s="74">
        <f t="shared" si="70"/>
        <v>0</v>
      </c>
      <c r="AK215" s="74">
        <f t="shared" si="71"/>
        <v>0</v>
      </c>
      <c r="AL215" s="73" t="str">
        <f t="shared" si="72"/>
        <v>系</v>
      </c>
      <c r="AM215" s="73" t="str">
        <f>IF($F215="學生",VLOOKUP($H215,系所名稱!$B$1:$D$122,3,FALSE),"非在校生")</f>
        <v>其他</v>
      </c>
      <c r="AN215" s="74" t="str">
        <f t="shared" si="73"/>
        <v>其他系所</v>
      </c>
      <c r="AO215" s="74" t="str">
        <f t="shared" si="74"/>
        <v>其他系所</v>
      </c>
      <c r="AP215" s="6"/>
      <c r="AQ215" s="6"/>
      <c r="AR215" s="19"/>
    </row>
    <row r="216" spans="1:44">
      <c r="A216" t="s">
        <v>5685</v>
      </c>
      <c r="B216" t="s">
        <v>55</v>
      </c>
      <c r="C216" t="s">
        <v>56</v>
      </c>
      <c r="D216" t="s">
        <v>38</v>
      </c>
      <c r="E216" t="s">
        <v>57</v>
      </c>
      <c r="F216" t="s">
        <v>23</v>
      </c>
      <c r="G216" t="s">
        <v>58</v>
      </c>
      <c r="H216" t="s">
        <v>59</v>
      </c>
      <c r="I216" t="s">
        <v>41</v>
      </c>
      <c r="J216">
        <v>988598060</v>
      </c>
      <c r="K216" t="s">
        <v>60</v>
      </c>
      <c r="L216" t="s">
        <v>28</v>
      </c>
      <c r="M216" t="s">
        <v>30</v>
      </c>
      <c r="N216" t="s">
        <v>4952</v>
      </c>
      <c r="P216" t="s">
        <v>29</v>
      </c>
      <c r="R216" t="s">
        <v>31</v>
      </c>
      <c r="S216" t="s">
        <v>5686</v>
      </c>
      <c r="T216" t="s">
        <v>62</v>
      </c>
      <c r="U216">
        <v>6</v>
      </c>
      <c r="V216" t="s">
        <v>719</v>
      </c>
      <c r="W216" t="s">
        <v>5004</v>
      </c>
      <c r="X216" s="25" t="s">
        <v>5679</v>
      </c>
      <c r="Y216">
        <v>2</v>
      </c>
      <c r="Z216">
        <v>107</v>
      </c>
      <c r="AA216">
        <v>1</v>
      </c>
      <c r="AB216">
        <v>1</v>
      </c>
      <c r="AC216">
        <v>10</v>
      </c>
      <c r="AD216" t="s">
        <v>29</v>
      </c>
      <c r="AE216" s="74" t="str">
        <f t="shared" si="65"/>
        <v>b06109022呂紀廷</v>
      </c>
      <c r="AF216" s="74">
        <f t="shared" si="67"/>
        <v>0</v>
      </c>
      <c r="AG216" s="74">
        <f t="shared" si="66"/>
        <v>1</v>
      </c>
      <c r="AH216" s="74">
        <f t="shared" si="68"/>
        <v>10</v>
      </c>
      <c r="AI216" s="74">
        <f t="shared" si="69"/>
        <v>0</v>
      </c>
      <c r="AJ216" s="74">
        <f t="shared" si="70"/>
        <v>0</v>
      </c>
      <c r="AK216" s="74">
        <f t="shared" si="71"/>
        <v>0</v>
      </c>
      <c r="AL216" s="73" t="str">
        <f t="shared" si="72"/>
        <v>系</v>
      </c>
      <c r="AM216" s="73" t="str">
        <f>IF($F216="學生",VLOOKUP($H216,系所名稱!$B$1:$D$122,3,FALSE),"非在校生")</f>
        <v>其他</v>
      </c>
      <c r="AN216" s="74" t="str">
        <f t="shared" si="73"/>
        <v>其他系所</v>
      </c>
      <c r="AO216" s="74" t="str">
        <f t="shared" si="74"/>
        <v>其他系所</v>
      </c>
      <c r="AP216" s="6"/>
      <c r="AQ216" s="6"/>
      <c r="AR216" s="19"/>
    </row>
    <row r="217" spans="1:44">
      <c r="A217" t="s">
        <v>6132</v>
      </c>
      <c r="B217" t="s">
        <v>55</v>
      </c>
      <c r="C217" t="s">
        <v>56</v>
      </c>
      <c r="D217" t="s">
        <v>38</v>
      </c>
      <c r="E217" t="s">
        <v>57</v>
      </c>
      <c r="F217" t="s">
        <v>23</v>
      </c>
      <c r="G217" t="s">
        <v>58</v>
      </c>
      <c r="H217" t="s">
        <v>59</v>
      </c>
      <c r="I217" t="s">
        <v>41</v>
      </c>
      <c r="J217">
        <v>988598060</v>
      </c>
      <c r="K217" t="s">
        <v>60</v>
      </c>
      <c r="L217" t="s">
        <v>28</v>
      </c>
      <c r="M217" t="s">
        <v>30</v>
      </c>
      <c r="N217" t="s">
        <v>4952</v>
      </c>
      <c r="P217" t="s">
        <v>29</v>
      </c>
      <c r="R217" t="s">
        <v>6059</v>
      </c>
      <c r="S217" t="s">
        <v>6133</v>
      </c>
      <c r="T217" t="s">
        <v>62</v>
      </c>
      <c r="U217">
        <v>6</v>
      </c>
      <c r="V217" t="s">
        <v>5002</v>
      </c>
      <c r="W217" t="s">
        <v>6687</v>
      </c>
      <c r="X217" s="25" t="s">
        <v>6686</v>
      </c>
      <c r="Y217">
        <v>2</v>
      </c>
      <c r="Z217">
        <v>107</v>
      </c>
      <c r="AA217">
        <v>1</v>
      </c>
      <c r="AB217">
        <v>1</v>
      </c>
      <c r="AC217">
        <v>10</v>
      </c>
      <c r="AD217" t="s">
        <v>29</v>
      </c>
      <c r="AE217" s="74" t="str">
        <f t="shared" si="65"/>
        <v>b06109022呂紀廷</v>
      </c>
      <c r="AF217" s="74">
        <f t="shared" si="67"/>
        <v>0</v>
      </c>
      <c r="AG217" s="74">
        <f t="shared" si="66"/>
        <v>1</v>
      </c>
      <c r="AH217" s="74">
        <f t="shared" si="68"/>
        <v>10</v>
      </c>
      <c r="AI217" s="74">
        <f t="shared" si="69"/>
        <v>0</v>
      </c>
      <c r="AJ217" s="74">
        <f t="shared" si="70"/>
        <v>0</v>
      </c>
      <c r="AK217" s="74">
        <f t="shared" si="71"/>
        <v>0</v>
      </c>
      <c r="AL217" s="73" t="str">
        <f t="shared" si="72"/>
        <v>系</v>
      </c>
      <c r="AM217" s="73" t="str">
        <f>IF($F217="學生",VLOOKUP($H217,系所名稱!$B$1:$D$122,3,FALSE),"非在校生")</f>
        <v>其他</v>
      </c>
      <c r="AN217" s="74" t="str">
        <f t="shared" si="73"/>
        <v>其他系所</v>
      </c>
      <c r="AO217" s="74" t="str">
        <f t="shared" si="74"/>
        <v>其他系所</v>
      </c>
      <c r="AP217" s="6"/>
      <c r="AQ217" s="6"/>
      <c r="AR217" s="19"/>
    </row>
    <row r="218" spans="1:44">
      <c r="A218" t="s">
        <v>3613</v>
      </c>
      <c r="B218" t="s">
        <v>3614</v>
      </c>
      <c r="C218" t="s">
        <v>3615</v>
      </c>
      <c r="D218" t="s">
        <v>21</v>
      </c>
      <c r="E218" t="s">
        <v>3616</v>
      </c>
      <c r="F218" t="s">
        <v>23</v>
      </c>
      <c r="G218" t="s">
        <v>24</v>
      </c>
      <c r="H218" t="s">
        <v>40</v>
      </c>
      <c r="I218" t="s">
        <v>41</v>
      </c>
      <c r="J218">
        <v>906573633</v>
      </c>
      <c r="K218" t="s">
        <v>3617</v>
      </c>
      <c r="L218" t="s">
        <v>28</v>
      </c>
      <c r="M218" t="s">
        <v>30</v>
      </c>
      <c r="N218">
        <f>IF($R218="網路報名",IF($P218="否",1,0),0)</f>
        <v>0</v>
      </c>
      <c r="O218">
        <f>IF($R218="網路報名",IF($P218="是",1,0),0)</f>
        <v>1</v>
      </c>
      <c r="P218" t="s">
        <v>29</v>
      </c>
      <c r="R218" t="s">
        <v>3478</v>
      </c>
      <c r="S218" t="s">
        <v>738</v>
      </c>
      <c r="T218" t="s">
        <v>3618</v>
      </c>
      <c r="U218">
        <f>IF($R218="志工",$AC218*2,IF($R218="網路報名",$AC218,0))</f>
        <v>10</v>
      </c>
      <c r="V218" t="s">
        <v>5002</v>
      </c>
      <c r="W218" t="s">
        <v>5004</v>
      </c>
      <c r="X218" s="25" t="s">
        <v>3481</v>
      </c>
      <c r="Y218">
        <v>2</v>
      </c>
      <c r="Z218">
        <v>107</v>
      </c>
      <c r="AA218">
        <v>1</v>
      </c>
      <c r="AB218">
        <v>1</v>
      </c>
      <c r="AC218">
        <v>10</v>
      </c>
      <c r="AD218" t="s">
        <v>2830</v>
      </c>
      <c r="AE218" s="74" t="str">
        <f t="shared" si="65"/>
        <v>b06704059呂恩慈</v>
      </c>
      <c r="AF218" s="74">
        <f t="shared" si="67"/>
        <v>0</v>
      </c>
      <c r="AG218" s="74">
        <f t="shared" si="66"/>
        <v>1</v>
      </c>
      <c r="AH218" s="74">
        <f t="shared" si="68"/>
        <v>10</v>
      </c>
      <c r="AI218" s="74">
        <f t="shared" si="69"/>
        <v>0</v>
      </c>
      <c r="AJ218" s="74">
        <f t="shared" si="70"/>
        <v>0</v>
      </c>
      <c r="AK218" s="74">
        <f t="shared" si="71"/>
        <v>0</v>
      </c>
      <c r="AL218" s="73" t="str">
        <f t="shared" si="72"/>
        <v>系</v>
      </c>
      <c r="AM218" s="73" t="str">
        <f>IF($F218="學生",VLOOKUP($H218,系所名稱!$B$1:$D$122,3,FALSE),"非在校生")</f>
        <v>國企</v>
      </c>
      <c r="AN218" s="74" t="str">
        <f t="shared" si="73"/>
        <v>國企系</v>
      </c>
      <c r="AO218" s="74" t="str">
        <f t="shared" si="74"/>
        <v>國企系</v>
      </c>
      <c r="AP218" s="6"/>
      <c r="AQ218" s="6"/>
      <c r="AR218" s="19"/>
    </row>
    <row r="219" spans="1:44">
      <c r="A219" t="s">
        <v>6238</v>
      </c>
      <c r="B219" t="s">
        <v>3614</v>
      </c>
      <c r="C219" t="s">
        <v>3615</v>
      </c>
      <c r="D219" t="s">
        <v>21</v>
      </c>
      <c r="E219" t="s">
        <v>3616</v>
      </c>
      <c r="F219" t="s">
        <v>23</v>
      </c>
      <c r="G219" t="s">
        <v>24</v>
      </c>
      <c r="H219" t="s">
        <v>40</v>
      </c>
      <c r="I219" t="s">
        <v>41</v>
      </c>
      <c r="J219">
        <v>906573633</v>
      </c>
      <c r="K219" t="s">
        <v>3617</v>
      </c>
      <c r="L219" t="s">
        <v>28</v>
      </c>
      <c r="M219" t="s">
        <v>30</v>
      </c>
      <c r="N219" t="s">
        <v>4952</v>
      </c>
      <c r="P219" t="s">
        <v>29</v>
      </c>
      <c r="R219" t="s">
        <v>5919</v>
      </c>
      <c r="S219" t="s">
        <v>6239</v>
      </c>
      <c r="T219" t="s">
        <v>3618</v>
      </c>
      <c r="U219">
        <v>6</v>
      </c>
      <c r="V219" t="s">
        <v>3294</v>
      </c>
      <c r="W219" t="s">
        <v>6689</v>
      </c>
      <c r="X219" s="25" t="s">
        <v>6715</v>
      </c>
      <c r="Y219">
        <v>2</v>
      </c>
      <c r="Z219">
        <v>107</v>
      </c>
      <c r="AA219">
        <v>1</v>
      </c>
      <c r="AB219">
        <v>1</v>
      </c>
      <c r="AC219">
        <v>10</v>
      </c>
      <c r="AD219" t="s">
        <v>6240</v>
      </c>
      <c r="AE219" s="74" t="str">
        <f t="shared" si="65"/>
        <v>b06704059呂恩慈</v>
      </c>
      <c r="AF219" s="74">
        <f t="shared" si="67"/>
        <v>0</v>
      </c>
      <c r="AG219" s="74">
        <f t="shared" si="66"/>
        <v>1</v>
      </c>
      <c r="AH219" s="74">
        <f t="shared" si="68"/>
        <v>10</v>
      </c>
      <c r="AI219" s="74">
        <f t="shared" si="69"/>
        <v>0</v>
      </c>
      <c r="AJ219" s="74">
        <f t="shared" si="70"/>
        <v>0</v>
      </c>
      <c r="AK219" s="74">
        <f t="shared" si="71"/>
        <v>0</v>
      </c>
      <c r="AL219" s="73" t="str">
        <f t="shared" si="72"/>
        <v>系</v>
      </c>
      <c r="AM219" s="73" t="str">
        <f>IF($F219="學生",VLOOKUP($H219,系所名稱!$B$1:$D$122,3,FALSE),"非在校生")</f>
        <v>國企</v>
      </c>
      <c r="AN219" s="74" t="str">
        <f t="shared" si="73"/>
        <v>國企系</v>
      </c>
      <c r="AO219" s="74" t="str">
        <f t="shared" si="74"/>
        <v>國企系</v>
      </c>
      <c r="AP219" s="6"/>
      <c r="AQ219" s="6"/>
      <c r="AR219" s="19"/>
    </row>
    <row r="220" spans="1:44">
      <c r="A220" t="s">
        <v>786</v>
      </c>
      <c r="B220" t="s">
        <v>787</v>
      </c>
      <c r="C220" t="s">
        <v>788</v>
      </c>
      <c r="D220" t="s">
        <v>38</v>
      </c>
      <c r="E220" t="s">
        <v>789</v>
      </c>
      <c r="F220" t="s">
        <v>177</v>
      </c>
      <c r="I220" t="s">
        <v>23</v>
      </c>
      <c r="J220">
        <v>966973519</v>
      </c>
      <c r="K220" t="s">
        <v>790</v>
      </c>
      <c r="L220" t="s">
        <v>28</v>
      </c>
      <c r="M220" t="s">
        <v>30</v>
      </c>
      <c r="N220">
        <f t="shared" ref="N220:N229" si="75">IF($R220="網路報名",IF($P220="否",1,0),0)</f>
        <v>0</v>
      </c>
      <c r="O220">
        <f t="shared" ref="O220:O229" si="76">IF($R220="網路報名",IF($P220="是",1,0),0)</f>
        <v>1</v>
      </c>
      <c r="P220" t="s">
        <v>29</v>
      </c>
      <c r="R220" t="s">
        <v>775</v>
      </c>
      <c r="S220" t="s">
        <v>791</v>
      </c>
      <c r="T220" t="s">
        <v>792</v>
      </c>
      <c r="U220">
        <f t="shared" ref="U220:U229" si="77">IF($R220="志工",$AC220*2,IF($R220="網路報名",$AC220,0))</f>
        <v>10</v>
      </c>
      <c r="V220" t="s">
        <v>5002</v>
      </c>
      <c r="W220" t="s">
        <v>5004</v>
      </c>
      <c r="X220" s="25" t="s">
        <v>778</v>
      </c>
      <c r="Y220">
        <v>2</v>
      </c>
      <c r="Z220">
        <v>107</v>
      </c>
      <c r="AA220">
        <v>1</v>
      </c>
      <c r="AB220">
        <v>1</v>
      </c>
      <c r="AC220">
        <v>10</v>
      </c>
      <c r="AE220" s="74" t="str">
        <f t="shared" si="65"/>
        <v>40657021o呂健亦</v>
      </c>
      <c r="AF220" s="74">
        <f t="shared" si="67"/>
        <v>0</v>
      </c>
      <c r="AG220" s="74">
        <f t="shared" si="66"/>
        <v>1</v>
      </c>
      <c r="AH220" s="74">
        <f t="shared" si="68"/>
        <v>10</v>
      </c>
      <c r="AI220" s="74">
        <f t="shared" si="69"/>
        <v>0</v>
      </c>
      <c r="AJ220" s="74">
        <f t="shared" si="70"/>
        <v>0</v>
      </c>
      <c r="AK220" s="74">
        <f t="shared" si="71"/>
        <v>0</v>
      </c>
      <c r="AL220" s="73" t="str">
        <f t="shared" si="72"/>
        <v>其他</v>
      </c>
      <c r="AM220" s="73" t="str">
        <f>IF($F220="學生",VLOOKUP($H220,系所名稱!$B$1:$D$122,3,FALSE),"非在校生")</f>
        <v>非在校生</v>
      </c>
      <c r="AN220" s="74" t="str">
        <f t="shared" si="73"/>
        <v>其他</v>
      </c>
      <c r="AO220" s="74" t="str">
        <f t="shared" si="74"/>
        <v>其他</v>
      </c>
      <c r="AP220" s="6"/>
      <c r="AQ220" s="6"/>
      <c r="AR220" s="19"/>
    </row>
    <row r="221" spans="1:44">
      <c r="A221" t="s">
        <v>1068</v>
      </c>
      <c r="B221" t="s">
        <v>1069</v>
      </c>
      <c r="C221" t="s">
        <v>1070</v>
      </c>
      <c r="D221" t="s">
        <v>21</v>
      </c>
      <c r="E221" t="s">
        <v>1071</v>
      </c>
      <c r="F221" t="s">
        <v>23</v>
      </c>
      <c r="G221" t="s">
        <v>24</v>
      </c>
      <c r="H221" t="s">
        <v>40</v>
      </c>
      <c r="I221" t="s">
        <v>41</v>
      </c>
      <c r="J221">
        <v>983178738</v>
      </c>
      <c r="K221" t="s">
        <v>1072</v>
      </c>
      <c r="L221" t="s">
        <v>28</v>
      </c>
      <c r="M221" t="s">
        <v>30</v>
      </c>
      <c r="N221">
        <f t="shared" si="75"/>
        <v>0</v>
      </c>
      <c r="O221">
        <f t="shared" si="76"/>
        <v>1</v>
      </c>
      <c r="P221" t="s">
        <v>29</v>
      </c>
      <c r="R221" t="s">
        <v>1063</v>
      </c>
      <c r="S221" t="s">
        <v>1073</v>
      </c>
      <c r="T221" t="s">
        <v>1074</v>
      </c>
      <c r="U221">
        <f t="shared" si="77"/>
        <v>10</v>
      </c>
      <c r="V221" t="s">
        <v>5002</v>
      </c>
      <c r="W221" t="s">
        <v>5004</v>
      </c>
      <c r="X221" s="25" t="s">
        <v>1065</v>
      </c>
      <c r="Y221">
        <v>2</v>
      </c>
      <c r="Z221">
        <v>107</v>
      </c>
      <c r="AA221">
        <v>1</v>
      </c>
      <c r="AB221">
        <v>1</v>
      </c>
      <c r="AC221">
        <v>10</v>
      </c>
      <c r="AD221" t="s">
        <v>29</v>
      </c>
      <c r="AE221" s="74" t="str">
        <f t="shared" si="65"/>
        <v>b05704045宋家萱</v>
      </c>
      <c r="AF221" s="74">
        <f t="shared" si="67"/>
        <v>0</v>
      </c>
      <c r="AG221" s="74">
        <f t="shared" si="66"/>
        <v>1</v>
      </c>
      <c r="AH221" s="74">
        <f t="shared" si="68"/>
        <v>10</v>
      </c>
      <c r="AI221" s="74">
        <f t="shared" si="69"/>
        <v>0</v>
      </c>
      <c r="AJ221" s="74">
        <f t="shared" si="70"/>
        <v>0</v>
      </c>
      <c r="AK221" s="74">
        <f t="shared" si="71"/>
        <v>0</v>
      </c>
      <c r="AL221" s="73" t="str">
        <f t="shared" si="72"/>
        <v>系</v>
      </c>
      <c r="AM221" s="73" t="str">
        <f>IF($F221="學生",VLOOKUP($H221,系所名稱!$B$1:$D$122,3,FALSE),"非在校生")</f>
        <v>國企</v>
      </c>
      <c r="AN221" s="74" t="str">
        <f t="shared" si="73"/>
        <v>國企系</v>
      </c>
      <c r="AO221" s="74" t="str">
        <f t="shared" si="74"/>
        <v>國企系</v>
      </c>
      <c r="AP221" s="6"/>
      <c r="AQ221" s="6"/>
      <c r="AR221" s="19"/>
    </row>
    <row r="222" spans="1:44">
      <c r="A222" t="s">
        <v>1679</v>
      </c>
      <c r="B222" t="s">
        <v>1069</v>
      </c>
      <c r="C222" t="s">
        <v>1070</v>
      </c>
      <c r="D222" t="s">
        <v>21</v>
      </c>
      <c r="E222" t="s">
        <v>1071</v>
      </c>
      <c r="F222" t="s">
        <v>23</v>
      </c>
      <c r="G222" t="s">
        <v>24</v>
      </c>
      <c r="H222" t="s">
        <v>40</v>
      </c>
      <c r="I222" t="s">
        <v>41</v>
      </c>
      <c r="J222">
        <v>983178738</v>
      </c>
      <c r="K222" t="s">
        <v>1072</v>
      </c>
      <c r="L222" t="s">
        <v>28</v>
      </c>
      <c r="M222" t="s">
        <v>30</v>
      </c>
      <c r="N222">
        <f t="shared" si="75"/>
        <v>0</v>
      </c>
      <c r="O222">
        <f t="shared" si="76"/>
        <v>1</v>
      </c>
      <c r="P222" t="s">
        <v>29</v>
      </c>
      <c r="R222" t="s">
        <v>31</v>
      </c>
      <c r="S222" t="s">
        <v>508</v>
      </c>
      <c r="T222" t="s">
        <v>1074</v>
      </c>
      <c r="U222">
        <f t="shared" si="77"/>
        <v>10</v>
      </c>
      <c r="V222" t="s">
        <v>5002</v>
      </c>
      <c r="W222" t="s">
        <v>5004</v>
      </c>
      <c r="X222" s="25" t="s">
        <v>1567</v>
      </c>
      <c r="Y222">
        <v>2</v>
      </c>
      <c r="Z222">
        <v>107</v>
      </c>
      <c r="AA222">
        <v>1</v>
      </c>
      <c r="AB222">
        <v>1</v>
      </c>
      <c r="AC222">
        <v>10</v>
      </c>
      <c r="AE222" s="74" t="str">
        <f t="shared" si="65"/>
        <v>b05704045宋家萱</v>
      </c>
      <c r="AF222" s="74">
        <f t="shared" si="67"/>
        <v>0</v>
      </c>
      <c r="AG222" s="74">
        <f t="shared" si="66"/>
        <v>1</v>
      </c>
      <c r="AH222" s="74">
        <f t="shared" si="68"/>
        <v>10</v>
      </c>
      <c r="AI222" s="74">
        <f t="shared" si="69"/>
        <v>0</v>
      </c>
      <c r="AJ222" s="74">
        <f t="shared" si="70"/>
        <v>0</v>
      </c>
      <c r="AK222" s="74">
        <f t="shared" si="71"/>
        <v>0</v>
      </c>
      <c r="AL222" s="73" t="str">
        <f t="shared" si="72"/>
        <v>系</v>
      </c>
      <c r="AM222" s="73" t="str">
        <f>IF($F222="學生",VLOOKUP($H222,系所名稱!$B$1:$D$122,3,FALSE),"非在校生")</f>
        <v>國企</v>
      </c>
      <c r="AN222" s="74" t="str">
        <f t="shared" si="73"/>
        <v>國企系</v>
      </c>
      <c r="AO222" s="74" t="str">
        <f t="shared" si="74"/>
        <v>國企系</v>
      </c>
      <c r="AP222" s="6"/>
      <c r="AQ222" s="6"/>
      <c r="AR222" s="19"/>
    </row>
    <row r="223" spans="1:44">
      <c r="A223" s="78" t="s">
        <v>369</v>
      </c>
      <c r="B223" s="78" t="s">
        <v>370</v>
      </c>
      <c r="C223" s="78" t="s">
        <v>371</v>
      </c>
      <c r="D223" s="78" t="s">
        <v>38</v>
      </c>
      <c r="E223" s="78" t="s">
        <v>372</v>
      </c>
      <c r="F223" s="78" t="s">
        <v>23</v>
      </c>
      <c r="G223" s="78" t="s">
        <v>137</v>
      </c>
      <c r="H223" s="78" t="s">
        <v>138</v>
      </c>
      <c r="I223" s="78" t="s">
        <v>41</v>
      </c>
      <c r="J223" s="78">
        <v>905394590</v>
      </c>
      <c r="K223" s="78" t="s">
        <v>373</v>
      </c>
      <c r="L223" s="78" t="s">
        <v>28</v>
      </c>
      <c r="M223" s="78" t="s">
        <v>30</v>
      </c>
      <c r="N223">
        <f t="shared" si="75"/>
        <v>0</v>
      </c>
      <c r="O223">
        <f t="shared" si="76"/>
        <v>1</v>
      </c>
      <c r="P223" s="78" t="s">
        <v>29</v>
      </c>
      <c r="Q223" s="78"/>
      <c r="R223" s="1" t="s">
        <v>365</v>
      </c>
      <c r="S223" s="78" t="s">
        <v>374</v>
      </c>
      <c r="T223" s="78" t="s">
        <v>375</v>
      </c>
      <c r="U223">
        <f t="shared" si="77"/>
        <v>10</v>
      </c>
      <c r="V223" t="s">
        <v>5002</v>
      </c>
      <c r="W223" t="s">
        <v>5004</v>
      </c>
      <c r="X223" s="88" t="s">
        <v>359</v>
      </c>
      <c r="Y223" s="78">
        <v>2</v>
      </c>
      <c r="Z223" s="78">
        <v>107</v>
      </c>
      <c r="AA223" s="78">
        <v>1</v>
      </c>
      <c r="AB223" s="78">
        <v>1</v>
      </c>
      <c r="AC223" s="78">
        <v>10</v>
      </c>
      <c r="AD223" s="78" t="s">
        <v>30</v>
      </c>
      <c r="AE223" s="74" t="str">
        <f t="shared" si="65"/>
        <v>b06601031巫冠緯</v>
      </c>
      <c r="AF223" s="74">
        <f t="shared" si="67"/>
        <v>0</v>
      </c>
      <c r="AG223" s="74">
        <f t="shared" si="66"/>
        <v>1</v>
      </c>
      <c r="AH223" s="74">
        <f t="shared" si="68"/>
        <v>10</v>
      </c>
      <c r="AI223" s="74">
        <f t="shared" si="69"/>
        <v>0</v>
      </c>
      <c r="AJ223" s="74">
        <f t="shared" si="70"/>
        <v>0</v>
      </c>
      <c r="AK223" s="74">
        <f t="shared" si="71"/>
        <v>0</v>
      </c>
      <c r="AL223" s="73" t="str">
        <f t="shared" si="72"/>
        <v>系</v>
      </c>
      <c r="AM223" s="73" t="str">
        <f>IF($F223="學生",VLOOKUP($H223,系所名稱!$B$1:$D$122,3,FALSE),"非在校生")</f>
        <v>其他</v>
      </c>
      <c r="AN223" s="74" t="str">
        <f t="shared" si="73"/>
        <v>其他系所</v>
      </c>
      <c r="AO223" s="74" t="str">
        <f t="shared" si="74"/>
        <v>其他系所</v>
      </c>
      <c r="AP223" s="6"/>
      <c r="AQ223" s="6"/>
      <c r="AR223" s="19"/>
    </row>
    <row r="224" spans="1:44">
      <c r="A224" t="s">
        <v>734</v>
      </c>
      <c r="B224" t="s">
        <v>370</v>
      </c>
      <c r="C224" t="s">
        <v>371</v>
      </c>
      <c r="D224" t="s">
        <v>38</v>
      </c>
      <c r="E224" t="s">
        <v>372</v>
      </c>
      <c r="F224" t="s">
        <v>23</v>
      </c>
      <c r="G224" t="s">
        <v>137</v>
      </c>
      <c r="H224" t="s">
        <v>138</v>
      </c>
      <c r="I224" t="s">
        <v>41</v>
      </c>
      <c r="J224">
        <v>905394590</v>
      </c>
      <c r="K224" t="s">
        <v>373</v>
      </c>
      <c r="L224" t="s">
        <v>28</v>
      </c>
      <c r="M224" t="s">
        <v>30</v>
      </c>
      <c r="N224">
        <f t="shared" si="75"/>
        <v>0</v>
      </c>
      <c r="O224">
        <f t="shared" si="76"/>
        <v>1</v>
      </c>
      <c r="P224" t="s">
        <v>29</v>
      </c>
      <c r="R224" t="s">
        <v>730</v>
      </c>
      <c r="S224" t="s">
        <v>735</v>
      </c>
      <c r="T224" t="s">
        <v>375</v>
      </c>
      <c r="U224">
        <f t="shared" si="77"/>
        <v>10</v>
      </c>
      <c r="V224" t="s">
        <v>5002</v>
      </c>
      <c r="W224" t="s">
        <v>5004</v>
      </c>
      <c r="X224" s="25" t="s">
        <v>732</v>
      </c>
      <c r="Y224">
        <v>2</v>
      </c>
      <c r="Z224">
        <v>107</v>
      </c>
      <c r="AA224">
        <v>1</v>
      </c>
      <c r="AB224">
        <v>1</v>
      </c>
      <c r="AC224">
        <v>10</v>
      </c>
      <c r="AE224" s="74" t="str">
        <f t="shared" si="65"/>
        <v>b06601031巫冠緯</v>
      </c>
      <c r="AF224" s="74">
        <f t="shared" si="67"/>
        <v>0</v>
      </c>
      <c r="AG224" s="74">
        <f t="shared" si="66"/>
        <v>1</v>
      </c>
      <c r="AH224" s="74">
        <f t="shared" si="68"/>
        <v>10</v>
      </c>
      <c r="AI224" s="74">
        <f t="shared" si="69"/>
        <v>0</v>
      </c>
      <c r="AJ224" s="74">
        <f t="shared" si="70"/>
        <v>0</v>
      </c>
      <c r="AK224" s="74">
        <f t="shared" si="71"/>
        <v>0</v>
      </c>
      <c r="AL224" s="73" t="str">
        <f t="shared" si="72"/>
        <v>系</v>
      </c>
      <c r="AM224" s="73" t="str">
        <f>IF($F224="學生",VLOOKUP($H224,系所名稱!$B$1:$D$122,3,FALSE),"非在校生")</f>
        <v>其他</v>
      </c>
      <c r="AN224" s="74" t="str">
        <f t="shared" si="73"/>
        <v>其他系所</v>
      </c>
      <c r="AO224" s="74" t="str">
        <f t="shared" si="74"/>
        <v>其他系所</v>
      </c>
      <c r="AP224" s="6"/>
      <c r="AQ224" s="6"/>
      <c r="AR224" s="19"/>
    </row>
    <row r="225" spans="1:44">
      <c r="A225" t="s">
        <v>1680</v>
      </c>
      <c r="B225" t="s">
        <v>370</v>
      </c>
      <c r="C225" t="s">
        <v>371</v>
      </c>
      <c r="D225" t="s">
        <v>38</v>
      </c>
      <c r="E225" t="s">
        <v>372</v>
      </c>
      <c r="F225" t="s">
        <v>23</v>
      </c>
      <c r="G225" t="s">
        <v>137</v>
      </c>
      <c r="H225" t="s">
        <v>138</v>
      </c>
      <c r="I225" t="s">
        <v>41</v>
      </c>
      <c r="J225">
        <v>905394590</v>
      </c>
      <c r="K225" t="s">
        <v>373</v>
      </c>
      <c r="L225" t="s">
        <v>28</v>
      </c>
      <c r="M225" t="s">
        <v>30</v>
      </c>
      <c r="N225">
        <f t="shared" si="75"/>
        <v>0</v>
      </c>
      <c r="O225">
        <f t="shared" si="76"/>
        <v>1</v>
      </c>
      <c r="P225" t="s">
        <v>29</v>
      </c>
      <c r="R225" s="78" t="s">
        <v>31</v>
      </c>
      <c r="S225" t="s">
        <v>1681</v>
      </c>
      <c r="T225" t="s">
        <v>375</v>
      </c>
      <c r="U225">
        <f t="shared" si="77"/>
        <v>10</v>
      </c>
      <c r="V225" t="s">
        <v>5002</v>
      </c>
      <c r="W225" t="s">
        <v>5004</v>
      </c>
      <c r="X225" s="25" t="s">
        <v>1567</v>
      </c>
      <c r="Y225">
        <v>2</v>
      </c>
      <c r="Z225">
        <v>107</v>
      </c>
      <c r="AA225">
        <v>1</v>
      </c>
      <c r="AB225">
        <v>1</v>
      </c>
      <c r="AC225">
        <v>10</v>
      </c>
      <c r="AD225" t="s">
        <v>30</v>
      </c>
      <c r="AE225" s="74" t="str">
        <f t="shared" si="65"/>
        <v>b06601031巫冠緯</v>
      </c>
      <c r="AF225" s="74">
        <f t="shared" si="67"/>
        <v>0</v>
      </c>
      <c r="AG225" s="74">
        <f t="shared" si="66"/>
        <v>1</v>
      </c>
      <c r="AH225" s="74">
        <f t="shared" si="68"/>
        <v>10</v>
      </c>
      <c r="AI225" s="74">
        <f t="shared" si="69"/>
        <v>0</v>
      </c>
      <c r="AJ225" s="74">
        <f t="shared" si="70"/>
        <v>0</v>
      </c>
      <c r="AK225" s="74">
        <f t="shared" si="71"/>
        <v>0</v>
      </c>
      <c r="AL225" s="73" t="str">
        <f t="shared" si="72"/>
        <v>系</v>
      </c>
      <c r="AM225" s="73" t="str">
        <f>IF($F225="學生",VLOOKUP($H225,系所名稱!$B$1:$D$122,3,FALSE),"非在校生")</f>
        <v>其他</v>
      </c>
      <c r="AN225" s="74" t="str">
        <f t="shared" si="73"/>
        <v>其他系所</v>
      </c>
      <c r="AO225" s="74" t="str">
        <f t="shared" si="74"/>
        <v>其他系所</v>
      </c>
      <c r="AP225" s="6"/>
      <c r="AQ225" s="6"/>
      <c r="AR225" s="19"/>
    </row>
    <row r="226" spans="1:44">
      <c r="A226" t="s">
        <v>2132</v>
      </c>
      <c r="B226" t="s">
        <v>370</v>
      </c>
      <c r="C226" t="s">
        <v>371</v>
      </c>
      <c r="D226" t="s">
        <v>38</v>
      </c>
      <c r="E226" t="s">
        <v>372</v>
      </c>
      <c r="F226" t="s">
        <v>23</v>
      </c>
      <c r="G226" t="s">
        <v>137</v>
      </c>
      <c r="H226" t="s">
        <v>138</v>
      </c>
      <c r="I226" t="s">
        <v>41</v>
      </c>
      <c r="J226">
        <v>905394590</v>
      </c>
      <c r="K226" t="s">
        <v>373</v>
      </c>
      <c r="L226" t="s">
        <v>28</v>
      </c>
      <c r="M226" t="s">
        <v>30</v>
      </c>
      <c r="N226">
        <f t="shared" si="75"/>
        <v>0</v>
      </c>
      <c r="O226">
        <f t="shared" si="76"/>
        <v>1</v>
      </c>
      <c r="P226" t="s">
        <v>29</v>
      </c>
      <c r="R226" t="s">
        <v>2021</v>
      </c>
      <c r="S226" t="s">
        <v>374</v>
      </c>
      <c r="T226" t="s">
        <v>375</v>
      </c>
      <c r="U226">
        <f t="shared" si="77"/>
        <v>10</v>
      </c>
      <c r="V226" t="s">
        <v>5002</v>
      </c>
      <c r="W226" t="s">
        <v>5004</v>
      </c>
      <c r="X226" s="25" t="s">
        <v>1996</v>
      </c>
      <c r="Y226">
        <v>2</v>
      </c>
      <c r="Z226">
        <v>107</v>
      </c>
      <c r="AA226">
        <v>1</v>
      </c>
      <c r="AB226">
        <v>1</v>
      </c>
      <c r="AC226">
        <v>10</v>
      </c>
      <c r="AD226" t="s">
        <v>30</v>
      </c>
      <c r="AE226" s="74" t="str">
        <f t="shared" si="65"/>
        <v>b06601031巫冠緯</v>
      </c>
      <c r="AF226" s="74">
        <f t="shared" si="67"/>
        <v>0</v>
      </c>
      <c r="AG226" s="74">
        <f t="shared" si="66"/>
        <v>1</v>
      </c>
      <c r="AH226" s="74">
        <f t="shared" si="68"/>
        <v>10</v>
      </c>
      <c r="AI226" s="74">
        <f t="shared" si="69"/>
        <v>0</v>
      </c>
      <c r="AJ226" s="74">
        <f t="shared" si="70"/>
        <v>0</v>
      </c>
      <c r="AK226" s="74">
        <f t="shared" si="71"/>
        <v>0</v>
      </c>
      <c r="AL226" s="73" t="str">
        <f t="shared" si="72"/>
        <v>系</v>
      </c>
      <c r="AM226" s="73" t="str">
        <f>IF($F226="學生",VLOOKUP($H226,系所名稱!$B$1:$D$122,3,FALSE),"非在校生")</f>
        <v>其他</v>
      </c>
      <c r="AN226" s="74" t="str">
        <f t="shared" si="73"/>
        <v>其他系所</v>
      </c>
      <c r="AO226" s="74" t="str">
        <f t="shared" si="74"/>
        <v>其他系所</v>
      </c>
      <c r="AP226" s="6"/>
      <c r="AQ226" s="6"/>
      <c r="AR226" s="19"/>
    </row>
    <row r="227" spans="1:44">
      <c r="A227" t="s">
        <v>2920</v>
      </c>
      <c r="B227" t="s">
        <v>370</v>
      </c>
      <c r="C227" t="s">
        <v>371</v>
      </c>
      <c r="D227" t="s">
        <v>38</v>
      </c>
      <c r="E227" t="s">
        <v>372</v>
      </c>
      <c r="F227" t="s">
        <v>23</v>
      </c>
      <c r="G227" t="s">
        <v>137</v>
      </c>
      <c r="H227" t="s">
        <v>138</v>
      </c>
      <c r="I227" t="s">
        <v>41</v>
      </c>
      <c r="J227">
        <v>905394590</v>
      </c>
      <c r="K227" t="s">
        <v>373</v>
      </c>
      <c r="L227" t="s">
        <v>28</v>
      </c>
      <c r="M227" t="s">
        <v>30</v>
      </c>
      <c r="N227">
        <f t="shared" si="75"/>
        <v>0</v>
      </c>
      <c r="O227">
        <f t="shared" si="76"/>
        <v>1</v>
      </c>
      <c r="P227" t="s">
        <v>29</v>
      </c>
      <c r="R227" t="s">
        <v>2775</v>
      </c>
      <c r="S227" t="s">
        <v>374</v>
      </c>
      <c r="T227" t="s">
        <v>375</v>
      </c>
      <c r="U227">
        <f t="shared" si="77"/>
        <v>10</v>
      </c>
      <c r="V227" t="s">
        <v>5002</v>
      </c>
      <c r="W227" t="s">
        <v>5004</v>
      </c>
      <c r="X227" s="25" t="s">
        <v>3292</v>
      </c>
      <c r="Y227">
        <v>2</v>
      </c>
      <c r="Z227">
        <v>107</v>
      </c>
      <c r="AA227">
        <v>1</v>
      </c>
      <c r="AB227">
        <v>1</v>
      </c>
      <c r="AC227">
        <v>10</v>
      </c>
      <c r="AD227" t="s">
        <v>30</v>
      </c>
      <c r="AE227" s="74" t="str">
        <f t="shared" si="65"/>
        <v>b06601031巫冠緯</v>
      </c>
      <c r="AF227" s="74">
        <f t="shared" si="67"/>
        <v>0</v>
      </c>
      <c r="AG227" s="74">
        <f t="shared" si="66"/>
        <v>1</v>
      </c>
      <c r="AH227" s="74">
        <f t="shared" si="68"/>
        <v>10</v>
      </c>
      <c r="AI227" s="74">
        <f t="shared" si="69"/>
        <v>0</v>
      </c>
      <c r="AJ227" s="74">
        <f t="shared" si="70"/>
        <v>0</v>
      </c>
      <c r="AK227" s="74">
        <f t="shared" si="71"/>
        <v>0</v>
      </c>
      <c r="AL227" s="73" t="str">
        <f t="shared" si="72"/>
        <v>系</v>
      </c>
      <c r="AM227" s="73" t="str">
        <f>IF($F227="學生",VLOOKUP($H227,系所名稱!$B$1:$D$122,3,FALSE),"非在校生")</f>
        <v>其他</v>
      </c>
      <c r="AN227" s="74" t="str">
        <f t="shared" si="73"/>
        <v>其他系所</v>
      </c>
      <c r="AO227" s="74" t="str">
        <f t="shared" si="74"/>
        <v>其他系所</v>
      </c>
    </row>
    <row r="228" spans="1:44">
      <c r="A228" t="s">
        <v>3619</v>
      </c>
      <c r="B228" t="s">
        <v>370</v>
      </c>
      <c r="C228" t="s">
        <v>371</v>
      </c>
      <c r="D228" t="s">
        <v>38</v>
      </c>
      <c r="E228" t="s">
        <v>372</v>
      </c>
      <c r="F228" t="s">
        <v>23</v>
      </c>
      <c r="G228" t="s">
        <v>137</v>
      </c>
      <c r="H228" t="s">
        <v>138</v>
      </c>
      <c r="I228" t="s">
        <v>41</v>
      </c>
      <c r="J228">
        <v>905394590</v>
      </c>
      <c r="K228" t="s">
        <v>373</v>
      </c>
      <c r="L228" t="s">
        <v>28</v>
      </c>
      <c r="M228" t="s">
        <v>30</v>
      </c>
      <c r="N228">
        <f t="shared" si="75"/>
        <v>0</v>
      </c>
      <c r="O228">
        <f t="shared" si="76"/>
        <v>1</v>
      </c>
      <c r="P228" t="s">
        <v>29</v>
      </c>
      <c r="R228" t="s">
        <v>3588</v>
      </c>
      <c r="S228" t="s">
        <v>735</v>
      </c>
      <c r="T228" t="s">
        <v>375</v>
      </c>
      <c r="U228">
        <f t="shared" si="77"/>
        <v>10</v>
      </c>
      <c r="V228" t="s">
        <v>5002</v>
      </c>
      <c r="W228" t="s">
        <v>5004</v>
      </c>
      <c r="X228" s="25" t="s">
        <v>3481</v>
      </c>
      <c r="Y228">
        <v>2</v>
      </c>
      <c r="Z228">
        <v>107</v>
      </c>
      <c r="AA228">
        <v>1</v>
      </c>
      <c r="AB228">
        <v>1</v>
      </c>
      <c r="AC228">
        <v>10</v>
      </c>
      <c r="AD228" t="s">
        <v>30</v>
      </c>
      <c r="AE228" s="74" t="str">
        <f t="shared" si="65"/>
        <v>b06601031巫冠緯</v>
      </c>
      <c r="AF228" s="74">
        <f t="shared" si="67"/>
        <v>0</v>
      </c>
      <c r="AG228" s="74">
        <f t="shared" si="66"/>
        <v>1</v>
      </c>
      <c r="AH228" s="74">
        <f t="shared" si="68"/>
        <v>10</v>
      </c>
      <c r="AI228" s="74">
        <f t="shared" si="69"/>
        <v>0</v>
      </c>
      <c r="AJ228" s="74">
        <f t="shared" si="70"/>
        <v>0</v>
      </c>
      <c r="AK228" s="74">
        <f t="shared" si="71"/>
        <v>0</v>
      </c>
      <c r="AL228" s="73" t="str">
        <f t="shared" si="72"/>
        <v>系</v>
      </c>
      <c r="AM228" s="73" t="str">
        <f>IF($F228="學生",VLOOKUP($H228,系所名稱!$B$1:$D$122,3,FALSE),"非在校生")</f>
        <v>其他</v>
      </c>
      <c r="AN228" s="74" t="str">
        <f t="shared" si="73"/>
        <v>其他系所</v>
      </c>
      <c r="AO228" s="74" t="str">
        <f t="shared" si="74"/>
        <v>其他系所</v>
      </c>
    </row>
    <row r="229" spans="1:44">
      <c r="A229" t="s">
        <v>3921</v>
      </c>
      <c r="B229" t="s">
        <v>370</v>
      </c>
      <c r="C229" t="s">
        <v>371</v>
      </c>
      <c r="D229" t="s">
        <v>38</v>
      </c>
      <c r="E229" t="s">
        <v>372</v>
      </c>
      <c r="F229" t="s">
        <v>23</v>
      </c>
      <c r="G229" t="s">
        <v>137</v>
      </c>
      <c r="H229" t="s">
        <v>138</v>
      </c>
      <c r="I229" t="s">
        <v>41</v>
      </c>
      <c r="J229">
        <v>905394590</v>
      </c>
      <c r="K229" t="s">
        <v>373</v>
      </c>
      <c r="L229" t="s">
        <v>28</v>
      </c>
      <c r="M229" t="s">
        <v>30</v>
      </c>
      <c r="N229">
        <f t="shared" si="75"/>
        <v>0</v>
      </c>
      <c r="O229">
        <f t="shared" si="76"/>
        <v>1</v>
      </c>
      <c r="P229" t="s">
        <v>29</v>
      </c>
      <c r="R229" t="s">
        <v>3818</v>
      </c>
      <c r="S229" t="s">
        <v>2416</v>
      </c>
      <c r="T229" t="s">
        <v>375</v>
      </c>
      <c r="U229">
        <f t="shared" si="77"/>
        <v>10</v>
      </c>
      <c r="V229" t="s">
        <v>5002</v>
      </c>
      <c r="W229" t="s">
        <v>5004</v>
      </c>
      <c r="X229" s="25" t="s">
        <v>3816</v>
      </c>
      <c r="Y229">
        <v>2</v>
      </c>
      <c r="Z229">
        <v>107</v>
      </c>
      <c r="AA229">
        <v>1</v>
      </c>
      <c r="AB229">
        <v>1</v>
      </c>
      <c r="AC229">
        <v>10</v>
      </c>
      <c r="AD229" t="s">
        <v>30</v>
      </c>
      <c r="AE229" s="74" t="str">
        <f t="shared" si="65"/>
        <v>b06601031巫冠緯</v>
      </c>
      <c r="AF229" s="74">
        <f t="shared" ref="AF229:AF260" si="78">IF($R229="網路報名",IF($P229="否",1,0),0)</f>
        <v>0</v>
      </c>
      <c r="AG229" s="74">
        <f t="shared" si="66"/>
        <v>1</v>
      </c>
      <c r="AH229" s="74">
        <f t="shared" ref="AH229:AH260" si="79">IF(R229="志工",AC229*2,IF(AG229=1,AC229,0))</f>
        <v>10</v>
      </c>
      <c r="AI229" s="74">
        <f t="shared" ref="AI229:AI260" si="80">IF(AB229=1,IF(AF229=1,1,0),0)</f>
        <v>0</v>
      </c>
      <c r="AJ229" s="74">
        <f t="shared" ref="AJ229:AJ260" si="81">IF(R229="現場報名",1,0)</f>
        <v>0</v>
      </c>
      <c r="AK229" s="74">
        <f t="shared" ref="AK229:AK260" si="82">IF(R229="志工",1,0)</f>
        <v>0</v>
      </c>
      <c r="AL229" s="73" t="str">
        <f t="shared" ref="AL229:AL260" si="83">IF($F229="學生",IF($I229="學士班","系","所"),"其他")</f>
        <v>系</v>
      </c>
      <c r="AM229" s="73" t="str">
        <f>IF($F229="學生",VLOOKUP($H229,系所名稱!$B$1:$D$122,3,FALSE),"非在校生")</f>
        <v>其他</v>
      </c>
      <c r="AN229" s="74" t="str">
        <f t="shared" ref="AN229:AN260" si="84">IF($AM229="EMBA","EMBA",IF($AM229="GMBA","GMBA",IF($AM229="EiMBA","EiMBA",IF($AM229="其他","其他系所",IF($AM229="非在校生","其他",CONCATENATE($AM229,$AL229))))))</f>
        <v>其他系所</v>
      </c>
      <c r="AO229" s="74" t="str">
        <f t="shared" ref="AO229:AO260" si="85">IF($AN229="會計所","會研所",$AN229)</f>
        <v>其他系所</v>
      </c>
    </row>
    <row r="230" spans="1:44">
      <c r="A230" t="s">
        <v>5259</v>
      </c>
      <c r="B230" t="s">
        <v>370</v>
      </c>
      <c r="C230" t="s">
        <v>371</v>
      </c>
      <c r="D230" t="s">
        <v>38</v>
      </c>
      <c r="E230" t="s">
        <v>372</v>
      </c>
      <c r="F230" t="s">
        <v>23</v>
      </c>
      <c r="G230" t="s">
        <v>137</v>
      </c>
      <c r="H230" t="s">
        <v>138</v>
      </c>
      <c r="I230" t="s">
        <v>41</v>
      </c>
      <c r="J230">
        <v>905394590</v>
      </c>
      <c r="K230" t="s">
        <v>373</v>
      </c>
      <c r="L230" t="s">
        <v>28</v>
      </c>
      <c r="M230" t="s">
        <v>30</v>
      </c>
      <c r="N230" t="s">
        <v>4952</v>
      </c>
      <c r="P230" t="s">
        <v>29</v>
      </c>
      <c r="R230" t="s">
        <v>5293</v>
      </c>
      <c r="S230" t="s">
        <v>131</v>
      </c>
      <c r="T230" t="s">
        <v>375</v>
      </c>
      <c r="U230">
        <v>6</v>
      </c>
      <c r="V230" t="s">
        <v>5294</v>
      </c>
      <c r="W230" t="s">
        <v>5295</v>
      </c>
      <c r="X230" s="25" t="s">
        <v>5296</v>
      </c>
      <c r="Y230">
        <v>2</v>
      </c>
      <c r="Z230">
        <v>107</v>
      </c>
      <c r="AA230">
        <v>1</v>
      </c>
      <c r="AB230">
        <v>1</v>
      </c>
      <c r="AC230">
        <v>10</v>
      </c>
      <c r="AD230" t="s">
        <v>30</v>
      </c>
      <c r="AE230" s="74" t="str">
        <f t="shared" si="65"/>
        <v>b06601031巫冠緯</v>
      </c>
      <c r="AF230" s="74">
        <f t="shared" si="78"/>
        <v>0</v>
      </c>
      <c r="AG230" s="74">
        <f t="shared" si="66"/>
        <v>1</v>
      </c>
      <c r="AH230" s="74">
        <f t="shared" si="79"/>
        <v>10</v>
      </c>
      <c r="AI230" s="74">
        <f t="shared" si="80"/>
        <v>0</v>
      </c>
      <c r="AJ230" s="74">
        <f t="shared" si="81"/>
        <v>0</v>
      </c>
      <c r="AK230" s="74">
        <f t="shared" si="82"/>
        <v>0</v>
      </c>
      <c r="AL230" s="73" t="str">
        <f t="shared" si="83"/>
        <v>系</v>
      </c>
      <c r="AM230" s="73" t="str">
        <f>IF($F230="學生",VLOOKUP($H230,系所名稱!$B$1:$D$122,3,FALSE),"非在校生")</f>
        <v>其他</v>
      </c>
      <c r="AN230" s="74" t="str">
        <f t="shared" si="84"/>
        <v>其他系所</v>
      </c>
      <c r="AO230" s="74" t="str">
        <f t="shared" si="85"/>
        <v>其他系所</v>
      </c>
    </row>
    <row r="231" spans="1:44">
      <c r="A231" t="s">
        <v>5498</v>
      </c>
      <c r="B231" t="s">
        <v>370</v>
      </c>
      <c r="C231" t="s">
        <v>371</v>
      </c>
      <c r="D231" t="s">
        <v>38</v>
      </c>
      <c r="E231" t="s">
        <v>372</v>
      </c>
      <c r="F231" t="s">
        <v>23</v>
      </c>
      <c r="G231" t="s">
        <v>137</v>
      </c>
      <c r="H231" t="s">
        <v>138</v>
      </c>
      <c r="I231" t="s">
        <v>41</v>
      </c>
      <c r="J231">
        <v>905394590</v>
      </c>
      <c r="K231" t="s">
        <v>373</v>
      </c>
      <c r="L231" t="s">
        <v>28</v>
      </c>
      <c r="M231" t="s">
        <v>30</v>
      </c>
      <c r="N231" t="s">
        <v>4952</v>
      </c>
      <c r="P231" t="s">
        <v>29</v>
      </c>
      <c r="R231" t="s">
        <v>5385</v>
      </c>
      <c r="S231" t="s">
        <v>1681</v>
      </c>
      <c r="T231" t="s">
        <v>375</v>
      </c>
      <c r="U231">
        <v>6</v>
      </c>
      <c r="V231" t="s">
        <v>5386</v>
      </c>
      <c r="W231" t="s">
        <v>5387</v>
      </c>
      <c r="X231" s="25" t="s">
        <v>5388</v>
      </c>
      <c r="Y231">
        <v>2</v>
      </c>
      <c r="Z231">
        <v>107</v>
      </c>
      <c r="AA231">
        <v>1</v>
      </c>
      <c r="AB231">
        <v>1</v>
      </c>
      <c r="AC231">
        <v>10</v>
      </c>
      <c r="AD231" t="s">
        <v>30</v>
      </c>
      <c r="AE231" s="74" t="str">
        <f t="shared" si="65"/>
        <v>b06601031巫冠緯</v>
      </c>
      <c r="AF231" s="74">
        <f t="shared" si="78"/>
        <v>0</v>
      </c>
      <c r="AG231" s="74">
        <f t="shared" si="66"/>
        <v>1</v>
      </c>
      <c r="AH231" s="74">
        <f t="shared" si="79"/>
        <v>10</v>
      </c>
      <c r="AI231" s="74">
        <f t="shared" si="80"/>
        <v>0</v>
      </c>
      <c r="AJ231" s="74">
        <f t="shared" si="81"/>
        <v>0</v>
      </c>
      <c r="AK231" s="74">
        <f t="shared" si="82"/>
        <v>0</v>
      </c>
      <c r="AL231" s="73" t="str">
        <f t="shared" si="83"/>
        <v>系</v>
      </c>
      <c r="AM231" s="73" t="str">
        <f>IF($F231="學生",VLOOKUP($H231,系所名稱!$B$1:$D$122,3,FALSE),"非在校生")</f>
        <v>其他</v>
      </c>
      <c r="AN231" s="74" t="str">
        <f t="shared" si="84"/>
        <v>其他系所</v>
      </c>
      <c r="AO231" s="74" t="str">
        <f t="shared" si="85"/>
        <v>其他系所</v>
      </c>
    </row>
    <row r="232" spans="1:44">
      <c r="A232" t="s">
        <v>5498</v>
      </c>
      <c r="B232" t="s">
        <v>370</v>
      </c>
      <c r="C232" t="s">
        <v>371</v>
      </c>
      <c r="D232" t="s">
        <v>38</v>
      </c>
      <c r="E232" t="s">
        <v>372</v>
      </c>
      <c r="F232" t="s">
        <v>23</v>
      </c>
      <c r="G232" t="s">
        <v>137</v>
      </c>
      <c r="H232" t="s">
        <v>138</v>
      </c>
      <c r="I232" t="s">
        <v>41</v>
      </c>
      <c r="J232">
        <v>905394590</v>
      </c>
      <c r="K232" t="s">
        <v>373</v>
      </c>
      <c r="L232" t="s">
        <v>28</v>
      </c>
      <c r="M232" t="s">
        <v>30</v>
      </c>
      <c r="N232" t="s">
        <v>4952</v>
      </c>
      <c r="P232" t="s">
        <v>29</v>
      </c>
      <c r="R232" t="s">
        <v>6071</v>
      </c>
      <c r="S232" t="s">
        <v>1681</v>
      </c>
      <c r="T232" t="s">
        <v>375</v>
      </c>
      <c r="U232">
        <v>6</v>
      </c>
      <c r="V232" t="s">
        <v>5002</v>
      </c>
      <c r="W232" t="s">
        <v>6687</v>
      </c>
      <c r="X232" s="25" t="s">
        <v>6686</v>
      </c>
      <c r="Y232">
        <v>2</v>
      </c>
      <c r="Z232">
        <v>107</v>
      </c>
      <c r="AA232">
        <v>1</v>
      </c>
      <c r="AB232">
        <v>1</v>
      </c>
      <c r="AC232">
        <v>10</v>
      </c>
      <c r="AD232" t="s">
        <v>30</v>
      </c>
      <c r="AE232" s="74" t="str">
        <f t="shared" si="65"/>
        <v>b06601031巫冠緯</v>
      </c>
      <c r="AF232" s="74">
        <f t="shared" si="78"/>
        <v>0</v>
      </c>
      <c r="AG232" s="74">
        <f t="shared" si="66"/>
        <v>1</v>
      </c>
      <c r="AH232" s="74">
        <f t="shared" si="79"/>
        <v>10</v>
      </c>
      <c r="AI232" s="74">
        <f t="shared" si="80"/>
        <v>0</v>
      </c>
      <c r="AJ232" s="74">
        <f t="shared" si="81"/>
        <v>0</v>
      </c>
      <c r="AK232" s="74">
        <f t="shared" si="82"/>
        <v>0</v>
      </c>
      <c r="AL232" s="73" t="str">
        <f t="shared" si="83"/>
        <v>系</v>
      </c>
      <c r="AM232" s="73" t="str">
        <f>IF($F232="學生",VLOOKUP($H232,系所名稱!$B$1:$D$122,3,FALSE),"非在校生")</f>
        <v>其他</v>
      </c>
      <c r="AN232" s="74" t="str">
        <f t="shared" si="84"/>
        <v>其他系所</v>
      </c>
      <c r="AO232" s="74" t="str">
        <f t="shared" si="85"/>
        <v>其他系所</v>
      </c>
    </row>
    <row r="233" spans="1:44">
      <c r="A233" t="s">
        <v>6362</v>
      </c>
      <c r="B233" t="s">
        <v>370</v>
      </c>
      <c r="C233" t="s">
        <v>371</v>
      </c>
      <c r="D233" t="s">
        <v>38</v>
      </c>
      <c r="E233" t="s">
        <v>372</v>
      </c>
      <c r="F233" t="s">
        <v>23</v>
      </c>
      <c r="G233" t="s">
        <v>137</v>
      </c>
      <c r="H233" t="s">
        <v>138</v>
      </c>
      <c r="I233" t="s">
        <v>41</v>
      </c>
      <c r="J233">
        <v>905394590</v>
      </c>
      <c r="K233" t="s">
        <v>373</v>
      </c>
      <c r="L233" t="s">
        <v>28</v>
      </c>
      <c r="M233" t="s">
        <v>30</v>
      </c>
      <c r="N233" t="s">
        <v>4952</v>
      </c>
      <c r="P233" t="s">
        <v>29</v>
      </c>
      <c r="R233" t="s">
        <v>5919</v>
      </c>
      <c r="S233" t="s">
        <v>2416</v>
      </c>
      <c r="T233" t="s">
        <v>375</v>
      </c>
      <c r="U233">
        <v>6</v>
      </c>
      <c r="V233" t="s">
        <v>5002</v>
      </c>
      <c r="W233" t="s">
        <v>6687</v>
      </c>
      <c r="X233" s="25" t="s">
        <v>6700</v>
      </c>
      <c r="Y233">
        <v>2</v>
      </c>
      <c r="Z233">
        <v>107</v>
      </c>
      <c r="AA233">
        <v>1</v>
      </c>
      <c r="AB233">
        <v>1</v>
      </c>
      <c r="AC233">
        <v>10</v>
      </c>
      <c r="AD233" t="s">
        <v>30</v>
      </c>
      <c r="AE233" s="74" t="str">
        <f t="shared" si="65"/>
        <v>b06601031巫冠緯</v>
      </c>
      <c r="AF233" s="74">
        <f t="shared" si="78"/>
        <v>0</v>
      </c>
      <c r="AG233" s="74">
        <f t="shared" si="66"/>
        <v>1</v>
      </c>
      <c r="AH233" s="74">
        <f t="shared" si="79"/>
        <v>10</v>
      </c>
      <c r="AI233" s="74">
        <f t="shared" si="80"/>
        <v>0</v>
      </c>
      <c r="AJ233" s="74">
        <f t="shared" si="81"/>
        <v>0</v>
      </c>
      <c r="AK233" s="74">
        <f t="shared" si="82"/>
        <v>0</v>
      </c>
      <c r="AL233" s="73" t="str">
        <f t="shared" si="83"/>
        <v>系</v>
      </c>
      <c r="AM233" s="73" t="str">
        <f>IF($F233="學生",VLOOKUP($H233,系所名稱!$B$1:$D$122,3,FALSE),"非在校生")</f>
        <v>其他</v>
      </c>
      <c r="AN233" s="74" t="str">
        <f t="shared" si="84"/>
        <v>其他系所</v>
      </c>
      <c r="AO233" s="74" t="str">
        <f t="shared" si="85"/>
        <v>其他系所</v>
      </c>
    </row>
    <row r="234" spans="1:44">
      <c r="A234" t="s">
        <v>1206</v>
      </c>
      <c r="B234" t="s">
        <v>1212</v>
      </c>
      <c r="C234" t="s">
        <v>1213</v>
      </c>
      <c r="D234" t="s">
        <v>21</v>
      </c>
      <c r="E234" t="s">
        <v>1214</v>
      </c>
      <c r="F234" t="s">
        <v>23</v>
      </c>
      <c r="G234" t="s">
        <v>67</v>
      </c>
      <c r="H234" t="s">
        <v>68</v>
      </c>
      <c r="I234" t="s">
        <v>50</v>
      </c>
      <c r="J234">
        <v>939886019</v>
      </c>
      <c r="K234" t="s">
        <v>1215</v>
      </c>
      <c r="L234" t="s">
        <v>28</v>
      </c>
      <c r="M234" t="s">
        <v>30</v>
      </c>
      <c r="N234">
        <f>IF($R234="網路報名",IF($P234="否",1,0),0)</f>
        <v>0</v>
      </c>
      <c r="O234">
        <f>IF($R234="網路報名",IF($P234="是",1,0),0)</f>
        <v>1</v>
      </c>
      <c r="P234" t="s">
        <v>29</v>
      </c>
      <c r="R234" t="s">
        <v>31</v>
      </c>
      <c r="S234" t="s">
        <v>1216</v>
      </c>
      <c r="T234" t="s">
        <v>1217</v>
      </c>
      <c r="U234">
        <f>IF($R234="志工",$AC234*2,IF($R234="網路報名",$AC234,0))</f>
        <v>10</v>
      </c>
      <c r="V234" t="s">
        <v>5002</v>
      </c>
      <c r="W234" t="s">
        <v>5004</v>
      </c>
      <c r="X234" s="25" t="s">
        <v>1192</v>
      </c>
      <c r="Y234">
        <v>2</v>
      </c>
      <c r="Z234">
        <v>107</v>
      </c>
      <c r="AA234">
        <v>1</v>
      </c>
      <c r="AB234">
        <v>1</v>
      </c>
      <c r="AC234">
        <v>10</v>
      </c>
      <c r="AD234" t="s">
        <v>30</v>
      </c>
      <c r="AE234" s="74" t="str">
        <f t="shared" si="65"/>
        <v>r07630016李  佳</v>
      </c>
      <c r="AF234" s="74">
        <f t="shared" si="78"/>
        <v>0</v>
      </c>
      <c r="AG234" s="74">
        <f t="shared" si="66"/>
        <v>1</v>
      </c>
      <c r="AH234" s="74">
        <f t="shared" si="79"/>
        <v>10</v>
      </c>
      <c r="AI234" s="74">
        <f t="shared" si="80"/>
        <v>0</v>
      </c>
      <c r="AJ234" s="74">
        <f t="shared" si="81"/>
        <v>0</v>
      </c>
      <c r="AK234" s="74">
        <f t="shared" si="82"/>
        <v>0</v>
      </c>
      <c r="AL234" s="73" t="str">
        <f t="shared" si="83"/>
        <v>所</v>
      </c>
      <c r="AM234" s="73" t="str">
        <f>IF($F234="學生",VLOOKUP($H234,系所名稱!$B$1:$D$122,3,FALSE),"非在校生")</f>
        <v>其他</v>
      </c>
      <c r="AN234" s="74" t="str">
        <f t="shared" si="84"/>
        <v>其他系所</v>
      </c>
      <c r="AO234" s="74" t="str">
        <f t="shared" si="85"/>
        <v>其他系所</v>
      </c>
    </row>
    <row r="235" spans="1:44">
      <c r="A235" t="s">
        <v>3356</v>
      </c>
      <c r="B235" t="s">
        <v>3357</v>
      </c>
      <c r="C235" t="s">
        <v>3358</v>
      </c>
      <c r="D235" t="s">
        <v>21</v>
      </c>
      <c r="E235" t="s">
        <v>3359</v>
      </c>
      <c r="F235" t="s">
        <v>161</v>
      </c>
      <c r="H235" t="s">
        <v>772</v>
      </c>
      <c r="I235" t="s">
        <v>162</v>
      </c>
      <c r="J235">
        <v>988971723</v>
      </c>
      <c r="K235" t="s">
        <v>3360</v>
      </c>
      <c r="L235" t="s">
        <v>28</v>
      </c>
      <c r="M235" t="s">
        <v>30</v>
      </c>
      <c r="N235">
        <f>IF($R235="網路報名",IF($P235="否",1,0),0)</f>
        <v>0</v>
      </c>
      <c r="O235">
        <f>IF($R235="網路報名",IF($P235="是",1,0),0)</f>
        <v>1</v>
      </c>
      <c r="P235" t="s">
        <v>29</v>
      </c>
      <c r="R235" t="s">
        <v>3300</v>
      </c>
      <c r="S235" t="s">
        <v>3361</v>
      </c>
      <c r="T235" t="s">
        <v>3362</v>
      </c>
      <c r="U235">
        <f>IF($R235="志工",$AC235*2,IF($R235="網路報名",$AC235,0))</f>
        <v>10</v>
      </c>
      <c r="V235" t="s">
        <v>3310</v>
      </c>
      <c r="W235" t="s">
        <v>5006</v>
      </c>
      <c r="X235" s="25" t="s">
        <v>5003</v>
      </c>
      <c r="Y235">
        <v>2</v>
      </c>
      <c r="Z235">
        <v>107</v>
      </c>
      <c r="AA235">
        <v>1</v>
      </c>
      <c r="AB235">
        <v>1</v>
      </c>
      <c r="AC235">
        <v>10</v>
      </c>
      <c r="AE235" s="74" t="str">
        <f t="shared" si="65"/>
        <v>b98502092李  昕</v>
      </c>
      <c r="AF235" s="74">
        <f t="shared" si="78"/>
        <v>0</v>
      </c>
      <c r="AG235" s="74">
        <f t="shared" si="66"/>
        <v>1</v>
      </c>
      <c r="AH235" s="74">
        <f t="shared" si="79"/>
        <v>10</v>
      </c>
      <c r="AI235" s="74">
        <f t="shared" si="80"/>
        <v>0</v>
      </c>
      <c r="AJ235" s="74">
        <f t="shared" si="81"/>
        <v>0</v>
      </c>
      <c r="AK235" s="74">
        <f t="shared" si="82"/>
        <v>0</v>
      </c>
      <c r="AL235" s="73" t="str">
        <f t="shared" si="83"/>
        <v>其他</v>
      </c>
      <c r="AM235" s="73" t="str">
        <f>IF($F235="學生",VLOOKUP($H235,系所名稱!$B$1:$D$122,3,FALSE),"非在校生")</f>
        <v>非在校生</v>
      </c>
      <c r="AN235" s="74" t="str">
        <f t="shared" si="84"/>
        <v>其他</v>
      </c>
      <c r="AO235" s="74" t="str">
        <f t="shared" si="85"/>
        <v>其他</v>
      </c>
    </row>
    <row r="236" spans="1:44">
      <c r="A236" t="s">
        <v>3296</v>
      </c>
      <c r="B236" t="s">
        <v>3297</v>
      </c>
      <c r="C236" t="s">
        <v>3298</v>
      </c>
      <c r="D236" t="s">
        <v>38</v>
      </c>
      <c r="E236" t="s">
        <v>1337</v>
      </c>
      <c r="F236" t="s">
        <v>23</v>
      </c>
      <c r="G236" t="s">
        <v>24</v>
      </c>
      <c r="H236" t="s">
        <v>257</v>
      </c>
      <c r="I236" t="s">
        <v>41</v>
      </c>
      <c r="J236">
        <v>911584022</v>
      </c>
      <c r="K236" t="s">
        <v>3299</v>
      </c>
      <c r="L236" t="s">
        <v>28</v>
      </c>
      <c r="M236" t="s">
        <v>30</v>
      </c>
      <c r="N236">
        <f>IF($R236="網路報名",IF($P236="否",1,0),0)</f>
        <v>0</v>
      </c>
      <c r="O236">
        <f>IF($R236="網路報名",IF($P236="是",1,0),0)</f>
        <v>1</v>
      </c>
      <c r="P236" t="s">
        <v>29</v>
      </c>
      <c r="R236" t="s">
        <v>3300</v>
      </c>
      <c r="S236" t="s">
        <v>2416</v>
      </c>
      <c r="T236" t="s">
        <v>3301</v>
      </c>
      <c r="U236">
        <f>IF($R236="志工",$AC236*2,IF($R236="網路報名",$AC236,0))</f>
        <v>10</v>
      </c>
      <c r="V236" t="s">
        <v>3302</v>
      </c>
      <c r="W236" t="s">
        <v>5006</v>
      </c>
      <c r="X236" s="25" t="s">
        <v>5003</v>
      </c>
      <c r="Y236">
        <v>2</v>
      </c>
      <c r="Z236">
        <v>107</v>
      </c>
      <c r="AA236">
        <v>1</v>
      </c>
      <c r="AB236">
        <v>1</v>
      </c>
      <c r="AC236">
        <v>10</v>
      </c>
      <c r="AE236" s="74" t="str">
        <f t="shared" si="65"/>
        <v>b04703065李  維</v>
      </c>
      <c r="AF236" s="74">
        <f t="shared" si="78"/>
        <v>0</v>
      </c>
      <c r="AG236" s="74">
        <f t="shared" si="66"/>
        <v>1</v>
      </c>
      <c r="AH236" s="74">
        <f t="shared" si="79"/>
        <v>10</v>
      </c>
      <c r="AI236" s="74">
        <f t="shared" si="80"/>
        <v>0</v>
      </c>
      <c r="AJ236" s="74">
        <f t="shared" si="81"/>
        <v>0</v>
      </c>
      <c r="AK236" s="74">
        <f t="shared" si="82"/>
        <v>0</v>
      </c>
      <c r="AL236" s="73" t="str">
        <f t="shared" si="83"/>
        <v>系</v>
      </c>
      <c r="AM236" s="73" t="str">
        <f>IF($F236="學生",VLOOKUP($H236,系所名稱!$B$1:$D$122,3,FALSE),"非在校生")</f>
        <v>財金</v>
      </c>
      <c r="AN236" s="74" t="str">
        <f t="shared" si="84"/>
        <v>財金系</v>
      </c>
      <c r="AO236" s="74" t="str">
        <f t="shared" si="85"/>
        <v>財金系</v>
      </c>
    </row>
    <row r="237" spans="1:44">
      <c r="A237" t="s">
        <v>1820</v>
      </c>
      <c r="B237" t="s">
        <v>1821</v>
      </c>
      <c r="C237" t="s">
        <v>1822</v>
      </c>
      <c r="D237" t="s">
        <v>21</v>
      </c>
      <c r="E237" t="s">
        <v>1823</v>
      </c>
      <c r="F237" t="s">
        <v>23</v>
      </c>
      <c r="G237" t="s">
        <v>24</v>
      </c>
      <c r="H237" t="s">
        <v>187</v>
      </c>
      <c r="I237" t="s">
        <v>41</v>
      </c>
      <c r="J237">
        <v>921421596</v>
      </c>
      <c r="L237" t="s">
        <v>28</v>
      </c>
      <c r="M237" t="s">
        <v>29</v>
      </c>
      <c r="N237">
        <f>IF($R237="網路報名",IF($P237="否",1,0),0)</f>
        <v>0</v>
      </c>
      <c r="O237">
        <f>IF($R237="網路報名",IF($P237="是",1,0),0)</f>
        <v>0</v>
      </c>
      <c r="P237" t="s">
        <v>29</v>
      </c>
      <c r="R237" t="s">
        <v>216</v>
      </c>
      <c r="T237" t="s">
        <v>1824</v>
      </c>
      <c r="U237">
        <f>IF($R237="志工",$AC237*2,IF($R237="網路報名",$AC237,0))</f>
        <v>0</v>
      </c>
      <c r="V237" t="s">
        <v>5002</v>
      </c>
      <c r="W237" t="s">
        <v>5004</v>
      </c>
      <c r="X237" s="25" t="s">
        <v>1567</v>
      </c>
      <c r="Y237">
        <v>2</v>
      </c>
      <c r="Z237">
        <v>107</v>
      </c>
      <c r="AA237">
        <v>1</v>
      </c>
      <c r="AB237">
        <v>1</v>
      </c>
      <c r="AC237">
        <v>10</v>
      </c>
      <c r="AE237" s="74" t="str">
        <f t="shared" si="65"/>
        <v>b04701121李歆</v>
      </c>
      <c r="AF237" s="74">
        <f t="shared" si="78"/>
        <v>0</v>
      </c>
      <c r="AG237" s="74">
        <f t="shared" si="66"/>
        <v>0</v>
      </c>
      <c r="AH237" s="74">
        <f t="shared" si="79"/>
        <v>0</v>
      </c>
      <c r="AI237" s="74">
        <f t="shared" si="80"/>
        <v>0</v>
      </c>
      <c r="AJ237" s="74">
        <f t="shared" si="81"/>
        <v>1</v>
      </c>
      <c r="AK237" s="74">
        <f t="shared" si="82"/>
        <v>0</v>
      </c>
      <c r="AL237" s="73" t="str">
        <f t="shared" si="83"/>
        <v>系</v>
      </c>
      <c r="AM237" s="73" t="str">
        <f>IF($F237="學生",VLOOKUP($H237,系所名稱!$B$1:$D$122,3,FALSE),"非在校生")</f>
        <v>工管</v>
      </c>
      <c r="AN237" s="74" t="str">
        <f t="shared" si="84"/>
        <v>工管系</v>
      </c>
      <c r="AO237" s="74" t="str">
        <f t="shared" si="85"/>
        <v>工管系</v>
      </c>
    </row>
    <row r="238" spans="1:44">
      <c r="A238" t="s">
        <v>1682</v>
      </c>
      <c r="B238" t="s">
        <v>1683</v>
      </c>
      <c r="C238" t="s">
        <v>1684</v>
      </c>
      <c r="D238" t="s">
        <v>21</v>
      </c>
      <c r="E238" t="s">
        <v>1685</v>
      </c>
      <c r="F238" t="s">
        <v>23</v>
      </c>
      <c r="G238" t="s">
        <v>24</v>
      </c>
      <c r="H238" t="s">
        <v>76</v>
      </c>
      <c r="I238" t="s">
        <v>41</v>
      </c>
      <c r="J238">
        <v>919647869</v>
      </c>
      <c r="L238" t="s">
        <v>28</v>
      </c>
      <c r="M238" t="s">
        <v>29</v>
      </c>
      <c r="N238">
        <f>IF($R238="網路報名",IF($P238="否",1,0),0)</f>
        <v>0</v>
      </c>
      <c r="O238">
        <f>IF($R238="網路報名",IF($P238="是",1,0),0)</f>
        <v>1</v>
      </c>
      <c r="P238" t="s">
        <v>29</v>
      </c>
      <c r="R238" t="s">
        <v>31</v>
      </c>
      <c r="S238" t="s">
        <v>1686</v>
      </c>
      <c r="T238" t="s">
        <v>1687</v>
      </c>
      <c r="U238">
        <f>IF($R238="志工",$AC238*2,IF($R238="網路報名",$AC238,0))</f>
        <v>10</v>
      </c>
      <c r="V238" t="s">
        <v>5002</v>
      </c>
      <c r="W238" t="s">
        <v>5004</v>
      </c>
      <c r="X238" s="25" t="s">
        <v>1567</v>
      </c>
      <c r="Y238">
        <v>2</v>
      </c>
      <c r="Z238">
        <v>107</v>
      </c>
      <c r="AA238">
        <v>1</v>
      </c>
      <c r="AB238">
        <v>1</v>
      </c>
      <c r="AC238">
        <v>10</v>
      </c>
      <c r="AD238" t="s">
        <v>30</v>
      </c>
      <c r="AE238" s="74" t="str">
        <f t="shared" si="65"/>
        <v>b07702059李以昕</v>
      </c>
      <c r="AF238" s="74">
        <f t="shared" si="78"/>
        <v>0</v>
      </c>
      <c r="AG238" s="74">
        <f t="shared" si="66"/>
        <v>1</v>
      </c>
      <c r="AH238" s="74">
        <f t="shared" si="79"/>
        <v>10</v>
      </c>
      <c r="AI238" s="74">
        <f t="shared" si="80"/>
        <v>0</v>
      </c>
      <c r="AJ238" s="74">
        <f t="shared" si="81"/>
        <v>0</v>
      </c>
      <c r="AK238" s="74">
        <f t="shared" si="82"/>
        <v>0</v>
      </c>
      <c r="AL238" s="73" t="str">
        <f t="shared" si="83"/>
        <v>系</v>
      </c>
      <c r="AM238" s="73" t="str">
        <f>IF($F238="學生",VLOOKUP($H238,系所名稱!$B$1:$D$122,3,FALSE),"非在校生")</f>
        <v>會計</v>
      </c>
      <c r="AN238" s="74" t="str">
        <f t="shared" si="84"/>
        <v>會計系</v>
      </c>
      <c r="AO238" s="74" t="str">
        <f t="shared" si="85"/>
        <v>會計系</v>
      </c>
    </row>
    <row r="239" spans="1:44">
      <c r="A239" t="s">
        <v>6472</v>
      </c>
      <c r="B239" t="s">
        <v>6473</v>
      </c>
      <c r="C239" t="s">
        <v>6474</v>
      </c>
      <c r="D239" t="s">
        <v>21</v>
      </c>
      <c r="E239" t="s">
        <v>6475</v>
      </c>
      <c r="F239" t="s">
        <v>177</v>
      </c>
      <c r="I239" t="s">
        <v>23</v>
      </c>
      <c r="J239">
        <v>909115601</v>
      </c>
      <c r="K239" t="s">
        <v>6476</v>
      </c>
      <c r="L239" t="s">
        <v>28</v>
      </c>
      <c r="M239" t="s">
        <v>29</v>
      </c>
      <c r="N239" t="s">
        <v>4952</v>
      </c>
      <c r="P239" t="s">
        <v>30</v>
      </c>
      <c r="R239" t="s">
        <v>5919</v>
      </c>
      <c r="S239" t="s">
        <v>6477</v>
      </c>
      <c r="T239" t="s">
        <v>6478</v>
      </c>
      <c r="U239">
        <v>6</v>
      </c>
      <c r="V239" t="s">
        <v>5002</v>
      </c>
      <c r="W239" t="s">
        <v>6687</v>
      </c>
      <c r="X239" s="25" t="s">
        <v>6700</v>
      </c>
      <c r="Y239">
        <v>2</v>
      </c>
      <c r="Z239">
        <v>107</v>
      </c>
      <c r="AA239">
        <v>1</v>
      </c>
      <c r="AB239">
        <v>1</v>
      </c>
      <c r="AC239">
        <v>10</v>
      </c>
      <c r="AD239" t="s">
        <v>30</v>
      </c>
      <c r="AE239" s="74" t="str">
        <f t="shared" si="65"/>
        <v>chenghan0601李丞涵</v>
      </c>
      <c r="AF239" s="74">
        <f t="shared" si="78"/>
        <v>1</v>
      </c>
      <c r="AG239" s="74">
        <f t="shared" si="66"/>
        <v>0</v>
      </c>
      <c r="AH239" s="74">
        <f t="shared" si="79"/>
        <v>0</v>
      </c>
      <c r="AI239" s="74">
        <f t="shared" si="80"/>
        <v>1</v>
      </c>
      <c r="AJ239" s="74">
        <f t="shared" si="81"/>
        <v>0</v>
      </c>
      <c r="AK239" s="74">
        <f t="shared" si="82"/>
        <v>0</v>
      </c>
      <c r="AL239" s="73" t="str">
        <f t="shared" si="83"/>
        <v>其他</v>
      </c>
      <c r="AM239" s="73" t="str">
        <f>IF($F239="學生",VLOOKUP($H239,系所名稱!$B$1:$D$122,3,FALSE),"非在校生")</f>
        <v>非在校生</v>
      </c>
      <c r="AN239" s="74" t="str">
        <f t="shared" si="84"/>
        <v>其他</v>
      </c>
      <c r="AO239" s="74" t="str">
        <f t="shared" si="85"/>
        <v>其他</v>
      </c>
    </row>
    <row r="240" spans="1:44">
      <c r="A240" t="s">
        <v>880</v>
      </c>
      <c r="B240" t="s">
        <v>881</v>
      </c>
      <c r="C240" t="s">
        <v>882</v>
      </c>
      <c r="D240" t="s">
        <v>38</v>
      </c>
      <c r="E240" t="s">
        <v>883</v>
      </c>
      <c r="F240" t="s">
        <v>23</v>
      </c>
      <c r="G240" t="s">
        <v>24</v>
      </c>
      <c r="H240" t="s">
        <v>187</v>
      </c>
      <c r="I240" t="s">
        <v>41</v>
      </c>
      <c r="J240">
        <v>918606807</v>
      </c>
      <c r="L240" t="s">
        <v>28</v>
      </c>
      <c r="M240" t="s">
        <v>29</v>
      </c>
      <c r="N240">
        <f>IF($R240="網路報名",IF($P240="否",1,0),0)</f>
        <v>0</v>
      </c>
      <c r="O240">
        <f>IF($R240="網路報名",IF($P240="是",1,0),0)</f>
        <v>0</v>
      </c>
      <c r="P240" t="s">
        <v>29</v>
      </c>
      <c r="R240" t="s">
        <v>853</v>
      </c>
      <c r="T240" t="s">
        <v>884</v>
      </c>
      <c r="U240">
        <f>IF($R240="志工",$AC240*2,IF($R240="網路報名",$AC240,0))</f>
        <v>0</v>
      </c>
      <c r="V240" t="s">
        <v>5002</v>
      </c>
      <c r="W240" t="s">
        <v>5004</v>
      </c>
      <c r="X240" s="25" t="s">
        <v>778</v>
      </c>
      <c r="Y240">
        <v>2</v>
      </c>
      <c r="Z240">
        <v>107</v>
      </c>
      <c r="AA240">
        <v>1</v>
      </c>
      <c r="AB240">
        <v>1</v>
      </c>
      <c r="AC240">
        <v>10</v>
      </c>
      <c r="AE240" s="74" t="str">
        <f t="shared" si="65"/>
        <v>b04701107李艾珩</v>
      </c>
      <c r="AF240" s="74">
        <f t="shared" si="78"/>
        <v>0</v>
      </c>
      <c r="AG240" s="74">
        <f t="shared" si="66"/>
        <v>0</v>
      </c>
      <c r="AH240" s="74">
        <f t="shared" si="79"/>
        <v>0</v>
      </c>
      <c r="AI240" s="74">
        <f t="shared" si="80"/>
        <v>0</v>
      </c>
      <c r="AJ240" s="74">
        <f t="shared" si="81"/>
        <v>1</v>
      </c>
      <c r="AK240" s="74">
        <f t="shared" si="82"/>
        <v>0</v>
      </c>
      <c r="AL240" s="73" t="str">
        <f t="shared" si="83"/>
        <v>系</v>
      </c>
      <c r="AM240" s="73" t="str">
        <f>IF($F240="學生",VLOOKUP($H240,系所名稱!$B$1:$D$122,3,FALSE),"非在校生")</f>
        <v>工管</v>
      </c>
      <c r="AN240" s="74" t="str">
        <f t="shared" si="84"/>
        <v>工管系</v>
      </c>
      <c r="AO240" s="74" t="str">
        <f t="shared" si="85"/>
        <v>工管系</v>
      </c>
    </row>
    <row r="241" spans="1:41">
      <c r="A241" t="s">
        <v>1688</v>
      </c>
      <c r="B241" t="s">
        <v>881</v>
      </c>
      <c r="C241" t="s">
        <v>882</v>
      </c>
      <c r="D241" t="s">
        <v>21</v>
      </c>
      <c r="E241" t="s">
        <v>883</v>
      </c>
      <c r="F241" t="s">
        <v>23</v>
      </c>
      <c r="G241" t="s">
        <v>24</v>
      </c>
      <c r="H241" t="s">
        <v>187</v>
      </c>
      <c r="I241" t="s">
        <v>41</v>
      </c>
      <c r="J241">
        <v>918606807</v>
      </c>
      <c r="L241" t="s">
        <v>28</v>
      </c>
      <c r="M241" t="s">
        <v>30</v>
      </c>
      <c r="N241">
        <f>IF($R241="網路報名",IF($P241="否",1,0),0)</f>
        <v>0</v>
      </c>
      <c r="O241">
        <f>IF($R241="網路報名",IF($P241="是",1,0),0)</f>
        <v>1</v>
      </c>
      <c r="P241" t="s">
        <v>29</v>
      </c>
      <c r="R241" t="s">
        <v>31</v>
      </c>
      <c r="S241" t="s">
        <v>1689</v>
      </c>
      <c r="T241" t="s">
        <v>884</v>
      </c>
      <c r="U241">
        <f>IF($R241="志工",$AC241*2,IF($R241="網路報名",$AC241,0))</f>
        <v>10</v>
      </c>
      <c r="V241" t="s">
        <v>5002</v>
      </c>
      <c r="W241" t="s">
        <v>5004</v>
      </c>
      <c r="X241" s="25" t="s">
        <v>1567</v>
      </c>
      <c r="Y241">
        <v>2</v>
      </c>
      <c r="Z241">
        <v>107</v>
      </c>
      <c r="AA241">
        <v>1</v>
      </c>
      <c r="AB241">
        <v>1</v>
      </c>
      <c r="AC241">
        <v>10</v>
      </c>
      <c r="AE241" s="74" t="str">
        <f t="shared" si="65"/>
        <v>b04701107李艾珩</v>
      </c>
      <c r="AF241" s="74">
        <f t="shared" si="78"/>
        <v>0</v>
      </c>
      <c r="AG241" s="74">
        <f t="shared" si="66"/>
        <v>1</v>
      </c>
      <c r="AH241" s="74">
        <f t="shared" si="79"/>
        <v>10</v>
      </c>
      <c r="AI241" s="74">
        <f t="shared" si="80"/>
        <v>0</v>
      </c>
      <c r="AJ241" s="74">
        <f t="shared" si="81"/>
        <v>0</v>
      </c>
      <c r="AK241" s="74">
        <f t="shared" si="82"/>
        <v>0</v>
      </c>
      <c r="AL241" s="73" t="str">
        <f t="shared" si="83"/>
        <v>系</v>
      </c>
      <c r="AM241" s="73" t="str">
        <f>IF($F241="學生",VLOOKUP($H241,系所名稱!$B$1:$D$122,3,FALSE),"非在校生")</f>
        <v>工管</v>
      </c>
      <c r="AN241" s="74" t="str">
        <f t="shared" si="84"/>
        <v>工管系</v>
      </c>
      <c r="AO241" s="74" t="str">
        <f t="shared" si="85"/>
        <v>工管系</v>
      </c>
    </row>
    <row r="242" spans="1:41">
      <c r="A242" t="s">
        <v>2291</v>
      </c>
      <c r="B242" t="s">
        <v>2292</v>
      </c>
      <c r="C242" t="s">
        <v>2293</v>
      </c>
      <c r="D242" t="s">
        <v>21</v>
      </c>
      <c r="E242" t="s">
        <v>2294</v>
      </c>
      <c r="F242" t="s">
        <v>23</v>
      </c>
      <c r="G242" t="s">
        <v>24</v>
      </c>
      <c r="H242" t="s">
        <v>257</v>
      </c>
      <c r="I242" t="s">
        <v>41</v>
      </c>
      <c r="J242">
        <v>936581080</v>
      </c>
      <c r="K242" t="s">
        <v>2295</v>
      </c>
      <c r="L242" t="s">
        <v>28</v>
      </c>
      <c r="M242" t="s">
        <v>30</v>
      </c>
      <c r="N242">
        <f>IF($R242="網路報名",IF($P242="否",1,0),0)</f>
        <v>0</v>
      </c>
      <c r="O242">
        <f>IF($R242="網路報名",IF($P242="是",1,0),0)</f>
        <v>1</v>
      </c>
      <c r="P242" t="s">
        <v>29</v>
      </c>
      <c r="R242" t="s">
        <v>2002</v>
      </c>
      <c r="S242" t="s">
        <v>102</v>
      </c>
      <c r="T242" t="s">
        <v>2296</v>
      </c>
      <c r="U242">
        <f>IF($R242="志工",$AC242*2,IF($R242="網路報名",$AC242,0))</f>
        <v>10</v>
      </c>
      <c r="V242" t="s">
        <v>5002</v>
      </c>
      <c r="W242" t="s">
        <v>5004</v>
      </c>
      <c r="X242" s="25" t="s">
        <v>1996</v>
      </c>
      <c r="Y242">
        <v>2</v>
      </c>
      <c r="Z242">
        <v>107</v>
      </c>
      <c r="AA242">
        <v>1</v>
      </c>
      <c r="AB242">
        <v>1</v>
      </c>
      <c r="AC242">
        <v>10</v>
      </c>
      <c r="AD242" t="s">
        <v>30</v>
      </c>
      <c r="AE242" s="74" t="str">
        <f t="shared" si="65"/>
        <v>b05703046李佩穎</v>
      </c>
      <c r="AF242" s="74">
        <f t="shared" si="78"/>
        <v>0</v>
      </c>
      <c r="AG242" s="74">
        <f t="shared" si="66"/>
        <v>1</v>
      </c>
      <c r="AH242" s="74">
        <f t="shared" si="79"/>
        <v>10</v>
      </c>
      <c r="AI242" s="74">
        <f t="shared" si="80"/>
        <v>0</v>
      </c>
      <c r="AJ242" s="74">
        <f t="shared" si="81"/>
        <v>0</v>
      </c>
      <c r="AK242" s="74">
        <f t="shared" si="82"/>
        <v>0</v>
      </c>
      <c r="AL242" s="73" t="str">
        <f t="shared" si="83"/>
        <v>系</v>
      </c>
      <c r="AM242" s="73" t="str">
        <f>IF($F242="學生",VLOOKUP($H242,系所名稱!$B$1:$D$122,3,FALSE),"非在校生")</f>
        <v>財金</v>
      </c>
      <c r="AN242" s="74" t="str">
        <f t="shared" si="84"/>
        <v>財金系</v>
      </c>
      <c r="AO242" s="74" t="str">
        <f t="shared" si="85"/>
        <v>財金系</v>
      </c>
    </row>
    <row r="243" spans="1:41">
      <c r="A243" t="s">
        <v>2795</v>
      </c>
      <c r="B243" t="s">
        <v>2292</v>
      </c>
      <c r="C243" t="s">
        <v>2293</v>
      </c>
      <c r="D243" t="s">
        <v>21</v>
      </c>
      <c r="E243" t="s">
        <v>2294</v>
      </c>
      <c r="F243" t="s">
        <v>23</v>
      </c>
      <c r="G243" t="s">
        <v>24</v>
      </c>
      <c r="H243" t="s">
        <v>257</v>
      </c>
      <c r="I243" t="s">
        <v>41</v>
      </c>
      <c r="J243">
        <v>936581080</v>
      </c>
      <c r="K243" t="s">
        <v>2295</v>
      </c>
      <c r="L243" t="s">
        <v>28</v>
      </c>
      <c r="M243" t="s">
        <v>30</v>
      </c>
      <c r="N243">
        <f>IF($R243="網路報名",IF($P243="否",1,0),0)</f>
        <v>1</v>
      </c>
      <c r="O243">
        <f>IF($R243="網路報名",IF($P243="是",1,0),0)</f>
        <v>0</v>
      </c>
      <c r="P243" t="s">
        <v>774</v>
      </c>
      <c r="R243" s="78" t="s">
        <v>2778</v>
      </c>
      <c r="S243" t="s">
        <v>102</v>
      </c>
      <c r="T243" t="s">
        <v>2296</v>
      </c>
      <c r="U243">
        <f>IF($R243="志工",$AC243*2,IF($R243="網路報名",$AC243,0))</f>
        <v>10</v>
      </c>
      <c r="V243" t="s">
        <v>5002</v>
      </c>
      <c r="W243" t="s">
        <v>5004</v>
      </c>
      <c r="X243" s="25" t="s">
        <v>3292</v>
      </c>
      <c r="Y243">
        <v>2</v>
      </c>
      <c r="Z243">
        <v>107</v>
      </c>
      <c r="AA243">
        <v>1</v>
      </c>
      <c r="AB243">
        <v>1</v>
      </c>
      <c r="AC243">
        <v>10</v>
      </c>
      <c r="AD243" t="s">
        <v>30</v>
      </c>
      <c r="AE243" s="74" t="str">
        <f t="shared" si="65"/>
        <v>b05703046李佩穎</v>
      </c>
      <c r="AF243" s="74">
        <f t="shared" si="78"/>
        <v>1</v>
      </c>
      <c r="AG243" s="74">
        <f t="shared" si="66"/>
        <v>0</v>
      </c>
      <c r="AH243" s="74">
        <f t="shared" si="79"/>
        <v>0</v>
      </c>
      <c r="AI243" s="74">
        <f t="shared" si="80"/>
        <v>1</v>
      </c>
      <c r="AJ243" s="74">
        <f t="shared" si="81"/>
        <v>0</v>
      </c>
      <c r="AK243" s="74">
        <f t="shared" si="82"/>
        <v>0</v>
      </c>
      <c r="AL243" s="73" t="str">
        <f t="shared" si="83"/>
        <v>系</v>
      </c>
      <c r="AM243" s="73" t="str">
        <f>IF($F243="學生",VLOOKUP($H243,系所名稱!$B$1:$D$122,3,FALSE),"非在校生")</f>
        <v>財金</v>
      </c>
      <c r="AN243" s="74" t="str">
        <f t="shared" si="84"/>
        <v>財金系</v>
      </c>
      <c r="AO243" s="74" t="str">
        <f t="shared" si="85"/>
        <v>財金系</v>
      </c>
    </row>
    <row r="244" spans="1:41">
      <c r="A244" t="s">
        <v>6013</v>
      </c>
      <c r="B244" t="s">
        <v>2292</v>
      </c>
      <c r="C244" t="s">
        <v>2293</v>
      </c>
      <c r="D244" t="s">
        <v>21</v>
      </c>
      <c r="E244" t="s">
        <v>2294</v>
      </c>
      <c r="F244" t="s">
        <v>23</v>
      </c>
      <c r="G244" t="s">
        <v>24</v>
      </c>
      <c r="H244" t="s">
        <v>257</v>
      </c>
      <c r="I244" t="s">
        <v>41</v>
      </c>
      <c r="J244">
        <v>936581080</v>
      </c>
      <c r="K244" t="s">
        <v>2295</v>
      </c>
      <c r="L244" t="s">
        <v>28</v>
      </c>
      <c r="M244" t="s">
        <v>30</v>
      </c>
      <c r="N244" t="s">
        <v>4952</v>
      </c>
      <c r="P244" t="s">
        <v>29</v>
      </c>
      <c r="R244" t="s">
        <v>5919</v>
      </c>
      <c r="S244" t="s">
        <v>6014</v>
      </c>
      <c r="T244" t="s">
        <v>2296</v>
      </c>
      <c r="U244">
        <v>6</v>
      </c>
      <c r="V244" s="24" t="s">
        <v>3294</v>
      </c>
      <c r="W244" t="s">
        <v>7195</v>
      </c>
      <c r="X244" s="25" t="s">
        <v>6684</v>
      </c>
      <c r="Y244">
        <v>2</v>
      </c>
      <c r="Z244">
        <v>107</v>
      </c>
      <c r="AA244">
        <v>1</v>
      </c>
      <c r="AB244">
        <v>1</v>
      </c>
      <c r="AC244">
        <v>10</v>
      </c>
      <c r="AD244" t="s">
        <v>6015</v>
      </c>
      <c r="AE244" s="74" t="str">
        <f t="shared" si="65"/>
        <v>b05703046李佩穎</v>
      </c>
      <c r="AF244" s="74">
        <f t="shared" si="78"/>
        <v>0</v>
      </c>
      <c r="AG244" s="74">
        <f t="shared" si="66"/>
        <v>1</v>
      </c>
      <c r="AH244" s="74">
        <f t="shared" si="79"/>
        <v>10</v>
      </c>
      <c r="AI244" s="74">
        <f t="shared" si="80"/>
        <v>0</v>
      </c>
      <c r="AJ244" s="74">
        <f t="shared" si="81"/>
        <v>0</v>
      </c>
      <c r="AK244" s="74">
        <f t="shared" si="82"/>
        <v>0</v>
      </c>
      <c r="AL244" s="73" t="str">
        <f t="shared" si="83"/>
        <v>系</v>
      </c>
      <c r="AM244" s="73" t="str">
        <f>IF($F244="學生",VLOOKUP($H244,系所名稱!$B$1:$D$122,3,FALSE),"非在校生")</f>
        <v>財金</v>
      </c>
      <c r="AN244" s="74" t="str">
        <f t="shared" si="84"/>
        <v>財金系</v>
      </c>
      <c r="AO244" s="74" t="str">
        <f t="shared" si="85"/>
        <v>財金系</v>
      </c>
    </row>
    <row r="245" spans="1:41">
      <c r="A245" t="s">
        <v>6382</v>
      </c>
      <c r="B245" t="s">
        <v>2292</v>
      </c>
      <c r="C245" t="s">
        <v>2293</v>
      </c>
      <c r="D245" t="s">
        <v>21</v>
      </c>
      <c r="E245" t="s">
        <v>2294</v>
      </c>
      <c r="F245" t="s">
        <v>23</v>
      </c>
      <c r="G245" t="s">
        <v>24</v>
      </c>
      <c r="H245" t="s">
        <v>257</v>
      </c>
      <c r="I245" t="s">
        <v>41</v>
      </c>
      <c r="J245">
        <v>936581080</v>
      </c>
      <c r="K245" t="s">
        <v>2295</v>
      </c>
      <c r="L245" t="s">
        <v>28</v>
      </c>
      <c r="M245" t="s">
        <v>30</v>
      </c>
      <c r="N245" t="s">
        <v>4952</v>
      </c>
      <c r="P245" t="s">
        <v>29</v>
      </c>
      <c r="R245" t="s">
        <v>5919</v>
      </c>
      <c r="S245" t="s">
        <v>6383</v>
      </c>
      <c r="T245" t="s">
        <v>2296</v>
      </c>
      <c r="U245">
        <v>6</v>
      </c>
      <c r="V245" t="s">
        <v>5002</v>
      </c>
      <c r="W245" t="s">
        <v>6687</v>
      </c>
      <c r="X245" s="25" t="s">
        <v>6700</v>
      </c>
      <c r="Y245">
        <v>2</v>
      </c>
      <c r="Z245">
        <v>107</v>
      </c>
      <c r="AA245">
        <v>1</v>
      </c>
      <c r="AB245">
        <v>1</v>
      </c>
      <c r="AC245">
        <v>10</v>
      </c>
      <c r="AD245" t="s">
        <v>30</v>
      </c>
      <c r="AE245" s="74" t="str">
        <f t="shared" si="65"/>
        <v>b05703046李佩穎</v>
      </c>
      <c r="AF245" s="74">
        <f t="shared" si="78"/>
        <v>0</v>
      </c>
      <c r="AG245" s="74">
        <f t="shared" si="66"/>
        <v>1</v>
      </c>
      <c r="AH245" s="74">
        <f t="shared" si="79"/>
        <v>10</v>
      </c>
      <c r="AI245" s="74">
        <f t="shared" si="80"/>
        <v>0</v>
      </c>
      <c r="AJ245" s="74">
        <f t="shared" si="81"/>
        <v>0</v>
      </c>
      <c r="AK245" s="74">
        <f t="shared" si="82"/>
        <v>0</v>
      </c>
      <c r="AL245" s="73" t="str">
        <f t="shared" si="83"/>
        <v>系</v>
      </c>
      <c r="AM245" s="73" t="str">
        <f>IF($F245="學生",VLOOKUP($H245,系所名稱!$B$1:$D$122,3,FALSE),"非在校生")</f>
        <v>財金</v>
      </c>
      <c r="AN245" s="74" t="str">
        <f t="shared" si="84"/>
        <v>財金系</v>
      </c>
      <c r="AO245" s="74" t="str">
        <f t="shared" si="85"/>
        <v>財金系</v>
      </c>
    </row>
    <row r="246" spans="1:41">
      <c r="A246" t="s">
        <v>1825</v>
      </c>
      <c r="B246" t="s">
        <v>1826</v>
      </c>
      <c r="C246" t="s">
        <v>1827</v>
      </c>
      <c r="D246" t="s">
        <v>21</v>
      </c>
      <c r="E246" t="s">
        <v>1828</v>
      </c>
      <c r="F246" t="s">
        <v>23</v>
      </c>
      <c r="G246" t="s">
        <v>137</v>
      </c>
      <c r="H246" t="s">
        <v>138</v>
      </c>
      <c r="I246" t="s">
        <v>41</v>
      </c>
      <c r="J246">
        <v>975071776</v>
      </c>
      <c r="K246" t="s">
        <v>1829</v>
      </c>
      <c r="L246" t="s">
        <v>28</v>
      </c>
      <c r="M246" t="s">
        <v>29</v>
      </c>
      <c r="N246">
        <f>IF($R246="網路報名",IF($P246="否",1,0),0)</f>
        <v>0</v>
      </c>
      <c r="O246">
        <f>IF($R246="網路報名",IF($P246="是",1,0),0)</f>
        <v>0</v>
      </c>
      <c r="P246" t="s">
        <v>29</v>
      </c>
      <c r="R246" t="s">
        <v>216</v>
      </c>
      <c r="T246" t="s">
        <v>1830</v>
      </c>
      <c r="U246">
        <f>IF($R246="志工",$AC246*2,IF($R246="網路報名",$AC246,0))</f>
        <v>0</v>
      </c>
      <c r="V246" t="s">
        <v>5002</v>
      </c>
      <c r="W246" t="s">
        <v>5004</v>
      </c>
      <c r="X246" s="25" t="s">
        <v>1567</v>
      </c>
      <c r="Y246">
        <v>2</v>
      </c>
      <c r="Z246">
        <v>107</v>
      </c>
      <c r="AA246">
        <v>1</v>
      </c>
      <c r="AB246">
        <v>1</v>
      </c>
      <c r="AC246">
        <v>10</v>
      </c>
      <c r="AE246" s="74" t="str">
        <f t="shared" si="65"/>
        <v>b05303005李佳忞</v>
      </c>
      <c r="AF246" s="74">
        <f t="shared" si="78"/>
        <v>0</v>
      </c>
      <c r="AG246" s="74">
        <f t="shared" si="66"/>
        <v>0</v>
      </c>
      <c r="AH246" s="74">
        <f t="shared" si="79"/>
        <v>0</v>
      </c>
      <c r="AI246" s="74">
        <f t="shared" si="80"/>
        <v>0</v>
      </c>
      <c r="AJ246" s="74">
        <f t="shared" si="81"/>
        <v>1</v>
      </c>
      <c r="AK246" s="74">
        <f t="shared" si="82"/>
        <v>0</v>
      </c>
      <c r="AL246" s="73" t="str">
        <f t="shared" si="83"/>
        <v>系</v>
      </c>
      <c r="AM246" s="73" t="str">
        <f>IF($F246="學生",VLOOKUP($H246,系所名稱!$B$1:$D$122,3,FALSE),"非在校生")</f>
        <v>其他</v>
      </c>
      <c r="AN246" s="74" t="str">
        <f t="shared" si="84"/>
        <v>其他系所</v>
      </c>
      <c r="AO246" s="74" t="str">
        <f t="shared" si="85"/>
        <v>其他系所</v>
      </c>
    </row>
    <row r="247" spans="1:41">
      <c r="A247" t="s">
        <v>5499</v>
      </c>
      <c r="B247" t="s">
        <v>1826</v>
      </c>
      <c r="C247" t="s">
        <v>1827</v>
      </c>
      <c r="D247" t="s">
        <v>21</v>
      </c>
      <c r="E247" t="s">
        <v>1828</v>
      </c>
      <c r="F247" t="s">
        <v>23</v>
      </c>
      <c r="G247" t="s">
        <v>137</v>
      </c>
      <c r="H247" t="s">
        <v>138</v>
      </c>
      <c r="I247" t="s">
        <v>41</v>
      </c>
      <c r="J247">
        <v>975071776</v>
      </c>
      <c r="K247" t="s">
        <v>5500</v>
      </c>
      <c r="L247" t="s">
        <v>28</v>
      </c>
      <c r="M247" t="s">
        <v>29</v>
      </c>
      <c r="N247" t="s">
        <v>4952</v>
      </c>
      <c r="P247" t="s">
        <v>29</v>
      </c>
      <c r="R247" t="s">
        <v>5385</v>
      </c>
      <c r="S247" t="s">
        <v>5501</v>
      </c>
      <c r="T247" t="s">
        <v>1830</v>
      </c>
      <c r="U247">
        <v>6</v>
      </c>
      <c r="V247" t="s">
        <v>5386</v>
      </c>
      <c r="W247" t="s">
        <v>5387</v>
      </c>
      <c r="X247" s="25" t="s">
        <v>5388</v>
      </c>
      <c r="Y247">
        <v>2</v>
      </c>
      <c r="Z247">
        <v>107</v>
      </c>
      <c r="AA247">
        <v>1</v>
      </c>
      <c r="AB247">
        <v>1</v>
      </c>
      <c r="AC247">
        <v>10</v>
      </c>
      <c r="AD247" t="s">
        <v>29</v>
      </c>
      <c r="AE247" s="74" t="str">
        <f t="shared" si="65"/>
        <v>b05303005李佳忞</v>
      </c>
      <c r="AF247" s="74">
        <f t="shared" si="78"/>
        <v>0</v>
      </c>
      <c r="AG247" s="74">
        <f t="shared" si="66"/>
        <v>1</v>
      </c>
      <c r="AH247" s="74">
        <f t="shared" si="79"/>
        <v>10</v>
      </c>
      <c r="AI247" s="74">
        <f t="shared" si="80"/>
        <v>0</v>
      </c>
      <c r="AJ247" s="74">
        <f t="shared" si="81"/>
        <v>0</v>
      </c>
      <c r="AK247" s="74">
        <f t="shared" si="82"/>
        <v>0</v>
      </c>
      <c r="AL247" s="73" t="str">
        <f t="shared" si="83"/>
        <v>系</v>
      </c>
      <c r="AM247" s="73" t="str">
        <f>IF($F247="學生",VLOOKUP($H247,系所名稱!$B$1:$D$122,3,FALSE),"非在校生")</f>
        <v>其他</v>
      </c>
      <c r="AN247" s="74" t="str">
        <f t="shared" si="84"/>
        <v>其他系所</v>
      </c>
      <c r="AO247" s="74" t="str">
        <f t="shared" si="85"/>
        <v>其他系所</v>
      </c>
    </row>
    <row r="248" spans="1:41">
      <c r="A248" s="1" t="s">
        <v>308</v>
      </c>
      <c r="B248" s="1" t="s">
        <v>309</v>
      </c>
      <c r="C248" s="1" t="s">
        <v>310</v>
      </c>
      <c r="D248" s="1" t="s">
        <v>21</v>
      </c>
      <c r="E248" s="1" t="s">
        <v>311</v>
      </c>
      <c r="F248" s="1" t="s">
        <v>23</v>
      </c>
      <c r="G248" s="1" t="s">
        <v>24</v>
      </c>
      <c r="H248" s="1" t="s">
        <v>257</v>
      </c>
      <c r="I248" s="1" t="s">
        <v>41</v>
      </c>
      <c r="J248" s="1">
        <v>978386387</v>
      </c>
      <c r="K248" s="1" t="s">
        <v>312</v>
      </c>
      <c r="L248" s="1" t="s">
        <v>28</v>
      </c>
      <c r="M248" s="1" t="s">
        <v>30</v>
      </c>
      <c r="N248">
        <f t="shared" ref="N248:N255" si="86">IF($R248="網路報名",IF($P248="否",1,0),0)</f>
        <v>1</v>
      </c>
      <c r="O248">
        <f t="shared" ref="O248:O255" si="87">IF($R248="網路報名",IF($P248="是",1,0),0)</f>
        <v>0</v>
      </c>
      <c r="P248" s="1" t="s">
        <v>30</v>
      </c>
      <c r="Q248" s="1"/>
      <c r="R248" s="1" t="s">
        <v>283</v>
      </c>
      <c r="S248" s="1" t="s">
        <v>313</v>
      </c>
      <c r="T248" s="1" t="s">
        <v>314</v>
      </c>
      <c r="U248">
        <f t="shared" ref="U248:U255" si="88">IF($R248="志工",$AC248*2,IF($R248="網路報名",$AC248,0))</f>
        <v>10</v>
      </c>
      <c r="V248" t="s">
        <v>5002</v>
      </c>
      <c r="W248" t="s">
        <v>5004</v>
      </c>
      <c r="X248" s="88" t="s">
        <v>315</v>
      </c>
      <c r="Y248" s="1">
        <v>2</v>
      </c>
      <c r="Z248" s="1">
        <v>107</v>
      </c>
      <c r="AA248" s="1">
        <v>1</v>
      </c>
      <c r="AB248" s="1">
        <v>1</v>
      </c>
      <c r="AC248" s="1">
        <v>10</v>
      </c>
      <c r="AD248" s="1" t="s">
        <v>30</v>
      </c>
      <c r="AE248" s="74" t="str">
        <f t="shared" si="65"/>
        <v>b05608024李佳盈</v>
      </c>
      <c r="AF248" s="74">
        <f t="shared" si="78"/>
        <v>1</v>
      </c>
      <c r="AG248" s="74">
        <f t="shared" si="66"/>
        <v>0</v>
      </c>
      <c r="AH248" s="74">
        <f t="shared" si="79"/>
        <v>0</v>
      </c>
      <c r="AI248" s="74">
        <f t="shared" si="80"/>
        <v>1</v>
      </c>
      <c r="AJ248" s="74">
        <f t="shared" si="81"/>
        <v>0</v>
      </c>
      <c r="AK248" s="74">
        <f t="shared" si="82"/>
        <v>0</v>
      </c>
      <c r="AL248" s="73" t="str">
        <f t="shared" si="83"/>
        <v>系</v>
      </c>
      <c r="AM248" s="73" t="str">
        <f>IF($F248="學生",VLOOKUP($H248,系所名稱!$B$1:$D$122,3,FALSE),"非在校生")</f>
        <v>財金</v>
      </c>
      <c r="AN248" s="74" t="str">
        <f t="shared" si="84"/>
        <v>財金系</v>
      </c>
      <c r="AO248" s="74" t="str">
        <f t="shared" si="85"/>
        <v>財金系</v>
      </c>
    </row>
    <row r="249" spans="1:41">
      <c r="A249" t="s">
        <v>779</v>
      </c>
      <c r="B249" t="s">
        <v>780</v>
      </c>
      <c r="C249" t="s">
        <v>781</v>
      </c>
      <c r="D249" t="s">
        <v>21</v>
      </c>
      <c r="E249" t="s">
        <v>782</v>
      </c>
      <c r="F249" t="s">
        <v>23</v>
      </c>
      <c r="G249" t="s">
        <v>24</v>
      </c>
      <c r="H249" t="s">
        <v>25</v>
      </c>
      <c r="I249" t="s">
        <v>50</v>
      </c>
      <c r="J249">
        <v>910860568</v>
      </c>
      <c r="K249" t="s">
        <v>783</v>
      </c>
      <c r="L249" t="s">
        <v>28</v>
      </c>
      <c r="M249" t="s">
        <v>30</v>
      </c>
      <c r="N249">
        <f t="shared" si="86"/>
        <v>0</v>
      </c>
      <c r="O249">
        <f t="shared" si="87"/>
        <v>1</v>
      </c>
      <c r="P249" t="s">
        <v>29</v>
      </c>
      <c r="R249" t="s">
        <v>775</v>
      </c>
      <c r="S249" t="s">
        <v>784</v>
      </c>
      <c r="T249" t="s">
        <v>785</v>
      </c>
      <c r="U249">
        <f t="shared" si="88"/>
        <v>10</v>
      </c>
      <c r="V249" t="s">
        <v>5002</v>
      </c>
      <c r="W249" t="s">
        <v>5004</v>
      </c>
      <c r="X249" s="25" t="s">
        <v>778</v>
      </c>
      <c r="Y249">
        <v>2</v>
      </c>
      <c r="Z249">
        <v>107</v>
      </c>
      <c r="AA249">
        <v>1</v>
      </c>
      <c r="AB249">
        <v>1</v>
      </c>
      <c r="AC249">
        <v>10</v>
      </c>
      <c r="AE249" s="74" t="str">
        <f t="shared" si="65"/>
        <v>r05741076李佳蓁</v>
      </c>
      <c r="AF249" s="74">
        <f t="shared" si="78"/>
        <v>0</v>
      </c>
      <c r="AG249" s="74">
        <f t="shared" si="66"/>
        <v>1</v>
      </c>
      <c r="AH249" s="74">
        <f t="shared" si="79"/>
        <v>10</v>
      </c>
      <c r="AI249" s="74">
        <f t="shared" si="80"/>
        <v>0</v>
      </c>
      <c r="AJ249" s="74">
        <f t="shared" si="81"/>
        <v>0</v>
      </c>
      <c r="AK249" s="74">
        <f t="shared" si="82"/>
        <v>0</v>
      </c>
      <c r="AL249" s="73" t="str">
        <f t="shared" si="83"/>
        <v>所</v>
      </c>
      <c r="AM249" s="73" t="str">
        <f>IF($F249="學生",VLOOKUP($H249,系所名稱!$B$1:$D$122,3,FALSE),"非在校生")</f>
        <v>商研</v>
      </c>
      <c r="AN249" s="74" t="str">
        <f t="shared" si="84"/>
        <v>商研所</v>
      </c>
      <c r="AO249" s="74" t="str">
        <f t="shared" si="85"/>
        <v>商研所</v>
      </c>
    </row>
    <row r="250" spans="1:41">
      <c r="A250" t="s">
        <v>1370</v>
      </c>
      <c r="B250" t="s">
        <v>780</v>
      </c>
      <c r="C250" t="s">
        <v>781</v>
      </c>
      <c r="D250" t="s">
        <v>21</v>
      </c>
      <c r="E250" t="s">
        <v>782</v>
      </c>
      <c r="F250" t="s">
        <v>23</v>
      </c>
      <c r="G250" t="s">
        <v>24</v>
      </c>
      <c r="H250" t="s">
        <v>25</v>
      </c>
      <c r="I250" t="s">
        <v>50</v>
      </c>
      <c r="J250">
        <v>910860568</v>
      </c>
      <c r="K250" t="s">
        <v>783</v>
      </c>
      <c r="L250" t="s">
        <v>28</v>
      </c>
      <c r="M250" t="s">
        <v>30</v>
      </c>
      <c r="N250">
        <f t="shared" si="86"/>
        <v>0</v>
      </c>
      <c r="O250">
        <f t="shared" si="87"/>
        <v>1</v>
      </c>
      <c r="P250" t="s">
        <v>29</v>
      </c>
      <c r="R250" t="s">
        <v>31</v>
      </c>
      <c r="S250" t="s">
        <v>784</v>
      </c>
      <c r="T250" t="s">
        <v>785</v>
      </c>
      <c r="U250">
        <f t="shared" si="88"/>
        <v>10</v>
      </c>
      <c r="V250" t="s">
        <v>5002</v>
      </c>
      <c r="W250" t="s">
        <v>5004</v>
      </c>
      <c r="X250" s="25" t="s">
        <v>1285</v>
      </c>
      <c r="Y250">
        <v>2</v>
      </c>
      <c r="Z250">
        <v>107</v>
      </c>
      <c r="AA250">
        <v>1</v>
      </c>
      <c r="AB250">
        <v>1</v>
      </c>
      <c r="AC250">
        <v>10</v>
      </c>
      <c r="AD250" t="s">
        <v>29</v>
      </c>
      <c r="AE250" s="74" t="str">
        <f t="shared" si="65"/>
        <v>r05741076李佳蓁</v>
      </c>
      <c r="AF250" s="74">
        <f t="shared" si="78"/>
        <v>0</v>
      </c>
      <c r="AG250" s="74">
        <f t="shared" si="66"/>
        <v>1</v>
      </c>
      <c r="AH250" s="74">
        <f t="shared" si="79"/>
        <v>10</v>
      </c>
      <c r="AI250" s="74">
        <f t="shared" si="80"/>
        <v>0</v>
      </c>
      <c r="AJ250" s="74">
        <f t="shared" si="81"/>
        <v>0</v>
      </c>
      <c r="AK250" s="74">
        <f t="shared" si="82"/>
        <v>0</v>
      </c>
      <c r="AL250" s="73" t="str">
        <f t="shared" si="83"/>
        <v>所</v>
      </c>
      <c r="AM250" s="73" t="str">
        <f>IF($F250="學生",VLOOKUP($H250,系所名稱!$B$1:$D$122,3,FALSE),"非在校生")</f>
        <v>商研</v>
      </c>
      <c r="AN250" s="74" t="str">
        <f t="shared" si="84"/>
        <v>商研所</v>
      </c>
      <c r="AO250" s="74" t="str">
        <f t="shared" si="85"/>
        <v>商研所</v>
      </c>
    </row>
    <row r="251" spans="1:41">
      <c r="A251" t="s">
        <v>2381</v>
      </c>
      <c r="B251" t="s">
        <v>2382</v>
      </c>
      <c r="C251" t="s">
        <v>2383</v>
      </c>
      <c r="D251" t="s">
        <v>21</v>
      </c>
      <c r="E251" t="s">
        <v>2384</v>
      </c>
      <c r="F251" t="s">
        <v>23</v>
      </c>
      <c r="G251" t="s">
        <v>24</v>
      </c>
      <c r="H251" t="s">
        <v>257</v>
      </c>
      <c r="I251" t="s">
        <v>41</v>
      </c>
      <c r="J251">
        <v>975278523</v>
      </c>
      <c r="K251" t="s">
        <v>2385</v>
      </c>
      <c r="L251" t="s">
        <v>28</v>
      </c>
      <c r="M251" t="s">
        <v>30</v>
      </c>
      <c r="N251">
        <f t="shared" si="86"/>
        <v>0</v>
      </c>
      <c r="O251">
        <f t="shared" si="87"/>
        <v>1</v>
      </c>
      <c r="P251" t="s">
        <v>29</v>
      </c>
      <c r="R251" t="s">
        <v>2021</v>
      </c>
      <c r="S251" t="s">
        <v>2386</v>
      </c>
      <c r="T251" t="s">
        <v>2387</v>
      </c>
      <c r="U251">
        <f t="shared" si="88"/>
        <v>10</v>
      </c>
      <c r="V251" t="s">
        <v>5002</v>
      </c>
      <c r="W251" t="s">
        <v>5004</v>
      </c>
      <c r="X251" s="25" t="s">
        <v>1996</v>
      </c>
      <c r="Y251">
        <v>2</v>
      </c>
      <c r="Z251">
        <v>107</v>
      </c>
      <c r="AA251">
        <v>1</v>
      </c>
      <c r="AB251">
        <v>1</v>
      </c>
      <c r="AC251">
        <v>10</v>
      </c>
      <c r="AD251" t="s">
        <v>29</v>
      </c>
      <c r="AE251" s="74" t="str">
        <f t="shared" si="65"/>
        <v>b05703075李孟臻</v>
      </c>
      <c r="AF251" s="74">
        <f t="shared" si="78"/>
        <v>0</v>
      </c>
      <c r="AG251" s="74">
        <f t="shared" si="66"/>
        <v>1</v>
      </c>
      <c r="AH251" s="74">
        <f t="shared" si="79"/>
        <v>10</v>
      </c>
      <c r="AI251" s="74">
        <f t="shared" si="80"/>
        <v>0</v>
      </c>
      <c r="AJ251" s="74">
        <f t="shared" si="81"/>
        <v>0</v>
      </c>
      <c r="AK251" s="74">
        <f t="shared" si="82"/>
        <v>0</v>
      </c>
      <c r="AL251" s="73" t="str">
        <f t="shared" si="83"/>
        <v>系</v>
      </c>
      <c r="AM251" s="73" t="str">
        <f>IF($F251="學生",VLOOKUP($H251,系所名稱!$B$1:$D$122,3,FALSE),"非在校生")</f>
        <v>財金</v>
      </c>
      <c r="AN251" s="74" t="str">
        <f t="shared" si="84"/>
        <v>財金系</v>
      </c>
      <c r="AO251" s="74" t="str">
        <f t="shared" si="85"/>
        <v>財金系</v>
      </c>
    </row>
    <row r="252" spans="1:41">
      <c r="A252" t="s">
        <v>3497</v>
      </c>
      <c r="B252" t="s">
        <v>2382</v>
      </c>
      <c r="C252" t="s">
        <v>2383</v>
      </c>
      <c r="D252" t="s">
        <v>21</v>
      </c>
      <c r="E252" t="s">
        <v>2384</v>
      </c>
      <c r="F252" t="s">
        <v>23</v>
      </c>
      <c r="G252" t="s">
        <v>24</v>
      </c>
      <c r="H252" t="s">
        <v>257</v>
      </c>
      <c r="I252" t="s">
        <v>41</v>
      </c>
      <c r="J252">
        <v>975278523</v>
      </c>
      <c r="K252" t="s">
        <v>2385</v>
      </c>
      <c r="L252" t="s">
        <v>28</v>
      </c>
      <c r="M252" t="s">
        <v>30</v>
      </c>
      <c r="N252">
        <f t="shared" si="86"/>
        <v>1</v>
      </c>
      <c r="O252">
        <f t="shared" si="87"/>
        <v>0</v>
      </c>
      <c r="P252" t="s">
        <v>30</v>
      </c>
      <c r="R252" t="s">
        <v>31</v>
      </c>
      <c r="S252" t="s">
        <v>2386</v>
      </c>
      <c r="T252" t="s">
        <v>2387</v>
      </c>
      <c r="U252">
        <f t="shared" si="88"/>
        <v>10</v>
      </c>
      <c r="V252" t="s">
        <v>5002</v>
      </c>
      <c r="W252" t="s">
        <v>5004</v>
      </c>
      <c r="X252" s="25" t="s">
        <v>3481</v>
      </c>
      <c r="Y252">
        <v>2</v>
      </c>
      <c r="Z252">
        <v>107</v>
      </c>
      <c r="AA252">
        <v>1</v>
      </c>
      <c r="AB252">
        <v>1</v>
      </c>
      <c r="AC252">
        <v>10</v>
      </c>
      <c r="AD252" t="s">
        <v>3498</v>
      </c>
      <c r="AE252" s="74" t="str">
        <f t="shared" si="65"/>
        <v>b05703075李孟臻</v>
      </c>
      <c r="AF252" s="74">
        <f t="shared" si="78"/>
        <v>1</v>
      </c>
      <c r="AG252" s="74">
        <f t="shared" si="66"/>
        <v>0</v>
      </c>
      <c r="AH252" s="74">
        <f t="shared" si="79"/>
        <v>0</v>
      </c>
      <c r="AI252" s="74">
        <f t="shared" si="80"/>
        <v>1</v>
      </c>
      <c r="AJ252" s="74">
        <f t="shared" si="81"/>
        <v>0</v>
      </c>
      <c r="AK252" s="74">
        <f t="shared" si="82"/>
        <v>0</v>
      </c>
      <c r="AL252" s="73" t="str">
        <f t="shared" si="83"/>
        <v>系</v>
      </c>
      <c r="AM252" s="73" t="str">
        <f>IF($F252="學生",VLOOKUP($H252,系所名稱!$B$1:$D$122,3,FALSE),"非在校生")</f>
        <v>財金</v>
      </c>
      <c r="AN252" s="74" t="str">
        <f t="shared" si="84"/>
        <v>財金系</v>
      </c>
      <c r="AO252" s="74" t="str">
        <f t="shared" si="85"/>
        <v>財金系</v>
      </c>
    </row>
    <row r="253" spans="1:41">
      <c r="A253" t="s">
        <v>3922</v>
      </c>
      <c r="B253" t="s">
        <v>3923</v>
      </c>
      <c r="C253">
        <v>9910161459</v>
      </c>
      <c r="D253" t="s">
        <v>38</v>
      </c>
      <c r="E253" t="s">
        <v>3924</v>
      </c>
      <c r="F253" t="s">
        <v>23</v>
      </c>
      <c r="H253" t="s">
        <v>76</v>
      </c>
      <c r="I253" t="s">
        <v>41</v>
      </c>
      <c r="J253">
        <v>934450949</v>
      </c>
      <c r="K253" t="s">
        <v>3925</v>
      </c>
      <c r="L253" t="s">
        <v>28</v>
      </c>
      <c r="M253" t="s">
        <v>30</v>
      </c>
      <c r="N253">
        <f t="shared" si="86"/>
        <v>0</v>
      </c>
      <c r="O253">
        <f t="shared" si="87"/>
        <v>1</v>
      </c>
      <c r="P253" t="s">
        <v>29</v>
      </c>
      <c r="R253" t="s">
        <v>31</v>
      </c>
      <c r="S253" t="s">
        <v>1418</v>
      </c>
      <c r="T253" t="s">
        <v>3926</v>
      </c>
      <c r="U253">
        <f t="shared" si="88"/>
        <v>10</v>
      </c>
      <c r="V253" t="s">
        <v>5002</v>
      </c>
      <c r="W253" t="s">
        <v>5004</v>
      </c>
      <c r="X253" s="25" t="s">
        <v>3816</v>
      </c>
      <c r="Y253">
        <v>2</v>
      </c>
      <c r="Z253">
        <v>107</v>
      </c>
      <c r="AA253">
        <v>1</v>
      </c>
      <c r="AB253">
        <v>1</v>
      </c>
      <c r="AC253">
        <v>10</v>
      </c>
      <c r="AD253" t="s">
        <v>3927</v>
      </c>
      <c r="AE253" s="74" t="str">
        <f t="shared" si="65"/>
        <v>b07702044李宗霖</v>
      </c>
      <c r="AF253" s="74">
        <f t="shared" si="78"/>
        <v>0</v>
      </c>
      <c r="AG253" s="74">
        <f t="shared" si="66"/>
        <v>1</v>
      </c>
      <c r="AH253" s="74">
        <f t="shared" si="79"/>
        <v>10</v>
      </c>
      <c r="AI253" s="74">
        <f t="shared" si="80"/>
        <v>0</v>
      </c>
      <c r="AJ253" s="74">
        <f t="shared" si="81"/>
        <v>0</v>
      </c>
      <c r="AK253" s="74">
        <f t="shared" si="82"/>
        <v>0</v>
      </c>
      <c r="AL253" s="73" t="str">
        <f t="shared" si="83"/>
        <v>系</v>
      </c>
      <c r="AM253" s="73" t="str">
        <f>IF($F253="學生",VLOOKUP($H253,系所名稱!$B$1:$D$122,3,FALSE),"非在校生")</f>
        <v>會計</v>
      </c>
      <c r="AN253" s="74" t="str">
        <f t="shared" si="84"/>
        <v>會計系</v>
      </c>
      <c r="AO253" s="74" t="str">
        <f t="shared" si="85"/>
        <v>會計系</v>
      </c>
    </row>
    <row r="254" spans="1:41">
      <c r="A254" t="s">
        <v>2796</v>
      </c>
      <c r="B254" t="s">
        <v>2797</v>
      </c>
      <c r="C254" t="s">
        <v>2798</v>
      </c>
      <c r="D254" t="s">
        <v>38</v>
      </c>
      <c r="E254" t="s">
        <v>2799</v>
      </c>
      <c r="F254" t="s">
        <v>177</v>
      </c>
      <c r="J254">
        <v>979909807</v>
      </c>
      <c r="K254" t="s">
        <v>2800</v>
      </c>
      <c r="L254" t="s">
        <v>28</v>
      </c>
      <c r="M254" t="s">
        <v>30</v>
      </c>
      <c r="N254">
        <f t="shared" si="86"/>
        <v>1</v>
      </c>
      <c r="O254">
        <f t="shared" si="87"/>
        <v>0</v>
      </c>
      <c r="P254" t="s">
        <v>2801</v>
      </c>
      <c r="R254" t="s">
        <v>2794</v>
      </c>
      <c r="S254" t="s">
        <v>2802</v>
      </c>
      <c r="T254" t="s">
        <v>2803</v>
      </c>
      <c r="U254">
        <f t="shared" si="88"/>
        <v>10</v>
      </c>
      <c r="V254" t="s">
        <v>5002</v>
      </c>
      <c r="W254" t="s">
        <v>5004</v>
      </c>
      <c r="X254" s="25" t="s">
        <v>3292</v>
      </c>
      <c r="Y254">
        <v>2</v>
      </c>
      <c r="Z254">
        <v>107</v>
      </c>
      <c r="AA254">
        <v>1</v>
      </c>
      <c r="AB254">
        <v>1</v>
      </c>
      <c r="AC254">
        <v>10</v>
      </c>
      <c r="AD254" t="s">
        <v>2783</v>
      </c>
      <c r="AE254" s="74" t="str">
        <f t="shared" si="65"/>
        <v>yichunspinach 李宜俊</v>
      </c>
      <c r="AF254" s="74">
        <f t="shared" si="78"/>
        <v>1</v>
      </c>
      <c r="AG254" s="74">
        <f t="shared" si="66"/>
        <v>0</v>
      </c>
      <c r="AH254" s="74">
        <f t="shared" si="79"/>
        <v>0</v>
      </c>
      <c r="AI254" s="74">
        <f t="shared" si="80"/>
        <v>1</v>
      </c>
      <c r="AJ254" s="74">
        <f t="shared" si="81"/>
        <v>0</v>
      </c>
      <c r="AK254" s="74">
        <f t="shared" si="82"/>
        <v>0</v>
      </c>
      <c r="AL254" s="73" t="str">
        <f t="shared" si="83"/>
        <v>其他</v>
      </c>
      <c r="AM254" s="73" t="str">
        <f>IF($F254="學生",VLOOKUP($H254,系所名稱!$B$1:$D$122,3,FALSE),"非在校生")</f>
        <v>非在校生</v>
      </c>
      <c r="AN254" s="74" t="str">
        <f t="shared" si="84"/>
        <v>其他</v>
      </c>
      <c r="AO254" s="74" t="str">
        <f t="shared" si="85"/>
        <v>其他</v>
      </c>
    </row>
    <row r="255" spans="1:41">
      <c r="A255" t="s">
        <v>3819</v>
      </c>
      <c r="B255" t="s">
        <v>2797</v>
      </c>
      <c r="C255" t="s">
        <v>2798</v>
      </c>
      <c r="D255" t="s">
        <v>38</v>
      </c>
      <c r="E255" t="s">
        <v>2799</v>
      </c>
      <c r="F255" t="s">
        <v>177</v>
      </c>
      <c r="J255">
        <v>979909807</v>
      </c>
      <c r="K255" t="s">
        <v>2800</v>
      </c>
      <c r="L255" t="s">
        <v>28</v>
      </c>
      <c r="M255" t="s">
        <v>30</v>
      </c>
      <c r="N255">
        <f t="shared" si="86"/>
        <v>1</v>
      </c>
      <c r="O255">
        <f t="shared" si="87"/>
        <v>0</v>
      </c>
      <c r="P255" t="s">
        <v>30</v>
      </c>
      <c r="R255" s="78" t="s">
        <v>3818</v>
      </c>
      <c r="S255" t="s">
        <v>2802</v>
      </c>
      <c r="T255" t="s">
        <v>3820</v>
      </c>
      <c r="U255">
        <f t="shared" si="88"/>
        <v>10</v>
      </c>
      <c r="V255" t="s">
        <v>5002</v>
      </c>
      <c r="W255" t="s">
        <v>5004</v>
      </c>
      <c r="X255" s="25" t="s">
        <v>3816</v>
      </c>
      <c r="Y255">
        <v>2</v>
      </c>
      <c r="Z255">
        <v>107</v>
      </c>
      <c r="AA255">
        <v>1</v>
      </c>
      <c r="AB255">
        <v>1</v>
      </c>
      <c r="AC255">
        <v>10</v>
      </c>
      <c r="AD255" t="s">
        <v>2783</v>
      </c>
      <c r="AE255" s="74" t="str">
        <f t="shared" si="65"/>
        <v>yichunspinach李宜俊</v>
      </c>
      <c r="AF255" s="74">
        <f t="shared" si="78"/>
        <v>1</v>
      </c>
      <c r="AG255" s="74">
        <f t="shared" si="66"/>
        <v>0</v>
      </c>
      <c r="AH255" s="74">
        <f t="shared" si="79"/>
        <v>0</v>
      </c>
      <c r="AI255" s="74">
        <f t="shared" si="80"/>
        <v>1</v>
      </c>
      <c r="AJ255" s="74">
        <f t="shared" si="81"/>
        <v>0</v>
      </c>
      <c r="AK255" s="74">
        <f t="shared" si="82"/>
        <v>0</v>
      </c>
      <c r="AL255" s="73" t="str">
        <f t="shared" si="83"/>
        <v>其他</v>
      </c>
      <c r="AM255" s="73" t="str">
        <f>IF($F255="學生",VLOOKUP($H255,系所名稱!$B$1:$D$122,3,FALSE),"非在校生")</f>
        <v>非在校生</v>
      </c>
      <c r="AN255" s="74" t="str">
        <f t="shared" si="84"/>
        <v>其他</v>
      </c>
      <c r="AO255" s="74" t="str">
        <f t="shared" si="85"/>
        <v>其他</v>
      </c>
    </row>
    <row r="256" spans="1:41">
      <c r="A256" t="s">
        <v>5933</v>
      </c>
      <c r="B256" t="s">
        <v>5934</v>
      </c>
      <c r="C256" t="s">
        <v>5935</v>
      </c>
      <c r="D256" t="s">
        <v>38</v>
      </c>
      <c r="E256" t="s">
        <v>5661</v>
      </c>
      <c r="F256" t="s">
        <v>23</v>
      </c>
      <c r="G256" t="s">
        <v>24</v>
      </c>
      <c r="H256" t="s">
        <v>40</v>
      </c>
      <c r="I256" t="s">
        <v>41</v>
      </c>
      <c r="J256">
        <v>972963329</v>
      </c>
      <c r="K256" t="s">
        <v>5936</v>
      </c>
      <c r="L256" t="s">
        <v>28</v>
      </c>
      <c r="M256" t="s">
        <v>30</v>
      </c>
      <c r="N256" t="s">
        <v>4952</v>
      </c>
      <c r="P256" t="s">
        <v>30</v>
      </c>
      <c r="R256" t="s">
        <v>5919</v>
      </c>
      <c r="S256" t="s">
        <v>297</v>
      </c>
      <c r="T256" t="s">
        <v>5937</v>
      </c>
      <c r="U256">
        <v>6</v>
      </c>
      <c r="V256" s="24" t="s">
        <v>3294</v>
      </c>
      <c r="W256" t="s">
        <v>7195</v>
      </c>
      <c r="X256" s="25" t="s">
        <v>6684</v>
      </c>
      <c r="Y256">
        <v>2</v>
      </c>
      <c r="Z256">
        <v>107</v>
      </c>
      <c r="AA256">
        <v>1</v>
      </c>
      <c r="AB256">
        <v>1</v>
      </c>
      <c r="AC256">
        <v>10</v>
      </c>
      <c r="AD256" t="s">
        <v>5938</v>
      </c>
      <c r="AE256" s="74" t="str">
        <f t="shared" si="65"/>
        <v>b05704001李尚謙</v>
      </c>
      <c r="AF256" s="74">
        <f t="shared" si="78"/>
        <v>1</v>
      </c>
      <c r="AG256" s="74">
        <f t="shared" si="66"/>
        <v>0</v>
      </c>
      <c r="AH256" s="74">
        <f t="shared" si="79"/>
        <v>0</v>
      </c>
      <c r="AI256" s="74">
        <f t="shared" si="80"/>
        <v>1</v>
      </c>
      <c r="AJ256" s="74">
        <f t="shared" si="81"/>
        <v>0</v>
      </c>
      <c r="AK256" s="74">
        <f t="shared" si="82"/>
        <v>0</v>
      </c>
      <c r="AL256" s="73" t="str">
        <f t="shared" si="83"/>
        <v>系</v>
      </c>
      <c r="AM256" s="73" t="str">
        <f>IF($F256="學生",VLOOKUP($H256,系所名稱!$B$1:$D$122,3,FALSE),"非在校生")</f>
        <v>國企</v>
      </c>
      <c r="AN256" s="74" t="str">
        <f t="shared" si="84"/>
        <v>國企系</v>
      </c>
      <c r="AO256" s="74" t="str">
        <f t="shared" si="85"/>
        <v>國企系</v>
      </c>
    </row>
    <row r="257" spans="1:41">
      <c r="A257" t="s">
        <v>2573</v>
      </c>
      <c r="B257" t="s">
        <v>2574</v>
      </c>
      <c r="C257" t="s">
        <v>2575</v>
      </c>
      <c r="D257" t="s">
        <v>38</v>
      </c>
      <c r="E257" t="s">
        <v>2576</v>
      </c>
      <c r="F257" t="s">
        <v>23</v>
      </c>
      <c r="G257" t="s">
        <v>24</v>
      </c>
      <c r="H257" t="s">
        <v>257</v>
      </c>
      <c r="I257" t="s">
        <v>50</v>
      </c>
      <c r="J257">
        <v>936805407</v>
      </c>
      <c r="K257" t="s">
        <v>2577</v>
      </c>
      <c r="L257" t="s">
        <v>28</v>
      </c>
      <c r="M257" t="s">
        <v>30</v>
      </c>
      <c r="N257">
        <f>IF($R257="網路報名",IF($P257="否",1,0),0)</f>
        <v>0</v>
      </c>
      <c r="O257">
        <f>IF($R257="網路報名",IF($P257="是",1,0),0)</f>
        <v>1</v>
      </c>
      <c r="P257" t="s">
        <v>29</v>
      </c>
      <c r="R257" t="s">
        <v>2002</v>
      </c>
      <c r="S257" t="s">
        <v>738</v>
      </c>
      <c r="T257" t="s">
        <v>2578</v>
      </c>
      <c r="U257">
        <f>IF($R257="志工",$AC257*2,IF($R257="網路報名",$AC257,0))</f>
        <v>10</v>
      </c>
      <c r="V257" t="s">
        <v>5002</v>
      </c>
      <c r="W257" t="s">
        <v>5004</v>
      </c>
      <c r="X257" s="25" t="s">
        <v>1996</v>
      </c>
      <c r="Y257">
        <v>2</v>
      </c>
      <c r="Z257">
        <v>107</v>
      </c>
      <c r="AA257">
        <v>1</v>
      </c>
      <c r="AB257">
        <v>1</v>
      </c>
      <c r="AC257">
        <v>10</v>
      </c>
      <c r="AD257" t="s">
        <v>30</v>
      </c>
      <c r="AE257" s="74" t="str">
        <f t="shared" si="65"/>
        <v>r07723047李岳宸</v>
      </c>
      <c r="AF257" s="74">
        <f t="shared" si="78"/>
        <v>0</v>
      </c>
      <c r="AG257" s="74">
        <f t="shared" si="66"/>
        <v>1</v>
      </c>
      <c r="AH257" s="74">
        <f t="shared" si="79"/>
        <v>10</v>
      </c>
      <c r="AI257" s="74">
        <f t="shared" si="80"/>
        <v>0</v>
      </c>
      <c r="AJ257" s="74">
        <f t="shared" si="81"/>
        <v>0</v>
      </c>
      <c r="AK257" s="74">
        <f t="shared" si="82"/>
        <v>0</v>
      </c>
      <c r="AL257" s="73" t="str">
        <f t="shared" si="83"/>
        <v>所</v>
      </c>
      <c r="AM257" s="73" t="str">
        <f>IF($F257="學生",VLOOKUP($H257,系所名稱!$B$1:$D$122,3,FALSE),"非在校生")</f>
        <v>財金</v>
      </c>
      <c r="AN257" s="74" t="str">
        <f t="shared" si="84"/>
        <v>財金所</v>
      </c>
      <c r="AO257" s="74" t="str">
        <f t="shared" si="85"/>
        <v>財金所</v>
      </c>
    </row>
    <row r="258" spans="1:41">
      <c r="A258" t="s">
        <v>3620</v>
      </c>
      <c r="B258" t="s">
        <v>3621</v>
      </c>
      <c r="C258" t="s">
        <v>3622</v>
      </c>
      <c r="D258" t="s">
        <v>38</v>
      </c>
      <c r="E258" t="s">
        <v>3623</v>
      </c>
      <c r="F258" t="s">
        <v>23</v>
      </c>
      <c r="G258" t="s">
        <v>571</v>
      </c>
      <c r="H258" t="s">
        <v>3624</v>
      </c>
      <c r="I258" t="s">
        <v>41</v>
      </c>
      <c r="J258">
        <v>920067319</v>
      </c>
      <c r="K258" t="s">
        <v>3625</v>
      </c>
      <c r="L258" t="s">
        <v>28</v>
      </c>
      <c r="M258" t="s">
        <v>30</v>
      </c>
      <c r="N258">
        <f>IF($R258="網路報名",IF($P258="否",1,0),0)</f>
        <v>0</v>
      </c>
      <c r="O258">
        <f>IF($R258="網路報名",IF($P258="是",1,0),0)</f>
        <v>1</v>
      </c>
      <c r="P258" t="s">
        <v>29</v>
      </c>
      <c r="R258" t="s">
        <v>31</v>
      </c>
      <c r="S258" t="s">
        <v>3626</v>
      </c>
      <c r="T258" t="s">
        <v>3627</v>
      </c>
      <c r="U258">
        <f>IF($R258="志工",$AC258*2,IF($R258="網路報名",$AC258,0))</f>
        <v>10</v>
      </c>
      <c r="V258" t="s">
        <v>5002</v>
      </c>
      <c r="W258" t="s">
        <v>5004</v>
      </c>
      <c r="X258" s="25" t="s">
        <v>3481</v>
      </c>
      <c r="Y258">
        <v>2</v>
      </c>
      <c r="Z258">
        <v>107</v>
      </c>
      <c r="AA258">
        <v>1</v>
      </c>
      <c r="AB258">
        <v>1</v>
      </c>
      <c r="AC258">
        <v>10</v>
      </c>
      <c r="AD258" t="s">
        <v>2783</v>
      </c>
      <c r="AE258" s="74" t="str">
        <f t="shared" ref="AE258:AE321" si="89">CONCATENATE($T258,$B258)</f>
        <v>b03403011李承澤</v>
      </c>
      <c r="AF258" s="74">
        <f t="shared" si="78"/>
        <v>0</v>
      </c>
      <c r="AG258" s="74">
        <f t="shared" ref="AG258:AG321" si="90">IF(OR($R258="網路報名",$R258="邀請制"),IF($P258="是",1,0),0)</f>
        <v>1</v>
      </c>
      <c r="AH258" s="74">
        <f t="shared" si="79"/>
        <v>10</v>
      </c>
      <c r="AI258" s="74">
        <f t="shared" si="80"/>
        <v>0</v>
      </c>
      <c r="AJ258" s="74">
        <f t="shared" si="81"/>
        <v>0</v>
      </c>
      <c r="AK258" s="74">
        <f t="shared" si="82"/>
        <v>0</v>
      </c>
      <c r="AL258" s="73" t="str">
        <f t="shared" si="83"/>
        <v>系</v>
      </c>
      <c r="AM258" s="73" t="str">
        <f>IF($F258="學生",VLOOKUP($H258,系所名稱!$B$1:$D$122,3,FALSE),"非在校生")</f>
        <v>其他</v>
      </c>
      <c r="AN258" s="74" t="str">
        <f t="shared" si="84"/>
        <v>其他系所</v>
      </c>
      <c r="AO258" s="74" t="str">
        <f t="shared" si="85"/>
        <v>其他系所</v>
      </c>
    </row>
    <row r="259" spans="1:41">
      <c r="A259" t="s">
        <v>6312</v>
      </c>
      <c r="B259" t="s">
        <v>6313</v>
      </c>
      <c r="C259" t="s">
        <v>6314</v>
      </c>
      <c r="D259" t="s">
        <v>38</v>
      </c>
      <c r="E259" t="s">
        <v>6315</v>
      </c>
      <c r="F259" t="s">
        <v>23</v>
      </c>
      <c r="G259" t="s">
        <v>24</v>
      </c>
      <c r="H259" t="s">
        <v>187</v>
      </c>
      <c r="I259" t="s">
        <v>41</v>
      </c>
      <c r="J259">
        <v>936551180</v>
      </c>
      <c r="K259" t="s">
        <v>6316</v>
      </c>
      <c r="L259" t="s">
        <v>28</v>
      </c>
      <c r="M259" t="s">
        <v>29</v>
      </c>
      <c r="N259" t="s">
        <v>4952</v>
      </c>
      <c r="P259" t="s">
        <v>29</v>
      </c>
      <c r="R259" t="s">
        <v>5919</v>
      </c>
      <c r="S259" t="s">
        <v>3116</v>
      </c>
      <c r="T259" t="s">
        <v>6317</v>
      </c>
      <c r="U259">
        <v>6</v>
      </c>
      <c r="V259" t="s">
        <v>5002</v>
      </c>
      <c r="W259" t="s">
        <v>6687</v>
      </c>
      <c r="X259" s="25" t="s">
        <v>6695</v>
      </c>
      <c r="Y259">
        <v>2</v>
      </c>
      <c r="Z259">
        <v>107</v>
      </c>
      <c r="AA259">
        <v>1</v>
      </c>
      <c r="AB259">
        <v>1</v>
      </c>
      <c r="AC259">
        <v>10</v>
      </c>
      <c r="AD259" t="s">
        <v>30</v>
      </c>
      <c r="AE259" s="74" t="str">
        <f t="shared" si="89"/>
        <v>b06701109李昀儒</v>
      </c>
      <c r="AF259" s="74">
        <f t="shared" si="78"/>
        <v>0</v>
      </c>
      <c r="AG259" s="74">
        <f t="shared" si="90"/>
        <v>1</v>
      </c>
      <c r="AH259" s="74">
        <f t="shared" si="79"/>
        <v>10</v>
      </c>
      <c r="AI259" s="74">
        <f t="shared" si="80"/>
        <v>0</v>
      </c>
      <c r="AJ259" s="74">
        <f t="shared" si="81"/>
        <v>0</v>
      </c>
      <c r="AK259" s="74">
        <f t="shared" si="82"/>
        <v>0</v>
      </c>
      <c r="AL259" s="73" t="str">
        <f t="shared" si="83"/>
        <v>系</v>
      </c>
      <c r="AM259" s="73" t="str">
        <f>IF($F259="學生",VLOOKUP($H259,系所名稱!$B$1:$D$122,3,FALSE),"非在校生")</f>
        <v>工管</v>
      </c>
      <c r="AN259" s="74" t="str">
        <f t="shared" si="84"/>
        <v>工管系</v>
      </c>
      <c r="AO259" s="74" t="str">
        <f t="shared" si="85"/>
        <v>工管系</v>
      </c>
    </row>
    <row r="260" spans="1:41">
      <c r="A260" t="s">
        <v>1037</v>
      </c>
      <c r="B260" t="s">
        <v>1038</v>
      </c>
      <c r="C260" t="s">
        <v>1039</v>
      </c>
      <c r="D260" t="s">
        <v>38</v>
      </c>
      <c r="E260" t="s">
        <v>1040</v>
      </c>
      <c r="F260" t="s">
        <v>23</v>
      </c>
      <c r="G260" t="s">
        <v>24</v>
      </c>
      <c r="H260" t="s">
        <v>246</v>
      </c>
      <c r="I260" t="s">
        <v>41</v>
      </c>
      <c r="J260">
        <v>965803036</v>
      </c>
      <c r="K260" t="s">
        <v>1041</v>
      </c>
      <c r="L260" t="s">
        <v>28</v>
      </c>
      <c r="M260" t="s">
        <v>29</v>
      </c>
      <c r="N260">
        <f>IF($R260="網路報名",IF($P260="否",1,0),0)</f>
        <v>0</v>
      </c>
      <c r="O260">
        <f>IF($R260="網路報名",IF($P260="是",1,0),0)</f>
        <v>1</v>
      </c>
      <c r="P260" t="s">
        <v>29</v>
      </c>
      <c r="R260" t="s">
        <v>921</v>
      </c>
      <c r="S260" t="s">
        <v>1042</v>
      </c>
      <c r="T260" t="s">
        <v>1043</v>
      </c>
      <c r="U260">
        <f>IF($R260="志工",$AC260*2,IF($R260="網路報名",$AC260,0))</f>
        <v>10</v>
      </c>
      <c r="V260" t="s">
        <v>5002</v>
      </c>
      <c r="W260" t="s">
        <v>5004</v>
      </c>
      <c r="X260" s="25" t="s">
        <v>923</v>
      </c>
      <c r="Y260">
        <v>2</v>
      </c>
      <c r="Z260">
        <v>107</v>
      </c>
      <c r="AA260">
        <v>1</v>
      </c>
      <c r="AB260">
        <v>1</v>
      </c>
      <c r="AC260">
        <v>10</v>
      </c>
      <c r="AD260" t="s">
        <v>29</v>
      </c>
      <c r="AE260" s="74" t="str">
        <f t="shared" si="89"/>
        <v>b05607013李昇翰</v>
      </c>
      <c r="AF260" s="74">
        <f t="shared" si="78"/>
        <v>0</v>
      </c>
      <c r="AG260" s="74">
        <f t="shared" si="90"/>
        <v>1</v>
      </c>
      <c r="AH260" s="74">
        <f t="shared" si="79"/>
        <v>10</v>
      </c>
      <c r="AI260" s="74">
        <f t="shared" si="80"/>
        <v>0</v>
      </c>
      <c r="AJ260" s="74">
        <f t="shared" si="81"/>
        <v>0</v>
      </c>
      <c r="AK260" s="74">
        <f t="shared" si="82"/>
        <v>0</v>
      </c>
      <c r="AL260" s="73" t="str">
        <f t="shared" si="83"/>
        <v>系</v>
      </c>
      <c r="AM260" s="73" t="str">
        <f>IF($F260="學生",VLOOKUP($H260,系所名稱!$B$1:$D$122,3,FALSE),"非在校生")</f>
        <v>工管</v>
      </c>
      <c r="AN260" s="74" t="str">
        <f t="shared" si="84"/>
        <v>工管系</v>
      </c>
      <c r="AO260" s="74" t="str">
        <f t="shared" si="85"/>
        <v>工管系</v>
      </c>
    </row>
    <row r="261" spans="1:41">
      <c r="A261" t="s">
        <v>1179</v>
      </c>
      <c r="B261" t="s">
        <v>1038</v>
      </c>
      <c r="C261" t="s">
        <v>1039</v>
      </c>
      <c r="D261" t="s">
        <v>38</v>
      </c>
      <c r="E261" t="s">
        <v>1040</v>
      </c>
      <c r="F261" t="s">
        <v>23</v>
      </c>
      <c r="G261" t="s">
        <v>24</v>
      </c>
      <c r="H261" t="s">
        <v>246</v>
      </c>
      <c r="I261" t="s">
        <v>41</v>
      </c>
      <c r="J261">
        <v>965803036</v>
      </c>
      <c r="K261" t="s">
        <v>1041</v>
      </c>
      <c r="L261" t="s">
        <v>28</v>
      </c>
      <c r="M261" t="s">
        <v>29</v>
      </c>
      <c r="N261">
        <f>IF($R261="網路報名",IF($P261="否",1,0),0)</f>
        <v>0</v>
      </c>
      <c r="O261">
        <f>IF($R261="網路報名",IF($P261="是",1,0),0)</f>
        <v>1</v>
      </c>
      <c r="P261" t="s">
        <v>29</v>
      </c>
      <c r="R261" t="s">
        <v>1063</v>
      </c>
      <c r="S261" t="s">
        <v>1042</v>
      </c>
      <c r="T261" t="s">
        <v>1043</v>
      </c>
      <c r="U261">
        <f>IF($R261="志工",$AC261*2,IF($R261="網路報名",$AC261,0))</f>
        <v>10</v>
      </c>
      <c r="V261" t="s">
        <v>5002</v>
      </c>
      <c r="W261" t="s">
        <v>5004</v>
      </c>
      <c r="X261" s="25" t="s">
        <v>1065</v>
      </c>
      <c r="Y261">
        <v>2</v>
      </c>
      <c r="Z261">
        <v>107</v>
      </c>
      <c r="AA261">
        <v>1</v>
      </c>
      <c r="AB261">
        <v>1</v>
      </c>
      <c r="AC261">
        <v>10</v>
      </c>
      <c r="AD261" t="s">
        <v>29</v>
      </c>
      <c r="AE261" s="74" t="str">
        <f t="shared" si="89"/>
        <v>b05607013李昇翰</v>
      </c>
      <c r="AF261" s="74">
        <f t="shared" ref="AF261:AF292" si="91">IF($R261="網路報名",IF($P261="否",1,0),0)</f>
        <v>0</v>
      </c>
      <c r="AG261" s="74">
        <f t="shared" si="90"/>
        <v>1</v>
      </c>
      <c r="AH261" s="74">
        <f t="shared" ref="AH261:AH292" si="92">IF(R261="志工",AC261*2,IF(AG261=1,AC261,0))</f>
        <v>10</v>
      </c>
      <c r="AI261" s="74">
        <f t="shared" ref="AI261:AI292" si="93">IF(AB261=1,IF(AF261=1,1,0),0)</f>
        <v>0</v>
      </c>
      <c r="AJ261" s="74">
        <f t="shared" ref="AJ261:AJ292" si="94">IF(R261="現場報名",1,0)</f>
        <v>0</v>
      </c>
      <c r="AK261" s="74">
        <f t="shared" ref="AK261:AK292" si="95">IF(R261="志工",1,0)</f>
        <v>0</v>
      </c>
      <c r="AL261" s="73" t="str">
        <f t="shared" ref="AL261:AL292" si="96">IF($F261="學生",IF($I261="學士班","系","所"),"其他")</f>
        <v>系</v>
      </c>
      <c r="AM261" s="73" t="str">
        <f>IF($F261="學生",VLOOKUP($H261,系所名稱!$B$1:$D$122,3,FALSE),"非在校生")</f>
        <v>工管</v>
      </c>
      <c r="AN261" s="74" t="str">
        <f t="shared" ref="AN261:AN292" si="97">IF($AM261="EMBA","EMBA",IF($AM261="GMBA","GMBA",IF($AM261="EiMBA","EiMBA",IF($AM261="其他","其他系所",IF($AM261="非在校生","其他",CONCATENATE($AM261,$AL261))))))</f>
        <v>工管系</v>
      </c>
      <c r="AO261" s="74" t="str">
        <f t="shared" ref="AO261:AO292" si="98">IF($AN261="會計所","會研所",$AN261)</f>
        <v>工管系</v>
      </c>
    </row>
    <row r="262" spans="1:41">
      <c r="B262" t="s">
        <v>5215</v>
      </c>
      <c r="F262" t="s">
        <v>5235</v>
      </c>
      <c r="G262" t="s">
        <v>5216</v>
      </c>
      <c r="I262" t="s">
        <v>5243</v>
      </c>
      <c r="P262" t="s">
        <v>29</v>
      </c>
      <c r="R262" t="s">
        <v>5008</v>
      </c>
      <c r="T262" t="s">
        <v>2767</v>
      </c>
      <c r="V262" t="s">
        <v>5232</v>
      </c>
      <c r="W262" t="s">
        <v>5233</v>
      </c>
      <c r="X262" s="25" t="s">
        <v>5234</v>
      </c>
      <c r="Y262">
        <v>2</v>
      </c>
      <c r="Z262">
        <v>107</v>
      </c>
      <c r="AA262">
        <v>1</v>
      </c>
      <c r="AB262">
        <v>0</v>
      </c>
      <c r="AC262">
        <v>0</v>
      </c>
      <c r="AE262" s="74" t="str">
        <f t="shared" si="89"/>
        <v>其他李明州</v>
      </c>
      <c r="AF262" s="74">
        <f t="shared" si="91"/>
        <v>0</v>
      </c>
      <c r="AG262" s="74">
        <f t="shared" si="90"/>
        <v>1</v>
      </c>
      <c r="AH262" s="74">
        <f t="shared" si="92"/>
        <v>0</v>
      </c>
      <c r="AI262" s="74">
        <f t="shared" si="93"/>
        <v>0</v>
      </c>
      <c r="AJ262" s="74">
        <f t="shared" si="94"/>
        <v>0</v>
      </c>
      <c r="AK262" s="74">
        <f t="shared" si="95"/>
        <v>0</v>
      </c>
      <c r="AL262" s="73" t="str">
        <f t="shared" si="96"/>
        <v>其他</v>
      </c>
      <c r="AM262" s="73" t="str">
        <f>IF($F262="學生",VLOOKUP($H262,系所名稱!$B$1:$D$122,3,FALSE),"非在校生")</f>
        <v>非在校生</v>
      </c>
      <c r="AN262" s="74" t="str">
        <f t="shared" si="97"/>
        <v>其他</v>
      </c>
      <c r="AO262" s="74" t="str">
        <f t="shared" si="98"/>
        <v>其他</v>
      </c>
    </row>
    <row r="263" spans="1:41">
      <c r="B263" t="s">
        <v>5225</v>
      </c>
      <c r="F263" t="s">
        <v>5235</v>
      </c>
      <c r="G263" t="s">
        <v>5226</v>
      </c>
      <c r="I263" t="s">
        <v>5243</v>
      </c>
      <c r="P263" t="s">
        <v>29</v>
      </c>
      <c r="R263" t="s">
        <v>5008</v>
      </c>
      <c r="T263" t="s">
        <v>2767</v>
      </c>
      <c r="V263" t="s">
        <v>5232</v>
      </c>
      <c r="W263" t="s">
        <v>5233</v>
      </c>
      <c r="X263" s="25" t="s">
        <v>5234</v>
      </c>
      <c r="Y263">
        <v>2</v>
      </c>
      <c r="Z263">
        <v>107</v>
      </c>
      <c r="AA263">
        <v>1</v>
      </c>
      <c r="AB263">
        <v>0</v>
      </c>
      <c r="AC263">
        <v>0</v>
      </c>
      <c r="AE263" s="74" t="str">
        <f t="shared" si="89"/>
        <v>其他李明剛</v>
      </c>
      <c r="AF263" s="74">
        <f t="shared" si="91"/>
        <v>0</v>
      </c>
      <c r="AG263" s="74">
        <f t="shared" si="90"/>
        <v>1</v>
      </c>
      <c r="AH263" s="74">
        <f t="shared" si="92"/>
        <v>0</v>
      </c>
      <c r="AI263" s="74">
        <f t="shared" si="93"/>
        <v>0</v>
      </c>
      <c r="AJ263" s="74">
        <f t="shared" si="94"/>
        <v>0</v>
      </c>
      <c r="AK263" s="74">
        <f t="shared" si="95"/>
        <v>0</v>
      </c>
      <c r="AL263" s="73" t="str">
        <f t="shared" si="96"/>
        <v>其他</v>
      </c>
      <c r="AM263" s="73" t="str">
        <f>IF($F263="學生",VLOOKUP($H263,系所名稱!$B$1:$D$122,3,FALSE),"非在校生")</f>
        <v>非在校生</v>
      </c>
      <c r="AN263" s="74" t="str">
        <f t="shared" si="97"/>
        <v>其他</v>
      </c>
      <c r="AO263" s="74" t="str">
        <f t="shared" si="98"/>
        <v>其他</v>
      </c>
    </row>
    <row r="264" spans="1:41">
      <c r="A264" t="s">
        <v>2921</v>
      </c>
      <c r="B264" t="s">
        <v>2922</v>
      </c>
      <c r="C264" t="s">
        <v>2923</v>
      </c>
      <c r="D264" t="s">
        <v>21</v>
      </c>
      <c r="E264" t="s">
        <v>2924</v>
      </c>
      <c r="F264" t="s">
        <v>23</v>
      </c>
      <c r="G264" t="s">
        <v>24</v>
      </c>
      <c r="H264" t="s">
        <v>76</v>
      </c>
      <c r="I264" t="s">
        <v>50</v>
      </c>
      <c r="J264">
        <v>975232803</v>
      </c>
      <c r="K264" t="s">
        <v>2925</v>
      </c>
      <c r="L264" t="s">
        <v>28</v>
      </c>
      <c r="M264" t="s">
        <v>30</v>
      </c>
      <c r="N264">
        <f>IF($R264="網路報名",IF($P264="否",1,0),0)</f>
        <v>0</v>
      </c>
      <c r="O264">
        <f>IF($R264="網路報名",IF($P264="是",1,0),0)</f>
        <v>1</v>
      </c>
      <c r="P264" t="s">
        <v>29</v>
      </c>
      <c r="R264" t="s">
        <v>2778</v>
      </c>
      <c r="S264" t="s">
        <v>2926</v>
      </c>
      <c r="T264" t="s">
        <v>2927</v>
      </c>
      <c r="U264">
        <f>IF($R264="志工",$AC264*2,IF($R264="網路報名",$AC264,0))</f>
        <v>10</v>
      </c>
      <c r="V264" t="s">
        <v>5002</v>
      </c>
      <c r="W264" t="s">
        <v>5004</v>
      </c>
      <c r="X264" s="25" t="s">
        <v>3292</v>
      </c>
      <c r="Y264">
        <v>2</v>
      </c>
      <c r="Z264">
        <v>107</v>
      </c>
      <c r="AA264">
        <v>1</v>
      </c>
      <c r="AB264">
        <v>1</v>
      </c>
      <c r="AC264">
        <v>10</v>
      </c>
      <c r="AD264" t="s">
        <v>2783</v>
      </c>
      <c r="AE264" s="74" t="str">
        <f t="shared" si="89"/>
        <v>r07722012李昕玟</v>
      </c>
      <c r="AF264" s="74">
        <f t="shared" si="91"/>
        <v>0</v>
      </c>
      <c r="AG264" s="74">
        <f t="shared" si="90"/>
        <v>1</v>
      </c>
      <c r="AH264" s="74">
        <f t="shared" si="92"/>
        <v>10</v>
      </c>
      <c r="AI264" s="74">
        <f t="shared" si="93"/>
        <v>0</v>
      </c>
      <c r="AJ264" s="74">
        <f t="shared" si="94"/>
        <v>0</v>
      </c>
      <c r="AK264" s="74">
        <f t="shared" si="95"/>
        <v>0</v>
      </c>
      <c r="AL264" s="73" t="str">
        <f t="shared" si="96"/>
        <v>所</v>
      </c>
      <c r="AM264" s="73" t="str">
        <f>IF($F264="學生",VLOOKUP($H264,系所名稱!$B$1:$D$122,3,FALSE),"非在校生")</f>
        <v>會計</v>
      </c>
      <c r="AN264" s="74" t="str">
        <f t="shared" si="97"/>
        <v>會計所</v>
      </c>
      <c r="AO264" s="74" t="str">
        <f t="shared" si="98"/>
        <v>會研所</v>
      </c>
    </row>
    <row r="265" spans="1:41">
      <c r="A265" t="s">
        <v>6157</v>
      </c>
      <c r="B265" t="s">
        <v>6158</v>
      </c>
      <c r="C265" t="s">
        <v>6159</v>
      </c>
      <c r="D265" t="s">
        <v>21</v>
      </c>
      <c r="E265" t="s">
        <v>6160</v>
      </c>
      <c r="F265" t="s">
        <v>23</v>
      </c>
      <c r="G265" t="s">
        <v>24</v>
      </c>
      <c r="H265" t="s">
        <v>257</v>
      </c>
      <c r="I265" t="s">
        <v>41</v>
      </c>
      <c r="J265">
        <v>930880117</v>
      </c>
      <c r="K265" t="s">
        <v>6161</v>
      </c>
      <c r="L265" t="s">
        <v>28</v>
      </c>
      <c r="M265" t="s">
        <v>30</v>
      </c>
      <c r="N265" t="s">
        <v>4952</v>
      </c>
      <c r="P265" t="s">
        <v>29</v>
      </c>
      <c r="R265" t="s">
        <v>6071</v>
      </c>
      <c r="S265" t="s">
        <v>2257</v>
      </c>
      <c r="T265" t="s">
        <v>6162</v>
      </c>
      <c r="U265">
        <v>6</v>
      </c>
      <c r="V265" t="s">
        <v>5002</v>
      </c>
      <c r="W265" t="s">
        <v>6687</v>
      </c>
      <c r="X265" s="25" t="s">
        <v>6686</v>
      </c>
      <c r="Y265">
        <v>2</v>
      </c>
      <c r="Z265">
        <v>107</v>
      </c>
      <c r="AA265">
        <v>1</v>
      </c>
      <c r="AB265">
        <v>1</v>
      </c>
      <c r="AC265">
        <v>10</v>
      </c>
      <c r="AD265" t="s">
        <v>30</v>
      </c>
      <c r="AE265" s="74" t="str">
        <f t="shared" si="89"/>
        <v>b06703079李欣倫</v>
      </c>
      <c r="AF265" s="74">
        <f t="shared" si="91"/>
        <v>0</v>
      </c>
      <c r="AG265" s="74">
        <f t="shared" si="90"/>
        <v>1</v>
      </c>
      <c r="AH265" s="74">
        <f t="shared" si="92"/>
        <v>10</v>
      </c>
      <c r="AI265" s="74">
        <f t="shared" si="93"/>
        <v>0</v>
      </c>
      <c r="AJ265" s="74">
        <f t="shared" si="94"/>
        <v>0</v>
      </c>
      <c r="AK265" s="74">
        <f t="shared" si="95"/>
        <v>0</v>
      </c>
      <c r="AL265" s="73" t="str">
        <f t="shared" si="96"/>
        <v>系</v>
      </c>
      <c r="AM265" s="73" t="str">
        <f>IF($F265="學生",VLOOKUP($H265,系所名稱!$B$1:$D$122,3,FALSE),"非在校生")</f>
        <v>財金</v>
      </c>
      <c r="AN265" s="74" t="str">
        <f t="shared" si="97"/>
        <v>財金系</v>
      </c>
      <c r="AO265" s="74" t="str">
        <f t="shared" si="98"/>
        <v>財金系</v>
      </c>
    </row>
    <row r="266" spans="1:41">
      <c r="A266" t="s">
        <v>3928</v>
      </c>
      <c r="B266" t="s">
        <v>3929</v>
      </c>
      <c r="C266" t="s">
        <v>3930</v>
      </c>
      <c r="D266" t="s">
        <v>38</v>
      </c>
      <c r="E266" t="s">
        <v>186</v>
      </c>
      <c r="F266" t="s">
        <v>23</v>
      </c>
      <c r="G266" t="s">
        <v>24</v>
      </c>
      <c r="H266" t="s">
        <v>257</v>
      </c>
      <c r="I266" t="s">
        <v>41</v>
      </c>
      <c r="J266">
        <v>976179977</v>
      </c>
      <c r="K266" t="s">
        <v>3931</v>
      </c>
      <c r="L266" t="s">
        <v>28</v>
      </c>
      <c r="M266" t="s">
        <v>30</v>
      </c>
      <c r="N266">
        <f>IF($R266="網路報名",IF($P266="否",1,0),0)</f>
        <v>0</v>
      </c>
      <c r="O266">
        <f>IF($R266="網路報名",IF($P266="是",1,0),0)</f>
        <v>1</v>
      </c>
      <c r="P266" t="s">
        <v>29</v>
      </c>
      <c r="R266" t="s">
        <v>3818</v>
      </c>
      <c r="S266" t="s">
        <v>3932</v>
      </c>
      <c r="T266" t="s">
        <v>3933</v>
      </c>
      <c r="U266">
        <f>IF($R266="志工",$AC266*2,IF($R266="網路報名",$AC266,0))</f>
        <v>10</v>
      </c>
      <c r="V266" t="s">
        <v>5002</v>
      </c>
      <c r="W266" t="s">
        <v>5004</v>
      </c>
      <c r="X266" s="25" t="s">
        <v>3816</v>
      </c>
      <c r="Y266">
        <v>2</v>
      </c>
      <c r="Z266">
        <v>107</v>
      </c>
      <c r="AA266">
        <v>1</v>
      </c>
      <c r="AB266">
        <v>1</v>
      </c>
      <c r="AC266">
        <v>10</v>
      </c>
      <c r="AD266" t="s">
        <v>29</v>
      </c>
      <c r="AE266" s="74" t="str">
        <f t="shared" si="89"/>
        <v>b05703016李秉謙</v>
      </c>
      <c r="AF266" s="74">
        <f t="shared" si="91"/>
        <v>0</v>
      </c>
      <c r="AG266" s="74">
        <f t="shared" si="90"/>
        <v>1</v>
      </c>
      <c r="AH266" s="74">
        <f t="shared" si="92"/>
        <v>10</v>
      </c>
      <c r="AI266" s="74">
        <f t="shared" si="93"/>
        <v>0</v>
      </c>
      <c r="AJ266" s="74">
        <f t="shared" si="94"/>
        <v>0</v>
      </c>
      <c r="AK266" s="74">
        <f t="shared" si="95"/>
        <v>0</v>
      </c>
      <c r="AL266" s="73" t="str">
        <f t="shared" si="96"/>
        <v>系</v>
      </c>
      <c r="AM266" s="73" t="str">
        <f>IF($F266="學生",VLOOKUP($H266,系所名稱!$B$1:$D$122,3,FALSE),"非在校生")</f>
        <v>財金</v>
      </c>
      <c r="AN266" s="74" t="str">
        <f t="shared" si="97"/>
        <v>財金系</v>
      </c>
      <c r="AO266" s="74" t="str">
        <f t="shared" si="98"/>
        <v>財金系</v>
      </c>
    </row>
    <row r="267" spans="1:41">
      <c r="A267" t="s">
        <v>3934</v>
      </c>
      <c r="B267" t="s">
        <v>3935</v>
      </c>
      <c r="C267" t="s">
        <v>3936</v>
      </c>
      <c r="D267" t="s">
        <v>21</v>
      </c>
      <c r="E267" t="s">
        <v>3937</v>
      </c>
      <c r="F267" t="s">
        <v>23</v>
      </c>
      <c r="G267" t="s">
        <v>24</v>
      </c>
      <c r="H267" t="s">
        <v>257</v>
      </c>
      <c r="I267" t="s">
        <v>41</v>
      </c>
      <c r="J267">
        <v>983355822</v>
      </c>
      <c r="K267" t="s">
        <v>3938</v>
      </c>
      <c r="L267" t="s">
        <v>28</v>
      </c>
      <c r="M267" t="s">
        <v>30</v>
      </c>
      <c r="N267">
        <f>IF($R267="網路報名",IF($P267="否",1,0),0)</f>
        <v>0</v>
      </c>
      <c r="O267">
        <f>IF($R267="網路報名",IF($P267="是",1,0),0)</f>
        <v>1</v>
      </c>
      <c r="P267" t="s">
        <v>29</v>
      </c>
      <c r="R267" t="s">
        <v>31</v>
      </c>
      <c r="S267" t="s">
        <v>738</v>
      </c>
      <c r="T267" t="s">
        <v>3939</v>
      </c>
      <c r="U267">
        <f>IF($R267="志工",$AC267*2,IF($R267="網路報名",$AC267,0))</f>
        <v>10</v>
      </c>
      <c r="V267" t="s">
        <v>5002</v>
      </c>
      <c r="W267" t="s">
        <v>5004</v>
      </c>
      <c r="X267" s="25" t="s">
        <v>3816</v>
      </c>
      <c r="Y267">
        <v>2</v>
      </c>
      <c r="Z267">
        <v>107</v>
      </c>
      <c r="AA267">
        <v>1</v>
      </c>
      <c r="AB267">
        <v>1</v>
      </c>
      <c r="AC267">
        <v>10</v>
      </c>
      <c r="AD267" t="s">
        <v>30</v>
      </c>
      <c r="AE267" s="74" t="str">
        <f t="shared" si="89"/>
        <v>b06703080李采芸</v>
      </c>
      <c r="AF267" s="74">
        <f t="shared" si="91"/>
        <v>0</v>
      </c>
      <c r="AG267" s="74">
        <f t="shared" si="90"/>
        <v>1</v>
      </c>
      <c r="AH267" s="74">
        <f t="shared" si="92"/>
        <v>10</v>
      </c>
      <c r="AI267" s="74">
        <f t="shared" si="93"/>
        <v>0</v>
      </c>
      <c r="AJ267" s="74">
        <f t="shared" si="94"/>
        <v>0</v>
      </c>
      <c r="AK267" s="74">
        <f t="shared" si="95"/>
        <v>0</v>
      </c>
      <c r="AL267" s="73" t="str">
        <f t="shared" si="96"/>
        <v>系</v>
      </c>
      <c r="AM267" s="73" t="str">
        <f>IF($F267="學生",VLOOKUP($H267,系所名稱!$B$1:$D$122,3,FALSE),"非在校生")</f>
        <v>財金</v>
      </c>
      <c r="AN267" s="74" t="str">
        <f t="shared" si="97"/>
        <v>財金系</v>
      </c>
      <c r="AO267" s="74" t="str">
        <f t="shared" si="98"/>
        <v>財金系</v>
      </c>
    </row>
    <row r="268" spans="1:41">
      <c r="A268" t="s">
        <v>6061</v>
      </c>
      <c r="B268" t="s">
        <v>3935</v>
      </c>
      <c r="C268" t="s">
        <v>3936</v>
      </c>
      <c r="D268" t="s">
        <v>21</v>
      </c>
      <c r="E268" t="s">
        <v>3937</v>
      </c>
      <c r="F268" t="s">
        <v>23</v>
      </c>
      <c r="G268" t="s">
        <v>24</v>
      </c>
      <c r="H268" t="s">
        <v>257</v>
      </c>
      <c r="I268" t="s">
        <v>41</v>
      </c>
      <c r="J268">
        <v>983355822</v>
      </c>
      <c r="K268" t="s">
        <v>3938</v>
      </c>
      <c r="L268" t="s">
        <v>28</v>
      </c>
      <c r="M268" t="s">
        <v>30</v>
      </c>
      <c r="N268" t="s">
        <v>4952</v>
      </c>
      <c r="P268" t="s">
        <v>29</v>
      </c>
      <c r="R268" t="s">
        <v>6059</v>
      </c>
      <c r="S268" t="s">
        <v>738</v>
      </c>
      <c r="T268" t="s">
        <v>3939</v>
      </c>
      <c r="U268">
        <v>6</v>
      </c>
      <c r="V268" t="s">
        <v>5002</v>
      </c>
      <c r="W268" t="s">
        <v>6687</v>
      </c>
      <c r="X268" s="25" t="s">
        <v>6686</v>
      </c>
      <c r="Y268">
        <v>2</v>
      </c>
      <c r="Z268">
        <v>107</v>
      </c>
      <c r="AA268">
        <v>1</v>
      </c>
      <c r="AB268">
        <v>1</v>
      </c>
      <c r="AC268">
        <v>10</v>
      </c>
      <c r="AD268" t="s">
        <v>30</v>
      </c>
      <c r="AE268" s="74" t="str">
        <f t="shared" si="89"/>
        <v>b06703080李采芸</v>
      </c>
      <c r="AF268" s="74">
        <f t="shared" si="91"/>
        <v>0</v>
      </c>
      <c r="AG268" s="74">
        <f t="shared" si="90"/>
        <v>1</v>
      </c>
      <c r="AH268" s="74">
        <f t="shared" si="92"/>
        <v>10</v>
      </c>
      <c r="AI268" s="74">
        <f t="shared" si="93"/>
        <v>0</v>
      </c>
      <c r="AJ268" s="74">
        <f t="shared" si="94"/>
        <v>0</v>
      </c>
      <c r="AK268" s="74">
        <f t="shared" si="95"/>
        <v>0</v>
      </c>
      <c r="AL268" s="73" t="str">
        <f t="shared" si="96"/>
        <v>系</v>
      </c>
      <c r="AM268" s="73" t="str">
        <f>IF($F268="學生",VLOOKUP($H268,系所名稱!$B$1:$D$122,3,FALSE),"非在校生")</f>
        <v>財金</v>
      </c>
      <c r="AN268" s="74" t="str">
        <f t="shared" si="97"/>
        <v>財金系</v>
      </c>
      <c r="AO268" s="74" t="str">
        <f t="shared" si="98"/>
        <v>財金系</v>
      </c>
    </row>
    <row r="269" spans="1:41">
      <c r="A269" t="s">
        <v>6248</v>
      </c>
      <c r="B269" t="s">
        <v>3935</v>
      </c>
      <c r="C269" t="s">
        <v>3936</v>
      </c>
      <c r="D269" t="s">
        <v>21</v>
      </c>
      <c r="E269" t="s">
        <v>3937</v>
      </c>
      <c r="F269" t="s">
        <v>23</v>
      </c>
      <c r="G269" t="s">
        <v>24</v>
      </c>
      <c r="H269" t="s">
        <v>257</v>
      </c>
      <c r="I269" t="s">
        <v>41</v>
      </c>
      <c r="J269">
        <v>983355822</v>
      </c>
      <c r="K269" t="s">
        <v>3938</v>
      </c>
      <c r="L269" t="s">
        <v>28</v>
      </c>
      <c r="M269" t="s">
        <v>30</v>
      </c>
      <c r="N269" t="s">
        <v>4952</v>
      </c>
      <c r="P269" t="s">
        <v>29</v>
      </c>
      <c r="R269" t="s">
        <v>5919</v>
      </c>
      <c r="S269" t="s">
        <v>738</v>
      </c>
      <c r="T269" t="s">
        <v>3939</v>
      </c>
      <c r="U269">
        <v>6</v>
      </c>
      <c r="V269" t="s">
        <v>3294</v>
      </c>
      <c r="W269" t="s">
        <v>6689</v>
      </c>
      <c r="X269" s="25" t="s">
        <v>6715</v>
      </c>
      <c r="Y269">
        <v>2</v>
      </c>
      <c r="Z269">
        <v>107</v>
      </c>
      <c r="AA269">
        <v>1</v>
      </c>
      <c r="AB269">
        <v>1</v>
      </c>
      <c r="AC269">
        <v>10</v>
      </c>
      <c r="AD269" t="s">
        <v>6251</v>
      </c>
      <c r="AE269" s="74" t="str">
        <f t="shared" si="89"/>
        <v>b06703080李采芸</v>
      </c>
      <c r="AF269" s="74">
        <f t="shared" si="91"/>
        <v>0</v>
      </c>
      <c r="AG269" s="74">
        <f t="shared" si="90"/>
        <v>1</v>
      </c>
      <c r="AH269" s="74">
        <f t="shared" si="92"/>
        <v>10</v>
      </c>
      <c r="AI269" s="74">
        <f t="shared" si="93"/>
        <v>0</v>
      </c>
      <c r="AJ269" s="74">
        <f t="shared" si="94"/>
        <v>0</v>
      </c>
      <c r="AK269" s="74">
        <f t="shared" si="95"/>
        <v>0</v>
      </c>
      <c r="AL269" s="73" t="str">
        <f t="shared" si="96"/>
        <v>系</v>
      </c>
      <c r="AM269" s="73" t="str">
        <f>IF($F269="學生",VLOOKUP($H269,系所名稱!$B$1:$D$122,3,FALSE),"非在校生")</f>
        <v>財金</v>
      </c>
      <c r="AN269" s="74" t="str">
        <f t="shared" si="97"/>
        <v>財金系</v>
      </c>
      <c r="AO269" s="74" t="str">
        <f t="shared" si="98"/>
        <v>財金系</v>
      </c>
    </row>
    <row r="270" spans="1:41">
      <c r="A270" t="s">
        <v>6369</v>
      </c>
      <c r="B270" t="s">
        <v>3935</v>
      </c>
      <c r="C270" t="s">
        <v>3936</v>
      </c>
      <c r="D270" t="s">
        <v>21</v>
      </c>
      <c r="E270" t="s">
        <v>3937</v>
      </c>
      <c r="F270" t="s">
        <v>23</v>
      </c>
      <c r="G270" t="s">
        <v>24</v>
      </c>
      <c r="H270" t="s">
        <v>257</v>
      </c>
      <c r="I270" t="s">
        <v>41</v>
      </c>
      <c r="J270">
        <v>983355822</v>
      </c>
      <c r="K270" t="s">
        <v>3938</v>
      </c>
      <c r="L270" t="s">
        <v>28</v>
      </c>
      <c r="M270" t="s">
        <v>30</v>
      </c>
      <c r="N270" t="s">
        <v>4952</v>
      </c>
      <c r="P270" t="s">
        <v>29</v>
      </c>
      <c r="R270" t="s">
        <v>5919</v>
      </c>
      <c r="S270" t="s">
        <v>738</v>
      </c>
      <c r="T270" t="s">
        <v>3939</v>
      </c>
      <c r="U270">
        <v>6</v>
      </c>
      <c r="V270" t="s">
        <v>5002</v>
      </c>
      <c r="W270" t="s">
        <v>6687</v>
      </c>
      <c r="X270" s="25" t="s">
        <v>6700</v>
      </c>
      <c r="Y270">
        <v>2</v>
      </c>
      <c r="Z270">
        <v>107</v>
      </c>
      <c r="AA270">
        <v>1</v>
      </c>
      <c r="AB270">
        <v>1</v>
      </c>
      <c r="AC270">
        <v>10</v>
      </c>
      <c r="AD270" t="s">
        <v>30</v>
      </c>
      <c r="AE270" s="74" t="str">
        <f t="shared" si="89"/>
        <v>b06703080李采芸</v>
      </c>
      <c r="AF270" s="74">
        <f t="shared" si="91"/>
        <v>0</v>
      </c>
      <c r="AG270" s="74">
        <f t="shared" si="90"/>
        <v>1</v>
      </c>
      <c r="AH270" s="74">
        <f t="shared" si="92"/>
        <v>10</v>
      </c>
      <c r="AI270" s="74">
        <f t="shared" si="93"/>
        <v>0</v>
      </c>
      <c r="AJ270" s="74">
        <f t="shared" si="94"/>
        <v>0</v>
      </c>
      <c r="AK270" s="74">
        <f t="shared" si="95"/>
        <v>0</v>
      </c>
      <c r="AL270" s="73" t="str">
        <f t="shared" si="96"/>
        <v>系</v>
      </c>
      <c r="AM270" s="73" t="str">
        <f>IF($F270="學生",VLOOKUP($H270,系所名稱!$B$1:$D$122,3,FALSE),"非在校生")</f>
        <v>財金</v>
      </c>
      <c r="AN270" s="74" t="str">
        <f t="shared" si="97"/>
        <v>財金系</v>
      </c>
      <c r="AO270" s="74" t="str">
        <f t="shared" si="98"/>
        <v>財金系</v>
      </c>
    </row>
    <row r="271" spans="1:41">
      <c r="A271" t="s">
        <v>1820</v>
      </c>
      <c r="B271" t="s">
        <v>1831</v>
      </c>
      <c r="C271" t="s">
        <v>1832</v>
      </c>
      <c r="D271" t="s">
        <v>21</v>
      </c>
      <c r="E271" t="s">
        <v>1711</v>
      </c>
      <c r="F271" t="s">
        <v>23</v>
      </c>
      <c r="G271" t="s">
        <v>24</v>
      </c>
      <c r="H271" t="s">
        <v>187</v>
      </c>
      <c r="I271" t="s">
        <v>41</v>
      </c>
      <c r="J271">
        <v>952057050</v>
      </c>
      <c r="L271" t="s">
        <v>28</v>
      </c>
      <c r="M271" t="s">
        <v>29</v>
      </c>
      <c r="N271">
        <f>IF($R271="網路報名",IF($P271="否",1,0),0)</f>
        <v>0</v>
      </c>
      <c r="O271">
        <f>IF($R271="網路報名",IF($P271="是",1,0),0)</f>
        <v>0</v>
      </c>
      <c r="P271" t="s">
        <v>29</v>
      </c>
      <c r="R271" t="s">
        <v>216</v>
      </c>
      <c r="T271" t="s">
        <v>1833</v>
      </c>
      <c r="U271">
        <f>IF($R271="志工",$AC271*2,IF($R271="網路報名",$AC271,0))</f>
        <v>0</v>
      </c>
      <c r="V271" t="s">
        <v>5002</v>
      </c>
      <c r="W271" t="s">
        <v>5004</v>
      </c>
      <c r="X271" s="25" t="s">
        <v>1567</v>
      </c>
      <c r="Y271">
        <v>2</v>
      </c>
      <c r="Z271">
        <v>107</v>
      </c>
      <c r="AA271">
        <v>1</v>
      </c>
      <c r="AB271">
        <v>1</v>
      </c>
      <c r="AC271">
        <v>10</v>
      </c>
      <c r="AE271" s="74" t="str">
        <f t="shared" si="89"/>
        <v>b04701111李亭依</v>
      </c>
      <c r="AF271" s="74">
        <f t="shared" si="91"/>
        <v>0</v>
      </c>
      <c r="AG271" s="74">
        <f t="shared" si="90"/>
        <v>0</v>
      </c>
      <c r="AH271" s="74">
        <f t="shared" si="92"/>
        <v>0</v>
      </c>
      <c r="AI271" s="74">
        <f t="shared" si="93"/>
        <v>0</v>
      </c>
      <c r="AJ271" s="74">
        <f t="shared" si="94"/>
        <v>1</v>
      </c>
      <c r="AK271" s="74">
        <f t="shared" si="95"/>
        <v>0</v>
      </c>
      <c r="AL271" s="73" t="str">
        <f t="shared" si="96"/>
        <v>系</v>
      </c>
      <c r="AM271" s="73" t="str">
        <f>IF($F271="學生",VLOOKUP($H271,系所名稱!$B$1:$D$122,3,FALSE),"非在校生")</f>
        <v>工管</v>
      </c>
      <c r="AN271" s="74" t="str">
        <f t="shared" si="97"/>
        <v>工管系</v>
      </c>
      <c r="AO271" s="74" t="str">
        <f t="shared" si="98"/>
        <v>工管系</v>
      </c>
    </row>
    <row r="272" spans="1:41">
      <c r="A272" t="s">
        <v>1371</v>
      </c>
      <c r="B272" t="s">
        <v>1372</v>
      </c>
      <c r="C272" t="s">
        <v>1373</v>
      </c>
      <c r="D272" t="s">
        <v>38</v>
      </c>
      <c r="E272" t="s">
        <v>1374</v>
      </c>
      <c r="F272" t="s">
        <v>23</v>
      </c>
      <c r="G272" t="s">
        <v>67</v>
      </c>
      <c r="H272" t="s">
        <v>123</v>
      </c>
      <c r="I272" t="s">
        <v>50</v>
      </c>
      <c r="J272">
        <v>921539710</v>
      </c>
      <c r="K272" t="s">
        <v>1375</v>
      </c>
      <c r="L272" t="s">
        <v>28</v>
      </c>
      <c r="M272" t="s">
        <v>29</v>
      </c>
      <c r="N272">
        <f>IF($R272="網路報名",IF($P272="否",1,0),0)</f>
        <v>0</v>
      </c>
      <c r="O272">
        <f>IF($R272="網路報名",IF($P272="是",1,0),0)</f>
        <v>1</v>
      </c>
      <c r="P272" t="s">
        <v>29</v>
      </c>
      <c r="R272" t="s">
        <v>31</v>
      </c>
      <c r="S272" t="s">
        <v>297</v>
      </c>
      <c r="T272" t="s">
        <v>1376</v>
      </c>
      <c r="U272">
        <f>IF($R272="志工",$AC272*2,IF($R272="網路報名",$AC272,0))</f>
        <v>10</v>
      </c>
      <c r="V272" t="s">
        <v>5002</v>
      </c>
      <c r="W272" t="s">
        <v>5004</v>
      </c>
      <c r="X272" s="25" t="s">
        <v>1285</v>
      </c>
      <c r="Y272">
        <v>2</v>
      </c>
      <c r="Z272">
        <v>107</v>
      </c>
      <c r="AA272">
        <v>1</v>
      </c>
      <c r="AB272">
        <v>1</v>
      </c>
      <c r="AC272">
        <v>10</v>
      </c>
      <c r="AD272" t="s">
        <v>29</v>
      </c>
      <c r="AE272" s="74" t="str">
        <f t="shared" si="89"/>
        <v>r07627042李俊儒</v>
      </c>
      <c r="AF272" s="74">
        <f t="shared" si="91"/>
        <v>0</v>
      </c>
      <c r="AG272" s="74">
        <f t="shared" si="90"/>
        <v>1</v>
      </c>
      <c r="AH272" s="74">
        <f t="shared" si="92"/>
        <v>10</v>
      </c>
      <c r="AI272" s="74">
        <f t="shared" si="93"/>
        <v>0</v>
      </c>
      <c r="AJ272" s="74">
        <f t="shared" si="94"/>
        <v>0</v>
      </c>
      <c r="AK272" s="74">
        <f t="shared" si="95"/>
        <v>0</v>
      </c>
      <c r="AL272" s="73" t="str">
        <f t="shared" si="96"/>
        <v>所</v>
      </c>
      <c r="AM272" s="73" t="str">
        <f>IF($F272="學生",VLOOKUP($H272,系所名稱!$B$1:$D$122,3,FALSE),"非在校生")</f>
        <v>其他</v>
      </c>
      <c r="AN272" s="74" t="str">
        <f t="shared" si="97"/>
        <v>其他系所</v>
      </c>
      <c r="AO272" s="74" t="str">
        <f t="shared" si="98"/>
        <v>其他系所</v>
      </c>
    </row>
    <row r="273" spans="1:41">
      <c r="A273" t="s">
        <v>2092</v>
      </c>
      <c r="B273" t="s">
        <v>1372</v>
      </c>
      <c r="C273" t="s">
        <v>1373</v>
      </c>
      <c r="D273" t="s">
        <v>38</v>
      </c>
      <c r="E273" t="s">
        <v>1374</v>
      </c>
      <c r="F273" t="s">
        <v>23</v>
      </c>
      <c r="G273" t="s">
        <v>67</v>
      </c>
      <c r="H273" t="s">
        <v>2093</v>
      </c>
      <c r="I273" t="s">
        <v>2094</v>
      </c>
      <c r="J273">
        <v>921539710</v>
      </c>
      <c r="K273" t="s">
        <v>1375</v>
      </c>
      <c r="L273" t="s">
        <v>28</v>
      </c>
      <c r="M273" t="s">
        <v>29</v>
      </c>
      <c r="N273">
        <f>IF($R273="網路報名",IF($P273="否",1,0),0)</f>
        <v>1</v>
      </c>
      <c r="O273">
        <f>IF($R273="網路報名",IF($P273="是",1,0),0)</f>
        <v>0</v>
      </c>
      <c r="P273" t="s">
        <v>30</v>
      </c>
      <c r="R273" t="s">
        <v>2021</v>
      </c>
      <c r="S273" t="s">
        <v>297</v>
      </c>
      <c r="T273" t="s">
        <v>1376</v>
      </c>
      <c r="U273">
        <f>IF($R273="志工",$AC273*2,IF($R273="網路報名",$AC273,0))</f>
        <v>10</v>
      </c>
      <c r="V273" t="s">
        <v>5002</v>
      </c>
      <c r="W273" t="s">
        <v>5004</v>
      </c>
      <c r="X273" s="25" t="s">
        <v>1996</v>
      </c>
      <c r="Y273">
        <v>2</v>
      </c>
      <c r="Z273">
        <v>107</v>
      </c>
      <c r="AA273">
        <v>1</v>
      </c>
      <c r="AB273">
        <v>1</v>
      </c>
      <c r="AC273">
        <v>10</v>
      </c>
      <c r="AD273" t="s">
        <v>29</v>
      </c>
      <c r="AE273" s="74" t="str">
        <f t="shared" si="89"/>
        <v>r07627042李俊儒</v>
      </c>
      <c r="AF273" s="74">
        <f t="shared" si="91"/>
        <v>1</v>
      </c>
      <c r="AG273" s="74">
        <f t="shared" si="90"/>
        <v>0</v>
      </c>
      <c r="AH273" s="74">
        <f t="shared" si="92"/>
        <v>0</v>
      </c>
      <c r="AI273" s="74">
        <f t="shared" si="93"/>
        <v>1</v>
      </c>
      <c r="AJ273" s="74">
        <f t="shared" si="94"/>
        <v>0</v>
      </c>
      <c r="AK273" s="74">
        <f t="shared" si="95"/>
        <v>0</v>
      </c>
      <c r="AL273" s="73" t="str">
        <f t="shared" si="96"/>
        <v>所</v>
      </c>
      <c r="AM273" s="73" t="str">
        <f>IF($F273="學生",VLOOKUP($H273,系所名稱!$B$1:$D$122,3,FALSE),"非在校生")</f>
        <v>其他</v>
      </c>
      <c r="AN273" s="74" t="str">
        <f t="shared" si="97"/>
        <v>其他系所</v>
      </c>
      <c r="AO273" s="74" t="str">
        <f t="shared" si="98"/>
        <v>其他系所</v>
      </c>
    </row>
    <row r="274" spans="1:41">
      <c r="B274" t="s">
        <v>5224</v>
      </c>
      <c r="F274" t="s">
        <v>5235</v>
      </c>
      <c r="G274" t="s">
        <v>5222</v>
      </c>
      <c r="I274" t="s">
        <v>5243</v>
      </c>
      <c r="P274" t="s">
        <v>29</v>
      </c>
      <c r="R274" t="s">
        <v>5008</v>
      </c>
      <c r="T274" t="s">
        <v>2767</v>
      </c>
      <c r="V274" t="s">
        <v>5232</v>
      </c>
      <c r="W274" t="s">
        <v>5233</v>
      </c>
      <c r="X274" s="25" t="s">
        <v>5234</v>
      </c>
      <c r="Y274">
        <v>2</v>
      </c>
      <c r="Z274">
        <v>107</v>
      </c>
      <c r="AA274">
        <v>1</v>
      </c>
      <c r="AB274">
        <v>0</v>
      </c>
      <c r="AC274">
        <v>0</v>
      </c>
      <c r="AE274" s="74" t="str">
        <f t="shared" si="89"/>
        <v>其他李冠輝</v>
      </c>
      <c r="AF274" s="74">
        <f t="shared" si="91"/>
        <v>0</v>
      </c>
      <c r="AG274" s="74">
        <f t="shared" si="90"/>
        <v>1</v>
      </c>
      <c r="AH274" s="74">
        <f t="shared" si="92"/>
        <v>0</v>
      </c>
      <c r="AI274" s="74">
        <f t="shared" si="93"/>
        <v>0</v>
      </c>
      <c r="AJ274" s="74">
        <f t="shared" si="94"/>
        <v>0</v>
      </c>
      <c r="AK274" s="74">
        <f t="shared" si="95"/>
        <v>0</v>
      </c>
      <c r="AL274" s="73" t="str">
        <f t="shared" si="96"/>
        <v>其他</v>
      </c>
      <c r="AM274" s="73" t="str">
        <f>IF($F274="學生",VLOOKUP($H274,系所名稱!$B$1:$D$122,3,FALSE),"非在校生")</f>
        <v>非在校生</v>
      </c>
      <c r="AN274" s="74" t="str">
        <f t="shared" si="97"/>
        <v>其他</v>
      </c>
      <c r="AO274" s="74" t="str">
        <f t="shared" si="98"/>
        <v>其他</v>
      </c>
    </row>
    <row r="275" spans="1:41">
      <c r="A275" t="s">
        <v>1834</v>
      </c>
      <c r="B275" t="s">
        <v>1835</v>
      </c>
      <c r="C275" t="s">
        <v>1836</v>
      </c>
      <c r="D275" t="s">
        <v>21</v>
      </c>
      <c r="E275" t="s">
        <v>1837</v>
      </c>
      <c r="F275" t="s">
        <v>23</v>
      </c>
      <c r="G275" t="s">
        <v>137</v>
      </c>
      <c r="H275" t="s">
        <v>1838</v>
      </c>
      <c r="I275" t="s">
        <v>50</v>
      </c>
      <c r="J275">
        <v>953276877</v>
      </c>
      <c r="K275" t="s">
        <v>1839</v>
      </c>
      <c r="L275" t="s">
        <v>28</v>
      </c>
      <c r="M275" t="s">
        <v>29</v>
      </c>
      <c r="N275">
        <f>IF($R275="網路報名",IF($P275="否",1,0),0)</f>
        <v>0</v>
      </c>
      <c r="O275">
        <f>IF($R275="網路報名",IF($P275="是",1,0),0)</f>
        <v>0</v>
      </c>
      <c r="P275" t="s">
        <v>29</v>
      </c>
      <c r="R275" t="s">
        <v>216</v>
      </c>
      <c r="T275" t="s">
        <v>1840</v>
      </c>
      <c r="U275">
        <f>IF($R275="志工",$AC275*2,IF($R275="網路報名",$AC275,0))</f>
        <v>0</v>
      </c>
      <c r="V275" t="s">
        <v>5002</v>
      </c>
      <c r="W275" t="s">
        <v>5004</v>
      </c>
      <c r="X275" s="25" t="s">
        <v>1567</v>
      </c>
      <c r="Y275">
        <v>2</v>
      </c>
      <c r="Z275">
        <v>107</v>
      </c>
      <c r="AA275">
        <v>1</v>
      </c>
      <c r="AB275">
        <v>1</v>
      </c>
      <c r="AC275">
        <v>10</v>
      </c>
      <c r="AE275" s="74" t="str">
        <f t="shared" si="89"/>
        <v>r04322039李冠霆</v>
      </c>
      <c r="AF275" s="74">
        <f t="shared" si="91"/>
        <v>0</v>
      </c>
      <c r="AG275" s="74">
        <f t="shared" si="90"/>
        <v>0</v>
      </c>
      <c r="AH275" s="74">
        <f t="shared" si="92"/>
        <v>0</v>
      </c>
      <c r="AI275" s="74">
        <f t="shared" si="93"/>
        <v>0</v>
      </c>
      <c r="AJ275" s="74">
        <f t="shared" si="94"/>
        <v>1</v>
      </c>
      <c r="AK275" s="74">
        <f t="shared" si="95"/>
        <v>0</v>
      </c>
      <c r="AL275" s="73" t="str">
        <f t="shared" si="96"/>
        <v>所</v>
      </c>
      <c r="AM275" s="73" t="str">
        <f>IF($F275="學生",VLOOKUP($H275,系所名稱!$B$1:$D$122,3,FALSE),"非在校生")</f>
        <v>其他</v>
      </c>
      <c r="AN275" s="74" t="str">
        <f t="shared" si="97"/>
        <v>其他系所</v>
      </c>
      <c r="AO275" s="74" t="str">
        <f t="shared" si="98"/>
        <v>其他系所</v>
      </c>
    </row>
    <row r="276" spans="1:41">
      <c r="A276" t="s">
        <v>6497</v>
      </c>
      <c r="B276" t="s">
        <v>6504</v>
      </c>
      <c r="C276" t="s">
        <v>6505</v>
      </c>
      <c r="D276" t="s">
        <v>21</v>
      </c>
      <c r="E276" t="s">
        <v>6506</v>
      </c>
      <c r="F276" t="s">
        <v>23</v>
      </c>
      <c r="G276" t="s">
        <v>137</v>
      </c>
      <c r="H276" t="s">
        <v>138</v>
      </c>
      <c r="I276" t="s">
        <v>41</v>
      </c>
      <c r="J276">
        <v>978431926</v>
      </c>
      <c r="K276" t="s">
        <v>6507</v>
      </c>
      <c r="L276" t="s">
        <v>28</v>
      </c>
      <c r="M276" t="s">
        <v>30</v>
      </c>
      <c r="N276" t="s">
        <v>4952</v>
      </c>
      <c r="P276" t="s">
        <v>29</v>
      </c>
      <c r="R276" s="78" t="s">
        <v>5919</v>
      </c>
      <c r="S276" t="s">
        <v>6508</v>
      </c>
      <c r="T276" t="s">
        <v>6509</v>
      </c>
      <c r="U276">
        <v>6</v>
      </c>
      <c r="V276" t="s">
        <v>5002</v>
      </c>
      <c r="W276" t="s">
        <v>6687</v>
      </c>
      <c r="X276" s="25" t="s">
        <v>6700</v>
      </c>
      <c r="Y276">
        <v>2</v>
      </c>
      <c r="Z276">
        <v>107</v>
      </c>
      <c r="AA276">
        <v>1</v>
      </c>
      <c r="AB276">
        <v>1</v>
      </c>
      <c r="AC276">
        <v>10</v>
      </c>
      <c r="AD276" t="s">
        <v>29</v>
      </c>
      <c r="AE276" s="74" t="str">
        <f t="shared" si="89"/>
        <v>b05302133李奕昀</v>
      </c>
      <c r="AF276" s="74">
        <f t="shared" si="91"/>
        <v>0</v>
      </c>
      <c r="AG276" s="74">
        <f t="shared" si="90"/>
        <v>1</v>
      </c>
      <c r="AH276" s="74">
        <f t="shared" si="92"/>
        <v>10</v>
      </c>
      <c r="AI276" s="74">
        <f t="shared" si="93"/>
        <v>0</v>
      </c>
      <c r="AJ276" s="74">
        <f t="shared" si="94"/>
        <v>0</v>
      </c>
      <c r="AK276" s="74">
        <f t="shared" si="95"/>
        <v>0</v>
      </c>
      <c r="AL276" s="73" t="str">
        <f t="shared" si="96"/>
        <v>系</v>
      </c>
      <c r="AM276" s="73" t="str">
        <f>IF($F276="學生",VLOOKUP($H276,系所名稱!$B$1:$D$122,3,FALSE),"非在校生")</f>
        <v>其他</v>
      </c>
      <c r="AN276" s="74" t="str">
        <f t="shared" si="97"/>
        <v>其他系所</v>
      </c>
      <c r="AO276" s="74" t="str">
        <f t="shared" si="98"/>
        <v>其他系所</v>
      </c>
    </row>
    <row r="277" spans="1:41">
      <c r="A277" t="s">
        <v>531</v>
      </c>
      <c r="B277" t="s">
        <v>532</v>
      </c>
      <c r="C277" t="s">
        <v>533</v>
      </c>
      <c r="D277" t="s">
        <v>21</v>
      </c>
      <c r="E277" t="s">
        <v>534</v>
      </c>
      <c r="F277" t="s">
        <v>23</v>
      </c>
      <c r="G277" t="s">
        <v>24</v>
      </c>
      <c r="H277" t="s">
        <v>40</v>
      </c>
      <c r="I277" t="s">
        <v>50</v>
      </c>
      <c r="J277">
        <v>901112898</v>
      </c>
      <c r="K277" t="s">
        <v>535</v>
      </c>
      <c r="L277" t="s">
        <v>28</v>
      </c>
      <c r="M277" t="s">
        <v>29</v>
      </c>
      <c r="N277">
        <f t="shared" ref="N277:N282" si="99">IF($R277="網路報名",IF($P277="否",1,0),0)</f>
        <v>0</v>
      </c>
      <c r="O277">
        <f t="shared" ref="O277:O282" si="100">IF($R277="網路報名",IF($P277="是",1,0),0)</f>
        <v>1</v>
      </c>
      <c r="P277" t="s">
        <v>29</v>
      </c>
      <c r="R277" s="1" t="s">
        <v>365</v>
      </c>
      <c r="S277" t="s">
        <v>536</v>
      </c>
      <c r="T277" t="s">
        <v>537</v>
      </c>
      <c r="U277">
        <f t="shared" ref="U277:U282" si="101">IF($R277="志工",$AC277*2,IF($R277="網路報名",$AC277,0))</f>
        <v>10</v>
      </c>
      <c r="V277" t="s">
        <v>5002</v>
      </c>
      <c r="W277" t="s">
        <v>5004</v>
      </c>
      <c r="X277" s="88" t="s">
        <v>359</v>
      </c>
      <c r="Y277">
        <v>2</v>
      </c>
      <c r="Z277">
        <v>107</v>
      </c>
      <c r="AA277">
        <v>1</v>
      </c>
      <c r="AB277">
        <v>1</v>
      </c>
      <c r="AC277">
        <v>10</v>
      </c>
      <c r="AD277" t="s">
        <v>29</v>
      </c>
      <c r="AE277" s="74" t="str">
        <f t="shared" si="89"/>
        <v>r07724012李姿誼</v>
      </c>
      <c r="AF277" s="74">
        <f t="shared" si="91"/>
        <v>0</v>
      </c>
      <c r="AG277" s="74">
        <f t="shared" si="90"/>
        <v>1</v>
      </c>
      <c r="AH277" s="74">
        <f t="shared" si="92"/>
        <v>10</v>
      </c>
      <c r="AI277" s="74">
        <f t="shared" si="93"/>
        <v>0</v>
      </c>
      <c r="AJ277" s="74">
        <f t="shared" si="94"/>
        <v>0</v>
      </c>
      <c r="AK277" s="74">
        <f t="shared" si="95"/>
        <v>0</v>
      </c>
      <c r="AL277" s="73" t="str">
        <f t="shared" si="96"/>
        <v>所</v>
      </c>
      <c r="AM277" s="73" t="str">
        <f>IF($F277="學生",VLOOKUP($H277,系所名稱!$B$1:$D$122,3,FALSE),"非在校生")</f>
        <v>國企</v>
      </c>
      <c r="AN277" s="74" t="str">
        <f t="shared" si="97"/>
        <v>國企所</v>
      </c>
      <c r="AO277" s="74" t="str">
        <f t="shared" si="98"/>
        <v>國企所</v>
      </c>
    </row>
    <row r="278" spans="1:41">
      <c r="A278" t="s">
        <v>1260</v>
      </c>
      <c r="B278" t="s">
        <v>532</v>
      </c>
      <c r="C278" t="s">
        <v>533</v>
      </c>
      <c r="D278" t="s">
        <v>21</v>
      </c>
      <c r="E278" t="s">
        <v>534</v>
      </c>
      <c r="F278" t="s">
        <v>23</v>
      </c>
      <c r="G278" t="s">
        <v>24</v>
      </c>
      <c r="H278" t="s">
        <v>40</v>
      </c>
      <c r="I278" t="s">
        <v>50</v>
      </c>
      <c r="J278">
        <v>901112898</v>
      </c>
      <c r="K278" t="s">
        <v>1261</v>
      </c>
      <c r="L278" t="s">
        <v>28</v>
      </c>
      <c r="M278" t="s">
        <v>29</v>
      </c>
      <c r="N278">
        <f t="shared" si="99"/>
        <v>0</v>
      </c>
      <c r="O278">
        <f t="shared" si="100"/>
        <v>0</v>
      </c>
      <c r="P278" t="s">
        <v>29</v>
      </c>
      <c r="R278" s="78" t="s">
        <v>1045</v>
      </c>
      <c r="T278" t="s">
        <v>1262</v>
      </c>
      <c r="U278">
        <f t="shared" si="101"/>
        <v>0</v>
      </c>
      <c r="V278" t="s">
        <v>5002</v>
      </c>
      <c r="W278" t="s">
        <v>5004</v>
      </c>
      <c r="X278" s="25" t="s">
        <v>1192</v>
      </c>
      <c r="Y278">
        <v>2</v>
      </c>
      <c r="Z278">
        <v>107</v>
      </c>
      <c r="AA278">
        <v>1</v>
      </c>
      <c r="AB278">
        <v>1</v>
      </c>
      <c r="AC278">
        <v>10</v>
      </c>
      <c r="AE278" s="74" t="str">
        <f t="shared" si="89"/>
        <v>R07724012李姿誼</v>
      </c>
      <c r="AF278" s="74">
        <f t="shared" si="91"/>
        <v>0</v>
      </c>
      <c r="AG278" s="74">
        <f t="shared" si="90"/>
        <v>0</v>
      </c>
      <c r="AH278" s="74">
        <f t="shared" si="92"/>
        <v>0</v>
      </c>
      <c r="AI278" s="74">
        <f t="shared" si="93"/>
        <v>0</v>
      </c>
      <c r="AJ278" s="74">
        <f t="shared" si="94"/>
        <v>1</v>
      </c>
      <c r="AK278" s="74">
        <f t="shared" si="95"/>
        <v>0</v>
      </c>
      <c r="AL278" s="73" t="str">
        <f t="shared" si="96"/>
        <v>所</v>
      </c>
      <c r="AM278" s="73" t="str">
        <f>IF($F278="學生",VLOOKUP($H278,系所名稱!$B$1:$D$122,3,FALSE),"非在校生")</f>
        <v>國企</v>
      </c>
      <c r="AN278" s="74" t="str">
        <f t="shared" si="97"/>
        <v>國企所</v>
      </c>
      <c r="AO278" s="74" t="str">
        <f t="shared" si="98"/>
        <v>國企所</v>
      </c>
    </row>
    <row r="279" spans="1:41">
      <c r="A279" t="s">
        <v>2297</v>
      </c>
      <c r="B279" t="s">
        <v>532</v>
      </c>
      <c r="C279" t="s">
        <v>533</v>
      </c>
      <c r="D279" t="s">
        <v>21</v>
      </c>
      <c r="E279" t="s">
        <v>534</v>
      </c>
      <c r="F279" t="s">
        <v>23</v>
      </c>
      <c r="G279" t="s">
        <v>24</v>
      </c>
      <c r="H279" t="s">
        <v>40</v>
      </c>
      <c r="I279" t="s">
        <v>50</v>
      </c>
      <c r="J279">
        <v>901112898</v>
      </c>
      <c r="K279" t="s">
        <v>535</v>
      </c>
      <c r="L279" t="s">
        <v>28</v>
      </c>
      <c r="M279" t="s">
        <v>29</v>
      </c>
      <c r="N279">
        <f t="shared" si="99"/>
        <v>0</v>
      </c>
      <c r="O279">
        <f t="shared" si="100"/>
        <v>1</v>
      </c>
      <c r="P279" t="s">
        <v>29</v>
      </c>
      <c r="R279" t="s">
        <v>2002</v>
      </c>
      <c r="S279" t="s">
        <v>536</v>
      </c>
      <c r="T279" t="s">
        <v>537</v>
      </c>
      <c r="U279">
        <f t="shared" si="101"/>
        <v>10</v>
      </c>
      <c r="V279" t="s">
        <v>5002</v>
      </c>
      <c r="W279" t="s">
        <v>5004</v>
      </c>
      <c r="X279" s="25" t="s">
        <v>1996</v>
      </c>
      <c r="Y279">
        <v>2</v>
      </c>
      <c r="Z279">
        <v>107</v>
      </c>
      <c r="AA279">
        <v>1</v>
      </c>
      <c r="AB279">
        <v>1</v>
      </c>
      <c r="AC279">
        <v>10</v>
      </c>
      <c r="AD279" t="s">
        <v>29</v>
      </c>
      <c r="AE279" s="74" t="str">
        <f t="shared" si="89"/>
        <v>r07724012李姿誼</v>
      </c>
      <c r="AF279" s="74">
        <f t="shared" si="91"/>
        <v>0</v>
      </c>
      <c r="AG279" s="74">
        <f t="shared" si="90"/>
        <v>1</v>
      </c>
      <c r="AH279" s="74">
        <f t="shared" si="92"/>
        <v>10</v>
      </c>
      <c r="AI279" s="74">
        <f t="shared" si="93"/>
        <v>0</v>
      </c>
      <c r="AJ279" s="74">
        <f t="shared" si="94"/>
        <v>0</v>
      </c>
      <c r="AK279" s="74">
        <f t="shared" si="95"/>
        <v>0</v>
      </c>
      <c r="AL279" s="73" t="str">
        <f t="shared" si="96"/>
        <v>所</v>
      </c>
      <c r="AM279" s="73" t="str">
        <f>IF($F279="學生",VLOOKUP($H279,系所名稱!$B$1:$D$122,3,FALSE),"非在校生")</f>
        <v>國企</v>
      </c>
      <c r="AN279" s="74" t="str">
        <f t="shared" si="97"/>
        <v>國企所</v>
      </c>
      <c r="AO279" s="74" t="str">
        <f t="shared" si="98"/>
        <v>國企所</v>
      </c>
    </row>
    <row r="280" spans="1:41">
      <c r="A280" t="s">
        <v>1244</v>
      </c>
      <c r="B280" t="s">
        <v>1245</v>
      </c>
      <c r="C280" t="s">
        <v>1246</v>
      </c>
      <c r="D280" t="s">
        <v>21</v>
      </c>
      <c r="E280" t="s">
        <v>1247</v>
      </c>
      <c r="F280" t="s">
        <v>23</v>
      </c>
      <c r="G280" t="s">
        <v>99</v>
      </c>
      <c r="H280" t="s">
        <v>304</v>
      </c>
      <c r="I280" t="s">
        <v>50</v>
      </c>
      <c r="J280">
        <v>918282832</v>
      </c>
      <c r="K280" t="s">
        <v>1248</v>
      </c>
      <c r="L280" t="s">
        <v>28</v>
      </c>
      <c r="M280" t="s">
        <v>30</v>
      </c>
      <c r="N280">
        <f t="shared" si="99"/>
        <v>1</v>
      </c>
      <c r="O280">
        <f t="shared" si="100"/>
        <v>0</v>
      </c>
      <c r="P280" t="s">
        <v>30</v>
      </c>
      <c r="R280" t="s">
        <v>31</v>
      </c>
      <c r="S280" t="s">
        <v>1249</v>
      </c>
      <c r="T280" t="s">
        <v>1250</v>
      </c>
      <c r="U280">
        <f t="shared" si="101"/>
        <v>10</v>
      </c>
      <c r="V280" t="s">
        <v>5002</v>
      </c>
      <c r="W280" t="s">
        <v>5004</v>
      </c>
      <c r="X280" s="25" t="s">
        <v>1192</v>
      </c>
      <c r="Y280">
        <v>2</v>
      </c>
      <c r="Z280">
        <v>107</v>
      </c>
      <c r="AA280">
        <v>1</v>
      </c>
      <c r="AB280">
        <v>1</v>
      </c>
      <c r="AC280">
        <v>10</v>
      </c>
      <c r="AD280" t="s">
        <v>29</v>
      </c>
      <c r="AE280" s="74" t="str">
        <f t="shared" si="89"/>
        <v>r07227125李律庭</v>
      </c>
      <c r="AF280" s="74">
        <f t="shared" si="91"/>
        <v>1</v>
      </c>
      <c r="AG280" s="74">
        <f t="shared" si="90"/>
        <v>0</v>
      </c>
      <c r="AH280" s="74">
        <f t="shared" si="92"/>
        <v>0</v>
      </c>
      <c r="AI280" s="74">
        <f t="shared" si="93"/>
        <v>1</v>
      </c>
      <c r="AJ280" s="74">
        <f t="shared" si="94"/>
        <v>0</v>
      </c>
      <c r="AK280" s="74">
        <f t="shared" si="95"/>
        <v>0</v>
      </c>
      <c r="AL280" s="73" t="str">
        <f t="shared" si="96"/>
        <v>所</v>
      </c>
      <c r="AM280" s="73" t="str">
        <f>IF($F280="學生",VLOOKUP($H280,系所名稱!$B$1:$D$122,3,FALSE),"非在校生")</f>
        <v>其他</v>
      </c>
      <c r="AN280" s="74" t="str">
        <f t="shared" si="97"/>
        <v>其他系所</v>
      </c>
      <c r="AO280" s="74" t="str">
        <f t="shared" si="98"/>
        <v>其他系所</v>
      </c>
    </row>
    <row r="281" spans="1:41">
      <c r="A281" t="s">
        <v>816</v>
      </c>
      <c r="B281" t="s">
        <v>817</v>
      </c>
      <c r="C281" t="s">
        <v>818</v>
      </c>
      <c r="D281" t="s">
        <v>38</v>
      </c>
      <c r="E281" t="s">
        <v>819</v>
      </c>
      <c r="F281" t="s">
        <v>23</v>
      </c>
      <c r="G281" t="s">
        <v>91</v>
      </c>
      <c r="H281" t="s">
        <v>772</v>
      </c>
      <c r="I281" t="s">
        <v>41</v>
      </c>
      <c r="J281">
        <v>956861112</v>
      </c>
      <c r="K281" t="s">
        <v>820</v>
      </c>
      <c r="L281" t="s">
        <v>28</v>
      </c>
      <c r="M281" t="s">
        <v>30</v>
      </c>
      <c r="N281">
        <f t="shared" si="99"/>
        <v>0</v>
      </c>
      <c r="O281">
        <f t="shared" si="100"/>
        <v>1</v>
      </c>
      <c r="P281" t="s">
        <v>29</v>
      </c>
      <c r="R281" t="s">
        <v>775</v>
      </c>
      <c r="S281" t="s">
        <v>821</v>
      </c>
      <c r="T281" t="s">
        <v>822</v>
      </c>
      <c r="U281">
        <f t="shared" si="101"/>
        <v>10</v>
      </c>
      <c r="V281" t="s">
        <v>5002</v>
      </c>
      <c r="W281" t="s">
        <v>5004</v>
      </c>
      <c r="X281" s="25" t="s">
        <v>778</v>
      </c>
      <c r="Y281">
        <v>2</v>
      </c>
      <c r="Z281">
        <v>107</v>
      </c>
      <c r="AA281">
        <v>1</v>
      </c>
      <c r="AB281">
        <v>1</v>
      </c>
      <c r="AC281">
        <v>10</v>
      </c>
      <c r="AE281" s="74" t="str">
        <f t="shared" si="89"/>
        <v>b05502005李昱揚</v>
      </c>
      <c r="AF281" s="74">
        <f t="shared" si="91"/>
        <v>0</v>
      </c>
      <c r="AG281" s="74">
        <f t="shared" si="90"/>
        <v>1</v>
      </c>
      <c r="AH281" s="74">
        <f t="shared" si="92"/>
        <v>10</v>
      </c>
      <c r="AI281" s="74">
        <f t="shared" si="93"/>
        <v>0</v>
      </c>
      <c r="AJ281" s="74">
        <f t="shared" si="94"/>
        <v>0</v>
      </c>
      <c r="AK281" s="74">
        <f t="shared" si="95"/>
        <v>0</v>
      </c>
      <c r="AL281" s="73" t="str">
        <f t="shared" si="96"/>
        <v>系</v>
      </c>
      <c r="AM281" s="73" t="str">
        <f>IF($F281="學生",VLOOKUP($H281,系所名稱!$B$1:$D$122,3,FALSE),"非在校生")</f>
        <v>其他</v>
      </c>
      <c r="AN281" s="74" t="str">
        <f t="shared" si="97"/>
        <v>其他系所</v>
      </c>
      <c r="AO281" s="74" t="str">
        <f t="shared" si="98"/>
        <v>其他系所</v>
      </c>
    </row>
    <row r="282" spans="1:41">
      <c r="A282" t="s">
        <v>1841</v>
      </c>
      <c r="B282" t="s">
        <v>1842</v>
      </c>
      <c r="C282" t="s">
        <v>1843</v>
      </c>
      <c r="D282" t="s">
        <v>21</v>
      </c>
      <c r="E282" t="s">
        <v>1844</v>
      </c>
      <c r="F282" t="s">
        <v>23</v>
      </c>
      <c r="G282" t="s">
        <v>24</v>
      </c>
      <c r="H282" t="s">
        <v>25</v>
      </c>
      <c r="I282" t="s">
        <v>50</v>
      </c>
      <c r="J282">
        <v>905330800</v>
      </c>
      <c r="K282" t="s">
        <v>1845</v>
      </c>
      <c r="L282" t="s">
        <v>28</v>
      </c>
      <c r="M282" t="s">
        <v>29</v>
      </c>
      <c r="N282">
        <f t="shared" si="99"/>
        <v>0</v>
      </c>
      <c r="O282">
        <f t="shared" si="100"/>
        <v>0</v>
      </c>
      <c r="P282" t="s">
        <v>29</v>
      </c>
      <c r="R282" t="s">
        <v>216</v>
      </c>
      <c r="T282" t="s">
        <v>1846</v>
      </c>
      <c r="U282">
        <f t="shared" si="101"/>
        <v>0</v>
      </c>
      <c r="V282" t="s">
        <v>5002</v>
      </c>
      <c r="W282" t="s">
        <v>5004</v>
      </c>
      <c r="X282" s="25" t="s">
        <v>1567</v>
      </c>
      <c r="Y282">
        <v>2</v>
      </c>
      <c r="Z282">
        <v>107</v>
      </c>
      <c r="AA282">
        <v>1</v>
      </c>
      <c r="AB282">
        <v>1</v>
      </c>
      <c r="AC282">
        <v>10</v>
      </c>
      <c r="AE282" s="74" t="str">
        <f t="shared" si="89"/>
        <v>r06741053李美明</v>
      </c>
      <c r="AF282" s="74">
        <f t="shared" si="91"/>
        <v>0</v>
      </c>
      <c r="AG282" s="74">
        <f t="shared" si="90"/>
        <v>0</v>
      </c>
      <c r="AH282" s="74">
        <f t="shared" si="92"/>
        <v>0</v>
      </c>
      <c r="AI282" s="74">
        <f t="shared" si="93"/>
        <v>0</v>
      </c>
      <c r="AJ282" s="74">
        <f t="shared" si="94"/>
        <v>1</v>
      </c>
      <c r="AK282" s="74">
        <f t="shared" si="95"/>
        <v>0</v>
      </c>
      <c r="AL282" s="73" t="str">
        <f t="shared" si="96"/>
        <v>所</v>
      </c>
      <c r="AM282" s="73" t="str">
        <f>IF($F282="學生",VLOOKUP($H282,系所名稱!$B$1:$D$122,3,FALSE),"非在校生")</f>
        <v>商研</v>
      </c>
      <c r="AN282" s="74" t="str">
        <f t="shared" si="97"/>
        <v>商研所</v>
      </c>
      <c r="AO282" s="74" t="str">
        <f t="shared" si="98"/>
        <v>商研所</v>
      </c>
    </row>
    <row r="283" spans="1:41">
      <c r="A283" t="s">
        <v>5170</v>
      </c>
      <c r="B283" t="s">
        <v>5172</v>
      </c>
      <c r="C283" t="s">
        <v>5173</v>
      </c>
      <c r="D283" t="s">
        <v>38</v>
      </c>
      <c r="E283" t="s">
        <v>5174</v>
      </c>
      <c r="F283" t="s">
        <v>23</v>
      </c>
      <c r="G283" t="s">
        <v>137</v>
      </c>
      <c r="H283" t="s">
        <v>549</v>
      </c>
      <c r="I283" t="s">
        <v>41</v>
      </c>
      <c r="J283">
        <v>956880919</v>
      </c>
      <c r="K283" t="s">
        <v>5175</v>
      </c>
      <c r="L283" t="s">
        <v>28</v>
      </c>
      <c r="M283" t="s">
        <v>29</v>
      </c>
      <c r="N283" t="s">
        <v>4952</v>
      </c>
      <c r="P283" t="s">
        <v>29</v>
      </c>
      <c r="R283" t="s">
        <v>5008</v>
      </c>
      <c r="T283" t="s">
        <v>5176</v>
      </c>
      <c r="V283" t="s">
        <v>5232</v>
      </c>
      <c r="W283" t="s">
        <v>5233</v>
      </c>
      <c r="X283" s="25" t="s">
        <v>5234</v>
      </c>
      <c r="Y283">
        <v>2</v>
      </c>
      <c r="Z283">
        <v>107</v>
      </c>
      <c r="AA283">
        <v>1</v>
      </c>
      <c r="AB283">
        <v>0</v>
      </c>
      <c r="AC283">
        <v>0</v>
      </c>
      <c r="AE283" s="74" t="str">
        <f t="shared" si="89"/>
        <v>B06302310李重逸</v>
      </c>
      <c r="AF283" s="74">
        <f t="shared" si="91"/>
        <v>0</v>
      </c>
      <c r="AG283" s="74">
        <f t="shared" si="90"/>
        <v>1</v>
      </c>
      <c r="AH283" s="74">
        <f t="shared" si="92"/>
        <v>0</v>
      </c>
      <c r="AI283" s="74">
        <f t="shared" si="93"/>
        <v>0</v>
      </c>
      <c r="AJ283" s="74">
        <f t="shared" si="94"/>
        <v>0</v>
      </c>
      <c r="AK283" s="74">
        <f t="shared" si="95"/>
        <v>0</v>
      </c>
      <c r="AL283" s="73" t="str">
        <f t="shared" si="96"/>
        <v>系</v>
      </c>
      <c r="AM283" s="73" t="str">
        <f>IF($F283="學生",VLOOKUP($H283,系所名稱!$B$1:$D$122,3,FALSE),"非在校生")</f>
        <v>其他</v>
      </c>
      <c r="AN283" s="74" t="str">
        <f t="shared" si="97"/>
        <v>其他系所</v>
      </c>
      <c r="AO283" s="74" t="str">
        <f t="shared" si="98"/>
        <v>其他系所</v>
      </c>
    </row>
    <row r="284" spans="1:41">
      <c r="A284" t="s">
        <v>5952</v>
      </c>
      <c r="B284" t="s">
        <v>5953</v>
      </c>
      <c r="C284" t="s">
        <v>5954</v>
      </c>
      <c r="D284" t="s">
        <v>21</v>
      </c>
      <c r="E284" t="s">
        <v>5955</v>
      </c>
      <c r="F284" t="s">
        <v>161</v>
      </c>
      <c r="H284" t="s">
        <v>40</v>
      </c>
      <c r="I284" t="s">
        <v>162</v>
      </c>
      <c r="J284">
        <v>229271156</v>
      </c>
      <c r="K284" t="s">
        <v>5956</v>
      </c>
      <c r="L284" t="s">
        <v>28</v>
      </c>
      <c r="M284" t="s">
        <v>30</v>
      </c>
      <c r="N284" t="s">
        <v>4952</v>
      </c>
      <c r="P284" t="s">
        <v>29</v>
      </c>
      <c r="R284" t="s">
        <v>5919</v>
      </c>
      <c r="S284" t="s">
        <v>5957</v>
      </c>
      <c r="T284" t="s">
        <v>5958</v>
      </c>
      <c r="U284">
        <v>6</v>
      </c>
      <c r="V284" s="24" t="s">
        <v>3294</v>
      </c>
      <c r="W284" t="s">
        <v>7195</v>
      </c>
      <c r="X284" s="25" t="s">
        <v>6684</v>
      </c>
      <c r="Y284">
        <v>2</v>
      </c>
      <c r="Z284">
        <v>107</v>
      </c>
      <c r="AA284">
        <v>1</v>
      </c>
      <c r="AB284">
        <v>1</v>
      </c>
      <c r="AC284">
        <v>10</v>
      </c>
      <c r="AD284" t="s">
        <v>5959</v>
      </c>
      <c r="AE284" s="74" t="str">
        <f t="shared" si="89"/>
        <v>b03704053李宸馨</v>
      </c>
      <c r="AF284" s="74">
        <f t="shared" si="91"/>
        <v>0</v>
      </c>
      <c r="AG284" s="74">
        <f t="shared" si="90"/>
        <v>1</v>
      </c>
      <c r="AH284" s="74">
        <f t="shared" si="92"/>
        <v>10</v>
      </c>
      <c r="AI284" s="74">
        <f t="shared" si="93"/>
        <v>0</v>
      </c>
      <c r="AJ284" s="74">
        <f t="shared" si="94"/>
        <v>0</v>
      </c>
      <c r="AK284" s="74">
        <f t="shared" si="95"/>
        <v>0</v>
      </c>
      <c r="AL284" s="73" t="str">
        <f t="shared" si="96"/>
        <v>其他</v>
      </c>
      <c r="AM284" s="73" t="str">
        <f>IF($F284="學生",VLOOKUP($H284,系所名稱!$B$1:$D$122,3,FALSE),"非在校生")</f>
        <v>非在校生</v>
      </c>
      <c r="AN284" s="74" t="str">
        <f t="shared" si="97"/>
        <v>其他</v>
      </c>
      <c r="AO284" s="74" t="str">
        <f t="shared" si="98"/>
        <v>其他</v>
      </c>
    </row>
    <row r="285" spans="1:41">
      <c r="A285" t="s">
        <v>1520</v>
      </c>
      <c r="B285" t="s">
        <v>1521</v>
      </c>
      <c r="C285" t="s">
        <v>1522</v>
      </c>
      <c r="D285" t="s">
        <v>21</v>
      </c>
      <c r="E285" t="s">
        <v>1523</v>
      </c>
      <c r="F285" t="s">
        <v>23</v>
      </c>
      <c r="G285" t="s">
        <v>24</v>
      </c>
      <c r="H285" t="s">
        <v>76</v>
      </c>
      <c r="I285" t="s">
        <v>41</v>
      </c>
      <c r="J285">
        <v>984298636</v>
      </c>
      <c r="L285" t="s">
        <v>28</v>
      </c>
      <c r="M285" t="s">
        <v>29</v>
      </c>
      <c r="N285">
        <f>IF($R285="網路報名",IF($P285="否",1,0),0)</f>
        <v>0</v>
      </c>
      <c r="O285">
        <f>IF($R285="網路報名",IF($P285="是",1,0),0)</f>
        <v>0</v>
      </c>
      <c r="P285" t="s">
        <v>29</v>
      </c>
      <c r="R285" t="s">
        <v>1045</v>
      </c>
      <c r="T285" t="s">
        <v>1524</v>
      </c>
      <c r="U285">
        <f>IF($R285="志工",$AC285*2,IF($R285="網路報名",$AC285,0))</f>
        <v>0</v>
      </c>
      <c r="V285" t="s">
        <v>5002</v>
      </c>
      <c r="W285" t="s">
        <v>5004</v>
      </c>
      <c r="X285" s="25" t="s">
        <v>1285</v>
      </c>
      <c r="Y285">
        <v>2</v>
      </c>
      <c r="Z285">
        <v>107</v>
      </c>
      <c r="AA285">
        <v>1</v>
      </c>
      <c r="AB285">
        <v>1</v>
      </c>
      <c r="AC285">
        <v>10</v>
      </c>
      <c r="AE285" s="74" t="str">
        <f t="shared" si="89"/>
        <v>B05702060李祖安</v>
      </c>
      <c r="AF285" s="74">
        <f t="shared" si="91"/>
        <v>0</v>
      </c>
      <c r="AG285" s="74">
        <f t="shared" si="90"/>
        <v>0</v>
      </c>
      <c r="AH285" s="74">
        <f t="shared" si="92"/>
        <v>0</v>
      </c>
      <c r="AI285" s="74">
        <f t="shared" si="93"/>
        <v>0</v>
      </c>
      <c r="AJ285" s="74">
        <f t="shared" si="94"/>
        <v>1</v>
      </c>
      <c r="AK285" s="74">
        <f t="shared" si="95"/>
        <v>0</v>
      </c>
      <c r="AL285" s="73" t="str">
        <f t="shared" si="96"/>
        <v>系</v>
      </c>
      <c r="AM285" s="73" t="str">
        <f>IF($F285="學生",VLOOKUP($H285,系所名稱!$B$1:$D$122,3,FALSE),"非在校生")</f>
        <v>會計</v>
      </c>
      <c r="AN285" s="74" t="str">
        <f t="shared" si="97"/>
        <v>會計系</v>
      </c>
      <c r="AO285" s="74" t="str">
        <f t="shared" si="98"/>
        <v>會計系</v>
      </c>
    </row>
    <row r="286" spans="1:41">
      <c r="A286" t="s">
        <v>5170</v>
      </c>
      <c r="B286" t="s">
        <v>5177</v>
      </c>
      <c r="C286" t="s">
        <v>5178</v>
      </c>
      <c r="D286" t="s">
        <v>38</v>
      </c>
      <c r="E286" t="s">
        <v>5179</v>
      </c>
      <c r="F286" t="s">
        <v>23</v>
      </c>
      <c r="G286" t="s">
        <v>67</v>
      </c>
      <c r="H286" t="s">
        <v>123</v>
      </c>
      <c r="I286" t="s">
        <v>50</v>
      </c>
      <c r="J286">
        <v>939631728</v>
      </c>
      <c r="K286" t="s">
        <v>5180</v>
      </c>
      <c r="L286" t="s">
        <v>28</v>
      </c>
      <c r="M286" t="s">
        <v>29</v>
      </c>
      <c r="N286" t="s">
        <v>4952</v>
      </c>
      <c r="P286" t="s">
        <v>29</v>
      </c>
      <c r="R286" t="s">
        <v>5008</v>
      </c>
      <c r="T286" t="s">
        <v>5181</v>
      </c>
      <c r="V286" t="s">
        <v>5232</v>
      </c>
      <c r="W286" t="s">
        <v>5233</v>
      </c>
      <c r="X286" s="25" t="s">
        <v>5234</v>
      </c>
      <c r="Y286">
        <v>2</v>
      </c>
      <c r="Z286">
        <v>107</v>
      </c>
      <c r="AA286">
        <v>1</v>
      </c>
      <c r="AB286">
        <v>0</v>
      </c>
      <c r="AC286">
        <v>0</v>
      </c>
      <c r="AE286" s="74" t="str">
        <f t="shared" si="89"/>
        <v>R06627017李培愉</v>
      </c>
      <c r="AF286" s="74">
        <f t="shared" si="91"/>
        <v>0</v>
      </c>
      <c r="AG286" s="74">
        <f t="shared" si="90"/>
        <v>1</v>
      </c>
      <c r="AH286" s="74">
        <f t="shared" si="92"/>
        <v>0</v>
      </c>
      <c r="AI286" s="74">
        <f t="shared" si="93"/>
        <v>0</v>
      </c>
      <c r="AJ286" s="74">
        <f t="shared" si="94"/>
        <v>0</v>
      </c>
      <c r="AK286" s="74">
        <f t="shared" si="95"/>
        <v>0</v>
      </c>
      <c r="AL286" s="73" t="str">
        <f t="shared" si="96"/>
        <v>所</v>
      </c>
      <c r="AM286" s="73" t="str">
        <f>IF($F286="學生",VLOOKUP($H286,系所名稱!$B$1:$D$122,3,FALSE),"非在校生")</f>
        <v>其他</v>
      </c>
      <c r="AN286" s="74" t="str">
        <f t="shared" si="97"/>
        <v>其他系所</v>
      </c>
      <c r="AO286" s="74" t="str">
        <f t="shared" si="98"/>
        <v>其他系所</v>
      </c>
    </row>
    <row r="287" spans="1:41">
      <c r="A287" t="s">
        <v>6026</v>
      </c>
      <c r="B287" t="s">
        <v>6027</v>
      </c>
      <c r="C287" t="s">
        <v>6028</v>
      </c>
      <c r="D287" t="s">
        <v>21</v>
      </c>
      <c r="E287" t="s">
        <v>6029</v>
      </c>
      <c r="F287" t="s">
        <v>23</v>
      </c>
      <c r="G287" t="s">
        <v>24</v>
      </c>
      <c r="H287" t="s">
        <v>187</v>
      </c>
      <c r="I287" t="s">
        <v>41</v>
      </c>
      <c r="J287">
        <v>905106331</v>
      </c>
      <c r="K287" t="s">
        <v>6030</v>
      </c>
      <c r="L287" t="s">
        <v>28</v>
      </c>
      <c r="M287" t="s">
        <v>30</v>
      </c>
      <c r="N287" t="s">
        <v>4952</v>
      </c>
      <c r="P287" t="s">
        <v>29</v>
      </c>
      <c r="R287" t="s">
        <v>5919</v>
      </c>
      <c r="S287" t="s">
        <v>6031</v>
      </c>
      <c r="T287" t="s">
        <v>6032</v>
      </c>
      <c r="U287">
        <v>6</v>
      </c>
      <c r="V287" s="24" t="s">
        <v>3294</v>
      </c>
      <c r="W287" t="s">
        <v>7195</v>
      </c>
      <c r="X287" s="25" t="s">
        <v>6684</v>
      </c>
      <c r="Y287">
        <v>2</v>
      </c>
      <c r="Z287">
        <v>107</v>
      </c>
      <c r="AA287">
        <v>1</v>
      </c>
      <c r="AB287">
        <v>1</v>
      </c>
      <c r="AC287">
        <v>10</v>
      </c>
      <c r="AD287" t="s">
        <v>2830</v>
      </c>
      <c r="AE287" s="74" t="str">
        <f t="shared" si="89"/>
        <v>b04701123李莉姮</v>
      </c>
      <c r="AF287" s="74">
        <f t="shared" si="91"/>
        <v>0</v>
      </c>
      <c r="AG287" s="74">
        <f t="shared" si="90"/>
        <v>1</v>
      </c>
      <c r="AH287" s="74">
        <f t="shared" si="92"/>
        <v>10</v>
      </c>
      <c r="AI287" s="74">
        <f t="shared" si="93"/>
        <v>0</v>
      </c>
      <c r="AJ287" s="74">
        <f t="shared" si="94"/>
        <v>0</v>
      </c>
      <c r="AK287" s="74">
        <f t="shared" si="95"/>
        <v>0</v>
      </c>
      <c r="AL287" s="73" t="str">
        <f t="shared" si="96"/>
        <v>系</v>
      </c>
      <c r="AM287" s="73" t="str">
        <f>IF($F287="學生",VLOOKUP($H287,系所名稱!$B$1:$D$122,3,FALSE),"非在校生")</f>
        <v>工管</v>
      </c>
      <c r="AN287" s="74" t="str">
        <f t="shared" si="97"/>
        <v>工管系</v>
      </c>
      <c r="AO287" s="74" t="str">
        <f t="shared" si="98"/>
        <v>工管系</v>
      </c>
    </row>
    <row r="288" spans="1:41">
      <c r="A288" t="s">
        <v>5502</v>
      </c>
      <c r="B288" t="s">
        <v>5503</v>
      </c>
      <c r="C288" t="s">
        <v>5504</v>
      </c>
      <c r="D288" t="s">
        <v>38</v>
      </c>
      <c r="E288" t="s">
        <v>1049</v>
      </c>
      <c r="F288" t="s">
        <v>23</v>
      </c>
      <c r="G288" t="s">
        <v>137</v>
      </c>
      <c r="H288" t="s">
        <v>138</v>
      </c>
      <c r="I288" t="s">
        <v>41</v>
      </c>
      <c r="J288">
        <v>909074017</v>
      </c>
      <c r="K288" t="s">
        <v>5505</v>
      </c>
      <c r="L288" t="s">
        <v>28</v>
      </c>
      <c r="M288" t="s">
        <v>30</v>
      </c>
      <c r="N288" t="s">
        <v>4952</v>
      </c>
      <c r="P288" t="s">
        <v>29</v>
      </c>
      <c r="R288" s="78" t="s">
        <v>5385</v>
      </c>
      <c r="S288" t="s">
        <v>5506</v>
      </c>
      <c r="T288" t="s">
        <v>5507</v>
      </c>
      <c r="U288">
        <v>6</v>
      </c>
      <c r="V288" t="s">
        <v>5386</v>
      </c>
      <c r="W288" t="s">
        <v>5387</v>
      </c>
      <c r="X288" s="25" t="s">
        <v>5388</v>
      </c>
      <c r="Y288">
        <v>2</v>
      </c>
      <c r="Z288">
        <v>107</v>
      </c>
      <c r="AA288">
        <v>1</v>
      </c>
      <c r="AB288">
        <v>1</v>
      </c>
      <c r="AC288">
        <v>10</v>
      </c>
      <c r="AD288" t="s">
        <v>29</v>
      </c>
      <c r="AE288" s="74" t="str">
        <f t="shared" si="89"/>
        <v>b04302152李善智</v>
      </c>
      <c r="AF288" s="74">
        <f t="shared" si="91"/>
        <v>0</v>
      </c>
      <c r="AG288" s="74">
        <f t="shared" si="90"/>
        <v>1</v>
      </c>
      <c r="AH288" s="74">
        <f t="shared" si="92"/>
        <v>10</v>
      </c>
      <c r="AI288" s="74">
        <f t="shared" si="93"/>
        <v>0</v>
      </c>
      <c r="AJ288" s="74">
        <f t="shared" si="94"/>
        <v>0</v>
      </c>
      <c r="AK288" s="74">
        <f t="shared" si="95"/>
        <v>0</v>
      </c>
      <c r="AL288" s="73" t="str">
        <f t="shared" si="96"/>
        <v>系</v>
      </c>
      <c r="AM288" s="73" t="str">
        <f>IF($F288="學生",VLOOKUP($H288,系所名稱!$B$1:$D$122,3,FALSE),"非在校生")</f>
        <v>其他</v>
      </c>
      <c r="AN288" s="74" t="str">
        <f t="shared" si="97"/>
        <v>其他系所</v>
      </c>
      <c r="AO288" s="74" t="str">
        <f t="shared" si="98"/>
        <v>其他系所</v>
      </c>
    </row>
    <row r="289" spans="1:41">
      <c r="A289" t="s">
        <v>6114</v>
      </c>
      <c r="B289" t="s">
        <v>5503</v>
      </c>
      <c r="C289" t="s">
        <v>5504</v>
      </c>
      <c r="D289" t="s">
        <v>38</v>
      </c>
      <c r="E289" t="s">
        <v>1049</v>
      </c>
      <c r="F289" t="s">
        <v>23</v>
      </c>
      <c r="G289" t="s">
        <v>137</v>
      </c>
      <c r="H289" t="s">
        <v>138</v>
      </c>
      <c r="I289" t="s">
        <v>41</v>
      </c>
      <c r="J289">
        <v>909074017</v>
      </c>
      <c r="K289" t="s">
        <v>5505</v>
      </c>
      <c r="L289" t="s">
        <v>28</v>
      </c>
      <c r="M289" t="s">
        <v>30</v>
      </c>
      <c r="N289" t="s">
        <v>4952</v>
      </c>
      <c r="P289" t="s">
        <v>29</v>
      </c>
      <c r="R289" t="s">
        <v>6059</v>
      </c>
      <c r="S289" t="s">
        <v>6115</v>
      </c>
      <c r="T289" t="s">
        <v>5507</v>
      </c>
      <c r="U289">
        <v>6</v>
      </c>
      <c r="V289" t="s">
        <v>5002</v>
      </c>
      <c r="W289" t="s">
        <v>6687</v>
      </c>
      <c r="X289" s="25" t="s">
        <v>6686</v>
      </c>
      <c r="Y289">
        <v>2</v>
      </c>
      <c r="Z289">
        <v>107</v>
      </c>
      <c r="AA289">
        <v>1</v>
      </c>
      <c r="AB289">
        <v>1</v>
      </c>
      <c r="AC289">
        <v>10</v>
      </c>
      <c r="AD289" t="s">
        <v>29</v>
      </c>
      <c r="AE289" s="74" t="str">
        <f t="shared" si="89"/>
        <v>b04302152李善智</v>
      </c>
      <c r="AF289" s="74">
        <f t="shared" si="91"/>
        <v>0</v>
      </c>
      <c r="AG289" s="74">
        <f t="shared" si="90"/>
        <v>1</v>
      </c>
      <c r="AH289" s="74">
        <f t="shared" si="92"/>
        <v>10</v>
      </c>
      <c r="AI289" s="74">
        <f t="shared" si="93"/>
        <v>0</v>
      </c>
      <c r="AJ289" s="74">
        <f t="shared" si="94"/>
        <v>0</v>
      </c>
      <c r="AK289" s="74">
        <f t="shared" si="95"/>
        <v>0</v>
      </c>
      <c r="AL289" s="73" t="str">
        <f t="shared" si="96"/>
        <v>系</v>
      </c>
      <c r="AM289" s="73" t="str">
        <f>IF($F289="學生",VLOOKUP($H289,系所名稱!$B$1:$D$122,3,FALSE),"非在校生")</f>
        <v>其他</v>
      </c>
      <c r="AN289" s="74" t="str">
        <f t="shared" si="97"/>
        <v>其他系所</v>
      </c>
      <c r="AO289" s="74" t="str">
        <f t="shared" si="98"/>
        <v>其他系所</v>
      </c>
    </row>
    <row r="290" spans="1:41">
      <c r="A290" t="s">
        <v>6311</v>
      </c>
      <c r="B290" t="s">
        <v>5503</v>
      </c>
      <c r="C290" t="s">
        <v>5504</v>
      </c>
      <c r="D290" t="s">
        <v>38</v>
      </c>
      <c r="E290" t="s">
        <v>1049</v>
      </c>
      <c r="F290" t="s">
        <v>23</v>
      </c>
      <c r="G290" t="s">
        <v>137</v>
      </c>
      <c r="H290" t="s">
        <v>138</v>
      </c>
      <c r="I290" t="s">
        <v>41</v>
      </c>
      <c r="J290">
        <v>909074017</v>
      </c>
      <c r="K290" t="s">
        <v>5505</v>
      </c>
      <c r="L290" t="s">
        <v>28</v>
      </c>
      <c r="M290" t="s">
        <v>30</v>
      </c>
      <c r="N290" t="s">
        <v>4952</v>
      </c>
      <c r="P290" t="s">
        <v>30</v>
      </c>
      <c r="R290" t="s">
        <v>5919</v>
      </c>
      <c r="S290" t="s">
        <v>6115</v>
      </c>
      <c r="T290" t="s">
        <v>5507</v>
      </c>
      <c r="U290">
        <v>6</v>
      </c>
      <c r="V290" t="s">
        <v>5002</v>
      </c>
      <c r="W290" t="s">
        <v>6687</v>
      </c>
      <c r="X290" s="25" t="s">
        <v>6695</v>
      </c>
      <c r="Y290">
        <v>2</v>
      </c>
      <c r="Z290">
        <v>107</v>
      </c>
      <c r="AA290">
        <v>1</v>
      </c>
      <c r="AB290">
        <v>1</v>
      </c>
      <c r="AC290">
        <v>10</v>
      </c>
      <c r="AD290" t="s">
        <v>29</v>
      </c>
      <c r="AE290" s="74" t="str">
        <f t="shared" si="89"/>
        <v>b04302152李善智</v>
      </c>
      <c r="AF290" s="74">
        <f t="shared" si="91"/>
        <v>1</v>
      </c>
      <c r="AG290" s="74">
        <f t="shared" si="90"/>
        <v>0</v>
      </c>
      <c r="AH290" s="74">
        <f t="shared" si="92"/>
        <v>0</v>
      </c>
      <c r="AI290" s="74">
        <f t="shared" si="93"/>
        <v>1</v>
      </c>
      <c r="AJ290" s="74">
        <f t="shared" si="94"/>
        <v>0</v>
      </c>
      <c r="AK290" s="74">
        <f t="shared" si="95"/>
        <v>0</v>
      </c>
      <c r="AL290" s="73" t="str">
        <f t="shared" si="96"/>
        <v>系</v>
      </c>
      <c r="AM290" s="73" t="str">
        <f>IF($F290="學生",VLOOKUP($H290,系所名稱!$B$1:$D$122,3,FALSE),"非在校生")</f>
        <v>其他</v>
      </c>
      <c r="AN290" s="74" t="str">
        <f t="shared" si="97"/>
        <v>其他系所</v>
      </c>
      <c r="AO290" s="74" t="str">
        <f t="shared" si="98"/>
        <v>其他系所</v>
      </c>
    </row>
    <row r="291" spans="1:41">
      <c r="A291" t="s">
        <v>1847</v>
      </c>
      <c r="B291" t="s">
        <v>1848</v>
      </c>
      <c r="C291" t="s">
        <v>1849</v>
      </c>
      <c r="D291" t="s">
        <v>21</v>
      </c>
      <c r="E291" t="s">
        <v>1850</v>
      </c>
      <c r="F291" t="s">
        <v>23</v>
      </c>
      <c r="G291" t="s">
        <v>24</v>
      </c>
      <c r="H291" t="s">
        <v>40</v>
      </c>
      <c r="I291" t="s">
        <v>50</v>
      </c>
      <c r="J291">
        <v>906796080</v>
      </c>
      <c r="K291" t="s">
        <v>1851</v>
      </c>
      <c r="L291" t="s">
        <v>28</v>
      </c>
      <c r="M291" t="s">
        <v>29</v>
      </c>
      <c r="N291">
        <f t="shared" ref="N291:N302" si="102">IF($R291="網路報名",IF($P291="否",1,0),0)</f>
        <v>0</v>
      </c>
      <c r="O291">
        <f t="shared" ref="O291:O302" si="103">IF($R291="網路報名",IF($P291="是",1,0),0)</f>
        <v>0</v>
      </c>
      <c r="P291" t="s">
        <v>29</v>
      </c>
      <c r="R291" t="s">
        <v>216</v>
      </c>
      <c r="T291" t="s">
        <v>1852</v>
      </c>
      <c r="U291">
        <f t="shared" ref="U291:U302" si="104">IF($R291="志工",$AC291*2,IF($R291="網路報名",$AC291,0))</f>
        <v>0</v>
      </c>
      <c r="V291" t="s">
        <v>5002</v>
      </c>
      <c r="W291" t="s">
        <v>5004</v>
      </c>
      <c r="X291" s="25" t="s">
        <v>1567</v>
      </c>
      <c r="Y291">
        <v>2</v>
      </c>
      <c r="Z291">
        <v>107</v>
      </c>
      <c r="AA291">
        <v>1</v>
      </c>
      <c r="AB291">
        <v>1</v>
      </c>
      <c r="AC291">
        <v>10</v>
      </c>
      <c r="AE291" s="74" t="str">
        <f t="shared" si="89"/>
        <v>r07724011李善樂</v>
      </c>
      <c r="AF291" s="74">
        <f t="shared" si="91"/>
        <v>0</v>
      </c>
      <c r="AG291" s="74">
        <f t="shared" si="90"/>
        <v>0</v>
      </c>
      <c r="AH291" s="74">
        <f t="shared" si="92"/>
        <v>0</v>
      </c>
      <c r="AI291" s="74">
        <f t="shared" si="93"/>
        <v>0</v>
      </c>
      <c r="AJ291" s="74">
        <f t="shared" si="94"/>
        <v>1</v>
      </c>
      <c r="AK291" s="74">
        <f t="shared" si="95"/>
        <v>0</v>
      </c>
      <c r="AL291" s="73" t="str">
        <f t="shared" si="96"/>
        <v>所</v>
      </c>
      <c r="AM291" s="73" t="str">
        <f>IF($F291="學生",VLOOKUP($H291,系所名稱!$B$1:$D$122,3,FALSE),"非在校生")</f>
        <v>國企</v>
      </c>
      <c r="AN291" s="74" t="str">
        <f t="shared" si="97"/>
        <v>國企所</v>
      </c>
      <c r="AO291" s="74" t="str">
        <f t="shared" si="98"/>
        <v>國企所</v>
      </c>
    </row>
    <row r="292" spans="1:41">
      <c r="A292" t="s">
        <v>3821</v>
      </c>
      <c r="B292" t="s">
        <v>1848</v>
      </c>
      <c r="C292" t="s">
        <v>1849</v>
      </c>
      <c r="D292" t="s">
        <v>38</v>
      </c>
      <c r="E292" t="s">
        <v>1850</v>
      </c>
      <c r="F292" t="s">
        <v>23</v>
      </c>
      <c r="G292" t="s">
        <v>24</v>
      </c>
      <c r="H292" t="s">
        <v>40</v>
      </c>
      <c r="I292" t="s">
        <v>50</v>
      </c>
      <c r="J292">
        <v>906796080</v>
      </c>
      <c r="K292" t="s">
        <v>1851</v>
      </c>
      <c r="L292" t="s">
        <v>28</v>
      </c>
      <c r="M292" t="s">
        <v>30</v>
      </c>
      <c r="N292">
        <f t="shared" si="102"/>
        <v>1</v>
      </c>
      <c r="O292">
        <f t="shared" si="103"/>
        <v>0</v>
      </c>
      <c r="P292" t="s">
        <v>30</v>
      </c>
      <c r="R292" t="s">
        <v>31</v>
      </c>
      <c r="S292" t="s">
        <v>3822</v>
      </c>
      <c r="T292" t="s">
        <v>1852</v>
      </c>
      <c r="U292">
        <f t="shared" si="104"/>
        <v>10</v>
      </c>
      <c r="V292" t="s">
        <v>5002</v>
      </c>
      <c r="W292" t="s">
        <v>5004</v>
      </c>
      <c r="X292" s="25" t="s">
        <v>3816</v>
      </c>
      <c r="Y292">
        <v>2</v>
      </c>
      <c r="Z292">
        <v>107</v>
      </c>
      <c r="AA292">
        <v>1</v>
      </c>
      <c r="AB292">
        <v>1</v>
      </c>
      <c r="AC292">
        <v>10</v>
      </c>
      <c r="AD292" t="s">
        <v>2783</v>
      </c>
      <c r="AE292" s="74" t="str">
        <f t="shared" si="89"/>
        <v>r07724011李善樂</v>
      </c>
      <c r="AF292" s="74">
        <f t="shared" si="91"/>
        <v>1</v>
      </c>
      <c r="AG292" s="74">
        <f t="shared" si="90"/>
        <v>0</v>
      </c>
      <c r="AH292" s="74">
        <f t="shared" si="92"/>
        <v>0</v>
      </c>
      <c r="AI292" s="74">
        <f t="shared" si="93"/>
        <v>1</v>
      </c>
      <c r="AJ292" s="74">
        <f t="shared" si="94"/>
        <v>0</v>
      </c>
      <c r="AK292" s="74">
        <f t="shared" si="95"/>
        <v>0</v>
      </c>
      <c r="AL292" s="73" t="str">
        <f t="shared" si="96"/>
        <v>所</v>
      </c>
      <c r="AM292" s="73" t="str">
        <f>IF($F292="學生",VLOOKUP($H292,系所名稱!$B$1:$D$122,3,FALSE),"非在校生")</f>
        <v>國企</v>
      </c>
      <c r="AN292" s="74" t="str">
        <f t="shared" si="97"/>
        <v>國企所</v>
      </c>
      <c r="AO292" s="74" t="str">
        <f t="shared" si="98"/>
        <v>國企所</v>
      </c>
    </row>
    <row r="293" spans="1:41">
      <c r="A293" t="s">
        <v>768</v>
      </c>
      <c r="B293" t="s">
        <v>769</v>
      </c>
      <c r="C293" t="s">
        <v>770</v>
      </c>
      <c r="D293" t="s">
        <v>38</v>
      </c>
      <c r="E293" t="s">
        <v>771</v>
      </c>
      <c r="F293" t="s">
        <v>23</v>
      </c>
      <c r="G293" t="s">
        <v>91</v>
      </c>
      <c r="H293" t="s">
        <v>772</v>
      </c>
      <c r="I293" t="s">
        <v>41</v>
      </c>
      <c r="J293">
        <v>919433808</v>
      </c>
      <c r="K293" t="s">
        <v>773</v>
      </c>
      <c r="L293" t="s">
        <v>28</v>
      </c>
      <c r="M293" t="s">
        <v>30</v>
      </c>
      <c r="N293">
        <f t="shared" si="102"/>
        <v>1</v>
      </c>
      <c r="O293">
        <f t="shared" si="103"/>
        <v>0</v>
      </c>
      <c r="P293" t="s">
        <v>774</v>
      </c>
      <c r="R293" t="s">
        <v>775</v>
      </c>
      <c r="S293" t="s">
        <v>776</v>
      </c>
      <c r="T293" t="s">
        <v>777</v>
      </c>
      <c r="U293">
        <f t="shared" si="104"/>
        <v>10</v>
      </c>
      <c r="V293" t="s">
        <v>5002</v>
      </c>
      <c r="W293" t="s">
        <v>5004</v>
      </c>
      <c r="X293" s="25" t="s">
        <v>778</v>
      </c>
      <c r="Y293">
        <v>2</v>
      </c>
      <c r="Z293">
        <v>107</v>
      </c>
      <c r="AA293">
        <v>1</v>
      </c>
      <c r="AB293">
        <v>1</v>
      </c>
      <c r="AC293">
        <v>10</v>
      </c>
      <c r="AE293" s="74" t="str">
        <f t="shared" si="89"/>
        <v>b05502086李溥浤</v>
      </c>
      <c r="AF293" s="74">
        <f t="shared" ref="AF293:AF302" si="105">IF($R293="網路報名",IF($P293="否",1,0),0)</f>
        <v>1</v>
      </c>
      <c r="AG293" s="74">
        <f t="shared" si="90"/>
        <v>0</v>
      </c>
      <c r="AH293" s="74">
        <f t="shared" ref="AH293:AH302" si="106">IF(R293="志工",AC293*2,IF(AG293=1,AC293,0))</f>
        <v>0</v>
      </c>
      <c r="AI293" s="74">
        <f t="shared" ref="AI293:AI302" si="107">IF(AB293=1,IF(AF293=1,1,0),0)</f>
        <v>1</v>
      </c>
      <c r="AJ293" s="74">
        <f t="shared" ref="AJ293:AJ302" si="108">IF(R293="現場報名",1,0)</f>
        <v>0</v>
      </c>
      <c r="AK293" s="74">
        <f t="shared" ref="AK293:AK302" si="109">IF(R293="志工",1,0)</f>
        <v>0</v>
      </c>
      <c r="AL293" s="73" t="str">
        <f t="shared" ref="AL293:AL302" si="110">IF($F293="學生",IF($I293="學士班","系","所"),"其他")</f>
        <v>系</v>
      </c>
      <c r="AM293" s="73" t="str">
        <f>IF($F293="學生",VLOOKUP($H293,系所名稱!$B$1:$D$122,3,FALSE),"非在校生")</f>
        <v>其他</v>
      </c>
      <c r="AN293" s="74" t="str">
        <f t="shared" ref="AN293:AN302" si="111">IF($AM293="EMBA","EMBA",IF($AM293="GMBA","GMBA",IF($AM293="EiMBA","EiMBA",IF($AM293="其他","其他系所",IF($AM293="非在校生","其他",CONCATENATE($AM293,$AL293))))))</f>
        <v>其他系所</v>
      </c>
      <c r="AO293" s="74" t="str">
        <f t="shared" ref="AO293:AO302" si="112">IF($AN293="會計所","會研所",$AN293)</f>
        <v>其他系所</v>
      </c>
    </row>
    <row r="294" spans="1:41">
      <c r="A294" t="s">
        <v>2928</v>
      </c>
      <c r="B294" t="s">
        <v>2929</v>
      </c>
      <c r="C294" t="s">
        <v>2930</v>
      </c>
      <c r="D294" t="s">
        <v>38</v>
      </c>
      <c r="E294" t="s">
        <v>2931</v>
      </c>
      <c r="F294" t="s">
        <v>23</v>
      </c>
      <c r="G294" t="s">
        <v>24</v>
      </c>
      <c r="H294" t="s">
        <v>187</v>
      </c>
      <c r="I294" t="s">
        <v>41</v>
      </c>
      <c r="J294">
        <v>952615667</v>
      </c>
      <c r="K294" t="s">
        <v>2932</v>
      </c>
      <c r="L294" t="s">
        <v>28</v>
      </c>
      <c r="M294" t="s">
        <v>30</v>
      </c>
      <c r="N294">
        <f t="shared" si="102"/>
        <v>0</v>
      </c>
      <c r="O294">
        <f t="shared" si="103"/>
        <v>1</v>
      </c>
      <c r="P294" t="s">
        <v>29</v>
      </c>
      <c r="R294" t="s">
        <v>2790</v>
      </c>
      <c r="S294" t="s">
        <v>2933</v>
      </c>
      <c r="T294" t="s">
        <v>2934</v>
      </c>
      <c r="U294">
        <f t="shared" si="104"/>
        <v>10</v>
      </c>
      <c r="V294" t="s">
        <v>5002</v>
      </c>
      <c r="W294" t="s">
        <v>5004</v>
      </c>
      <c r="X294" s="25" t="s">
        <v>3292</v>
      </c>
      <c r="Y294">
        <v>2</v>
      </c>
      <c r="Z294">
        <v>107</v>
      </c>
      <c r="AA294">
        <v>1</v>
      </c>
      <c r="AB294">
        <v>1</v>
      </c>
      <c r="AC294">
        <v>10</v>
      </c>
      <c r="AD294" t="s">
        <v>30</v>
      </c>
      <c r="AE294" s="74" t="str">
        <f t="shared" si="89"/>
        <v>b06701135李煥勳</v>
      </c>
      <c r="AF294" s="74">
        <f t="shared" si="105"/>
        <v>0</v>
      </c>
      <c r="AG294" s="74">
        <f t="shared" si="90"/>
        <v>1</v>
      </c>
      <c r="AH294" s="74">
        <f t="shared" si="106"/>
        <v>10</v>
      </c>
      <c r="AI294" s="74">
        <f t="shared" si="107"/>
        <v>0</v>
      </c>
      <c r="AJ294" s="74">
        <f t="shared" si="108"/>
        <v>0</v>
      </c>
      <c r="AK294" s="74">
        <f t="shared" si="109"/>
        <v>0</v>
      </c>
      <c r="AL294" s="73" t="str">
        <f t="shared" si="110"/>
        <v>系</v>
      </c>
      <c r="AM294" s="73" t="str">
        <f>IF($F294="學生",VLOOKUP($H294,系所名稱!$B$1:$D$122,3,FALSE),"非在校生")</f>
        <v>工管</v>
      </c>
      <c r="AN294" s="74" t="str">
        <f t="shared" si="111"/>
        <v>工管系</v>
      </c>
      <c r="AO294" s="74" t="str">
        <f t="shared" si="112"/>
        <v>工管系</v>
      </c>
    </row>
    <row r="295" spans="1:41">
      <c r="A295" t="s">
        <v>981</v>
      </c>
      <c r="B295" t="s">
        <v>2935</v>
      </c>
      <c r="C295" t="s">
        <v>2936</v>
      </c>
      <c r="D295" t="s">
        <v>38</v>
      </c>
      <c r="E295" t="s">
        <v>2937</v>
      </c>
      <c r="F295" t="s">
        <v>23</v>
      </c>
      <c r="G295" t="s">
        <v>24</v>
      </c>
      <c r="H295" t="s">
        <v>76</v>
      </c>
      <c r="I295" t="s">
        <v>41</v>
      </c>
      <c r="J295">
        <v>910616679</v>
      </c>
      <c r="K295" t="s">
        <v>2938</v>
      </c>
      <c r="L295" t="s">
        <v>28</v>
      </c>
      <c r="M295" t="s">
        <v>30</v>
      </c>
      <c r="N295">
        <f t="shared" si="102"/>
        <v>0</v>
      </c>
      <c r="O295">
        <f t="shared" si="103"/>
        <v>1</v>
      </c>
      <c r="P295" t="s">
        <v>29</v>
      </c>
      <c r="R295" t="s">
        <v>2790</v>
      </c>
      <c r="S295" t="s">
        <v>2939</v>
      </c>
      <c r="T295" t="s">
        <v>2940</v>
      </c>
      <c r="U295">
        <f t="shared" si="104"/>
        <v>10</v>
      </c>
      <c r="V295" t="s">
        <v>5002</v>
      </c>
      <c r="W295" t="s">
        <v>5004</v>
      </c>
      <c r="X295" s="25" t="s">
        <v>3292</v>
      </c>
      <c r="Y295">
        <v>2</v>
      </c>
      <c r="Z295">
        <v>107</v>
      </c>
      <c r="AA295">
        <v>1</v>
      </c>
      <c r="AB295">
        <v>1</v>
      </c>
      <c r="AC295">
        <v>10</v>
      </c>
      <c r="AD295" t="s">
        <v>30</v>
      </c>
      <c r="AE295" s="74" t="str">
        <f t="shared" si="89"/>
        <v>b07702008李照聖</v>
      </c>
      <c r="AF295" s="74">
        <f t="shared" si="105"/>
        <v>0</v>
      </c>
      <c r="AG295" s="74">
        <f t="shared" si="90"/>
        <v>1</v>
      </c>
      <c r="AH295" s="74">
        <f t="shared" si="106"/>
        <v>10</v>
      </c>
      <c r="AI295" s="74">
        <f t="shared" si="107"/>
        <v>0</v>
      </c>
      <c r="AJ295" s="74">
        <f t="shared" si="108"/>
        <v>0</v>
      </c>
      <c r="AK295" s="74">
        <f t="shared" si="109"/>
        <v>0</v>
      </c>
      <c r="AL295" s="73" t="str">
        <f t="shared" si="110"/>
        <v>系</v>
      </c>
      <c r="AM295" s="73" t="str">
        <f>IF($F295="學生",VLOOKUP($H295,系所名稱!$B$1:$D$122,3,FALSE),"非在校生")</f>
        <v>會計</v>
      </c>
      <c r="AN295" s="74" t="str">
        <f t="shared" si="111"/>
        <v>會計系</v>
      </c>
      <c r="AO295" s="74" t="str">
        <f t="shared" si="112"/>
        <v>會計系</v>
      </c>
    </row>
    <row r="296" spans="1:41">
      <c r="A296" t="s">
        <v>360</v>
      </c>
      <c r="B296" t="s">
        <v>361</v>
      </c>
      <c r="C296" t="s">
        <v>362</v>
      </c>
      <c r="D296" t="s">
        <v>21</v>
      </c>
      <c r="E296" t="s">
        <v>363</v>
      </c>
      <c r="F296" t="s">
        <v>23</v>
      </c>
      <c r="G296" t="s">
        <v>24</v>
      </c>
      <c r="H296" t="s">
        <v>76</v>
      </c>
      <c r="I296" t="s">
        <v>41</v>
      </c>
      <c r="J296">
        <v>983750901</v>
      </c>
      <c r="K296" t="s">
        <v>364</v>
      </c>
      <c r="L296" t="s">
        <v>28</v>
      </c>
      <c r="M296" t="s">
        <v>30</v>
      </c>
      <c r="N296">
        <f t="shared" si="102"/>
        <v>0</v>
      </c>
      <c r="O296">
        <f t="shared" si="103"/>
        <v>1</v>
      </c>
      <c r="P296" t="s">
        <v>29</v>
      </c>
      <c r="R296" s="1" t="s">
        <v>365</v>
      </c>
      <c r="S296" t="s">
        <v>366</v>
      </c>
      <c r="T296" t="s">
        <v>367</v>
      </c>
      <c r="U296">
        <f t="shared" si="104"/>
        <v>10</v>
      </c>
      <c r="V296" t="s">
        <v>5002</v>
      </c>
      <c r="W296" t="s">
        <v>5004</v>
      </c>
      <c r="X296" s="88" t="s">
        <v>359</v>
      </c>
      <c r="Y296">
        <v>2</v>
      </c>
      <c r="Z296">
        <v>107</v>
      </c>
      <c r="AA296">
        <v>1</v>
      </c>
      <c r="AB296">
        <v>1</v>
      </c>
      <c r="AC296">
        <v>10</v>
      </c>
      <c r="AD296" t="s">
        <v>29</v>
      </c>
      <c r="AE296" s="74" t="str">
        <f t="shared" si="89"/>
        <v>b05702061李筱文</v>
      </c>
      <c r="AF296" s="74">
        <f t="shared" si="105"/>
        <v>0</v>
      </c>
      <c r="AG296" s="74">
        <f t="shared" si="90"/>
        <v>1</v>
      </c>
      <c r="AH296" s="74">
        <f t="shared" si="106"/>
        <v>10</v>
      </c>
      <c r="AI296" s="74">
        <f t="shared" si="107"/>
        <v>0</v>
      </c>
      <c r="AJ296" s="74">
        <f t="shared" si="108"/>
        <v>0</v>
      </c>
      <c r="AK296" s="74">
        <f t="shared" si="109"/>
        <v>0</v>
      </c>
      <c r="AL296" s="73" t="str">
        <f t="shared" si="110"/>
        <v>系</v>
      </c>
      <c r="AM296" s="73" t="str">
        <f>IF($F296="學生",VLOOKUP($H296,系所名稱!$B$1:$D$122,3,FALSE),"非在校生")</f>
        <v>會計</v>
      </c>
      <c r="AN296" s="74" t="str">
        <f t="shared" si="111"/>
        <v>會計系</v>
      </c>
      <c r="AO296" s="74" t="str">
        <f t="shared" si="112"/>
        <v>會計系</v>
      </c>
    </row>
    <row r="297" spans="1:41">
      <c r="A297" t="s">
        <v>795</v>
      </c>
      <c r="B297" t="s">
        <v>796</v>
      </c>
      <c r="C297" t="s">
        <v>797</v>
      </c>
      <c r="D297" t="s">
        <v>21</v>
      </c>
      <c r="E297" t="s">
        <v>798</v>
      </c>
      <c r="F297" t="s">
        <v>23</v>
      </c>
      <c r="G297" t="s">
        <v>67</v>
      </c>
      <c r="H297" t="s">
        <v>68</v>
      </c>
      <c r="I297" t="s">
        <v>41</v>
      </c>
      <c r="J297">
        <v>975436546</v>
      </c>
      <c r="K297" t="s">
        <v>799</v>
      </c>
      <c r="L297" t="s">
        <v>28</v>
      </c>
      <c r="M297" t="s">
        <v>30</v>
      </c>
      <c r="N297">
        <f t="shared" si="102"/>
        <v>0</v>
      </c>
      <c r="O297">
        <f t="shared" si="103"/>
        <v>1</v>
      </c>
      <c r="P297" t="s">
        <v>29</v>
      </c>
      <c r="R297" t="s">
        <v>775</v>
      </c>
      <c r="S297" t="s">
        <v>800</v>
      </c>
      <c r="T297" t="s">
        <v>801</v>
      </c>
      <c r="U297">
        <f t="shared" si="104"/>
        <v>10</v>
      </c>
      <c r="V297" t="s">
        <v>5002</v>
      </c>
      <c r="W297" t="s">
        <v>5004</v>
      </c>
      <c r="X297" s="25" t="s">
        <v>778</v>
      </c>
      <c r="Y297">
        <v>2</v>
      </c>
      <c r="Z297">
        <v>107</v>
      </c>
      <c r="AA297">
        <v>1</v>
      </c>
      <c r="AB297">
        <v>1</v>
      </c>
      <c r="AC297">
        <v>10</v>
      </c>
      <c r="AE297" s="74" t="str">
        <f t="shared" si="89"/>
        <v>b06610038李鈺淇</v>
      </c>
      <c r="AF297" s="74">
        <f t="shared" si="105"/>
        <v>0</v>
      </c>
      <c r="AG297" s="74">
        <f t="shared" si="90"/>
        <v>1</v>
      </c>
      <c r="AH297" s="74">
        <f t="shared" si="106"/>
        <v>10</v>
      </c>
      <c r="AI297" s="74">
        <f t="shared" si="107"/>
        <v>0</v>
      </c>
      <c r="AJ297" s="74">
        <f t="shared" si="108"/>
        <v>0</v>
      </c>
      <c r="AK297" s="74">
        <f t="shared" si="109"/>
        <v>0</v>
      </c>
      <c r="AL297" s="73" t="str">
        <f t="shared" si="110"/>
        <v>系</v>
      </c>
      <c r="AM297" s="73" t="str">
        <f>IF($F297="學生",VLOOKUP($H297,系所名稱!$B$1:$D$122,3,FALSE),"非在校生")</f>
        <v>其他</v>
      </c>
      <c r="AN297" s="74" t="str">
        <f t="shared" si="111"/>
        <v>其他系所</v>
      </c>
      <c r="AO297" s="74" t="str">
        <f t="shared" si="112"/>
        <v>其他系所</v>
      </c>
    </row>
    <row r="298" spans="1:41">
      <c r="A298" t="s">
        <v>1003</v>
      </c>
      <c r="B298" t="s">
        <v>796</v>
      </c>
      <c r="C298" t="s">
        <v>797</v>
      </c>
      <c r="D298" t="s">
        <v>21</v>
      </c>
      <c r="E298" t="s">
        <v>798</v>
      </c>
      <c r="F298" t="s">
        <v>23</v>
      </c>
      <c r="G298" t="s">
        <v>67</v>
      </c>
      <c r="H298" t="s">
        <v>68</v>
      </c>
      <c r="I298" t="s">
        <v>41</v>
      </c>
      <c r="J298">
        <v>975436546</v>
      </c>
      <c r="K298" t="s">
        <v>799</v>
      </c>
      <c r="L298" t="s">
        <v>28</v>
      </c>
      <c r="M298" t="s">
        <v>30</v>
      </c>
      <c r="N298">
        <f t="shared" si="102"/>
        <v>0</v>
      </c>
      <c r="O298">
        <f t="shared" si="103"/>
        <v>1</v>
      </c>
      <c r="P298" t="s">
        <v>29</v>
      </c>
      <c r="R298" t="s">
        <v>921</v>
      </c>
      <c r="S298" t="s">
        <v>800</v>
      </c>
      <c r="T298" t="s">
        <v>801</v>
      </c>
      <c r="U298">
        <f t="shared" si="104"/>
        <v>10</v>
      </c>
      <c r="V298" t="s">
        <v>5002</v>
      </c>
      <c r="W298" t="s">
        <v>5004</v>
      </c>
      <c r="X298" s="25" t="s">
        <v>923</v>
      </c>
      <c r="Y298">
        <v>2</v>
      </c>
      <c r="Z298">
        <v>107</v>
      </c>
      <c r="AA298">
        <v>1</v>
      </c>
      <c r="AB298">
        <v>1</v>
      </c>
      <c r="AC298">
        <v>10</v>
      </c>
      <c r="AD298" t="s">
        <v>30</v>
      </c>
      <c r="AE298" s="74" t="str">
        <f t="shared" si="89"/>
        <v>b06610038李鈺淇</v>
      </c>
      <c r="AF298" s="74">
        <f t="shared" si="105"/>
        <v>0</v>
      </c>
      <c r="AG298" s="74">
        <f t="shared" si="90"/>
        <v>1</v>
      </c>
      <c r="AH298" s="74">
        <f t="shared" si="106"/>
        <v>10</v>
      </c>
      <c r="AI298" s="74">
        <f t="shared" si="107"/>
        <v>0</v>
      </c>
      <c r="AJ298" s="74">
        <f t="shared" si="108"/>
        <v>0</v>
      </c>
      <c r="AK298" s="74">
        <f t="shared" si="109"/>
        <v>0</v>
      </c>
      <c r="AL298" s="73" t="str">
        <f t="shared" si="110"/>
        <v>系</v>
      </c>
      <c r="AM298" s="73" t="str">
        <f>IF($F298="學生",VLOOKUP($H298,系所名稱!$B$1:$D$122,3,FALSE),"非在校生")</f>
        <v>其他</v>
      </c>
      <c r="AN298" s="74" t="str">
        <f t="shared" si="111"/>
        <v>其他系所</v>
      </c>
      <c r="AO298" s="74" t="str">
        <f t="shared" si="112"/>
        <v>其他系所</v>
      </c>
    </row>
    <row r="299" spans="1:41">
      <c r="A299" t="s">
        <v>1196</v>
      </c>
      <c r="B299" t="s">
        <v>796</v>
      </c>
      <c r="C299" t="s">
        <v>797</v>
      </c>
      <c r="D299" t="s">
        <v>21</v>
      </c>
      <c r="E299" t="s">
        <v>798</v>
      </c>
      <c r="F299" t="s">
        <v>23</v>
      </c>
      <c r="G299" t="s">
        <v>67</v>
      </c>
      <c r="H299" t="s">
        <v>68</v>
      </c>
      <c r="I299" t="s">
        <v>41</v>
      </c>
      <c r="J299">
        <v>975436546</v>
      </c>
      <c r="K299" t="s">
        <v>799</v>
      </c>
      <c r="L299" t="s">
        <v>28</v>
      </c>
      <c r="M299" t="s">
        <v>30</v>
      </c>
      <c r="N299">
        <f t="shared" si="102"/>
        <v>0</v>
      </c>
      <c r="O299">
        <f t="shared" si="103"/>
        <v>1</v>
      </c>
      <c r="P299" t="s">
        <v>29</v>
      </c>
      <c r="R299" t="s">
        <v>31</v>
      </c>
      <c r="S299" t="s">
        <v>297</v>
      </c>
      <c r="T299" t="s">
        <v>801</v>
      </c>
      <c r="U299">
        <f t="shared" si="104"/>
        <v>10</v>
      </c>
      <c r="V299" t="s">
        <v>5002</v>
      </c>
      <c r="W299" t="s">
        <v>5004</v>
      </c>
      <c r="X299" s="25" t="s">
        <v>1192</v>
      </c>
      <c r="Y299">
        <v>2</v>
      </c>
      <c r="Z299">
        <v>107</v>
      </c>
      <c r="AA299">
        <v>1</v>
      </c>
      <c r="AB299">
        <v>1</v>
      </c>
      <c r="AC299">
        <v>10</v>
      </c>
      <c r="AD299" t="s">
        <v>30</v>
      </c>
      <c r="AE299" s="74" t="str">
        <f t="shared" si="89"/>
        <v>b06610038李鈺淇</v>
      </c>
      <c r="AF299" s="74">
        <f t="shared" si="105"/>
        <v>0</v>
      </c>
      <c r="AG299" s="74">
        <f t="shared" si="90"/>
        <v>1</v>
      </c>
      <c r="AH299" s="74">
        <f t="shared" si="106"/>
        <v>10</v>
      </c>
      <c r="AI299" s="74">
        <f t="shared" si="107"/>
        <v>0</v>
      </c>
      <c r="AJ299" s="74">
        <f t="shared" si="108"/>
        <v>0</v>
      </c>
      <c r="AK299" s="74">
        <f t="shared" si="109"/>
        <v>0</v>
      </c>
      <c r="AL299" s="73" t="str">
        <f t="shared" si="110"/>
        <v>系</v>
      </c>
      <c r="AM299" s="73" t="str">
        <f>IF($F299="學生",VLOOKUP($H299,系所名稱!$B$1:$D$122,3,FALSE),"非在校生")</f>
        <v>其他</v>
      </c>
      <c r="AN299" s="74" t="str">
        <f t="shared" si="111"/>
        <v>其他系所</v>
      </c>
      <c r="AO299" s="74" t="str">
        <f t="shared" si="112"/>
        <v>其他系所</v>
      </c>
    </row>
    <row r="300" spans="1:41">
      <c r="A300" t="s">
        <v>1377</v>
      </c>
      <c r="B300" t="s">
        <v>796</v>
      </c>
      <c r="C300" t="s">
        <v>797</v>
      </c>
      <c r="D300" t="s">
        <v>21</v>
      </c>
      <c r="E300" t="s">
        <v>798</v>
      </c>
      <c r="F300" t="s">
        <v>23</v>
      </c>
      <c r="G300" t="s">
        <v>67</v>
      </c>
      <c r="H300" t="s">
        <v>68</v>
      </c>
      <c r="I300" t="s">
        <v>41</v>
      </c>
      <c r="J300">
        <v>975436546</v>
      </c>
      <c r="K300" t="s">
        <v>799</v>
      </c>
      <c r="L300" t="s">
        <v>28</v>
      </c>
      <c r="M300" t="s">
        <v>30</v>
      </c>
      <c r="N300">
        <f t="shared" si="102"/>
        <v>0</v>
      </c>
      <c r="O300">
        <f t="shared" si="103"/>
        <v>1</v>
      </c>
      <c r="P300" t="s">
        <v>29</v>
      </c>
      <c r="R300" t="s">
        <v>31</v>
      </c>
      <c r="S300" t="s">
        <v>800</v>
      </c>
      <c r="T300" t="s">
        <v>801</v>
      </c>
      <c r="U300">
        <f t="shared" si="104"/>
        <v>10</v>
      </c>
      <c r="V300" t="s">
        <v>5002</v>
      </c>
      <c r="W300" t="s">
        <v>5004</v>
      </c>
      <c r="X300" s="25" t="s">
        <v>1285</v>
      </c>
      <c r="Y300">
        <v>2</v>
      </c>
      <c r="Z300">
        <v>107</v>
      </c>
      <c r="AA300">
        <v>1</v>
      </c>
      <c r="AB300">
        <v>1</v>
      </c>
      <c r="AC300">
        <v>10</v>
      </c>
      <c r="AD300" t="s">
        <v>30</v>
      </c>
      <c r="AE300" s="74" t="str">
        <f t="shared" si="89"/>
        <v>b06610038李鈺淇</v>
      </c>
      <c r="AF300" s="74">
        <f t="shared" si="105"/>
        <v>0</v>
      </c>
      <c r="AG300" s="74">
        <f t="shared" si="90"/>
        <v>1</v>
      </c>
      <c r="AH300" s="74">
        <f t="shared" si="106"/>
        <v>10</v>
      </c>
      <c r="AI300" s="74">
        <f t="shared" si="107"/>
        <v>0</v>
      </c>
      <c r="AJ300" s="74">
        <f t="shared" si="108"/>
        <v>0</v>
      </c>
      <c r="AK300" s="74">
        <f t="shared" si="109"/>
        <v>0</v>
      </c>
      <c r="AL300" s="73" t="str">
        <f t="shared" si="110"/>
        <v>系</v>
      </c>
      <c r="AM300" s="73" t="str">
        <f>IF($F300="學生",VLOOKUP($H300,系所名稱!$B$1:$D$122,3,FALSE),"非在校生")</f>
        <v>其他</v>
      </c>
      <c r="AN300" s="74" t="str">
        <f t="shared" si="111"/>
        <v>其他系所</v>
      </c>
      <c r="AO300" s="74" t="str">
        <f t="shared" si="112"/>
        <v>其他系所</v>
      </c>
    </row>
    <row r="301" spans="1:41">
      <c r="A301" t="s">
        <v>2941</v>
      </c>
      <c r="B301" t="s">
        <v>796</v>
      </c>
      <c r="C301" t="s">
        <v>797</v>
      </c>
      <c r="D301" t="s">
        <v>21</v>
      </c>
      <c r="E301" t="s">
        <v>798</v>
      </c>
      <c r="F301" t="s">
        <v>23</v>
      </c>
      <c r="G301" t="s">
        <v>67</v>
      </c>
      <c r="H301" t="s">
        <v>68</v>
      </c>
      <c r="I301" t="s">
        <v>41</v>
      </c>
      <c r="J301">
        <v>975436546</v>
      </c>
      <c r="K301" t="s">
        <v>799</v>
      </c>
      <c r="L301" t="s">
        <v>28</v>
      </c>
      <c r="M301" t="s">
        <v>30</v>
      </c>
      <c r="N301">
        <f t="shared" si="102"/>
        <v>0</v>
      </c>
      <c r="O301">
        <f t="shared" si="103"/>
        <v>1</v>
      </c>
      <c r="P301" t="s">
        <v>29</v>
      </c>
      <c r="R301" t="s">
        <v>2775</v>
      </c>
      <c r="S301" t="s">
        <v>297</v>
      </c>
      <c r="T301" t="s">
        <v>801</v>
      </c>
      <c r="U301">
        <f t="shared" si="104"/>
        <v>10</v>
      </c>
      <c r="V301" t="s">
        <v>5002</v>
      </c>
      <c r="W301" t="s">
        <v>5004</v>
      </c>
      <c r="X301" s="25" t="s">
        <v>3292</v>
      </c>
      <c r="Y301">
        <v>2</v>
      </c>
      <c r="Z301">
        <v>107</v>
      </c>
      <c r="AA301">
        <v>1</v>
      </c>
      <c r="AB301">
        <v>1</v>
      </c>
      <c r="AC301">
        <v>10</v>
      </c>
      <c r="AD301" t="s">
        <v>2830</v>
      </c>
      <c r="AE301" s="74" t="str">
        <f t="shared" si="89"/>
        <v>b06610038李鈺淇</v>
      </c>
      <c r="AF301" s="74">
        <f t="shared" si="105"/>
        <v>0</v>
      </c>
      <c r="AG301" s="74">
        <f t="shared" si="90"/>
        <v>1</v>
      </c>
      <c r="AH301" s="74">
        <f t="shared" si="106"/>
        <v>10</v>
      </c>
      <c r="AI301" s="74">
        <f t="shared" si="107"/>
        <v>0</v>
      </c>
      <c r="AJ301" s="74">
        <f t="shared" si="108"/>
        <v>0</v>
      </c>
      <c r="AK301" s="74">
        <f t="shared" si="109"/>
        <v>0</v>
      </c>
      <c r="AL301" s="73" t="str">
        <f t="shared" si="110"/>
        <v>系</v>
      </c>
      <c r="AM301" s="73" t="str">
        <f>IF($F301="學生",VLOOKUP($H301,系所名稱!$B$1:$D$122,3,FALSE),"非在校生")</f>
        <v>其他</v>
      </c>
      <c r="AN301" s="74" t="str">
        <f t="shared" si="111"/>
        <v>其他系所</v>
      </c>
      <c r="AO301" s="74" t="str">
        <f t="shared" si="112"/>
        <v>其他系所</v>
      </c>
    </row>
    <row r="302" spans="1:41">
      <c r="A302" t="s">
        <v>3628</v>
      </c>
      <c r="B302" t="s">
        <v>796</v>
      </c>
      <c r="C302" t="s">
        <v>797</v>
      </c>
      <c r="D302" t="s">
        <v>21</v>
      </c>
      <c r="E302" t="s">
        <v>798</v>
      </c>
      <c r="F302" t="s">
        <v>23</v>
      </c>
      <c r="G302" t="s">
        <v>67</v>
      </c>
      <c r="H302" t="s">
        <v>68</v>
      </c>
      <c r="I302" t="s">
        <v>41</v>
      </c>
      <c r="J302">
        <v>975436546</v>
      </c>
      <c r="K302" t="s">
        <v>799</v>
      </c>
      <c r="L302" t="s">
        <v>28</v>
      </c>
      <c r="M302" t="s">
        <v>30</v>
      </c>
      <c r="N302">
        <f t="shared" si="102"/>
        <v>0</v>
      </c>
      <c r="O302">
        <f t="shared" si="103"/>
        <v>1</v>
      </c>
      <c r="P302" t="s">
        <v>29</v>
      </c>
      <c r="R302" t="s">
        <v>3588</v>
      </c>
      <c r="S302" t="s">
        <v>800</v>
      </c>
      <c r="T302" t="s">
        <v>801</v>
      </c>
      <c r="U302">
        <f t="shared" si="104"/>
        <v>10</v>
      </c>
      <c r="V302" t="s">
        <v>5002</v>
      </c>
      <c r="W302" t="s">
        <v>5004</v>
      </c>
      <c r="X302" s="25" t="s">
        <v>3481</v>
      </c>
      <c r="Y302">
        <v>2</v>
      </c>
      <c r="Z302">
        <v>107</v>
      </c>
      <c r="AA302">
        <v>1</v>
      </c>
      <c r="AB302">
        <v>1</v>
      </c>
      <c r="AC302">
        <v>10</v>
      </c>
      <c r="AD302" t="s">
        <v>2830</v>
      </c>
      <c r="AE302" s="74" t="str">
        <f t="shared" si="89"/>
        <v>b06610038李鈺淇</v>
      </c>
      <c r="AF302" s="74">
        <f t="shared" si="105"/>
        <v>0</v>
      </c>
      <c r="AG302" s="74">
        <f t="shared" si="90"/>
        <v>1</v>
      </c>
      <c r="AH302" s="74">
        <f t="shared" si="106"/>
        <v>10</v>
      </c>
      <c r="AI302" s="74">
        <f t="shared" si="107"/>
        <v>0</v>
      </c>
      <c r="AJ302" s="74">
        <f t="shared" si="108"/>
        <v>0</v>
      </c>
      <c r="AK302" s="74">
        <f t="shared" si="109"/>
        <v>0</v>
      </c>
      <c r="AL302" s="73" t="str">
        <f t="shared" si="110"/>
        <v>系</v>
      </c>
      <c r="AM302" s="73" t="str">
        <f>IF($F302="學生",VLOOKUP($H302,系所名稱!$B$1:$D$122,3,FALSE),"非在校生")</f>
        <v>其他</v>
      </c>
      <c r="AN302" s="74" t="str">
        <f t="shared" si="111"/>
        <v>其他系所</v>
      </c>
      <c r="AO302" s="74" t="str">
        <f t="shared" si="112"/>
        <v>其他系所</v>
      </c>
    </row>
    <row r="303" spans="1:41">
      <c r="B303" t="s">
        <v>796</v>
      </c>
      <c r="T303" t="s">
        <v>801</v>
      </c>
      <c r="V303" t="s">
        <v>5839</v>
      </c>
      <c r="X303" s="25" t="s">
        <v>5001</v>
      </c>
      <c r="AE303" s="74" t="str">
        <f t="shared" si="89"/>
        <v>b06610038李鈺淇</v>
      </c>
      <c r="AF303" s="74"/>
      <c r="AG303" s="74">
        <f t="shared" si="90"/>
        <v>0</v>
      </c>
      <c r="AH303" s="74">
        <v>-60</v>
      </c>
      <c r="AI303" s="74"/>
      <c r="AJ303" s="74"/>
      <c r="AK303" s="74"/>
      <c r="AL303" s="73"/>
      <c r="AM303" s="73" t="str">
        <f>IF($F303="學生",VLOOKUP($H303,系所名稱!$B$1:$D$122,3,FALSE),"非在校生")</f>
        <v>非在校生</v>
      </c>
      <c r="AN303" s="74"/>
      <c r="AO303" s="74"/>
    </row>
    <row r="304" spans="1:41">
      <c r="A304" t="s">
        <v>4959</v>
      </c>
      <c r="B304" t="s">
        <v>796</v>
      </c>
      <c r="C304" t="s">
        <v>797</v>
      </c>
      <c r="D304" t="s">
        <v>21</v>
      </c>
      <c r="E304" t="s">
        <v>798</v>
      </c>
      <c r="F304" t="s">
        <v>23</v>
      </c>
      <c r="G304" t="s">
        <v>67</v>
      </c>
      <c r="H304" t="s">
        <v>68</v>
      </c>
      <c r="I304" t="s">
        <v>41</v>
      </c>
      <c r="J304">
        <v>975436546</v>
      </c>
      <c r="K304" t="s">
        <v>799</v>
      </c>
      <c r="L304" t="s">
        <v>28</v>
      </c>
      <c r="M304" t="s">
        <v>30</v>
      </c>
      <c r="N304" t="s">
        <v>4952</v>
      </c>
      <c r="P304" t="s">
        <v>30</v>
      </c>
      <c r="R304" t="s">
        <v>283</v>
      </c>
      <c r="S304" t="s">
        <v>800</v>
      </c>
      <c r="T304" t="s">
        <v>801</v>
      </c>
      <c r="U304">
        <v>6</v>
      </c>
      <c r="V304" t="s">
        <v>5002</v>
      </c>
      <c r="W304" t="s">
        <v>5004</v>
      </c>
      <c r="X304" s="25" t="s">
        <v>4981</v>
      </c>
      <c r="Y304">
        <v>2</v>
      </c>
      <c r="Z304">
        <v>107</v>
      </c>
      <c r="AA304">
        <v>1</v>
      </c>
      <c r="AB304">
        <v>1</v>
      </c>
      <c r="AC304">
        <v>10</v>
      </c>
      <c r="AD304" t="s">
        <v>29</v>
      </c>
      <c r="AE304" s="74" t="str">
        <f t="shared" si="89"/>
        <v>b06610038李鈺淇</v>
      </c>
      <c r="AF304" s="74">
        <f t="shared" ref="AF304:AF313" si="113">IF($R304="網路報名",IF($P304="否",1,0),0)</f>
        <v>1</v>
      </c>
      <c r="AG304" s="74">
        <f t="shared" si="90"/>
        <v>0</v>
      </c>
      <c r="AH304" s="74">
        <f t="shared" ref="AH304:AH313" si="114">IF(R304="志工",AC304*2,IF(AG304=1,AC304,0))</f>
        <v>0</v>
      </c>
      <c r="AI304" s="74">
        <f t="shared" ref="AI304:AI313" si="115">IF(AB304=1,IF(AF304=1,1,0),0)</f>
        <v>1</v>
      </c>
      <c r="AJ304" s="74">
        <f t="shared" ref="AJ304:AJ313" si="116">IF(R304="現場報名",1,0)</f>
        <v>0</v>
      </c>
      <c r="AK304" s="74">
        <f t="shared" ref="AK304:AK313" si="117">IF(R304="志工",1,0)</f>
        <v>0</v>
      </c>
      <c r="AL304" s="73" t="str">
        <f t="shared" ref="AL304:AL313" si="118">IF($F304="學生",IF($I304="學士班","系","所"),"其他")</f>
        <v>系</v>
      </c>
      <c r="AM304" s="73" t="str">
        <f>IF($F304="學生",VLOOKUP($H304,系所名稱!$B$1:$D$122,3,FALSE),"非在校生")</f>
        <v>其他</v>
      </c>
      <c r="AN304" s="74" t="str">
        <f t="shared" ref="AN304:AN313" si="119">IF($AM304="EMBA","EMBA",IF($AM304="GMBA","GMBA",IF($AM304="EiMBA","EiMBA",IF($AM304="其他","其他系所",IF($AM304="非在校生","其他",CONCATENATE($AM304,$AL304))))))</f>
        <v>其他系所</v>
      </c>
      <c r="AO304" s="74" t="str">
        <f t="shared" ref="AO304:AO313" si="120">IF($AN304="會計所","會研所",$AN304)</f>
        <v>其他系所</v>
      </c>
    </row>
    <row r="305" spans="1:41">
      <c r="A305" t="s">
        <v>3940</v>
      </c>
      <c r="B305" t="s">
        <v>3941</v>
      </c>
      <c r="C305" t="s">
        <v>3942</v>
      </c>
      <c r="D305" t="s">
        <v>21</v>
      </c>
      <c r="E305" t="s">
        <v>3943</v>
      </c>
      <c r="F305" t="s">
        <v>23</v>
      </c>
      <c r="G305" t="s">
        <v>24</v>
      </c>
      <c r="H305" t="s">
        <v>257</v>
      </c>
      <c r="I305" t="s">
        <v>50</v>
      </c>
      <c r="J305">
        <v>986582685</v>
      </c>
      <c r="K305" t="s">
        <v>3944</v>
      </c>
      <c r="L305" t="s">
        <v>28</v>
      </c>
      <c r="M305" t="s">
        <v>29</v>
      </c>
      <c r="N305">
        <f>IF($R305="網路報名",IF($P305="否",1,0),0)</f>
        <v>0</v>
      </c>
      <c r="O305">
        <f>IF($R305="網路報名",IF($P305="是",1,0),0)</f>
        <v>1</v>
      </c>
      <c r="P305" t="s">
        <v>29</v>
      </c>
      <c r="R305" t="s">
        <v>3818</v>
      </c>
      <c r="S305" t="s">
        <v>3945</v>
      </c>
      <c r="T305" t="s">
        <v>3946</v>
      </c>
      <c r="U305">
        <f>IF($R305="志工",$AC305*2,IF($R305="網路報名",$AC305,0))</f>
        <v>10</v>
      </c>
      <c r="V305" t="s">
        <v>5002</v>
      </c>
      <c r="W305" t="s">
        <v>5004</v>
      </c>
      <c r="X305" s="25" t="s">
        <v>3816</v>
      </c>
      <c r="Y305">
        <v>2</v>
      </c>
      <c r="Z305">
        <v>107</v>
      </c>
      <c r="AA305">
        <v>1</v>
      </c>
      <c r="AB305">
        <v>1</v>
      </c>
      <c r="AC305">
        <v>10</v>
      </c>
      <c r="AD305" t="s">
        <v>3947</v>
      </c>
      <c r="AE305" s="74" t="str">
        <f t="shared" si="89"/>
        <v>r07723081李嘉軒</v>
      </c>
      <c r="AF305" s="74">
        <f t="shared" si="113"/>
        <v>0</v>
      </c>
      <c r="AG305" s="74">
        <f t="shared" si="90"/>
        <v>1</v>
      </c>
      <c r="AH305" s="74">
        <f t="shared" si="114"/>
        <v>10</v>
      </c>
      <c r="AI305" s="74">
        <f t="shared" si="115"/>
        <v>0</v>
      </c>
      <c r="AJ305" s="74">
        <f t="shared" si="116"/>
        <v>0</v>
      </c>
      <c r="AK305" s="74">
        <f t="shared" si="117"/>
        <v>0</v>
      </c>
      <c r="AL305" s="73" t="str">
        <f t="shared" si="118"/>
        <v>所</v>
      </c>
      <c r="AM305" s="73" t="str">
        <f>IF($F305="學生",VLOOKUP($H305,系所名稱!$B$1:$D$122,3,FALSE),"非在校生")</f>
        <v>財金</v>
      </c>
      <c r="AN305" s="74" t="str">
        <f t="shared" si="119"/>
        <v>財金所</v>
      </c>
      <c r="AO305" s="74" t="str">
        <f t="shared" si="120"/>
        <v>財金所</v>
      </c>
    </row>
    <row r="306" spans="1:41">
      <c r="A306" t="s">
        <v>5410</v>
      </c>
      <c r="B306" t="s">
        <v>5411</v>
      </c>
      <c r="C306" t="s">
        <v>5412</v>
      </c>
      <c r="D306" t="s">
        <v>38</v>
      </c>
      <c r="E306" t="s">
        <v>5413</v>
      </c>
      <c r="F306" t="s">
        <v>23</v>
      </c>
      <c r="G306" t="s">
        <v>67</v>
      </c>
      <c r="H306" t="s">
        <v>5414</v>
      </c>
      <c r="I306" t="s">
        <v>50</v>
      </c>
      <c r="J306">
        <v>975175323</v>
      </c>
      <c r="K306" t="s">
        <v>5415</v>
      </c>
      <c r="L306" t="s">
        <v>28</v>
      </c>
      <c r="M306" t="s">
        <v>30</v>
      </c>
      <c r="N306" t="s">
        <v>4952</v>
      </c>
      <c r="P306" t="s">
        <v>5380</v>
      </c>
      <c r="R306" t="s">
        <v>5385</v>
      </c>
      <c r="S306" t="s">
        <v>5416</v>
      </c>
      <c r="T306" t="s">
        <v>5417</v>
      </c>
      <c r="U306">
        <v>6</v>
      </c>
      <c r="V306" t="s">
        <v>5386</v>
      </c>
      <c r="W306" t="s">
        <v>5387</v>
      </c>
      <c r="X306" s="25" t="s">
        <v>5388</v>
      </c>
      <c r="Y306">
        <v>2</v>
      </c>
      <c r="Z306">
        <v>107</v>
      </c>
      <c r="AA306">
        <v>1</v>
      </c>
      <c r="AB306">
        <v>1</v>
      </c>
      <c r="AC306">
        <v>10</v>
      </c>
      <c r="AD306" t="s">
        <v>30</v>
      </c>
      <c r="AE306" s="74" t="str">
        <f t="shared" si="89"/>
        <v>r06621210李韶凱</v>
      </c>
      <c r="AF306" s="74">
        <f t="shared" si="113"/>
        <v>1</v>
      </c>
      <c r="AG306" s="74">
        <f t="shared" si="90"/>
        <v>0</v>
      </c>
      <c r="AH306" s="74">
        <f t="shared" si="114"/>
        <v>0</v>
      </c>
      <c r="AI306" s="74">
        <f t="shared" si="115"/>
        <v>1</v>
      </c>
      <c r="AJ306" s="74">
        <f t="shared" si="116"/>
        <v>0</v>
      </c>
      <c r="AK306" s="74">
        <f t="shared" si="117"/>
        <v>0</v>
      </c>
      <c r="AL306" s="73" t="str">
        <f t="shared" si="118"/>
        <v>所</v>
      </c>
      <c r="AM306" s="73" t="str">
        <f>IF($F306="學生",VLOOKUP($H306,系所名稱!$B$1:$D$122,3,FALSE),"非在校生")</f>
        <v>其他</v>
      </c>
      <c r="AN306" s="74" t="str">
        <f t="shared" si="119"/>
        <v>其他系所</v>
      </c>
      <c r="AO306" s="74" t="str">
        <f t="shared" si="120"/>
        <v>其他系所</v>
      </c>
    </row>
    <row r="307" spans="1:41">
      <c r="A307" t="s">
        <v>45</v>
      </c>
      <c r="B307" t="s">
        <v>46</v>
      </c>
      <c r="C307" t="s">
        <v>47</v>
      </c>
      <c r="D307" t="s">
        <v>21</v>
      </c>
      <c r="E307" t="s">
        <v>48</v>
      </c>
      <c r="F307" t="s">
        <v>23</v>
      </c>
      <c r="G307" t="s">
        <v>24</v>
      </c>
      <c r="H307" t="s">
        <v>49</v>
      </c>
      <c r="I307" t="s">
        <v>50</v>
      </c>
      <c r="J307">
        <v>972190893</v>
      </c>
      <c r="K307" t="s">
        <v>51</v>
      </c>
      <c r="L307" t="s">
        <v>28</v>
      </c>
      <c r="M307" t="s">
        <v>30</v>
      </c>
      <c r="N307">
        <f t="shared" ref="N307:N313" si="121">IF($R307="網路報名",IF($P307="否",1,0),0)</f>
        <v>0</v>
      </c>
      <c r="O307">
        <f t="shared" ref="O307:O313" si="122">IF($R307="網路報名",IF($P307="是",1,0),0)</f>
        <v>1</v>
      </c>
      <c r="P307" t="s">
        <v>29</v>
      </c>
      <c r="R307" t="s">
        <v>31</v>
      </c>
      <c r="S307" t="s">
        <v>52</v>
      </c>
      <c r="T307" t="s">
        <v>53</v>
      </c>
      <c r="U307">
        <f t="shared" ref="U307:U313" si="123">IF($R307="志工",$AC307*2,IF($R307="網路報名",$AC307,0))</f>
        <v>10</v>
      </c>
      <c r="V307" t="s">
        <v>5002</v>
      </c>
      <c r="W307" t="s">
        <v>5004</v>
      </c>
      <c r="X307" s="25" t="s">
        <v>289</v>
      </c>
      <c r="Y307">
        <v>2</v>
      </c>
      <c r="Z307">
        <v>107</v>
      </c>
      <c r="AA307">
        <v>1</v>
      </c>
      <c r="AB307">
        <v>1</v>
      </c>
      <c r="AC307">
        <v>10</v>
      </c>
      <c r="AD307" t="s">
        <v>30</v>
      </c>
      <c r="AE307" s="74" t="str">
        <f t="shared" si="89"/>
        <v>r06725002李璨婷</v>
      </c>
      <c r="AF307" s="74">
        <f t="shared" si="113"/>
        <v>0</v>
      </c>
      <c r="AG307" s="74">
        <f t="shared" si="90"/>
        <v>1</v>
      </c>
      <c r="AH307" s="74">
        <f t="shared" si="114"/>
        <v>10</v>
      </c>
      <c r="AI307" s="74">
        <f t="shared" si="115"/>
        <v>0</v>
      </c>
      <c r="AJ307" s="74">
        <f t="shared" si="116"/>
        <v>0</v>
      </c>
      <c r="AK307" s="74">
        <f t="shared" si="117"/>
        <v>0</v>
      </c>
      <c r="AL307" s="73" t="str">
        <f t="shared" si="118"/>
        <v>所</v>
      </c>
      <c r="AM307" s="73" t="str">
        <f>IF($F307="學生",VLOOKUP($H307,系所名稱!$B$1:$D$122,3,FALSE),"非在校生")</f>
        <v>資管</v>
      </c>
      <c r="AN307" s="74" t="str">
        <f t="shared" si="119"/>
        <v>資管所</v>
      </c>
      <c r="AO307" s="74" t="str">
        <f t="shared" si="120"/>
        <v>資管所</v>
      </c>
    </row>
    <row r="308" spans="1:41">
      <c r="A308" t="s">
        <v>737</v>
      </c>
      <c r="B308" t="s">
        <v>46</v>
      </c>
      <c r="C308" t="s">
        <v>47</v>
      </c>
      <c r="D308" t="s">
        <v>21</v>
      </c>
      <c r="E308" t="s">
        <v>48</v>
      </c>
      <c r="F308" t="s">
        <v>23</v>
      </c>
      <c r="G308" t="s">
        <v>24</v>
      </c>
      <c r="H308" t="s">
        <v>49</v>
      </c>
      <c r="I308" t="s">
        <v>50</v>
      </c>
      <c r="J308">
        <v>972190893</v>
      </c>
      <c r="K308" t="s">
        <v>51</v>
      </c>
      <c r="L308" t="s">
        <v>28</v>
      </c>
      <c r="M308" t="s">
        <v>30</v>
      </c>
      <c r="N308">
        <f t="shared" si="121"/>
        <v>0</v>
      </c>
      <c r="O308">
        <f t="shared" si="122"/>
        <v>1</v>
      </c>
      <c r="P308" t="s">
        <v>29</v>
      </c>
      <c r="R308" t="s">
        <v>730</v>
      </c>
      <c r="S308" t="s">
        <v>738</v>
      </c>
      <c r="T308" t="s">
        <v>53</v>
      </c>
      <c r="U308">
        <f t="shared" si="123"/>
        <v>10</v>
      </c>
      <c r="V308" t="s">
        <v>5002</v>
      </c>
      <c r="W308" t="s">
        <v>5004</v>
      </c>
      <c r="X308" s="25" t="s">
        <v>732</v>
      </c>
      <c r="Y308">
        <v>2</v>
      </c>
      <c r="Z308">
        <v>107</v>
      </c>
      <c r="AA308">
        <v>1</v>
      </c>
      <c r="AB308">
        <v>1</v>
      </c>
      <c r="AC308">
        <v>10</v>
      </c>
      <c r="AE308" s="74" t="str">
        <f t="shared" si="89"/>
        <v>r06725002李璨婷</v>
      </c>
      <c r="AF308" s="74">
        <f t="shared" si="113"/>
        <v>0</v>
      </c>
      <c r="AG308" s="74">
        <f t="shared" si="90"/>
        <v>1</v>
      </c>
      <c r="AH308" s="74">
        <f t="shared" si="114"/>
        <v>10</v>
      </c>
      <c r="AI308" s="74">
        <f t="shared" si="115"/>
        <v>0</v>
      </c>
      <c r="AJ308" s="74">
        <f t="shared" si="116"/>
        <v>0</v>
      </c>
      <c r="AK308" s="74">
        <f t="shared" si="117"/>
        <v>0</v>
      </c>
      <c r="AL308" s="73" t="str">
        <f t="shared" si="118"/>
        <v>所</v>
      </c>
      <c r="AM308" s="73" t="str">
        <f>IF($F308="學生",VLOOKUP($H308,系所名稱!$B$1:$D$122,3,FALSE),"非在校生")</f>
        <v>資管</v>
      </c>
      <c r="AN308" s="74" t="str">
        <f t="shared" si="119"/>
        <v>資管所</v>
      </c>
      <c r="AO308" s="74" t="str">
        <f t="shared" si="120"/>
        <v>資管所</v>
      </c>
    </row>
    <row r="309" spans="1:41">
      <c r="A309" t="s">
        <v>920</v>
      </c>
      <c r="B309" t="s">
        <v>46</v>
      </c>
      <c r="C309" t="s">
        <v>47</v>
      </c>
      <c r="D309" t="s">
        <v>21</v>
      </c>
      <c r="E309" t="s">
        <v>48</v>
      </c>
      <c r="F309" t="s">
        <v>23</v>
      </c>
      <c r="G309" t="s">
        <v>24</v>
      </c>
      <c r="H309" t="s">
        <v>49</v>
      </c>
      <c r="I309" t="s">
        <v>50</v>
      </c>
      <c r="J309">
        <v>972190893</v>
      </c>
      <c r="K309" t="s">
        <v>51</v>
      </c>
      <c r="L309" t="s">
        <v>28</v>
      </c>
      <c r="M309" t="s">
        <v>30</v>
      </c>
      <c r="N309">
        <f t="shared" si="121"/>
        <v>0</v>
      </c>
      <c r="O309">
        <f t="shared" si="122"/>
        <v>1</v>
      </c>
      <c r="P309" t="s">
        <v>29</v>
      </c>
      <c r="R309" t="s">
        <v>921</v>
      </c>
      <c r="S309" t="s">
        <v>922</v>
      </c>
      <c r="T309" t="s">
        <v>53</v>
      </c>
      <c r="U309">
        <f t="shared" si="123"/>
        <v>10</v>
      </c>
      <c r="V309" t="s">
        <v>5002</v>
      </c>
      <c r="W309" t="s">
        <v>5004</v>
      </c>
      <c r="X309" s="25" t="s">
        <v>1056</v>
      </c>
      <c r="Y309">
        <v>2</v>
      </c>
      <c r="Z309">
        <v>107</v>
      </c>
      <c r="AA309">
        <v>1</v>
      </c>
      <c r="AB309">
        <v>1</v>
      </c>
      <c r="AC309">
        <v>10</v>
      </c>
      <c r="AD309" t="s">
        <v>30</v>
      </c>
      <c r="AE309" s="74" t="str">
        <f t="shared" si="89"/>
        <v>r06725002李璨婷</v>
      </c>
      <c r="AF309" s="74">
        <f t="shared" si="113"/>
        <v>0</v>
      </c>
      <c r="AG309" s="74">
        <f t="shared" si="90"/>
        <v>1</v>
      </c>
      <c r="AH309" s="74">
        <f t="shared" si="114"/>
        <v>10</v>
      </c>
      <c r="AI309" s="74">
        <f t="shared" si="115"/>
        <v>0</v>
      </c>
      <c r="AJ309" s="74">
        <f t="shared" si="116"/>
        <v>0</v>
      </c>
      <c r="AK309" s="74">
        <f t="shared" si="117"/>
        <v>0</v>
      </c>
      <c r="AL309" s="73" t="str">
        <f t="shared" si="118"/>
        <v>所</v>
      </c>
      <c r="AM309" s="73" t="str">
        <f>IF($F309="學生",VLOOKUP($H309,系所名稱!$B$1:$D$122,3,FALSE),"非在校生")</f>
        <v>資管</v>
      </c>
      <c r="AN309" s="74" t="str">
        <f t="shared" si="119"/>
        <v>資管所</v>
      </c>
      <c r="AO309" s="74" t="str">
        <f t="shared" si="120"/>
        <v>資管所</v>
      </c>
    </row>
    <row r="310" spans="1:41">
      <c r="A310" t="s">
        <v>1378</v>
      </c>
      <c r="B310" t="s">
        <v>46</v>
      </c>
      <c r="C310" t="s">
        <v>47</v>
      </c>
      <c r="D310" t="s">
        <v>21</v>
      </c>
      <c r="E310" t="s">
        <v>48</v>
      </c>
      <c r="F310" t="s">
        <v>23</v>
      </c>
      <c r="G310" t="s">
        <v>24</v>
      </c>
      <c r="H310" t="s">
        <v>49</v>
      </c>
      <c r="I310" t="s">
        <v>50</v>
      </c>
      <c r="J310">
        <v>972190893</v>
      </c>
      <c r="K310" t="s">
        <v>51</v>
      </c>
      <c r="L310" t="s">
        <v>28</v>
      </c>
      <c r="M310" t="s">
        <v>30</v>
      </c>
      <c r="N310">
        <f t="shared" si="121"/>
        <v>0</v>
      </c>
      <c r="O310">
        <f t="shared" si="122"/>
        <v>1</v>
      </c>
      <c r="P310" t="s">
        <v>29</v>
      </c>
      <c r="R310" t="s">
        <v>31</v>
      </c>
      <c r="S310" t="s">
        <v>52</v>
      </c>
      <c r="T310" t="s">
        <v>53</v>
      </c>
      <c r="U310">
        <f t="shared" si="123"/>
        <v>10</v>
      </c>
      <c r="V310" t="s">
        <v>5002</v>
      </c>
      <c r="W310" t="s">
        <v>5004</v>
      </c>
      <c r="X310" s="25" t="s">
        <v>1285</v>
      </c>
      <c r="Y310">
        <v>2</v>
      </c>
      <c r="Z310">
        <v>107</v>
      </c>
      <c r="AA310">
        <v>1</v>
      </c>
      <c r="AB310">
        <v>1</v>
      </c>
      <c r="AC310">
        <v>10</v>
      </c>
      <c r="AD310" t="s">
        <v>30</v>
      </c>
      <c r="AE310" s="74" t="str">
        <f t="shared" si="89"/>
        <v>r06725002李璨婷</v>
      </c>
      <c r="AF310" s="74">
        <f t="shared" si="113"/>
        <v>0</v>
      </c>
      <c r="AG310" s="74">
        <f t="shared" si="90"/>
        <v>1</v>
      </c>
      <c r="AH310" s="74">
        <f t="shared" si="114"/>
        <v>10</v>
      </c>
      <c r="AI310" s="74">
        <f t="shared" si="115"/>
        <v>0</v>
      </c>
      <c r="AJ310" s="74">
        <f t="shared" si="116"/>
        <v>0</v>
      </c>
      <c r="AK310" s="74">
        <f t="shared" si="117"/>
        <v>0</v>
      </c>
      <c r="AL310" s="73" t="str">
        <f t="shared" si="118"/>
        <v>所</v>
      </c>
      <c r="AM310" s="73" t="str">
        <f>IF($F310="學生",VLOOKUP($H310,系所名稱!$B$1:$D$122,3,FALSE),"非在校生")</f>
        <v>資管</v>
      </c>
      <c r="AN310" s="74" t="str">
        <f t="shared" si="119"/>
        <v>資管所</v>
      </c>
      <c r="AO310" s="74" t="str">
        <f t="shared" si="120"/>
        <v>資管所</v>
      </c>
    </row>
    <row r="311" spans="1:41">
      <c r="A311" t="s">
        <v>2129</v>
      </c>
      <c r="B311" t="s">
        <v>46</v>
      </c>
      <c r="C311" t="s">
        <v>47</v>
      </c>
      <c r="D311" t="s">
        <v>21</v>
      </c>
      <c r="E311" t="s">
        <v>48</v>
      </c>
      <c r="F311" t="s">
        <v>23</v>
      </c>
      <c r="G311" t="s">
        <v>24</v>
      </c>
      <c r="H311" t="s">
        <v>49</v>
      </c>
      <c r="I311" t="s">
        <v>50</v>
      </c>
      <c r="J311">
        <v>972190893</v>
      </c>
      <c r="K311" t="s">
        <v>51</v>
      </c>
      <c r="L311" t="s">
        <v>28</v>
      </c>
      <c r="M311" t="s">
        <v>30</v>
      </c>
      <c r="N311">
        <f t="shared" si="121"/>
        <v>0</v>
      </c>
      <c r="O311">
        <f t="shared" si="122"/>
        <v>1</v>
      </c>
      <c r="P311" t="s">
        <v>29</v>
      </c>
      <c r="R311" t="s">
        <v>2021</v>
      </c>
      <c r="S311" t="s">
        <v>52</v>
      </c>
      <c r="T311" t="s">
        <v>53</v>
      </c>
      <c r="U311">
        <f t="shared" si="123"/>
        <v>10</v>
      </c>
      <c r="V311" t="s">
        <v>5002</v>
      </c>
      <c r="W311" t="s">
        <v>5004</v>
      </c>
      <c r="X311" s="25" t="s">
        <v>1996</v>
      </c>
      <c r="Y311">
        <v>2</v>
      </c>
      <c r="Z311">
        <v>107</v>
      </c>
      <c r="AA311">
        <v>1</v>
      </c>
      <c r="AB311">
        <v>1</v>
      </c>
      <c r="AC311">
        <v>10</v>
      </c>
      <c r="AD311" t="s">
        <v>30</v>
      </c>
      <c r="AE311" s="74" t="str">
        <f t="shared" si="89"/>
        <v>r06725002李璨婷</v>
      </c>
      <c r="AF311" s="74">
        <f t="shared" si="113"/>
        <v>0</v>
      </c>
      <c r="AG311" s="74">
        <f t="shared" si="90"/>
        <v>1</v>
      </c>
      <c r="AH311" s="74">
        <f t="shared" si="114"/>
        <v>10</v>
      </c>
      <c r="AI311" s="74">
        <f t="shared" si="115"/>
        <v>0</v>
      </c>
      <c r="AJ311" s="74">
        <f t="shared" si="116"/>
        <v>0</v>
      </c>
      <c r="AK311" s="74">
        <f t="shared" si="117"/>
        <v>0</v>
      </c>
      <c r="AL311" s="73" t="str">
        <f t="shared" si="118"/>
        <v>所</v>
      </c>
      <c r="AM311" s="73" t="str">
        <f>IF($F311="學生",VLOOKUP($H311,系所名稱!$B$1:$D$122,3,FALSE),"非在校生")</f>
        <v>資管</v>
      </c>
      <c r="AN311" s="74" t="str">
        <f t="shared" si="119"/>
        <v>資管所</v>
      </c>
      <c r="AO311" s="74" t="str">
        <f t="shared" si="120"/>
        <v>資管所</v>
      </c>
    </row>
    <row r="312" spans="1:41">
      <c r="A312" t="s">
        <v>2942</v>
      </c>
      <c r="B312" t="s">
        <v>46</v>
      </c>
      <c r="C312" t="s">
        <v>47</v>
      </c>
      <c r="D312" t="s">
        <v>21</v>
      </c>
      <c r="E312" t="s">
        <v>48</v>
      </c>
      <c r="F312" t="s">
        <v>23</v>
      </c>
      <c r="G312" t="s">
        <v>24</v>
      </c>
      <c r="H312" t="s">
        <v>49</v>
      </c>
      <c r="I312" t="s">
        <v>50</v>
      </c>
      <c r="J312">
        <v>972190893</v>
      </c>
      <c r="K312" t="s">
        <v>51</v>
      </c>
      <c r="L312" t="s">
        <v>28</v>
      </c>
      <c r="M312" t="s">
        <v>30</v>
      </c>
      <c r="N312">
        <f t="shared" si="121"/>
        <v>0</v>
      </c>
      <c r="O312">
        <f t="shared" si="122"/>
        <v>1</v>
      </c>
      <c r="P312" t="s">
        <v>29</v>
      </c>
      <c r="R312" t="s">
        <v>2775</v>
      </c>
      <c r="S312" t="s">
        <v>52</v>
      </c>
      <c r="T312" t="s">
        <v>53</v>
      </c>
      <c r="U312">
        <f t="shared" si="123"/>
        <v>10</v>
      </c>
      <c r="V312" t="s">
        <v>5002</v>
      </c>
      <c r="W312" t="s">
        <v>5004</v>
      </c>
      <c r="X312" s="25" t="s">
        <v>3292</v>
      </c>
      <c r="Y312">
        <v>2</v>
      </c>
      <c r="Z312">
        <v>107</v>
      </c>
      <c r="AA312">
        <v>1</v>
      </c>
      <c r="AB312">
        <v>1</v>
      </c>
      <c r="AC312">
        <v>10</v>
      </c>
      <c r="AD312" t="s">
        <v>2830</v>
      </c>
      <c r="AE312" s="74" t="str">
        <f t="shared" si="89"/>
        <v>r06725002李璨婷</v>
      </c>
      <c r="AF312" s="74">
        <f t="shared" si="113"/>
        <v>0</v>
      </c>
      <c r="AG312" s="74">
        <f t="shared" si="90"/>
        <v>1</v>
      </c>
      <c r="AH312" s="74">
        <f t="shared" si="114"/>
        <v>10</v>
      </c>
      <c r="AI312" s="74">
        <f t="shared" si="115"/>
        <v>0</v>
      </c>
      <c r="AJ312" s="74">
        <f t="shared" si="116"/>
        <v>0</v>
      </c>
      <c r="AK312" s="74">
        <f t="shared" si="117"/>
        <v>0</v>
      </c>
      <c r="AL312" s="73" t="str">
        <f t="shared" si="118"/>
        <v>所</v>
      </c>
      <c r="AM312" s="73" t="str">
        <f>IF($F312="學生",VLOOKUP($H312,系所名稱!$B$1:$D$122,3,FALSE),"非在校生")</f>
        <v>資管</v>
      </c>
      <c r="AN312" s="74" t="str">
        <f t="shared" si="119"/>
        <v>資管所</v>
      </c>
      <c r="AO312" s="74" t="str">
        <f t="shared" si="120"/>
        <v>資管所</v>
      </c>
    </row>
    <row r="313" spans="1:41">
      <c r="A313" t="s">
        <v>3629</v>
      </c>
      <c r="B313" t="s">
        <v>46</v>
      </c>
      <c r="C313" t="s">
        <v>47</v>
      </c>
      <c r="D313" t="s">
        <v>21</v>
      </c>
      <c r="E313" t="s">
        <v>48</v>
      </c>
      <c r="F313" t="s">
        <v>23</v>
      </c>
      <c r="G313" t="s">
        <v>24</v>
      </c>
      <c r="H313" t="s">
        <v>49</v>
      </c>
      <c r="I313" t="s">
        <v>50</v>
      </c>
      <c r="J313">
        <v>972190893</v>
      </c>
      <c r="K313" t="s">
        <v>51</v>
      </c>
      <c r="L313" t="s">
        <v>28</v>
      </c>
      <c r="M313" t="s">
        <v>30</v>
      </c>
      <c r="N313">
        <f t="shared" si="121"/>
        <v>0</v>
      </c>
      <c r="O313">
        <f t="shared" si="122"/>
        <v>1</v>
      </c>
      <c r="P313" t="s">
        <v>29</v>
      </c>
      <c r="R313" t="s">
        <v>31</v>
      </c>
      <c r="S313" t="s">
        <v>738</v>
      </c>
      <c r="T313" t="s">
        <v>53</v>
      </c>
      <c r="U313">
        <f t="shared" si="123"/>
        <v>10</v>
      </c>
      <c r="V313" t="s">
        <v>5002</v>
      </c>
      <c r="W313" t="s">
        <v>5004</v>
      </c>
      <c r="X313" s="25" t="s">
        <v>3481</v>
      </c>
      <c r="Y313">
        <v>2</v>
      </c>
      <c r="Z313">
        <v>107</v>
      </c>
      <c r="AA313">
        <v>1</v>
      </c>
      <c r="AB313">
        <v>1</v>
      </c>
      <c r="AC313">
        <v>10</v>
      </c>
      <c r="AD313" t="s">
        <v>2830</v>
      </c>
      <c r="AE313" s="74" t="str">
        <f t="shared" si="89"/>
        <v>r06725002李璨婷</v>
      </c>
      <c r="AF313" s="74">
        <f t="shared" si="113"/>
        <v>0</v>
      </c>
      <c r="AG313" s="74">
        <f t="shared" si="90"/>
        <v>1</v>
      </c>
      <c r="AH313" s="74">
        <f t="shared" si="114"/>
        <v>10</v>
      </c>
      <c r="AI313" s="74">
        <f t="shared" si="115"/>
        <v>0</v>
      </c>
      <c r="AJ313" s="74">
        <f t="shared" si="116"/>
        <v>0</v>
      </c>
      <c r="AK313" s="74">
        <f t="shared" si="117"/>
        <v>0</v>
      </c>
      <c r="AL313" s="73" t="str">
        <f t="shared" si="118"/>
        <v>所</v>
      </c>
      <c r="AM313" s="73" t="str">
        <f>IF($F313="學生",VLOOKUP($H313,系所名稱!$B$1:$D$122,3,FALSE),"非在校生")</f>
        <v>資管</v>
      </c>
      <c r="AN313" s="74" t="str">
        <f t="shared" si="119"/>
        <v>資管所</v>
      </c>
      <c r="AO313" s="74" t="str">
        <f t="shared" si="120"/>
        <v>資管所</v>
      </c>
    </row>
    <row r="314" spans="1:41">
      <c r="B314" t="s">
        <v>46</v>
      </c>
      <c r="T314" t="s">
        <v>53</v>
      </c>
      <c r="V314" t="s">
        <v>5839</v>
      </c>
      <c r="X314" s="25" t="s">
        <v>5001</v>
      </c>
      <c r="AE314" s="74" t="str">
        <f t="shared" si="89"/>
        <v>r06725002李璨婷</v>
      </c>
      <c r="AF314" s="74"/>
      <c r="AG314" s="74">
        <f t="shared" si="90"/>
        <v>0</v>
      </c>
      <c r="AH314" s="74">
        <v>-70</v>
      </c>
      <c r="AI314" s="74"/>
      <c r="AJ314" s="74"/>
      <c r="AK314" s="74"/>
      <c r="AL314" s="73"/>
      <c r="AM314" s="73" t="str">
        <f>IF($F314="學生",VLOOKUP($H314,系所名稱!$B$1:$D$122,3,FALSE),"非在校生")</f>
        <v>非在校生</v>
      </c>
      <c r="AN314" s="74"/>
      <c r="AO314" s="74"/>
    </row>
    <row r="315" spans="1:41">
      <c r="A315" t="s">
        <v>4962</v>
      </c>
      <c r="B315" t="s">
        <v>46</v>
      </c>
      <c r="C315" t="s">
        <v>47</v>
      </c>
      <c r="D315" t="s">
        <v>21</v>
      </c>
      <c r="E315" t="s">
        <v>48</v>
      </c>
      <c r="F315" t="s">
        <v>23</v>
      </c>
      <c r="G315" t="s">
        <v>24</v>
      </c>
      <c r="H315" t="s">
        <v>49</v>
      </c>
      <c r="I315" t="s">
        <v>50</v>
      </c>
      <c r="J315">
        <v>972190893</v>
      </c>
      <c r="K315" t="s">
        <v>51</v>
      </c>
      <c r="L315" t="s">
        <v>28</v>
      </c>
      <c r="M315" t="s">
        <v>30</v>
      </c>
      <c r="N315" t="s">
        <v>4952</v>
      </c>
      <c r="P315" t="s">
        <v>30</v>
      </c>
      <c r="R315" t="s">
        <v>283</v>
      </c>
      <c r="S315" t="s">
        <v>922</v>
      </c>
      <c r="T315" t="s">
        <v>53</v>
      </c>
      <c r="U315">
        <v>6</v>
      </c>
      <c r="V315" t="s">
        <v>5002</v>
      </c>
      <c r="W315" t="s">
        <v>5004</v>
      </c>
      <c r="X315" s="25" t="s">
        <v>4981</v>
      </c>
      <c r="Y315">
        <v>2</v>
      </c>
      <c r="Z315">
        <v>107</v>
      </c>
      <c r="AA315">
        <v>1</v>
      </c>
      <c r="AB315">
        <v>1</v>
      </c>
      <c r="AC315">
        <v>10</v>
      </c>
      <c r="AD315" t="s">
        <v>30</v>
      </c>
      <c r="AE315" s="74" t="str">
        <f t="shared" si="89"/>
        <v>r06725002李璨婷</v>
      </c>
      <c r="AF315" s="74">
        <f t="shared" ref="AF315:AF378" si="124">IF($R315="網路報名",IF($P315="否",1,0),0)</f>
        <v>1</v>
      </c>
      <c r="AG315" s="74">
        <f t="shared" si="90"/>
        <v>0</v>
      </c>
      <c r="AH315" s="74">
        <f t="shared" ref="AH315:AH378" si="125">IF(R315="志工",AC315*2,IF(AG315=1,AC315,0))</f>
        <v>0</v>
      </c>
      <c r="AI315" s="74">
        <f t="shared" ref="AI315:AI378" si="126">IF(AB315=1,IF(AF315=1,1,0),0)</f>
        <v>1</v>
      </c>
      <c r="AJ315" s="74">
        <f t="shared" ref="AJ315:AJ378" si="127">IF(R315="現場報名",1,0)</f>
        <v>0</v>
      </c>
      <c r="AK315" s="74">
        <f t="shared" ref="AK315:AK378" si="128">IF(R315="志工",1,0)</f>
        <v>0</v>
      </c>
      <c r="AL315" s="73" t="str">
        <f t="shared" ref="AL315:AL378" si="129">IF($F315="學生",IF($I315="學士班","系","所"),"其他")</f>
        <v>所</v>
      </c>
      <c r="AM315" s="73" t="str">
        <f>IF($F315="學生",VLOOKUP($H315,系所名稱!$B$1:$D$122,3,FALSE),"非在校生")</f>
        <v>資管</v>
      </c>
      <c r="AN315" s="74" t="str">
        <f t="shared" ref="AN315:AN378" si="130">IF($AM315="EMBA","EMBA",IF($AM315="GMBA","GMBA",IF($AM315="EiMBA","EiMBA",IF($AM315="其他","其他系所",IF($AM315="非在校生","其他",CONCATENATE($AM315,$AL315))))))</f>
        <v>資管所</v>
      </c>
      <c r="AO315" s="74" t="str">
        <f t="shared" ref="AO315:AO378" si="131">IF($AN315="會計所","會研所",$AN315)</f>
        <v>資管所</v>
      </c>
    </row>
    <row r="316" spans="1:41">
      <c r="A316" t="s">
        <v>6471</v>
      </c>
      <c r="B316" t="s">
        <v>46</v>
      </c>
      <c r="C316" t="s">
        <v>47</v>
      </c>
      <c r="D316" t="s">
        <v>21</v>
      </c>
      <c r="E316" t="s">
        <v>48</v>
      </c>
      <c r="F316" t="s">
        <v>23</v>
      </c>
      <c r="G316" t="s">
        <v>24</v>
      </c>
      <c r="H316" t="s">
        <v>49</v>
      </c>
      <c r="I316" t="s">
        <v>50</v>
      </c>
      <c r="J316">
        <v>972190893</v>
      </c>
      <c r="K316" t="s">
        <v>51</v>
      </c>
      <c r="L316" t="s">
        <v>28</v>
      </c>
      <c r="M316" t="s">
        <v>30</v>
      </c>
      <c r="N316" t="s">
        <v>4952</v>
      </c>
      <c r="P316" t="s">
        <v>29</v>
      </c>
      <c r="R316" t="s">
        <v>5919</v>
      </c>
      <c r="S316" t="s">
        <v>52</v>
      </c>
      <c r="T316" t="s">
        <v>53</v>
      </c>
      <c r="U316">
        <v>6</v>
      </c>
      <c r="V316" t="s">
        <v>5002</v>
      </c>
      <c r="W316" t="s">
        <v>6687</v>
      </c>
      <c r="X316" s="25" t="s">
        <v>6700</v>
      </c>
      <c r="Y316">
        <v>2</v>
      </c>
      <c r="Z316">
        <v>107</v>
      </c>
      <c r="AA316">
        <v>1</v>
      </c>
      <c r="AB316">
        <v>1</v>
      </c>
      <c r="AC316">
        <v>10</v>
      </c>
      <c r="AD316" t="s">
        <v>30</v>
      </c>
      <c r="AE316" s="74" t="str">
        <f t="shared" si="89"/>
        <v>r06725002李璨婷</v>
      </c>
      <c r="AF316" s="74">
        <f t="shared" si="124"/>
        <v>0</v>
      </c>
      <c r="AG316" s="74">
        <f t="shared" si="90"/>
        <v>1</v>
      </c>
      <c r="AH316" s="74">
        <f t="shared" si="125"/>
        <v>10</v>
      </c>
      <c r="AI316" s="74">
        <f t="shared" si="126"/>
        <v>0</v>
      </c>
      <c r="AJ316" s="74">
        <f t="shared" si="127"/>
        <v>0</v>
      </c>
      <c r="AK316" s="74">
        <f t="shared" si="128"/>
        <v>0</v>
      </c>
      <c r="AL316" s="73" t="str">
        <f t="shared" si="129"/>
        <v>所</v>
      </c>
      <c r="AM316" s="73" t="str">
        <f>IF($F316="學生",VLOOKUP($H316,系所名稱!$B$1:$D$122,3,FALSE),"非在校生")</f>
        <v>資管</v>
      </c>
      <c r="AN316" s="74" t="str">
        <f t="shared" si="130"/>
        <v>資管所</v>
      </c>
      <c r="AO316" s="74" t="str">
        <f t="shared" si="131"/>
        <v>資管所</v>
      </c>
    </row>
    <row r="317" spans="1:41">
      <c r="A317" t="s">
        <v>142</v>
      </c>
      <c r="B317" t="s">
        <v>143</v>
      </c>
      <c r="C317" t="s">
        <v>144</v>
      </c>
      <c r="D317" t="s">
        <v>38</v>
      </c>
      <c r="E317" t="s">
        <v>145</v>
      </c>
      <c r="F317" t="s">
        <v>23</v>
      </c>
      <c r="G317" t="s">
        <v>58</v>
      </c>
      <c r="H317" t="s">
        <v>146</v>
      </c>
      <c r="I317" t="s">
        <v>50</v>
      </c>
      <c r="J317">
        <v>919354495</v>
      </c>
      <c r="K317" t="s">
        <v>147</v>
      </c>
      <c r="L317" t="s">
        <v>28</v>
      </c>
      <c r="M317" t="s">
        <v>30</v>
      </c>
      <c r="N317">
        <f t="shared" ref="N317:N324" si="132">IF($R317="網路報名",IF($P317="否",1,0),0)</f>
        <v>0</v>
      </c>
      <c r="O317">
        <f t="shared" ref="O317:O324" si="133">IF($R317="網路報名",IF($P317="是",1,0),0)</f>
        <v>1</v>
      </c>
      <c r="P317" t="s">
        <v>29</v>
      </c>
      <c r="R317" t="s">
        <v>31</v>
      </c>
      <c r="S317" t="s">
        <v>148</v>
      </c>
      <c r="T317" t="s">
        <v>149</v>
      </c>
      <c r="U317">
        <f t="shared" ref="U317:U324" si="134">IF($R317="志工",$AC317*2,IF($R317="網路報名",$AC317,0))</f>
        <v>10</v>
      </c>
      <c r="V317" t="s">
        <v>5002</v>
      </c>
      <c r="W317" t="s">
        <v>5004</v>
      </c>
      <c r="X317" s="25" t="s">
        <v>289</v>
      </c>
      <c r="Y317">
        <v>2</v>
      </c>
      <c r="Z317">
        <v>107</v>
      </c>
      <c r="AA317">
        <v>1</v>
      </c>
      <c r="AB317">
        <v>1</v>
      </c>
      <c r="AC317">
        <v>10</v>
      </c>
      <c r="AD317" t="s">
        <v>29</v>
      </c>
      <c r="AE317" s="74" t="str">
        <f t="shared" si="89"/>
        <v>r05123021杜川東</v>
      </c>
      <c r="AF317" s="74">
        <f t="shared" si="124"/>
        <v>0</v>
      </c>
      <c r="AG317" s="74">
        <f t="shared" si="90"/>
        <v>1</v>
      </c>
      <c r="AH317" s="74">
        <f t="shared" si="125"/>
        <v>10</v>
      </c>
      <c r="AI317" s="74">
        <f t="shared" si="126"/>
        <v>0</v>
      </c>
      <c r="AJ317" s="74">
        <f t="shared" si="127"/>
        <v>0</v>
      </c>
      <c r="AK317" s="74">
        <f t="shared" si="128"/>
        <v>0</v>
      </c>
      <c r="AL317" s="73" t="str">
        <f t="shared" si="129"/>
        <v>所</v>
      </c>
      <c r="AM317" s="73" t="str">
        <f>IF($F317="學生",VLOOKUP($H317,系所名稱!$B$1:$D$122,3,FALSE),"非在校生")</f>
        <v>其他</v>
      </c>
      <c r="AN317" s="74" t="str">
        <f t="shared" si="130"/>
        <v>其他系所</v>
      </c>
      <c r="AO317" s="74" t="str">
        <f t="shared" si="131"/>
        <v>其他系所</v>
      </c>
    </row>
    <row r="318" spans="1:41">
      <c r="A318" t="s">
        <v>450</v>
      </c>
      <c r="B318" t="s">
        <v>143</v>
      </c>
      <c r="C318" t="s">
        <v>144</v>
      </c>
      <c r="D318" t="s">
        <v>38</v>
      </c>
      <c r="E318" t="s">
        <v>145</v>
      </c>
      <c r="F318" t="s">
        <v>23</v>
      </c>
      <c r="G318" t="s">
        <v>58</v>
      </c>
      <c r="H318" t="s">
        <v>146</v>
      </c>
      <c r="I318" t="s">
        <v>50</v>
      </c>
      <c r="J318">
        <v>919354495</v>
      </c>
      <c r="K318" t="s">
        <v>147</v>
      </c>
      <c r="L318" t="s">
        <v>28</v>
      </c>
      <c r="M318" t="s">
        <v>30</v>
      </c>
      <c r="N318">
        <f t="shared" si="132"/>
        <v>0</v>
      </c>
      <c r="O318">
        <f t="shared" si="133"/>
        <v>1</v>
      </c>
      <c r="P318" t="s">
        <v>29</v>
      </c>
      <c r="R318" s="1" t="s">
        <v>365</v>
      </c>
      <c r="S318" t="s">
        <v>148</v>
      </c>
      <c r="T318" t="s">
        <v>149</v>
      </c>
      <c r="U318">
        <f t="shared" si="134"/>
        <v>10</v>
      </c>
      <c r="V318" t="s">
        <v>5002</v>
      </c>
      <c r="W318" t="s">
        <v>5004</v>
      </c>
      <c r="X318" s="88" t="s">
        <v>359</v>
      </c>
      <c r="Y318">
        <v>2</v>
      </c>
      <c r="Z318">
        <v>107</v>
      </c>
      <c r="AA318">
        <v>1</v>
      </c>
      <c r="AB318">
        <v>1</v>
      </c>
      <c r="AC318">
        <v>10</v>
      </c>
      <c r="AD318" t="s">
        <v>29</v>
      </c>
      <c r="AE318" s="74" t="str">
        <f t="shared" si="89"/>
        <v>r05123021杜川東</v>
      </c>
      <c r="AF318" s="74">
        <f t="shared" si="124"/>
        <v>0</v>
      </c>
      <c r="AG318" s="74">
        <f t="shared" si="90"/>
        <v>1</v>
      </c>
      <c r="AH318" s="74">
        <f t="shared" si="125"/>
        <v>10</v>
      </c>
      <c r="AI318" s="74">
        <f t="shared" si="126"/>
        <v>0</v>
      </c>
      <c r="AJ318" s="74">
        <f t="shared" si="127"/>
        <v>0</v>
      </c>
      <c r="AK318" s="74">
        <f t="shared" si="128"/>
        <v>0</v>
      </c>
      <c r="AL318" s="73" t="str">
        <f t="shared" si="129"/>
        <v>所</v>
      </c>
      <c r="AM318" s="73" t="str">
        <f>IF($F318="學生",VLOOKUP($H318,系所名稱!$B$1:$D$122,3,FALSE),"非在校生")</f>
        <v>其他</v>
      </c>
      <c r="AN318" s="74" t="str">
        <f t="shared" si="130"/>
        <v>其他系所</v>
      </c>
      <c r="AO318" s="74" t="str">
        <f t="shared" si="131"/>
        <v>其他系所</v>
      </c>
    </row>
    <row r="319" spans="1:41">
      <c r="A319" t="s">
        <v>932</v>
      </c>
      <c r="B319" t="s">
        <v>143</v>
      </c>
      <c r="C319" t="s">
        <v>144</v>
      </c>
      <c r="D319" t="s">
        <v>38</v>
      </c>
      <c r="E319" t="s">
        <v>145</v>
      </c>
      <c r="F319" t="s">
        <v>23</v>
      </c>
      <c r="G319" t="s">
        <v>58</v>
      </c>
      <c r="H319" t="s">
        <v>146</v>
      </c>
      <c r="I319" t="s">
        <v>50</v>
      </c>
      <c r="J319">
        <v>919354495</v>
      </c>
      <c r="K319" t="s">
        <v>147</v>
      </c>
      <c r="L319" t="s">
        <v>28</v>
      </c>
      <c r="M319" t="s">
        <v>30</v>
      </c>
      <c r="N319">
        <f t="shared" si="132"/>
        <v>0</v>
      </c>
      <c r="O319">
        <f t="shared" si="133"/>
        <v>1</v>
      </c>
      <c r="P319" t="s">
        <v>29</v>
      </c>
      <c r="R319" t="s">
        <v>921</v>
      </c>
      <c r="S319" t="s">
        <v>148</v>
      </c>
      <c r="T319" t="s">
        <v>149</v>
      </c>
      <c r="U319">
        <f t="shared" si="134"/>
        <v>10</v>
      </c>
      <c r="V319" t="s">
        <v>5002</v>
      </c>
      <c r="W319" t="s">
        <v>5004</v>
      </c>
      <c r="X319" s="25" t="s">
        <v>923</v>
      </c>
      <c r="Y319">
        <v>2</v>
      </c>
      <c r="Z319">
        <v>107</v>
      </c>
      <c r="AA319">
        <v>1</v>
      </c>
      <c r="AB319">
        <v>1</v>
      </c>
      <c r="AC319">
        <v>10</v>
      </c>
      <c r="AD319" t="s">
        <v>29</v>
      </c>
      <c r="AE319" s="74" t="str">
        <f t="shared" si="89"/>
        <v>r05123021杜川東</v>
      </c>
      <c r="AF319" s="74">
        <f t="shared" si="124"/>
        <v>0</v>
      </c>
      <c r="AG319" s="74">
        <f t="shared" si="90"/>
        <v>1</v>
      </c>
      <c r="AH319" s="74">
        <f t="shared" si="125"/>
        <v>10</v>
      </c>
      <c r="AI319" s="74">
        <f t="shared" si="126"/>
        <v>0</v>
      </c>
      <c r="AJ319" s="74">
        <f t="shared" si="127"/>
        <v>0</v>
      </c>
      <c r="AK319" s="74">
        <f t="shared" si="128"/>
        <v>0</v>
      </c>
      <c r="AL319" s="73" t="str">
        <f t="shared" si="129"/>
        <v>所</v>
      </c>
      <c r="AM319" s="73" t="str">
        <f>IF($F319="學生",VLOOKUP($H319,系所名稱!$B$1:$D$122,3,FALSE),"非在校生")</f>
        <v>其他</v>
      </c>
      <c r="AN319" s="74" t="str">
        <f t="shared" si="130"/>
        <v>其他系所</v>
      </c>
      <c r="AO319" s="74" t="str">
        <f t="shared" si="131"/>
        <v>其他系所</v>
      </c>
    </row>
    <row r="320" spans="1:41">
      <c r="A320" t="s">
        <v>1114</v>
      </c>
      <c r="B320" t="s">
        <v>143</v>
      </c>
      <c r="C320" t="s">
        <v>144</v>
      </c>
      <c r="D320" t="s">
        <v>38</v>
      </c>
      <c r="E320" t="s">
        <v>145</v>
      </c>
      <c r="F320" t="s">
        <v>23</v>
      </c>
      <c r="G320" t="s">
        <v>58</v>
      </c>
      <c r="H320" t="s">
        <v>146</v>
      </c>
      <c r="I320" t="s">
        <v>50</v>
      </c>
      <c r="J320">
        <v>919354495</v>
      </c>
      <c r="K320" t="s">
        <v>147</v>
      </c>
      <c r="L320" t="s">
        <v>28</v>
      </c>
      <c r="M320" t="s">
        <v>30</v>
      </c>
      <c r="N320">
        <f t="shared" si="132"/>
        <v>0</v>
      </c>
      <c r="O320">
        <f t="shared" si="133"/>
        <v>1</v>
      </c>
      <c r="P320" t="s">
        <v>29</v>
      </c>
      <c r="R320" s="78" t="s">
        <v>1063</v>
      </c>
      <c r="S320" t="s">
        <v>148</v>
      </c>
      <c r="T320" t="s">
        <v>149</v>
      </c>
      <c r="U320">
        <f t="shared" si="134"/>
        <v>10</v>
      </c>
      <c r="V320" t="s">
        <v>5002</v>
      </c>
      <c r="W320" t="s">
        <v>5004</v>
      </c>
      <c r="X320" s="25" t="s">
        <v>1065</v>
      </c>
      <c r="Y320">
        <v>2</v>
      </c>
      <c r="Z320">
        <v>107</v>
      </c>
      <c r="AA320">
        <v>1</v>
      </c>
      <c r="AB320">
        <v>1</v>
      </c>
      <c r="AC320">
        <v>10</v>
      </c>
      <c r="AD320" t="s">
        <v>29</v>
      </c>
      <c r="AE320" s="74" t="str">
        <f t="shared" si="89"/>
        <v>r05123021杜川東</v>
      </c>
      <c r="AF320" s="74">
        <f t="shared" si="124"/>
        <v>0</v>
      </c>
      <c r="AG320" s="74">
        <f t="shared" si="90"/>
        <v>1</v>
      </c>
      <c r="AH320" s="74">
        <f t="shared" si="125"/>
        <v>10</v>
      </c>
      <c r="AI320" s="74">
        <f t="shared" si="126"/>
        <v>0</v>
      </c>
      <c r="AJ320" s="74">
        <f t="shared" si="127"/>
        <v>0</v>
      </c>
      <c r="AK320" s="74">
        <f t="shared" si="128"/>
        <v>0</v>
      </c>
      <c r="AL320" s="73" t="str">
        <f t="shared" si="129"/>
        <v>所</v>
      </c>
      <c r="AM320" s="73" t="str">
        <f>IF($F320="學生",VLOOKUP($H320,系所名稱!$B$1:$D$122,3,FALSE),"非在校生")</f>
        <v>其他</v>
      </c>
      <c r="AN320" s="74" t="str">
        <f t="shared" si="130"/>
        <v>其他系所</v>
      </c>
      <c r="AO320" s="74" t="str">
        <f t="shared" si="131"/>
        <v>其他系所</v>
      </c>
    </row>
    <row r="321" spans="1:41">
      <c r="A321" t="s">
        <v>1690</v>
      </c>
      <c r="B321" t="s">
        <v>143</v>
      </c>
      <c r="C321" t="s">
        <v>144</v>
      </c>
      <c r="D321" t="s">
        <v>38</v>
      </c>
      <c r="E321" t="s">
        <v>145</v>
      </c>
      <c r="F321" t="s">
        <v>23</v>
      </c>
      <c r="G321" t="s">
        <v>58</v>
      </c>
      <c r="H321" t="s">
        <v>146</v>
      </c>
      <c r="I321" t="s">
        <v>50</v>
      </c>
      <c r="J321">
        <v>919354495</v>
      </c>
      <c r="K321" t="s">
        <v>147</v>
      </c>
      <c r="L321" t="s">
        <v>28</v>
      </c>
      <c r="M321" t="s">
        <v>30</v>
      </c>
      <c r="N321">
        <f t="shared" si="132"/>
        <v>0</v>
      </c>
      <c r="O321">
        <f t="shared" si="133"/>
        <v>1</v>
      </c>
      <c r="P321" t="s">
        <v>29</v>
      </c>
      <c r="R321" s="78" t="s">
        <v>31</v>
      </c>
      <c r="S321" t="s">
        <v>148</v>
      </c>
      <c r="T321" t="s">
        <v>149</v>
      </c>
      <c r="U321">
        <f t="shared" si="134"/>
        <v>10</v>
      </c>
      <c r="V321" t="s">
        <v>5002</v>
      </c>
      <c r="W321" t="s">
        <v>5004</v>
      </c>
      <c r="X321" s="25" t="s">
        <v>1567</v>
      </c>
      <c r="Y321">
        <v>2</v>
      </c>
      <c r="Z321">
        <v>107</v>
      </c>
      <c r="AA321">
        <v>1</v>
      </c>
      <c r="AB321">
        <v>1</v>
      </c>
      <c r="AC321">
        <v>10</v>
      </c>
      <c r="AE321" s="74" t="str">
        <f t="shared" si="89"/>
        <v>r05123021杜川東</v>
      </c>
      <c r="AF321" s="74">
        <f t="shared" si="124"/>
        <v>0</v>
      </c>
      <c r="AG321" s="74">
        <f t="shared" si="90"/>
        <v>1</v>
      </c>
      <c r="AH321" s="74">
        <f t="shared" si="125"/>
        <v>10</v>
      </c>
      <c r="AI321" s="74">
        <f t="shared" si="126"/>
        <v>0</v>
      </c>
      <c r="AJ321" s="74">
        <f t="shared" si="127"/>
        <v>0</v>
      </c>
      <c r="AK321" s="74">
        <f t="shared" si="128"/>
        <v>0</v>
      </c>
      <c r="AL321" s="73" t="str">
        <f t="shared" si="129"/>
        <v>所</v>
      </c>
      <c r="AM321" s="73" t="str">
        <f>IF($F321="學生",VLOOKUP($H321,系所名稱!$B$1:$D$122,3,FALSE),"非在校生")</f>
        <v>其他</v>
      </c>
      <c r="AN321" s="74" t="str">
        <f t="shared" si="130"/>
        <v>其他系所</v>
      </c>
      <c r="AO321" s="74" t="str">
        <f t="shared" si="131"/>
        <v>其他系所</v>
      </c>
    </row>
    <row r="322" spans="1:41">
      <c r="A322" t="s">
        <v>932</v>
      </c>
      <c r="B322" t="s">
        <v>143</v>
      </c>
      <c r="C322" t="s">
        <v>144</v>
      </c>
      <c r="D322" t="s">
        <v>38</v>
      </c>
      <c r="E322" t="s">
        <v>145</v>
      </c>
      <c r="F322" t="s">
        <v>23</v>
      </c>
      <c r="G322" t="s">
        <v>58</v>
      </c>
      <c r="H322" t="s">
        <v>146</v>
      </c>
      <c r="I322" t="s">
        <v>50</v>
      </c>
      <c r="J322">
        <v>919354495</v>
      </c>
      <c r="K322" t="s">
        <v>147</v>
      </c>
      <c r="L322" t="s">
        <v>28</v>
      </c>
      <c r="M322" t="s">
        <v>30</v>
      </c>
      <c r="N322">
        <f t="shared" si="132"/>
        <v>0</v>
      </c>
      <c r="O322">
        <f t="shared" si="133"/>
        <v>1</v>
      </c>
      <c r="P322" t="s">
        <v>29</v>
      </c>
      <c r="R322" t="s">
        <v>2021</v>
      </c>
      <c r="S322" t="s">
        <v>148</v>
      </c>
      <c r="T322" t="s">
        <v>149</v>
      </c>
      <c r="U322">
        <f t="shared" si="134"/>
        <v>10</v>
      </c>
      <c r="V322" t="s">
        <v>5002</v>
      </c>
      <c r="W322" t="s">
        <v>5004</v>
      </c>
      <c r="X322" s="25" t="s">
        <v>1996</v>
      </c>
      <c r="Y322">
        <v>2</v>
      </c>
      <c r="Z322">
        <v>107</v>
      </c>
      <c r="AA322">
        <v>1</v>
      </c>
      <c r="AB322">
        <v>1</v>
      </c>
      <c r="AC322">
        <v>10</v>
      </c>
      <c r="AD322" t="s">
        <v>29</v>
      </c>
      <c r="AE322" s="74" t="str">
        <f t="shared" ref="AE322:AE385" si="135">CONCATENATE($T322,$B322)</f>
        <v>r05123021杜川東</v>
      </c>
      <c r="AF322" s="74">
        <f t="shared" si="124"/>
        <v>0</v>
      </c>
      <c r="AG322" s="74">
        <f t="shared" ref="AG322:AG385" si="136">IF(OR($R322="網路報名",$R322="邀請制"),IF($P322="是",1,0),0)</f>
        <v>1</v>
      </c>
      <c r="AH322" s="74">
        <f t="shared" si="125"/>
        <v>10</v>
      </c>
      <c r="AI322" s="74">
        <f t="shared" si="126"/>
        <v>0</v>
      </c>
      <c r="AJ322" s="74">
        <f t="shared" si="127"/>
        <v>0</v>
      </c>
      <c r="AK322" s="74">
        <f t="shared" si="128"/>
        <v>0</v>
      </c>
      <c r="AL322" s="73" t="str">
        <f t="shared" si="129"/>
        <v>所</v>
      </c>
      <c r="AM322" s="73" t="str">
        <f>IF($F322="學生",VLOOKUP($H322,系所名稱!$B$1:$D$122,3,FALSE),"非在校生")</f>
        <v>其他</v>
      </c>
      <c r="AN322" s="74" t="str">
        <f t="shared" si="130"/>
        <v>其他系所</v>
      </c>
      <c r="AO322" s="74" t="str">
        <f t="shared" si="131"/>
        <v>其他系所</v>
      </c>
    </row>
    <row r="323" spans="1:41">
      <c r="A323" t="s">
        <v>2365</v>
      </c>
      <c r="B323" t="s">
        <v>143</v>
      </c>
      <c r="C323" t="s">
        <v>144</v>
      </c>
      <c r="D323" t="s">
        <v>38</v>
      </c>
      <c r="E323" t="s">
        <v>145</v>
      </c>
      <c r="F323" t="s">
        <v>23</v>
      </c>
      <c r="G323" t="s">
        <v>58</v>
      </c>
      <c r="H323" t="s">
        <v>146</v>
      </c>
      <c r="I323" t="s">
        <v>50</v>
      </c>
      <c r="J323">
        <v>919354495</v>
      </c>
      <c r="K323" t="s">
        <v>147</v>
      </c>
      <c r="L323" t="s">
        <v>28</v>
      </c>
      <c r="M323" t="s">
        <v>30</v>
      </c>
      <c r="N323">
        <f t="shared" si="132"/>
        <v>0</v>
      </c>
      <c r="O323">
        <f t="shared" si="133"/>
        <v>1</v>
      </c>
      <c r="P323" t="s">
        <v>29</v>
      </c>
      <c r="R323" t="s">
        <v>3300</v>
      </c>
      <c r="S323" t="s">
        <v>148</v>
      </c>
      <c r="T323" t="s">
        <v>149</v>
      </c>
      <c r="U323">
        <f t="shared" si="134"/>
        <v>10</v>
      </c>
      <c r="V323" t="s">
        <v>3302</v>
      </c>
      <c r="W323" t="s">
        <v>5006</v>
      </c>
      <c r="X323" s="25" t="s">
        <v>5003</v>
      </c>
      <c r="Y323">
        <v>2</v>
      </c>
      <c r="Z323">
        <v>107</v>
      </c>
      <c r="AA323">
        <v>1</v>
      </c>
      <c r="AB323">
        <v>1</v>
      </c>
      <c r="AC323">
        <v>10</v>
      </c>
      <c r="AE323" s="74" t="str">
        <f t="shared" si="135"/>
        <v>r05123021杜川東</v>
      </c>
      <c r="AF323" s="74">
        <f t="shared" si="124"/>
        <v>0</v>
      </c>
      <c r="AG323" s="74">
        <f t="shared" si="136"/>
        <v>1</v>
      </c>
      <c r="AH323" s="74">
        <f t="shared" si="125"/>
        <v>10</v>
      </c>
      <c r="AI323" s="74">
        <f t="shared" si="126"/>
        <v>0</v>
      </c>
      <c r="AJ323" s="74">
        <f t="shared" si="127"/>
        <v>0</v>
      </c>
      <c r="AK323" s="74">
        <f t="shared" si="128"/>
        <v>0</v>
      </c>
      <c r="AL323" s="73" t="str">
        <f t="shared" si="129"/>
        <v>所</v>
      </c>
      <c r="AM323" s="73" t="str">
        <f>IF($F323="學生",VLOOKUP($H323,系所名稱!$B$1:$D$122,3,FALSE),"非在校生")</f>
        <v>其他</v>
      </c>
      <c r="AN323" s="74" t="str">
        <f t="shared" si="130"/>
        <v>其他系所</v>
      </c>
      <c r="AO323" s="74" t="str">
        <f t="shared" si="131"/>
        <v>其他系所</v>
      </c>
    </row>
    <row r="324" spans="1:41">
      <c r="A324" t="s">
        <v>2943</v>
      </c>
      <c r="B324" t="s">
        <v>143</v>
      </c>
      <c r="C324" t="s">
        <v>144</v>
      </c>
      <c r="D324" t="s">
        <v>38</v>
      </c>
      <c r="E324" t="s">
        <v>145</v>
      </c>
      <c r="F324" t="s">
        <v>23</v>
      </c>
      <c r="G324" t="s">
        <v>58</v>
      </c>
      <c r="H324" t="s">
        <v>146</v>
      </c>
      <c r="I324" t="s">
        <v>50</v>
      </c>
      <c r="J324">
        <v>919354495</v>
      </c>
      <c r="K324" t="s">
        <v>147</v>
      </c>
      <c r="L324" t="s">
        <v>28</v>
      </c>
      <c r="M324" t="s">
        <v>30</v>
      </c>
      <c r="N324">
        <f t="shared" si="132"/>
        <v>0</v>
      </c>
      <c r="O324">
        <f t="shared" si="133"/>
        <v>1</v>
      </c>
      <c r="P324" t="s">
        <v>29</v>
      </c>
      <c r="R324" t="s">
        <v>2775</v>
      </c>
      <c r="S324" t="s">
        <v>148</v>
      </c>
      <c r="T324" t="s">
        <v>149</v>
      </c>
      <c r="U324">
        <f t="shared" si="134"/>
        <v>10</v>
      </c>
      <c r="V324" t="s">
        <v>5002</v>
      </c>
      <c r="W324" t="s">
        <v>5004</v>
      </c>
      <c r="X324" s="25" t="s">
        <v>3292</v>
      </c>
      <c r="Y324">
        <v>2</v>
      </c>
      <c r="Z324">
        <v>107</v>
      </c>
      <c r="AA324">
        <v>1</v>
      </c>
      <c r="AB324">
        <v>1</v>
      </c>
      <c r="AC324">
        <v>10</v>
      </c>
      <c r="AD324" t="s">
        <v>2783</v>
      </c>
      <c r="AE324" s="74" t="str">
        <f t="shared" si="135"/>
        <v>r05123021杜川東</v>
      </c>
      <c r="AF324" s="74">
        <f t="shared" si="124"/>
        <v>0</v>
      </c>
      <c r="AG324" s="74">
        <f t="shared" si="136"/>
        <v>1</v>
      </c>
      <c r="AH324" s="74">
        <f t="shared" si="125"/>
        <v>10</v>
      </c>
      <c r="AI324" s="74">
        <f t="shared" si="126"/>
        <v>0</v>
      </c>
      <c r="AJ324" s="74">
        <f t="shared" si="127"/>
        <v>0</v>
      </c>
      <c r="AK324" s="74">
        <f t="shared" si="128"/>
        <v>0</v>
      </c>
      <c r="AL324" s="73" t="str">
        <f t="shared" si="129"/>
        <v>所</v>
      </c>
      <c r="AM324" s="73" t="str">
        <f>IF($F324="學生",VLOOKUP($H324,系所名稱!$B$1:$D$122,3,FALSE),"非在校生")</f>
        <v>其他</v>
      </c>
      <c r="AN324" s="74" t="str">
        <f t="shared" si="130"/>
        <v>其他系所</v>
      </c>
      <c r="AO324" s="74" t="str">
        <f t="shared" si="131"/>
        <v>其他系所</v>
      </c>
    </row>
    <row r="325" spans="1:41">
      <c r="A325" t="s">
        <v>5285</v>
      </c>
      <c r="B325" t="s">
        <v>143</v>
      </c>
      <c r="C325" t="s">
        <v>144</v>
      </c>
      <c r="D325" t="s">
        <v>38</v>
      </c>
      <c r="E325" t="s">
        <v>145</v>
      </c>
      <c r="F325" t="s">
        <v>23</v>
      </c>
      <c r="G325" t="s">
        <v>58</v>
      </c>
      <c r="H325" t="s">
        <v>146</v>
      </c>
      <c r="I325" t="s">
        <v>50</v>
      </c>
      <c r="J325">
        <v>919354495</v>
      </c>
      <c r="K325" t="s">
        <v>147</v>
      </c>
      <c r="L325" t="s">
        <v>28</v>
      </c>
      <c r="M325" t="s">
        <v>30</v>
      </c>
      <c r="N325" t="s">
        <v>4952</v>
      </c>
      <c r="P325" t="s">
        <v>29</v>
      </c>
      <c r="R325" t="s">
        <v>5293</v>
      </c>
      <c r="S325" t="s">
        <v>148</v>
      </c>
      <c r="T325" t="s">
        <v>149</v>
      </c>
      <c r="U325">
        <v>6</v>
      </c>
      <c r="V325" t="s">
        <v>5294</v>
      </c>
      <c r="W325" t="s">
        <v>5295</v>
      </c>
      <c r="X325" s="25" t="s">
        <v>5296</v>
      </c>
      <c r="Y325">
        <v>2</v>
      </c>
      <c r="Z325">
        <v>107</v>
      </c>
      <c r="AA325">
        <v>1</v>
      </c>
      <c r="AB325">
        <v>1</v>
      </c>
      <c r="AC325">
        <v>10</v>
      </c>
      <c r="AD325" t="s">
        <v>29</v>
      </c>
      <c r="AE325" s="74" t="str">
        <f t="shared" si="135"/>
        <v>r05123021杜川東</v>
      </c>
      <c r="AF325" s="74">
        <f t="shared" si="124"/>
        <v>0</v>
      </c>
      <c r="AG325" s="74">
        <f t="shared" si="136"/>
        <v>1</v>
      </c>
      <c r="AH325" s="74">
        <f t="shared" si="125"/>
        <v>10</v>
      </c>
      <c r="AI325" s="74">
        <f t="shared" si="126"/>
        <v>0</v>
      </c>
      <c r="AJ325" s="74">
        <f t="shared" si="127"/>
        <v>0</v>
      </c>
      <c r="AK325" s="74">
        <f t="shared" si="128"/>
        <v>0</v>
      </c>
      <c r="AL325" s="73" t="str">
        <f t="shared" si="129"/>
        <v>所</v>
      </c>
      <c r="AM325" s="73" t="str">
        <f>IF($F325="學生",VLOOKUP($H325,系所名稱!$B$1:$D$122,3,FALSE),"非在校生")</f>
        <v>其他</v>
      </c>
      <c r="AN325" s="74" t="str">
        <f t="shared" si="130"/>
        <v>其他系所</v>
      </c>
      <c r="AO325" s="74" t="str">
        <f t="shared" si="131"/>
        <v>其他系所</v>
      </c>
    </row>
    <row r="326" spans="1:41">
      <c r="A326" t="s">
        <v>5740</v>
      </c>
      <c r="B326" t="s">
        <v>143</v>
      </c>
      <c r="C326" t="s">
        <v>144</v>
      </c>
      <c r="D326" t="s">
        <v>38</v>
      </c>
      <c r="E326" t="s">
        <v>145</v>
      </c>
      <c r="F326" t="s">
        <v>23</v>
      </c>
      <c r="G326" t="s">
        <v>58</v>
      </c>
      <c r="H326" t="s">
        <v>146</v>
      </c>
      <c r="I326" t="s">
        <v>50</v>
      </c>
      <c r="J326">
        <v>919354495</v>
      </c>
      <c r="K326" t="s">
        <v>147</v>
      </c>
      <c r="L326" t="s">
        <v>28</v>
      </c>
      <c r="M326" t="s">
        <v>30</v>
      </c>
      <c r="N326" t="s">
        <v>4952</v>
      </c>
      <c r="P326" t="s">
        <v>29</v>
      </c>
      <c r="R326" t="s">
        <v>5724</v>
      </c>
      <c r="S326" t="s">
        <v>148</v>
      </c>
      <c r="T326" t="s">
        <v>149</v>
      </c>
      <c r="U326">
        <v>6</v>
      </c>
      <c r="V326" t="s">
        <v>5727</v>
      </c>
      <c r="W326" t="s">
        <v>5728</v>
      </c>
      <c r="X326" s="25" t="s">
        <v>5729</v>
      </c>
      <c r="Y326">
        <v>2</v>
      </c>
      <c r="Z326">
        <v>107</v>
      </c>
      <c r="AA326">
        <v>1</v>
      </c>
      <c r="AB326">
        <v>1</v>
      </c>
      <c r="AC326">
        <v>10</v>
      </c>
      <c r="AD326" t="s">
        <v>29</v>
      </c>
      <c r="AE326" s="74" t="str">
        <f t="shared" si="135"/>
        <v>r05123021杜川東</v>
      </c>
      <c r="AF326" s="74">
        <f t="shared" si="124"/>
        <v>0</v>
      </c>
      <c r="AG326" s="74">
        <f t="shared" si="136"/>
        <v>1</v>
      </c>
      <c r="AH326" s="74">
        <f t="shared" si="125"/>
        <v>10</v>
      </c>
      <c r="AI326" s="74">
        <f t="shared" si="126"/>
        <v>0</v>
      </c>
      <c r="AJ326" s="74">
        <f t="shared" si="127"/>
        <v>0</v>
      </c>
      <c r="AK326" s="74">
        <f t="shared" si="128"/>
        <v>0</v>
      </c>
      <c r="AL326" s="73" t="str">
        <f t="shared" si="129"/>
        <v>所</v>
      </c>
      <c r="AM326" s="73" t="str">
        <f>IF($F326="學生",VLOOKUP($H326,系所名稱!$B$1:$D$122,3,FALSE),"非在校生")</f>
        <v>其他</v>
      </c>
      <c r="AN326" s="74" t="str">
        <f t="shared" si="130"/>
        <v>其他系所</v>
      </c>
      <c r="AO326" s="74" t="str">
        <f t="shared" si="131"/>
        <v>其他系所</v>
      </c>
    </row>
    <row r="327" spans="1:41">
      <c r="A327" s="78" t="s">
        <v>2012</v>
      </c>
      <c r="B327" s="78" t="s">
        <v>2013</v>
      </c>
      <c r="C327" s="78" t="s">
        <v>2014</v>
      </c>
      <c r="D327" s="78" t="s">
        <v>21</v>
      </c>
      <c r="E327" s="78" t="s">
        <v>2015</v>
      </c>
      <c r="F327" s="78" t="s">
        <v>23</v>
      </c>
      <c r="G327" s="78" t="s">
        <v>24</v>
      </c>
      <c r="H327" s="78" t="s">
        <v>76</v>
      </c>
      <c r="I327" s="78" t="s">
        <v>41</v>
      </c>
      <c r="J327" s="78">
        <v>972340203</v>
      </c>
      <c r="K327" s="78" t="s">
        <v>2016</v>
      </c>
      <c r="L327" s="78" t="s">
        <v>28</v>
      </c>
      <c r="M327" s="78" t="s">
        <v>30</v>
      </c>
      <c r="N327">
        <f>IF($R327="網路報名",IF($P327="否",1,0),0)</f>
        <v>1</v>
      </c>
      <c r="O327">
        <f>IF($R327="網路報名",IF($P327="是",1,0),0)</f>
        <v>0</v>
      </c>
      <c r="P327" s="78" t="s">
        <v>30</v>
      </c>
      <c r="Q327" s="78"/>
      <c r="R327" s="78" t="s">
        <v>2017</v>
      </c>
      <c r="S327" s="78" t="s">
        <v>2018</v>
      </c>
      <c r="T327" s="78" t="s">
        <v>2019</v>
      </c>
      <c r="U327">
        <f>IF($R327="志工",$AC327*2,IF($R327="網路報名",$AC327,0))</f>
        <v>10</v>
      </c>
      <c r="V327" t="s">
        <v>5002</v>
      </c>
      <c r="W327" t="s">
        <v>5004</v>
      </c>
      <c r="X327" s="25" t="s">
        <v>1996</v>
      </c>
      <c r="Y327" s="78">
        <v>2</v>
      </c>
      <c r="Z327" s="78">
        <v>107</v>
      </c>
      <c r="AA327" s="78">
        <v>1</v>
      </c>
      <c r="AB327" s="78">
        <v>1</v>
      </c>
      <c r="AC327" s="78">
        <v>10</v>
      </c>
      <c r="AD327" s="78" t="s">
        <v>30</v>
      </c>
      <c r="AE327" s="74" t="str">
        <f t="shared" si="135"/>
        <v>b07702062汪沛嫻</v>
      </c>
      <c r="AF327" s="74">
        <f t="shared" si="124"/>
        <v>1</v>
      </c>
      <c r="AG327" s="74">
        <f t="shared" si="136"/>
        <v>0</v>
      </c>
      <c r="AH327" s="74">
        <f t="shared" si="125"/>
        <v>0</v>
      </c>
      <c r="AI327" s="74">
        <f t="shared" si="126"/>
        <v>1</v>
      </c>
      <c r="AJ327" s="74">
        <f t="shared" si="127"/>
        <v>0</v>
      </c>
      <c r="AK327" s="74">
        <f t="shared" si="128"/>
        <v>0</v>
      </c>
      <c r="AL327" s="73" t="str">
        <f t="shared" si="129"/>
        <v>系</v>
      </c>
      <c r="AM327" s="73" t="str">
        <f>IF($F327="學生",VLOOKUP($H327,系所名稱!$B$1:$D$122,3,FALSE),"非在校生")</f>
        <v>會計</v>
      </c>
      <c r="AN327" s="74" t="str">
        <f t="shared" si="130"/>
        <v>會計系</v>
      </c>
      <c r="AO327" s="74" t="str">
        <f t="shared" si="131"/>
        <v>會計系</v>
      </c>
    </row>
    <row r="328" spans="1:41">
      <c r="A328" t="s">
        <v>2804</v>
      </c>
      <c r="B328" t="s">
        <v>2013</v>
      </c>
      <c r="C328" t="s">
        <v>2014</v>
      </c>
      <c r="D328" t="s">
        <v>21</v>
      </c>
      <c r="E328" t="s">
        <v>2015</v>
      </c>
      <c r="F328" t="s">
        <v>23</v>
      </c>
      <c r="G328" t="s">
        <v>24</v>
      </c>
      <c r="H328" t="s">
        <v>76</v>
      </c>
      <c r="I328" t="s">
        <v>41</v>
      </c>
      <c r="J328">
        <v>972340203</v>
      </c>
      <c r="K328" t="s">
        <v>2016</v>
      </c>
      <c r="L328" t="s">
        <v>28</v>
      </c>
      <c r="M328" t="s">
        <v>30</v>
      </c>
      <c r="N328">
        <f>IF($R328="網路報名",IF($P328="否",1,0),0)</f>
        <v>1</v>
      </c>
      <c r="O328">
        <f>IF($R328="網路報名",IF($P328="是",1,0),0)</f>
        <v>0</v>
      </c>
      <c r="P328" t="s">
        <v>2801</v>
      </c>
      <c r="R328" t="s">
        <v>2778</v>
      </c>
      <c r="S328" t="s">
        <v>2018</v>
      </c>
      <c r="T328" t="s">
        <v>2019</v>
      </c>
      <c r="U328">
        <f>IF($R328="志工",$AC328*2,IF($R328="網路報名",$AC328,0))</f>
        <v>10</v>
      </c>
      <c r="V328" t="s">
        <v>5002</v>
      </c>
      <c r="W328" t="s">
        <v>5004</v>
      </c>
      <c r="X328" s="25" t="s">
        <v>3292</v>
      </c>
      <c r="Y328">
        <v>2</v>
      </c>
      <c r="Z328">
        <v>107</v>
      </c>
      <c r="AA328">
        <v>1</v>
      </c>
      <c r="AB328">
        <v>1</v>
      </c>
      <c r="AC328">
        <v>10</v>
      </c>
      <c r="AD328" t="s">
        <v>30</v>
      </c>
      <c r="AE328" s="74" t="str">
        <f t="shared" si="135"/>
        <v>b07702062汪沛嫻</v>
      </c>
      <c r="AF328" s="74">
        <f t="shared" si="124"/>
        <v>1</v>
      </c>
      <c r="AG328" s="74">
        <f t="shared" si="136"/>
        <v>0</v>
      </c>
      <c r="AH328" s="74">
        <f t="shared" si="125"/>
        <v>0</v>
      </c>
      <c r="AI328" s="74">
        <f t="shared" si="126"/>
        <v>1</v>
      </c>
      <c r="AJ328" s="74">
        <f t="shared" si="127"/>
        <v>0</v>
      </c>
      <c r="AK328" s="74">
        <f t="shared" si="128"/>
        <v>0</v>
      </c>
      <c r="AL328" s="73" t="str">
        <f t="shared" si="129"/>
        <v>系</v>
      </c>
      <c r="AM328" s="73" t="str">
        <f>IF($F328="學生",VLOOKUP($H328,系所名稱!$B$1:$D$122,3,FALSE),"非在校生")</f>
        <v>會計</v>
      </c>
      <c r="AN328" s="74" t="str">
        <f t="shared" si="130"/>
        <v>會計系</v>
      </c>
      <c r="AO328" s="74" t="str">
        <f t="shared" si="131"/>
        <v>會計系</v>
      </c>
    </row>
    <row r="329" spans="1:41">
      <c r="A329" t="s">
        <v>3630</v>
      </c>
      <c r="B329" t="s">
        <v>3631</v>
      </c>
      <c r="C329" t="s">
        <v>3632</v>
      </c>
      <c r="D329" t="s">
        <v>21</v>
      </c>
      <c r="E329" t="s">
        <v>541</v>
      </c>
      <c r="F329" t="s">
        <v>23</v>
      </c>
      <c r="G329" t="s">
        <v>67</v>
      </c>
      <c r="H329" t="s">
        <v>68</v>
      </c>
      <c r="I329" t="s">
        <v>41</v>
      </c>
      <c r="J329">
        <v>910422822</v>
      </c>
      <c r="K329" t="s">
        <v>3633</v>
      </c>
      <c r="L329" t="s">
        <v>28</v>
      </c>
      <c r="M329" t="s">
        <v>30</v>
      </c>
      <c r="N329">
        <f>IF($R329="網路報名",IF($P329="否",1,0),0)</f>
        <v>0</v>
      </c>
      <c r="O329">
        <f>IF($R329="網路報名",IF($P329="是",1,0),0)</f>
        <v>1</v>
      </c>
      <c r="P329" t="s">
        <v>29</v>
      </c>
      <c r="R329" t="s">
        <v>3588</v>
      </c>
      <c r="S329" t="s">
        <v>738</v>
      </c>
      <c r="T329" t="s">
        <v>3634</v>
      </c>
      <c r="U329">
        <f>IF($R329="志工",$AC329*2,IF($R329="網路報名",$AC329,0))</f>
        <v>10</v>
      </c>
      <c r="V329" t="s">
        <v>5002</v>
      </c>
      <c r="W329" t="s">
        <v>5004</v>
      </c>
      <c r="X329" s="25" t="s">
        <v>3481</v>
      </c>
      <c r="Y329">
        <v>2</v>
      </c>
      <c r="Z329">
        <v>107</v>
      </c>
      <c r="AA329">
        <v>1</v>
      </c>
      <c r="AB329">
        <v>1</v>
      </c>
      <c r="AC329">
        <v>10</v>
      </c>
      <c r="AD329" t="s">
        <v>29</v>
      </c>
      <c r="AE329" s="74" t="str">
        <f t="shared" si="135"/>
        <v>b05610019沈宜儒</v>
      </c>
      <c r="AF329" s="74">
        <f t="shared" si="124"/>
        <v>0</v>
      </c>
      <c r="AG329" s="74">
        <f t="shared" si="136"/>
        <v>1</v>
      </c>
      <c r="AH329" s="74">
        <f t="shared" si="125"/>
        <v>10</v>
      </c>
      <c r="AI329" s="74">
        <f t="shared" si="126"/>
        <v>0</v>
      </c>
      <c r="AJ329" s="74">
        <f t="shared" si="127"/>
        <v>0</v>
      </c>
      <c r="AK329" s="74">
        <f t="shared" si="128"/>
        <v>0</v>
      </c>
      <c r="AL329" s="73" t="str">
        <f t="shared" si="129"/>
        <v>系</v>
      </c>
      <c r="AM329" s="73" t="str">
        <f>IF($F329="學生",VLOOKUP($H329,系所名稱!$B$1:$D$122,3,FALSE),"非在校生")</f>
        <v>其他</v>
      </c>
      <c r="AN329" s="74" t="str">
        <f t="shared" si="130"/>
        <v>其他系所</v>
      </c>
      <c r="AO329" s="74" t="str">
        <f t="shared" si="131"/>
        <v>其他系所</v>
      </c>
    </row>
    <row r="330" spans="1:41">
      <c r="A330" t="s">
        <v>3280</v>
      </c>
      <c r="B330" t="s">
        <v>3286</v>
      </c>
      <c r="C330" t="s">
        <v>3287</v>
      </c>
      <c r="D330" t="s">
        <v>21</v>
      </c>
      <c r="E330" t="s">
        <v>3288</v>
      </c>
      <c r="F330" t="s">
        <v>23</v>
      </c>
      <c r="H330" t="s">
        <v>138</v>
      </c>
      <c r="I330" t="s">
        <v>41</v>
      </c>
      <c r="J330">
        <v>988179955</v>
      </c>
      <c r="K330" t="s">
        <v>3289</v>
      </c>
      <c r="L330" t="s">
        <v>28</v>
      </c>
      <c r="M330" t="s">
        <v>29</v>
      </c>
      <c r="N330">
        <f>IF($R330="網路報名",IF($P330="否",1,0),0)</f>
        <v>0</v>
      </c>
      <c r="O330">
        <f>IF($R330="網路報名",IF($P330="是",1,0),0)</f>
        <v>0</v>
      </c>
      <c r="P330" t="s">
        <v>29</v>
      </c>
      <c r="R330" t="s">
        <v>1045</v>
      </c>
      <c r="T330" t="s">
        <v>3290</v>
      </c>
      <c r="U330">
        <f>IF($R330="志工",$AC330*2,IF($R330="網路報名",$AC330,0))</f>
        <v>0</v>
      </c>
      <c r="V330" t="s">
        <v>5002</v>
      </c>
      <c r="W330" t="s">
        <v>5004</v>
      </c>
      <c r="X330" s="25" t="s">
        <v>3292</v>
      </c>
      <c r="Y330">
        <v>2</v>
      </c>
      <c r="Z330">
        <v>107</v>
      </c>
      <c r="AA330">
        <v>1</v>
      </c>
      <c r="AB330">
        <v>1</v>
      </c>
      <c r="AC330">
        <v>10</v>
      </c>
      <c r="AE330" s="74" t="str">
        <f t="shared" si="135"/>
        <v>b02303006沈俊廷</v>
      </c>
      <c r="AF330" s="74">
        <f t="shared" si="124"/>
        <v>0</v>
      </c>
      <c r="AG330" s="74">
        <f t="shared" si="136"/>
        <v>0</v>
      </c>
      <c r="AH330" s="74">
        <f t="shared" si="125"/>
        <v>0</v>
      </c>
      <c r="AI330" s="74">
        <f t="shared" si="126"/>
        <v>0</v>
      </c>
      <c r="AJ330" s="74">
        <f t="shared" si="127"/>
        <v>1</v>
      </c>
      <c r="AK330" s="74">
        <f t="shared" si="128"/>
        <v>0</v>
      </c>
      <c r="AL330" s="73" t="str">
        <f t="shared" si="129"/>
        <v>系</v>
      </c>
      <c r="AM330" s="73" t="str">
        <f>IF($F330="學生",VLOOKUP($H330,系所名稱!$B$1:$D$122,3,FALSE),"非在校生")</f>
        <v>其他</v>
      </c>
      <c r="AN330" s="74" t="str">
        <f t="shared" si="130"/>
        <v>其他系所</v>
      </c>
      <c r="AO330" s="74" t="str">
        <f t="shared" si="131"/>
        <v>其他系所</v>
      </c>
    </row>
    <row r="331" spans="1:41">
      <c r="A331" t="s">
        <v>5750</v>
      </c>
      <c r="B331" t="s">
        <v>5751</v>
      </c>
      <c r="C331" t="s">
        <v>5752</v>
      </c>
      <c r="D331" t="s">
        <v>38</v>
      </c>
      <c r="E331" t="s">
        <v>1944</v>
      </c>
      <c r="F331" t="s">
        <v>23</v>
      </c>
      <c r="G331" t="s">
        <v>483</v>
      </c>
      <c r="H331" t="s">
        <v>484</v>
      </c>
      <c r="I331" t="s">
        <v>41</v>
      </c>
      <c r="J331">
        <v>919681333</v>
      </c>
      <c r="K331" t="s">
        <v>5753</v>
      </c>
      <c r="L331" t="s">
        <v>28</v>
      </c>
      <c r="M331" t="s">
        <v>29</v>
      </c>
      <c r="N331" t="s">
        <v>4952</v>
      </c>
      <c r="P331" t="s">
        <v>29</v>
      </c>
      <c r="R331" t="s">
        <v>1045</v>
      </c>
      <c r="T331" t="s">
        <v>5754</v>
      </c>
      <c r="U331">
        <v>6</v>
      </c>
      <c r="V331" t="s">
        <v>5727</v>
      </c>
      <c r="W331" t="s">
        <v>5728</v>
      </c>
      <c r="X331" s="25" t="s">
        <v>5729</v>
      </c>
      <c r="Y331">
        <v>2</v>
      </c>
      <c r="Z331">
        <v>107</v>
      </c>
      <c r="AA331">
        <v>1</v>
      </c>
      <c r="AB331">
        <v>1</v>
      </c>
      <c r="AC331">
        <v>10</v>
      </c>
      <c r="AE331" s="74" t="str">
        <f t="shared" si="135"/>
        <v>b06a01303沈威宏</v>
      </c>
      <c r="AF331" s="74">
        <f t="shared" si="124"/>
        <v>0</v>
      </c>
      <c r="AG331" s="74">
        <f t="shared" si="136"/>
        <v>0</v>
      </c>
      <c r="AH331" s="74">
        <f t="shared" si="125"/>
        <v>0</v>
      </c>
      <c r="AI331" s="74">
        <f t="shared" si="126"/>
        <v>0</v>
      </c>
      <c r="AJ331" s="74">
        <f t="shared" si="127"/>
        <v>1</v>
      </c>
      <c r="AK331" s="74">
        <f t="shared" si="128"/>
        <v>0</v>
      </c>
      <c r="AL331" s="73" t="str">
        <f t="shared" si="129"/>
        <v>系</v>
      </c>
      <c r="AM331" s="73" t="str">
        <f>IF($F331="學生",VLOOKUP($H331,系所名稱!$B$1:$D$122,3,FALSE),"非在校生")</f>
        <v>其他</v>
      </c>
      <c r="AN331" s="74" t="str">
        <f t="shared" si="130"/>
        <v>其他系所</v>
      </c>
      <c r="AO331" s="74" t="str">
        <f t="shared" si="131"/>
        <v>其他系所</v>
      </c>
    </row>
    <row r="332" spans="1:41">
      <c r="B332" t="s">
        <v>5195</v>
      </c>
      <c r="F332" t="s">
        <v>5235</v>
      </c>
      <c r="G332" t="s">
        <v>5237</v>
      </c>
      <c r="I332" t="s">
        <v>5243</v>
      </c>
      <c r="P332" t="s">
        <v>29</v>
      </c>
      <c r="R332" t="s">
        <v>5008</v>
      </c>
      <c r="T332" t="s">
        <v>2767</v>
      </c>
      <c r="V332" t="s">
        <v>5232</v>
      </c>
      <c r="W332" t="s">
        <v>5233</v>
      </c>
      <c r="X332" s="25" t="s">
        <v>5234</v>
      </c>
      <c r="Y332">
        <v>2</v>
      </c>
      <c r="Z332">
        <v>107</v>
      </c>
      <c r="AA332">
        <v>1</v>
      </c>
      <c r="AB332">
        <v>0</v>
      </c>
      <c r="AC332">
        <v>0</v>
      </c>
      <c r="AE332" s="74" t="str">
        <f t="shared" si="135"/>
        <v>其他狄佳瑩</v>
      </c>
      <c r="AF332" s="74">
        <f t="shared" si="124"/>
        <v>0</v>
      </c>
      <c r="AG332" s="74">
        <f t="shared" si="136"/>
        <v>1</v>
      </c>
      <c r="AH332" s="74">
        <f t="shared" si="125"/>
        <v>0</v>
      </c>
      <c r="AI332" s="74">
        <f t="shared" si="126"/>
        <v>0</v>
      </c>
      <c r="AJ332" s="74">
        <f t="shared" si="127"/>
        <v>0</v>
      </c>
      <c r="AK332" s="74">
        <f t="shared" si="128"/>
        <v>0</v>
      </c>
      <c r="AL332" s="73" t="str">
        <f t="shared" si="129"/>
        <v>其他</v>
      </c>
      <c r="AM332" s="73" t="str">
        <f>IF($F332="學生",VLOOKUP($H332,系所名稱!$B$1:$D$122,3,FALSE),"非在校生")</f>
        <v>非在校生</v>
      </c>
      <c r="AN332" s="74" t="str">
        <f t="shared" si="130"/>
        <v>其他</v>
      </c>
      <c r="AO332" s="74" t="str">
        <f t="shared" si="131"/>
        <v>其他</v>
      </c>
    </row>
    <row r="333" spans="1:41">
      <c r="B333" t="s">
        <v>277</v>
      </c>
      <c r="F333" t="s">
        <v>277</v>
      </c>
      <c r="N333">
        <f t="shared" ref="N333:N352" si="137">IF($R333="網路報名",IF($P333="否",1,0),0)</f>
        <v>0</v>
      </c>
      <c r="O333">
        <f t="shared" ref="O333:O352" si="138">IF($R333="網路報名",IF($P333="是",1,0),0)</f>
        <v>0</v>
      </c>
      <c r="P333" t="s">
        <v>29</v>
      </c>
      <c r="R333" t="s">
        <v>216</v>
      </c>
      <c r="T333" t="s">
        <v>918</v>
      </c>
      <c r="U333">
        <f t="shared" ref="U333:U352" si="139">IF($R333="志工",$AC333*2,IF($R333="網路報名",$AC333,0))</f>
        <v>0</v>
      </c>
      <c r="V333" t="s">
        <v>5002</v>
      </c>
      <c r="W333" t="s">
        <v>5004</v>
      </c>
      <c r="X333" s="25" t="s">
        <v>289</v>
      </c>
      <c r="Y333">
        <v>2</v>
      </c>
      <c r="Z333">
        <v>107</v>
      </c>
      <c r="AA333">
        <v>1</v>
      </c>
      <c r="AB333">
        <v>1</v>
      </c>
      <c r="AC333">
        <v>0</v>
      </c>
      <c r="AE333" s="74" t="str">
        <f t="shared" si="135"/>
        <v>其他其他</v>
      </c>
      <c r="AF333" s="74">
        <f t="shared" si="124"/>
        <v>0</v>
      </c>
      <c r="AG333" s="74">
        <f t="shared" si="136"/>
        <v>0</v>
      </c>
      <c r="AH333" s="74">
        <f t="shared" si="125"/>
        <v>0</v>
      </c>
      <c r="AI333" s="74">
        <f t="shared" si="126"/>
        <v>0</v>
      </c>
      <c r="AJ333" s="74">
        <f t="shared" si="127"/>
        <v>1</v>
      </c>
      <c r="AK333" s="74">
        <f t="shared" si="128"/>
        <v>0</v>
      </c>
      <c r="AL333" s="73" t="str">
        <f t="shared" si="129"/>
        <v>其他</v>
      </c>
      <c r="AM333" s="73" t="str">
        <f>IF($F333="學生",VLOOKUP($H333,系所名稱!$B$1:$D$122,3,FALSE),"非在校生")</f>
        <v>非在校生</v>
      </c>
      <c r="AN333" s="74" t="str">
        <f t="shared" si="130"/>
        <v>其他</v>
      </c>
      <c r="AO333" s="74" t="str">
        <f t="shared" si="131"/>
        <v>其他</v>
      </c>
    </row>
    <row r="334" spans="1:41">
      <c r="B334" t="s">
        <v>702</v>
      </c>
      <c r="F334" t="s">
        <v>702</v>
      </c>
      <c r="N334">
        <f t="shared" si="137"/>
        <v>0</v>
      </c>
      <c r="O334">
        <f t="shared" si="138"/>
        <v>0</v>
      </c>
      <c r="P334" t="s">
        <v>29</v>
      </c>
      <c r="R334" s="1" t="s">
        <v>677</v>
      </c>
      <c r="T334" t="s">
        <v>918</v>
      </c>
      <c r="U334">
        <f t="shared" si="139"/>
        <v>0</v>
      </c>
      <c r="V334" t="s">
        <v>5002</v>
      </c>
      <c r="W334" t="s">
        <v>5004</v>
      </c>
      <c r="X334" s="88" t="s">
        <v>672</v>
      </c>
      <c r="Y334">
        <v>2</v>
      </c>
      <c r="Z334">
        <v>107</v>
      </c>
      <c r="AA334">
        <v>1</v>
      </c>
      <c r="AB334">
        <v>1</v>
      </c>
      <c r="AC334">
        <v>10</v>
      </c>
      <c r="AE334" s="74" t="str">
        <f t="shared" si="135"/>
        <v>其他其他</v>
      </c>
      <c r="AF334" s="74">
        <f t="shared" si="124"/>
        <v>0</v>
      </c>
      <c r="AG334" s="74">
        <f t="shared" si="136"/>
        <v>0</v>
      </c>
      <c r="AH334" s="74">
        <f t="shared" si="125"/>
        <v>0</v>
      </c>
      <c r="AI334" s="74">
        <f t="shared" si="126"/>
        <v>0</v>
      </c>
      <c r="AJ334" s="74">
        <f t="shared" si="127"/>
        <v>1</v>
      </c>
      <c r="AK334" s="74">
        <f t="shared" si="128"/>
        <v>0</v>
      </c>
      <c r="AL334" s="73" t="str">
        <f t="shared" si="129"/>
        <v>其他</v>
      </c>
      <c r="AM334" s="73" t="str">
        <f>IF($F334="學生",VLOOKUP($H334,系所名稱!$B$1:$D$122,3,FALSE),"非在校生")</f>
        <v>非在校生</v>
      </c>
      <c r="AN334" s="74" t="str">
        <f t="shared" si="130"/>
        <v>其他</v>
      </c>
      <c r="AO334" s="74" t="str">
        <f t="shared" si="131"/>
        <v>其他</v>
      </c>
    </row>
    <row r="335" spans="1:41">
      <c r="B335" t="s">
        <v>917</v>
      </c>
      <c r="F335" t="s">
        <v>917</v>
      </c>
      <c r="N335">
        <f t="shared" si="137"/>
        <v>0</v>
      </c>
      <c r="O335">
        <f t="shared" si="138"/>
        <v>0</v>
      </c>
      <c r="P335" t="s">
        <v>29</v>
      </c>
      <c r="R335" t="s">
        <v>853</v>
      </c>
      <c r="T335" t="s">
        <v>917</v>
      </c>
      <c r="U335">
        <f t="shared" si="139"/>
        <v>0</v>
      </c>
      <c r="V335" t="s">
        <v>5002</v>
      </c>
      <c r="W335" t="s">
        <v>5004</v>
      </c>
      <c r="X335" s="25" t="s">
        <v>778</v>
      </c>
      <c r="Y335">
        <v>2</v>
      </c>
      <c r="Z335">
        <v>107</v>
      </c>
      <c r="AA335">
        <v>1</v>
      </c>
      <c r="AB335">
        <v>1</v>
      </c>
      <c r="AC335">
        <v>10</v>
      </c>
      <c r="AE335" s="74" t="str">
        <f t="shared" si="135"/>
        <v>其他其他</v>
      </c>
      <c r="AF335" s="74">
        <f t="shared" si="124"/>
        <v>0</v>
      </c>
      <c r="AG335" s="74">
        <f t="shared" si="136"/>
        <v>0</v>
      </c>
      <c r="AH335" s="74">
        <f t="shared" si="125"/>
        <v>0</v>
      </c>
      <c r="AI335" s="74">
        <f t="shared" si="126"/>
        <v>0</v>
      </c>
      <c r="AJ335" s="74">
        <f t="shared" si="127"/>
        <v>1</v>
      </c>
      <c r="AK335" s="74">
        <f t="shared" si="128"/>
        <v>0</v>
      </c>
      <c r="AL335" s="73" t="str">
        <f t="shared" si="129"/>
        <v>其他</v>
      </c>
      <c r="AM335" s="73" t="str">
        <f>IF($F335="學生",VLOOKUP($H335,系所名稱!$B$1:$D$122,3,FALSE),"非在校生")</f>
        <v>非在校生</v>
      </c>
      <c r="AN335" s="74" t="str">
        <f t="shared" si="130"/>
        <v>其他</v>
      </c>
      <c r="AO335" s="74" t="str">
        <f t="shared" si="131"/>
        <v>其他</v>
      </c>
    </row>
    <row r="336" spans="1:41">
      <c r="B336" t="s">
        <v>277</v>
      </c>
      <c r="F336" t="s">
        <v>177</v>
      </c>
      <c r="N336">
        <f t="shared" si="137"/>
        <v>0</v>
      </c>
      <c r="O336">
        <f t="shared" si="138"/>
        <v>0</v>
      </c>
      <c r="P336" t="s">
        <v>29</v>
      </c>
      <c r="R336" t="s">
        <v>1045</v>
      </c>
      <c r="T336" t="s">
        <v>277</v>
      </c>
      <c r="U336">
        <f t="shared" si="139"/>
        <v>0</v>
      </c>
      <c r="V336" t="s">
        <v>5002</v>
      </c>
      <c r="W336" t="s">
        <v>5004</v>
      </c>
      <c r="X336" s="25" t="s">
        <v>1192</v>
      </c>
      <c r="Y336">
        <v>2</v>
      </c>
      <c r="Z336">
        <v>107</v>
      </c>
      <c r="AA336">
        <v>1</v>
      </c>
      <c r="AB336">
        <v>1</v>
      </c>
      <c r="AC336">
        <v>10</v>
      </c>
      <c r="AE336" s="74" t="str">
        <f t="shared" si="135"/>
        <v>其他其他</v>
      </c>
      <c r="AF336" s="74">
        <f t="shared" si="124"/>
        <v>0</v>
      </c>
      <c r="AG336" s="74">
        <f t="shared" si="136"/>
        <v>0</v>
      </c>
      <c r="AH336" s="74">
        <f t="shared" si="125"/>
        <v>0</v>
      </c>
      <c r="AI336" s="74">
        <f t="shared" si="126"/>
        <v>0</v>
      </c>
      <c r="AJ336" s="74">
        <f t="shared" si="127"/>
        <v>1</v>
      </c>
      <c r="AK336" s="74">
        <f t="shared" si="128"/>
        <v>0</v>
      </c>
      <c r="AL336" s="73" t="str">
        <f t="shared" si="129"/>
        <v>其他</v>
      </c>
      <c r="AM336" s="73" t="str">
        <f>IF($F336="學生",VLOOKUP($H336,系所名稱!$B$1:$D$122,3,FALSE),"非在校生")</f>
        <v>非在校生</v>
      </c>
      <c r="AN336" s="74" t="str">
        <f t="shared" si="130"/>
        <v>其他</v>
      </c>
      <c r="AO336" s="74" t="str">
        <f t="shared" si="131"/>
        <v>其他</v>
      </c>
    </row>
    <row r="337" spans="2:41">
      <c r="B337" t="s">
        <v>277</v>
      </c>
      <c r="F337" t="s">
        <v>277</v>
      </c>
      <c r="N337">
        <f t="shared" si="137"/>
        <v>0</v>
      </c>
      <c r="O337">
        <f t="shared" si="138"/>
        <v>0</v>
      </c>
      <c r="P337" t="s">
        <v>29</v>
      </c>
      <c r="R337" t="s">
        <v>1045</v>
      </c>
      <c r="T337" t="s">
        <v>277</v>
      </c>
      <c r="U337">
        <f t="shared" si="139"/>
        <v>0</v>
      </c>
      <c r="V337" t="s">
        <v>5002</v>
      </c>
      <c r="W337" t="s">
        <v>5004</v>
      </c>
      <c r="X337" s="25" t="s">
        <v>1285</v>
      </c>
      <c r="Y337">
        <v>2</v>
      </c>
      <c r="Z337">
        <v>107</v>
      </c>
      <c r="AA337">
        <v>1</v>
      </c>
      <c r="AB337">
        <v>1</v>
      </c>
      <c r="AC337">
        <v>10</v>
      </c>
      <c r="AE337" s="74" t="str">
        <f t="shared" si="135"/>
        <v>其他其他</v>
      </c>
      <c r="AF337" s="74">
        <f t="shared" si="124"/>
        <v>0</v>
      </c>
      <c r="AG337" s="74">
        <f t="shared" si="136"/>
        <v>0</v>
      </c>
      <c r="AH337" s="74">
        <f t="shared" si="125"/>
        <v>0</v>
      </c>
      <c r="AI337" s="74">
        <f t="shared" si="126"/>
        <v>0</v>
      </c>
      <c r="AJ337" s="74">
        <f t="shared" si="127"/>
        <v>1</v>
      </c>
      <c r="AK337" s="74">
        <f t="shared" si="128"/>
        <v>0</v>
      </c>
      <c r="AL337" s="73" t="str">
        <f t="shared" si="129"/>
        <v>其他</v>
      </c>
      <c r="AM337" s="73" t="str">
        <f>IF($F337="學生",VLOOKUP($H337,系所名稱!$B$1:$D$122,3,FALSE),"非在校生")</f>
        <v>非在校生</v>
      </c>
      <c r="AN337" s="74" t="str">
        <f t="shared" si="130"/>
        <v>其他</v>
      </c>
      <c r="AO337" s="74" t="str">
        <f t="shared" si="131"/>
        <v>其他</v>
      </c>
    </row>
    <row r="338" spans="2:41">
      <c r="B338" t="s">
        <v>2767</v>
      </c>
      <c r="F338" t="s">
        <v>2767</v>
      </c>
      <c r="L338" t="s">
        <v>28</v>
      </c>
      <c r="M338" t="s">
        <v>29</v>
      </c>
      <c r="N338">
        <f t="shared" si="137"/>
        <v>0</v>
      </c>
      <c r="O338">
        <f t="shared" si="138"/>
        <v>0</v>
      </c>
      <c r="P338" t="s">
        <v>29</v>
      </c>
      <c r="R338" t="s">
        <v>2643</v>
      </c>
      <c r="T338" t="s">
        <v>2767</v>
      </c>
      <c r="U338">
        <f t="shared" si="139"/>
        <v>0</v>
      </c>
      <c r="V338" t="s">
        <v>5002</v>
      </c>
      <c r="W338" t="s">
        <v>5004</v>
      </c>
      <c r="X338" s="25" t="s">
        <v>1996</v>
      </c>
      <c r="Y338">
        <v>2</v>
      </c>
      <c r="Z338">
        <v>107</v>
      </c>
      <c r="AA338">
        <v>1</v>
      </c>
      <c r="AB338">
        <v>1</v>
      </c>
      <c r="AC338">
        <v>10</v>
      </c>
      <c r="AE338" s="74" t="str">
        <f t="shared" si="135"/>
        <v>其他其他</v>
      </c>
      <c r="AF338" s="74">
        <f t="shared" si="124"/>
        <v>0</v>
      </c>
      <c r="AG338" s="74">
        <f t="shared" si="136"/>
        <v>0</v>
      </c>
      <c r="AH338" s="74">
        <f t="shared" si="125"/>
        <v>0</v>
      </c>
      <c r="AI338" s="74">
        <f t="shared" si="126"/>
        <v>0</v>
      </c>
      <c r="AJ338" s="74">
        <f t="shared" si="127"/>
        <v>1</v>
      </c>
      <c r="AK338" s="74">
        <f t="shared" si="128"/>
        <v>0</v>
      </c>
      <c r="AL338" s="73" t="str">
        <f t="shared" si="129"/>
        <v>其他</v>
      </c>
      <c r="AM338" s="73" t="str">
        <f>IF($F338="學生",VLOOKUP($H338,系所名稱!$B$1:$D$122,3,FALSE),"非在校生")</f>
        <v>非在校生</v>
      </c>
      <c r="AN338" s="74" t="str">
        <f t="shared" si="130"/>
        <v>其他</v>
      </c>
      <c r="AO338" s="74" t="str">
        <f t="shared" si="131"/>
        <v>其他</v>
      </c>
    </row>
    <row r="339" spans="2:41">
      <c r="B339" t="s">
        <v>2767</v>
      </c>
      <c r="F339" t="s">
        <v>2767</v>
      </c>
      <c r="L339" t="s">
        <v>28</v>
      </c>
      <c r="M339" t="s">
        <v>29</v>
      </c>
      <c r="N339">
        <f t="shared" si="137"/>
        <v>0</v>
      </c>
      <c r="O339">
        <f t="shared" si="138"/>
        <v>0</v>
      </c>
      <c r="P339" t="s">
        <v>29</v>
      </c>
      <c r="R339" t="s">
        <v>2643</v>
      </c>
      <c r="T339" t="s">
        <v>2767</v>
      </c>
      <c r="U339">
        <f t="shared" si="139"/>
        <v>0</v>
      </c>
      <c r="V339" t="s">
        <v>5002</v>
      </c>
      <c r="W339" t="s">
        <v>5004</v>
      </c>
      <c r="X339" s="25" t="s">
        <v>1996</v>
      </c>
      <c r="Y339">
        <v>2</v>
      </c>
      <c r="Z339">
        <v>107</v>
      </c>
      <c r="AA339">
        <v>1</v>
      </c>
      <c r="AB339">
        <v>1</v>
      </c>
      <c r="AC339">
        <v>10</v>
      </c>
      <c r="AE339" s="74" t="str">
        <f t="shared" si="135"/>
        <v>其他其他</v>
      </c>
      <c r="AF339" s="74">
        <f t="shared" si="124"/>
        <v>0</v>
      </c>
      <c r="AG339" s="74">
        <f t="shared" si="136"/>
        <v>0</v>
      </c>
      <c r="AH339" s="74">
        <f t="shared" si="125"/>
        <v>0</v>
      </c>
      <c r="AI339" s="74">
        <f t="shared" si="126"/>
        <v>0</v>
      </c>
      <c r="AJ339" s="74">
        <f t="shared" si="127"/>
        <v>1</v>
      </c>
      <c r="AK339" s="74">
        <f t="shared" si="128"/>
        <v>0</v>
      </c>
      <c r="AL339" s="73" t="str">
        <f t="shared" si="129"/>
        <v>其他</v>
      </c>
      <c r="AM339" s="73" t="str">
        <f>IF($F339="學生",VLOOKUP($H339,系所名稱!$B$1:$D$122,3,FALSE),"非在校生")</f>
        <v>非在校生</v>
      </c>
      <c r="AN339" s="74" t="str">
        <f t="shared" si="130"/>
        <v>其他</v>
      </c>
      <c r="AO339" s="74" t="str">
        <f t="shared" si="131"/>
        <v>其他</v>
      </c>
    </row>
    <row r="340" spans="2:41">
      <c r="B340" t="s">
        <v>2767</v>
      </c>
      <c r="F340" t="s">
        <v>2767</v>
      </c>
      <c r="L340" t="s">
        <v>28</v>
      </c>
      <c r="M340" t="s">
        <v>29</v>
      </c>
      <c r="N340">
        <f t="shared" si="137"/>
        <v>0</v>
      </c>
      <c r="O340">
        <f t="shared" si="138"/>
        <v>0</v>
      </c>
      <c r="P340" t="s">
        <v>29</v>
      </c>
      <c r="R340" t="s">
        <v>2643</v>
      </c>
      <c r="T340" t="s">
        <v>2767</v>
      </c>
      <c r="U340">
        <f t="shared" si="139"/>
        <v>0</v>
      </c>
      <c r="V340" t="s">
        <v>5002</v>
      </c>
      <c r="W340" t="s">
        <v>5004</v>
      </c>
      <c r="X340" s="25" t="s">
        <v>1996</v>
      </c>
      <c r="Y340">
        <v>2</v>
      </c>
      <c r="Z340">
        <v>107</v>
      </c>
      <c r="AA340">
        <v>1</v>
      </c>
      <c r="AB340">
        <v>1</v>
      </c>
      <c r="AC340">
        <v>10</v>
      </c>
      <c r="AE340" s="74" t="str">
        <f t="shared" si="135"/>
        <v>其他其他</v>
      </c>
      <c r="AF340" s="74">
        <f t="shared" si="124"/>
        <v>0</v>
      </c>
      <c r="AG340" s="74">
        <f t="shared" si="136"/>
        <v>0</v>
      </c>
      <c r="AH340" s="74">
        <f t="shared" si="125"/>
        <v>0</v>
      </c>
      <c r="AI340" s="74">
        <f t="shared" si="126"/>
        <v>0</v>
      </c>
      <c r="AJ340" s="74">
        <f t="shared" si="127"/>
        <v>1</v>
      </c>
      <c r="AK340" s="74">
        <f t="shared" si="128"/>
        <v>0</v>
      </c>
      <c r="AL340" s="73" t="str">
        <f t="shared" si="129"/>
        <v>其他</v>
      </c>
      <c r="AM340" s="73" t="str">
        <f>IF($F340="學生",VLOOKUP($H340,系所名稱!$B$1:$D$122,3,FALSE),"非在校生")</f>
        <v>非在校生</v>
      </c>
      <c r="AN340" s="74" t="str">
        <f t="shared" si="130"/>
        <v>其他</v>
      </c>
      <c r="AO340" s="74" t="str">
        <f t="shared" si="131"/>
        <v>其他</v>
      </c>
    </row>
    <row r="341" spans="2:41">
      <c r="B341" t="s">
        <v>3291</v>
      </c>
      <c r="F341" t="s">
        <v>3291</v>
      </c>
      <c r="L341" t="s">
        <v>28</v>
      </c>
      <c r="M341" t="s">
        <v>29</v>
      </c>
      <c r="N341">
        <f t="shared" si="137"/>
        <v>0</v>
      </c>
      <c r="O341">
        <f t="shared" si="138"/>
        <v>0</v>
      </c>
      <c r="P341" t="s">
        <v>29</v>
      </c>
      <c r="R341" t="s">
        <v>1045</v>
      </c>
      <c r="T341" t="s">
        <v>3291</v>
      </c>
      <c r="U341">
        <f t="shared" si="139"/>
        <v>0</v>
      </c>
      <c r="V341" t="s">
        <v>5002</v>
      </c>
      <c r="W341" t="s">
        <v>5004</v>
      </c>
      <c r="X341" s="25" t="s">
        <v>3292</v>
      </c>
      <c r="Y341">
        <v>2</v>
      </c>
      <c r="Z341">
        <v>107</v>
      </c>
      <c r="AA341">
        <v>1</v>
      </c>
      <c r="AB341">
        <v>1</v>
      </c>
      <c r="AC341">
        <v>10</v>
      </c>
      <c r="AE341" s="74" t="str">
        <f t="shared" si="135"/>
        <v>其他其他</v>
      </c>
      <c r="AF341" s="74">
        <f t="shared" si="124"/>
        <v>0</v>
      </c>
      <c r="AG341" s="74">
        <f t="shared" si="136"/>
        <v>0</v>
      </c>
      <c r="AH341" s="74">
        <f t="shared" si="125"/>
        <v>0</v>
      </c>
      <c r="AI341" s="74">
        <f t="shared" si="126"/>
        <v>0</v>
      </c>
      <c r="AJ341" s="74">
        <f t="shared" si="127"/>
        <v>1</v>
      </c>
      <c r="AK341" s="74">
        <f t="shared" si="128"/>
        <v>0</v>
      </c>
      <c r="AL341" s="73" t="str">
        <f t="shared" si="129"/>
        <v>其他</v>
      </c>
      <c r="AM341" s="73" t="str">
        <f>IF($F341="學生",VLOOKUP($H341,系所名稱!$B$1:$D$122,3,FALSE),"非在校生")</f>
        <v>非在校生</v>
      </c>
      <c r="AN341" s="74" t="str">
        <f t="shared" si="130"/>
        <v>其他</v>
      </c>
      <c r="AO341" s="74" t="str">
        <f t="shared" si="131"/>
        <v>其他</v>
      </c>
    </row>
    <row r="342" spans="2:41">
      <c r="B342" t="s">
        <v>3291</v>
      </c>
      <c r="F342" t="s">
        <v>3291</v>
      </c>
      <c r="L342" t="s">
        <v>28</v>
      </c>
      <c r="M342" t="s">
        <v>29</v>
      </c>
      <c r="N342">
        <f t="shared" si="137"/>
        <v>0</v>
      </c>
      <c r="O342">
        <f t="shared" si="138"/>
        <v>0</v>
      </c>
      <c r="P342" t="s">
        <v>29</v>
      </c>
      <c r="R342" t="s">
        <v>1045</v>
      </c>
      <c r="T342" t="s">
        <v>3291</v>
      </c>
      <c r="U342">
        <f t="shared" si="139"/>
        <v>0</v>
      </c>
      <c r="V342" t="s">
        <v>5002</v>
      </c>
      <c r="W342" t="s">
        <v>5004</v>
      </c>
      <c r="X342" s="25" t="s">
        <v>3292</v>
      </c>
      <c r="Y342">
        <v>2</v>
      </c>
      <c r="Z342">
        <v>107</v>
      </c>
      <c r="AA342">
        <v>1</v>
      </c>
      <c r="AB342">
        <v>1</v>
      </c>
      <c r="AC342">
        <v>10</v>
      </c>
      <c r="AE342" s="74" t="str">
        <f t="shared" si="135"/>
        <v>其他其他</v>
      </c>
      <c r="AF342" s="74">
        <f t="shared" si="124"/>
        <v>0</v>
      </c>
      <c r="AG342" s="74">
        <f t="shared" si="136"/>
        <v>0</v>
      </c>
      <c r="AH342" s="74">
        <f t="shared" si="125"/>
        <v>0</v>
      </c>
      <c r="AI342" s="74">
        <f t="shared" si="126"/>
        <v>0</v>
      </c>
      <c r="AJ342" s="74">
        <f t="shared" si="127"/>
        <v>1</v>
      </c>
      <c r="AK342" s="74">
        <f t="shared" si="128"/>
        <v>0</v>
      </c>
      <c r="AL342" s="73" t="str">
        <f t="shared" si="129"/>
        <v>其他</v>
      </c>
      <c r="AM342" s="73" t="str">
        <f>IF($F342="學生",VLOOKUP($H342,系所名稱!$B$1:$D$122,3,FALSE),"非在校生")</f>
        <v>非在校生</v>
      </c>
      <c r="AN342" s="74" t="str">
        <f t="shared" si="130"/>
        <v>其他</v>
      </c>
      <c r="AO342" s="74" t="str">
        <f t="shared" si="131"/>
        <v>其他</v>
      </c>
    </row>
    <row r="343" spans="2:41">
      <c r="B343" t="s">
        <v>3291</v>
      </c>
      <c r="F343" t="s">
        <v>3291</v>
      </c>
      <c r="L343" t="s">
        <v>28</v>
      </c>
      <c r="M343" t="s">
        <v>29</v>
      </c>
      <c r="N343">
        <f t="shared" si="137"/>
        <v>0</v>
      </c>
      <c r="O343">
        <f t="shared" si="138"/>
        <v>0</v>
      </c>
      <c r="P343" t="s">
        <v>29</v>
      </c>
      <c r="R343" t="s">
        <v>1045</v>
      </c>
      <c r="T343" t="s">
        <v>3291</v>
      </c>
      <c r="U343">
        <f t="shared" si="139"/>
        <v>0</v>
      </c>
      <c r="V343" t="s">
        <v>5002</v>
      </c>
      <c r="W343" t="s">
        <v>5004</v>
      </c>
      <c r="X343" s="25" t="s">
        <v>3292</v>
      </c>
      <c r="Y343">
        <v>2</v>
      </c>
      <c r="Z343">
        <v>107</v>
      </c>
      <c r="AA343">
        <v>1</v>
      </c>
      <c r="AB343">
        <v>1</v>
      </c>
      <c r="AC343">
        <v>10</v>
      </c>
      <c r="AE343" s="74" t="str">
        <f t="shared" si="135"/>
        <v>其他其他</v>
      </c>
      <c r="AF343" s="74">
        <f t="shared" si="124"/>
        <v>0</v>
      </c>
      <c r="AG343" s="74">
        <f t="shared" si="136"/>
        <v>0</v>
      </c>
      <c r="AH343" s="74">
        <f t="shared" si="125"/>
        <v>0</v>
      </c>
      <c r="AI343" s="74">
        <f t="shared" si="126"/>
        <v>0</v>
      </c>
      <c r="AJ343" s="74">
        <f t="shared" si="127"/>
        <v>1</v>
      </c>
      <c r="AK343" s="74">
        <f t="shared" si="128"/>
        <v>0</v>
      </c>
      <c r="AL343" s="73" t="str">
        <f t="shared" si="129"/>
        <v>其他</v>
      </c>
      <c r="AM343" s="73" t="str">
        <f>IF($F343="學生",VLOOKUP($H343,系所名稱!$B$1:$D$122,3,FALSE),"非在校生")</f>
        <v>非在校生</v>
      </c>
      <c r="AN343" s="74" t="str">
        <f t="shared" si="130"/>
        <v>其他</v>
      </c>
      <c r="AO343" s="74" t="str">
        <f t="shared" si="131"/>
        <v>其他</v>
      </c>
    </row>
    <row r="344" spans="2:41">
      <c r="B344" t="s">
        <v>3291</v>
      </c>
      <c r="F344" t="s">
        <v>3291</v>
      </c>
      <c r="L344" t="s">
        <v>28</v>
      </c>
      <c r="M344" t="s">
        <v>29</v>
      </c>
      <c r="N344">
        <f t="shared" si="137"/>
        <v>0</v>
      </c>
      <c r="O344">
        <f t="shared" si="138"/>
        <v>0</v>
      </c>
      <c r="P344" t="s">
        <v>29</v>
      </c>
      <c r="R344" t="s">
        <v>1045</v>
      </c>
      <c r="T344" t="s">
        <v>3291</v>
      </c>
      <c r="U344">
        <f t="shared" si="139"/>
        <v>0</v>
      </c>
      <c r="V344" t="s">
        <v>5002</v>
      </c>
      <c r="W344" t="s">
        <v>5004</v>
      </c>
      <c r="X344" s="25" t="s">
        <v>3292</v>
      </c>
      <c r="Y344">
        <v>2</v>
      </c>
      <c r="Z344">
        <v>107</v>
      </c>
      <c r="AA344">
        <v>1</v>
      </c>
      <c r="AB344">
        <v>1</v>
      </c>
      <c r="AC344">
        <v>10</v>
      </c>
      <c r="AE344" s="74" t="str">
        <f t="shared" si="135"/>
        <v>其他其他</v>
      </c>
      <c r="AF344" s="74">
        <f t="shared" si="124"/>
        <v>0</v>
      </c>
      <c r="AG344" s="74">
        <f t="shared" si="136"/>
        <v>0</v>
      </c>
      <c r="AH344" s="74">
        <f t="shared" si="125"/>
        <v>0</v>
      </c>
      <c r="AI344" s="74">
        <f t="shared" si="126"/>
        <v>0</v>
      </c>
      <c r="AJ344" s="74">
        <f t="shared" si="127"/>
        <v>1</v>
      </c>
      <c r="AK344" s="74">
        <f t="shared" si="128"/>
        <v>0</v>
      </c>
      <c r="AL344" s="73" t="str">
        <f t="shared" si="129"/>
        <v>其他</v>
      </c>
      <c r="AM344" s="73" t="str">
        <f>IF($F344="學生",VLOOKUP($H344,系所名稱!$B$1:$D$122,3,FALSE),"非在校生")</f>
        <v>非在校生</v>
      </c>
      <c r="AN344" s="74" t="str">
        <f t="shared" si="130"/>
        <v>其他</v>
      </c>
      <c r="AO344" s="74" t="str">
        <f t="shared" si="131"/>
        <v>其他</v>
      </c>
    </row>
    <row r="345" spans="2:41">
      <c r="B345" t="s">
        <v>3811</v>
      </c>
      <c r="N345">
        <f t="shared" si="137"/>
        <v>0</v>
      </c>
      <c r="O345">
        <f t="shared" si="138"/>
        <v>0</v>
      </c>
      <c r="P345" t="s">
        <v>29</v>
      </c>
      <c r="R345" t="s">
        <v>1045</v>
      </c>
      <c r="T345" t="s">
        <v>3811</v>
      </c>
      <c r="U345">
        <f t="shared" si="139"/>
        <v>0</v>
      </c>
      <c r="V345" t="s">
        <v>5002</v>
      </c>
      <c r="W345" t="s">
        <v>5004</v>
      </c>
      <c r="X345" s="25" t="s">
        <v>3481</v>
      </c>
      <c r="Y345">
        <v>2</v>
      </c>
      <c r="Z345">
        <v>107</v>
      </c>
      <c r="AA345">
        <v>1</v>
      </c>
      <c r="AB345">
        <v>1</v>
      </c>
      <c r="AC345">
        <v>10</v>
      </c>
      <c r="AE345" s="74" t="str">
        <f t="shared" si="135"/>
        <v>其他其他</v>
      </c>
      <c r="AF345" s="74">
        <f t="shared" si="124"/>
        <v>0</v>
      </c>
      <c r="AG345" s="74">
        <f t="shared" si="136"/>
        <v>0</v>
      </c>
      <c r="AH345" s="74">
        <f t="shared" si="125"/>
        <v>0</v>
      </c>
      <c r="AI345" s="74">
        <f t="shared" si="126"/>
        <v>0</v>
      </c>
      <c r="AJ345" s="74">
        <f t="shared" si="127"/>
        <v>1</v>
      </c>
      <c r="AK345" s="74">
        <f t="shared" si="128"/>
        <v>0</v>
      </c>
      <c r="AL345" s="73" t="str">
        <f t="shared" si="129"/>
        <v>其他</v>
      </c>
      <c r="AM345" s="73" t="str">
        <f>IF($F345="學生",VLOOKUP($H345,系所名稱!$B$1:$D$122,3,FALSE),"非在校生")</f>
        <v>非在校生</v>
      </c>
      <c r="AN345" s="74" t="str">
        <f t="shared" si="130"/>
        <v>其他</v>
      </c>
      <c r="AO345" s="74" t="str">
        <f t="shared" si="131"/>
        <v>其他</v>
      </c>
    </row>
    <row r="346" spans="2:41">
      <c r="B346" t="s">
        <v>3811</v>
      </c>
      <c r="N346">
        <f t="shared" si="137"/>
        <v>0</v>
      </c>
      <c r="O346">
        <f t="shared" si="138"/>
        <v>0</v>
      </c>
      <c r="P346" t="s">
        <v>29</v>
      </c>
      <c r="R346" t="s">
        <v>1045</v>
      </c>
      <c r="T346" t="s">
        <v>3811</v>
      </c>
      <c r="U346">
        <f t="shared" si="139"/>
        <v>0</v>
      </c>
      <c r="V346" t="s">
        <v>5002</v>
      </c>
      <c r="W346" t="s">
        <v>5004</v>
      </c>
      <c r="X346" s="25" t="s">
        <v>3481</v>
      </c>
      <c r="Y346">
        <v>2</v>
      </c>
      <c r="Z346">
        <v>107</v>
      </c>
      <c r="AA346">
        <v>1</v>
      </c>
      <c r="AB346">
        <v>1</v>
      </c>
      <c r="AC346">
        <v>10</v>
      </c>
      <c r="AE346" s="74" t="str">
        <f t="shared" si="135"/>
        <v>其他其他</v>
      </c>
      <c r="AF346" s="74">
        <f t="shared" si="124"/>
        <v>0</v>
      </c>
      <c r="AG346" s="74">
        <f t="shared" si="136"/>
        <v>0</v>
      </c>
      <c r="AH346" s="74">
        <f t="shared" si="125"/>
        <v>0</v>
      </c>
      <c r="AI346" s="74">
        <f t="shared" si="126"/>
        <v>0</v>
      </c>
      <c r="AJ346" s="74">
        <f t="shared" si="127"/>
        <v>1</v>
      </c>
      <c r="AK346" s="74">
        <f t="shared" si="128"/>
        <v>0</v>
      </c>
      <c r="AL346" s="73" t="str">
        <f t="shared" si="129"/>
        <v>其他</v>
      </c>
      <c r="AM346" s="73" t="str">
        <f>IF($F346="學生",VLOOKUP($H346,系所名稱!$B$1:$D$122,3,FALSE),"非在校生")</f>
        <v>非在校生</v>
      </c>
      <c r="AN346" s="74" t="str">
        <f t="shared" si="130"/>
        <v>其他</v>
      </c>
      <c r="AO346" s="74" t="str">
        <f t="shared" si="131"/>
        <v>其他</v>
      </c>
    </row>
    <row r="347" spans="2:41">
      <c r="B347" t="s">
        <v>3811</v>
      </c>
      <c r="N347">
        <f t="shared" si="137"/>
        <v>0</v>
      </c>
      <c r="O347">
        <f t="shared" si="138"/>
        <v>0</v>
      </c>
      <c r="P347" t="s">
        <v>29</v>
      </c>
      <c r="R347" t="s">
        <v>1045</v>
      </c>
      <c r="T347" t="s">
        <v>3811</v>
      </c>
      <c r="U347">
        <f t="shared" si="139"/>
        <v>0</v>
      </c>
      <c r="V347" t="s">
        <v>5002</v>
      </c>
      <c r="W347" t="s">
        <v>5004</v>
      </c>
      <c r="X347" s="25" t="s">
        <v>3481</v>
      </c>
      <c r="Y347">
        <v>2</v>
      </c>
      <c r="Z347">
        <v>107</v>
      </c>
      <c r="AA347">
        <v>1</v>
      </c>
      <c r="AB347">
        <v>1</v>
      </c>
      <c r="AC347">
        <v>10</v>
      </c>
      <c r="AE347" s="74" t="str">
        <f t="shared" si="135"/>
        <v>其他其他</v>
      </c>
      <c r="AF347" s="74">
        <f t="shared" si="124"/>
        <v>0</v>
      </c>
      <c r="AG347" s="74">
        <f t="shared" si="136"/>
        <v>0</v>
      </c>
      <c r="AH347" s="74">
        <f t="shared" si="125"/>
        <v>0</v>
      </c>
      <c r="AI347" s="74">
        <f t="shared" si="126"/>
        <v>0</v>
      </c>
      <c r="AJ347" s="74">
        <f t="shared" si="127"/>
        <v>1</v>
      </c>
      <c r="AK347" s="74">
        <f t="shared" si="128"/>
        <v>0</v>
      </c>
      <c r="AL347" s="73" t="str">
        <f t="shared" si="129"/>
        <v>其他</v>
      </c>
      <c r="AM347" s="73" t="str">
        <f>IF($F347="學生",VLOOKUP($H347,系所名稱!$B$1:$D$122,3,FALSE),"非在校生")</f>
        <v>非在校生</v>
      </c>
      <c r="AN347" s="74" t="str">
        <f t="shared" si="130"/>
        <v>其他</v>
      </c>
      <c r="AO347" s="74" t="str">
        <f t="shared" si="131"/>
        <v>其他</v>
      </c>
    </row>
    <row r="348" spans="2:41">
      <c r="B348" t="s">
        <v>3812</v>
      </c>
      <c r="N348">
        <f t="shared" si="137"/>
        <v>0</v>
      </c>
      <c r="O348">
        <f t="shared" si="138"/>
        <v>0</v>
      </c>
      <c r="P348" t="s">
        <v>29</v>
      </c>
      <c r="R348" t="s">
        <v>1045</v>
      </c>
      <c r="T348" t="s">
        <v>3812</v>
      </c>
      <c r="U348">
        <f t="shared" si="139"/>
        <v>0</v>
      </c>
      <c r="V348" t="s">
        <v>5002</v>
      </c>
      <c r="W348" t="s">
        <v>5004</v>
      </c>
      <c r="X348" s="25" t="s">
        <v>3481</v>
      </c>
      <c r="Y348">
        <v>2</v>
      </c>
      <c r="Z348">
        <v>107</v>
      </c>
      <c r="AA348">
        <v>1</v>
      </c>
      <c r="AB348">
        <v>1</v>
      </c>
      <c r="AC348">
        <v>10</v>
      </c>
      <c r="AE348" s="74" t="str">
        <f t="shared" si="135"/>
        <v>其他其他</v>
      </c>
      <c r="AF348" s="74">
        <f t="shared" si="124"/>
        <v>0</v>
      </c>
      <c r="AG348" s="74">
        <f t="shared" si="136"/>
        <v>0</v>
      </c>
      <c r="AH348" s="74">
        <f t="shared" si="125"/>
        <v>0</v>
      </c>
      <c r="AI348" s="74">
        <f t="shared" si="126"/>
        <v>0</v>
      </c>
      <c r="AJ348" s="74">
        <f t="shared" si="127"/>
        <v>1</v>
      </c>
      <c r="AK348" s="74">
        <f t="shared" si="128"/>
        <v>0</v>
      </c>
      <c r="AL348" s="73" t="str">
        <f t="shared" si="129"/>
        <v>其他</v>
      </c>
      <c r="AM348" s="73" t="str">
        <f>IF($F348="學生",VLOOKUP($H348,系所名稱!$B$1:$D$122,3,FALSE),"非在校生")</f>
        <v>非在校生</v>
      </c>
      <c r="AN348" s="74" t="str">
        <f t="shared" si="130"/>
        <v>其他</v>
      </c>
      <c r="AO348" s="74" t="str">
        <f t="shared" si="131"/>
        <v>其他</v>
      </c>
    </row>
    <row r="349" spans="2:41">
      <c r="B349" t="s">
        <v>3812</v>
      </c>
      <c r="N349">
        <f t="shared" si="137"/>
        <v>0</v>
      </c>
      <c r="O349">
        <f t="shared" si="138"/>
        <v>0</v>
      </c>
      <c r="P349" t="s">
        <v>29</v>
      </c>
      <c r="R349" t="s">
        <v>1045</v>
      </c>
      <c r="T349" t="s">
        <v>3811</v>
      </c>
      <c r="U349">
        <f t="shared" si="139"/>
        <v>0</v>
      </c>
      <c r="V349" t="s">
        <v>5002</v>
      </c>
      <c r="W349" t="s">
        <v>5004</v>
      </c>
      <c r="X349" s="25" t="s">
        <v>3481</v>
      </c>
      <c r="Y349">
        <v>2</v>
      </c>
      <c r="Z349">
        <v>107</v>
      </c>
      <c r="AA349">
        <v>1</v>
      </c>
      <c r="AB349">
        <v>1</v>
      </c>
      <c r="AC349">
        <v>10</v>
      </c>
      <c r="AE349" s="74" t="str">
        <f t="shared" si="135"/>
        <v>其他其他</v>
      </c>
      <c r="AF349" s="74">
        <f t="shared" si="124"/>
        <v>0</v>
      </c>
      <c r="AG349" s="74">
        <f t="shared" si="136"/>
        <v>0</v>
      </c>
      <c r="AH349" s="74">
        <f t="shared" si="125"/>
        <v>0</v>
      </c>
      <c r="AI349" s="74">
        <f t="shared" si="126"/>
        <v>0</v>
      </c>
      <c r="AJ349" s="74">
        <f t="shared" si="127"/>
        <v>1</v>
      </c>
      <c r="AK349" s="74">
        <f t="shared" si="128"/>
        <v>0</v>
      </c>
      <c r="AL349" s="73" t="str">
        <f t="shared" si="129"/>
        <v>其他</v>
      </c>
      <c r="AM349" s="73" t="str">
        <f>IF($F349="學生",VLOOKUP($H349,系所名稱!$B$1:$D$122,3,FALSE),"非在校生")</f>
        <v>非在校生</v>
      </c>
      <c r="AN349" s="74" t="str">
        <f t="shared" si="130"/>
        <v>其他</v>
      </c>
      <c r="AO349" s="74" t="str">
        <f t="shared" si="131"/>
        <v>其他</v>
      </c>
    </row>
    <row r="350" spans="2:41">
      <c r="B350" t="s">
        <v>4218</v>
      </c>
      <c r="F350" t="s">
        <v>4218</v>
      </c>
      <c r="N350">
        <f t="shared" si="137"/>
        <v>0</v>
      </c>
      <c r="O350">
        <f t="shared" si="138"/>
        <v>0</v>
      </c>
      <c r="P350" t="s">
        <v>29</v>
      </c>
      <c r="R350" t="s">
        <v>3467</v>
      </c>
      <c r="T350" t="s">
        <v>3811</v>
      </c>
      <c r="U350">
        <f t="shared" si="139"/>
        <v>0</v>
      </c>
      <c r="V350" t="s">
        <v>5002</v>
      </c>
      <c r="W350" t="s">
        <v>5004</v>
      </c>
      <c r="X350" s="25" t="s">
        <v>3816</v>
      </c>
      <c r="Y350">
        <v>2</v>
      </c>
      <c r="Z350">
        <v>107</v>
      </c>
      <c r="AA350">
        <v>1</v>
      </c>
      <c r="AB350">
        <v>1</v>
      </c>
      <c r="AC350">
        <v>10</v>
      </c>
      <c r="AE350" s="74" t="str">
        <f t="shared" si="135"/>
        <v>其他其他</v>
      </c>
      <c r="AF350" s="74">
        <f t="shared" si="124"/>
        <v>0</v>
      </c>
      <c r="AG350" s="74">
        <f t="shared" si="136"/>
        <v>0</v>
      </c>
      <c r="AH350" s="74">
        <f t="shared" si="125"/>
        <v>0</v>
      </c>
      <c r="AI350" s="74">
        <f t="shared" si="126"/>
        <v>0</v>
      </c>
      <c r="AJ350" s="74">
        <f t="shared" si="127"/>
        <v>1</v>
      </c>
      <c r="AK350" s="74">
        <f t="shared" si="128"/>
        <v>0</v>
      </c>
      <c r="AL350" s="73" t="str">
        <f t="shared" si="129"/>
        <v>其他</v>
      </c>
      <c r="AM350" s="73" t="str">
        <f>IF($F350="學生",VLOOKUP($H350,系所名稱!$B$1:$D$122,3,FALSE),"非在校生")</f>
        <v>非在校生</v>
      </c>
      <c r="AN350" s="74" t="str">
        <f t="shared" si="130"/>
        <v>其他</v>
      </c>
      <c r="AO350" s="74" t="str">
        <f t="shared" si="131"/>
        <v>其他</v>
      </c>
    </row>
    <row r="351" spans="2:41">
      <c r="B351" t="s">
        <v>3812</v>
      </c>
      <c r="F351" t="s">
        <v>3811</v>
      </c>
      <c r="N351">
        <f t="shared" si="137"/>
        <v>0</v>
      </c>
      <c r="O351">
        <f t="shared" si="138"/>
        <v>0</v>
      </c>
      <c r="P351" t="s">
        <v>29</v>
      </c>
      <c r="R351" s="78" t="s">
        <v>4157</v>
      </c>
      <c r="T351" t="s">
        <v>4218</v>
      </c>
      <c r="U351">
        <f t="shared" si="139"/>
        <v>0</v>
      </c>
      <c r="V351" t="s">
        <v>5002</v>
      </c>
      <c r="W351" t="s">
        <v>5004</v>
      </c>
      <c r="X351" s="25" t="s">
        <v>3816</v>
      </c>
      <c r="Y351">
        <v>2</v>
      </c>
      <c r="Z351">
        <v>107</v>
      </c>
      <c r="AA351">
        <v>1</v>
      </c>
      <c r="AB351">
        <v>1</v>
      </c>
      <c r="AC351">
        <v>10</v>
      </c>
      <c r="AE351" s="74" t="str">
        <f t="shared" si="135"/>
        <v>其他其他</v>
      </c>
      <c r="AF351" s="74">
        <f t="shared" si="124"/>
        <v>0</v>
      </c>
      <c r="AG351" s="74">
        <f t="shared" si="136"/>
        <v>0</v>
      </c>
      <c r="AH351" s="74">
        <f t="shared" si="125"/>
        <v>0</v>
      </c>
      <c r="AI351" s="74">
        <f t="shared" si="126"/>
        <v>0</v>
      </c>
      <c r="AJ351" s="74">
        <f t="shared" si="127"/>
        <v>1</v>
      </c>
      <c r="AK351" s="74">
        <f t="shared" si="128"/>
        <v>0</v>
      </c>
      <c r="AL351" s="73" t="str">
        <f t="shared" si="129"/>
        <v>其他</v>
      </c>
      <c r="AM351" s="73" t="str">
        <f>IF($F351="學生",VLOOKUP($H351,系所名稱!$B$1:$D$122,3,FALSE),"非在校生")</f>
        <v>非在校生</v>
      </c>
      <c r="AN351" s="74" t="str">
        <f t="shared" si="130"/>
        <v>其他</v>
      </c>
      <c r="AO351" s="74" t="str">
        <f t="shared" si="131"/>
        <v>其他</v>
      </c>
    </row>
    <row r="352" spans="2:41">
      <c r="B352" t="s">
        <v>3811</v>
      </c>
      <c r="F352" t="s">
        <v>3811</v>
      </c>
      <c r="N352">
        <f t="shared" si="137"/>
        <v>0</v>
      </c>
      <c r="O352">
        <f t="shared" si="138"/>
        <v>0</v>
      </c>
      <c r="P352" t="s">
        <v>29</v>
      </c>
      <c r="R352" t="s">
        <v>3467</v>
      </c>
      <c r="T352" t="s">
        <v>3811</v>
      </c>
      <c r="U352">
        <f t="shared" si="139"/>
        <v>0</v>
      </c>
      <c r="V352" t="s">
        <v>5002</v>
      </c>
      <c r="W352" t="s">
        <v>5004</v>
      </c>
      <c r="X352" s="25" t="s">
        <v>3816</v>
      </c>
      <c r="Y352">
        <v>2</v>
      </c>
      <c r="Z352">
        <v>107</v>
      </c>
      <c r="AA352">
        <v>1</v>
      </c>
      <c r="AB352">
        <v>1</v>
      </c>
      <c r="AC352">
        <v>10</v>
      </c>
      <c r="AE352" s="74" t="str">
        <f t="shared" si="135"/>
        <v>其他其他</v>
      </c>
      <c r="AF352" s="74">
        <f t="shared" si="124"/>
        <v>0</v>
      </c>
      <c r="AG352" s="74">
        <f t="shared" si="136"/>
        <v>0</v>
      </c>
      <c r="AH352" s="74">
        <f t="shared" si="125"/>
        <v>0</v>
      </c>
      <c r="AI352" s="74">
        <f t="shared" si="126"/>
        <v>0</v>
      </c>
      <c r="AJ352" s="74">
        <f t="shared" si="127"/>
        <v>1</v>
      </c>
      <c r="AK352" s="74">
        <f t="shared" si="128"/>
        <v>0</v>
      </c>
      <c r="AL352" s="73" t="str">
        <f t="shared" si="129"/>
        <v>其他</v>
      </c>
      <c r="AM352" s="73" t="str">
        <f>IF($F352="學生",VLOOKUP($H352,系所名稱!$B$1:$D$122,3,FALSE),"非在校生")</f>
        <v>非在校生</v>
      </c>
      <c r="AN352" s="74" t="str">
        <f t="shared" si="130"/>
        <v>其他</v>
      </c>
      <c r="AO352" s="74" t="str">
        <f t="shared" si="131"/>
        <v>其他</v>
      </c>
    </row>
    <row r="353" spans="1:41">
      <c r="B353" t="s">
        <v>5674</v>
      </c>
      <c r="P353" t="s">
        <v>29</v>
      </c>
      <c r="R353" t="s">
        <v>1045</v>
      </c>
      <c r="V353" t="s">
        <v>5386</v>
      </c>
      <c r="W353" t="s">
        <v>5387</v>
      </c>
      <c r="X353" s="25" t="s">
        <v>5388</v>
      </c>
      <c r="Y353">
        <v>2</v>
      </c>
      <c r="Z353">
        <v>107</v>
      </c>
      <c r="AA353">
        <v>1</v>
      </c>
      <c r="AB353">
        <v>1</v>
      </c>
      <c r="AC353">
        <v>10</v>
      </c>
      <c r="AE353" s="74" t="str">
        <f t="shared" si="135"/>
        <v>其他</v>
      </c>
      <c r="AF353" s="74">
        <f t="shared" si="124"/>
        <v>0</v>
      </c>
      <c r="AG353" s="74">
        <f t="shared" si="136"/>
        <v>0</v>
      </c>
      <c r="AH353" s="74">
        <f t="shared" si="125"/>
        <v>0</v>
      </c>
      <c r="AI353" s="74">
        <f t="shared" si="126"/>
        <v>0</v>
      </c>
      <c r="AJ353" s="74">
        <f t="shared" si="127"/>
        <v>1</v>
      </c>
      <c r="AK353" s="74">
        <f t="shared" si="128"/>
        <v>0</v>
      </c>
      <c r="AL353" s="73" t="str">
        <f t="shared" si="129"/>
        <v>其他</v>
      </c>
      <c r="AM353" s="73" t="str">
        <f>IF($F353="學生",VLOOKUP($H353,系所名稱!$B$1:$D$122,3,FALSE),"非在校生")</f>
        <v>非在校生</v>
      </c>
      <c r="AN353" s="74" t="str">
        <f t="shared" si="130"/>
        <v>其他</v>
      </c>
      <c r="AO353" s="74" t="str">
        <f t="shared" si="131"/>
        <v>其他</v>
      </c>
    </row>
    <row r="354" spans="1:41">
      <c r="B354" t="s">
        <v>277</v>
      </c>
      <c r="P354" t="s">
        <v>29</v>
      </c>
      <c r="R354" t="s">
        <v>1045</v>
      </c>
      <c r="T354" t="s">
        <v>277</v>
      </c>
      <c r="V354" s="24" t="s">
        <v>3294</v>
      </c>
      <c r="W354" t="s">
        <v>7195</v>
      </c>
      <c r="X354" s="25" t="s">
        <v>6684</v>
      </c>
      <c r="Y354">
        <v>2</v>
      </c>
      <c r="Z354">
        <v>107</v>
      </c>
      <c r="AA354">
        <v>1</v>
      </c>
      <c r="AB354">
        <v>1</v>
      </c>
      <c r="AC354">
        <v>10</v>
      </c>
      <c r="AE354" s="74" t="str">
        <f t="shared" si="135"/>
        <v>其他其他</v>
      </c>
      <c r="AF354" s="74">
        <f t="shared" si="124"/>
        <v>0</v>
      </c>
      <c r="AG354" s="74">
        <f t="shared" si="136"/>
        <v>0</v>
      </c>
      <c r="AH354" s="74">
        <f t="shared" si="125"/>
        <v>0</v>
      </c>
      <c r="AI354" s="74">
        <f t="shared" si="126"/>
        <v>0</v>
      </c>
      <c r="AJ354" s="74">
        <f t="shared" si="127"/>
        <v>1</v>
      </c>
      <c r="AK354" s="74">
        <f t="shared" si="128"/>
        <v>0</v>
      </c>
      <c r="AL354" s="73" t="str">
        <f t="shared" si="129"/>
        <v>其他</v>
      </c>
      <c r="AM354" s="73" t="str">
        <f>IF($F354="學生",VLOOKUP($H354,系所名稱!$B$1:$D$122,3,FALSE),"非在校生")</f>
        <v>非在校生</v>
      </c>
      <c r="AN354" s="74" t="str">
        <f t="shared" si="130"/>
        <v>其他</v>
      </c>
      <c r="AO354" s="74" t="str">
        <f t="shared" si="131"/>
        <v>其他</v>
      </c>
    </row>
    <row r="355" spans="1:41">
      <c r="B355" t="s">
        <v>277</v>
      </c>
      <c r="P355" t="s">
        <v>29</v>
      </c>
      <c r="R355" t="s">
        <v>1045</v>
      </c>
      <c r="T355" t="s">
        <v>277</v>
      </c>
      <c r="V355" s="24" t="s">
        <v>3294</v>
      </c>
      <c r="W355" t="s">
        <v>7195</v>
      </c>
      <c r="X355" s="25" t="s">
        <v>6684</v>
      </c>
      <c r="Y355">
        <v>2</v>
      </c>
      <c r="Z355">
        <v>107</v>
      </c>
      <c r="AA355">
        <v>1</v>
      </c>
      <c r="AB355">
        <v>1</v>
      </c>
      <c r="AC355">
        <v>10</v>
      </c>
      <c r="AE355" s="74" t="str">
        <f t="shared" si="135"/>
        <v>其他其他</v>
      </c>
      <c r="AF355" s="74">
        <f t="shared" si="124"/>
        <v>0</v>
      </c>
      <c r="AG355" s="74">
        <f t="shared" si="136"/>
        <v>0</v>
      </c>
      <c r="AH355" s="74">
        <f t="shared" si="125"/>
        <v>0</v>
      </c>
      <c r="AI355" s="74">
        <f t="shared" si="126"/>
        <v>0</v>
      </c>
      <c r="AJ355" s="74">
        <f t="shared" si="127"/>
        <v>1</v>
      </c>
      <c r="AK355" s="74">
        <f t="shared" si="128"/>
        <v>0</v>
      </c>
      <c r="AL355" s="73" t="str">
        <f t="shared" si="129"/>
        <v>其他</v>
      </c>
      <c r="AM355" s="73" t="str">
        <f>IF($F355="學生",VLOOKUP($H355,系所名稱!$B$1:$D$122,3,FALSE),"非在校生")</f>
        <v>非在校生</v>
      </c>
      <c r="AN355" s="74" t="str">
        <f t="shared" si="130"/>
        <v>其他</v>
      </c>
      <c r="AO355" s="74" t="str">
        <f t="shared" si="131"/>
        <v>其他</v>
      </c>
    </row>
    <row r="356" spans="1:41">
      <c r="B356" t="s">
        <v>277</v>
      </c>
      <c r="P356" t="s">
        <v>29</v>
      </c>
      <c r="R356" t="s">
        <v>1045</v>
      </c>
      <c r="T356" t="s">
        <v>277</v>
      </c>
      <c r="V356" s="24" t="s">
        <v>3294</v>
      </c>
      <c r="W356" t="s">
        <v>7195</v>
      </c>
      <c r="X356" s="25" t="s">
        <v>6684</v>
      </c>
      <c r="Y356">
        <v>2</v>
      </c>
      <c r="Z356">
        <v>107</v>
      </c>
      <c r="AA356">
        <v>1</v>
      </c>
      <c r="AB356">
        <v>1</v>
      </c>
      <c r="AC356">
        <v>10</v>
      </c>
      <c r="AE356" s="74" t="str">
        <f t="shared" si="135"/>
        <v>其他其他</v>
      </c>
      <c r="AF356" s="74">
        <f t="shared" si="124"/>
        <v>0</v>
      </c>
      <c r="AG356" s="74">
        <f t="shared" si="136"/>
        <v>0</v>
      </c>
      <c r="AH356" s="74">
        <f t="shared" si="125"/>
        <v>0</v>
      </c>
      <c r="AI356" s="74">
        <f t="shared" si="126"/>
        <v>0</v>
      </c>
      <c r="AJ356" s="74">
        <f t="shared" si="127"/>
        <v>1</v>
      </c>
      <c r="AK356" s="74">
        <f t="shared" si="128"/>
        <v>0</v>
      </c>
      <c r="AL356" s="73" t="str">
        <f t="shared" si="129"/>
        <v>其他</v>
      </c>
      <c r="AM356" s="73" t="str">
        <f>IF($F356="學生",VLOOKUP($H356,系所名稱!$B$1:$D$122,3,FALSE),"非在校生")</f>
        <v>非在校生</v>
      </c>
      <c r="AN356" s="74" t="str">
        <f t="shared" si="130"/>
        <v>其他</v>
      </c>
      <c r="AO356" s="74" t="str">
        <f t="shared" si="131"/>
        <v>其他</v>
      </c>
    </row>
    <row r="357" spans="1:41">
      <c r="B357" t="s">
        <v>277</v>
      </c>
      <c r="P357" t="s">
        <v>29</v>
      </c>
      <c r="R357" t="s">
        <v>1045</v>
      </c>
      <c r="T357" t="s">
        <v>277</v>
      </c>
      <c r="V357" s="24" t="s">
        <v>3294</v>
      </c>
      <c r="W357" t="s">
        <v>7195</v>
      </c>
      <c r="X357" s="25" t="s">
        <v>6684</v>
      </c>
      <c r="Y357">
        <v>2</v>
      </c>
      <c r="Z357">
        <v>107</v>
      </c>
      <c r="AA357">
        <v>1</v>
      </c>
      <c r="AB357">
        <v>1</v>
      </c>
      <c r="AC357">
        <v>10</v>
      </c>
      <c r="AE357" s="74" t="str">
        <f t="shared" si="135"/>
        <v>其他其他</v>
      </c>
      <c r="AF357" s="74">
        <f t="shared" si="124"/>
        <v>0</v>
      </c>
      <c r="AG357" s="74">
        <f t="shared" si="136"/>
        <v>0</v>
      </c>
      <c r="AH357" s="74">
        <f t="shared" si="125"/>
        <v>0</v>
      </c>
      <c r="AI357" s="74">
        <f t="shared" si="126"/>
        <v>0</v>
      </c>
      <c r="AJ357" s="74">
        <f t="shared" si="127"/>
        <v>1</v>
      </c>
      <c r="AK357" s="74">
        <f t="shared" si="128"/>
        <v>0</v>
      </c>
      <c r="AL357" s="73" t="str">
        <f t="shared" si="129"/>
        <v>其他</v>
      </c>
      <c r="AM357" s="73" t="str">
        <f>IF($F357="學生",VLOOKUP($H357,系所名稱!$B$1:$D$122,3,FALSE),"非在校生")</f>
        <v>非在校生</v>
      </c>
      <c r="AN357" s="74" t="str">
        <f t="shared" si="130"/>
        <v>其他</v>
      </c>
      <c r="AO357" s="74" t="str">
        <f t="shared" si="131"/>
        <v>其他</v>
      </c>
    </row>
    <row r="358" spans="1:41">
      <c r="A358" s="78"/>
      <c r="B358" s="78" t="s">
        <v>277</v>
      </c>
      <c r="C358" s="78"/>
      <c r="D358" s="78"/>
      <c r="E358" s="78"/>
      <c r="F358" s="78"/>
      <c r="G358" s="78"/>
      <c r="H358" s="78"/>
      <c r="I358" s="78"/>
      <c r="J358" s="78"/>
      <c r="K358" s="78"/>
      <c r="L358" s="78"/>
      <c r="M358" s="78"/>
      <c r="P358" s="78" t="s">
        <v>29</v>
      </c>
      <c r="Q358" s="78"/>
      <c r="R358" s="78" t="s">
        <v>1045</v>
      </c>
      <c r="S358" s="78"/>
      <c r="T358" s="78" t="s">
        <v>277</v>
      </c>
      <c r="V358" s="24" t="s">
        <v>3294</v>
      </c>
      <c r="W358" t="s">
        <v>7195</v>
      </c>
      <c r="X358" s="25" t="s">
        <v>6684</v>
      </c>
      <c r="Y358" s="78">
        <v>2</v>
      </c>
      <c r="Z358" s="78">
        <v>107</v>
      </c>
      <c r="AA358" s="78">
        <v>1</v>
      </c>
      <c r="AB358" s="78">
        <v>1</v>
      </c>
      <c r="AC358" s="78">
        <v>10</v>
      </c>
      <c r="AD358" s="78"/>
      <c r="AE358" s="74" t="str">
        <f t="shared" si="135"/>
        <v>其他其他</v>
      </c>
      <c r="AF358" s="74">
        <f t="shared" si="124"/>
        <v>0</v>
      </c>
      <c r="AG358" s="74">
        <f t="shared" si="136"/>
        <v>0</v>
      </c>
      <c r="AH358" s="74">
        <f t="shared" si="125"/>
        <v>0</v>
      </c>
      <c r="AI358" s="74">
        <f t="shared" si="126"/>
        <v>0</v>
      </c>
      <c r="AJ358" s="74">
        <f t="shared" si="127"/>
        <v>1</v>
      </c>
      <c r="AK358" s="74">
        <f t="shared" si="128"/>
        <v>0</v>
      </c>
      <c r="AL358" s="73" t="str">
        <f t="shared" si="129"/>
        <v>其他</v>
      </c>
      <c r="AM358" s="73" t="str">
        <f>IF($F358="學生",VLOOKUP($H358,系所名稱!$B$1:$D$122,3,FALSE),"非在校生")</f>
        <v>非在校生</v>
      </c>
      <c r="AN358" s="74" t="str">
        <f t="shared" si="130"/>
        <v>其他</v>
      </c>
      <c r="AO358" s="74" t="str">
        <f t="shared" si="131"/>
        <v>其他</v>
      </c>
    </row>
    <row r="359" spans="1:41">
      <c r="B359" t="s">
        <v>277</v>
      </c>
      <c r="P359" t="s">
        <v>29</v>
      </c>
      <c r="R359" t="s">
        <v>1045</v>
      </c>
      <c r="T359" t="s">
        <v>277</v>
      </c>
      <c r="V359" s="24" t="s">
        <v>3294</v>
      </c>
      <c r="W359" t="s">
        <v>7195</v>
      </c>
      <c r="X359" s="25" t="s">
        <v>6684</v>
      </c>
      <c r="Y359">
        <v>2</v>
      </c>
      <c r="Z359">
        <v>107</v>
      </c>
      <c r="AA359">
        <v>1</v>
      </c>
      <c r="AB359">
        <v>1</v>
      </c>
      <c r="AC359">
        <v>10</v>
      </c>
      <c r="AE359" s="74" t="str">
        <f t="shared" si="135"/>
        <v>其他其他</v>
      </c>
      <c r="AF359" s="74">
        <f t="shared" si="124"/>
        <v>0</v>
      </c>
      <c r="AG359" s="74">
        <f t="shared" si="136"/>
        <v>0</v>
      </c>
      <c r="AH359" s="74">
        <f t="shared" si="125"/>
        <v>0</v>
      </c>
      <c r="AI359" s="74">
        <f t="shared" si="126"/>
        <v>0</v>
      </c>
      <c r="AJ359" s="74">
        <f t="shared" si="127"/>
        <v>1</v>
      </c>
      <c r="AK359" s="74">
        <f t="shared" si="128"/>
        <v>0</v>
      </c>
      <c r="AL359" s="73" t="str">
        <f t="shared" si="129"/>
        <v>其他</v>
      </c>
      <c r="AM359" s="73" t="str">
        <f>IF($F359="學生",VLOOKUP($H359,系所名稱!$B$1:$D$122,3,FALSE),"非在校生")</f>
        <v>非在校生</v>
      </c>
      <c r="AN359" s="74" t="str">
        <f t="shared" si="130"/>
        <v>其他</v>
      </c>
      <c r="AO359" s="74" t="str">
        <f t="shared" si="131"/>
        <v>其他</v>
      </c>
    </row>
    <row r="360" spans="1:41">
      <c r="B360" t="s">
        <v>277</v>
      </c>
      <c r="P360" t="s">
        <v>29</v>
      </c>
      <c r="R360" t="s">
        <v>1045</v>
      </c>
      <c r="T360" t="s">
        <v>277</v>
      </c>
      <c r="V360" s="24" t="s">
        <v>3294</v>
      </c>
      <c r="W360" t="s">
        <v>7195</v>
      </c>
      <c r="X360" s="25" t="s">
        <v>6684</v>
      </c>
      <c r="Y360">
        <v>2</v>
      </c>
      <c r="Z360">
        <v>107</v>
      </c>
      <c r="AA360">
        <v>1</v>
      </c>
      <c r="AB360">
        <v>1</v>
      </c>
      <c r="AC360">
        <v>10</v>
      </c>
      <c r="AE360" s="74" t="str">
        <f t="shared" si="135"/>
        <v>其他其他</v>
      </c>
      <c r="AF360" s="74">
        <f t="shared" si="124"/>
        <v>0</v>
      </c>
      <c r="AG360" s="74">
        <f t="shared" si="136"/>
        <v>0</v>
      </c>
      <c r="AH360" s="74">
        <f t="shared" si="125"/>
        <v>0</v>
      </c>
      <c r="AI360" s="74">
        <f t="shared" si="126"/>
        <v>0</v>
      </c>
      <c r="AJ360" s="74">
        <f t="shared" si="127"/>
        <v>1</v>
      </c>
      <c r="AK360" s="74">
        <f t="shared" si="128"/>
        <v>0</v>
      </c>
      <c r="AL360" s="73" t="str">
        <f t="shared" si="129"/>
        <v>其他</v>
      </c>
      <c r="AM360" s="73" t="str">
        <f>IF($F360="學生",VLOOKUP($H360,系所名稱!$B$1:$D$122,3,FALSE),"非在校生")</f>
        <v>非在校生</v>
      </c>
      <c r="AN360" s="74" t="str">
        <f t="shared" si="130"/>
        <v>其他</v>
      </c>
      <c r="AO360" s="74" t="str">
        <f t="shared" si="131"/>
        <v>其他</v>
      </c>
    </row>
    <row r="361" spans="1:41">
      <c r="B361" t="s">
        <v>277</v>
      </c>
      <c r="P361" t="s">
        <v>29</v>
      </c>
      <c r="R361" t="s">
        <v>1045</v>
      </c>
      <c r="T361" t="s">
        <v>277</v>
      </c>
      <c r="V361" s="24" t="s">
        <v>3294</v>
      </c>
      <c r="W361" t="s">
        <v>7195</v>
      </c>
      <c r="X361" s="25" t="s">
        <v>6684</v>
      </c>
      <c r="Y361">
        <v>2</v>
      </c>
      <c r="Z361">
        <v>107</v>
      </c>
      <c r="AA361">
        <v>1</v>
      </c>
      <c r="AB361">
        <v>1</v>
      </c>
      <c r="AC361">
        <v>10</v>
      </c>
      <c r="AE361" s="74" t="str">
        <f t="shared" si="135"/>
        <v>其他其他</v>
      </c>
      <c r="AF361" s="74">
        <f t="shared" si="124"/>
        <v>0</v>
      </c>
      <c r="AG361" s="74">
        <f t="shared" si="136"/>
        <v>0</v>
      </c>
      <c r="AH361" s="74">
        <f t="shared" si="125"/>
        <v>0</v>
      </c>
      <c r="AI361" s="74">
        <f t="shared" si="126"/>
        <v>0</v>
      </c>
      <c r="AJ361" s="74">
        <f t="shared" si="127"/>
        <v>1</v>
      </c>
      <c r="AK361" s="74">
        <f t="shared" si="128"/>
        <v>0</v>
      </c>
      <c r="AL361" s="73" t="str">
        <f t="shared" si="129"/>
        <v>其他</v>
      </c>
      <c r="AM361" s="73" t="str">
        <f>IF($F361="學生",VLOOKUP($H361,系所名稱!$B$1:$D$122,3,FALSE),"非在校生")</f>
        <v>非在校生</v>
      </c>
      <c r="AN361" s="74" t="str">
        <f t="shared" si="130"/>
        <v>其他</v>
      </c>
      <c r="AO361" s="74" t="str">
        <f t="shared" si="131"/>
        <v>其他</v>
      </c>
    </row>
    <row r="362" spans="1:41">
      <c r="B362" t="s">
        <v>6203</v>
      </c>
      <c r="F362" t="s">
        <v>6204</v>
      </c>
      <c r="P362" t="s">
        <v>29</v>
      </c>
      <c r="R362" t="s">
        <v>1045</v>
      </c>
      <c r="T362" t="s">
        <v>6688</v>
      </c>
      <c r="V362" t="s">
        <v>5002</v>
      </c>
      <c r="W362" t="s">
        <v>6687</v>
      </c>
      <c r="X362" s="25" t="s">
        <v>6686</v>
      </c>
      <c r="Y362">
        <v>2</v>
      </c>
      <c r="Z362">
        <v>107</v>
      </c>
      <c r="AA362">
        <v>1</v>
      </c>
      <c r="AB362">
        <v>1</v>
      </c>
      <c r="AC362">
        <v>10</v>
      </c>
      <c r="AE362" s="74" t="str">
        <f t="shared" si="135"/>
        <v>其他其他</v>
      </c>
      <c r="AF362" s="74">
        <f t="shared" si="124"/>
        <v>0</v>
      </c>
      <c r="AG362" s="74">
        <f t="shared" si="136"/>
        <v>0</v>
      </c>
      <c r="AH362" s="74">
        <f t="shared" si="125"/>
        <v>0</v>
      </c>
      <c r="AI362" s="74">
        <f t="shared" si="126"/>
        <v>0</v>
      </c>
      <c r="AJ362" s="74">
        <f t="shared" si="127"/>
        <v>1</v>
      </c>
      <c r="AK362" s="74">
        <f t="shared" si="128"/>
        <v>0</v>
      </c>
      <c r="AL362" s="73" t="str">
        <f t="shared" si="129"/>
        <v>其他</v>
      </c>
      <c r="AM362" s="73" t="str">
        <f>IF($F362="學生",VLOOKUP($H362,系所名稱!$B$1:$D$122,3,FALSE),"非在校生")</f>
        <v>非在校生</v>
      </c>
      <c r="AN362" s="74" t="str">
        <f t="shared" si="130"/>
        <v>其他</v>
      </c>
      <c r="AO362" s="74" t="str">
        <f t="shared" si="131"/>
        <v>其他</v>
      </c>
    </row>
    <row r="363" spans="1:41">
      <c r="B363" t="s">
        <v>6574</v>
      </c>
      <c r="F363" t="s">
        <v>6575</v>
      </c>
      <c r="P363" t="s">
        <v>29</v>
      </c>
      <c r="R363" t="s">
        <v>1045</v>
      </c>
      <c r="V363" t="s">
        <v>5002</v>
      </c>
      <c r="W363" t="s">
        <v>6687</v>
      </c>
      <c r="X363" s="25" t="s">
        <v>6700</v>
      </c>
      <c r="Y363">
        <v>2</v>
      </c>
      <c r="Z363">
        <v>107</v>
      </c>
      <c r="AA363">
        <v>1</v>
      </c>
      <c r="AB363">
        <v>1</v>
      </c>
      <c r="AC363">
        <v>10</v>
      </c>
      <c r="AE363" s="74" t="str">
        <f t="shared" si="135"/>
        <v>其他</v>
      </c>
      <c r="AF363" s="74">
        <f t="shared" si="124"/>
        <v>0</v>
      </c>
      <c r="AG363" s="74">
        <f t="shared" si="136"/>
        <v>0</v>
      </c>
      <c r="AH363" s="74">
        <f t="shared" si="125"/>
        <v>0</v>
      </c>
      <c r="AI363" s="74">
        <f t="shared" si="126"/>
        <v>0</v>
      </c>
      <c r="AJ363" s="74">
        <f t="shared" si="127"/>
        <v>1</v>
      </c>
      <c r="AK363" s="74">
        <f t="shared" si="128"/>
        <v>0</v>
      </c>
      <c r="AL363" s="73" t="str">
        <f t="shared" si="129"/>
        <v>其他</v>
      </c>
      <c r="AM363" s="73" t="str">
        <f>IF($F363="學生",VLOOKUP($H363,系所名稱!$B$1:$D$122,3,FALSE),"非在校生")</f>
        <v>非在校生</v>
      </c>
      <c r="AN363" s="74" t="str">
        <f t="shared" si="130"/>
        <v>其他</v>
      </c>
      <c r="AO363" s="74" t="str">
        <f t="shared" si="131"/>
        <v>其他</v>
      </c>
    </row>
    <row r="364" spans="1:41">
      <c r="B364" t="s">
        <v>6574</v>
      </c>
      <c r="F364" t="s">
        <v>6575</v>
      </c>
      <c r="P364" t="s">
        <v>29</v>
      </c>
      <c r="R364" t="s">
        <v>1045</v>
      </c>
      <c r="V364" t="s">
        <v>5002</v>
      </c>
      <c r="W364" t="s">
        <v>6687</v>
      </c>
      <c r="X364" s="25" t="s">
        <v>6700</v>
      </c>
      <c r="Y364">
        <v>2</v>
      </c>
      <c r="Z364">
        <v>107</v>
      </c>
      <c r="AA364">
        <v>1</v>
      </c>
      <c r="AB364">
        <v>1</v>
      </c>
      <c r="AC364">
        <v>10</v>
      </c>
      <c r="AE364" s="74" t="str">
        <f t="shared" si="135"/>
        <v>其他</v>
      </c>
      <c r="AF364" s="74">
        <f t="shared" si="124"/>
        <v>0</v>
      </c>
      <c r="AG364" s="74">
        <f t="shared" si="136"/>
        <v>0</v>
      </c>
      <c r="AH364" s="74">
        <f t="shared" si="125"/>
        <v>0</v>
      </c>
      <c r="AI364" s="74">
        <f t="shared" si="126"/>
        <v>0</v>
      </c>
      <c r="AJ364" s="74">
        <f t="shared" si="127"/>
        <v>1</v>
      </c>
      <c r="AK364" s="74">
        <f t="shared" si="128"/>
        <v>0</v>
      </c>
      <c r="AL364" s="73" t="str">
        <f t="shared" si="129"/>
        <v>其他</v>
      </c>
      <c r="AM364" s="73" t="str">
        <f>IF($F364="學生",VLOOKUP($H364,系所名稱!$B$1:$D$122,3,FALSE),"非在校生")</f>
        <v>非在校生</v>
      </c>
      <c r="AN364" s="74" t="str">
        <f t="shared" si="130"/>
        <v>其他</v>
      </c>
      <c r="AO364" s="74" t="str">
        <f t="shared" si="131"/>
        <v>其他</v>
      </c>
    </row>
    <row r="365" spans="1:41">
      <c r="A365" t="s">
        <v>2711</v>
      </c>
      <c r="B365" t="s">
        <v>2732</v>
      </c>
      <c r="C365" t="s">
        <v>2733</v>
      </c>
      <c r="D365" t="s">
        <v>21</v>
      </c>
      <c r="E365" t="s">
        <v>1861</v>
      </c>
      <c r="F365" t="s">
        <v>23</v>
      </c>
      <c r="G365" t="s">
        <v>24</v>
      </c>
      <c r="H365" t="s">
        <v>257</v>
      </c>
      <c r="I365" t="s">
        <v>41</v>
      </c>
      <c r="J365">
        <v>926840826</v>
      </c>
      <c r="L365" t="s">
        <v>28</v>
      </c>
      <c r="M365" t="s">
        <v>29</v>
      </c>
      <c r="N365">
        <f>IF($R365="網路報名",IF($P365="否",1,0),0)</f>
        <v>0</v>
      </c>
      <c r="O365">
        <f>IF($R365="網路報名",IF($P365="是",1,0),0)</f>
        <v>0</v>
      </c>
      <c r="P365" t="s">
        <v>29</v>
      </c>
      <c r="R365" t="s">
        <v>2660</v>
      </c>
      <c r="T365" t="s">
        <v>2734</v>
      </c>
      <c r="U365">
        <f>IF($R365="志工",$AC365*2,IF($R365="網路報名",$AC365,0))</f>
        <v>0</v>
      </c>
      <c r="V365" t="s">
        <v>5002</v>
      </c>
      <c r="W365" t="s">
        <v>5004</v>
      </c>
      <c r="X365" s="25" t="s">
        <v>1996</v>
      </c>
      <c r="Y365">
        <v>2</v>
      </c>
      <c r="Z365">
        <v>107</v>
      </c>
      <c r="AA365">
        <v>1</v>
      </c>
      <c r="AB365">
        <v>1</v>
      </c>
      <c r="AC365">
        <v>10</v>
      </c>
      <c r="AE365" s="74" t="str">
        <f t="shared" si="135"/>
        <v>b05703081卓家緯</v>
      </c>
      <c r="AF365" s="74">
        <f t="shared" si="124"/>
        <v>0</v>
      </c>
      <c r="AG365" s="74">
        <f t="shared" si="136"/>
        <v>0</v>
      </c>
      <c r="AH365" s="74">
        <f t="shared" si="125"/>
        <v>0</v>
      </c>
      <c r="AI365" s="74">
        <f t="shared" si="126"/>
        <v>0</v>
      </c>
      <c r="AJ365" s="74">
        <f t="shared" si="127"/>
        <v>1</v>
      </c>
      <c r="AK365" s="74">
        <f t="shared" si="128"/>
        <v>0</v>
      </c>
      <c r="AL365" s="73" t="str">
        <f t="shared" si="129"/>
        <v>系</v>
      </c>
      <c r="AM365" s="73" t="str">
        <f>IF($F365="學生",VLOOKUP($H365,系所名稱!$B$1:$D$122,3,FALSE),"非在校生")</f>
        <v>財金</v>
      </c>
      <c r="AN365" s="74" t="str">
        <f t="shared" si="130"/>
        <v>財金系</v>
      </c>
      <c r="AO365" s="74" t="str">
        <f t="shared" si="131"/>
        <v>財金系</v>
      </c>
    </row>
    <row r="366" spans="1:41">
      <c r="A366" t="s">
        <v>3224</v>
      </c>
      <c r="B366" t="s">
        <v>2732</v>
      </c>
      <c r="C366" t="s">
        <v>2733</v>
      </c>
      <c r="D366" t="s">
        <v>21</v>
      </c>
      <c r="E366" t="s">
        <v>1861</v>
      </c>
      <c r="F366" t="s">
        <v>23</v>
      </c>
      <c r="G366" t="s">
        <v>24</v>
      </c>
      <c r="H366" t="s">
        <v>257</v>
      </c>
      <c r="I366" t="s">
        <v>41</v>
      </c>
      <c r="J366">
        <v>926840826</v>
      </c>
      <c r="L366" t="s">
        <v>28</v>
      </c>
      <c r="M366" t="s">
        <v>29</v>
      </c>
      <c r="N366">
        <f>IF($R366="網路報名",IF($P366="否",1,0),0)</f>
        <v>0</v>
      </c>
      <c r="O366">
        <f>IF($R366="網路報名",IF($P366="是",1,0),0)</f>
        <v>0</v>
      </c>
      <c r="P366" t="s">
        <v>29</v>
      </c>
      <c r="R366" s="78" t="s">
        <v>1045</v>
      </c>
      <c r="T366" t="s">
        <v>2734</v>
      </c>
      <c r="U366">
        <f>IF($R366="志工",$AC366*2,IF($R366="網路報名",$AC366,0))</f>
        <v>0</v>
      </c>
      <c r="V366" t="s">
        <v>5002</v>
      </c>
      <c r="W366" t="s">
        <v>5004</v>
      </c>
      <c r="X366" s="25" t="s">
        <v>3292</v>
      </c>
      <c r="Y366">
        <v>2</v>
      </c>
      <c r="Z366">
        <v>107</v>
      </c>
      <c r="AA366">
        <v>1</v>
      </c>
      <c r="AB366">
        <v>1</v>
      </c>
      <c r="AC366">
        <v>10</v>
      </c>
      <c r="AE366" s="74" t="str">
        <f t="shared" si="135"/>
        <v>b05703081卓家緯</v>
      </c>
      <c r="AF366" s="74">
        <f t="shared" si="124"/>
        <v>0</v>
      </c>
      <c r="AG366" s="74">
        <f t="shared" si="136"/>
        <v>0</v>
      </c>
      <c r="AH366" s="74">
        <f t="shared" si="125"/>
        <v>0</v>
      </c>
      <c r="AI366" s="74">
        <f t="shared" si="126"/>
        <v>0</v>
      </c>
      <c r="AJ366" s="74">
        <f t="shared" si="127"/>
        <v>1</v>
      </c>
      <c r="AK366" s="74">
        <f t="shared" si="128"/>
        <v>0</v>
      </c>
      <c r="AL366" s="73" t="str">
        <f t="shared" si="129"/>
        <v>系</v>
      </c>
      <c r="AM366" s="73" t="str">
        <f>IF($F366="學生",VLOOKUP($H366,系所名稱!$B$1:$D$122,3,FALSE),"非在校生")</f>
        <v>財金</v>
      </c>
      <c r="AN366" s="74" t="str">
        <f t="shared" si="130"/>
        <v>財金系</v>
      </c>
      <c r="AO366" s="74" t="str">
        <f t="shared" si="131"/>
        <v>財金系</v>
      </c>
    </row>
    <row r="367" spans="1:41">
      <c r="A367" t="s">
        <v>3948</v>
      </c>
      <c r="B367" t="s">
        <v>2732</v>
      </c>
      <c r="C367" t="s">
        <v>2733</v>
      </c>
      <c r="D367" t="s">
        <v>38</v>
      </c>
      <c r="E367" t="s">
        <v>1861</v>
      </c>
      <c r="F367" t="s">
        <v>23</v>
      </c>
      <c r="G367" t="s">
        <v>24</v>
      </c>
      <c r="H367" t="s">
        <v>257</v>
      </c>
      <c r="I367" t="s">
        <v>41</v>
      </c>
      <c r="J367">
        <v>926840826</v>
      </c>
      <c r="K367" t="s">
        <v>3949</v>
      </c>
      <c r="L367" t="s">
        <v>28</v>
      </c>
      <c r="M367" t="s">
        <v>30</v>
      </c>
      <c r="N367">
        <f>IF($R367="網路報名",IF($P367="否",1,0),0)</f>
        <v>0</v>
      </c>
      <c r="O367">
        <f>IF($R367="網路報名",IF($P367="是",1,0),0)</f>
        <v>1</v>
      </c>
      <c r="P367" t="s">
        <v>29</v>
      </c>
      <c r="R367" t="s">
        <v>31</v>
      </c>
      <c r="S367" t="s">
        <v>3950</v>
      </c>
      <c r="T367" t="s">
        <v>2734</v>
      </c>
      <c r="U367">
        <f>IF($R367="志工",$AC367*2,IF($R367="網路報名",$AC367,0))</f>
        <v>10</v>
      </c>
      <c r="V367" t="s">
        <v>5002</v>
      </c>
      <c r="W367" t="s">
        <v>5004</v>
      </c>
      <c r="X367" s="25" t="s">
        <v>3816</v>
      </c>
      <c r="Y367">
        <v>2</v>
      </c>
      <c r="Z367">
        <v>107</v>
      </c>
      <c r="AA367">
        <v>1</v>
      </c>
      <c r="AB367">
        <v>1</v>
      </c>
      <c r="AC367">
        <v>10</v>
      </c>
      <c r="AD367" t="s">
        <v>29</v>
      </c>
      <c r="AE367" s="74" t="str">
        <f t="shared" si="135"/>
        <v>b05703081卓家緯</v>
      </c>
      <c r="AF367" s="74">
        <f t="shared" si="124"/>
        <v>0</v>
      </c>
      <c r="AG367" s="74">
        <f t="shared" si="136"/>
        <v>1</v>
      </c>
      <c r="AH367" s="74">
        <f t="shared" si="125"/>
        <v>10</v>
      </c>
      <c r="AI367" s="74">
        <f t="shared" si="126"/>
        <v>0</v>
      </c>
      <c r="AJ367" s="74">
        <f t="shared" si="127"/>
        <v>0</v>
      </c>
      <c r="AK367" s="74">
        <f t="shared" si="128"/>
        <v>0</v>
      </c>
      <c r="AL367" s="73" t="str">
        <f t="shared" si="129"/>
        <v>系</v>
      </c>
      <c r="AM367" s="73" t="str">
        <f>IF($F367="學生",VLOOKUP($H367,系所名稱!$B$1:$D$122,3,FALSE),"非在校生")</f>
        <v>財金</v>
      </c>
      <c r="AN367" s="74" t="str">
        <f t="shared" si="130"/>
        <v>財金系</v>
      </c>
      <c r="AO367" s="74" t="str">
        <f t="shared" si="131"/>
        <v>財金系</v>
      </c>
    </row>
    <row r="368" spans="1:41">
      <c r="A368" t="s">
        <v>6355</v>
      </c>
      <c r="B368" t="s">
        <v>2732</v>
      </c>
      <c r="C368" t="s">
        <v>2733</v>
      </c>
      <c r="D368" t="s">
        <v>38</v>
      </c>
      <c r="E368" t="s">
        <v>1861</v>
      </c>
      <c r="F368" t="s">
        <v>23</v>
      </c>
      <c r="G368" t="s">
        <v>24</v>
      </c>
      <c r="H368" t="s">
        <v>257</v>
      </c>
      <c r="I368" t="s">
        <v>41</v>
      </c>
      <c r="J368">
        <v>926840826</v>
      </c>
      <c r="L368" t="s">
        <v>28</v>
      </c>
      <c r="M368" t="s">
        <v>29</v>
      </c>
      <c r="N368" t="s">
        <v>4952</v>
      </c>
      <c r="P368" t="s">
        <v>29</v>
      </c>
      <c r="R368" t="s">
        <v>1045</v>
      </c>
      <c r="T368" t="s">
        <v>2734</v>
      </c>
      <c r="U368">
        <v>6</v>
      </c>
      <c r="V368" t="s">
        <v>5002</v>
      </c>
      <c r="W368" t="s">
        <v>6687</v>
      </c>
      <c r="X368" s="25" t="s">
        <v>6695</v>
      </c>
      <c r="Y368">
        <v>2</v>
      </c>
      <c r="Z368">
        <v>107</v>
      </c>
      <c r="AA368">
        <v>1</v>
      </c>
      <c r="AB368">
        <v>1</v>
      </c>
      <c r="AC368">
        <v>10</v>
      </c>
      <c r="AE368" s="74" t="str">
        <f t="shared" si="135"/>
        <v>b05703081卓家緯</v>
      </c>
      <c r="AF368" s="74">
        <f t="shared" si="124"/>
        <v>0</v>
      </c>
      <c r="AG368" s="74">
        <f t="shared" si="136"/>
        <v>0</v>
      </c>
      <c r="AH368" s="74">
        <f t="shared" si="125"/>
        <v>0</v>
      </c>
      <c r="AI368" s="74">
        <f t="shared" si="126"/>
        <v>0</v>
      </c>
      <c r="AJ368" s="74">
        <f t="shared" si="127"/>
        <v>1</v>
      </c>
      <c r="AK368" s="74">
        <f t="shared" si="128"/>
        <v>0</v>
      </c>
      <c r="AL368" s="73" t="str">
        <f t="shared" si="129"/>
        <v>系</v>
      </c>
      <c r="AM368" s="73" t="str">
        <f>IF($F368="學生",VLOOKUP($H368,系所名稱!$B$1:$D$122,3,FALSE),"非在校生")</f>
        <v>財金</v>
      </c>
      <c r="AN368" s="74" t="str">
        <f t="shared" si="130"/>
        <v>財金系</v>
      </c>
      <c r="AO368" s="74" t="str">
        <f t="shared" si="131"/>
        <v>財金系</v>
      </c>
    </row>
    <row r="369" spans="1:41">
      <c r="A369" t="s">
        <v>6510</v>
      </c>
      <c r="B369" t="s">
        <v>6511</v>
      </c>
      <c r="C369" t="s">
        <v>6512</v>
      </c>
      <c r="D369" t="s">
        <v>21</v>
      </c>
      <c r="E369" t="s">
        <v>6513</v>
      </c>
      <c r="F369" t="s">
        <v>23</v>
      </c>
      <c r="G369" t="s">
        <v>24</v>
      </c>
      <c r="H369" t="s">
        <v>40</v>
      </c>
      <c r="I369" t="s">
        <v>50</v>
      </c>
      <c r="J369">
        <v>920990423</v>
      </c>
      <c r="K369" t="s">
        <v>6514</v>
      </c>
      <c r="L369" t="s">
        <v>28</v>
      </c>
      <c r="M369" t="s">
        <v>30</v>
      </c>
      <c r="N369" t="s">
        <v>4952</v>
      </c>
      <c r="P369" t="s">
        <v>29</v>
      </c>
      <c r="R369" t="s">
        <v>5919</v>
      </c>
      <c r="S369" t="s">
        <v>6515</v>
      </c>
      <c r="T369" t="s">
        <v>6516</v>
      </c>
      <c r="U369">
        <v>6</v>
      </c>
      <c r="V369" t="s">
        <v>5002</v>
      </c>
      <c r="W369" t="s">
        <v>6687</v>
      </c>
      <c r="X369" s="25" t="s">
        <v>6700</v>
      </c>
      <c r="Y369">
        <v>2</v>
      </c>
      <c r="Z369">
        <v>107</v>
      </c>
      <c r="AA369">
        <v>1</v>
      </c>
      <c r="AB369">
        <v>1</v>
      </c>
      <c r="AC369">
        <v>10</v>
      </c>
      <c r="AD369" t="s">
        <v>30</v>
      </c>
      <c r="AE369" s="74" t="str">
        <f t="shared" si="135"/>
        <v>r07724048周天韻</v>
      </c>
      <c r="AF369" s="74">
        <f t="shared" si="124"/>
        <v>0</v>
      </c>
      <c r="AG369" s="74">
        <f t="shared" si="136"/>
        <v>1</v>
      </c>
      <c r="AH369" s="74">
        <f t="shared" si="125"/>
        <v>10</v>
      </c>
      <c r="AI369" s="74">
        <f t="shared" si="126"/>
        <v>0</v>
      </c>
      <c r="AJ369" s="74">
        <f t="shared" si="127"/>
        <v>0</v>
      </c>
      <c r="AK369" s="74">
        <f t="shared" si="128"/>
        <v>0</v>
      </c>
      <c r="AL369" s="73" t="str">
        <f t="shared" si="129"/>
        <v>所</v>
      </c>
      <c r="AM369" s="73" t="str">
        <f>IF($F369="學生",VLOOKUP($H369,系所名稱!$B$1:$D$122,3,FALSE),"非在校生")</f>
        <v>國企</v>
      </c>
      <c r="AN369" s="74" t="str">
        <f t="shared" si="130"/>
        <v>國企所</v>
      </c>
      <c r="AO369" s="74" t="str">
        <f t="shared" si="131"/>
        <v>國企所</v>
      </c>
    </row>
    <row r="370" spans="1:41">
      <c r="A370" t="s">
        <v>5508</v>
      </c>
      <c r="B370" t="s">
        <v>5509</v>
      </c>
      <c r="C370" t="s">
        <v>5510</v>
      </c>
      <c r="D370" t="s">
        <v>38</v>
      </c>
      <c r="E370" t="s">
        <v>5511</v>
      </c>
      <c r="F370" t="s">
        <v>23</v>
      </c>
      <c r="G370" t="s">
        <v>24</v>
      </c>
      <c r="H370" t="s">
        <v>40</v>
      </c>
      <c r="I370" t="s">
        <v>41</v>
      </c>
      <c r="J370">
        <v>972243147</v>
      </c>
      <c r="K370" t="s">
        <v>5512</v>
      </c>
      <c r="L370" t="s">
        <v>28</v>
      </c>
      <c r="M370" t="s">
        <v>30</v>
      </c>
      <c r="N370" t="s">
        <v>4952</v>
      </c>
      <c r="P370" t="s">
        <v>29</v>
      </c>
      <c r="R370" t="s">
        <v>5385</v>
      </c>
      <c r="S370" t="s">
        <v>1812</v>
      </c>
      <c r="T370" t="s">
        <v>5513</v>
      </c>
      <c r="U370">
        <v>6</v>
      </c>
      <c r="V370" t="s">
        <v>5386</v>
      </c>
      <c r="W370" t="s">
        <v>5387</v>
      </c>
      <c r="X370" s="25" t="s">
        <v>5388</v>
      </c>
      <c r="Y370">
        <v>2</v>
      </c>
      <c r="Z370">
        <v>107</v>
      </c>
      <c r="AA370">
        <v>1</v>
      </c>
      <c r="AB370">
        <v>1</v>
      </c>
      <c r="AC370">
        <v>10</v>
      </c>
      <c r="AE370" s="74" t="str">
        <f t="shared" si="135"/>
        <v>b04704017周永堂</v>
      </c>
      <c r="AF370" s="74">
        <f t="shared" si="124"/>
        <v>0</v>
      </c>
      <c r="AG370" s="74">
        <f t="shared" si="136"/>
        <v>1</v>
      </c>
      <c r="AH370" s="74">
        <f t="shared" si="125"/>
        <v>10</v>
      </c>
      <c r="AI370" s="74">
        <f t="shared" si="126"/>
        <v>0</v>
      </c>
      <c r="AJ370" s="74">
        <f t="shared" si="127"/>
        <v>0</v>
      </c>
      <c r="AK370" s="74">
        <f t="shared" si="128"/>
        <v>0</v>
      </c>
      <c r="AL370" s="73" t="str">
        <f t="shared" si="129"/>
        <v>系</v>
      </c>
      <c r="AM370" s="73" t="str">
        <f>IF($F370="學生",VLOOKUP($H370,系所名稱!$B$1:$D$122,3,FALSE),"非在校生")</f>
        <v>國企</v>
      </c>
      <c r="AN370" s="74" t="str">
        <f t="shared" si="130"/>
        <v>國企系</v>
      </c>
      <c r="AO370" s="74" t="str">
        <f t="shared" si="131"/>
        <v>國企系</v>
      </c>
    </row>
    <row r="371" spans="1:41">
      <c r="A371" t="s">
        <v>1825</v>
      </c>
      <c r="B371" t="s">
        <v>1853</v>
      </c>
      <c r="C371" t="s">
        <v>1854</v>
      </c>
      <c r="D371" t="s">
        <v>21</v>
      </c>
      <c r="E371" t="s">
        <v>1855</v>
      </c>
      <c r="F371" t="s">
        <v>23</v>
      </c>
      <c r="G371" t="s">
        <v>67</v>
      </c>
      <c r="H371" t="s">
        <v>1856</v>
      </c>
      <c r="I371" t="s">
        <v>50</v>
      </c>
      <c r="J371">
        <v>975297252</v>
      </c>
      <c r="K371" t="s">
        <v>1857</v>
      </c>
      <c r="L371" t="s">
        <v>28</v>
      </c>
      <c r="M371" t="s">
        <v>29</v>
      </c>
      <c r="N371">
        <f>IF($R371="網路報名",IF($P371="否",1,0),0)</f>
        <v>0</v>
      </c>
      <c r="O371">
        <f>IF($R371="網路報名",IF($P371="是",1,0),0)</f>
        <v>0</v>
      </c>
      <c r="P371" t="s">
        <v>29</v>
      </c>
      <c r="R371" t="s">
        <v>216</v>
      </c>
      <c r="T371" t="s">
        <v>1858</v>
      </c>
      <c r="U371">
        <f>IF($R371="志工",$AC371*2,IF($R371="網路報名",$AC371,0))</f>
        <v>0</v>
      </c>
      <c r="V371" t="s">
        <v>5002</v>
      </c>
      <c r="W371" t="s">
        <v>5004</v>
      </c>
      <c r="X371" s="25" t="s">
        <v>1567</v>
      </c>
      <c r="Y371">
        <v>2</v>
      </c>
      <c r="Z371">
        <v>107</v>
      </c>
      <c r="AA371">
        <v>1</v>
      </c>
      <c r="AB371">
        <v>1</v>
      </c>
      <c r="AC371">
        <v>10</v>
      </c>
      <c r="AE371" s="74" t="str">
        <f t="shared" si="135"/>
        <v>r05642015周志展</v>
      </c>
      <c r="AF371" s="74">
        <f t="shared" si="124"/>
        <v>0</v>
      </c>
      <c r="AG371" s="74">
        <f t="shared" si="136"/>
        <v>0</v>
      </c>
      <c r="AH371" s="74">
        <f t="shared" si="125"/>
        <v>0</v>
      </c>
      <c r="AI371" s="74">
        <f t="shared" si="126"/>
        <v>0</v>
      </c>
      <c r="AJ371" s="74">
        <f t="shared" si="127"/>
        <v>1</v>
      </c>
      <c r="AK371" s="74">
        <f t="shared" si="128"/>
        <v>0</v>
      </c>
      <c r="AL371" s="73" t="str">
        <f t="shared" si="129"/>
        <v>所</v>
      </c>
      <c r="AM371" s="73" t="str">
        <f>IF($F371="學生",VLOOKUP($H371,系所名稱!$B$1:$D$122,3,FALSE),"非在校生")</f>
        <v>其他</v>
      </c>
      <c r="AN371" s="74" t="str">
        <f t="shared" si="130"/>
        <v>其他系所</v>
      </c>
      <c r="AO371" s="74" t="str">
        <f t="shared" si="131"/>
        <v>其他系所</v>
      </c>
    </row>
    <row r="372" spans="1:41">
      <c r="A372" t="s">
        <v>2448</v>
      </c>
      <c r="B372" t="s">
        <v>2449</v>
      </c>
      <c r="C372" t="s">
        <v>2450</v>
      </c>
      <c r="D372" t="s">
        <v>38</v>
      </c>
      <c r="E372" t="s">
        <v>2451</v>
      </c>
      <c r="F372" t="s">
        <v>23</v>
      </c>
      <c r="G372" t="s">
        <v>621</v>
      </c>
      <c r="H372" t="s">
        <v>622</v>
      </c>
      <c r="I372" t="s">
        <v>50</v>
      </c>
      <c r="J372">
        <v>931670099</v>
      </c>
      <c r="K372" t="s">
        <v>2452</v>
      </c>
      <c r="L372" t="s">
        <v>28</v>
      </c>
      <c r="M372" t="s">
        <v>30</v>
      </c>
      <c r="N372">
        <f>IF($R372="網路報名",IF($P372="否",1,0),0)</f>
        <v>0</v>
      </c>
      <c r="O372">
        <f>IF($R372="網路報名",IF($P372="是",1,0),0)</f>
        <v>1</v>
      </c>
      <c r="P372" t="s">
        <v>29</v>
      </c>
      <c r="R372" t="s">
        <v>2021</v>
      </c>
      <c r="S372" t="s">
        <v>2453</v>
      </c>
      <c r="T372" t="s">
        <v>2454</v>
      </c>
      <c r="U372">
        <f>IF($R372="志工",$AC372*2,IF($R372="網路報名",$AC372,0))</f>
        <v>10</v>
      </c>
      <c r="V372" t="s">
        <v>5002</v>
      </c>
      <c r="W372" t="s">
        <v>5004</v>
      </c>
      <c r="X372" s="25" t="s">
        <v>1996</v>
      </c>
      <c r="Y372">
        <v>2</v>
      </c>
      <c r="Z372">
        <v>107</v>
      </c>
      <c r="AA372">
        <v>1</v>
      </c>
      <c r="AB372">
        <v>1</v>
      </c>
      <c r="AC372">
        <v>10</v>
      </c>
      <c r="AD372" t="s">
        <v>29</v>
      </c>
      <c r="AE372" s="74" t="str">
        <f t="shared" si="135"/>
        <v>r07922042周侑廷</v>
      </c>
      <c r="AF372" s="74">
        <f t="shared" si="124"/>
        <v>0</v>
      </c>
      <c r="AG372" s="74">
        <f t="shared" si="136"/>
        <v>1</v>
      </c>
      <c r="AH372" s="74">
        <f t="shared" si="125"/>
        <v>10</v>
      </c>
      <c r="AI372" s="74">
        <f t="shared" si="126"/>
        <v>0</v>
      </c>
      <c r="AJ372" s="74">
        <f t="shared" si="127"/>
        <v>0</v>
      </c>
      <c r="AK372" s="74">
        <f t="shared" si="128"/>
        <v>0</v>
      </c>
      <c r="AL372" s="73" t="str">
        <f t="shared" si="129"/>
        <v>所</v>
      </c>
      <c r="AM372" s="73" t="str">
        <f>IF($F372="學生",VLOOKUP($H372,系所名稱!$B$1:$D$122,3,FALSE),"非在校生")</f>
        <v>其他</v>
      </c>
      <c r="AN372" s="74" t="str">
        <f t="shared" si="130"/>
        <v>其他系所</v>
      </c>
      <c r="AO372" s="74" t="str">
        <f t="shared" si="131"/>
        <v>其他系所</v>
      </c>
    </row>
    <row r="373" spans="1:41">
      <c r="A373" t="s">
        <v>3635</v>
      </c>
      <c r="B373" t="s">
        <v>2449</v>
      </c>
      <c r="C373" t="s">
        <v>2450</v>
      </c>
      <c r="D373" t="s">
        <v>38</v>
      </c>
      <c r="E373" t="s">
        <v>2451</v>
      </c>
      <c r="F373" t="s">
        <v>23</v>
      </c>
      <c r="G373" t="s">
        <v>621</v>
      </c>
      <c r="H373" t="s">
        <v>622</v>
      </c>
      <c r="I373" t="s">
        <v>50</v>
      </c>
      <c r="J373">
        <v>931670099</v>
      </c>
      <c r="K373" t="s">
        <v>2452</v>
      </c>
      <c r="L373" t="s">
        <v>28</v>
      </c>
      <c r="M373" t="s">
        <v>30</v>
      </c>
      <c r="N373">
        <f>IF($R373="網路報名",IF($P373="否",1,0),0)</f>
        <v>0</v>
      </c>
      <c r="O373">
        <f>IF($R373="網路報名",IF($P373="是",1,0),0)</f>
        <v>1</v>
      </c>
      <c r="P373" t="s">
        <v>29</v>
      </c>
      <c r="R373" t="s">
        <v>3588</v>
      </c>
      <c r="S373" t="s">
        <v>2453</v>
      </c>
      <c r="T373" t="s">
        <v>2454</v>
      </c>
      <c r="U373">
        <f>IF($R373="志工",$AC373*2,IF($R373="網路報名",$AC373,0))</f>
        <v>10</v>
      </c>
      <c r="V373" t="s">
        <v>5002</v>
      </c>
      <c r="W373" t="s">
        <v>5004</v>
      </c>
      <c r="X373" s="25" t="s">
        <v>3481</v>
      </c>
      <c r="Y373">
        <v>2</v>
      </c>
      <c r="Z373">
        <v>107</v>
      </c>
      <c r="AA373">
        <v>1</v>
      </c>
      <c r="AB373">
        <v>1</v>
      </c>
      <c r="AC373">
        <v>10</v>
      </c>
      <c r="AD373" t="s">
        <v>3506</v>
      </c>
      <c r="AE373" s="74" t="str">
        <f t="shared" si="135"/>
        <v>r07922042周侑廷</v>
      </c>
      <c r="AF373" s="74">
        <f t="shared" si="124"/>
        <v>0</v>
      </c>
      <c r="AG373" s="74">
        <f t="shared" si="136"/>
        <v>1</v>
      </c>
      <c r="AH373" s="74">
        <f t="shared" si="125"/>
        <v>10</v>
      </c>
      <c r="AI373" s="74">
        <f t="shared" si="126"/>
        <v>0</v>
      </c>
      <c r="AJ373" s="74">
        <f t="shared" si="127"/>
        <v>0</v>
      </c>
      <c r="AK373" s="74">
        <f t="shared" si="128"/>
        <v>0</v>
      </c>
      <c r="AL373" s="73" t="str">
        <f t="shared" si="129"/>
        <v>所</v>
      </c>
      <c r="AM373" s="73" t="str">
        <f>IF($F373="學生",VLOOKUP($H373,系所名稱!$B$1:$D$122,3,FALSE),"非在校生")</f>
        <v>其他</v>
      </c>
      <c r="AN373" s="74" t="str">
        <f t="shared" si="130"/>
        <v>其他系所</v>
      </c>
      <c r="AO373" s="74" t="str">
        <f t="shared" si="131"/>
        <v>其他系所</v>
      </c>
    </row>
    <row r="374" spans="1:41">
      <c r="A374" t="s">
        <v>3951</v>
      </c>
      <c r="B374" t="s">
        <v>2449</v>
      </c>
      <c r="C374" t="s">
        <v>2450</v>
      </c>
      <c r="D374" t="s">
        <v>38</v>
      </c>
      <c r="E374" t="s">
        <v>2451</v>
      </c>
      <c r="F374" t="s">
        <v>23</v>
      </c>
      <c r="G374" t="s">
        <v>621</v>
      </c>
      <c r="H374" t="s">
        <v>622</v>
      </c>
      <c r="I374" t="s">
        <v>50</v>
      </c>
      <c r="J374">
        <v>931670099</v>
      </c>
      <c r="K374" t="s">
        <v>2452</v>
      </c>
      <c r="L374" t="s">
        <v>28</v>
      </c>
      <c r="M374" t="s">
        <v>30</v>
      </c>
      <c r="N374">
        <f>IF($R374="網路報名",IF($P374="否",1,0),0)</f>
        <v>0</v>
      </c>
      <c r="O374">
        <f>IF($R374="網路報名",IF($P374="是",1,0),0)</f>
        <v>1</v>
      </c>
      <c r="P374" t="s">
        <v>29</v>
      </c>
      <c r="R374" t="s">
        <v>3818</v>
      </c>
      <c r="S374" t="s">
        <v>2453</v>
      </c>
      <c r="T374" t="s">
        <v>2454</v>
      </c>
      <c r="U374">
        <f>IF($R374="志工",$AC374*2,IF($R374="網路報名",$AC374,0))</f>
        <v>10</v>
      </c>
      <c r="V374" t="s">
        <v>5002</v>
      </c>
      <c r="W374" t="s">
        <v>5004</v>
      </c>
      <c r="X374" s="25" t="s">
        <v>3816</v>
      </c>
      <c r="Y374">
        <v>2</v>
      </c>
      <c r="Z374">
        <v>107</v>
      </c>
      <c r="AA374">
        <v>1</v>
      </c>
      <c r="AB374">
        <v>1</v>
      </c>
      <c r="AC374">
        <v>10</v>
      </c>
      <c r="AD374" t="s">
        <v>3506</v>
      </c>
      <c r="AE374" s="74" t="str">
        <f t="shared" si="135"/>
        <v>r07922042周侑廷</v>
      </c>
      <c r="AF374" s="74">
        <f t="shared" si="124"/>
        <v>0</v>
      </c>
      <c r="AG374" s="74">
        <f t="shared" si="136"/>
        <v>1</v>
      </c>
      <c r="AH374" s="74">
        <f t="shared" si="125"/>
        <v>10</v>
      </c>
      <c r="AI374" s="74">
        <f t="shared" si="126"/>
        <v>0</v>
      </c>
      <c r="AJ374" s="74">
        <f t="shared" si="127"/>
        <v>0</v>
      </c>
      <c r="AK374" s="74">
        <f t="shared" si="128"/>
        <v>0</v>
      </c>
      <c r="AL374" s="73" t="str">
        <f t="shared" si="129"/>
        <v>所</v>
      </c>
      <c r="AM374" s="73" t="str">
        <f>IF($F374="學生",VLOOKUP($H374,系所名稱!$B$1:$D$122,3,FALSE),"非在校生")</f>
        <v>其他</v>
      </c>
      <c r="AN374" s="74" t="str">
        <f t="shared" si="130"/>
        <v>其他系所</v>
      </c>
      <c r="AO374" s="74" t="str">
        <f t="shared" si="131"/>
        <v>其他系所</v>
      </c>
    </row>
    <row r="375" spans="1:41">
      <c r="A375" t="s">
        <v>4071</v>
      </c>
      <c r="B375" t="s">
        <v>2449</v>
      </c>
      <c r="C375" t="s">
        <v>2450</v>
      </c>
      <c r="D375" t="s">
        <v>38</v>
      </c>
      <c r="E375" t="s">
        <v>2451</v>
      </c>
      <c r="F375" t="s">
        <v>23</v>
      </c>
      <c r="G375" t="s">
        <v>621</v>
      </c>
      <c r="H375" t="s">
        <v>622</v>
      </c>
      <c r="I375" t="s">
        <v>50</v>
      </c>
      <c r="J375">
        <v>931670099</v>
      </c>
      <c r="K375" t="s">
        <v>2452</v>
      </c>
      <c r="L375" t="s">
        <v>28</v>
      </c>
      <c r="M375" t="s">
        <v>30</v>
      </c>
      <c r="N375" t="s">
        <v>4952</v>
      </c>
      <c r="P375" t="s">
        <v>29</v>
      </c>
      <c r="R375" t="s">
        <v>5385</v>
      </c>
      <c r="S375" t="s">
        <v>2453</v>
      </c>
      <c r="T375" t="s">
        <v>2454</v>
      </c>
      <c r="U375">
        <v>6</v>
      </c>
      <c r="V375" t="s">
        <v>5386</v>
      </c>
      <c r="W375" t="s">
        <v>5387</v>
      </c>
      <c r="X375" s="25" t="s">
        <v>5388</v>
      </c>
      <c r="Y375">
        <v>2</v>
      </c>
      <c r="Z375">
        <v>107</v>
      </c>
      <c r="AA375">
        <v>1</v>
      </c>
      <c r="AB375">
        <v>1</v>
      </c>
      <c r="AC375">
        <v>10</v>
      </c>
      <c r="AE375" s="74" t="str">
        <f t="shared" si="135"/>
        <v>r07922042周侑廷</v>
      </c>
      <c r="AF375" s="74">
        <f t="shared" si="124"/>
        <v>0</v>
      </c>
      <c r="AG375" s="74">
        <f t="shared" si="136"/>
        <v>1</v>
      </c>
      <c r="AH375" s="74">
        <f t="shared" si="125"/>
        <v>10</v>
      </c>
      <c r="AI375" s="74">
        <f t="shared" si="126"/>
        <v>0</v>
      </c>
      <c r="AJ375" s="74">
        <f t="shared" si="127"/>
        <v>0</v>
      </c>
      <c r="AK375" s="74">
        <f t="shared" si="128"/>
        <v>0</v>
      </c>
      <c r="AL375" s="73" t="str">
        <f t="shared" si="129"/>
        <v>所</v>
      </c>
      <c r="AM375" s="73" t="str">
        <f>IF($F375="學生",VLOOKUP($H375,系所名稱!$B$1:$D$122,3,FALSE),"非在校生")</f>
        <v>其他</v>
      </c>
      <c r="AN375" s="74" t="str">
        <f t="shared" si="130"/>
        <v>其他系所</v>
      </c>
      <c r="AO375" s="74" t="str">
        <f t="shared" si="131"/>
        <v>其他系所</v>
      </c>
    </row>
    <row r="376" spans="1:41">
      <c r="A376" t="s">
        <v>5691</v>
      </c>
      <c r="B376" t="s">
        <v>2449</v>
      </c>
      <c r="C376" t="s">
        <v>2450</v>
      </c>
      <c r="D376" t="s">
        <v>38</v>
      </c>
      <c r="E376" t="s">
        <v>2451</v>
      </c>
      <c r="F376" t="s">
        <v>23</v>
      </c>
      <c r="G376" t="s">
        <v>621</v>
      </c>
      <c r="H376" t="s">
        <v>622</v>
      </c>
      <c r="I376" t="s">
        <v>50</v>
      </c>
      <c r="J376">
        <v>931670099</v>
      </c>
      <c r="K376" t="s">
        <v>2452</v>
      </c>
      <c r="L376" t="s">
        <v>28</v>
      </c>
      <c r="M376" t="s">
        <v>30</v>
      </c>
      <c r="N376" t="s">
        <v>4952</v>
      </c>
      <c r="P376" t="s">
        <v>29</v>
      </c>
      <c r="R376" t="s">
        <v>31</v>
      </c>
      <c r="S376" t="s">
        <v>5692</v>
      </c>
      <c r="T376" t="s">
        <v>2454</v>
      </c>
      <c r="U376">
        <v>6</v>
      </c>
      <c r="V376" t="s">
        <v>719</v>
      </c>
      <c r="W376" t="s">
        <v>5004</v>
      </c>
      <c r="X376" s="25" t="s">
        <v>5679</v>
      </c>
      <c r="Y376">
        <v>2</v>
      </c>
      <c r="Z376">
        <v>107</v>
      </c>
      <c r="AA376">
        <v>1</v>
      </c>
      <c r="AB376">
        <v>1</v>
      </c>
      <c r="AC376">
        <v>10</v>
      </c>
      <c r="AD376" t="s">
        <v>29</v>
      </c>
      <c r="AE376" s="74" t="str">
        <f t="shared" si="135"/>
        <v>r07922042周侑廷</v>
      </c>
      <c r="AF376" s="74">
        <f t="shared" si="124"/>
        <v>0</v>
      </c>
      <c r="AG376" s="74">
        <f t="shared" si="136"/>
        <v>1</v>
      </c>
      <c r="AH376" s="74">
        <f t="shared" si="125"/>
        <v>10</v>
      </c>
      <c r="AI376" s="74">
        <f t="shared" si="126"/>
        <v>0</v>
      </c>
      <c r="AJ376" s="74">
        <f t="shared" si="127"/>
        <v>0</v>
      </c>
      <c r="AK376" s="74">
        <f t="shared" si="128"/>
        <v>0</v>
      </c>
      <c r="AL376" s="73" t="str">
        <f t="shared" si="129"/>
        <v>所</v>
      </c>
      <c r="AM376" s="73" t="str">
        <f>IF($F376="學生",VLOOKUP($H376,系所名稱!$B$1:$D$122,3,FALSE),"非在校生")</f>
        <v>其他</v>
      </c>
      <c r="AN376" s="74" t="str">
        <f t="shared" si="130"/>
        <v>其他系所</v>
      </c>
      <c r="AO376" s="74" t="str">
        <f t="shared" si="131"/>
        <v>其他系所</v>
      </c>
    </row>
    <row r="377" spans="1:41">
      <c r="A377" t="s">
        <v>1180</v>
      </c>
      <c r="B377" t="s">
        <v>1181</v>
      </c>
      <c r="C377" t="s">
        <v>1182</v>
      </c>
      <c r="D377" t="s">
        <v>21</v>
      </c>
      <c r="E377" t="s">
        <v>1183</v>
      </c>
      <c r="F377" t="s">
        <v>23</v>
      </c>
      <c r="G377" t="s">
        <v>24</v>
      </c>
      <c r="H377" t="s">
        <v>76</v>
      </c>
      <c r="I377" t="s">
        <v>41</v>
      </c>
      <c r="J377">
        <v>987227927</v>
      </c>
      <c r="K377" t="s">
        <v>1184</v>
      </c>
      <c r="L377" t="s">
        <v>28</v>
      </c>
      <c r="M377" t="s">
        <v>30</v>
      </c>
      <c r="N377">
        <f>IF($R377="網路報名",IF($P377="否",1,0),0)</f>
        <v>0</v>
      </c>
      <c r="O377">
        <f>IF($R377="網路報名",IF($P377="是",1,0),0)</f>
        <v>1</v>
      </c>
      <c r="P377" t="s">
        <v>29</v>
      </c>
      <c r="R377" t="s">
        <v>1063</v>
      </c>
      <c r="S377" t="s">
        <v>1185</v>
      </c>
      <c r="T377" t="s">
        <v>1186</v>
      </c>
      <c r="U377">
        <f>IF($R377="志工",$AC377*2,IF($R377="網路報名",$AC377,0))</f>
        <v>10</v>
      </c>
      <c r="V377" t="s">
        <v>5002</v>
      </c>
      <c r="W377" t="s">
        <v>5004</v>
      </c>
      <c r="X377" s="25" t="s">
        <v>1065</v>
      </c>
      <c r="Y377">
        <v>2</v>
      </c>
      <c r="Z377">
        <v>107</v>
      </c>
      <c r="AA377">
        <v>1</v>
      </c>
      <c r="AB377">
        <v>1</v>
      </c>
      <c r="AC377">
        <v>10</v>
      </c>
      <c r="AD377" t="s">
        <v>30</v>
      </c>
      <c r="AE377" s="74" t="str">
        <f t="shared" si="135"/>
        <v>b06702057周孟萱</v>
      </c>
      <c r="AF377" s="74">
        <f t="shared" si="124"/>
        <v>0</v>
      </c>
      <c r="AG377" s="74">
        <f t="shared" si="136"/>
        <v>1</v>
      </c>
      <c r="AH377" s="74">
        <f t="shared" si="125"/>
        <v>10</v>
      </c>
      <c r="AI377" s="74">
        <f t="shared" si="126"/>
        <v>0</v>
      </c>
      <c r="AJ377" s="74">
        <f t="shared" si="127"/>
        <v>0</v>
      </c>
      <c r="AK377" s="74">
        <f t="shared" si="128"/>
        <v>0</v>
      </c>
      <c r="AL377" s="73" t="str">
        <f t="shared" si="129"/>
        <v>系</v>
      </c>
      <c r="AM377" s="73" t="str">
        <f>IF($F377="學生",VLOOKUP($H377,系所名稱!$B$1:$D$122,3,FALSE),"非在校生")</f>
        <v>會計</v>
      </c>
      <c r="AN377" s="74" t="str">
        <f t="shared" si="130"/>
        <v>會計系</v>
      </c>
      <c r="AO377" s="74" t="str">
        <f t="shared" si="131"/>
        <v>會計系</v>
      </c>
    </row>
    <row r="378" spans="1:41">
      <c r="A378" t="s">
        <v>2419</v>
      </c>
      <c r="B378" t="s">
        <v>1181</v>
      </c>
      <c r="C378" t="s">
        <v>1182</v>
      </c>
      <c r="D378" t="s">
        <v>21</v>
      </c>
      <c r="E378" t="s">
        <v>1183</v>
      </c>
      <c r="F378" t="s">
        <v>23</v>
      </c>
      <c r="G378" t="s">
        <v>24</v>
      </c>
      <c r="H378" t="s">
        <v>76</v>
      </c>
      <c r="I378" t="s">
        <v>41</v>
      </c>
      <c r="J378">
        <v>987227927</v>
      </c>
      <c r="K378" t="s">
        <v>1184</v>
      </c>
      <c r="L378" t="s">
        <v>28</v>
      </c>
      <c r="M378" t="s">
        <v>30</v>
      </c>
      <c r="N378">
        <f>IF($R378="網路報名",IF($P378="否",1,0),0)</f>
        <v>0</v>
      </c>
      <c r="O378">
        <f>IF($R378="網路報名",IF($P378="是",1,0),0)</f>
        <v>1</v>
      </c>
      <c r="P378" t="s">
        <v>29</v>
      </c>
      <c r="R378" t="s">
        <v>2017</v>
      </c>
      <c r="S378" t="s">
        <v>1185</v>
      </c>
      <c r="T378" t="s">
        <v>1186</v>
      </c>
      <c r="U378">
        <f>IF($R378="志工",$AC378*2,IF($R378="網路報名",$AC378,0))</f>
        <v>10</v>
      </c>
      <c r="V378" t="s">
        <v>5002</v>
      </c>
      <c r="W378" t="s">
        <v>5004</v>
      </c>
      <c r="X378" s="25" t="s">
        <v>1996</v>
      </c>
      <c r="Y378">
        <v>2</v>
      </c>
      <c r="Z378">
        <v>107</v>
      </c>
      <c r="AA378">
        <v>1</v>
      </c>
      <c r="AB378">
        <v>1</v>
      </c>
      <c r="AC378">
        <v>10</v>
      </c>
      <c r="AD378" t="s">
        <v>30</v>
      </c>
      <c r="AE378" s="74" t="str">
        <f t="shared" si="135"/>
        <v>b06702057周孟萱</v>
      </c>
      <c r="AF378" s="74">
        <f t="shared" si="124"/>
        <v>0</v>
      </c>
      <c r="AG378" s="74">
        <f t="shared" si="136"/>
        <v>1</v>
      </c>
      <c r="AH378" s="74">
        <f t="shared" si="125"/>
        <v>10</v>
      </c>
      <c r="AI378" s="74">
        <f t="shared" si="126"/>
        <v>0</v>
      </c>
      <c r="AJ378" s="74">
        <f t="shared" si="127"/>
        <v>0</v>
      </c>
      <c r="AK378" s="74">
        <f t="shared" si="128"/>
        <v>0</v>
      </c>
      <c r="AL378" s="73" t="str">
        <f t="shared" si="129"/>
        <v>系</v>
      </c>
      <c r="AM378" s="73" t="str">
        <f>IF($F378="學生",VLOOKUP($H378,系所名稱!$B$1:$D$122,3,FALSE),"非在校生")</f>
        <v>會計</v>
      </c>
      <c r="AN378" s="74" t="str">
        <f t="shared" si="130"/>
        <v>會計系</v>
      </c>
      <c r="AO378" s="74" t="str">
        <f t="shared" si="131"/>
        <v>會計系</v>
      </c>
    </row>
    <row r="379" spans="1:41">
      <c r="A379" t="s">
        <v>2507</v>
      </c>
      <c r="B379" t="s">
        <v>2508</v>
      </c>
      <c r="C379" t="s">
        <v>2509</v>
      </c>
      <c r="D379" t="s">
        <v>21</v>
      </c>
      <c r="E379" t="s">
        <v>2510</v>
      </c>
      <c r="F379" t="s">
        <v>23</v>
      </c>
      <c r="G379" t="s">
        <v>24</v>
      </c>
      <c r="H379" t="s">
        <v>257</v>
      </c>
      <c r="I379" t="s">
        <v>41</v>
      </c>
      <c r="J379">
        <v>939168740</v>
      </c>
      <c r="K379" t="s">
        <v>2511</v>
      </c>
      <c r="L379" t="s">
        <v>28</v>
      </c>
      <c r="M379" t="s">
        <v>30</v>
      </c>
      <c r="N379">
        <f>IF($R379="網路報名",IF($P379="否",1,0),0)</f>
        <v>0</v>
      </c>
      <c r="O379">
        <f>IF($R379="網路報名",IF($P379="是",1,0),0)</f>
        <v>1</v>
      </c>
      <c r="P379" t="s">
        <v>29</v>
      </c>
      <c r="R379" t="s">
        <v>2021</v>
      </c>
      <c r="S379" t="s">
        <v>2416</v>
      </c>
      <c r="T379" t="s">
        <v>2512</v>
      </c>
      <c r="U379">
        <f>IF($R379="志工",$AC379*2,IF($R379="網路報名",$AC379,0))</f>
        <v>10</v>
      </c>
      <c r="V379" t="s">
        <v>5002</v>
      </c>
      <c r="W379" t="s">
        <v>5004</v>
      </c>
      <c r="X379" s="25" t="s">
        <v>1996</v>
      </c>
      <c r="Y379">
        <v>2</v>
      </c>
      <c r="Z379">
        <v>107</v>
      </c>
      <c r="AA379">
        <v>1</v>
      </c>
      <c r="AB379">
        <v>1</v>
      </c>
      <c r="AC379">
        <v>10</v>
      </c>
      <c r="AD379" t="s">
        <v>30</v>
      </c>
      <c r="AE379" s="74" t="str">
        <f t="shared" si="135"/>
        <v>b06703086周宜潔</v>
      </c>
      <c r="AF379" s="74">
        <f t="shared" ref="AF379:AF442" si="140">IF($R379="網路報名",IF($P379="否",1,0),0)</f>
        <v>0</v>
      </c>
      <c r="AG379" s="74">
        <f t="shared" si="136"/>
        <v>1</v>
      </c>
      <c r="AH379" s="74">
        <f t="shared" ref="AH379:AH442" si="141">IF(R379="志工",AC379*2,IF(AG379=1,AC379,0))</f>
        <v>10</v>
      </c>
      <c r="AI379" s="74">
        <f t="shared" ref="AI379:AI442" si="142">IF(AB379=1,IF(AF379=1,1,0),0)</f>
        <v>0</v>
      </c>
      <c r="AJ379" s="74">
        <f t="shared" ref="AJ379:AJ442" si="143">IF(R379="現場報名",1,0)</f>
        <v>0</v>
      </c>
      <c r="AK379" s="74">
        <f t="shared" ref="AK379:AK442" si="144">IF(R379="志工",1,0)</f>
        <v>0</v>
      </c>
      <c r="AL379" s="73" t="str">
        <f t="shared" ref="AL379:AL442" si="145">IF($F379="學生",IF($I379="學士班","系","所"),"其他")</f>
        <v>系</v>
      </c>
      <c r="AM379" s="73" t="str">
        <f>IF($F379="學生",VLOOKUP($H379,系所名稱!$B$1:$D$122,3,FALSE),"非在校生")</f>
        <v>財金</v>
      </c>
      <c r="AN379" s="74" t="str">
        <f t="shared" ref="AN379:AN442" si="146">IF($AM379="EMBA","EMBA",IF($AM379="GMBA","GMBA",IF($AM379="EiMBA","EiMBA",IF($AM379="其他","其他系所",IF($AM379="非在校生","其他",CONCATENATE($AM379,$AL379))))))</f>
        <v>財金系</v>
      </c>
      <c r="AO379" s="74" t="str">
        <f t="shared" ref="AO379:AO442" si="147">IF($AN379="會計所","會研所",$AN379)</f>
        <v>財金系</v>
      </c>
    </row>
    <row r="380" spans="1:41">
      <c r="A380" t="s">
        <v>5050</v>
      </c>
      <c r="B380" t="s">
        <v>2508</v>
      </c>
      <c r="C380" t="s">
        <v>2509</v>
      </c>
      <c r="D380" t="s">
        <v>21</v>
      </c>
      <c r="E380" t="s">
        <v>2510</v>
      </c>
      <c r="F380" t="s">
        <v>23</v>
      </c>
      <c r="G380" t="s">
        <v>24</v>
      </c>
      <c r="H380" t="s">
        <v>257</v>
      </c>
      <c r="I380" t="s">
        <v>41</v>
      </c>
      <c r="J380">
        <v>939168740</v>
      </c>
      <c r="K380" t="s">
        <v>2511</v>
      </c>
      <c r="L380" t="s">
        <v>28</v>
      </c>
      <c r="M380" t="s">
        <v>30</v>
      </c>
      <c r="N380" t="s">
        <v>4952</v>
      </c>
      <c r="P380" t="s">
        <v>29</v>
      </c>
      <c r="R380" t="s">
        <v>5008</v>
      </c>
      <c r="S380" t="s">
        <v>5051</v>
      </c>
      <c r="T380" t="s">
        <v>2512</v>
      </c>
      <c r="U380">
        <v>6</v>
      </c>
      <c r="V380" t="s">
        <v>5009</v>
      </c>
      <c r="W380" t="s">
        <v>7196</v>
      </c>
      <c r="X380" s="25" t="s">
        <v>5848</v>
      </c>
      <c r="Y380">
        <v>2</v>
      </c>
      <c r="Z380">
        <v>107</v>
      </c>
      <c r="AA380">
        <v>1</v>
      </c>
      <c r="AB380">
        <v>1</v>
      </c>
      <c r="AC380">
        <v>10</v>
      </c>
      <c r="AD380" t="s">
        <v>2830</v>
      </c>
      <c r="AE380" s="74" t="str">
        <f t="shared" si="135"/>
        <v>b06703086周宜潔</v>
      </c>
      <c r="AF380" s="74">
        <f t="shared" si="140"/>
        <v>0</v>
      </c>
      <c r="AG380" s="74">
        <f t="shared" si="136"/>
        <v>1</v>
      </c>
      <c r="AH380" s="74">
        <f t="shared" si="141"/>
        <v>10</v>
      </c>
      <c r="AI380" s="74">
        <f t="shared" si="142"/>
        <v>0</v>
      </c>
      <c r="AJ380" s="74">
        <f t="shared" si="143"/>
        <v>0</v>
      </c>
      <c r="AK380" s="74">
        <f t="shared" si="144"/>
        <v>0</v>
      </c>
      <c r="AL380" s="73" t="str">
        <f t="shared" si="145"/>
        <v>系</v>
      </c>
      <c r="AM380" s="73" t="str">
        <f>IF($F380="學生",VLOOKUP($H380,系所名稱!$B$1:$D$122,3,FALSE),"非在校生")</f>
        <v>財金</v>
      </c>
      <c r="AN380" s="74" t="str">
        <f t="shared" si="146"/>
        <v>財金系</v>
      </c>
      <c r="AO380" s="74" t="str">
        <f t="shared" si="147"/>
        <v>財金系</v>
      </c>
    </row>
    <row r="381" spans="1:41">
      <c r="A381" t="s">
        <v>376</v>
      </c>
      <c r="B381" t="s">
        <v>377</v>
      </c>
      <c r="C381" t="s">
        <v>378</v>
      </c>
      <c r="D381" t="s">
        <v>38</v>
      </c>
      <c r="E381" t="s">
        <v>379</v>
      </c>
      <c r="F381" t="s">
        <v>23</v>
      </c>
      <c r="G381" t="s">
        <v>99</v>
      </c>
      <c r="H381" t="s">
        <v>294</v>
      </c>
      <c r="I381" t="s">
        <v>41</v>
      </c>
      <c r="J381">
        <v>983803555</v>
      </c>
      <c r="K381" t="s">
        <v>380</v>
      </c>
      <c r="L381" t="s">
        <v>28</v>
      </c>
      <c r="M381" t="s">
        <v>30</v>
      </c>
      <c r="N381">
        <f>IF($R381="網路報名",IF($P381="否",1,0),0)</f>
        <v>0</v>
      </c>
      <c r="O381">
        <f>IF($R381="網路報名",IF($P381="是",1,0),0)</f>
        <v>1</v>
      </c>
      <c r="P381" t="s">
        <v>29</v>
      </c>
      <c r="R381" s="1" t="s">
        <v>365</v>
      </c>
      <c r="S381" t="s">
        <v>381</v>
      </c>
      <c r="T381" t="s">
        <v>382</v>
      </c>
      <c r="U381">
        <f>IF($R381="志工",$AC381*2,IF($R381="網路報名",$AC381,0))</f>
        <v>10</v>
      </c>
      <c r="V381" t="s">
        <v>5002</v>
      </c>
      <c r="W381" t="s">
        <v>5004</v>
      </c>
      <c r="X381" s="88" t="s">
        <v>359</v>
      </c>
      <c r="Y381">
        <v>2</v>
      </c>
      <c r="Z381">
        <v>107</v>
      </c>
      <c r="AA381">
        <v>1</v>
      </c>
      <c r="AB381">
        <v>1</v>
      </c>
      <c r="AC381">
        <v>10</v>
      </c>
      <c r="AD381" t="s">
        <v>30</v>
      </c>
      <c r="AE381" s="74" t="str">
        <f t="shared" si="135"/>
        <v>b05207038周承宏</v>
      </c>
      <c r="AF381" s="74">
        <f t="shared" si="140"/>
        <v>0</v>
      </c>
      <c r="AG381" s="74">
        <f t="shared" si="136"/>
        <v>1</v>
      </c>
      <c r="AH381" s="74">
        <f t="shared" si="141"/>
        <v>10</v>
      </c>
      <c r="AI381" s="74">
        <f t="shared" si="142"/>
        <v>0</v>
      </c>
      <c r="AJ381" s="74">
        <f t="shared" si="143"/>
        <v>0</v>
      </c>
      <c r="AK381" s="74">
        <f t="shared" si="144"/>
        <v>0</v>
      </c>
      <c r="AL381" s="73" t="str">
        <f t="shared" si="145"/>
        <v>系</v>
      </c>
      <c r="AM381" s="73" t="str">
        <f>IF($F381="學生",VLOOKUP($H381,系所名稱!$B$1:$D$122,3,FALSE),"非在校生")</f>
        <v>其他</v>
      </c>
      <c r="AN381" s="74" t="str">
        <f t="shared" si="146"/>
        <v>其他系所</v>
      </c>
      <c r="AO381" s="74" t="str">
        <f t="shared" si="147"/>
        <v>其他系所</v>
      </c>
    </row>
    <row r="382" spans="1:41">
      <c r="A382" t="s">
        <v>1379</v>
      </c>
      <c r="B382" t="s">
        <v>377</v>
      </c>
      <c r="C382" t="s">
        <v>378</v>
      </c>
      <c r="D382" t="s">
        <v>38</v>
      </c>
      <c r="E382" t="s">
        <v>379</v>
      </c>
      <c r="F382" t="s">
        <v>23</v>
      </c>
      <c r="G382" t="s">
        <v>99</v>
      </c>
      <c r="H382" t="s">
        <v>294</v>
      </c>
      <c r="I382" t="s">
        <v>41</v>
      </c>
      <c r="J382">
        <v>983803555</v>
      </c>
      <c r="K382" t="s">
        <v>380</v>
      </c>
      <c r="L382" t="s">
        <v>28</v>
      </c>
      <c r="M382" t="s">
        <v>30</v>
      </c>
      <c r="N382">
        <f>IF($R382="網路報名",IF($P382="否",1,0),0)</f>
        <v>0</v>
      </c>
      <c r="O382">
        <f>IF($R382="網路報名",IF($P382="是",1,0),0)</f>
        <v>1</v>
      </c>
      <c r="P382" t="s">
        <v>29</v>
      </c>
      <c r="R382" t="s">
        <v>31</v>
      </c>
      <c r="S382" t="s">
        <v>1380</v>
      </c>
      <c r="T382" t="s">
        <v>382</v>
      </c>
      <c r="U382">
        <f>IF($R382="志工",$AC382*2,IF($R382="網路報名",$AC382,0))</f>
        <v>10</v>
      </c>
      <c r="V382" t="s">
        <v>5002</v>
      </c>
      <c r="W382" t="s">
        <v>5004</v>
      </c>
      <c r="X382" s="25" t="s">
        <v>1285</v>
      </c>
      <c r="Y382">
        <v>2</v>
      </c>
      <c r="Z382">
        <v>107</v>
      </c>
      <c r="AA382">
        <v>1</v>
      </c>
      <c r="AB382">
        <v>1</v>
      </c>
      <c r="AC382">
        <v>10</v>
      </c>
      <c r="AD382" t="s">
        <v>30</v>
      </c>
      <c r="AE382" s="74" t="str">
        <f t="shared" si="135"/>
        <v>b05207038周承宏</v>
      </c>
      <c r="AF382" s="74">
        <f t="shared" si="140"/>
        <v>0</v>
      </c>
      <c r="AG382" s="74">
        <f t="shared" si="136"/>
        <v>1</v>
      </c>
      <c r="AH382" s="74">
        <f t="shared" si="141"/>
        <v>10</v>
      </c>
      <c r="AI382" s="74">
        <f t="shared" si="142"/>
        <v>0</v>
      </c>
      <c r="AJ382" s="74">
        <f t="shared" si="143"/>
        <v>0</v>
      </c>
      <c r="AK382" s="74">
        <f t="shared" si="144"/>
        <v>0</v>
      </c>
      <c r="AL382" s="73" t="str">
        <f t="shared" si="145"/>
        <v>系</v>
      </c>
      <c r="AM382" s="73" t="str">
        <f>IF($F382="學生",VLOOKUP($H382,系所名稱!$B$1:$D$122,3,FALSE),"非在校生")</f>
        <v>其他</v>
      </c>
      <c r="AN382" s="74" t="str">
        <f t="shared" si="146"/>
        <v>其他系所</v>
      </c>
      <c r="AO382" s="74" t="str">
        <f t="shared" si="147"/>
        <v>其他系所</v>
      </c>
    </row>
    <row r="383" spans="1:41">
      <c r="A383" t="s">
        <v>1691</v>
      </c>
      <c r="B383" t="s">
        <v>377</v>
      </c>
      <c r="C383" t="s">
        <v>378</v>
      </c>
      <c r="D383" t="s">
        <v>38</v>
      </c>
      <c r="E383" t="s">
        <v>379</v>
      </c>
      <c r="F383" t="s">
        <v>23</v>
      </c>
      <c r="G383" t="s">
        <v>99</v>
      </c>
      <c r="H383" t="s">
        <v>294</v>
      </c>
      <c r="I383" t="s">
        <v>41</v>
      </c>
      <c r="J383">
        <v>983803555</v>
      </c>
      <c r="K383" t="s">
        <v>380</v>
      </c>
      <c r="L383" t="s">
        <v>28</v>
      </c>
      <c r="M383" t="s">
        <v>30</v>
      </c>
      <c r="N383">
        <f>IF($R383="網路報名",IF($P383="否",1,0),0)</f>
        <v>0</v>
      </c>
      <c r="O383">
        <f>IF($R383="網路報名",IF($P383="是",1,0),0)</f>
        <v>1</v>
      </c>
      <c r="P383" t="s">
        <v>29</v>
      </c>
      <c r="R383" t="s">
        <v>31</v>
      </c>
      <c r="S383" t="s">
        <v>1692</v>
      </c>
      <c r="T383" t="s">
        <v>382</v>
      </c>
      <c r="U383">
        <f>IF($R383="志工",$AC383*2,IF($R383="網路報名",$AC383,0))</f>
        <v>10</v>
      </c>
      <c r="V383" t="s">
        <v>5002</v>
      </c>
      <c r="W383" t="s">
        <v>5004</v>
      </c>
      <c r="X383" s="25" t="s">
        <v>1567</v>
      </c>
      <c r="Y383">
        <v>2</v>
      </c>
      <c r="Z383">
        <v>107</v>
      </c>
      <c r="AA383">
        <v>1</v>
      </c>
      <c r="AB383">
        <v>1</v>
      </c>
      <c r="AC383">
        <v>10</v>
      </c>
      <c r="AE383" s="74" t="str">
        <f t="shared" si="135"/>
        <v>b05207038周承宏</v>
      </c>
      <c r="AF383" s="74">
        <f t="shared" si="140"/>
        <v>0</v>
      </c>
      <c r="AG383" s="74">
        <f t="shared" si="136"/>
        <v>1</v>
      </c>
      <c r="AH383" s="74">
        <f t="shared" si="141"/>
        <v>10</v>
      </c>
      <c r="AI383" s="74">
        <f t="shared" si="142"/>
        <v>0</v>
      </c>
      <c r="AJ383" s="74">
        <f t="shared" si="143"/>
        <v>0</v>
      </c>
      <c r="AK383" s="74">
        <f t="shared" si="144"/>
        <v>0</v>
      </c>
      <c r="AL383" s="73" t="str">
        <f t="shared" si="145"/>
        <v>系</v>
      </c>
      <c r="AM383" s="73" t="str">
        <f>IF($F383="學生",VLOOKUP($H383,系所名稱!$B$1:$D$122,3,FALSE),"非在校生")</f>
        <v>其他</v>
      </c>
      <c r="AN383" s="74" t="str">
        <f t="shared" si="146"/>
        <v>其他系所</v>
      </c>
      <c r="AO383" s="74" t="str">
        <f t="shared" si="147"/>
        <v>其他系所</v>
      </c>
    </row>
    <row r="384" spans="1:41">
      <c r="A384" t="s">
        <v>2135</v>
      </c>
      <c r="B384" t="s">
        <v>377</v>
      </c>
      <c r="C384" t="s">
        <v>378</v>
      </c>
      <c r="D384" t="s">
        <v>38</v>
      </c>
      <c r="E384" t="s">
        <v>379</v>
      </c>
      <c r="F384" t="s">
        <v>23</v>
      </c>
      <c r="G384" t="s">
        <v>99</v>
      </c>
      <c r="H384" t="s">
        <v>294</v>
      </c>
      <c r="I384" t="s">
        <v>41</v>
      </c>
      <c r="J384">
        <v>983803555</v>
      </c>
      <c r="K384" t="s">
        <v>380</v>
      </c>
      <c r="L384" t="s">
        <v>28</v>
      </c>
      <c r="M384" t="s">
        <v>30</v>
      </c>
      <c r="N384">
        <f>IF($R384="網路報名",IF($P384="否",1,0),0)</f>
        <v>0</v>
      </c>
      <c r="O384">
        <f>IF($R384="網路報名",IF($P384="是",1,0),0)</f>
        <v>1</v>
      </c>
      <c r="P384" t="s">
        <v>29</v>
      </c>
      <c r="R384" t="s">
        <v>2002</v>
      </c>
      <c r="S384" t="s">
        <v>381</v>
      </c>
      <c r="T384" t="s">
        <v>382</v>
      </c>
      <c r="U384">
        <f>IF($R384="志工",$AC384*2,IF($R384="網路報名",$AC384,0))</f>
        <v>10</v>
      </c>
      <c r="V384" t="s">
        <v>5002</v>
      </c>
      <c r="W384" t="s">
        <v>5004</v>
      </c>
      <c r="X384" s="25" t="s">
        <v>1996</v>
      </c>
      <c r="Y384">
        <v>2</v>
      </c>
      <c r="Z384">
        <v>107</v>
      </c>
      <c r="AA384">
        <v>1</v>
      </c>
      <c r="AB384">
        <v>1</v>
      </c>
      <c r="AC384">
        <v>10</v>
      </c>
      <c r="AD384" t="s">
        <v>30</v>
      </c>
      <c r="AE384" s="74" t="str">
        <f t="shared" si="135"/>
        <v>b05207038周承宏</v>
      </c>
      <c r="AF384" s="74">
        <f t="shared" si="140"/>
        <v>0</v>
      </c>
      <c r="AG384" s="74">
        <f t="shared" si="136"/>
        <v>1</v>
      </c>
      <c r="AH384" s="74">
        <f t="shared" si="141"/>
        <v>10</v>
      </c>
      <c r="AI384" s="74">
        <f t="shared" si="142"/>
        <v>0</v>
      </c>
      <c r="AJ384" s="74">
        <f t="shared" si="143"/>
        <v>0</v>
      </c>
      <c r="AK384" s="74">
        <f t="shared" si="144"/>
        <v>0</v>
      </c>
      <c r="AL384" s="73" t="str">
        <f t="shared" si="145"/>
        <v>系</v>
      </c>
      <c r="AM384" s="73" t="str">
        <f>IF($F384="學生",VLOOKUP($H384,系所名稱!$B$1:$D$122,3,FALSE),"非在校生")</f>
        <v>其他</v>
      </c>
      <c r="AN384" s="74" t="str">
        <f t="shared" si="146"/>
        <v>其他系所</v>
      </c>
      <c r="AO384" s="74" t="str">
        <f t="shared" si="147"/>
        <v>其他系所</v>
      </c>
    </row>
    <row r="385" spans="1:41">
      <c r="A385" t="s">
        <v>2944</v>
      </c>
      <c r="B385" t="s">
        <v>377</v>
      </c>
      <c r="C385" t="s">
        <v>378</v>
      </c>
      <c r="D385" t="s">
        <v>38</v>
      </c>
      <c r="E385" t="s">
        <v>379</v>
      </c>
      <c r="F385" t="s">
        <v>23</v>
      </c>
      <c r="G385" t="s">
        <v>99</v>
      </c>
      <c r="H385" t="s">
        <v>294</v>
      </c>
      <c r="I385" t="s">
        <v>41</v>
      </c>
      <c r="J385">
        <v>983803555</v>
      </c>
      <c r="K385" t="s">
        <v>380</v>
      </c>
      <c r="L385" t="s">
        <v>28</v>
      </c>
      <c r="M385" t="s">
        <v>30</v>
      </c>
      <c r="N385">
        <f>IF($R385="網路報名",IF($P385="否",1,0),0)</f>
        <v>0</v>
      </c>
      <c r="O385">
        <f>IF($R385="網路報名",IF($P385="是",1,0),0)</f>
        <v>1</v>
      </c>
      <c r="P385" t="s">
        <v>29</v>
      </c>
      <c r="R385" t="s">
        <v>2775</v>
      </c>
      <c r="S385" t="s">
        <v>381</v>
      </c>
      <c r="T385" t="s">
        <v>382</v>
      </c>
      <c r="U385">
        <f>IF($R385="志工",$AC385*2,IF($R385="網路報名",$AC385,0))</f>
        <v>10</v>
      </c>
      <c r="V385" t="s">
        <v>5002</v>
      </c>
      <c r="W385" t="s">
        <v>5004</v>
      </c>
      <c r="X385" s="25" t="s">
        <v>3292</v>
      </c>
      <c r="Y385">
        <v>2</v>
      </c>
      <c r="Z385">
        <v>107</v>
      </c>
      <c r="AA385">
        <v>1</v>
      </c>
      <c r="AB385">
        <v>1</v>
      </c>
      <c r="AC385">
        <v>10</v>
      </c>
      <c r="AD385" t="s">
        <v>30</v>
      </c>
      <c r="AE385" s="74" t="str">
        <f t="shared" si="135"/>
        <v>b05207038周承宏</v>
      </c>
      <c r="AF385" s="74">
        <f t="shared" si="140"/>
        <v>0</v>
      </c>
      <c r="AG385" s="74">
        <f t="shared" si="136"/>
        <v>1</v>
      </c>
      <c r="AH385" s="74">
        <f t="shared" si="141"/>
        <v>10</v>
      </c>
      <c r="AI385" s="74">
        <f t="shared" si="142"/>
        <v>0</v>
      </c>
      <c r="AJ385" s="74">
        <f t="shared" si="143"/>
        <v>0</v>
      </c>
      <c r="AK385" s="74">
        <f t="shared" si="144"/>
        <v>0</v>
      </c>
      <c r="AL385" s="73" t="str">
        <f t="shared" si="145"/>
        <v>系</v>
      </c>
      <c r="AM385" s="73" t="str">
        <f>IF($F385="學生",VLOOKUP($H385,系所名稱!$B$1:$D$122,3,FALSE),"非在校生")</f>
        <v>其他</v>
      </c>
      <c r="AN385" s="74" t="str">
        <f t="shared" si="146"/>
        <v>其他系所</v>
      </c>
      <c r="AO385" s="74" t="str">
        <f t="shared" si="147"/>
        <v>其他系所</v>
      </c>
    </row>
    <row r="386" spans="1:41">
      <c r="A386" t="s">
        <v>6394</v>
      </c>
      <c r="B386" t="s">
        <v>377</v>
      </c>
      <c r="C386" t="s">
        <v>378</v>
      </c>
      <c r="D386" t="s">
        <v>38</v>
      </c>
      <c r="E386" t="s">
        <v>379</v>
      </c>
      <c r="F386" t="s">
        <v>23</v>
      </c>
      <c r="G386" t="s">
        <v>99</v>
      </c>
      <c r="H386" t="s">
        <v>294</v>
      </c>
      <c r="I386" t="s">
        <v>41</v>
      </c>
      <c r="J386">
        <v>983803555</v>
      </c>
      <c r="K386" t="s">
        <v>380</v>
      </c>
      <c r="L386" t="s">
        <v>28</v>
      </c>
      <c r="M386" t="s">
        <v>30</v>
      </c>
      <c r="N386" t="s">
        <v>4952</v>
      </c>
      <c r="P386" t="s">
        <v>29</v>
      </c>
      <c r="R386" t="s">
        <v>5919</v>
      </c>
      <c r="S386" t="s">
        <v>297</v>
      </c>
      <c r="T386" t="s">
        <v>382</v>
      </c>
      <c r="U386">
        <v>6</v>
      </c>
      <c r="V386" t="s">
        <v>5002</v>
      </c>
      <c r="W386" t="s">
        <v>6687</v>
      </c>
      <c r="X386" s="25" t="s">
        <v>6700</v>
      </c>
      <c r="Y386">
        <v>2</v>
      </c>
      <c r="Z386">
        <v>107</v>
      </c>
      <c r="AA386">
        <v>1</v>
      </c>
      <c r="AB386">
        <v>1</v>
      </c>
      <c r="AC386">
        <v>10</v>
      </c>
      <c r="AD386" t="s">
        <v>30</v>
      </c>
      <c r="AE386" s="74" t="str">
        <f t="shared" ref="AE386:AE449" si="148">CONCATENATE($T386,$B386)</f>
        <v>b05207038周承宏</v>
      </c>
      <c r="AF386" s="74">
        <f t="shared" si="140"/>
        <v>0</v>
      </c>
      <c r="AG386" s="74">
        <f t="shared" ref="AG386:AG449" si="149">IF(OR($R386="網路報名",$R386="邀請制"),IF($P386="是",1,0),0)</f>
        <v>1</v>
      </c>
      <c r="AH386" s="74">
        <f t="shared" si="141"/>
        <v>10</v>
      </c>
      <c r="AI386" s="74">
        <f t="shared" si="142"/>
        <v>0</v>
      </c>
      <c r="AJ386" s="74">
        <f t="shared" si="143"/>
        <v>0</v>
      </c>
      <c r="AK386" s="74">
        <f t="shared" si="144"/>
        <v>0</v>
      </c>
      <c r="AL386" s="73" t="str">
        <f t="shared" si="145"/>
        <v>系</v>
      </c>
      <c r="AM386" s="73" t="str">
        <f>IF($F386="學生",VLOOKUP($H386,系所名稱!$B$1:$D$122,3,FALSE),"非在校生")</f>
        <v>其他</v>
      </c>
      <c r="AN386" s="74" t="str">
        <f t="shared" si="146"/>
        <v>其他系所</v>
      </c>
      <c r="AO386" s="74" t="str">
        <f t="shared" si="147"/>
        <v>其他系所</v>
      </c>
    </row>
    <row r="387" spans="1:41">
      <c r="A387" t="s">
        <v>2305</v>
      </c>
      <c r="B387" t="s">
        <v>2306</v>
      </c>
      <c r="C387" t="s">
        <v>2307</v>
      </c>
      <c r="D387" t="s">
        <v>21</v>
      </c>
      <c r="E387" t="s">
        <v>2308</v>
      </c>
      <c r="F387" t="s">
        <v>23</v>
      </c>
      <c r="G387" t="s">
        <v>24</v>
      </c>
      <c r="H387" t="s">
        <v>76</v>
      </c>
      <c r="I387" t="s">
        <v>41</v>
      </c>
      <c r="J387">
        <v>910776517</v>
      </c>
      <c r="K387" t="s">
        <v>2309</v>
      </c>
      <c r="L387" t="s">
        <v>28</v>
      </c>
      <c r="M387" t="s">
        <v>30</v>
      </c>
      <c r="N387">
        <f>IF($R387="網路報名",IF($P387="否",1,0),0)</f>
        <v>0</v>
      </c>
      <c r="O387">
        <f>IF($R387="網路報名",IF($P387="是",1,0),0)</f>
        <v>1</v>
      </c>
      <c r="P387" t="s">
        <v>29</v>
      </c>
      <c r="R387" t="s">
        <v>2002</v>
      </c>
      <c r="S387" t="s">
        <v>2310</v>
      </c>
      <c r="T387" t="s">
        <v>2311</v>
      </c>
      <c r="U387">
        <f>IF($R387="志工",$AC387*2,IF($R387="網路報名",$AC387,0))</f>
        <v>10</v>
      </c>
      <c r="V387" t="s">
        <v>5002</v>
      </c>
      <c r="W387" t="s">
        <v>5004</v>
      </c>
      <c r="X387" s="25" t="s">
        <v>1996</v>
      </c>
      <c r="Y387">
        <v>2</v>
      </c>
      <c r="Z387">
        <v>107</v>
      </c>
      <c r="AA387">
        <v>1</v>
      </c>
      <c r="AB387">
        <v>1</v>
      </c>
      <c r="AC387">
        <v>10</v>
      </c>
      <c r="AD387" t="s">
        <v>29</v>
      </c>
      <c r="AE387" s="74" t="str">
        <f t="shared" si="148"/>
        <v>b04106012周昀蒨</v>
      </c>
      <c r="AF387" s="74">
        <f t="shared" si="140"/>
        <v>0</v>
      </c>
      <c r="AG387" s="74">
        <f t="shared" si="149"/>
        <v>1</v>
      </c>
      <c r="AH387" s="74">
        <f t="shared" si="141"/>
        <v>10</v>
      </c>
      <c r="AI387" s="74">
        <f t="shared" si="142"/>
        <v>0</v>
      </c>
      <c r="AJ387" s="74">
        <f t="shared" si="143"/>
        <v>0</v>
      </c>
      <c r="AK387" s="74">
        <f t="shared" si="144"/>
        <v>0</v>
      </c>
      <c r="AL387" s="73" t="str">
        <f t="shared" si="145"/>
        <v>系</v>
      </c>
      <c r="AM387" s="73" t="str">
        <f>IF($F387="學生",VLOOKUP($H387,系所名稱!$B$1:$D$122,3,FALSE),"非在校生")</f>
        <v>會計</v>
      </c>
      <c r="AN387" s="74" t="str">
        <f t="shared" si="146"/>
        <v>會計系</v>
      </c>
      <c r="AO387" s="74" t="str">
        <f t="shared" si="147"/>
        <v>會計系</v>
      </c>
    </row>
    <row r="388" spans="1:41">
      <c r="A388" s="1" t="s">
        <v>323</v>
      </c>
      <c r="B388" s="1" t="s">
        <v>324</v>
      </c>
      <c r="C388" s="1" t="s">
        <v>325</v>
      </c>
      <c r="D388" s="1" t="s">
        <v>21</v>
      </c>
      <c r="E388" s="1" t="s">
        <v>326</v>
      </c>
      <c r="F388" s="1" t="s">
        <v>23</v>
      </c>
      <c r="G388" s="1" t="s">
        <v>91</v>
      </c>
      <c r="H388" s="1" t="s">
        <v>4337</v>
      </c>
      <c r="I388" s="1" t="s">
        <v>50</v>
      </c>
      <c r="J388" s="1">
        <v>979756877</v>
      </c>
      <c r="K388" s="1" t="s">
        <v>328</v>
      </c>
      <c r="L388" s="1" t="s">
        <v>28</v>
      </c>
      <c r="M388" s="1" t="s">
        <v>30</v>
      </c>
      <c r="N388">
        <f>IF($R388="網路報名",IF($P388="否",1,0),0)</f>
        <v>1</v>
      </c>
      <c r="O388">
        <f>IF($R388="網路報名",IF($P388="是",1,0),0)</f>
        <v>0</v>
      </c>
      <c r="P388" s="1" t="s">
        <v>30</v>
      </c>
      <c r="Q388" s="1"/>
      <c r="R388" s="1" t="s">
        <v>283</v>
      </c>
      <c r="S388" s="1" t="s">
        <v>329</v>
      </c>
      <c r="T388" s="1" t="s">
        <v>330</v>
      </c>
      <c r="U388">
        <f>IF($R388="志工",$AC388*2,IF($R388="網路報名",$AC388,0))</f>
        <v>10</v>
      </c>
      <c r="V388" t="s">
        <v>5002</v>
      </c>
      <c r="W388" t="s">
        <v>5004</v>
      </c>
      <c r="X388" s="88" t="s">
        <v>315</v>
      </c>
      <c r="Y388" s="1">
        <v>2</v>
      </c>
      <c r="Z388" s="1">
        <v>107</v>
      </c>
      <c r="AA388" s="1">
        <v>1</v>
      </c>
      <c r="AB388" s="1">
        <v>1</v>
      </c>
      <c r="AC388" s="1">
        <v>10</v>
      </c>
      <c r="AD388" s="1" t="s">
        <v>29</v>
      </c>
      <c r="AE388" s="74" t="str">
        <f t="shared" si="148"/>
        <v>r07528061周欣然</v>
      </c>
      <c r="AF388" s="74">
        <f t="shared" si="140"/>
        <v>1</v>
      </c>
      <c r="AG388" s="74">
        <f t="shared" si="149"/>
        <v>0</v>
      </c>
      <c r="AH388" s="74">
        <f t="shared" si="141"/>
        <v>0</v>
      </c>
      <c r="AI388" s="74">
        <f t="shared" si="142"/>
        <v>1</v>
      </c>
      <c r="AJ388" s="74">
        <f t="shared" si="143"/>
        <v>0</v>
      </c>
      <c r="AK388" s="74">
        <f t="shared" si="144"/>
        <v>0</v>
      </c>
      <c r="AL388" s="73" t="str">
        <f t="shared" si="145"/>
        <v>所</v>
      </c>
      <c r="AM388" s="73" t="str">
        <f>IF($F388="學生",VLOOKUP($H388,系所名稱!$B$1:$D$122,3,FALSE),"非在校生")</f>
        <v>其他</v>
      </c>
      <c r="AN388" s="74" t="str">
        <f t="shared" si="146"/>
        <v>其他系所</v>
      </c>
      <c r="AO388" s="74" t="str">
        <f t="shared" si="147"/>
        <v>其他系所</v>
      </c>
    </row>
    <row r="389" spans="1:41">
      <c r="A389" t="s">
        <v>3636</v>
      </c>
      <c r="B389" t="s">
        <v>324</v>
      </c>
      <c r="C389" t="s">
        <v>325</v>
      </c>
      <c r="D389" t="s">
        <v>21</v>
      </c>
      <c r="E389" t="s">
        <v>326</v>
      </c>
      <c r="F389" t="s">
        <v>23</v>
      </c>
      <c r="G389" t="s">
        <v>91</v>
      </c>
      <c r="H389" t="s">
        <v>327</v>
      </c>
      <c r="I389" t="s">
        <v>50</v>
      </c>
      <c r="J389">
        <v>979756877</v>
      </c>
      <c r="K389" t="s">
        <v>328</v>
      </c>
      <c r="L389" t="s">
        <v>28</v>
      </c>
      <c r="M389" t="s">
        <v>30</v>
      </c>
      <c r="N389">
        <f>IF($R389="網路報名",IF($P389="否",1,0),0)</f>
        <v>0</v>
      </c>
      <c r="O389">
        <f>IF($R389="網路報名",IF($P389="是",1,0),0)</f>
        <v>1</v>
      </c>
      <c r="P389" t="s">
        <v>29</v>
      </c>
      <c r="R389" t="s">
        <v>31</v>
      </c>
      <c r="S389" t="s">
        <v>329</v>
      </c>
      <c r="T389" t="s">
        <v>330</v>
      </c>
      <c r="U389">
        <f>IF($R389="志工",$AC389*2,IF($R389="網路報名",$AC389,0))</f>
        <v>10</v>
      </c>
      <c r="V389" t="s">
        <v>5002</v>
      </c>
      <c r="W389" t="s">
        <v>5004</v>
      </c>
      <c r="X389" s="25" t="s">
        <v>3481</v>
      </c>
      <c r="Y389">
        <v>2</v>
      </c>
      <c r="Z389">
        <v>107</v>
      </c>
      <c r="AA389">
        <v>1</v>
      </c>
      <c r="AB389">
        <v>1</v>
      </c>
      <c r="AC389">
        <v>10</v>
      </c>
      <c r="AD389" t="s">
        <v>2783</v>
      </c>
      <c r="AE389" s="74" t="str">
        <f t="shared" si="148"/>
        <v>r07528061周欣然</v>
      </c>
      <c r="AF389" s="74">
        <f t="shared" si="140"/>
        <v>0</v>
      </c>
      <c r="AG389" s="74">
        <f t="shared" si="149"/>
        <v>1</v>
      </c>
      <c r="AH389" s="74">
        <f t="shared" si="141"/>
        <v>10</v>
      </c>
      <c r="AI389" s="74">
        <f t="shared" si="142"/>
        <v>0</v>
      </c>
      <c r="AJ389" s="74">
        <f t="shared" si="143"/>
        <v>0</v>
      </c>
      <c r="AK389" s="74">
        <f t="shared" si="144"/>
        <v>0</v>
      </c>
      <c r="AL389" s="73" t="str">
        <f t="shared" si="145"/>
        <v>所</v>
      </c>
      <c r="AM389" s="73" t="str">
        <f>IF($F389="學生",VLOOKUP($H389,系所名稱!$B$1:$D$122,3,FALSE),"非在校生")</f>
        <v>其他</v>
      </c>
      <c r="AN389" s="74" t="str">
        <f t="shared" si="146"/>
        <v>其他系所</v>
      </c>
      <c r="AO389" s="74" t="str">
        <f t="shared" si="147"/>
        <v>其他系所</v>
      </c>
    </row>
    <row r="390" spans="1:41">
      <c r="A390" t="s">
        <v>5116</v>
      </c>
      <c r="B390" t="s">
        <v>5122</v>
      </c>
      <c r="C390" t="s">
        <v>5123</v>
      </c>
      <c r="D390" t="s">
        <v>38</v>
      </c>
      <c r="E390" t="s">
        <v>5124</v>
      </c>
      <c r="F390" t="s">
        <v>23</v>
      </c>
      <c r="G390" t="s">
        <v>24</v>
      </c>
      <c r="H390" t="s">
        <v>49</v>
      </c>
      <c r="I390" t="s">
        <v>41</v>
      </c>
      <c r="J390">
        <v>227548589</v>
      </c>
      <c r="L390" t="s">
        <v>28</v>
      </c>
      <c r="M390" t="s">
        <v>29</v>
      </c>
      <c r="N390" t="s">
        <v>4952</v>
      </c>
      <c r="P390" t="s">
        <v>29</v>
      </c>
      <c r="R390" t="s">
        <v>5126</v>
      </c>
      <c r="T390" t="s">
        <v>5125</v>
      </c>
      <c r="U390">
        <v>6</v>
      </c>
      <c r="V390" t="s">
        <v>5127</v>
      </c>
      <c r="W390" t="s">
        <v>7196</v>
      </c>
      <c r="X390" s="25" t="s">
        <v>5848</v>
      </c>
      <c r="Y390">
        <v>2</v>
      </c>
      <c r="Z390">
        <v>107</v>
      </c>
      <c r="AA390">
        <v>1</v>
      </c>
      <c r="AB390">
        <v>1</v>
      </c>
      <c r="AC390">
        <v>10</v>
      </c>
      <c r="AE390" s="74" t="str">
        <f t="shared" si="148"/>
        <v>b04705040周建愷</v>
      </c>
      <c r="AF390" s="74">
        <f t="shared" si="140"/>
        <v>0</v>
      </c>
      <c r="AG390" s="74">
        <f t="shared" si="149"/>
        <v>0</v>
      </c>
      <c r="AH390" s="74">
        <f t="shared" si="141"/>
        <v>0</v>
      </c>
      <c r="AI390" s="74">
        <f t="shared" si="142"/>
        <v>0</v>
      </c>
      <c r="AJ390" s="74">
        <f t="shared" si="143"/>
        <v>1</v>
      </c>
      <c r="AK390" s="74">
        <f t="shared" si="144"/>
        <v>0</v>
      </c>
      <c r="AL390" s="73" t="str">
        <f t="shared" si="145"/>
        <v>系</v>
      </c>
      <c r="AM390" s="73" t="str">
        <f>IF($F390="學生",VLOOKUP($H390,系所名稱!$B$1:$D$122,3,FALSE),"非在校生")</f>
        <v>資管</v>
      </c>
      <c r="AN390" s="74" t="str">
        <f t="shared" si="146"/>
        <v>資管系</v>
      </c>
      <c r="AO390" s="74" t="str">
        <f t="shared" si="147"/>
        <v>資管系</v>
      </c>
    </row>
    <row r="391" spans="1:41">
      <c r="A391" t="s">
        <v>2114</v>
      </c>
      <c r="B391" t="s">
        <v>2115</v>
      </c>
      <c r="C391" t="s">
        <v>2116</v>
      </c>
      <c r="D391" t="s">
        <v>21</v>
      </c>
      <c r="E391" t="s">
        <v>2117</v>
      </c>
      <c r="F391" t="s">
        <v>23</v>
      </c>
      <c r="G391" t="s">
        <v>67</v>
      </c>
      <c r="H391" t="s">
        <v>123</v>
      </c>
      <c r="I391" t="s">
        <v>50</v>
      </c>
      <c r="J391">
        <v>919900732</v>
      </c>
      <c r="K391" t="s">
        <v>2118</v>
      </c>
      <c r="L391" t="s">
        <v>28</v>
      </c>
      <c r="M391" t="s">
        <v>30</v>
      </c>
      <c r="N391">
        <f t="shared" ref="N391:N401" si="150">IF($R391="網路報名",IF($P391="否",1,0),0)</f>
        <v>1</v>
      </c>
      <c r="O391">
        <f t="shared" ref="O391:O401" si="151">IF($R391="網路報名",IF($P391="是",1,0),0)</f>
        <v>0</v>
      </c>
      <c r="P391" t="s">
        <v>30</v>
      </c>
      <c r="R391" t="s">
        <v>2017</v>
      </c>
      <c r="S391" t="s">
        <v>2119</v>
      </c>
      <c r="T391" t="s">
        <v>2120</v>
      </c>
      <c r="U391">
        <f t="shared" ref="U391:U401" si="152">IF($R391="志工",$AC391*2,IF($R391="網路報名",$AC391,0))</f>
        <v>10</v>
      </c>
      <c r="V391" t="s">
        <v>5002</v>
      </c>
      <c r="W391" t="s">
        <v>5004</v>
      </c>
      <c r="X391" s="25" t="s">
        <v>1996</v>
      </c>
      <c r="Y391">
        <v>2</v>
      </c>
      <c r="Z391">
        <v>107</v>
      </c>
      <c r="AA391">
        <v>1</v>
      </c>
      <c r="AB391">
        <v>1</v>
      </c>
      <c r="AC391">
        <v>10</v>
      </c>
      <c r="AD391" t="s">
        <v>30</v>
      </c>
      <c r="AE391" s="74" t="str">
        <f t="shared" si="148"/>
        <v>r06627006周思廷</v>
      </c>
      <c r="AF391" s="74">
        <f t="shared" si="140"/>
        <v>1</v>
      </c>
      <c r="AG391" s="74">
        <f t="shared" si="149"/>
        <v>0</v>
      </c>
      <c r="AH391" s="74">
        <f t="shared" si="141"/>
        <v>0</v>
      </c>
      <c r="AI391" s="74">
        <f t="shared" si="142"/>
        <v>1</v>
      </c>
      <c r="AJ391" s="74">
        <f t="shared" si="143"/>
        <v>0</v>
      </c>
      <c r="AK391" s="74">
        <f t="shared" si="144"/>
        <v>0</v>
      </c>
      <c r="AL391" s="73" t="str">
        <f t="shared" si="145"/>
        <v>所</v>
      </c>
      <c r="AM391" s="73" t="str">
        <f>IF($F391="學生",VLOOKUP($H391,系所名稱!$B$1:$D$122,3,FALSE),"非在校生")</f>
        <v>其他</v>
      </c>
      <c r="AN391" s="74" t="str">
        <f t="shared" si="146"/>
        <v>其他系所</v>
      </c>
      <c r="AO391" s="74" t="str">
        <f t="shared" si="147"/>
        <v>其他系所</v>
      </c>
    </row>
    <row r="392" spans="1:41">
      <c r="A392" t="s">
        <v>2805</v>
      </c>
      <c r="B392" t="s">
        <v>2806</v>
      </c>
      <c r="C392" t="s">
        <v>2807</v>
      </c>
      <c r="D392" t="s">
        <v>21</v>
      </c>
      <c r="E392" t="s">
        <v>2808</v>
      </c>
      <c r="F392" t="s">
        <v>23</v>
      </c>
      <c r="G392" t="s">
        <v>24</v>
      </c>
      <c r="H392" t="s">
        <v>76</v>
      </c>
      <c r="I392" t="s">
        <v>41</v>
      </c>
      <c r="J392">
        <v>979089918</v>
      </c>
      <c r="K392" t="s">
        <v>2809</v>
      </c>
      <c r="L392" t="s">
        <v>28</v>
      </c>
      <c r="M392" t="s">
        <v>30</v>
      </c>
      <c r="N392">
        <f t="shared" si="150"/>
        <v>1</v>
      </c>
      <c r="O392">
        <f t="shared" si="151"/>
        <v>0</v>
      </c>
      <c r="P392" t="s">
        <v>2801</v>
      </c>
      <c r="R392" t="s">
        <v>2778</v>
      </c>
      <c r="S392" t="s">
        <v>2810</v>
      </c>
      <c r="T392" t="s">
        <v>2811</v>
      </c>
      <c r="U392">
        <f t="shared" si="152"/>
        <v>10</v>
      </c>
      <c r="V392" t="s">
        <v>5002</v>
      </c>
      <c r="W392" t="s">
        <v>5004</v>
      </c>
      <c r="X392" s="25" t="s">
        <v>3292</v>
      </c>
      <c r="Y392">
        <v>2</v>
      </c>
      <c r="Z392">
        <v>107</v>
      </c>
      <c r="AA392">
        <v>1</v>
      </c>
      <c r="AB392">
        <v>1</v>
      </c>
      <c r="AC392">
        <v>10</v>
      </c>
      <c r="AD392" t="s">
        <v>2812</v>
      </c>
      <c r="AE392" s="74" t="str">
        <f t="shared" si="148"/>
        <v>b04702063周柏伶</v>
      </c>
      <c r="AF392" s="74">
        <f t="shared" si="140"/>
        <v>1</v>
      </c>
      <c r="AG392" s="74">
        <f t="shared" si="149"/>
        <v>0</v>
      </c>
      <c r="AH392" s="74">
        <f t="shared" si="141"/>
        <v>0</v>
      </c>
      <c r="AI392" s="74">
        <f t="shared" si="142"/>
        <v>1</v>
      </c>
      <c r="AJ392" s="74">
        <f t="shared" si="143"/>
        <v>0</v>
      </c>
      <c r="AK392" s="74">
        <f t="shared" si="144"/>
        <v>0</v>
      </c>
      <c r="AL392" s="73" t="str">
        <f t="shared" si="145"/>
        <v>系</v>
      </c>
      <c r="AM392" s="73" t="str">
        <f>IF($F392="學生",VLOOKUP($H392,系所名稱!$B$1:$D$122,3,FALSE),"非在校生")</f>
        <v>會計</v>
      </c>
      <c r="AN392" s="74" t="str">
        <f t="shared" si="146"/>
        <v>會計系</v>
      </c>
      <c r="AO392" s="74" t="str">
        <f t="shared" si="147"/>
        <v>會計系</v>
      </c>
    </row>
    <row r="393" spans="1:41">
      <c r="A393" t="s">
        <v>1693</v>
      </c>
      <c r="B393" t="s">
        <v>1694</v>
      </c>
      <c r="C393" t="s">
        <v>1695</v>
      </c>
      <c r="D393" t="s">
        <v>38</v>
      </c>
      <c r="E393" t="s">
        <v>1696</v>
      </c>
      <c r="F393" t="s">
        <v>23</v>
      </c>
      <c r="G393" t="s">
        <v>137</v>
      </c>
      <c r="H393" t="s">
        <v>549</v>
      </c>
      <c r="I393" t="s">
        <v>41</v>
      </c>
      <c r="J393">
        <v>978576425</v>
      </c>
      <c r="K393" t="s">
        <v>1697</v>
      </c>
      <c r="L393" t="s">
        <v>28</v>
      </c>
      <c r="M393" t="s">
        <v>30</v>
      </c>
      <c r="N393">
        <f t="shared" si="150"/>
        <v>0</v>
      </c>
      <c r="O393">
        <f t="shared" si="151"/>
        <v>1</v>
      </c>
      <c r="P393" t="s">
        <v>29</v>
      </c>
      <c r="R393" t="s">
        <v>31</v>
      </c>
      <c r="S393" t="s">
        <v>1698</v>
      </c>
      <c r="T393" t="s">
        <v>1699</v>
      </c>
      <c r="U393">
        <f t="shared" si="152"/>
        <v>10</v>
      </c>
      <c r="V393" t="s">
        <v>5002</v>
      </c>
      <c r="W393" t="s">
        <v>5004</v>
      </c>
      <c r="X393" s="25" t="s">
        <v>1567</v>
      </c>
      <c r="Y393">
        <v>2</v>
      </c>
      <c r="Z393">
        <v>107</v>
      </c>
      <c r="AA393">
        <v>1</v>
      </c>
      <c r="AB393">
        <v>1</v>
      </c>
      <c r="AC393">
        <v>10</v>
      </c>
      <c r="AE393" s="74" t="str">
        <f t="shared" si="148"/>
        <v>b06302334周家齊</v>
      </c>
      <c r="AF393" s="74">
        <f t="shared" si="140"/>
        <v>0</v>
      </c>
      <c r="AG393" s="74">
        <f t="shared" si="149"/>
        <v>1</v>
      </c>
      <c r="AH393" s="74">
        <f t="shared" si="141"/>
        <v>10</v>
      </c>
      <c r="AI393" s="74">
        <f t="shared" si="142"/>
        <v>0</v>
      </c>
      <c r="AJ393" s="74">
        <f t="shared" si="143"/>
        <v>0</v>
      </c>
      <c r="AK393" s="74">
        <f t="shared" si="144"/>
        <v>0</v>
      </c>
      <c r="AL393" s="73" t="str">
        <f t="shared" si="145"/>
        <v>系</v>
      </c>
      <c r="AM393" s="73" t="str">
        <f>IF($F393="學生",VLOOKUP($H393,系所名稱!$B$1:$D$122,3,FALSE),"非在校生")</f>
        <v>其他</v>
      </c>
      <c r="AN393" s="74" t="str">
        <f t="shared" si="146"/>
        <v>其他系所</v>
      </c>
      <c r="AO393" s="74" t="str">
        <f t="shared" si="147"/>
        <v>其他系所</v>
      </c>
    </row>
    <row r="394" spans="1:41">
      <c r="A394" t="s">
        <v>2418</v>
      </c>
      <c r="B394" t="s">
        <v>1694</v>
      </c>
      <c r="C394" t="s">
        <v>1695</v>
      </c>
      <c r="D394" t="s">
        <v>38</v>
      </c>
      <c r="E394" t="s">
        <v>1696</v>
      </c>
      <c r="F394" t="s">
        <v>23</v>
      </c>
      <c r="G394" t="s">
        <v>137</v>
      </c>
      <c r="H394" t="s">
        <v>549</v>
      </c>
      <c r="I394" t="s">
        <v>41</v>
      </c>
      <c r="J394">
        <v>978576425</v>
      </c>
      <c r="K394" t="s">
        <v>1697</v>
      </c>
      <c r="L394" t="s">
        <v>28</v>
      </c>
      <c r="M394" t="s">
        <v>30</v>
      </c>
      <c r="N394">
        <f t="shared" si="150"/>
        <v>0</v>
      </c>
      <c r="O394">
        <f t="shared" si="151"/>
        <v>1</v>
      </c>
      <c r="P394" t="s">
        <v>29</v>
      </c>
      <c r="R394" t="s">
        <v>2017</v>
      </c>
      <c r="S394" t="s">
        <v>1698</v>
      </c>
      <c r="T394" t="s">
        <v>1699</v>
      </c>
      <c r="U394">
        <f t="shared" si="152"/>
        <v>10</v>
      </c>
      <c r="V394" t="s">
        <v>5002</v>
      </c>
      <c r="W394" t="s">
        <v>5004</v>
      </c>
      <c r="X394" s="25" t="s">
        <v>1996</v>
      </c>
      <c r="Y394">
        <v>2</v>
      </c>
      <c r="Z394">
        <v>107</v>
      </c>
      <c r="AA394">
        <v>1</v>
      </c>
      <c r="AB394">
        <v>1</v>
      </c>
      <c r="AC394">
        <v>10</v>
      </c>
      <c r="AD394" t="s">
        <v>30</v>
      </c>
      <c r="AE394" s="74" t="str">
        <f t="shared" si="148"/>
        <v>b06302334周家齊</v>
      </c>
      <c r="AF394" s="74">
        <f t="shared" si="140"/>
        <v>0</v>
      </c>
      <c r="AG394" s="74">
        <f t="shared" si="149"/>
        <v>1</v>
      </c>
      <c r="AH394" s="74">
        <f t="shared" si="141"/>
        <v>10</v>
      </c>
      <c r="AI394" s="74">
        <f t="shared" si="142"/>
        <v>0</v>
      </c>
      <c r="AJ394" s="74">
        <f t="shared" si="143"/>
        <v>0</v>
      </c>
      <c r="AK394" s="74">
        <f t="shared" si="144"/>
        <v>0</v>
      </c>
      <c r="AL394" s="73" t="str">
        <f t="shared" si="145"/>
        <v>系</v>
      </c>
      <c r="AM394" s="73" t="str">
        <f>IF($F394="學生",VLOOKUP($H394,系所名稱!$B$1:$D$122,3,FALSE),"非在校生")</f>
        <v>其他</v>
      </c>
      <c r="AN394" s="74" t="str">
        <f t="shared" si="146"/>
        <v>其他系所</v>
      </c>
      <c r="AO394" s="74" t="str">
        <f t="shared" si="147"/>
        <v>其他系所</v>
      </c>
    </row>
    <row r="395" spans="1:41">
      <c r="A395" t="s">
        <v>3637</v>
      </c>
      <c r="B395" t="s">
        <v>1694</v>
      </c>
      <c r="C395" t="s">
        <v>1695</v>
      </c>
      <c r="D395" t="s">
        <v>38</v>
      </c>
      <c r="E395" t="s">
        <v>1696</v>
      </c>
      <c r="F395" t="s">
        <v>23</v>
      </c>
      <c r="G395" t="s">
        <v>137</v>
      </c>
      <c r="H395" t="s">
        <v>549</v>
      </c>
      <c r="I395" t="s">
        <v>41</v>
      </c>
      <c r="J395">
        <v>978576425</v>
      </c>
      <c r="K395" t="s">
        <v>1697</v>
      </c>
      <c r="L395" t="s">
        <v>28</v>
      </c>
      <c r="M395" t="s">
        <v>30</v>
      </c>
      <c r="N395">
        <f t="shared" si="150"/>
        <v>0</v>
      </c>
      <c r="O395">
        <f t="shared" si="151"/>
        <v>1</v>
      </c>
      <c r="P395" t="s">
        <v>29</v>
      </c>
      <c r="R395" t="s">
        <v>3588</v>
      </c>
      <c r="S395" t="s">
        <v>1698</v>
      </c>
      <c r="T395" t="s">
        <v>1699</v>
      </c>
      <c r="U395">
        <f t="shared" si="152"/>
        <v>10</v>
      </c>
      <c r="V395" t="s">
        <v>5002</v>
      </c>
      <c r="W395" t="s">
        <v>5004</v>
      </c>
      <c r="X395" s="25" t="s">
        <v>3481</v>
      </c>
      <c r="Y395">
        <v>2</v>
      </c>
      <c r="Z395">
        <v>107</v>
      </c>
      <c r="AA395">
        <v>1</v>
      </c>
      <c r="AB395">
        <v>1</v>
      </c>
      <c r="AC395">
        <v>10</v>
      </c>
      <c r="AD395" t="s">
        <v>30</v>
      </c>
      <c r="AE395" s="74" t="str">
        <f t="shared" si="148"/>
        <v>b06302334周家齊</v>
      </c>
      <c r="AF395" s="74">
        <f t="shared" si="140"/>
        <v>0</v>
      </c>
      <c r="AG395" s="74">
        <f t="shared" si="149"/>
        <v>1</v>
      </c>
      <c r="AH395" s="74">
        <f t="shared" si="141"/>
        <v>10</v>
      </c>
      <c r="AI395" s="74">
        <f t="shared" si="142"/>
        <v>0</v>
      </c>
      <c r="AJ395" s="74">
        <f t="shared" si="143"/>
        <v>0</v>
      </c>
      <c r="AK395" s="74">
        <f t="shared" si="144"/>
        <v>0</v>
      </c>
      <c r="AL395" s="73" t="str">
        <f t="shared" si="145"/>
        <v>系</v>
      </c>
      <c r="AM395" s="73" t="str">
        <f>IF($F395="學生",VLOOKUP($H395,系所名稱!$B$1:$D$122,3,FALSE),"非在校生")</f>
        <v>其他</v>
      </c>
      <c r="AN395" s="74" t="str">
        <f t="shared" si="146"/>
        <v>其他系所</v>
      </c>
      <c r="AO395" s="74" t="str">
        <f t="shared" si="147"/>
        <v>其他系所</v>
      </c>
    </row>
    <row r="396" spans="1:41">
      <c r="A396" t="s">
        <v>2192</v>
      </c>
      <c r="B396" t="s">
        <v>2193</v>
      </c>
      <c r="C396" t="s">
        <v>2194</v>
      </c>
      <c r="D396" t="s">
        <v>21</v>
      </c>
      <c r="E396" t="s">
        <v>2195</v>
      </c>
      <c r="F396" t="s">
        <v>23</v>
      </c>
      <c r="G396" t="s">
        <v>24</v>
      </c>
      <c r="H396" t="s">
        <v>257</v>
      </c>
      <c r="I396" t="s">
        <v>50</v>
      </c>
      <c r="J396">
        <v>938660179</v>
      </c>
      <c r="K396" t="s">
        <v>2196</v>
      </c>
      <c r="L396" t="s">
        <v>28</v>
      </c>
      <c r="M396" t="s">
        <v>30</v>
      </c>
      <c r="N396">
        <f t="shared" si="150"/>
        <v>0</v>
      </c>
      <c r="O396">
        <f t="shared" si="151"/>
        <v>1</v>
      </c>
      <c r="P396" t="s">
        <v>29</v>
      </c>
      <c r="R396" t="s">
        <v>2002</v>
      </c>
      <c r="S396" t="s">
        <v>2197</v>
      </c>
      <c r="T396" t="s">
        <v>2198</v>
      </c>
      <c r="U396">
        <f t="shared" si="152"/>
        <v>10</v>
      </c>
      <c r="V396" t="s">
        <v>5002</v>
      </c>
      <c r="W396" t="s">
        <v>5004</v>
      </c>
      <c r="X396" s="25" t="s">
        <v>1996</v>
      </c>
      <c r="Y396">
        <v>2</v>
      </c>
      <c r="Z396">
        <v>107</v>
      </c>
      <c r="AA396">
        <v>1</v>
      </c>
      <c r="AB396">
        <v>1</v>
      </c>
      <c r="AC396">
        <v>10</v>
      </c>
      <c r="AD396" t="s">
        <v>30</v>
      </c>
      <c r="AE396" s="74" t="str">
        <f t="shared" si="148"/>
        <v>r07723079周庭瑋</v>
      </c>
      <c r="AF396" s="74">
        <f t="shared" si="140"/>
        <v>0</v>
      </c>
      <c r="AG396" s="74">
        <f t="shared" si="149"/>
        <v>1</v>
      </c>
      <c r="AH396" s="74">
        <f t="shared" si="141"/>
        <v>10</v>
      </c>
      <c r="AI396" s="74">
        <f t="shared" si="142"/>
        <v>0</v>
      </c>
      <c r="AJ396" s="74">
        <f t="shared" si="143"/>
        <v>0</v>
      </c>
      <c r="AK396" s="74">
        <f t="shared" si="144"/>
        <v>0</v>
      </c>
      <c r="AL396" s="73" t="str">
        <f t="shared" si="145"/>
        <v>所</v>
      </c>
      <c r="AM396" s="73" t="str">
        <f>IF($F396="學生",VLOOKUP($H396,系所名稱!$B$1:$D$122,3,FALSE),"非在校生")</f>
        <v>財金</v>
      </c>
      <c r="AN396" s="74" t="str">
        <f t="shared" si="146"/>
        <v>財金所</v>
      </c>
      <c r="AO396" s="74" t="str">
        <f t="shared" si="147"/>
        <v>財金所</v>
      </c>
    </row>
    <row r="397" spans="1:41">
      <c r="A397" t="s">
        <v>2945</v>
      </c>
      <c r="B397" t="s">
        <v>2193</v>
      </c>
      <c r="C397" t="s">
        <v>2194</v>
      </c>
      <c r="D397" t="s">
        <v>21</v>
      </c>
      <c r="E397" t="s">
        <v>2195</v>
      </c>
      <c r="F397" t="s">
        <v>23</v>
      </c>
      <c r="G397" t="s">
        <v>24</v>
      </c>
      <c r="H397" t="s">
        <v>257</v>
      </c>
      <c r="I397" t="s">
        <v>50</v>
      </c>
      <c r="J397">
        <v>938660179</v>
      </c>
      <c r="K397" t="s">
        <v>2196</v>
      </c>
      <c r="L397" t="s">
        <v>28</v>
      </c>
      <c r="M397" t="s">
        <v>30</v>
      </c>
      <c r="N397">
        <f t="shared" si="150"/>
        <v>0</v>
      </c>
      <c r="O397">
        <f t="shared" si="151"/>
        <v>1</v>
      </c>
      <c r="P397" t="s">
        <v>29</v>
      </c>
      <c r="R397" t="s">
        <v>2775</v>
      </c>
      <c r="S397" t="s">
        <v>2946</v>
      </c>
      <c r="T397" t="s">
        <v>2198</v>
      </c>
      <c r="U397">
        <f t="shared" si="152"/>
        <v>10</v>
      </c>
      <c r="V397" t="s">
        <v>5002</v>
      </c>
      <c r="W397" t="s">
        <v>5004</v>
      </c>
      <c r="X397" s="25" t="s">
        <v>3292</v>
      </c>
      <c r="Y397">
        <v>2</v>
      </c>
      <c r="Z397">
        <v>107</v>
      </c>
      <c r="AA397">
        <v>1</v>
      </c>
      <c r="AB397">
        <v>1</v>
      </c>
      <c r="AC397">
        <v>10</v>
      </c>
      <c r="AD397" t="s">
        <v>30</v>
      </c>
      <c r="AE397" s="74" t="str">
        <f t="shared" si="148"/>
        <v>r07723079周庭瑋</v>
      </c>
      <c r="AF397" s="74">
        <f t="shared" si="140"/>
        <v>0</v>
      </c>
      <c r="AG397" s="74">
        <f t="shared" si="149"/>
        <v>1</v>
      </c>
      <c r="AH397" s="74">
        <f t="shared" si="141"/>
        <v>10</v>
      </c>
      <c r="AI397" s="74">
        <f t="shared" si="142"/>
        <v>0</v>
      </c>
      <c r="AJ397" s="74">
        <f t="shared" si="143"/>
        <v>0</v>
      </c>
      <c r="AK397" s="74">
        <f t="shared" si="144"/>
        <v>0</v>
      </c>
      <c r="AL397" s="73" t="str">
        <f t="shared" si="145"/>
        <v>所</v>
      </c>
      <c r="AM397" s="73" t="str">
        <f>IF($F397="學生",VLOOKUP($H397,系所名稱!$B$1:$D$122,3,FALSE),"非在校生")</f>
        <v>財金</v>
      </c>
      <c r="AN397" s="74" t="str">
        <f t="shared" si="146"/>
        <v>財金所</v>
      </c>
      <c r="AO397" s="74" t="str">
        <f t="shared" si="147"/>
        <v>財金所</v>
      </c>
    </row>
    <row r="398" spans="1:41">
      <c r="A398" t="s">
        <v>3638</v>
      </c>
      <c r="B398" t="s">
        <v>3639</v>
      </c>
      <c r="C398" t="s">
        <v>3640</v>
      </c>
      <c r="D398" t="s">
        <v>21</v>
      </c>
      <c r="E398" t="s">
        <v>3641</v>
      </c>
      <c r="F398" t="s">
        <v>23</v>
      </c>
      <c r="G398" t="s">
        <v>67</v>
      </c>
      <c r="H398" t="s">
        <v>527</v>
      </c>
      <c r="I398" t="s">
        <v>41</v>
      </c>
      <c r="J398">
        <v>963670843</v>
      </c>
      <c r="K398" t="s">
        <v>3642</v>
      </c>
      <c r="L398" t="s">
        <v>28</v>
      </c>
      <c r="M398" t="s">
        <v>30</v>
      </c>
      <c r="N398">
        <f t="shared" si="150"/>
        <v>0</v>
      </c>
      <c r="O398">
        <f t="shared" si="151"/>
        <v>1</v>
      </c>
      <c r="P398" t="s">
        <v>29</v>
      </c>
      <c r="R398" t="s">
        <v>31</v>
      </c>
      <c r="S398" t="s">
        <v>3643</v>
      </c>
      <c r="T398" t="s">
        <v>3644</v>
      </c>
      <c r="U398">
        <f t="shared" si="152"/>
        <v>10</v>
      </c>
      <c r="V398" t="s">
        <v>5002</v>
      </c>
      <c r="W398" t="s">
        <v>5004</v>
      </c>
      <c r="X398" s="25" t="s">
        <v>3481</v>
      </c>
      <c r="Y398">
        <v>2</v>
      </c>
      <c r="Z398">
        <v>107</v>
      </c>
      <c r="AA398">
        <v>1</v>
      </c>
      <c r="AB398">
        <v>1</v>
      </c>
      <c r="AC398">
        <v>10</v>
      </c>
      <c r="AD398" t="s">
        <v>30</v>
      </c>
      <c r="AE398" s="74" t="str">
        <f t="shared" si="148"/>
        <v>b07601018周書瑋</v>
      </c>
      <c r="AF398" s="74">
        <f t="shared" si="140"/>
        <v>0</v>
      </c>
      <c r="AG398" s="74">
        <f t="shared" si="149"/>
        <v>1</v>
      </c>
      <c r="AH398" s="74">
        <f t="shared" si="141"/>
        <v>10</v>
      </c>
      <c r="AI398" s="74">
        <f t="shared" si="142"/>
        <v>0</v>
      </c>
      <c r="AJ398" s="74">
        <f t="shared" si="143"/>
        <v>0</v>
      </c>
      <c r="AK398" s="74">
        <f t="shared" si="144"/>
        <v>0</v>
      </c>
      <c r="AL398" s="73" t="str">
        <f t="shared" si="145"/>
        <v>系</v>
      </c>
      <c r="AM398" s="73" t="str">
        <f>IF($F398="學生",VLOOKUP($H398,系所名稱!$B$1:$D$122,3,FALSE),"非在校生")</f>
        <v>其他</v>
      </c>
      <c r="AN398" s="74" t="str">
        <f t="shared" si="146"/>
        <v>其他系所</v>
      </c>
      <c r="AO398" s="74" t="str">
        <f t="shared" si="147"/>
        <v>其他系所</v>
      </c>
    </row>
    <row r="399" spans="1:41">
      <c r="A399" t="s">
        <v>2057</v>
      </c>
      <c r="B399" t="s">
        <v>2058</v>
      </c>
      <c r="C399" t="s">
        <v>2059</v>
      </c>
      <c r="D399" t="s">
        <v>38</v>
      </c>
      <c r="E399" t="s">
        <v>2060</v>
      </c>
      <c r="F399" t="s">
        <v>23</v>
      </c>
      <c r="G399" t="s">
        <v>137</v>
      </c>
      <c r="H399" t="s">
        <v>138</v>
      </c>
      <c r="I399" t="s">
        <v>41</v>
      </c>
      <c r="J399">
        <v>928347202</v>
      </c>
      <c r="K399" t="s">
        <v>2061</v>
      </c>
      <c r="L399" t="s">
        <v>28</v>
      </c>
      <c r="M399" t="s">
        <v>30</v>
      </c>
      <c r="N399">
        <f t="shared" si="150"/>
        <v>1</v>
      </c>
      <c r="O399">
        <f t="shared" si="151"/>
        <v>0</v>
      </c>
      <c r="P399" t="s">
        <v>30</v>
      </c>
      <c r="R399" t="s">
        <v>2021</v>
      </c>
      <c r="S399" t="s">
        <v>2062</v>
      </c>
      <c r="T399" t="s">
        <v>2063</v>
      </c>
      <c r="U399">
        <f t="shared" si="152"/>
        <v>10</v>
      </c>
      <c r="V399" t="s">
        <v>5002</v>
      </c>
      <c r="W399" t="s">
        <v>5004</v>
      </c>
      <c r="X399" s="25" t="s">
        <v>1996</v>
      </c>
      <c r="Y399">
        <v>2</v>
      </c>
      <c r="Z399">
        <v>107</v>
      </c>
      <c r="AA399">
        <v>1</v>
      </c>
      <c r="AB399">
        <v>1</v>
      </c>
      <c r="AC399">
        <v>10</v>
      </c>
      <c r="AD399" t="s">
        <v>29</v>
      </c>
      <c r="AE399" s="74" t="str">
        <f t="shared" si="148"/>
        <v>b04303079周祐霆</v>
      </c>
      <c r="AF399" s="74">
        <f t="shared" si="140"/>
        <v>1</v>
      </c>
      <c r="AG399" s="74">
        <f t="shared" si="149"/>
        <v>0</v>
      </c>
      <c r="AH399" s="74">
        <f t="shared" si="141"/>
        <v>0</v>
      </c>
      <c r="AI399" s="74">
        <f t="shared" si="142"/>
        <v>1</v>
      </c>
      <c r="AJ399" s="74">
        <f t="shared" si="143"/>
        <v>0</v>
      </c>
      <c r="AK399" s="74">
        <f t="shared" si="144"/>
        <v>0</v>
      </c>
      <c r="AL399" s="73" t="str">
        <f t="shared" si="145"/>
        <v>系</v>
      </c>
      <c r="AM399" s="73" t="str">
        <f>IF($F399="學生",VLOOKUP($H399,系所名稱!$B$1:$D$122,3,FALSE),"非在校生")</f>
        <v>其他</v>
      </c>
      <c r="AN399" s="74" t="str">
        <f t="shared" si="146"/>
        <v>其他系所</v>
      </c>
      <c r="AO399" s="74" t="str">
        <f t="shared" si="147"/>
        <v>其他系所</v>
      </c>
    </row>
    <row r="400" spans="1:41">
      <c r="A400" t="s">
        <v>2947</v>
      </c>
      <c r="B400" t="s">
        <v>2058</v>
      </c>
      <c r="C400" t="s">
        <v>2059</v>
      </c>
      <c r="D400" t="s">
        <v>38</v>
      </c>
      <c r="E400" t="s">
        <v>2060</v>
      </c>
      <c r="F400" t="s">
        <v>23</v>
      </c>
      <c r="G400" t="s">
        <v>137</v>
      </c>
      <c r="H400" t="s">
        <v>138</v>
      </c>
      <c r="I400" t="s">
        <v>41</v>
      </c>
      <c r="J400">
        <v>928347202</v>
      </c>
      <c r="K400" t="s">
        <v>2061</v>
      </c>
      <c r="L400" t="s">
        <v>28</v>
      </c>
      <c r="M400" t="s">
        <v>30</v>
      </c>
      <c r="N400">
        <f t="shared" si="150"/>
        <v>0</v>
      </c>
      <c r="O400">
        <f t="shared" si="151"/>
        <v>1</v>
      </c>
      <c r="P400" t="s">
        <v>29</v>
      </c>
      <c r="R400" t="s">
        <v>2775</v>
      </c>
      <c r="S400" t="s">
        <v>2062</v>
      </c>
      <c r="T400" t="s">
        <v>2063</v>
      </c>
      <c r="U400">
        <f t="shared" si="152"/>
        <v>10</v>
      </c>
      <c r="V400" t="s">
        <v>5002</v>
      </c>
      <c r="W400" t="s">
        <v>5004</v>
      </c>
      <c r="X400" s="25" t="s">
        <v>3292</v>
      </c>
      <c r="Y400">
        <v>2</v>
      </c>
      <c r="Z400">
        <v>107</v>
      </c>
      <c r="AA400">
        <v>1</v>
      </c>
      <c r="AB400">
        <v>1</v>
      </c>
      <c r="AC400">
        <v>10</v>
      </c>
      <c r="AD400" t="s">
        <v>29</v>
      </c>
      <c r="AE400" s="74" t="str">
        <f t="shared" si="148"/>
        <v>b04303079周祐霆</v>
      </c>
      <c r="AF400" s="74">
        <f t="shared" si="140"/>
        <v>0</v>
      </c>
      <c r="AG400" s="74">
        <f t="shared" si="149"/>
        <v>1</v>
      </c>
      <c r="AH400" s="74">
        <f t="shared" si="141"/>
        <v>10</v>
      </c>
      <c r="AI400" s="74">
        <f t="shared" si="142"/>
        <v>0</v>
      </c>
      <c r="AJ400" s="74">
        <f t="shared" si="143"/>
        <v>0</v>
      </c>
      <c r="AK400" s="74">
        <f t="shared" si="144"/>
        <v>0</v>
      </c>
      <c r="AL400" s="73" t="str">
        <f t="shared" si="145"/>
        <v>系</v>
      </c>
      <c r="AM400" s="73" t="str">
        <f>IF($F400="學生",VLOOKUP($H400,系所名稱!$B$1:$D$122,3,FALSE),"非在校生")</f>
        <v>其他</v>
      </c>
      <c r="AN400" s="74" t="str">
        <f t="shared" si="146"/>
        <v>其他系所</v>
      </c>
      <c r="AO400" s="74" t="str">
        <f t="shared" si="147"/>
        <v>其他系所</v>
      </c>
    </row>
    <row r="401" spans="1:41">
      <c r="A401" t="s">
        <v>3952</v>
      </c>
      <c r="B401" t="s">
        <v>2058</v>
      </c>
      <c r="C401" t="s">
        <v>2059</v>
      </c>
      <c r="D401" t="s">
        <v>38</v>
      </c>
      <c r="E401" t="s">
        <v>2060</v>
      </c>
      <c r="F401" t="s">
        <v>23</v>
      </c>
      <c r="G401" t="s">
        <v>137</v>
      </c>
      <c r="H401" t="s">
        <v>138</v>
      </c>
      <c r="I401" t="s">
        <v>41</v>
      </c>
      <c r="J401">
        <v>928347202</v>
      </c>
      <c r="K401" t="s">
        <v>2061</v>
      </c>
      <c r="L401" t="s">
        <v>28</v>
      </c>
      <c r="M401" t="s">
        <v>30</v>
      </c>
      <c r="N401">
        <f t="shared" si="150"/>
        <v>0</v>
      </c>
      <c r="O401">
        <f t="shared" si="151"/>
        <v>1</v>
      </c>
      <c r="P401" t="s">
        <v>29</v>
      </c>
      <c r="R401" t="s">
        <v>31</v>
      </c>
      <c r="S401" t="s">
        <v>3953</v>
      </c>
      <c r="T401" t="s">
        <v>2063</v>
      </c>
      <c r="U401">
        <f t="shared" si="152"/>
        <v>10</v>
      </c>
      <c r="V401" t="s">
        <v>5002</v>
      </c>
      <c r="W401" t="s">
        <v>5004</v>
      </c>
      <c r="X401" s="25" t="s">
        <v>3816</v>
      </c>
      <c r="Y401">
        <v>2</v>
      </c>
      <c r="Z401">
        <v>107</v>
      </c>
      <c r="AA401">
        <v>1</v>
      </c>
      <c r="AB401">
        <v>1</v>
      </c>
      <c r="AC401">
        <v>10</v>
      </c>
      <c r="AD401" t="s">
        <v>29</v>
      </c>
      <c r="AE401" s="74" t="str">
        <f t="shared" si="148"/>
        <v>b04303079周祐霆</v>
      </c>
      <c r="AF401" s="74">
        <f t="shared" si="140"/>
        <v>0</v>
      </c>
      <c r="AG401" s="74">
        <f t="shared" si="149"/>
        <v>1</v>
      </c>
      <c r="AH401" s="74">
        <f t="shared" si="141"/>
        <v>10</v>
      </c>
      <c r="AI401" s="74">
        <f t="shared" si="142"/>
        <v>0</v>
      </c>
      <c r="AJ401" s="74">
        <f t="shared" si="143"/>
        <v>0</v>
      </c>
      <c r="AK401" s="74">
        <f t="shared" si="144"/>
        <v>0</v>
      </c>
      <c r="AL401" s="73" t="str">
        <f t="shared" si="145"/>
        <v>系</v>
      </c>
      <c r="AM401" s="73" t="str">
        <f>IF($F401="學生",VLOOKUP($H401,系所名稱!$B$1:$D$122,3,FALSE),"非在校生")</f>
        <v>其他</v>
      </c>
      <c r="AN401" s="74" t="str">
        <f t="shared" si="146"/>
        <v>其他系所</v>
      </c>
      <c r="AO401" s="74" t="str">
        <f t="shared" si="147"/>
        <v>其他系所</v>
      </c>
    </row>
    <row r="402" spans="1:41">
      <c r="A402" t="s">
        <v>6547</v>
      </c>
      <c r="B402" t="s">
        <v>6561</v>
      </c>
      <c r="C402" t="s">
        <v>6562</v>
      </c>
      <c r="D402" t="s">
        <v>21</v>
      </c>
      <c r="E402" t="s">
        <v>6563</v>
      </c>
      <c r="F402" t="s">
        <v>23</v>
      </c>
      <c r="G402" t="s">
        <v>137</v>
      </c>
      <c r="H402" t="s">
        <v>838</v>
      </c>
      <c r="I402" t="s">
        <v>41</v>
      </c>
      <c r="J402">
        <v>979272692</v>
      </c>
      <c r="L402" t="s">
        <v>28</v>
      </c>
      <c r="M402" t="s">
        <v>29</v>
      </c>
      <c r="N402" t="s">
        <v>4952</v>
      </c>
      <c r="P402" t="s">
        <v>29</v>
      </c>
      <c r="R402" t="s">
        <v>1045</v>
      </c>
      <c r="T402" t="s">
        <v>6564</v>
      </c>
      <c r="U402">
        <v>6</v>
      </c>
      <c r="V402" t="s">
        <v>5002</v>
      </c>
      <c r="W402" t="s">
        <v>6687</v>
      </c>
      <c r="X402" s="25" t="s">
        <v>6700</v>
      </c>
      <c r="Y402">
        <v>2</v>
      </c>
      <c r="Z402">
        <v>107</v>
      </c>
      <c r="AA402">
        <v>1</v>
      </c>
      <c r="AB402">
        <v>1</v>
      </c>
      <c r="AC402">
        <v>10</v>
      </c>
      <c r="AE402" s="74" t="str">
        <f t="shared" si="148"/>
        <v>b05302138周靖涵</v>
      </c>
      <c r="AF402" s="74">
        <f t="shared" si="140"/>
        <v>0</v>
      </c>
      <c r="AG402" s="74">
        <f t="shared" si="149"/>
        <v>0</v>
      </c>
      <c r="AH402" s="74">
        <f t="shared" si="141"/>
        <v>0</v>
      </c>
      <c r="AI402" s="74">
        <f t="shared" si="142"/>
        <v>0</v>
      </c>
      <c r="AJ402" s="74">
        <f t="shared" si="143"/>
        <v>1</v>
      </c>
      <c r="AK402" s="74">
        <f t="shared" si="144"/>
        <v>0</v>
      </c>
      <c r="AL402" s="73" t="str">
        <f t="shared" si="145"/>
        <v>系</v>
      </c>
      <c r="AM402" s="73" t="str">
        <f>IF($F402="學生",VLOOKUP($H402,系所名稱!$B$1:$D$122,3,FALSE),"非在校生")</f>
        <v>其他</v>
      </c>
      <c r="AN402" s="74" t="str">
        <f t="shared" si="146"/>
        <v>其他系所</v>
      </c>
      <c r="AO402" s="74" t="str">
        <f t="shared" si="147"/>
        <v>其他系所</v>
      </c>
    </row>
    <row r="403" spans="1:41">
      <c r="A403" t="s">
        <v>4170</v>
      </c>
      <c r="B403" t="s">
        <v>4171</v>
      </c>
      <c r="C403" t="s">
        <v>4172</v>
      </c>
      <c r="D403" t="s">
        <v>38</v>
      </c>
      <c r="E403" t="s">
        <v>4173</v>
      </c>
      <c r="F403" t="s">
        <v>23</v>
      </c>
      <c r="G403" t="s">
        <v>483</v>
      </c>
      <c r="H403" t="s">
        <v>4174</v>
      </c>
      <c r="I403" t="s">
        <v>50</v>
      </c>
      <c r="J403">
        <v>905889646</v>
      </c>
      <c r="K403" t="s">
        <v>4175</v>
      </c>
      <c r="L403" t="s">
        <v>28</v>
      </c>
      <c r="M403" t="s">
        <v>29</v>
      </c>
      <c r="N403">
        <f>IF($R403="網路報名",IF($P403="否",1,0),0)</f>
        <v>0</v>
      </c>
      <c r="O403">
        <f>IF($R403="網路報名",IF($P403="是",1,0),0)</f>
        <v>0</v>
      </c>
      <c r="P403" t="s">
        <v>29</v>
      </c>
      <c r="R403" s="78" t="s">
        <v>3467</v>
      </c>
      <c r="T403" t="s">
        <v>4176</v>
      </c>
      <c r="U403">
        <f>IF($R403="志工",$AC403*2,IF($R403="網路報名",$AC403,0))</f>
        <v>0</v>
      </c>
      <c r="V403" t="s">
        <v>5002</v>
      </c>
      <c r="W403" t="s">
        <v>5004</v>
      </c>
      <c r="X403" s="25" t="s">
        <v>3816</v>
      </c>
      <c r="Y403">
        <v>2</v>
      </c>
      <c r="Z403">
        <v>107</v>
      </c>
      <c r="AA403">
        <v>1</v>
      </c>
      <c r="AB403">
        <v>1</v>
      </c>
      <c r="AC403">
        <v>10</v>
      </c>
      <c r="AE403" s="74" t="str">
        <f t="shared" si="148"/>
        <v>r07A21116和  靖</v>
      </c>
      <c r="AF403" s="74">
        <f t="shared" si="140"/>
        <v>0</v>
      </c>
      <c r="AG403" s="74">
        <f t="shared" si="149"/>
        <v>0</v>
      </c>
      <c r="AH403" s="74">
        <f t="shared" si="141"/>
        <v>0</v>
      </c>
      <c r="AI403" s="74">
        <f t="shared" si="142"/>
        <v>0</v>
      </c>
      <c r="AJ403" s="74">
        <f t="shared" si="143"/>
        <v>1</v>
      </c>
      <c r="AK403" s="74">
        <f t="shared" si="144"/>
        <v>0</v>
      </c>
      <c r="AL403" s="73" t="str">
        <f t="shared" si="145"/>
        <v>所</v>
      </c>
      <c r="AM403" s="73" t="str">
        <f>IF($F403="學生",VLOOKUP($H403,系所名稱!$B$1:$D$122,3,FALSE),"非在校生")</f>
        <v>其他</v>
      </c>
      <c r="AN403" s="74" t="str">
        <f t="shared" si="146"/>
        <v>其他系所</v>
      </c>
      <c r="AO403" s="74" t="str">
        <f t="shared" si="147"/>
        <v>其他系所</v>
      </c>
    </row>
    <row r="404" spans="1:41">
      <c r="A404" t="s">
        <v>6570</v>
      </c>
      <c r="B404" t="s">
        <v>6571</v>
      </c>
      <c r="C404" t="s">
        <v>6572</v>
      </c>
      <c r="D404" t="s">
        <v>38</v>
      </c>
      <c r="E404" t="s">
        <v>241</v>
      </c>
      <c r="F404" t="s">
        <v>23</v>
      </c>
      <c r="G404" t="s">
        <v>137</v>
      </c>
      <c r="H404" t="s">
        <v>3397</v>
      </c>
      <c r="I404" t="s">
        <v>41</v>
      </c>
      <c r="J404">
        <v>983170276</v>
      </c>
      <c r="L404" t="s">
        <v>28</v>
      </c>
      <c r="M404" t="s">
        <v>29</v>
      </c>
      <c r="N404" t="s">
        <v>4952</v>
      </c>
      <c r="P404" t="s">
        <v>29</v>
      </c>
      <c r="R404" t="s">
        <v>1045</v>
      </c>
      <c r="T404" t="s">
        <v>6573</v>
      </c>
      <c r="U404">
        <v>6</v>
      </c>
      <c r="V404" t="s">
        <v>5002</v>
      </c>
      <c r="W404" t="s">
        <v>6687</v>
      </c>
      <c r="X404" s="25" t="s">
        <v>6700</v>
      </c>
      <c r="Y404">
        <v>2</v>
      </c>
      <c r="Z404">
        <v>107</v>
      </c>
      <c r="AA404">
        <v>1</v>
      </c>
      <c r="AB404">
        <v>1</v>
      </c>
      <c r="AC404">
        <v>10</v>
      </c>
      <c r="AE404" s="74" t="str">
        <f t="shared" si="148"/>
        <v>b05302118居家瑜</v>
      </c>
      <c r="AF404" s="74">
        <f t="shared" si="140"/>
        <v>0</v>
      </c>
      <c r="AG404" s="74">
        <f t="shared" si="149"/>
        <v>0</v>
      </c>
      <c r="AH404" s="74">
        <f t="shared" si="141"/>
        <v>0</v>
      </c>
      <c r="AI404" s="74">
        <f t="shared" si="142"/>
        <v>0</v>
      </c>
      <c r="AJ404" s="74">
        <f t="shared" si="143"/>
        <v>1</v>
      </c>
      <c r="AK404" s="74">
        <f t="shared" si="144"/>
        <v>0</v>
      </c>
      <c r="AL404" s="73" t="str">
        <f t="shared" si="145"/>
        <v>系</v>
      </c>
      <c r="AM404" s="73" t="str">
        <f>IF($F404="學生",VLOOKUP($H404,系所名稱!$B$1:$D$122,3,FALSE),"非在校生")</f>
        <v>其他</v>
      </c>
      <c r="AN404" s="74" t="str">
        <f t="shared" si="146"/>
        <v>其他系所</v>
      </c>
      <c r="AO404" s="74" t="str">
        <f t="shared" si="147"/>
        <v>其他系所</v>
      </c>
    </row>
    <row r="405" spans="1:41">
      <c r="A405" t="s">
        <v>2494</v>
      </c>
      <c r="B405" t="s">
        <v>2495</v>
      </c>
      <c r="C405" t="s">
        <v>2496</v>
      </c>
      <c r="D405" t="s">
        <v>38</v>
      </c>
      <c r="E405" t="s">
        <v>1930</v>
      </c>
      <c r="F405" t="s">
        <v>23</v>
      </c>
      <c r="G405" t="s">
        <v>621</v>
      </c>
      <c r="H405" t="s">
        <v>2497</v>
      </c>
      <c r="I405" t="s">
        <v>41</v>
      </c>
      <c r="J405">
        <v>915488328</v>
      </c>
      <c r="K405" t="s">
        <v>2498</v>
      </c>
      <c r="L405" t="s">
        <v>28</v>
      </c>
      <c r="M405" t="s">
        <v>30</v>
      </c>
      <c r="N405">
        <f>IF($R405="網路報名",IF($P405="否",1,0),0)</f>
        <v>0</v>
      </c>
      <c r="O405">
        <f>IF($R405="網路報名",IF($P405="是",1,0),0)</f>
        <v>1</v>
      </c>
      <c r="P405" t="s">
        <v>29</v>
      </c>
      <c r="R405" t="s">
        <v>2002</v>
      </c>
      <c r="S405" t="s">
        <v>2499</v>
      </c>
      <c r="T405" t="s">
        <v>2500</v>
      </c>
      <c r="U405">
        <f>IF($R405="志工",$AC405*2,IF($R405="網路報名",$AC405,0))</f>
        <v>10</v>
      </c>
      <c r="V405" t="s">
        <v>5002</v>
      </c>
      <c r="W405" t="s">
        <v>5004</v>
      </c>
      <c r="X405" s="25" t="s">
        <v>1996</v>
      </c>
      <c r="Y405">
        <v>2</v>
      </c>
      <c r="Z405">
        <v>107</v>
      </c>
      <c r="AA405">
        <v>1</v>
      </c>
      <c r="AB405">
        <v>1</v>
      </c>
      <c r="AC405">
        <v>10</v>
      </c>
      <c r="AD405" t="s">
        <v>30</v>
      </c>
      <c r="AE405" s="74" t="str">
        <f t="shared" si="148"/>
        <v>b03901129屈佳宏</v>
      </c>
      <c r="AF405" s="74">
        <f t="shared" si="140"/>
        <v>0</v>
      </c>
      <c r="AG405" s="74">
        <f t="shared" si="149"/>
        <v>1</v>
      </c>
      <c r="AH405" s="74">
        <f t="shared" si="141"/>
        <v>10</v>
      </c>
      <c r="AI405" s="74">
        <f t="shared" si="142"/>
        <v>0</v>
      </c>
      <c r="AJ405" s="74">
        <f t="shared" si="143"/>
        <v>0</v>
      </c>
      <c r="AK405" s="74">
        <f t="shared" si="144"/>
        <v>0</v>
      </c>
      <c r="AL405" s="73" t="str">
        <f t="shared" si="145"/>
        <v>系</v>
      </c>
      <c r="AM405" s="73" t="str">
        <f>IF($F405="學生",VLOOKUP($H405,系所名稱!$B$1:$D$122,3,FALSE),"非在校生")</f>
        <v>其他</v>
      </c>
      <c r="AN405" s="74" t="str">
        <f t="shared" si="146"/>
        <v>其他系所</v>
      </c>
      <c r="AO405" s="74" t="str">
        <f t="shared" si="147"/>
        <v>其他系所</v>
      </c>
    </row>
    <row r="406" spans="1:41">
      <c r="A406" t="s">
        <v>2948</v>
      </c>
      <c r="B406" t="s">
        <v>2495</v>
      </c>
      <c r="C406" t="s">
        <v>2496</v>
      </c>
      <c r="D406" t="s">
        <v>38</v>
      </c>
      <c r="E406" t="s">
        <v>1930</v>
      </c>
      <c r="F406" t="s">
        <v>23</v>
      </c>
      <c r="G406" t="s">
        <v>621</v>
      </c>
      <c r="H406" t="s">
        <v>2497</v>
      </c>
      <c r="I406" t="s">
        <v>41</v>
      </c>
      <c r="J406">
        <v>915488328</v>
      </c>
      <c r="K406" t="s">
        <v>2498</v>
      </c>
      <c r="L406" t="s">
        <v>28</v>
      </c>
      <c r="M406" t="s">
        <v>30</v>
      </c>
      <c r="N406">
        <f>IF($R406="網路報名",IF($P406="否",1,0),0)</f>
        <v>0</v>
      </c>
      <c r="O406">
        <f>IF($R406="網路報名",IF($P406="是",1,0),0)</f>
        <v>1</v>
      </c>
      <c r="P406" t="s">
        <v>29</v>
      </c>
      <c r="R406" t="s">
        <v>2775</v>
      </c>
      <c r="S406" t="s">
        <v>2499</v>
      </c>
      <c r="T406" t="s">
        <v>2500</v>
      </c>
      <c r="U406">
        <f>IF($R406="志工",$AC406*2,IF($R406="網路報名",$AC406,0))</f>
        <v>10</v>
      </c>
      <c r="V406" t="s">
        <v>5002</v>
      </c>
      <c r="W406" t="s">
        <v>5004</v>
      </c>
      <c r="X406" s="25" t="s">
        <v>3292</v>
      </c>
      <c r="Y406">
        <v>2</v>
      </c>
      <c r="Z406">
        <v>107</v>
      </c>
      <c r="AA406">
        <v>1</v>
      </c>
      <c r="AB406">
        <v>1</v>
      </c>
      <c r="AC406">
        <v>10</v>
      </c>
      <c r="AD406" t="s">
        <v>30</v>
      </c>
      <c r="AE406" s="74" t="str">
        <f t="shared" si="148"/>
        <v>b03901129屈佳宏</v>
      </c>
      <c r="AF406" s="74">
        <f t="shared" si="140"/>
        <v>0</v>
      </c>
      <c r="AG406" s="74">
        <f t="shared" si="149"/>
        <v>1</v>
      </c>
      <c r="AH406" s="74">
        <f t="shared" si="141"/>
        <v>10</v>
      </c>
      <c r="AI406" s="74">
        <f t="shared" si="142"/>
        <v>0</v>
      </c>
      <c r="AJ406" s="74">
        <f t="shared" si="143"/>
        <v>0</v>
      </c>
      <c r="AK406" s="74">
        <f t="shared" si="144"/>
        <v>0</v>
      </c>
      <c r="AL406" s="73" t="str">
        <f t="shared" si="145"/>
        <v>系</v>
      </c>
      <c r="AM406" s="73" t="str">
        <f>IF($F406="學生",VLOOKUP($H406,系所名稱!$B$1:$D$122,3,FALSE),"非在校生")</f>
        <v>其他</v>
      </c>
      <c r="AN406" s="74" t="str">
        <f t="shared" si="146"/>
        <v>其他系所</v>
      </c>
      <c r="AO406" s="74" t="str">
        <f t="shared" si="147"/>
        <v>其他系所</v>
      </c>
    </row>
    <row r="407" spans="1:41">
      <c r="A407" t="s">
        <v>5514</v>
      </c>
      <c r="B407" t="s">
        <v>2495</v>
      </c>
      <c r="C407" t="s">
        <v>2496</v>
      </c>
      <c r="D407" t="s">
        <v>38</v>
      </c>
      <c r="E407" t="s">
        <v>1930</v>
      </c>
      <c r="F407" t="s">
        <v>23</v>
      </c>
      <c r="G407" t="s">
        <v>621</v>
      </c>
      <c r="H407" t="s">
        <v>2497</v>
      </c>
      <c r="I407" t="s">
        <v>41</v>
      </c>
      <c r="J407">
        <v>915488328</v>
      </c>
      <c r="K407" t="s">
        <v>2498</v>
      </c>
      <c r="L407" t="s">
        <v>28</v>
      </c>
      <c r="M407" t="s">
        <v>30</v>
      </c>
      <c r="N407" t="s">
        <v>4952</v>
      </c>
      <c r="P407" t="s">
        <v>29</v>
      </c>
      <c r="R407" t="s">
        <v>5385</v>
      </c>
      <c r="S407" t="s">
        <v>2499</v>
      </c>
      <c r="T407" t="s">
        <v>2500</v>
      </c>
      <c r="U407">
        <v>6</v>
      </c>
      <c r="V407" t="s">
        <v>5386</v>
      </c>
      <c r="W407" t="s">
        <v>5387</v>
      </c>
      <c r="X407" s="25" t="s">
        <v>5388</v>
      </c>
      <c r="Y407">
        <v>2</v>
      </c>
      <c r="Z407">
        <v>107</v>
      </c>
      <c r="AA407">
        <v>1</v>
      </c>
      <c r="AB407">
        <v>1</v>
      </c>
      <c r="AC407">
        <v>10</v>
      </c>
      <c r="AE407" s="74" t="str">
        <f t="shared" si="148"/>
        <v>b03901129屈佳宏</v>
      </c>
      <c r="AF407" s="74">
        <f t="shared" si="140"/>
        <v>0</v>
      </c>
      <c r="AG407" s="74">
        <f t="shared" si="149"/>
        <v>1</v>
      </c>
      <c r="AH407" s="74">
        <f t="shared" si="141"/>
        <v>10</v>
      </c>
      <c r="AI407" s="74">
        <f t="shared" si="142"/>
        <v>0</v>
      </c>
      <c r="AJ407" s="74">
        <f t="shared" si="143"/>
        <v>0</v>
      </c>
      <c r="AK407" s="74">
        <f t="shared" si="144"/>
        <v>0</v>
      </c>
      <c r="AL407" s="73" t="str">
        <f t="shared" si="145"/>
        <v>系</v>
      </c>
      <c r="AM407" s="73" t="str">
        <f>IF($F407="學生",VLOOKUP($H407,系所名稱!$B$1:$D$122,3,FALSE),"非在校生")</f>
        <v>其他</v>
      </c>
      <c r="AN407" s="74" t="str">
        <f t="shared" si="146"/>
        <v>其他系所</v>
      </c>
      <c r="AO407" s="74" t="str">
        <f t="shared" si="147"/>
        <v>其他系所</v>
      </c>
    </row>
    <row r="408" spans="1:41">
      <c r="A408" t="s">
        <v>2638</v>
      </c>
      <c r="B408" t="s">
        <v>2645</v>
      </c>
      <c r="C408" t="s">
        <v>2646</v>
      </c>
      <c r="D408" t="s">
        <v>38</v>
      </c>
      <c r="E408" t="s">
        <v>2647</v>
      </c>
      <c r="F408" t="s">
        <v>23</v>
      </c>
      <c r="G408" t="s">
        <v>24</v>
      </c>
      <c r="H408" t="s">
        <v>257</v>
      </c>
      <c r="I408" t="s">
        <v>41</v>
      </c>
      <c r="J408">
        <v>983127285</v>
      </c>
      <c r="K408" t="s">
        <v>2648</v>
      </c>
      <c r="L408" t="s">
        <v>28</v>
      </c>
      <c r="M408" t="s">
        <v>29</v>
      </c>
      <c r="N408">
        <f t="shared" ref="N408:N413" si="153">IF($R408="網路報名",IF($P408="否",1,0),0)</f>
        <v>0</v>
      </c>
      <c r="O408">
        <f t="shared" ref="O408:O413" si="154">IF($R408="網路報名",IF($P408="是",1,0),0)</f>
        <v>0</v>
      </c>
      <c r="P408" t="s">
        <v>29</v>
      </c>
      <c r="R408" t="s">
        <v>2643</v>
      </c>
      <c r="T408" t="s">
        <v>2649</v>
      </c>
      <c r="U408">
        <f t="shared" ref="U408:U413" si="155">IF($R408="志工",$AC408*2,IF($R408="網路報名",$AC408,0))</f>
        <v>0</v>
      </c>
      <c r="V408" t="s">
        <v>5002</v>
      </c>
      <c r="W408" t="s">
        <v>5004</v>
      </c>
      <c r="X408" s="25" t="s">
        <v>1996</v>
      </c>
      <c r="Y408">
        <v>2</v>
      </c>
      <c r="Z408">
        <v>107</v>
      </c>
      <c r="AA408">
        <v>1</v>
      </c>
      <c r="AB408">
        <v>1</v>
      </c>
      <c r="AC408">
        <v>10</v>
      </c>
      <c r="AE408" s="74" t="str">
        <f t="shared" si="148"/>
        <v>b05703027念恩廷</v>
      </c>
      <c r="AF408" s="74">
        <f t="shared" si="140"/>
        <v>0</v>
      </c>
      <c r="AG408" s="74">
        <f t="shared" si="149"/>
        <v>0</v>
      </c>
      <c r="AH408" s="74">
        <f t="shared" si="141"/>
        <v>0</v>
      </c>
      <c r="AI408" s="74">
        <f t="shared" si="142"/>
        <v>0</v>
      </c>
      <c r="AJ408" s="74">
        <f t="shared" si="143"/>
        <v>1</v>
      </c>
      <c r="AK408" s="74">
        <f t="shared" si="144"/>
        <v>0</v>
      </c>
      <c r="AL408" s="73" t="str">
        <f t="shared" si="145"/>
        <v>系</v>
      </c>
      <c r="AM408" s="73" t="str">
        <f>IF($F408="學生",VLOOKUP($H408,系所名稱!$B$1:$D$122,3,FALSE),"非在校生")</f>
        <v>財金</v>
      </c>
      <c r="AN408" s="74" t="str">
        <f t="shared" si="146"/>
        <v>財金系</v>
      </c>
      <c r="AO408" s="74" t="str">
        <f t="shared" si="147"/>
        <v>財金系</v>
      </c>
    </row>
    <row r="409" spans="1:41">
      <c r="A409" t="s">
        <v>3386</v>
      </c>
      <c r="B409" t="s">
        <v>3387</v>
      </c>
      <c r="C409" t="s">
        <v>3388</v>
      </c>
      <c r="D409" t="s">
        <v>21</v>
      </c>
      <c r="E409" t="s">
        <v>3389</v>
      </c>
      <c r="F409" t="s">
        <v>23</v>
      </c>
      <c r="G409" t="s">
        <v>137</v>
      </c>
      <c r="H409" t="s">
        <v>1015</v>
      </c>
      <c r="I409" t="s">
        <v>41</v>
      </c>
      <c r="J409">
        <v>952850916</v>
      </c>
      <c r="K409" t="s">
        <v>3390</v>
      </c>
      <c r="L409" t="s">
        <v>28</v>
      </c>
      <c r="M409" t="s">
        <v>30</v>
      </c>
      <c r="N409">
        <f t="shared" si="153"/>
        <v>0</v>
      </c>
      <c r="O409">
        <f t="shared" si="154"/>
        <v>1</v>
      </c>
      <c r="P409" t="s">
        <v>29</v>
      </c>
      <c r="R409" t="s">
        <v>3300</v>
      </c>
      <c r="S409" t="s">
        <v>3391</v>
      </c>
      <c r="T409" t="s">
        <v>3392</v>
      </c>
      <c r="U409">
        <f t="shared" si="155"/>
        <v>10</v>
      </c>
      <c r="V409" t="s">
        <v>3310</v>
      </c>
      <c r="W409" t="s">
        <v>5006</v>
      </c>
      <c r="X409" s="25" t="s">
        <v>5003</v>
      </c>
      <c r="Y409">
        <v>2</v>
      </c>
      <c r="Z409">
        <v>107</v>
      </c>
      <c r="AA409">
        <v>1</v>
      </c>
      <c r="AB409">
        <v>1</v>
      </c>
      <c r="AC409">
        <v>10</v>
      </c>
      <c r="AE409" s="74" t="str">
        <f t="shared" si="148"/>
        <v>b04305022林  宓</v>
      </c>
      <c r="AF409" s="74">
        <f t="shared" si="140"/>
        <v>0</v>
      </c>
      <c r="AG409" s="74">
        <f t="shared" si="149"/>
        <v>1</v>
      </c>
      <c r="AH409" s="74">
        <f t="shared" si="141"/>
        <v>10</v>
      </c>
      <c r="AI409" s="74">
        <f t="shared" si="142"/>
        <v>0</v>
      </c>
      <c r="AJ409" s="74">
        <f t="shared" si="143"/>
        <v>0</v>
      </c>
      <c r="AK409" s="74">
        <f t="shared" si="144"/>
        <v>0</v>
      </c>
      <c r="AL409" s="73" t="str">
        <f t="shared" si="145"/>
        <v>系</v>
      </c>
      <c r="AM409" s="73" t="str">
        <f>IF($F409="學生",VLOOKUP($H409,系所名稱!$B$1:$D$122,3,FALSE),"非在校生")</f>
        <v>其他</v>
      </c>
      <c r="AN409" s="74" t="str">
        <f t="shared" si="146"/>
        <v>其他系所</v>
      </c>
      <c r="AO409" s="74" t="str">
        <f t="shared" si="147"/>
        <v>其他系所</v>
      </c>
    </row>
    <row r="410" spans="1:41">
      <c r="A410" t="s">
        <v>233</v>
      </c>
      <c r="B410" t="s">
        <v>239</v>
      </c>
      <c r="C410" t="s">
        <v>240</v>
      </c>
      <c r="D410" t="s">
        <v>21</v>
      </c>
      <c r="E410" t="s">
        <v>241</v>
      </c>
      <c r="F410" t="s">
        <v>23</v>
      </c>
      <c r="G410" t="s">
        <v>67</v>
      </c>
      <c r="H410" t="s">
        <v>68</v>
      </c>
      <c r="I410" t="s">
        <v>41</v>
      </c>
      <c r="J410">
        <v>922102812</v>
      </c>
      <c r="L410" t="s">
        <v>28</v>
      </c>
      <c r="M410" t="s">
        <v>29</v>
      </c>
      <c r="N410">
        <f t="shared" si="153"/>
        <v>0</v>
      </c>
      <c r="O410">
        <f t="shared" si="154"/>
        <v>0</v>
      </c>
      <c r="P410" t="s">
        <v>29</v>
      </c>
      <c r="R410" s="78" t="s">
        <v>216</v>
      </c>
      <c r="T410" t="s">
        <v>242</v>
      </c>
      <c r="U410">
        <f t="shared" si="155"/>
        <v>0</v>
      </c>
      <c r="V410" t="s">
        <v>5002</v>
      </c>
      <c r="W410" t="s">
        <v>5004</v>
      </c>
      <c r="X410" s="25" t="s">
        <v>289</v>
      </c>
      <c r="Y410">
        <v>2</v>
      </c>
      <c r="Z410">
        <v>107</v>
      </c>
      <c r="AA410">
        <v>1</v>
      </c>
      <c r="AB410">
        <v>1</v>
      </c>
      <c r="AC410">
        <v>10</v>
      </c>
      <c r="AE410" s="74" t="str">
        <f t="shared" si="148"/>
        <v>b05103046林  珩</v>
      </c>
      <c r="AF410" s="74">
        <f t="shared" si="140"/>
        <v>0</v>
      </c>
      <c r="AG410" s="74">
        <f t="shared" si="149"/>
        <v>0</v>
      </c>
      <c r="AH410" s="74">
        <f t="shared" si="141"/>
        <v>0</v>
      </c>
      <c r="AI410" s="74">
        <f t="shared" si="142"/>
        <v>0</v>
      </c>
      <c r="AJ410" s="74">
        <f t="shared" si="143"/>
        <v>1</v>
      </c>
      <c r="AK410" s="74">
        <f t="shared" si="144"/>
        <v>0</v>
      </c>
      <c r="AL410" s="73" t="str">
        <f t="shared" si="145"/>
        <v>系</v>
      </c>
      <c r="AM410" s="73" t="str">
        <f>IF($F410="學生",VLOOKUP($H410,系所名稱!$B$1:$D$122,3,FALSE),"非在校生")</f>
        <v>其他</v>
      </c>
      <c r="AN410" s="74" t="str">
        <f t="shared" si="146"/>
        <v>其他系所</v>
      </c>
      <c r="AO410" s="74" t="str">
        <f t="shared" si="147"/>
        <v>其他系所</v>
      </c>
    </row>
    <row r="411" spans="1:41">
      <c r="A411" t="s">
        <v>978</v>
      </c>
      <c r="B411" t="s">
        <v>239</v>
      </c>
      <c r="C411" t="s">
        <v>240</v>
      </c>
      <c r="D411" t="s">
        <v>21</v>
      </c>
      <c r="E411" t="s">
        <v>241</v>
      </c>
      <c r="F411" t="s">
        <v>23</v>
      </c>
      <c r="G411" t="s">
        <v>67</v>
      </c>
      <c r="H411" t="s">
        <v>68</v>
      </c>
      <c r="I411" t="s">
        <v>41</v>
      </c>
      <c r="J411">
        <v>922102812</v>
      </c>
      <c r="K411" t="s">
        <v>979</v>
      </c>
      <c r="L411" t="s">
        <v>28</v>
      </c>
      <c r="M411" t="s">
        <v>30</v>
      </c>
      <c r="N411">
        <f t="shared" si="153"/>
        <v>1</v>
      </c>
      <c r="O411">
        <f t="shared" si="154"/>
        <v>0</v>
      </c>
      <c r="P411" t="s">
        <v>30</v>
      </c>
      <c r="R411" t="s">
        <v>921</v>
      </c>
      <c r="S411" t="s">
        <v>980</v>
      </c>
      <c r="T411" t="s">
        <v>242</v>
      </c>
      <c r="U411">
        <f t="shared" si="155"/>
        <v>10</v>
      </c>
      <c r="V411" t="s">
        <v>5002</v>
      </c>
      <c r="W411" t="s">
        <v>5004</v>
      </c>
      <c r="X411" s="25" t="s">
        <v>923</v>
      </c>
      <c r="Y411">
        <v>2</v>
      </c>
      <c r="Z411">
        <v>107</v>
      </c>
      <c r="AA411">
        <v>1</v>
      </c>
      <c r="AB411">
        <v>1</v>
      </c>
      <c r="AC411">
        <v>10</v>
      </c>
      <c r="AD411" t="s">
        <v>29</v>
      </c>
      <c r="AE411" s="74" t="str">
        <f t="shared" si="148"/>
        <v>b05103046林  珩</v>
      </c>
      <c r="AF411" s="74">
        <f t="shared" si="140"/>
        <v>1</v>
      </c>
      <c r="AG411" s="74">
        <f t="shared" si="149"/>
        <v>0</v>
      </c>
      <c r="AH411" s="74">
        <f t="shared" si="141"/>
        <v>0</v>
      </c>
      <c r="AI411" s="74">
        <f t="shared" si="142"/>
        <v>1</v>
      </c>
      <c r="AJ411" s="74">
        <f t="shared" si="143"/>
        <v>0</v>
      </c>
      <c r="AK411" s="74">
        <f t="shared" si="144"/>
        <v>0</v>
      </c>
      <c r="AL411" s="73" t="str">
        <f t="shared" si="145"/>
        <v>系</v>
      </c>
      <c r="AM411" s="73" t="str">
        <f>IF($F411="學生",VLOOKUP($H411,系所名稱!$B$1:$D$122,3,FALSE),"非在校生")</f>
        <v>其他</v>
      </c>
      <c r="AN411" s="74" t="str">
        <f t="shared" si="146"/>
        <v>其他系所</v>
      </c>
      <c r="AO411" s="74" t="str">
        <f t="shared" si="147"/>
        <v>其他系所</v>
      </c>
    </row>
    <row r="412" spans="1:41">
      <c r="A412" t="s">
        <v>1994</v>
      </c>
      <c r="B412" t="s">
        <v>4943</v>
      </c>
      <c r="C412" t="s">
        <v>240</v>
      </c>
      <c r="D412" t="s">
        <v>21</v>
      </c>
      <c r="E412" t="s">
        <v>241</v>
      </c>
      <c r="F412" t="s">
        <v>23</v>
      </c>
      <c r="G412" t="s">
        <v>67</v>
      </c>
      <c r="H412" t="s">
        <v>68</v>
      </c>
      <c r="I412" t="s">
        <v>41</v>
      </c>
      <c r="J412">
        <v>922102812</v>
      </c>
      <c r="K412" t="s">
        <v>979</v>
      </c>
      <c r="L412" t="s">
        <v>28</v>
      </c>
      <c r="M412" t="s">
        <v>30</v>
      </c>
      <c r="N412">
        <f t="shared" si="153"/>
        <v>1</v>
      </c>
      <c r="O412">
        <f t="shared" si="154"/>
        <v>0</v>
      </c>
      <c r="P412" t="s">
        <v>30</v>
      </c>
      <c r="R412" t="s">
        <v>1995</v>
      </c>
      <c r="S412" t="s">
        <v>297</v>
      </c>
      <c r="T412" t="s">
        <v>242</v>
      </c>
      <c r="U412">
        <f t="shared" si="155"/>
        <v>10</v>
      </c>
      <c r="V412" t="s">
        <v>5002</v>
      </c>
      <c r="W412" t="s">
        <v>5004</v>
      </c>
      <c r="X412" s="25" t="s">
        <v>1996</v>
      </c>
      <c r="Y412">
        <v>2</v>
      </c>
      <c r="Z412">
        <v>107</v>
      </c>
      <c r="AA412">
        <v>1</v>
      </c>
      <c r="AB412">
        <v>1</v>
      </c>
      <c r="AC412">
        <v>10</v>
      </c>
      <c r="AD412" t="s">
        <v>29</v>
      </c>
      <c r="AE412" s="74" t="str">
        <f t="shared" si="148"/>
        <v>b05103046林  珩</v>
      </c>
      <c r="AF412" s="74">
        <f t="shared" si="140"/>
        <v>1</v>
      </c>
      <c r="AG412" s="74">
        <f t="shared" si="149"/>
        <v>0</v>
      </c>
      <c r="AH412" s="74">
        <f t="shared" si="141"/>
        <v>0</v>
      </c>
      <c r="AI412" s="74">
        <f t="shared" si="142"/>
        <v>1</v>
      </c>
      <c r="AJ412" s="74">
        <f t="shared" si="143"/>
        <v>0</v>
      </c>
      <c r="AK412" s="74">
        <f t="shared" si="144"/>
        <v>0</v>
      </c>
      <c r="AL412" s="73" t="str">
        <f t="shared" si="145"/>
        <v>系</v>
      </c>
      <c r="AM412" s="73" t="str">
        <f>IF($F412="學生",VLOOKUP($H412,系所名稱!$B$1:$D$122,3,FALSE),"非在校生")</f>
        <v>其他</v>
      </c>
      <c r="AN412" s="74" t="str">
        <f t="shared" si="146"/>
        <v>其他系所</v>
      </c>
      <c r="AO412" s="74" t="str">
        <f t="shared" si="147"/>
        <v>其他系所</v>
      </c>
    </row>
    <row r="413" spans="1:41">
      <c r="A413" t="s">
        <v>2949</v>
      </c>
      <c r="B413" t="s">
        <v>239</v>
      </c>
      <c r="C413" t="s">
        <v>240</v>
      </c>
      <c r="D413" t="s">
        <v>21</v>
      </c>
      <c r="E413" t="s">
        <v>241</v>
      </c>
      <c r="F413" t="s">
        <v>23</v>
      </c>
      <c r="G413" t="s">
        <v>67</v>
      </c>
      <c r="H413" t="s">
        <v>68</v>
      </c>
      <c r="I413" t="s">
        <v>41</v>
      </c>
      <c r="J413">
        <v>922102812</v>
      </c>
      <c r="K413" t="s">
        <v>979</v>
      </c>
      <c r="L413" t="s">
        <v>28</v>
      </c>
      <c r="M413" t="s">
        <v>30</v>
      </c>
      <c r="N413">
        <f t="shared" si="153"/>
        <v>0</v>
      </c>
      <c r="O413">
        <f t="shared" si="154"/>
        <v>1</v>
      </c>
      <c r="P413" t="s">
        <v>29</v>
      </c>
      <c r="R413" t="s">
        <v>2775</v>
      </c>
      <c r="S413" t="s">
        <v>980</v>
      </c>
      <c r="T413" t="s">
        <v>4944</v>
      </c>
      <c r="U413">
        <f t="shared" si="155"/>
        <v>10</v>
      </c>
      <c r="V413" t="s">
        <v>5002</v>
      </c>
      <c r="W413" t="s">
        <v>5004</v>
      </c>
      <c r="X413" s="25" t="s">
        <v>3292</v>
      </c>
      <c r="Y413">
        <v>2</v>
      </c>
      <c r="Z413">
        <v>107</v>
      </c>
      <c r="AA413">
        <v>1</v>
      </c>
      <c r="AB413">
        <v>1</v>
      </c>
      <c r="AC413">
        <v>10</v>
      </c>
      <c r="AD413" t="s">
        <v>29</v>
      </c>
      <c r="AE413" s="74" t="str">
        <f t="shared" si="148"/>
        <v>b05103046林  珩</v>
      </c>
      <c r="AF413" s="74">
        <f t="shared" si="140"/>
        <v>0</v>
      </c>
      <c r="AG413" s="74">
        <f t="shared" si="149"/>
        <v>1</v>
      </c>
      <c r="AH413" s="74">
        <f t="shared" si="141"/>
        <v>10</v>
      </c>
      <c r="AI413" s="74">
        <f t="shared" si="142"/>
        <v>0</v>
      </c>
      <c r="AJ413" s="74">
        <f t="shared" si="143"/>
        <v>0</v>
      </c>
      <c r="AK413" s="74">
        <f t="shared" si="144"/>
        <v>0</v>
      </c>
      <c r="AL413" s="73" t="str">
        <f t="shared" si="145"/>
        <v>系</v>
      </c>
      <c r="AM413" s="73" t="str">
        <f>IF($F413="學生",VLOOKUP($H413,系所名稱!$B$1:$D$122,3,FALSE),"非在校生")</f>
        <v>其他</v>
      </c>
      <c r="AN413" s="74" t="str">
        <f t="shared" si="146"/>
        <v>其他系所</v>
      </c>
      <c r="AO413" s="74" t="str">
        <f t="shared" si="147"/>
        <v>其他系所</v>
      </c>
    </row>
    <row r="414" spans="1:41">
      <c r="A414" t="s">
        <v>5716</v>
      </c>
      <c r="B414" t="s">
        <v>239</v>
      </c>
      <c r="C414" t="s">
        <v>240</v>
      </c>
      <c r="D414" t="s">
        <v>21</v>
      </c>
      <c r="E414" t="s">
        <v>241</v>
      </c>
      <c r="F414" t="s">
        <v>23</v>
      </c>
      <c r="G414" t="s">
        <v>67</v>
      </c>
      <c r="H414" t="s">
        <v>68</v>
      </c>
      <c r="I414" t="s">
        <v>41</v>
      </c>
      <c r="J414">
        <v>922102812</v>
      </c>
      <c r="K414" t="s">
        <v>979</v>
      </c>
      <c r="L414" t="s">
        <v>28</v>
      </c>
      <c r="M414" t="s">
        <v>30</v>
      </c>
      <c r="N414" t="s">
        <v>4952</v>
      </c>
      <c r="P414" t="s">
        <v>29</v>
      </c>
      <c r="R414" t="s">
        <v>5706</v>
      </c>
      <c r="S414" t="s">
        <v>738</v>
      </c>
      <c r="T414" t="s">
        <v>242</v>
      </c>
      <c r="U414">
        <v>6</v>
      </c>
      <c r="V414" t="s">
        <v>5708</v>
      </c>
      <c r="W414" t="s">
        <v>5709</v>
      </c>
      <c r="X414" s="25" t="s">
        <v>5710</v>
      </c>
      <c r="Y414">
        <v>2</v>
      </c>
      <c r="Z414">
        <v>107</v>
      </c>
      <c r="AA414">
        <v>1</v>
      </c>
      <c r="AB414">
        <v>1</v>
      </c>
      <c r="AC414">
        <v>10</v>
      </c>
      <c r="AD414" t="s">
        <v>29</v>
      </c>
      <c r="AE414" s="74" t="str">
        <f t="shared" si="148"/>
        <v>b05103046林  珩</v>
      </c>
      <c r="AF414" s="74">
        <f t="shared" si="140"/>
        <v>0</v>
      </c>
      <c r="AG414" s="74">
        <f t="shared" si="149"/>
        <v>1</v>
      </c>
      <c r="AH414" s="74">
        <f t="shared" si="141"/>
        <v>10</v>
      </c>
      <c r="AI414" s="74">
        <f t="shared" si="142"/>
        <v>0</v>
      </c>
      <c r="AJ414" s="74">
        <f t="shared" si="143"/>
        <v>0</v>
      </c>
      <c r="AK414" s="74">
        <f t="shared" si="144"/>
        <v>0</v>
      </c>
      <c r="AL414" s="73" t="str">
        <f t="shared" si="145"/>
        <v>系</v>
      </c>
      <c r="AM414" s="73" t="str">
        <f>IF($F414="學生",VLOOKUP($H414,系所名稱!$B$1:$D$122,3,FALSE),"非在校生")</f>
        <v>其他</v>
      </c>
      <c r="AN414" s="74" t="str">
        <f t="shared" si="146"/>
        <v>其他系所</v>
      </c>
      <c r="AO414" s="74" t="str">
        <f t="shared" si="147"/>
        <v>其他系所</v>
      </c>
    </row>
    <row r="415" spans="1:41">
      <c r="A415" t="s">
        <v>6089</v>
      </c>
      <c r="B415" t="s">
        <v>239</v>
      </c>
      <c r="C415" t="s">
        <v>240</v>
      </c>
      <c r="D415" t="s">
        <v>21</v>
      </c>
      <c r="E415" t="s">
        <v>241</v>
      </c>
      <c r="F415" t="s">
        <v>23</v>
      </c>
      <c r="G415" t="s">
        <v>67</v>
      </c>
      <c r="H415" t="s">
        <v>68</v>
      </c>
      <c r="I415" t="s">
        <v>41</v>
      </c>
      <c r="J415">
        <v>922102812</v>
      </c>
      <c r="K415" t="s">
        <v>979</v>
      </c>
      <c r="L415" t="s">
        <v>28</v>
      </c>
      <c r="M415" t="s">
        <v>30</v>
      </c>
      <c r="N415" t="s">
        <v>4952</v>
      </c>
      <c r="P415" t="s">
        <v>29</v>
      </c>
      <c r="R415" t="s">
        <v>6071</v>
      </c>
      <c r="S415" t="s">
        <v>738</v>
      </c>
      <c r="T415" t="s">
        <v>242</v>
      </c>
      <c r="U415">
        <v>6</v>
      </c>
      <c r="V415" t="s">
        <v>5002</v>
      </c>
      <c r="W415" t="s">
        <v>6687</v>
      </c>
      <c r="X415" s="25" t="s">
        <v>6686</v>
      </c>
      <c r="Y415">
        <v>2</v>
      </c>
      <c r="Z415">
        <v>107</v>
      </c>
      <c r="AA415">
        <v>1</v>
      </c>
      <c r="AB415">
        <v>1</v>
      </c>
      <c r="AC415">
        <v>10</v>
      </c>
      <c r="AD415" t="s">
        <v>29</v>
      </c>
      <c r="AE415" s="74" t="str">
        <f t="shared" si="148"/>
        <v>b05103046林  珩</v>
      </c>
      <c r="AF415" s="74">
        <f t="shared" si="140"/>
        <v>0</v>
      </c>
      <c r="AG415" s="74">
        <f t="shared" si="149"/>
        <v>1</v>
      </c>
      <c r="AH415" s="74">
        <f t="shared" si="141"/>
        <v>10</v>
      </c>
      <c r="AI415" s="74">
        <f t="shared" si="142"/>
        <v>0</v>
      </c>
      <c r="AJ415" s="74">
        <f t="shared" si="143"/>
        <v>0</v>
      </c>
      <c r="AK415" s="74">
        <f t="shared" si="144"/>
        <v>0</v>
      </c>
      <c r="AL415" s="73" t="str">
        <f t="shared" si="145"/>
        <v>系</v>
      </c>
      <c r="AM415" s="73" t="str">
        <f>IF($F415="學生",VLOOKUP($H415,系所名稱!$B$1:$D$122,3,FALSE),"非在校生")</f>
        <v>其他</v>
      </c>
      <c r="AN415" s="74" t="str">
        <f t="shared" si="146"/>
        <v>其他系所</v>
      </c>
      <c r="AO415" s="74" t="str">
        <f t="shared" si="147"/>
        <v>其他系所</v>
      </c>
    </row>
    <row r="416" spans="1:41">
      <c r="A416" t="s">
        <v>4165</v>
      </c>
      <c r="B416" t="s">
        <v>4177</v>
      </c>
      <c r="C416" t="s">
        <v>4178</v>
      </c>
      <c r="D416" t="s">
        <v>38</v>
      </c>
      <c r="E416" t="s">
        <v>2247</v>
      </c>
      <c r="F416" t="s">
        <v>23</v>
      </c>
      <c r="G416" t="s">
        <v>24</v>
      </c>
      <c r="H416" t="s">
        <v>257</v>
      </c>
      <c r="I416" t="s">
        <v>41</v>
      </c>
      <c r="J416">
        <v>966724062</v>
      </c>
      <c r="K416" t="s">
        <v>4179</v>
      </c>
      <c r="L416" t="s">
        <v>28</v>
      </c>
      <c r="M416" t="s">
        <v>29</v>
      </c>
      <c r="N416">
        <f>IF($R416="網路報名",IF($P416="否",1,0),0)</f>
        <v>0</v>
      </c>
      <c r="O416">
        <f>IF($R416="網路報名",IF($P416="是",1,0),0)</f>
        <v>0</v>
      </c>
      <c r="P416" t="s">
        <v>29</v>
      </c>
      <c r="R416" t="s">
        <v>4180</v>
      </c>
      <c r="T416" t="s">
        <v>4181</v>
      </c>
      <c r="U416">
        <f>IF($R416="志工",$AC416*2,IF($R416="網路報名",$AC416,0))</f>
        <v>0</v>
      </c>
      <c r="V416" t="s">
        <v>5002</v>
      </c>
      <c r="W416" t="s">
        <v>5004</v>
      </c>
      <c r="X416" s="25" t="s">
        <v>3816</v>
      </c>
      <c r="Y416">
        <v>2</v>
      </c>
      <c r="Z416">
        <v>107</v>
      </c>
      <c r="AA416">
        <v>1</v>
      </c>
      <c r="AB416">
        <v>1</v>
      </c>
      <c r="AC416">
        <v>10</v>
      </c>
      <c r="AE416" s="74" t="str">
        <f t="shared" si="148"/>
        <v>b05703015林  翔</v>
      </c>
      <c r="AF416" s="74">
        <f t="shared" si="140"/>
        <v>0</v>
      </c>
      <c r="AG416" s="74">
        <f t="shared" si="149"/>
        <v>0</v>
      </c>
      <c r="AH416" s="74">
        <f t="shared" si="141"/>
        <v>0</v>
      </c>
      <c r="AI416" s="74">
        <f t="shared" si="142"/>
        <v>0</v>
      </c>
      <c r="AJ416" s="74">
        <f t="shared" si="143"/>
        <v>1</v>
      </c>
      <c r="AK416" s="74">
        <f t="shared" si="144"/>
        <v>0</v>
      </c>
      <c r="AL416" s="73" t="str">
        <f t="shared" si="145"/>
        <v>系</v>
      </c>
      <c r="AM416" s="73" t="str">
        <f>IF($F416="學生",VLOOKUP($H416,系所名稱!$B$1:$D$122,3,FALSE),"非在校生")</f>
        <v>財金</v>
      </c>
      <c r="AN416" s="74" t="str">
        <f t="shared" si="146"/>
        <v>財金系</v>
      </c>
      <c r="AO416" s="74" t="str">
        <f t="shared" si="147"/>
        <v>財金系</v>
      </c>
    </row>
    <row r="417" spans="1:41">
      <c r="A417" t="s">
        <v>6357</v>
      </c>
      <c r="B417" t="s">
        <v>4177</v>
      </c>
      <c r="C417" t="s">
        <v>4178</v>
      </c>
      <c r="D417" t="s">
        <v>38</v>
      </c>
      <c r="E417" t="s">
        <v>2247</v>
      </c>
      <c r="F417" t="s">
        <v>23</v>
      </c>
      <c r="G417" t="s">
        <v>24</v>
      </c>
      <c r="H417" t="s">
        <v>257</v>
      </c>
      <c r="I417" t="s">
        <v>41</v>
      </c>
      <c r="J417">
        <v>966724062</v>
      </c>
      <c r="K417" t="s">
        <v>4179</v>
      </c>
      <c r="L417" t="s">
        <v>28</v>
      </c>
      <c r="M417" t="s">
        <v>29</v>
      </c>
      <c r="N417" t="s">
        <v>4952</v>
      </c>
      <c r="P417" t="s">
        <v>29</v>
      </c>
      <c r="R417" t="s">
        <v>6884</v>
      </c>
      <c r="T417" t="s">
        <v>4181</v>
      </c>
      <c r="U417">
        <v>6</v>
      </c>
      <c r="V417" t="s">
        <v>723</v>
      </c>
      <c r="W417" t="s">
        <v>6696</v>
      </c>
      <c r="X417" s="25" t="s">
        <v>6698</v>
      </c>
      <c r="Y417">
        <v>2</v>
      </c>
      <c r="Z417">
        <v>107</v>
      </c>
      <c r="AA417">
        <v>1</v>
      </c>
      <c r="AB417">
        <v>1</v>
      </c>
      <c r="AC417">
        <v>-10</v>
      </c>
      <c r="AE417" s="74" t="str">
        <f t="shared" si="148"/>
        <v>b05703015林  翔</v>
      </c>
      <c r="AF417" s="74">
        <f t="shared" si="140"/>
        <v>0</v>
      </c>
      <c r="AG417" s="74">
        <f t="shared" si="149"/>
        <v>1</v>
      </c>
      <c r="AH417" s="74">
        <f t="shared" si="141"/>
        <v>-10</v>
      </c>
      <c r="AI417" s="74">
        <f t="shared" si="142"/>
        <v>0</v>
      </c>
      <c r="AJ417" s="74">
        <f t="shared" si="143"/>
        <v>0</v>
      </c>
      <c r="AK417" s="74">
        <f t="shared" si="144"/>
        <v>0</v>
      </c>
      <c r="AL417" s="73" t="str">
        <f t="shared" si="145"/>
        <v>系</v>
      </c>
      <c r="AM417" s="73" t="str">
        <f>IF($F417="學生",VLOOKUP($H417,系所名稱!$B$1:$D$122,3,FALSE),"非在校生")</f>
        <v>財金</v>
      </c>
      <c r="AN417" s="74" t="str">
        <f t="shared" si="146"/>
        <v>財金系</v>
      </c>
      <c r="AO417" s="74" t="str">
        <f t="shared" si="147"/>
        <v>財金系</v>
      </c>
    </row>
    <row r="418" spans="1:41">
      <c r="A418" t="s">
        <v>343</v>
      </c>
      <c r="B418" t="s">
        <v>344</v>
      </c>
      <c r="C418" t="s">
        <v>345</v>
      </c>
      <c r="D418" t="s">
        <v>21</v>
      </c>
      <c r="E418" t="s">
        <v>346</v>
      </c>
      <c r="F418" t="s">
        <v>23</v>
      </c>
      <c r="G418" t="s">
        <v>91</v>
      </c>
      <c r="H418" t="s">
        <v>327</v>
      </c>
      <c r="I418" t="s">
        <v>50</v>
      </c>
      <c r="J418">
        <v>953726272</v>
      </c>
      <c r="K418" t="s">
        <v>347</v>
      </c>
      <c r="L418" t="s">
        <v>28</v>
      </c>
      <c r="M418" t="s">
        <v>30</v>
      </c>
      <c r="N418">
        <f>IF($R418="網路報名",IF($P418="否",1,0),0)</f>
        <v>0</v>
      </c>
      <c r="O418">
        <f>IF($R418="網路報名",IF($P418="是",1,0),0)</f>
        <v>1</v>
      </c>
      <c r="P418" t="s">
        <v>29</v>
      </c>
      <c r="R418" s="1" t="s">
        <v>283</v>
      </c>
      <c r="S418" t="s">
        <v>348</v>
      </c>
      <c r="T418" t="s">
        <v>349</v>
      </c>
      <c r="U418">
        <f>IF($R418="志工",$AC418*2,IF($R418="網路報名",$AC418,0))</f>
        <v>10</v>
      </c>
      <c r="V418" t="s">
        <v>5002</v>
      </c>
      <c r="W418" t="s">
        <v>5004</v>
      </c>
      <c r="X418" s="88" t="s">
        <v>315</v>
      </c>
      <c r="Y418">
        <v>2</v>
      </c>
      <c r="Z418">
        <v>107</v>
      </c>
      <c r="AA418">
        <v>1</v>
      </c>
      <c r="AB418">
        <v>1</v>
      </c>
      <c r="AC418">
        <v>10</v>
      </c>
      <c r="AD418" t="s">
        <v>29</v>
      </c>
      <c r="AE418" s="74" t="str">
        <f t="shared" si="148"/>
        <v>r06548040林  臻</v>
      </c>
      <c r="AF418" s="74">
        <f t="shared" si="140"/>
        <v>0</v>
      </c>
      <c r="AG418" s="74">
        <f t="shared" si="149"/>
        <v>1</v>
      </c>
      <c r="AH418" s="74">
        <f t="shared" si="141"/>
        <v>10</v>
      </c>
      <c r="AI418" s="74">
        <f t="shared" si="142"/>
        <v>0</v>
      </c>
      <c r="AJ418" s="74">
        <f t="shared" si="143"/>
        <v>0</v>
      </c>
      <c r="AK418" s="74">
        <f t="shared" si="144"/>
        <v>0</v>
      </c>
      <c r="AL418" s="73" t="str">
        <f t="shared" si="145"/>
        <v>所</v>
      </c>
      <c r="AM418" s="73" t="str">
        <f>IF($F418="學生",VLOOKUP($H418,系所名稱!$B$1:$D$122,3,FALSE),"非在校生")</f>
        <v>其他</v>
      </c>
      <c r="AN418" s="74" t="str">
        <f t="shared" si="146"/>
        <v>其他系所</v>
      </c>
      <c r="AO418" s="74" t="str">
        <f t="shared" si="147"/>
        <v>其他系所</v>
      </c>
    </row>
    <row r="419" spans="1:41">
      <c r="A419" t="s">
        <v>1700</v>
      </c>
      <c r="B419" t="s">
        <v>344</v>
      </c>
      <c r="C419" t="s">
        <v>345</v>
      </c>
      <c r="D419" t="s">
        <v>21</v>
      </c>
      <c r="E419" t="s">
        <v>346</v>
      </c>
      <c r="F419" t="s">
        <v>23</v>
      </c>
      <c r="G419" t="s">
        <v>91</v>
      </c>
      <c r="H419" t="s">
        <v>327</v>
      </c>
      <c r="I419" t="s">
        <v>50</v>
      </c>
      <c r="J419">
        <v>953726272</v>
      </c>
      <c r="K419" t="s">
        <v>347</v>
      </c>
      <c r="L419" t="s">
        <v>28</v>
      </c>
      <c r="M419" t="s">
        <v>30</v>
      </c>
      <c r="N419">
        <f>IF($R419="網路報名",IF($P419="否",1,0),0)</f>
        <v>0</v>
      </c>
      <c r="O419">
        <f>IF($R419="網路報名",IF($P419="是",1,0),0)</f>
        <v>1</v>
      </c>
      <c r="P419" t="s">
        <v>29</v>
      </c>
      <c r="R419" t="s">
        <v>31</v>
      </c>
      <c r="S419" t="s">
        <v>1009</v>
      </c>
      <c r="T419" t="s">
        <v>349</v>
      </c>
      <c r="U419">
        <f>IF($R419="志工",$AC419*2,IF($R419="網路報名",$AC419,0))</f>
        <v>10</v>
      </c>
      <c r="V419" t="s">
        <v>5002</v>
      </c>
      <c r="W419" t="s">
        <v>5004</v>
      </c>
      <c r="X419" s="25" t="s">
        <v>1567</v>
      </c>
      <c r="Y419">
        <v>2</v>
      </c>
      <c r="Z419">
        <v>107</v>
      </c>
      <c r="AA419">
        <v>1</v>
      </c>
      <c r="AB419">
        <v>1</v>
      </c>
      <c r="AC419">
        <v>10</v>
      </c>
      <c r="AE419" s="74" t="str">
        <f t="shared" si="148"/>
        <v>r06548040林  臻</v>
      </c>
      <c r="AF419" s="74">
        <f t="shared" si="140"/>
        <v>0</v>
      </c>
      <c r="AG419" s="74">
        <f t="shared" si="149"/>
        <v>1</v>
      </c>
      <c r="AH419" s="74">
        <f t="shared" si="141"/>
        <v>10</v>
      </c>
      <c r="AI419" s="74">
        <f t="shared" si="142"/>
        <v>0</v>
      </c>
      <c r="AJ419" s="74">
        <f t="shared" si="143"/>
        <v>0</v>
      </c>
      <c r="AK419" s="74">
        <f t="shared" si="144"/>
        <v>0</v>
      </c>
      <c r="AL419" s="73" t="str">
        <f t="shared" si="145"/>
        <v>所</v>
      </c>
      <c r="AM419" s="73" t="str">
        <f>IF($F419="學生",VLOOKUP($H419,系所名稱!$B$1:$D$122,3,FALSE),"非在校生")</f>
        <v>其他</v>
      </c>
      <c r="AN419" s="74" t="str">
        <f t="shared" si="146"/>
        <v>其他系所</v>
      </c>
      <c r="AO419" s="74" t="str">
        <f t="shared" si="147"/>
        <v>其他系所</v>
      </c>
    </row>
    <row r="420" spans="1:41">
      <c r="A420" t="s">
        <v>963</v>
      </c>
      <c r="B420" t="s">
        <v>964</v>
      </c>
      <c r="C420" t="s">
        <v>965</v>
      </c>
      <c r="D420" t="s">
        <v>21</v>
      </c>
      <c r="E420" t="s">
        <v>966</v>
      </c>
      <c r="F420" t="s">
        <v>23</v>
      </c>
      <c r="G420" t="s">
        <v>24</v>
      </c>
      <c r="H420" t="s">
        <v>25</v>
      </c>
      <c r="I420" t="s">
        <v>50</v>
      </c>
      <c r="J420">
        <v>963097059</v>
      </c>
      <c r="K420" t="s">
        <v>967</v>
      </c>
      <c r="L420" t="s">
        <v>28</v>
      </c>
      <c r="M420" t="s">
        <v>30</v>
      </c>
      <c r="N420">
        <f>IF($R420="網路報名",IF($P420="否",1,0),0)</f>
        <v>0</v>
      </c>
      <c r="O420">
        <f>IF($R420="網路報名",IF($P420="是",1,0),0)</f>
        <v>1</v>
      </c>
      <c r="P420" t="s">
        <v>29</v>
      </c>
      <c r="R420" t="s">
        <v>921</v>
      </c>
      <c r="S420" t="s">
        <v>968</v>
      </c>
      <c r="T420" t="s">
        <v>969</v>
      </c>
      <c r="U420">
        <f>IF($R420="志工",$AC420*2,IF($R420="網路報名",$AC420,0))</f>
        <v>10</v>
      </c>
      <c r="V420" t="s">
        <v>5002</v>
      </c>
      <c r="W420" t="s">
        <v>5004</v>
      </c>
      <c r="X420" s="25" t="s">
        <v>923</v>
      </c>
      <c r="Y420">
        <v>2</v>
      </c>
      <c r="Z420">
        <v>107</v>
      </c>
      <c r="AA420">
        <v>1</v>
      </c>
      <c r="AB420">
        <v>1</v>
      </c>
      <c r="AC420">
        <v>10</v>
      </c>
      <c r="AD420" t="s">
        <v>29</v>
      </c>
      <c r="AE420" s="74" t="str">
        <f t="shared" si="148"/>
        <v>r07741018林  欐</v>
      </c>
      <c r="AF420" s="74">
        <f t="shared" si="140"/>
        <v>0</v>
      </c>
      <c r="AG420" s="74">
        <f t="shared" si="149"/>
        <v>1</v>
      </c>
      <c r="AH420" s="74">
        <f t="shared" si="141"/>
        <v>10</v>
      </c>
      <c r="AI420" s="74">
        <f t="shared" si="142"/>
        <v>0</v>
      </c>
      <c r="AJ420" s="74">
        <f t="shared" si="143"/>
        <v>0</v>
      </c>
      <c r="AK420" s="74">
        <f t="shared" si="144"/>
        <v>0</v>
      </c>
      <c r="AL420" s="73" t="str">
        <f t="shared" si="145"/>
        <v>所</v>
      </c>
      <c r="AM420" s="73" t="str">
        <f>IF($F420="學生",VLOOKUP($H420,系所名稱!$B$1:$D$122,3,FALSE),"非在校生")</f>
        <v>商研</v>
      </c>
      <c r="AN420" s="74" t="str">
        <f t="shared" si="146"/>
        <v>商研所</v>
      </c>
      <c r="AO420" s="74" t="str">
        <f t="shared" si="147"/>
        <v>商研所</v>
      </c>
    </row>
    <row r="421" spans="1:41">
      <c r="A421" t="s">
        <v>1381</v>
      </c>
      <c r="B421" t="s">
        <v>964</v>
      </c>
      <c r="C421" t="s">
        <v>965</v>
      </c>
      <c r="D421" t="s">
        <v>21</v>
      </c>
      <c r="E421" t="s">
        <v>966</v>
      </c>
      <c r="F421" t="s">
        <v>23</v>
      </c>
      <c r="G421" t="s">
        <v>24</v>
      </c>
      <c r="H421" t="s">
        <v>25</v>
      </c>
      <c r="I421" t="s">
        <v>50</v>
      </c>
      <c r="J421">
        <v>963097059</v>
      </c>
      <c r="K421" t="s">
        <v>1382</v>
      </c>
      <c r="L421" t="s">
        <v>28</v>
      </c>
      <c r="M421" t="s">
        <v>30</v>
      </c>
      <c r="N421">
        <f>IF($R421="網路報名",IF($P421="否",1,0),0)</f>
        <v>0</v>
      </c>
      <c r="O421">
        <f>IF($R421="網路報名",IF($P421="是",1,0),0)</f>
        <v>1</v>
      </c>
      <c r="P421" t="s">
        <v>29</v>
      </c>
      <c r="R421" t="s">
        <v>31</v>
      </c>
      <c r="S421" t="s">
        <v>968</v>
      </c>
      <c r="T421" t="s">
        <v>969</v>
      </c>
      <c r="U421">
        <f>IF($R421="志工",$AC421*2,IF($R421="網路報名",$AC421,0))</f>
        <v>10</v>
      </c>
      <c r="V421" t="s">
        <v>5002</v>
      </c>
      <c r="W421" t="s">
        <v>5004</v>
      </c>
      <c r="X421" s="25" t="s">
        <v>1285</v>
      </c>
      <c r="Y421">
        <v>2</v>
      </c>
      <c r="Z421">
        <v>107</v>
      </c>
      <c r="AA421">
        <v>1</v>
      </c>
      <c r="AB421">
        <v>1</v>
      </c>
      <c r="AC421">
        <v>10</v>
      </c>
      <c r="AD421" t="s">
        <v>29</v>
      </c>
      <c r="AE421" s="74" t="str">
        <f t="shared" si="148"/>
        <v>r07741018林  欐</v>
      </c>
      <c r="AF421" s="74">
        <f t="shared" si="140"/>
        <v>0</v>
      </c>
      <c r="AG421" s="74">
        <f t="shared" si="149"/>
        <v>1</v>
      </c>
      <c r="AH421" s="74">
        <f t="shared" si="141"/>
        <v>10</v>
      </c>
      <c r="AI421" s="74">
        <f t="shared" si="142"/>
        <v>0</v>
      </c>
      <c r="AJ421" s="74">
        <f t="shared" si="143"/>
        <v>0</v>
      </c>
      <c r="AK421" s="74">
        <f t="shared" si="144"/>
        <v>0</v>
      </c>
      <c r="AL421" s="73" t="str">
        <f t="shared" si="145"/>
        <v>所</v>
      </c>
      <c r="AM421" s="73" t="str">
        <f>IF($F421="學生",VLOOKUP($H421,系所名稱!$B$1:$D$122,3,FALSE),"非在校生")</f>
        <v>商研</v>
      </c>
      <c r="AN421" s="74" t="str">
        <f t="shared" si="146"/>
        <v>商研所</v>
      </c>
      <c r="AO421" s="74" t="str">
        <f t="shared" si="147"/>
        <v>商研所</v>
      </c>
    </row>
    <row r="422" spans="1:41">
      <c r="A422" t="s">
        <v>1701</v>
      </c>
      <c r="B422" t="s">
        <v>964</v>
      </c>
      <c r="C422" t="s">
        <v>965</v>
      </c>
      <c r="D422" t="s">
        <v>21</v>
      </c>
      <c r="E422" t="s">
        <v>966</v>
      </c>
      <c r="F422" t="s">
        <v>23</v>
      </c>
      <c r="G422" t="s">
        <v>24</v>
      </c>
      <c r="H422" t="s">
        <v>25</v>
      </c>
      <c r="I422" t="s">
        <v>50</v>
      </c>
      <c r="J422">
        <v>963097059</v>
      </c>
      <c r="K422" t="s">
        <v>1382</v>
      </c>
      <c r="L422" t="s">
        <v>28</v>
      </c>
      <c r="M422" t="s">
        <v>30</v>
      </c>
      <c r="N422">
        <f>IF($R422="網路報名",IF($P422="否",1,0),0)</f>
        <v>0</v>
      </c>
      <c r="O422">
        <f>IF($R422="網路報名",IF($P422="是",1,0),0)</f>
        <v>1</v>
      </c>
      <c r="P422" t="s">
        <v>29</v>
      </c>
      <c r="R422" t="s">
        <v>31</v>
      </c>
      <c r="S422" t="s">
        <v>968</v>
      </c>
      <c r="T422" t="s">
        <v>969</v>
      </c>
      <c r="U422">
        <f>IF($R422="志工",$AC422*2,IF($R422="網路報名",$AC422,0))</f>
        <v>10</v>
      </c>
      <c r="V422" t="s">
        <v>5002</v>
      </c>
      <c r="W422" t="s">
        <v>5004</v>
      </c>
      <c r="X422" s="25" t="s">
        <v>1567</v>
      </c>
      <c r="Y422">
        <v>2</v>
      </c>
      <c r="Z422">
        <v>107</v>
      </c>
      <c r="AA422">
        <v>1</v>
      </c>
      <c r="AB422">
        <v>1</v>
      </c>
      <c r="AC422">
        <v>10</v>
      </c>
      <c r="AE422" s="74" t="str">
        <f t="shared" si="148"/>
        <v>r07741018林  欐</v>
      </c>
      <c r="AF422" s="74">
        <f t="shared" si="140"/>
        <v>0</v>
      </c>
      <c r="AG422" s="74">
        <f t="shared" si="149"/>
        <v>1</v>
      </c>
      <c r="AH422" s="74">
        <f t="shared" si="141"/>
        <v>10</v>
      </c>
      <c r="AI422" s="74">
        <f t="shared" si="142"/>
        <v>0</v>
      </c>
      <c r="AJ422" s="74">
        <f t="shared" si="143"/>
        <v>0</v>
      </c>
      <c r="AK422" s="74">
        <f t="shared" si="144"/>
        <v>0</v>
      </c>
      <c r="AL422" s="73" t="str">
        <f t="shared" si="145"/>
        <v>所</v>
      </c>
      <c r="AM422" s="73" t="str">
        <f>IF($F422="學生",VLOOKUP($H422,系所名稱!$B$1:$D$122,3,FALSE),"非在校生")</f>
        <v>商研</v>
      </c>
      <c r="AN422" s="74" t="str">
        <f t="shared" si="146"/>
        <v>商研所</v>
      </c>
      <c r="AO422" s="74" t="str">
        <f t="shared" si="147"/>
        <v>商研所</v>
      </c>
    </row>
    <row r="423" spans="1:41">
      <c r="A423" t="s">
        <v>6017</v>
      </c>
      <c r="B423" t="s">
        <v>964</v>
      </c>
      <c r="C423" t="s">
        <v>965</v>
      </c>
      <c r="D423" t="s">
        <v>21</v>
      </c>
      <c r="E423" t="s">
        <v>966</v>
      </c>
      <c r="F423" t="s">
        <v>23</v>
      </c>
      <c r="G423" t="s">
        <v>24</v>
      </c>
      <c r="H423" t="s">
        <v>25</v>
      </c>
      <c r="I423" t="s">
        <v>50</v>
      </c>
      <c r="J423">
        <v>963097059</v>
      </c>
      <c r="K423" t="s">
        <v>1382</v>
      </c>
      <c r="L423" t="s">
        <v>28</v>
      </c>
      <c r="M423" t="s">
        <v>30</v>
      </c>
      <c r="N423" t="s">
        <v>4952</v>
      </c>
      <c r="P423" t="s">
        <v>29</v>
      </c>
      <c r="R423" t="s">
        <v>5919</v>
      </c>
      <c r="S423" t="s">
        <v>738</v>
      </c>
      <c r="T423" t="s">
        <v>969</v>
      </c>
      <c r="U423">
        <v>6</v>
      </c>
      <c r="V423" s="24" t="s">
        <v>3294</v>
      </c>
      <c r="W423" t="s">
        <v>7195</v>
      </c>
      <c r="X423" s="25" t="s">
        <v>6684</v>
      </c>
      <c r="Y423">
        <v>2</v>
      </c>
      <c r="Z423">
        <v>107</v>
      </c>
      <c r="AA423">
        <v>1</v>
      </c>
      <c r="AB423">
        <v>1</v>
      </c>
      <c r="AC423">
        <v>10</v>
      </c>
      <c r="AD423" t="s">
        <v>6018</v>
      </c>
      <c r="AE423" s="74" t="str">
        <f t="shared" si="148"/>
        <v>r07741018林  欐</v>
      </c>
      <c r="AF423" s="74">
        <f t="shared" si="140"/>
        <v>0</v>
      </c>
      <c r="AG423" s="74">
        <f t="shared" si="149"/>
        <v>1</v>
      </c>
      <c r="AH423" s="74">
        <f t="shared" si="141"/>
        <v>10</v>
      </c>
      <c r="AI423" s="74">
        <f t="shared" si="142"/>
        <v>0</v>
      </c>
      <c r="AJ423" s="74">
        <f t="shared" si="143"/>
        <v>0</v>
      </c>
      <c r="AK423" s="74">
        <f t="shared" si="144"/>
        <v>0</v>
      </c>
      <c r="AL423" s="73" t="str">
        <f t="shared" si="145"/>
        <v>所</v>
      </c>
      <c r="AM423" s="73" t="str">
        <f>IF($F423="學生",VLOOKUP($H423,系所名稱!$B$1:$D$122,3,FALSE),"非在校生")</f>
        <v>商研</v>
      </c>
      <c r="AN423" s="74" t="str">
        <f t="shared" si="146"/>
        <v>商研所</v>
      </c>
      <c r="AO423" s="74" t="str">
        <f t="shared" si="147"/>
        <v>商研所</v>
      </c>
    </row>
    <row r="424" spans="1:41">
      <c r="A424" t="s">
        <v>2420</v>
      </c>
      <c r="B424" t="s">
        <v>2421</v>
      </c>
      <c r="C424" t="s">
        <v>2422</v>
      </c>
      <c r="D424" t="s">
        <v>38</v>
      </c>
      <c r="E424" t="s">
        <v>2423</v>
      </c>
      <c r="F424" t="s">
        <v>23</v>
      </c>
      <c r="G424" t="s">
        <v>24</v>
      </c>
      <c r="H424" t="s">
        <v>76</v>
      </c>
      <c r="I424" t="s">
        <v>41</v>
      </c>
      <c r="J424">
        <v>986514429</v>
      </c>
      <c r="K424" t="s">
        <v>2424</v>
      </c>
      <c r="L424" t="s">
        <v>28</v>
      </c>
      <c r="M424" t="s">
        <v>30</v>
      </c>
      <c r="N424">
        <f>IF($R424="網路報名",IF($P424="否",1,0),0)</f>
        <v>0</v>
      </c>
      <c r="O424">
        <f>IF($R424="網路報名",IF($P424="是",1,0),0)</f>
        <v>1</v>
      </c>
      <c r="P424" t="s">
        <v>29</v>
      </c>
      <c r="R424" t="s">
        <v>2002</v>
      </c>
      <c r="S424" t="s">
        <v>2425</v>
      </c>
      <c r="T424" t="s">
        <v>2426</v>
      </c>
      <c r="U424">
        <f>IF($R424="志工",$AC424*2,IF($R424="網路報名",$AC424,0))</f>
        <v>10</v>
      </c>
      <c r="V424" t="s">
        <v>5002</v>
      </c>
      <c r="W424" t="s">
        <v>5004</v>
      </c>
      <c r="X424" s="25" t="s">
        <v>1996</v>
      </c>
      <c r="Y424">
        <v>2</v>
      </c>
      <c r="Z424">
        <v>107</v>
      </c>
      <c r="AA424">
        <v>1</v>
      </c>
      <c r="AB424">
        <v>1</v>
      </c>
      <c r="AC424">
        <v>10</v>
      </c>
      <c r="AD424" t="s">
        <v>30</v>
      </c>
      <c r="AE424" s="74" t="str">
        <f t="shared" si="148"/>
        <v>b05607024林天文</v>
      </c>
      <c r="AF424" s="74">
        <f t="shared" si="140"/>
        <v>0</v>
      </c>
      <c r="AG424" s="74">
        <f t="shared" si="149"/>
        <v>1</v>
      </c>
      <c r="AH424" s="74">
        <f t="shared" si="141"/>
        <v>10</v>
      </c>
      <c r="AI424" s="74">
        <f t="shared" si="142"/>
        <v>0</v>
      </c>
      <c r="AJ424" s="74">
        <f t="shared" si="143"/>
        <v>0</v>
      </c>
      <c r="AK424" s="74">
        <f t="shared" si="144"/>
        <v>0</v>
      </c>
      <c r="AL424" s="73" t="str">
        <f t="shared" si="145"/>
        <v>系</v>
      </c>
      <c r="AM424" s="73" t="str">
        <f>IF($F424="學生",VLOOKUP($H424,系所名稱!$B$1:$D$122,3,FALSE),"非在校生")</f>
        <v>會計</v>
      </c>
      <c r="AN424" s="74" t="str">
        <f t="shared" si="146"/>
        <v>會計系</v>
      </c>
      <c r="AO424" s="74" t="str">
        <f t="shared" si="147"/>
        <v>會計系</v>
      </c>
    </row>
    <row r="425" spans="1:41">
      <c r="A425" t="s">
        <v>5110</v>
      </c>
      <c r="B425" t="s">
        <v>5111</v>
      </c>
      <c r="C425" t="s">
        <v>5112</v>
      </c>
      <c r="D425" t="s">
        <v>21</v>
      </c>
      <c r="E425" t="s">
        <v>5113</v>
      </c>
      <c r="F425" t="s">
        <v>23</v>
      </c>
      <c r="G425" t="s">
        <v>24</v>
      </c>
      <c r="H425" t="s">
        <v>257</v>
      </c>
      <c r="I425" t="s">
        <v>41</v>
      </c>
      <c r="J425">
        <f>62617326126 +6281</f>
        <v>62617332407</v>
      </c>
      <c r="K425" t="s">
        <v>5114</v>
      </c>
      <c r="L425" t="s">
        <v>28</v>
      </c>
      <c r="M425" t="s">
        <v>29</v>
      </c>
      <c r="N425" t="s">
        <v>4952</v>
      </c>
      <c r="P425" t="s">
        <v>29</v>
      </c>
      <c r="R425" t="s">
        <v>5126</v>
      </c>
      <c r="T425" t="s">
        <v>5115</v>
      </c>
      <c r="U425">
        <v>6</v>
      </c>
      <c r="V425" t="s">
        <v>5127</v>
      </c>
      <c r="W425" t="s">
        <v>7196</v>
      </c>
      <c r="X425" s="25" t="s">
        <v>5848</v>
      </c>
      <c r="Y425">
        <v>2</v>
      </c>
      <c r="Z425">
        <v>107</v>
      </c>
      <c r="AA425">
        <v>1</v>
      </c>
      <c r="AB425">
        <v>1</v>
      </c>
      <c r="AC425">
        <v>10</v>
      </c>
      <c r="AE425" s="74" t="str">
        <f t="shared" si="148"/>
        <v>b07703068林月玲</v>
      </c>
      <c r="AF425" s="74">
        <f t="shared" si="140"/>
        <v>0</v>
      </c>
      <c r="AG425" s="74">
        <f t="shared" si="149"/>
        <v>0</v>
      </c>
      <c r="AH425" s="74">
        <f t="shared" si="141"/>
        <v>0</v>
      </c>
      <c r="AI425" s="74">
        <f t="shared" si="142"/>
        <v>0</v>
      </c>
      <c r="AJ425" s="74">
        <f t="shared" si="143"/>
        <v>1</v>
      </c>
      <c r="AK425" s="74">
        <f t="shared" si="144"/>
        <v>0</v>
      </c>
      <c r="AL425" s="73" t="str">
        <f t="shared" si="145"/>
        <v>系</v>
      </c>
      <c r="AM425" s="73" t="str">
        <f>IF($F425="學生",VLOOKUP($H425,系所名稱!$B$1:$D$122,3,FALSE),"非在校生")</f>
        <v>財金</v>
      </c>
      <c r="AN425" s="74" t="str">
        <f t="shared" si="146"/>
        <v>財金系</v>
      </c>
      <c r="AO425" s="74" t="str">
        <f t="shared" si="147"/>
        <v>財金系</v>
      </c>
    </row>
    <row r="426" spans="1:41">
      <c r="A426" s="1" t="s">
        <v>290</v>
      </c>
      <c r="B426" s="1" t="s">
        <v>291</v>
      </c>
      <c r="C426" s="1" t="s">
        <v>292</v>
      </c>
      <c r="D426" s="1" t="s">
        <v>38</v>
      </c>
      <c r="E426" s="1" t="s">
        <v>293</v>
      </c>
      <c r="F426" s="1" t="s">
        <v>23</v>
      </c>
      <c r="G426" s="1" t="s">
        <v>99</v>
      </c>
      <c r="H426" s="1" t="s">
        <v>294</v>
      </c>
      <c r="I426" s="1" t="s">
        <v>41</v>
      </c>
      <c r="J426" s="1">
        <v>910808489</v>
      </c>
      <c r="K426" s="1" t="s">
        <v>295</v>
      </c>
      <c r="L426" s="1" t="s">
        <v>28</v>
      </c>
      <c r="M426" s="1" t="s">
        <v>29</v>
      </c>
      <c r="N426">
        <f>IF($R426="網路報名",IF($P426="否",1,0),0)</f>
        <v>1</v>
      </c>
      <c r="O426">
        <f>IF($R426="網路報名",IF($P426="是",1,0),0)</f>
        <v>0</v>
      </c>
      <c r="P426" s="1" t="s">
        <v>30</v>
      </c>
      <c r="Q426" s="1"/>
      <c r="R426" s="1" t="s">
        <v>296</v>
      </c>
      <c r="S426" s="1" t="s">
        <v>297</v>
      </c>
      <c r="T426" s="1" t="s">
        <v>298</v>
      </c>
      <c r="U426">
        <f>IF($R426="志工",$AC426*2,IF($R426="網路報名",$AC426,0))</f>
        <v>10</v>
      </c>
      <c r="V426" t="s">
        <v>5002</v>
      </c>
      <c r="W426" t="s">
        <v>5004</v>
      </c>
      <c r="X426" s="88" t="s">
        <v>299</v>
      </c>
      <c r="Y426" s="1">
        <v>2</v>
      </c>
      <c r="Z426" s="1">
        <v>107</v>
      </c>
      <c r="AA426" s="1">
        <v>1</v>
      </c>
      <c r="AB426" s="1">
        <v>1</v>
      </c>
      <c r="AC426" s="1">
        <v>10</v>
      </c>
      <c r="AD426" s="1" t="s">
        <v>29</v>
      </c>
      <c r="AE426" s="74" t="str">
        <f t="shared" si="148"/>
        <v>b06207050林世峰</v>
      </c>
      <c r="AF426" s="74">
        <f t="shared" si="140"/>
        <v>1</v>
      </c>
      <c r="AG426" s="74">
        <f t="shared" si="149"/>
        <v>0</v>
      </c>
      <c r="AH426" s="74">
        <f t="shared" si="141"/>
        <v>0</v>
      </c>
      <c r="AI426" s="74">
        <f t="shared" si="142"/>
        <v>1</v>
      </c>
      <c r="AJ426" s="74">
        <f t="shared" si="143"/>
        <v>0</v>
      </c>
      <c r="AK426" s="74">
        <f t="shared" si="144"/>
        <v>0</v>
      </c>
      <c r="AL426" s="73" t="str">
        <f t="shared" si="145"/>
        <v>系</v>
      </c>
      <c r="AM426" s="73" t="str">
        <f>IF($F426="學生",VLOOKUP($H426,系所名稱!$B$1:$D$122,3,FALSE),"非在校生")</f>
        <v>其他</v>
      </c>
      <c r="AN426" s="74" t="str">
        <f t="shared" si="146"/>
        <v>其他系所</v>
      </c>
      <c r="AO426" s="74" t="str">
        <f t="shared" si="147"/>
        <v>其他系所</v>
      </c>
    </row>
    <row r="427" spans="1:41">
      <c r="A427" s="78" t="s">
        <v>1044</v>
      </c>
      <c r="B427" s="78" t="s">
        <v>291</v>
      </c>
      <c r="C427" s="78" t="s">
        <v>292</v>
      </c>
      <c r="D427" s="78" t="s">
        <v>38</v>
      </c>
      <c r="E427" s="78" t="s">
        <v>293</v>
      </c>
      <c r="F427" s="78" t="s">
        <v>23</v>
      </c>
      <c r="G427" s="78" t="s">
        <v>99</v>
      </c>
      <c r="H427" s="78" t="s">
        <v>294</v>
      </c>
      <c r="I427" s="78" t="s">
        <v>41</v>
      </c>
      <c r="J427" s="78">
        <v>910808489</v>
      </c>
      <c r="K427" s="78" t="s">
        <v>298</v>
      </c>
      <c r="L427" s="78" t="s">
        <v>28</v>
      </c>
      <c r="M427" s="78" t="s">
        <v>29</v>
      </c>
      <c r="N427">
        <f>IF($R427="網路報名",IF($P427="否",1,0),0)</f>
        <v>0</v>
      </c>
      <c r="O427">
        <f>IF($R427="網路報名",IF($P427="是",1,0),0)</f>
        <v>0</v>
      </c>
      <c r="P427" s="78" t="s">
        <v>29</v>
      </c>
      <c r="Q427" s="78"/>
      <c r="R427" s="78" t="s">
        <v>1045</v>
      </c>
      <c r="S427" s="78"/>
      <c r="T427" s="78" t="s">
        <v>298</v>
      </c>
      <c r="U427">
        <f>IF($R427="志工",$AC427*2,IF($R427="網路報名",$AC427,0))</f>
        <v>0</v>
      </c>
      <c r="V427" t="s">
        <v>5002</v>
      </c>
      <c r="W427" t="s">
        <v>5004</v>
      </c>
      <c r="X427" s="25" t="s">
        <v>923</v>
      </c>
      <c r="Y427" s="78">
        <v>2</v>
      </c>
      <c r="Z427" s="78">
        <v>107</v>
      </c>
      <c r="AA427" s="78">
        <v>1</v>
      </c>
      <c r="AB427" s="78">
        <v>1</v>
      </c>
      <c r="AC427" s="78">
        <v>10</v>
      </c>
      <c r="AD427" s="78"/>
      <c r="AE427" s="74" t="str">
        <f t="shared" si="148"/>
        <v>b06207050林世峰</v>
      </c>
      <c r="AF427" s="74">
        <f t="shared" si="140"/>
        <v>0</v>
      </c>
      <c r="AG427" s="74">
        <f t="shared" si="149"/>
        <v>0</v>
      </c>
      <c r="AH427" s="74">
        <f t="shared" si="141"/>
        <v>0</v>
      </c>
      <c r="AI427" s="74">
        <f t="shared" si="142"/>
        <v>0</v>
      </c>
      <c r="AJ427" s="74">
        <f t="shared" si="143"/>
        <v>1</v>
      </c>
      <c r="AK427" s="74">
        <f t="shared" si="144"/>
        <v>0</v>
      </c>
      <c r="AL427" s="73" t="str">
        <f t="shared" si="145"/>
        <v>系</v>
      </c>
      <c r="AM427" s="73" t="str">
        <f>IF($F427="學生",VLOOKUP($H427,系所名稱!$B$1:$D$122,3,FALSE),"非在校生")</f>
        <v>其他</v>
      </c>
      <c r="AN427" s="74" t="str">
        <f t="shared" si="146"/>
        <v>其他系所</v>
      </c>
      <c r="AO427" s="74" t="str">
        <f t="shared" si="147"/>
        <v>其他系所</v>
      </c>
    </row>
    <row r="428" spans="1:41">
      <c r="A428" t="s">
        <v>1075</v>
      </c>
      <c r="B428" t="s">
        <v>291</v>
      </c>
      <c r="C428" t="s">
        <v>292</v>
      </c>
      <c r="D428" t="s">
        <v>38</v>
      </c>
      <c r="E428" t="s">
        <v>293</v>
      </c>
      <c r="F428" t="s">
        <v>23</v>
      </c>
      <c r="G428" t="s">
        <v>99</v>
      </c>
      <c r="H428" t="s">
        <v>294</v>
      </c>
      <c r="I428" t="s">
        <v>41</v>
      </c>
      <c r="J428">
        <v>910808489</v>
      </c>
      <c r="K428" t="s">
        <v>295</v>
      </c>
      <c r="L428" t="s">
        <v>28</v>
      </c>
      <c r="M428" t="s">
        <v>29</v>
      </c>
      <c r="N428">
        <f>IF($R428="網路報名",IF($P428="否",1,0),0)</f>
        <v>0</v>
      </c>
      <c r="O428">
        <f>IF($R428="網路報名",IF($P428="是",1,0),0)</f>
        <v>1</v>
      </c>
      <c r="P428" t="s">
        <v>29</v>
      </c>
      <c r="R428" t="s">
        <v>1063</v>
      </c>
      <c r="S428" t="s">
        <v>297</v>
      </c>
      <c r="T428" t="s">
        <v>298</v>
      </c>
      <c r="U428">
        <f>IF($R428="志工",$AC428*2,IF($R428="網路報名",$AC428,0))</f>
        <v>10</v>
      </c>
      <c r="V428" t="s">
        <v>5002</v>
      </c>
      <c r="W428" t="s">
        <v>5004</v>
      </c>
      <c r="X428" s="25" t="s">
        <v>1065</v>
      </c>
      <c r="Y428">
        <v>2</v>
      </c>
      <c r="Z428">
        <v>107</v>
      </c>
      <c r="AA428">
        <v>1</v>
      </c>
      <c r="AB428">
        <v>1</v>
      </c>
      <c r="AC428">
        <v>10</v>
      </c>
      <c r="AD428" t="s">
        <v>29</v>
      </c>
      <c r="AE428" s="74" t="str">
        <f t="shared" si="148"/>
        <v>b06207050林世峰</v>
      </c>
      <c r="AF428" s="74">
        <f t="shared" si="140"/>
        <v>0</v>
      </c>
      <c r="AG428" s="74">
        <f t="shared" si="149"/>
        <v>1</v>
      </c>
      <c r="AH428" s="74">
        <f t="shared" si="141"/>
        <v>10</v>
      </c>
      <c r="AI428" s="74">
        <f t="shared" si="142"/>
        <v>0</v>
      </c>
      <c r="AJ428" s="74">
        <f t="shared" si="143"/>
        <v>0</v>
      </c>
      <c r="AK428" s="74">
        <f t="shared" si="144"/>
        <v>0</v>
      </c>
      <c r="AL428" s="73" t="str">
        <f t="shared" si="145"/>
        <v>系</v>
      </c>
      <c r="AM428" s="73" t="str">
        <f>IF($F428="學生",VLOOKUP($H428,系所名稱!$B$1:$D$122,3,FALSE),"非在校生")</f>
        <v>其他</v>
      </c>
      <c r="AN428" s="74" t="str">
        <f t="shared" si="146"/>
        <v>其他系所</v>
      </c>
      <c r="AO428" s="74" t="str">
        <f t="shared" si="147"/>
        <v>其他系所</v>
      </c>
    </row>
    <row r="429" spans="1:41">
      <c r="A429" t="s">
        <v>290</v>
      </c>
      <c r="B429" t="s">
        <v>291</v>
      </c>
      <c r="C429" t="s">
        <v>292</v>
      </c>
      <c r="D429" t="s">
        <v>38</v>
      </c>
      <c r="E429" t="s">
        <v>293</v>
      </c>
      <c r="F429" t="s">
        <v>23</v>
      </c>
      <c r="G429" t="s">
        <v>99</v>
      </c>
      <c r="H429" t="s">
        <v>294</v>
      </c>
      <c r="I429" t="s">
        <v>41</v>
      </c>
      <c r="J429">
        <v>910808489</v>
      </c>
      <c r="K429" t="s">
        <v>295</v>
      </c>
      <c r="L429" t="s">
        <v>28</v>
      </c>
      <c r="M429" t="s">
        <v>29</v>
      </c>
      <c r="N429">
        <f>IF($R429="網路報名",IF($P429="否",1,0),0)</f>
        <v>0</v>
      </c>
      <c r="O429">
        <f>IF($R429="網路報名",IF($P429="是",1,0),0)</f>
        <v>1</v>
      </c>
      <c r="P429" t="s">
        <v>29</v>
      </c>
      <c r="R429" t="s">
        <v>2775</v>
      </c>
      <c r="S429" t="s">
        <v>297</v>
      </c>
      <c r="T429" t="s">
        <v>298</v>
      </c>
      <c r="U429">
        <f>IF($R429="志工",$AC429*2,IF($R429="網路報名",$AC429,0))</f>
        <v>10</v>
      </c>
      <c r="V429" t="s">
        <v>5002</v>
      </c>
      <c r="W429" t="s">
        <v>5004</v>
      </c>
      <c r="X429" s="25" t="s">
        <v>3292</v>
      </c>
      <c r="Y429">
        <v>2</v>
      </c>
      <c r="Z429">
        <v>107</v>
      </c>
      <c r="AA429">
        <v>1</v>
      </c>
      <c r="AB429">
        <v>1</v>
      </c>
      <c r="AC429">
        <v>10</v>
      </c>
      <c r="AD429" t="s">
        <v>29</v>
      </c>
      <c r="AE429" s="74" t="str">
        <f t="shared" si="148"/>
        <v>b06207050林世峰</v>
      </c>
      <c r="AF429" s="74">
        <f t="shared" si="140"/>
        <v>0</v>
      </c>
      <c r="AG429" s="74">
        <f t="shared" si="149"/>
        <v>1</v>
      </c>
      <c r="AH429" s="74">
        <f t="shared" si="141"/>
        <v>10</v>
      </c>
      <c r="AI429" s="74">
        <f t="shared" si="142"/>
        <v>0</v>
      </c>
      <c r="AJ429" s="74">
        <f t="shared" si="143"/>
        <v>0</v>
      </c>
      <c r="AK429" s="74">
        <f t="shared" si="144"/>
        <v>0</v>
      </c>
      <c r="AL429" s="73" t="str">
        <f t="shared" si="145"/>
        <v>系</v>
      </c>
      <c r="AM429" s="73" t="str">
        <f>IF($F429="學生",VLOOKUP($H429,系所名稱!$B$1:$D$122,3,FALSE),"非在校生")</f>
        <v>其他</v>
      </c>
      <c r="AN429" s="74" t="str">
        <f t="shared" si="146"/>
        <v>其他系所</v>
      </c>
      <c r="AO429" s="74" t="str">
        <f t="shared" si="147"/>
        <v>其他系所</v>
      </c>
    </row>
    <row r="430" spans="1:41">
      <c r="A430" t="s">
        <v>6619</v>
      </c>
      <c r="B430" t="s">
        <v>291</v>
      </c>
      <c r="C430" t="s">
        <v>292</v>
      </c>
      <c r="D430" t="s">
        <v>38</v>
      </c>
      <c r="E430" t="s">
        <v>293</v>
      </c>
      <c r="F430" t="s">
        <v>23</v>
      </c>
      <c r="G430" t="s">
        <v>99</v>
      </c>
      <c r="H430" t="s">
        <v>294</v>
      </c>
      <c r="I430" t="s">
        <v>41</v>
      </c>
      <c r="J430">
        <v>910808489</v>
      </c>
      <c r="K430" t="s">
        <v>295</v>
      </c>
      <c r="L430" t="s">
        <v>28</v>
      </c>
      <c r="M430" t="s">
        <v>29</v>
      </c>
      <c r="N430" t="s">
        <v>4952</v>
      </c>
      <c r="P430" t="s">
        <v>29</v>
      </c>
      <c r="R430" t="s">
        <v>5919</v>
      </c>
      <c r="S430" t="s">
        <v>738</v>
      </c>
      <c r="T430" t="s">
        <v>298</v>
      </c>
      <c r="U430">
        <v>6</v>
      </c>
      <c r="V430" t="s">
        <v>5002</v>
      </c>
      <c r="W430" t="s">
        <v>6687</v>
      </c>
      <c r="X430" s="25" t="s">
        <v>6702</v>
      </c>
      <c r="Y430">
        <v>2</v>
      </c>
      <c r="Z430">
        <v>10</v>
      </c>
      <c r="AA430">
        <v>1</v>
      </c>
      <c r="AB430">
        <v>107</v>
      </c>
      <c r="AC430">
        <v>10</v>
      </c>
      <c r="AD430" t="s">
        <v>29</v>
      </c>
      <c r="AE430" s="74" t="str">
        <f t="shared" si="148"/>
        <v>b06207050林世峰</v>
      </c>
      <c r="AF430" s="74">
        <f t="shared" si="140"/>
        <v>0</v>
      </c>
      <c r="AG430" s="74">
        <f t="shared" si="149"/>
        <v>1</v>
      </c>
      <c r="AH430" s="74">
        <f t="shared" si="141"/>
        <v>10</v>
      </c>
      <c r="AI430" s="74">
        <f t="shared" si="142"/>
        <v>0</v>
      </c>
      <c r="AJ430" s="74">
        <f t="shared" si="143"/>
        <v>0</v>
      </c>
      <c r="AK430" s="74">
        <f t="shared" si="144"/>
        <v>0</v>
      </c>
      <c r="AL430" s="73" t="str">
        <f t="shared" si="145"/>
        <v>系</v>
      </c>
      <c r="AM430" s="73" t="str">
        <f>IF($F430="學生",VLOOKUP($H430,系所名稱!$B$1:$D$122,3,FALSE),"非在校生")</f>
        <v>其他</v>
      </c>
      <c r="AN430" s="74" t="str">
        <f t="shared" si="146"/>
        <v>其他系所</v>
      </c>
      <c r="AO430" s="74" t="str">
        <f t="shared" si="147"/>
        <v>其他系所</v>
      </c>
    </row>
    <row r="431" spans="1:41">
      <c r="A431" t="s">
        <v>2692</v>
      </c>
      <c r="B431" t="s">
        <v>2698</v>
      </c>
      <c r="C431" t="s">
        <v>2699</v>
      </c>
      <c r="D431" t="s">
        <v>21</v>
      </c>
      <c r="E431" t="s">
        <v>2700</v>
      </c>
      <c r="F431" t="s">
        <v>23</v>
      </c>
      <c r="G431" t="s">
        <v>24</v>
      </c>
      <c r="H431" t="s">
        <v>257</v>
      </c>
      <c r="I431" t="s">
        <v>41</v>
      </c>
      <c r="J431">
        <v>988798799</v>
      </c>
      <c r="L431" t="s">
        <v>28</v>
      </c>
      <c r="M431" t="s">
        <v>29</v>
      </c>
      <c r="N431">
        <f>IF($R431="網路報名",IF($P431="否",1,0),0)</f>
        <v>0</v>
      </c>
      <c r="O431">
        <f>IF($R431="網路報名",IF($P431="是",1,0),0)</f>
        <v>0</v>
      </c>
      <c r="P431" t="s">
        <v>29</v>
      </c>
      <c r="R431" t="s">
        <v>2643</v>
      </c>
      <c r="T431" t="s">
        <v>2701</v>
      </c>
      <c r="U431">
        <f>IF($R431="志工",$AC431*2,IF($R431="網路報名",$AC431,0))</f>
        <v>0</v>
      </c>
      <c r="V431" t="s">
        <v>5002</v>
      </c>
      <c r="W431" t="s">
        <v>5004</v>
      </c>
      <c r="X431" s="25" t="s">
        <v>1996</v>
      </c>
      <c r="Y431">
        <v>2</v>
      </c>
      <c r="Z431">
        <v>107</v>
      </c>
      <c r="AA431">
        <v>1</v>
      </c>
      <c r="AB431">
        <v>1</v>
      </c>
      <c r="AC431">
        <v>10</v>
      </c>
      <c r="AE431" s="74" t="str">
        <f t="shared" si="148"/>
        <v>b06703051林宏軒</v>
      </c>
      <c r="AF431" s="74">
        <f t="shared" si="140"/>
        <v>0</v>
      </c>
      <c r="AG431" s="74">
        <f t="shared" si="149"/>
        <v>0</v>
      </c>
      <c r="AH431" s="74">
        <f t="shared" si="141"/>
        <v>0</v>
      </c>
      <c r="AI431" s="74">
        <f t="shared" si="142"/>
        <v>0</v>
      </c>
      <c r="AJ431" s="74">
        <f t="shared" si="143"/>
        <v>1</v>
      </c>
      <c r="AK431" s="74">
        <f t="shared" si="144"/>
        <v>0</v>
      </c>
      <c r="AL431" s="73" t="str">
        <f t="shared" si="145"/>
        <v>系</v>
      </c>
      <c r="AM431" s="73" t="str">
        <f>IF($F431="學生",VLOOKUP($H431,系所名稱!$B$1:$D$122,3,FALSE),"非在校生")</f>
        <v>財金</v>
      </c>
      <c r="AN431" s="74" t="str">
        <f t="shared" si="146"/>
        <v>財金系</v>
      </c>
      <c r="AO431" s="74" t="str">
        <f t="shared" si="147"/>
        <v>財金系</v>
      </c>
    </row>
    <row r="432" spans="1:41">
      <c r="A432" t="s">
        <v>3954</v>
      </c>
      <c r="B432" t="s">
        <v>3955</v>
      </c>
      <c r="C432" t="s">
        <v>3956</v>
      </c>
      <c r="D432" t="s">
        <v>21</v>
      </c>
      <c r="E432" t="s">
        <v>3247</v>
      </c>
      <c r="F432" t="s">
        <v>23</v>
      </c>
      <c r="G432" t="s">
        <v>24</v>
      </c>
      <c r="H432" t="s">
        <v>76</v>
      </c>
      <c r="I432" t="s">
        <v>41</v>
      </c>
      <c r="J432">
        <v>930264023</v>
      </c>
      <c r="K432" t="s">
        <v>3957</v>
      </c>
      <c r="L432" t="s">
        <v>28</v>
      </c>
      <c r="M432" t="s">
        <v>29</v>
      </c>
      <c r="N432">
        <f>IF($R432="網路報名",IF($P432="否",1,0),0)</f>
        <v>0</v>
      </c>
      <c r="O432">
        <f>IF($R432="網路報名",IF($P432="是",1,0),0)</f>
        <v>1</v>
      </c>
      <c r="P432" t="s">
        <v>29</v>
      </c>
      <c r="R432" t="s">
        <v>31</v>
      </c>
      <c r="S432" t="s">
        <v>3958</v>
      </c>
      <c r="T432" t="s">
        <v>3959</v>
      </c>
      <c r="U432">
        <f>IF($R432="志工",$AC432*2,IF($R432="網路報名",$AC432,0))</f>
        <v>10</v>
      </c>
      <c r="V432" t="s">
        <v>5002</v>
      </c>
      <c r="W432" t="s">
        <v>5004</v>
      </c>
      <c r="X432" s="25" t="s">
        <v>3816</v>
      </c>
      <c r="Y432">
        <v>2</v>
      </c>
      <c r="Z432">
        <v>107</v>
      </c>
      <c r="AA432">
        <v>1</v>
      </c>
      <c r="AB432">
        <v>1</v>
      </c>
      <c r="AC432">
        <v>10</v>
      </c>
      <c r="AD432" t="s">
        <v>2783</v>
      </c>
      <c r="AE432" s="74" t="str">
        <f t="shared" si="148"/>
        <v>b04702003林佳芊</v>
      </c>
      <c r="AF432" s="74">
        <f t="shared" si="140"/>
        <v>0</v>
      </c>
      <c r="AG432" s="74">
        <f t="shared" si="149"/>
        <v>1</v>
      </c>
      <c r="AH432" s="74">
        <f t="shared" si="141"/>
        <v>10</v>
      </c>
      <c r="AI432" s="74">
        <f t="shared" si="142"/>
        <v>0</v>
      </c>
      <c r="AJ432" s="74">
        <f t="shared" si="143"/>
        <v>0</v>
      </c>
      <c r="AK432" s="74">
        <f t="shared" si="144"/>
        <v>0</v>
      </c>
      <c r="AL432" s="73" t="str">
        <f t="shared" si="145"/>
        <v>系</v>
      </c>
      <c r="AM432" s="73" t="str">
        <f>IF($F432="學生",VLOOKUP($H432,系所名稱!$B$1:$D$122,3,FALSE),"非在校生")</f>
        <v>會計</v>
      </c>
      <c r="AN432" s="74" t="str">
        <f t="shared" si="146"/>
        <v>會計系</v>
      </c>
      <c r="AO432" s="74" t="str">
        <f t="shared" si="147"/>
        <v>會計系</v>
      </c>
    </row>
    <row r="433" spans="1:41">
      <c r="A433" t="s">
        <v>4182</v>
      </c>
      <c r="B433" t="s">
        <v>4183</v>
      </c>
      <c r="C433" t="s">
        <v>4184</v>
      </c>
      <c r="D433" t="s">
        <v>38</v>
      </c>
      <c r="E433" t="s">
        <v>4185</v>
      </c>
      <c r="F433" t="s">
        <v>23</v>
      </c>
      <c r="G433" t="s">
        <v>24</v>
      </c>
      <c r="H433" t="s">
        <v>257</v>
      </c>
      <c r="I433" t="s">
        <v>50</v>
      </c>
      <c r="J433">
        <v>983149116</v>
      </c>
      <c r="K433" t="s">
        <v>4186</v>
      </c>
      <c r="L433" t="s">
        <v>28</v>
      </c>
      <c r="M433" t="s">
        <v>29</v>
      </c>
      <c r="N433">
        <f>IF($R433="網路報名",IF($P433="否",1,0),0)</f>
        <v>0</v>
      </c>
      <c r="O433">
        <f>IF($R433="網路報名",IF($P433="是",1,0),0)</f>
        <v>0</v>
      </c>
      <c r="P433" t="s">
        <v>29</v>
      </c>
      <c r="R433" t="s">
        <v>4180</v>
      </c>
      <c r="T433" t="s">
        <v>4187</v>
      </c>
      <c r="U433">
        <f>IF($R433="志工",$AC433*2,IF($R433="網路報名",$AC433,0))</f>
        <v>0</v>
      </c>
      <c r="V433" t="s">
        <v>5002</v>
      </c>
      <c r="W433" t="s">
        <v>5004</v>
      </c>
      <c r="X433" s="25" t="s">
        <v>3816</v>
      </c>
      <c r="Y433">
        <v>2</v>
      </c>
      <c r="Z433">
        <v>107</v>
      </c>
      <c r="AA433">
        <v>1</v>
      </c>
      <c r="AB433">
        <v>1</v>
      </c>
      <c r="AC433">
        <v>10</v>
      </c>
      <c r="AE433" s="74" t="str">
        <f t="shared" si="148"/>
        <v>r07723055林佳撰</v>
      </c>
      <c r="AF433" s="74">
        <f t="shared" si="140"/>
        <v>0</v>
      </c>
      <c r="AG433" s="74">
        <f t="shared" si="149"/>
        <v>0</v>
      </c>
      <c r="AH433" s="74">
        <f t="shared" si="141"/>
        <v>0</v>
      </c>
      <c r="AI433" s="74">
        <f t="shared" si="142"/>
        <v>0</v>
      </c>
      <c r="AJ433" s="74">
        <f t="shared" si="143"/>
        <v>1</v>
      </c>
      <c r="AK433" s="74">
        <f t="shared" si="144"/>
        <v>0</v>
      </c>
      <c r="AL433" s="73" t="str">
        <f t="shared" si="145"/>
        <v>所</v>
      </c>
      <c r="AM433" s="73" t="str">
        <f>IF($F433="學生",VLOOKUP($H433,系所名稱!$B$1:$D$122,3,FALSE),"非在校生")</f>
        <v>財金</v>
      </c>
      <c r="AN433" s="74" t="str">
        <f t="shared" si="146"/>
        <v>財金所</v>
      </c>
      <c r="AO433" s="74" t="str">
        <f t="shared" si="147"/>
        <v>財金所</v>
      </c>
    </row>
    <row r="434" spans="1:41">
      <c r="A434" t="s">
        <v>5170</v>
      </c>
      <c r="B434" t="s">
        <v>4183</v>
      </c>
      <c r="C434" t="s">
        <v>4184</v>
      </c>
      <c r="D434" t="s">
        <v>38</v>
      </c>
      <c r="E434" t="s">
        <v>4185</v>
      </c>
      <c r="F434" t="s">
        <v>23</v>
      </c>
      <c r="G434" t="s">
        <v>24</v>
      </c>
      <c r="H434" t="s">
        <v>257</v>
      </c>
      <c r="I434" t="s">
        <v>50</v>
      </c>
      <c r="J434">
        <v>983149116</v>
      </c>
      <c r="K434" t="s">
        <v>4186</v>
      </c>
      <c r="L434" t="s">
        <v>28</v>
      </c>
      <c r="M434" t="s">
        <v>29</v>
      </c>
      <c r="N434" t="s">
        <v>4952</v>
      </c>
      <c r="P434" t="s">
        <v>29</v>
      </c>
      <c r="R434" t="s">
        <v>5008</v>
      </c>
      <c r="T434" t="s">
        <v>5171</v>
      </c>
      <c r="V434" t="s">
        <v>5232</v>
      </c>
      <c r="W434" t="s">
        <v>5233</v>
      </c>
      <c r="X434" s="25" t="s">
        <v>5234</v>
      </c>
      <c r="Y434">
        <v>2</v>
      </c>
      <c r="Z434">
        <v>107</v>
      </c>
      <c r="AA434">
        <v>1</v>
      </c>
      <c r="AB434">
        <v>0</v>
      </c>
      <c r="AC434">
        <v>0</v>
      </c>
      <c r="AE434" s="74" t="str">
        <f t="shared" si="148"/>
        <v>R07723055林佳撰</v>
      </c>
      <c r="AF434" s="74">
        <f t="shared" si="140"/>
        <v>0</v>
      </c>
      <c r="AG434" s="74">
        <f t="shared" si="149"/>
        <v>1</v>
      </c>
      <c r="AH434" s="74">
        <f t="shared" si="141"/>
        <v>0</v>
      </c>
      <c r="AI434" s="74">
        <f t="shared" si="142"/>
        <v>0</v>
      </c>
      <c r="AJ434" s="74">
        <f t="shared" si="143"/>
        <v>0</v>
      </c>
      <c r="AK434" s="74">
        <f t="shared" si="144"/>
        <v>0</v>
      </c>
      <c r="AL434" s="73" t="str">
        <f t="shared" si="145"/>
        <v>所</v>
      </c>
      <c r="AM434" s="73" t="str">
        <f>IF($F434="學生",VLOOKUP($H434,系所名稱!$B$1:$D$122,3,FALSE),"非在校生")</f>
        <v>財金</v>
      </c>
      <c r="AN434" s="74" t="str">
        <f t="shared" si="146"/>
        <v>財金所</v>
      </c>
      <c r="AO434" s="74" t="str">
        <f t="shared" si="147"/>
        <v>財金所</v>
      </c>
    </row>
    <row r="435" spans="1:41">
      <c r="A435" t="s">
        <v>2950</v>
      </c>
      <c r="B435" t="s">
        <v>2951</v>
      </c>
      <c r="C435" t="s">
        <v>2952</v>
      </c>
      <c r="D435" t="s">
        <v>21</v>
      </c>
      <c r="E435" t="s">
        <v>2953</v>
      </c>
      <c r="F435" t="s">
        <v>23</v>
      </c>
      <c r="G435" t="s">
        <v>24</v>
      </c>
      <c r="H435" t="s">
        <v>257</v>
      </c>
      <c r="I435" t="s">
        <v>50</v>
      </c>
      <c r="J435">
        <v>988695867</v>
      </c>
      <c r="K435" t="s">
        <v>2954</v>
      </c>
      <c r="L435" t="s">
        <v>28</v>
      </c>
      <c r="M435" t="s">
        <v>29</v>
      </c>
      <c r="N435">
        <f t="shared" ref="N435:N440" si="156">IF($R435="網路報名",IF($P435="否",1,0),0)</f>
        <v>0</v>
      </c>
      <c r="O435">
        <f t="shared" ref="O435:O440" si="157">IF($R435="網路報名",IF($P435="是",1,0),0)</f>
        <v>1</v>
      </c>
      <c r="P435" t="s">
        <v>29</v>
      </c>
      <c r="R435" t="s">
        <v>2790</v>
      </c>
      <c r="S435" t="s">
        <v>2955</v>
      </c>
      <c r="T435" t="s">
        <v>2956</v>
      </c>
      <c r="U435">
        <f t="shared" ref="U435:U440" si="158">IF($R435="志工",$AC435*2,IF($R435="網路報名",$AC435,0))</f>
        <v>10</v>
      </c>
      <c r="V435" t="s">
        <v>5002</v>
      </c>
      <c r="W435" t="s">
        <v>5004</v>
      </c>
      <c r="X435" s="25" t="s">
        <v>3292</v>
      </c>
      <c r="Y435">
        <v>2</v>
      </c>
      <c r="Z435">
        <v>107</v>
      </c>
      <c r="AA435">
        <v>1</v>
      </c>
      <c r="AB435">
        <v>1</v>
      </c>
      <c r="AC435">
        <v>10</v>
      </c>
      <c r="AD435" t="s">
        <v>29</v>
      </c>
      <c r="AE435" s="74" t="str">
        <f t="shared" si="148"/>
        <v>r07723001林佳穎</v>
      </c>
      <c r="AF435" s="74">
        <f t="shared" si="140"/>
        <v>0</v>
      </c>
      <c r="AG435" s="74">
        <f t="shared" si="149"/>
        <v>1</v>
      </c>
      <c r="AH435" s="74">
        <f t="shared" si="141"/>
        <v>10</v>
      </c>
      <c r="AI435" s="74">
        <f t="shared" si="142"/>
        <v>0</v>
      </c>
      <c r="AJ435" s="74">
        <f t="shared" si="143"/>
        <v>0</v>
      </c>
      <c r="AK435" s="74">
        <f t="shared" si="144"/>
        <v>0</v>
      </c>
      <c r="AL435" s="73" t="str">
        <f t="shared" si="145"/>
        <v>所</v>
      </c>
      <c r="AM435" s="73" t="str">
        <f>IF($F435="學生",VLOOKUP($H435,系所名稱!$B$1:$D$122,3,FALSE),"非在校生")</f>
        <v>財金</v>
      </c>
      <c r="AN435" s="74" t="str">
        <f t="shared" si="146"/>
        <v>財金所</v>
      </c>
      <c r="AO435" s="74" t="str">
        <f t="shared" si="147"/>
        <v>財金所</v>
      </c>
    </row>
    <row r="436" spans="1:41">
      <c r="A436" t="s">
        <v>3960</v>
      </c>
      <c r="B436" t="s">
        <v>2951</v>
      </c>
      <c r="C436" t="s">
        <v>2952</v>
      </c>
      <c r="D436" t="s">
        <v>21</v>
      </c>
      <c r="E436" t="s">
        <v>2953</v>
      </c>
      <c r="F436" t="s">
        <v>23</v>
      </c>
      <c r="G436" t="s">
        <v>24</v>
      </c>
      <c r="H436" t="s">
        <v>257</v>
      </c>
      <c r="I436" t="s">
        <v>50</v>
      </c>
      <c r="J436">
        <v>988695867</v>
      </c>
      <c r="K436" t="s">
        <v>2954</v>
      </c>
      <c r="L436" t="s">
        <v>28</v>
      </c>
      <c r="M436" t="s">
        <v>29</v>
      </c>
      <c r="N436">
        <f t="shared" si="156"/>
        <v>0</v>
      </c>
      <c r="O436">
        <f t="shared" si="157"/>
        <v>1</v>
      </c>
      <c r="P436" t="s">
        <v>29</v>
      </c>
      <c r="R436" t="s">
        <v>31</v>
      </c>
      <c r="S436" t="s">
        <v>2955</v>
      </c>
      <c r="T436" t="s">
        <v>2956</v>
      </c>
      <c r="U436">
        <f t="shared" si="158"/>
        <v>10</v>
      </c>
      <c r="V436" t="s">
        <v>5002</v>
      </c>
      <c r="W436" t="s">
        <v>5004</v>
      </c>
      <c r="X436" s="25" t="s">
        <v>3816</v>
      </c>
      <c r="Y436">
        <v>2</v>
      </c>
      <c r="Z436">
        <v>107</v>
      </c>
      <c r="AA436">
        <v>1</v>
      </c>
      <c r="AB436">
        <v>1</v>
      </c>
      <c r="AC436">
        <v>10</v>
      </c>
      <c r="AD436" t="s">
        <v>29</v>
      </c>
      <c r="AE436" s="74" t="str">
        <f t="shared" si="148"/>
        <v>r07723001林佳穎</v>
      </c>
      <c r="AF436" s="74">
        <f t="shared" si="140"/>
        <v>0</v>
      </c>
      <c r="AG436" s="74">
        <f t="shared" si="149"/>
        <v>1</v>
      </c>
      <c r="AH436" s="74">
        <f t="shared" si="141"/>
        <v>10</v>
      </c>
      <c r="AI436" s="74">
        <f t="shared" si="142"/>
        <v>0</v>
      </c>
      <c r="AJ436" s="74">
        <f t="shared" si="143"/>
        <v>0</v>
      </c>
      <c r="AK436" s="74">
        <f t="shared" si="144"/>
        <v>0</v>
      </c>
      <c r="AL436" s="73" t="str">
        <f t="shared" si="145"/>
        <v>所</v>
      </c>
      <c r="AM436" s="73" t="str">
        <f>IF($F436="學生",VLOOKUP($H436,系所名稱!$B$1:$D$122,3,FALSE),"非在校生")</f>
        <v>財金</v>
      </c>
      <c r="AN436" s="74" t="str">
        <f t="shared" si="146"/>
        <v>財金所</v>
      </c>
      <c r="AO436" s="74" t="str">
        <f t="shared" si="147"/>
        <v>財金所</v>
      </c>
    </row>
    <row r="437" spans="1:41">
      <c r="A437" t="s">
        <v>3338</v>
      </c>
      <c r="B437" t="s">
        <v>3339</v>
      </c>
      <c r="C437" t="s">
        <v>3340</v>
      </c>
      <c r="D437" t="s">
        <v>38</v>
      </c>
      <c r="E437" t="s">
        <v>3341</v>
      </c>
      <c r="F437" t="s">
        <v>23</v>
      </c>
      <c r="G437" t="s">
        <v>99</v>
      </c>
      <c r="H437" t="s">
        <v>100</v>
      </c>
      <c r="I437" t="s">
        <v>41</v>
      </c>
      <c r="J437">
        <v>952151034</v>
      </c>
      <c r="K437" t="s">
        <v>3342</v>
      </c>
      <c r="L437" t="s">
        <v>28</v>
      </c>
      <c r="M437" t="s">
        <v>30</v>
      </c>
      <c r="N437">
        <f t="shared" si="156"/>
        <v>0</v>
      </c>
      <c r="O437">
        <f t="shared" si="157"/>
        <v>1</v>
      </c>
      <c r="P437" t="s">
        <v>29</v>
      </c>
      <c r="R437" s="78" t="s">
        <v>3343</v>
      </c>
      <c r="S437" t="s">
        <v>3344</v>
      </c>
      <c r="T437" t="s">
        <v>3345</v>
      </c>
      <c r="U437">
        <f t="shared" si="158"/>
        <v>10</v>
      </c>
      <c r="V437" t="s">
        <v>3310</v>
      </c>
      <c r="W437" t="s">
        <v>5006</v>
      </c>
      <c r="X437" s="25" t="s">
        <v>5003</v>
      </c>
      <c r="Y437">
        <v>2</v>
      </c>
      <c r="Z437">
        <v>107</v>
      </c>
      <c r="AA437">
        <v>1</v>
      </c>
      <c r="AB437">
        <v>1</v>
      </c>
      <c r="AC437">
        <v>10</v>
      </c>
      <c r="AE437" s="74" t="str">
        <f t="shared" si="148"/>
        <v>b05204007林其毅</v>
      </c>
      <c r="AF437" s="74">
        <f t="shared" si="140"/>
        <v>0</v>
      </c>
      <c r="AG437" s="74">
        <f t="shared" si="149"/>
        <v>1</v>
      </c>
      <c r="AH437" s="74">
        <f t="shared" si="141"/>
        <v>10</v>
      </c>
      <c r="AI437" s="74">
        <f t="shared" si="142"/>
        <v>0</v>
      </c>
      <c r="AJ437" s="74">
        <f t="shared" si="143"/>
        <v>0</v>
      </c>
      <c r="AK437" s="74">
        <f t="shared" si="144"/>
        <v>0</v>
      </c>
      <c r="AL437" s="73" t="str">
        <f t="shared" si="145"/>
        <v>系</v>
      </c>
      <c r="AM437" s="73" t="str">
        <f>IF($F437="學生",VLOOKUP($H437,系所名稱!$B$1:$D$122,3,FALSE),"非在校生")</f>
        <v>其他</v>
      </c>
      <c r="AN437" s="74" t="str">
        <f t="shared" si="146"/>
        <v>其他系所</v>
      </c>
      <c r="AO437" s="74" t="str">
        <f t="shared" si="147"/>
        <v>其他系所</v>
      </c>
    </row>
    <row r="438" spans="1:41">
      <c r="A438" t="s">
        <v>666</v>
      </c>
      <c r="B438" t="s">
        <v>679</v>
      </c>
      <c r="C438" t="s">
        <v>680</v>
      </c>
      <c r="D438" t="s">
        <v>21</v>
      </c>
      <c r="E438" t="s">
        <v>681</v>
      </c>
      <c r="F438" t="s">
        <v>23</v>
      </c>
      <c r="G438" t="s">
        <v>682</v>
      </c>
      <c r="H438" t="s">
        <v>683</v>
      </c>
      <c r="I438" t="s">
        <v>50</v>
      </c>
      <c r="J438">
        <v>975594209</v>
      </c>
      <c r="K438" t="s">
        <v>684</v>
      </c>
      <c r="L438" t="s">
        <v>28</v>
      </c>
      <c r="M438" t="s">
        <v>29</v>
      </c>
      <c r="N438">
        <f t="shared" si="156"/>
        <v>0</v>
      </c>
      <c r="O438">
        <f t="shared" si="157"/>
        <v>0</v>
      </c>
      <c r="P438" t="s">
        <v>29</v>
      </c>
      <c r="R438" s="1" t="s">
        <v>677</v>
      </c>
      <c r="T438" t="s">
        <v>685</v>
      </c>
      <c r="U438">
        <f t="shared" si="158"/>
        <v>0</v>
      </c>
      <c r="V438" t="s">
        <v>5002</v>
      </c>
      <c r="W438" t="s">
        <v>5004</v>
      </c>
      <c r="X438" s="88" t="s">
        <v>672</v>
      </c>
      <c r="Y438">
        <v>2</v>
      </c>
      <c r="Z438">
        <v>107</v>
      </c>
      <c r="AA438">
        <v>1</v>
      </c>
      <c r="AB438">
        <v>1</v>
      </c>
      <c r="AC438">
        <v>10</v>
      </c>
      <c r="AE438" s="74" t="str">
        <f t="shared" si="148"/>
        <v>r07848018林宜萱</v>
      </c>
      <c r="AF438" s="74">
        <f t="shared" si="140"/>
        <v>0</v>
      </c>
      <c r="AG438" s="74">
        <f t="shared" si="149"/>
        <v>0</v>
      </c>
      <c r="AH438" s="74">
        <f t="shared" si="141"/>
        <v>0</v>
      </c>
      <c r="AI438" s="74">
        <f t="shared" si="142"/>
        <v>0</v>
      </c>
      <c r="AJ438" s="74">
        <f t="shared" si="143"/>
        <v>1</v>
      </c>
      <c r="AK438" s="74">
        <f t="shared" si="144"/>
        <v>0</v>
      </c>
      <c r="AL438" s="73" t="str">
        <f t="shared" si="145"/>
        <v>所</v>
      </c>
      <c r="AM438" s="73" t="str">
        <f>IF($F438="學生",VLOOKUP($H438,系所名稱!$B$1:$D$122,3,FALSE),"非在校生")</f>
        <v>其他</v>
      </c>
      <c r="AN438" s="74" t="str">
        <f t="shared" si="146"/>
        <v>其他系所</v>
      </c>
      <c r="AO438" s="74" t="str">
        <f t="shared" si="147"/>
        <v>其他系所</v>
      </c>
    </row>
    <row r="439" spans="1:41">
      <c r="A439" t="s">
        <v>2941</v>
      </c>
      <c r="B439" t="s">
        <v>679</v>
      </c>
      <c r="C439" t="s">
        <v>680</v>
      </c>
      <c r="D439" t="s">
        <v>21</v>
      </c>
      <c r="E439" t="s">
        <v>681</v>
      </c>
      <c r="F439" t="s">
        <v>23</v>
      </c>
      <c r="G439" t="s">
        <v>682</v>
      </c>
      <c r="H439" t="s">
        <v>683</v>
      </c>
      <c r="I439" t="s">
        <v>50</v>
      </c>
      <c r="J439">
        <v>975594209</v>
      </c>
      <c r="K439" t="s">
        <v>684</v>
      </c>
      <c r="L439" t="s">
        <v>28</v>
      </c>
      <c r="M439" t="s">
        <v>29</v>
      </c>
      <c r="N439">
        <f t="shared" si="156"/>
        <v>0</v>
      </c>
      <c r="O439">
        <f t="shared" si="157"/>
        <v>1</v>
      </c>
      <c r="P439" t="s">
        <v>29</v>
      </c>
      <c r="R439" t="s">
        <v>31</v>
      </c>
      <c r="S439" t="s">
        <v>738</v>
      </c>
      <c r="T439" t="s">
        <v>685</v>
      </c>
      <c r="U439">
        <f t="shared" si="158"/>
        <v>10</v>
      </c>
      <c r="V439" t="s">
        <v>5002</v>
      </c>
      <c r="W439" t="s">
        <v>5004</v>
      </c>
      <c r="X439" s="25" t="s">
        <v>3481</v>
      </c>
      <c r="Y439">
        <v>2</v>
      </c>
      <c r="Z439">
        <v>107</v>
      </c>
      <c r="AA439">
        <v>1</v>
      </c>
      <c r="AB439">
        <v>1</v>
      </c>
      <c r="AC439">
        <v>10</v>
      </c>
      <c r="AD439" t="s">
        <v>30</v>
      </c>
      <c r="AE439" s="74" t="str">
        <f t="shared" si="148"/>
        <v>r07848018林宜萱</v>
      </c>
      <c r="AF439" s="74">
        <f t="shared" si="140"/>
        <v>0</v>
      </c>
      <c r="AG439" s="74">
        <f t="shared" si="149"/>
        <v>1</v>
      </c>
      <c r="AH439" s="74">
        <f t="shared" si="141"/>
        <v>10</v>
      </c>
      <c r="AI439" s="74">
        <f t="shared" si="142"/>
        <v>0</v>
      </c>
      <c r="AJ439" s="74">
        <f t="shared" si="143"/>
        <v>0</v>
      </c>
      <c r="AK439" s="74">
        <f t="shared" si="144"/>
        <v>0</v>
      </c>
      <c r="AL439" s="73" t="str">
        <f t="shared" si="145"/>
        <v>所</v>
      </c>
      <c r="AM439" s="73" t="str">
        <f>IF($F439="學生",VLOOKUP($H439,系所名稱!$B$1:$D$122,3,FALSE),"非在校生")</f>
        <v>其他</v>
      </c>
      <c r="AN439" s="74" t="str">
        <f t="shared" si="146"/>
        <v>其他系所</v>
      </c>
      <c r="AO439" s="74" t="str">
        <f t="shared" si="147"/>
        <v>其他系所</v>
      </c>
    </row>
    <row r="440" spans="1:41">
      <c r="A440" t="s">
        <v>3379</v>
      </c>
      <c r="B440" t="s">
        <v>3380</v>
      </c>
      <c r="C440" t="s">
        <v>3381</v>
      </c>
      <c r="D440" t="s">
        <v>21</v>
      </c>
      <c r="E440" t="s">
        <v>3382</v>
      </c>
      <c r="F440" t="s">
        <v>23</v>
      </c>
      <c r="G440" t="s">
        <v>137</v>
      </c>
      <c r="H440" t="s">
        <v>1427</v>
      </c>
      <c r="I440" t="s">
        <v>41</v>
      </c>
      <c r="J440">
        <v>970588966</v>
      </c>
      <c r="K440" t="s">
        <v>3383</v>
      </c>
      <c r="L440" t="s">
        <v>28</v>
      </c>
      <c r="M440" t="s">
        <v>30</v>
      </c>
      <c r="N440">
        <f t="shared" si="156"/>
        <v>1</v>
      </c>
      <c r="O440">
        <f t="shared" si="157"/>
        <v>0</v>
      </c>
      <c r="P440" t="s">
        <v>30</v>
      </c>
      <c r="R440" t="s">
        <v>31</v>
      </c>
      <c r="S440" t="s">
        <v>3384</v>
      </c>
      <c r="T440" t="s">
        <v>3385</v>
      </c>
      <c r="U440">
        <f t="shared" si="158"/>
        <v>10</v>
      </c>
      <c r="V440" t="s">
        <v>3310</v>
      </c>
      <c r="W440" t="s">
        <v>5006</v>
      </c>
      <c r="X440" s="25" t="s">
        <v>5003</v>
      </c>
      <c r="Y440">
        <v>2</v>
      </c>
      <c r="Z440">
        <v>107</v>
      </c>
      <c r="AA440">
        <v>1</v>
      </c>
      <c r="AB440">
        <v>1</v>
      </c>
      <c r="AC440">
        <v>10</v>
      </c>
      <c r="AE440" s="74" t="str">
        <f t="shared" si="148"/>
        <v>b05310040林昀萱</v>
      </c>
      <c r="AF440" s="74">
        <f t="shared" si="140"/>
        <v>1</v>
      </c>
      <c r="AG440" s="74">
        <f t="shared" si="149"/>
        <v>0</v>
      </c>
      <c r="AH440" s="74">
        <f t="shared" si="141"/>
        <v>0</v>
      </c>
      <c r="AI440" s="74">
        <f t="shared" si="142"/>
        <v>1</v>
      </c>
      <c r="AJ440" s="74">
        <f t="shared" si="143"/>
        <v>0</v>
      </c>
      <c r="AK440" s="74">
        <f t="shared" si="144"/>
        <v>0</v>
      </c>
      <c r="AL440" s="73" t="str">
        <f t="shared" si="145"/>
        <v>系</v>
      </c>
      <c r="AM440" s="73" t="str">
        <f>IF($F440="學生",VLOOKUP($H440,系所名稱!$B$1:$D$122,3,FALSE),"非在校生")</f>
        <v>其他</v>
      </c>
      <c r="AN440" s="74" t="str">
        <f t="shared" si="146"/>
        <v>其他系所</v>
      </c>
      <c r="AO440" s="74" t="str">
        <f t="shared" si="147"/>
        <v>其他系所</v>
      </c>
    </row>
    <row r="441" spans="1:41">
      <c r="A441" t="s">
        <v>5007</v>
      </c>
      <c r="B441" t="s">
        <v>3380</v>
      </c>
      <c r="C441" t="s">
        <v>3381</v>
      </c>
      <c r="D441" t="s">
        <v>21</v>
      </c>
      <c r="E441" t="s">
        <v>3382</v>
      </c>
      <c r="F441" t="s">
        <v>23</v>
      </c>
      <c r="G441" t="s">
        <v>137</v>
      </c>
      <c r="H441" t="s">
        <v>1427</v>
      </c>
      <c r="I441" t="s">
        <v>41</v>
      </c>
      <c r="J441">
        <v>970588966</v>
      </c>
      <c r="K441" t="s">
        <v>3383</v>
      </c>
      <c r="L441" t="s">
        <v>28</v>
      </c>
      <c r="M441" t="s">
        <v>30</v>
      </c>
      <c r="N441" t="s">
        <v>4952</v>
      </c>
      <c r="P441" t="s">
        <v>30</v>
      </c>
      <c r="R441" t="s">
        <v>5008</v>
      </c>
      <c r="S441" t="s">
        <v>3384</v>
      </c>
      <c r="T441" t="s">
        <v>3385</v>
      </c>
      <c r="U441">
        <v>6</v>
      </c>
      <c r="V441" t="s">
        <v>5009</v>
      </c>
      <c r="W441" t="s">
        <v>7196</v>
      </c>
      <c r="X441" s="25" t="s">
        <v>5848</v>
      </c>
      <c r="Y441">
        <v>2</v>
      </c>
      <c r="Z441">
        <v>107</v>
      </c>
      <c r="AA441">
        <v>1</v>
      </c>
      <c r="AB441">
        <v>1</v>
      </c>
      <c r="AC441">
        <v>10</v>
      </c>
      <c r="AD441" t="s">
        <v>30</v>
      </c>
      <c r="AE441" s="74" t="str">
        <f t="shared" si="148"/>
        <v>b05310040林昀萱</v>
      </c>
      <c r="AF441" s="74">
        <f t="shared" si="140"/>
        <v>1</v>
      </c>
      <c r="AG441" s="74">
        <f t="shared" si="149"/>
        <v>0</v>
      </c>
      <c r="AH441" s="74">
        <f t="shared" si="141"/>
        <v>0</v>
      </c>
      <c r="AI441" s="74">
        <f t="shared" si="142"/>
        <v>1</v>
      </c>
      <c r="AJ441" s="74">
        <f t="shared" si="143"/>
        <v>0</v>
      </c>
      <c r="AK441" s="74">
        <f t="shared" si="144"/>
        <v>0</v>
      </c>
      <c r="AL441" s="73" t="str">
        <f t="shared" si="145"/>
        <v>系</v>
      </c>
      <c r="AM441" s="73" t="str">
        <f>IF($F441="學生",VLOOKUP($H441,系所名稱!$B$1:$D$122,3,FALSE),"非在校生")</f>
        <v>其他</v>
      </c>
      <c r="AN441" s="74" t="str">
        <f t="shared" si="146"/>
        <v>其他系所</v>
      </c>
      <c r="AO441" s="74" t="str">
        <f t="shared" si="147"/>
        <v>其他系所</v>
      </c>
    </row>
    <row r="442" spans="1:41">
      <c r="A442" t="s">
        <v>6387</v>
      </c>
      <c r="B442" t="s">
        <v>6388</v>
      </c>
      <c r="C442" t="s">
        <v>6389</v>
      </c>
      <c r="D442" t="s">
        <v>21</v>
      </c>
      <c r="E442" t="s">
        <v>6390</v>
      </c>
      <c r="F442" t="s">
        <v>177</v>
      </c>
      <c r="J442">
        <v>955871715</v>
      </c>
      <c r="K442" t="s">
        <v>6391</v>
      </c>
      <c r="L442" t="s">
        <v>28</v>
      </c>
      <c r="M442" t="s">
        <v>30</v>
      </c>
      <c r="N442" t="s">
        <v>4952</v>
      </c>
      <c r="P442" t="s">
        <v>29</v>
      </c>
      <c r="R442" t="s">
        <v>5919</v>
      </c>
      <c r="S442" t="s">
        <v>6392</v>
      </c>
      <c r="T442" t="s">
        <v>6393</v>
      </c>
      <c r="U442">
        <v>6</v>
      </c>
      <c r="V442" t="s">
        <v>5002</v>
      </c>
      <c r="W442" t="s">
        <v>6687</v>
      </c>
      <c r="X442" s="25" t="s">
        <v>6700</v>
      </c>
      <c r="Y442">
        <v>2</v>
      </c>
      <c r="Z442">
        <v>107</v>
      </c>
      <c r="AA442">
        <v>1</v>
      </c>
      <c r="AB442">
        <v>1</v>
      </c>
      <c r="AC442">
        <v>10</v>
      </c>
      <c r="AD442" t="s">
        <v>29</v>
      </c>
      <c r="AE442" s="74" t="str">
        <f t="shared" si="148"/>
        <v>40400121E林欣怡</v>
      </c>
      <c r="AF442" s="74">
        <f t="shared" si="140"/>
        <v>0</v>
      </c>
      <c r="AG442" s="74">
        <f t="shared" si="149"/>
        <v>1</v>
      </c>
      <c r="AH442" s="74">
        <f t="shared" si="141"/>
        <v>10</v>
      </c>
      <c r="AI442" s="74">
        <f t="shared" si="142"/>
        <v>0</v>
      </c>
      <c r="AJ442" s="74">
        <f t="shared" si="143"/>
        <v>0</v>
      </c>
      <c r="AK442" s="74">
        <f t="shared" si="144"/>
        <v>0</v>
      </c>
      <c r="AL442" s="73" t="str">
        <f t="shared" si="145"/>
        <v>其他</v>
      </c>
      <c r="AM442" s="73" t="str">
        <f>IF($F442="學生",VLOOKUP($H442,系所名稱!$B$1:$D$122,3,FALSE),"非在校生")</f>
        <v>非在校生</v>
      </c>
      <c r="AN442" s="74" t="str">
        <f t="shared" si="146"/>
        <v>其他</v>
      </c>
      <c r="AO442" s="74" t="str">
        <f t="shared" si="147"/>
        <v>其他</v>
      </c>
    </row>
    <row r="443" spans="1:41">
      <c r="A443" t="s">
        <v>2461</v>
      </c>
      <c r="B443" t="s">
        <v>2462</v>
      </c>
      <c r="C443" t="s">
        <v>2463</v>
      </c>
      <c r="D443" t="s">
        <v>21</v>
      </c>
      <c r="E443" t="s">
        <v>1303</v>
      </c>
      <c r="F443" t="s">
        <v>23</v>
      </c>
      <c r="G443" t="s">
        <v>24</v>
      </c>
      <c r="H443" t="s">
        <v>76</v>
      </c>
      <c r="I443" t="s">
        <v>41</v>
      </c>
      <c r="J443">
        <v>975696836</v>
      </c>
      <c r="K443" t="s">
        <v>2464</v>
      </c>
      <c r="L443" t="s">
        <v>28</v>
      </c>
      <c r="M443" t="s">
        <v>30</v>
      </c>
      <c r="N443">
        <f>IF($R443="網路報名",IF($P443="否",1,0),0)</f>
        <v>0</v>
      </c>
      <c r="O443">
        <f>IF($R443="網路報名",IF($P443="是",1,0),0)</f>
        <v>1</v>
      </c>
      <c r="P443" t="s">
        <v>29</v>
      </c>
      <c r="R443" t="s">
        <v>2021</v>
      </c>
      <c r="S443" t="s">
        <v>738</v>
      </c>
      <c r="T443" t="s">
        <v>2465</v>
      </c>
      <c r="U443">
        <f>IF($R443="志工",$AC443*2,IF($R443="網路報名",$AC443,0))</f>
        <v>10</v>
      </c>
      <c r="V443" t="s">
        <v>5002</v>
      </c>
      <c r="W443" t="s">
        <v>5004</v>
      </c>
      <c r="X443" s="25" t="s">
        <v>1996</v>
      </c>
      <c r="Y443">
        <v>2</v>
      </c>
      <c r="Z443">
        <v>107</v>
      </c>
      <c r="AA443">
        <v>1</v>
      </c>
      <c r="AB443">
        <v>1</v>
      </c>
      <c r="AC443">
        <v>10</v>
      </c>
      <c r="AD443" t="s">
        <v>30</v>
      </c>
      <c r="AE443" s="74" t="str">
        <f t="shared" si="148"/>
        <v>b05104011林欣儀</v>
      </c>
      <c r="AF443" s="74">
        <f t="shared" ref="AF443:AF506" si="159">IF($R443="網路報名",IF($P443="否",1,0),0)</f>
        <v>0</v>
      </c>
      <c r="AG443" s="74">
        <f t="shared" si="149"/>
        <v>1</v>
      </c>
      <c r="AH443" s="74">
        <f t="shared" ref="AH443:AH506" si="160">IF(R443="志工",AC443*2,IF(AG443=1,AC443,0))</f>
        <v>10</v>
      </c>
      <c r="AI443" s="74">
        <f t="shared" ref="AI443:AI506" si="161">IF(AB443=1,IF(AF443=1,1,0),0)</f>
        <v>0</v>
      </c>
      <c r="AJ443" s="74">
        <f t="shared" ref="AJ443:AJ506" si="162">IF(R443="現場報名",1,0)</f>
        <v>0</v>
      </c>
      <c r="AK443" s="74">
        <f t="shared" ref="AK443:AK506" si="163">IF(R443="志工",1,0)</f>
        <v>0</v>
      </c>
      <c r="AL443" s="73" t="str">
        <f t="shared" ref="AL443:AL506" si="164">IF($F443="學生",IF($I443="學士班","系","所"),"其他")</f>
        <v>系</v>
      </c>
      <c r="AM443" s="73" t="str">
        <f>IF($F443="學生",VLOOKUP($H443,系所名稱!$B$1:$D$122,3,FALSE),"非在校生")</f>
        <v>會計</v>
      </c>
      <c r="AN443" s="74" t="str">
        <f t="shared" ref="AN443:AN506" si="165">IF($AM443="EMBA","EMBA",IF($AM443="GMBA","GMBA",IF($AM443="EiMBA","EiMBA",IF($AM443="其他","其他系所",IF($AM443="非在校生","其他",CONCATENATE($AM443,$AL443))))))</f>
        <v>會計系</v>
      </c>
      <c r="AO443" s="74" t="str">
        <f t="shared" ref="AO443:AO506" si="166">IF($AN443="會計所","會研所",$AN443)</f>
        <v>會計系</v>
      </c>
    </row>
    <row r="444" spans="1:41">
      <c r="A444" t="s">
        <v>3244</v>
      </c>
      <c r="B444" t="s">
        <v>3250</v>
      </c>
      <c r="C444" t="s">
        <v>3251</v>
      </c>
      <c r="D444" t="s">
        <v>21</v>
      </c>
      <c r="E444" t="s">
        <v>3252</v>
      </c>
      <c r="F444" t="s">
        <v>23</v>
      </c>
      <c r="G444" t="s">
        <v>24</v>
      </c>
      <c r="H444" t="s">
        <v>76</v>
      </c>
      <c r="I444" t="s">
        <v>50</v>
      </c>
      <c r="J444">
        <v>912408933</v>
      </c>
      <c r="K444" t="s">
        <v>3253</v>
      </c>
      <c r="L444" t="s">
        <v>28</v>
      </c>
      <c r="M444" t="s">
        <v>29</v>
      </c>
      <c r="N444">
        <f>IF($R444="網路報名",IF($P444="否",1,0),0)</f>
        <v>0</v>
      </c>
      <c r="O444">
        <f>IF($R444="網路報名",IF($P444="是",1,0),0)</f>
        <v>0</v>
      </c>
      <c r="P444" t="s">
        <v>29</v>
      </c>
      <c r="R444" t="s">
        <v>1045</v>
      </c>
      <c r="T444" t="s">
        <v>3254</v>
      </c>
      <c r="U444">
        <f>IF($R444="志工",$AC444*2,IF($R444="網路報名",$AC444,0))</f>
        <v>0</v>
      </c>
      <c r="V444" t="s">
        <v>5002</v>
      </c>
      <c r="W444" t="s">
        <v>5004</v>
      </c>
      <c r="X444" s="25" t="s">
        <v>3292</v>
      </c>
      <c r="Y444">
        <v>2</v>
      </c>
      <c r="Z444">
        <v>107</v>
      </c>
      <c r="AA444">
        <v>1</v>
      </c>
      <c r="AB444">
        <v>1</v>
      </c>
      <c r="AC444">
        <v>10</v>
      </c>
      <c r="AE444" s="74" t="str">
        <f t="shared" si="148"/>
        <v>r07722018林秉諺</v>
      </c>
      <c r="AF444" s="74">
        <f t="shared" si="159"/>
        <v>0</v>
      </c>
      <c r="AG444" s="74">
        <f t="shared" si="149"/>
        <v>0</v>
      </c>
      <c r="AH444" s="74">
        <f t="shared" si="160"/>
        <v>0</v>
      </c>
      <c r="AI444" s="74">
        <f t="shared" si="161"/>
        <v>0</v>
      </c>
      <c r="AJ444" s="74">
        <f t="shared" si="162"/>
        <v>1</v>
      </c>
      <c r="AK444" s="74">
        <f t="shared" si="163"/>
        <v>0</v>
      </c>
      <c r="AL444" s="73" t="str">
        <f t="shared" si="164"/>
        <v>所</v>
      </c>
      <c r="AM444" s="73" t="str">
        <f>IF($F444="學生",VLOOKUP($H444,系所名稱!$B$1:$D$122,3,FALSE),"非在校生")</f>
        <v>會計</v>
      </c>
      <c r="AN444" s="74" t="str">
        <f t="shared" si="165"/>
        <v>會計所</v>
      </c>
      <c r="AO444" s="74" t="str">
        <f t="shared" si="166"/>
        <v>會研所</v>
      </c>
    </row>
    <row r="445" spans="1:41">
      <c r="A445" t="s">
        <v>3363</v>
      </c>
      <c r="B445" t="s">
        <v>3364</v>
      </c>
      <c r="C445" t="s">
        <v>3365</v>
      </c>
      <c r="D445" t="s">
        <v>21</v>
      </c>
      <c r="E445" t="s">
        <v>3241</v>
      </c>
      <c r="F445" t="s">
        <v>161</v>
      </c>
      <c r="H445" t="s">
        <v>1359</v>
      </c>
      <c r="I445" t="s">
        <v>162</v>
      </c>
      <c r="J445">
        <v>928365796</v>
      </c>
      <c r="K445" t="s">
        <v>3366</v>
      </c>
      <c r="L445" t="s">
        <v>28</v>
      </c>
      <c r="M445" t="s">
        <v>30</v>
      </c>
      <c r="N445">
        <f>IF($R445="網路報名",IF($P445="否",1,0),0)</f>
        <v>0</v>
      </c>
      <c r="O445">
        <f>IF($R445="網路報名",IF($P445="是",1,0),0)</f>
        <v>1</v>
      </c>
      <c r="P445" t="s">
        <v>29</v>
      </c>
      <c r="R445" t="s">
        <v>3343</v>
      </c>
      <c r="S445" t="s">
        <v>3367</v>
      </c>
      <c r="T445" t="s">
        <v>3368</v>
      </c>
      <c r="U445">
        <f>IF($R445="志工",$AC445*2,IF($R445="網路報名",$AC445,0))</f>
        <v>10</v>
      </c>
      <c r="V445" t="s">
        <v>3310</v>
      </c>
      <c r="W445" t="s">
        <v>5006</v>
      </c>
      <c r="X445" s="25" t="s">
        <v>5003</v>
      </c>
      <c r="Y445">
        <v>2</v>
      </c>
      <c r="Z445">
        <v>107</v>
      </c>
      <c r="AA445">
        <v>1</v>
      </c>
      <c r="AB445">
        <v>1</v>
      </c>
      <c r="AC445">
        <v>10</v>
      </c>
      <c r="AE445" s="74" t="str">
        <f t="shared" si="148"/>
        <v>b03605016林采宜</v>
      </c>
      <c r="AF445" s="74">
        <f t="shared" si="159"/>
        <v>0</v>
      </c>
      <c r="AG445" s="74">
        <f t="shared" si="149"/>
        <v>1</v>
      </c>
      <c r="AH445" s="74">
        <f t="shared" si="160"/>
        <v>10</v>
      </c>
      <c r="AI445" s="74">
        <f t="shared" si="161"/>
        <v>0</v>
      </c>
      <c r="AJ445" s="74">
        <f t="shared" si="162"/>
        <v>0</v>
      </c>
      <c r="AK445" s="74">
        <f t="shared" si="163"/>
        <v>0</v>
      </c>
      <c r="AL445" s="73" t="str">
        <f t="shared" si="164"/>
        <v>其他</v>
      </c>
      <c r="AM445" s="73" t="str">
        <f>IF($F445="學生",VLOOKUP($H445,系所名稱!$B$1:$D$122,3,FALSE),"非在校生")</f>
        <v>非在校生</v>
      </c>
      <c r="AN445" s="74" t="str">
        <f t="shared" si="165"/>
        <v>其他</v>
      </c>
      <c r="AO445" s="74" t="str">
        <f t="shared" si="166"/>
        <v>其他</v>
      </c>
    </row>
    <row r="446" spans="1:41">
      <c r="A446" t="s">
        <v>3961</v>
      </c>
      <c r="B446" t="s">
        <v>3962</v>
      </c>
      <c r="C446" t="s">
        <v>3963</v>
      </c>
      <c r="D446" t="s">
        <v>21</v>
      </c>
      <c r="E446" t="s">
        <v>636</v>
      </c>
      <c r="F446" t="s">
        <v>23</v>
      </c>
      <c r="G446" t="s">
        <v>24</v>
      </c>
      <c r="H446" t="s">
        <v>257</v>
      </c>
      <c r="I446" t="s">
        <v>50</v>
      </c>
      <c r="J446">
        <v>912027188</v>
      </c>
      <c r="K446" t="s">
        <v>3964</v>
      </c>
      <c r="L446" t="s">
        <v>28</v>
      </c>
      <c r="M446" t="s">
        <v>30</v>
      </c>
      <c r="N446">
        <f>IF($R446="網路報名",IF($P446="否",1,0),0)</f>
        <v>0</v>
      </c>
      <c r="O446">
        <f>IF($R446="網路報名",IF($P446="是",1,0),0)</f>
        <v>1</v>
      </c>
      <c r="P446" t="s">
        <v>29</v>
      </c>
      <c r="R446" t="s">
        <v>3818</v>
      </c>
      <c r="S446" t="s">
        <v>3965</v>
      </c>
      <c r="T446" t="s">
        <v>3966</v>
      </c>
      <c r="U446">
        <f>IF($R446="志工",$AC446*2,IF($R446="網路報名",$AC446,0))</f>
        <v>10</v>
      </c>
      <c r="V446" t="s">
        <v>5002</v>
      </c>
      <c r="W446" t="s">
        <v>5004</v>
      </c>
      <c r="X446" s="25" t="s">
        <v>3816</v>
      </c>
      <c r="Y446">
        <v>2</v>
      </c>
      <c r="Z446">
        <v>107</v>
      </c>
      <c r="AA446">
        <v>1</v>
      </c>
      <c r="AB446">
        <v>1</v>
      </c>
      <c r="AC446">
        <v>10</v>
      </c>
      <c r="AD446" t="s">
        <v>30</v>
      </c>
      <c r="AE446" s="74" t="str">
        <f t="shared" si="148"/>
        <v>r07723033林冠妙</v>
      </c>
      <c r="AF446" s="74">
        <f t="shared" si="159"/>
        <v>0</v>
      </c>
      <c r="AG446" s="74">
        <f t="shared" si="149"/>
        <v>1</v>
      </c>
      <c r="AH446" s="74">
        <f t="shared" si="160"/>
        <v>10</v>
      </c>
      <c r="AI446" s="74">
        <f t="shared" si="161"/>
        <v>0</v>
      </c>
      <c r="AJ446" s="74">
        <f t="shared" si="162"/>
        <v>0</v>
      </c>
      <c r="AK446" s="74">
        <f t="shared" si="163"/>
        <v>0</v>
      </c>
      <c r="AL446" s="73" t="str">
        <f t="shared" si="164"/>
        <v>所</v>
      </c>
      <c r="AM446" s="73" t="str">
        <f>IF($F446="學生",VLOOKUP($H446,系所名稱!$B$1:$D$122,3,FALSE),"非在校生")</f>
        <v>財金</v>
      </c>
      <c r="AN446" s="74" t="str">
        <f t="shared" si="165"/>
        <v>財金所</v>
      </c>
      <c r="AO446" s="74" t="str">
        <f t="shared" si="166"/>
        <v>財金所</v>
      </c>
    </row>
    <row r="447" spans="1:41">
      <c r="A447" t="s">
        <v>5730</v>
      </c>
      <c r="B447" t="s">
        <v>5731</v>
      </c>
      <c r="C447" t="s">
        <v>5732</v>
      </c>
      <c r="D447" t="s">
        <v>38</v>
      </c>
      <c r="E447" t="s">
        <v>5733</v>
      </c>
      <c r="F447" t="s">
        <v>23</v>
      </c>
      <c r="G447" t="s">
        <v>24</v>
      </c>
      <c r="H447" t="s">
        <v>187</v>
      </c>
      <c r="I447" t="s">
        <v>41</v>
      </c>
      <c r="J447">
        <v>921955850</v>
      </c>
      <c r="K447" t="s">
        <v>5734</v>
      </c>
      <c r="L447" t="s">
        <v>28</v>
      </c>
      <c r="M447" t="s">
        <v>30</v>
      </c>
      <c r="N447" t="s">
        <v>4952</v>
      </c>
      <c r="P447" t="s">
        <v>29</v>
      </c>
      <c r="R447" t="s">
        <v>5724</v>
      </c>
      <c r="S447" t="s">
        <v>131</v>
      </c>
      <c r="T447" t="s">
        <v>5735</v>
      </c>
      <c r="U447">
        <v>6</v>
      </c>
      <c r="V447" t="s">
        <v>5727</v>
      </c>
      <c r="W447" t="s">
        <v>5728</v>
      </c>
      <c r="X447" s="25" t="s">
        <v>5729</v>
      </c>
      <c r="Y447">
        <v>2</v>
      </c>
      <c r="Z447">
        <v>107</v>
      </c>
      <c r="AA447">
        <v>1</v>
      </c>
      <c r="AB447">
        <v>1</v>
      </c>
      <c r="AC447">
        <v>10</v>
      </c>
      <c r="AD447" t="s">
        <v>29</v>
      </c>
      <c r="AE447" s="74" t="str">
        <f t="shared" si="148"/>
        <v>b06701170林冠廷</v>
      </c>
      <c r="AF447" s="74">
        <f t="shared" si="159"/>
        <v>0</v>
      </c>
      <c r="AG447" s="74">
        <f t="shared" si="149"/>
        <v>1</v>
      </c>
      <c r="AH447" s="74">
        <f t="shared" si="160"/>
        <v>10</v>
      </c>
      <c r="AI447" s="74">
        <f t="shared" si="161"/>
        <v>0</v>
      </c>
      <c r="AJ447" s="74">
        <f t="shared" si="162"/>
        <v>0</v>
      </c>
      <c r="AK447" s="74">
        <f t="shared" si="163"/>
        <v>0</v>
      </c>
      <c r="AL447" s="73" t="str">
        <f t="shared" si="164"/>
        <v>系</v>
      </c>
      <c r="AM447" s="73" t="str">
        <f>IF($F447="學生",VLOOKUP($H447,系所名稱!$B$1:$D$122,3,FALSE),"非在校生")</f>
        <v>工管</v>
      </c>
      <c r="AN447" s="74" t="str">
        <f t="shared" si="165"/>
        <v>工管系</v>
      </c>
      <c r="AO447" s="74" t="str">
        <f t="shared" si="166"/>
        <v>工管系</v>
      </c>
    </row>
    <row r="448" spans="1:41">
      <c r="A448" t="s">
        <v>6090</v>
      </c>
      <c r="B448" t="s">
        <v>5731</v>
      </c>
      <c r="C448" t="s">
        <v>5732</v>
      </c>
      <c r="D448" t="s">
        <v>38</v>
      </c>
      <c r="E448" t="s">
        <v>5733</v>
      </c>
      <c r="F448" t="s">
        <v>23</v>
      </c>
      <c r="G448" t="s">
        <v>24</v>
      </c>
      <c r="H448" t="s">
        <v>187</v>
      </c>
      <c r="I448" t="s">
        <v>41</v>
      </c>
      <c r="J448">
        <v>921955850</v>
      </c>
      <c r="K448" t="s">
        <v>5734</v>
      </c>
      <c r="L448" t="s">
        <v>28</v>
      </c>
      <c r="M448" t="s">
        <v>30</v>
      </c>
      <c r="N448" t="s">
        <v>4952</v>
      </c>
      <c r="P448" t="s">
        <v>29</v>
      </c>
      <c r="R448" t="s">
        <v>6071</v>
      </c>
      <c r="S448" t="s">
        <v>131</v>
      </c>
      <c r="T448" t="s">
        <v>5735</v>
      </c>
      <c r="U448">
        <v>6</v>
      </c>
      <c r="V448" t="s">
        <v>5002</v>
      </c>
      <c r="W448" t="s">
        <v>6687</v>
      </c>
      <c r="X448" s="25" t="s">
        <v>6686</v>
      </c>
      <c r="Y448">
        <v>2</v>
      </c>
      <c r="Z448">
        <v>107</v>
      </c>
      <c r="AA448">
        <v>1</v>
      </c>
      <c r="AB448">
        <v>1</v>
      </c>
      <c r="AC448">
        <v>10</v>
      </c>
      <c r="AD448" t="s">
        <v>29</v>
      </c>
      <c r="AE448" s="74" t="str">
        <f t="shared" si="148"/>
        <v>b06701170林冠廷</v>
      </c>
      <c r="AF448" s="74">
        <f t="shared" si="159"/>
        <v>0</v>
      </c>
      <c r="AG448" s="74">
        <f t="shared" si="149"/>
        <v>1</v>
      </c>
      <c r="AH448" s="74">
        <f t="shared" si="160"/>
        <v>10</v>
      </c>
      <c r="AI448" s="74">
        <f t="shared" si="161"/>
        <v>0</v>
      </c>
      <c r="AJ448" s="74">
        <f t="shared" si="162"/>
        <v>0</v>
      </c>
      <c r="AK448" s="74">
        <f t="shared" si="163"/>
        <v>0</v>
      </c>
      <c r="AL448" s="73" t="str">
        <f t="shared" si="164"/>
        <v>系</v>
      </c>
      <c r="AM448" s="73" t="str">
        <f>IF($F448="學生",VLOOKUP($H448,系所名稱!$B$1:$D$122,3,FALSE),"非在校生")</f>
        <v>工管</v>
      </c>
      <c r="AN448" s="74" t="str">
        <f t="shared" si="165"/>
        <v>工管系</v>
      </c>
      <c r="AO448" s="74" t="str">
        <f t="shared" si="166"/>
        <v>工管系</v>
      </c>
    </row>
    <row r="449" spans="1:41">
      <c r="A449" t="s">
        <v>1847</v>
      </c>
      <c r="B449" t="s">
        <v>1859</v>
      </c>
      <c r="C449" t="s">
        <v>1860</v>
      </c>
      <c r="D449" t="s">
        <v>21</v>
      </c>
      <c r="E449" t="s">
        <v>1861</v>
      </c>
      <c r="F449" t="s">
        <v>23</v>
      </c>
      <c r="G449" t="s">
        <v>24</v>
      </c>
      <c r="H449" t="s">
        <v>246</v>
      </c>
      <c r="I449" t="s">
        <v>41</v>
      </c>
      <c r="J449">
        <v>989691797</v>
      </c>
      <c r="K449" t="s">
        <v>1862</v>
      </c>
      <c r="L449" t="s">
        <v>28</v>
      </c>
      <c r="M449" t="s">
        <v>29</v>
      </c>
      <c r="N449">
        <f t="shared" ref="N449:N458" si="167">IF($R449="網路報名",IF($P449="否",1,0),0)</f>
        <v>0</v>
      </c>
      <c r="O449">
        <f t="shared" ref="O449:O458" si="168">IF($R449="網路報名",IF($P449="是",1,0),0)</f>
        <v>0</v>
      </c>
      <c r="P449" t="s">
        <v>29</v>
      </c>
      <c r="R449" t="s">
        <v>216</v>
      </c>
      <c r="T449" t="s">
        <v>1863</v>
      </c>
      <c r="U449">
        <f t="shared" ref="U449:U458" si="169">IF($R449="志工",$AC449*2,IF($R449="網路報名",$AC449,0))</f>
        <v>0</v>
      </c>
      <c r="V449" t="s">
        <v>5002</v>
      </c>
      <c r="W449" t="s">
        <v>5004</v>
      </c>
      <c r="X449" s="25" t="s">
        <v>1567</v>
      </c>
      <c r="Y449">
        <v>2</v>
      </c>
      <c r="Z449">
        <v>107</v>
      </c>
      <c r="AA449">
        <v>1</v>
      </c>
      <c r="AB449">
        <v>1</v>
      </c>
      <c r="AC449">
        <v>10</v>
      </c>
      <c r="AE449" s="74" t="str">
        <f t="shared" si="148"/>
        <v>b05701206林冠儒</v>
      </c>
      <c r="AF449" s="74">
        <f t="shared" si="159"/>
        <v>0</v>
      </c>
      <c r="AG449" s="74">
        <f t="shared" si="149"/>
        <v>0</v>
      </c>
      <c r="AH449" s="74">
        <f t="shared" si="160"/>
        <v>0</v>
      </c>
      <c r="AI449" s="74">
        <f t="shared" si="161"/>
        <v>0</v>
      </c>
      <c r="AJ449" s="74">
        <f t="shared" si="162"/>
        <v>1</v>
      </c>
      <c r="AK449" s="74">
        <f t="shared" si="163"/>
        <v>0</v>
      </c>
      <c r="AL449" s="73" t="str">
        <f t="shared" si="164"/>
        <v>系</v>
      </c>
      <c r="AM449" s="73" t="str">
        <f>IF($F449="學生",VLOOKUP($H449,系所名稱!$B$1:$D$122,3,FALSE),"非在校生")</f>
        <v>工管</v>
      </c>
      <c r="AN449" s="74" t="str">
        <f t="shared" si="165"/>
        <v>工管系</v>
      </c>
      <c r="AO449" s="74" t="str">
        <f t="shared" si="166"/>
        <v>工管系</v>
      </c>
    </row>
    <row r="450" spans="1:41">
      <c r="A450" t="s">
        <v>338</v>
      </c>
      <c r="B450" t="s">
        <v>2360</v>
      </c>
      <c r="C450" t="s">
        <v>2361</v>
      </c>
      <c r="D450" t="s">
        <v>38</v>
      </c>
      <c r="E450" t="s">
        <v>2362</v>
      </c>
      <c r="F450" t="s">
        <v>177</v>
      </c>
      <c r="J450">
        <v>952425168</v>
      </c>
      <c r="K450" t="s">
        <v>2363</v>
      </c>
      <c r="L450" t="s">
        <v>28</v>
      </c>
      <c r="M450" t="s">
        <v>30</v>
      </c>
      <c r="N450">
        <f t="shared" si="167"/>
        <v>0</v>
      </c>
      <c r="O450">
        <f t="shared" si="168"/>
        <v>1</v>
      </c>
      <c r="P450" t="s">
        <v>29</v>
      </c>
      <c r="R450" t="s">
        <v>2021</v>
      </c>
      <c r="S450" t="s">
        <v>2364</v>
      </c>
      <c r="T450" t="s">
        <v>2363</v>
      </c>
      <c r="U450">
        <f t="shared" si="169"/>
        <v>10</v>
      </c>
      <c r="V450" t="s">
        <v>5002</v>
      </c>
      <c r="W450" t="s">
        <v>5004</v>
      </c>
      <c r="X450" s="25" t="s">
        <v>1996</v>
      </c>
      <c r="Y450">
        <v>2</v>
      </c>
      <c r="Z450">
        <v>107</v>
      </c>
      <c r="AA450">
        <v>1</v>
      </c>
      <c r="AB450">
        <v>1</v>
      </c>
      <c r="AC450">
        <v>10</v>
      </c>
      <c r="AD450" t="s">
        <v>29</v>
      </c>
      <c r="AE450" s="74" t="str">
        <f t="shared" ref="AE450:AE513" si="170">CONCATENATE($T450,$B450)</f>
        <v>tzu.melo0303@gmail.com林咨辰</v>
      </c>
      <c r="AF450" s="74">
        <f t="shared" si="159"/>
        <v>0</v>
      </c>
      <c r="AG450" s="74">
        <f t="shared" ref="AG450:AG513" si="171">IF(OR($R450="網路報名",$R450="邀請制"),IF($P450="是",1,0),0)</f>
        <v>1</v>
      </c>
      <c r="AH450" s="74">
        <f t="shared" si="160"/>
        <v>10</v>
      </c>
      <c r="AI450" s="74">
        <f t="shared" si="161"/>
        <v>0</v>
      </c>
      <c r="AJ450" s="74">
        <f t="shared" si="162"/>
        <v>0</v>
      </c>
      <c r="AK450" s="74">
        <f t="shared" si="163"/>
        <v>0</v>
      </c>
      <c r="AL450" s="73" t="str">
        <f t="shared" si="164"/>
        <v>其他</v>
      </c>
      <c r="AM450" s="73" t="str">
        <f>IF($F450="學生",VLOOKUP($H450,系所名稱!$B$1:$D$122,3,FALSE),"非在校生")</f>
        <v>非在校生</v>
      </c>
      <c r="AN450" s="74" t="str">
        <f t="shared" si="165"/>
        <v>其他</v>
      </c>
      <c r="AO450" s="74" t="str">
        <f t="shared" si="166"/>
        <v>其他</v>
      </c>
    </row>
    <row r="451" spans="1:41">
      <c r="A451" t="s">
        <v>2813</v>
      </c>
      <c r="B451" t="s">
        <v>2360</v>
      </c>
      <c r="C451" t="s">
        <v>2361</v>
      </c>
      <c r="D451" t="s">
        <v>38</v>
      </c>
      <c r="E451" t="s">
        <v>2362</v>
      </c>
      <c r="F451" t="s">
        <v>177</v>
      </c>
      <c r="J451">
        <v>952425168</v>
      </c>
      <c r="K451" t="s">
        <v>2363</v>
      </c>
      <c r="L451" t="s">
        <v>28</v>
      </c>
      <c r="M451" t="s">
        <v>30</v>
      </c>
      <c r="N451">
        <f t="shared" si="167"/>
        <v>1</v>
      </c>
      <c r="O451">
        <f t="shared" si="168"/>
        <v>0</v>
      </c>
      <c r="P451" t="s">
        <v>2801</v>
      </c>
      <c r="R451" t="s">
        <v>2778</v>
      </c>
      <c r="S451" t="s">
        <v>2364</v>
      </c>
      <c r="T451" t="s">
        <v>2363</v>
      </c>
      <c r="U451">
        <f t="shared" si="169"/>
        <v>10</v>
      </c>
      <c r="V451" t="s">
        <v>5002</v>
      </c>
      <c r="W451" t="s">
        <v>5004</v>
      </c>
      <c r="X451" s="25" t="s">
        <v>3292</v>
      </c>
      <c r="Y451">
        <v>2</v>
      </c>
      <c r="Z451">
        <v>107</v>
      </c>
      <c r="AA451">
        <v>1</v>
      </c>
      <c r="AB451">
        <v>1</v>
      </c>
      <c r="AC451">
        <v>10</v>
      </c>
      <c r="AD451" t="s">
        <v>29</v>
      </c>
      <c r="AE451" s="74" t="str">
        <f t="shared" si="170"/>
        <v>tzu.melo0303@gmail.com林咨辰</v>
      </c>
      <c r="AF451" s="74">
        <f t="shared" si="159"/>
        <v>1</v>
      </c>
      <c r="AG451" s="74">
        <f t="shared" si="171"/>
        <v>0</v>
      </c>
      <c r="AH451" s="74">
        <f t="shared" si="160"/>
        <v>0</v>
      </c>
      <c r="AI451" s="74">
        <f t="shared" si="161"/>
        <v>1</v>
      </c>
      <c r="AJ451" s="74">
        <f t="shared" si="162"/>
        <v>0</v>
      </c>
      <c r="AK451" s="74">
        <f t="shared" si="163"/>
        <v>0</v>
      </c>
      <c r="AL451" s="73" t="str">
        <f t="shared" si="164"/>
        <v>其他</v>
      </c>
      <c r="AM451" s="73" t="str">
        <f>IF($F451="學生",VLOOKUP($H451,系所名稱!$B$1:$D$122,3,FALSE),"非在校生")</f>
        <v>非在校生</v>
      </c>
      <c r="AN451" s="74" t="str">
        <f t="shared" si="165"/>
        <v>其他</v>
      </c>
      <c r="AO451" s="74" t="str">
        <f t="shared" si="166"/>
        <v>其他</v>
      </c>
    </row>
    <row r="452" spans="1:41">
      <c r="A452" t="s">
        <v>3967</v>
      </c>
      <c r="B452" t="s">
        <v>2360</v>
      </c>
      <c r="C452" t="s">
        <v>2361</v>
      </c>
      <c r="D452" t="s">
        <v>38</v>
      </c>
      <c r="E452" t="s">
        <v>2362</v>
      </c>
      <c r="F452" t="s">
        <v>177</v>
      </c>
      <c r="J452">
        <v>952425168</v>
      </c>
      <c r="K452" t="s">
        <v>2363</v>
      </c>
      <c r="L452" t="s">
        <v>28</v>
      </c>
      <c r="M452" t="s">
        <v>30</v>
      </c>
      <c r="N452">
        <f t="shared" si="167"/>
        <v>0</v>
      </c>
      <c r="O452">
        <f t="shared" si="168"/>
        <v>1</v>
      </c>
      <c r="P452" t="s">
        <v>29</v>
      </c>
      <c r="R452" t="s">
        <v>31</v>
      </c>
      <c r="S452" t="s">
        <v>2539</v>
      </c>
      <c r="T452" t="s">
        <v>2363</v>
      </c>
      <c r="U452">
        <f t="shared" si="169"/>
        <v>10</v>
      </c>
      <c r="V452" t="s">
        <v>5002</v>
      </c>
      <c r="W452" t="s">
        <v>5004</v>
      </c>
      <c r="X452" s="25" t="s">
        <v>3816</v>
      </c>
      <c r="Y452">
        <v>2</v>
      </c>
      <c r="Z452">
        <v>107</v>
      </c>
      <c r="AA452">
        <v>1</v>
      </c>
      <c r="AB452">
        <v>1</v>
      </c>
      <c r="AC452">
        <v>10</v>
      </c>
      <c r="AD452" t="s">
        <v>29</v>
      </c>
      <c r="AE452" s="74" t="str">
        <f t="shared" si="170"/>
        <v>tzu.melo0303@gmail.com林咨辰</v>
      </c>
      <c r="AF452" s="74">
        <f t="shared" si="159"/>
        <v>0</v>
      </c>
      <c r="AG452" s="74">
        <f t="shared" si="171"/>
        <v>1</v>
      </c>
      <c r="AH452" s="74">
        <f t="shared" si="160"/>
        <v>10</v>
      </c>
      <c r="AI452" s="74">
        <f t="shared" si="161"/>
        <v>0</v>
      </c>
      <c r="AJ452" s="74">
        <f t="shared" si="162"/>
        <v>0</v>
      </c>
      <c r="AK452" s="74">
        <f t="shared" si="163"/>
        <v>0</v>
      </c>
      <c r="AL452" s="73" t="str">
        <f t="shared" si="164"/>
        <v>其他</v>
      </c>
      <c r="AM452" s="73" t="str">
        <f>IF($F452="學生",VLOOKUP($H452,系所名稱!$B$1:$D$122,3,FALSE),"非在校生")</f>
        <v>非在校生</v>
      </c>
      <c r="AN452" s="74" t="str">
        <f t="shared" si="165"/>
        <v>其他</v>
      </c>
      <c r="AO452" s="74" t="str">
        <f t="shared" si="166"/>
        <v>其他</v>
      </c>
    </row>
    <row r="453" spans="1:41">
      <c r="A453" t="s">
        <v>1814</v>
      </c>
      <c r="B453" t="s">
        <v>1864</v>
      </c>
      <c r="C453" t="s">
        <v>1865</v>
      </c>
      <c r="D453" t="s">
        <v>38</v>
      </c>
      <c r="E453" t="s">
        <v>1866</v>
      </c>
      <c r="F453" t="s">
        <v>23</v>
      </c>
      <c r="H453" t="s">
        <v>123</v>
      </c>
      <c r="I453" t="s">
        <v>50</v>
      </c>
      <c r="J453">
        <v>937615978</v>
      </c>
      <c r="K453" t="s">
        <v>1867</v>
      </c>
      <c r="L453" t="s">
        <v>28</v>
      </c>
      <c r="M453" t="s">
        <v>29</v>
      </c>
      <c r="N453">
        <f t="shared" si="167"/>
        <v>0</v>
      </c>
      <c r="O453">
        <f t="shared" si="168"/>
        <v>0</v>
      </c>
      <c r="P453" t="s">
        <v>29</v>
      </c>
      <c r="R453" t="s">
        <v>216</v>
      </c>
      <c r="T453" t="s">
        <v>1868</v>
      </c>
      <c r="U453">
        <f t="shared" si="169"/>
        <v>0</v>
      </c>
      <c r="V453" t="s">
        <v>5002</v>
      </c>
      <c r="W453" t="s">
        <v>5004</v>
      </c>
      <c r="X453" s="25" t="s">
        <v>1567</v>
      </c>
      <c r="Y453">
        <v>2</v>
      </c>
      <c r="Z453">
        <v>107</v>
      </c>
      <c r="AA453">
        <v>1</v>
      </c>
      <c r="AB453">
        <v>1</v>
      </c>
      <c r="AC453">
        <v>10</v>
      </c>
      <c r="AE453" s="74" t="str">
        <f t="shared" si="170"/>
        <v>r03623016林品緯</v>
      </c>
      <c r="AF453" s="74">
        <f t="shared" si="159"/>
        <v>0</v>
      </c>
      <c r="AG453" s="74">
        <f t="shared" si="171"/>
        <v>0</v>
      </c>
      <c r="AH453" s="74">
        <f t="shared" si="160"/>
        <v>0</v>
      </c>
      <c r="AI453" s="74">
        <f t="shared" si="161"/>
        <v>0</v>
      </c>
      <c r="AJ453" s="74">
        <f t="shared" si="162"/>
        <v>1</v>
      </c>
      <c r="AK453" s="74">
        <f t="shared" si="163"/>
        <v>0</v>
      </c>
      <c r="AL453" s="73" t="str">
        <f t="shared" si="164"/>
        <v>所</v>
      </c>
      <c r="AM453" s="73" t="str">
        <f>IF($F453="學生",VLOOKUP($H453,系所名稱!$B$1:$D$122,3,FALSE),"非在校生")</f>
        <v>其他</v>
      </c>
      <c r="AN453" s="74" t="str">
        <f t="shared" si="165"/>
        <v>其他系所</v>
      </c>
      <c r="AO453" s="74" t="str">
        <f t="shared" si="166"/>
        <v>其他系所</v>
      </c>
    </row>
    <row r="454" spans="1:41">
      <c r="A454" t="s">
        <v>3228</v>
      </c>
      <c r="B454" t="s">
        <v>3233</v>
      </c>
      <c r="C454" t="s">
        <v>3234</v>
      </c>
      <c r="D454" t="s">
        <v>21</v>
      </c>
      <c r="E454" t="s">
        <v>3235</v>
      </c>
      <c r="F454" t="s">
        <v>23</v>
      </c>
      <c r="G454" t="s">
        <v>24</v>
      </c>
      <c r="H454" t="s">
        <v>25</v>
      </c>
      <c r="I454" t="s">
        <v>50</v>
      </c>
      <c r="J454">
        <v>975475196</v>
      </c>
      <c r="K454" t="s">
        <v>3236</v>
      </c>
      <c r="L454" t="s">
        <v>28</v>
      </c>
      <c r="M454" t="s">
        <v>29</v>
      </c>
      <c r="N454">
        <f t="shared" si="167"/>
        <v>0</v>
      </c>
      <c r="O454">
        <f t="shared" si="168"/>
        <v>0</v>
      </c>
      <c r="P454" t="s">
        <v>29</v>
      </c>
      <c r="R454" t="s">
        <v>1045</v>
      </c>
      <c r="T454" t="s">
        <v>3237</v>
      </c>
      <c r="U454">
        <f t="shared" si="169"/>
        <v>0</v>
      </c>
      <c r="V454" t="s">
        <v>5002</v>
      </c>
      <c r="W454" t="s">
        <v>5004</v>
      </c>
      <c r="X454" s="25" t="s">
        <v>3292</v>
      </c>
      <c r="Y454">
        <v>2</v>
      </c>
      <c r="Z454">
        <v>107</v>
      </c>
      <c r="AA454">
        <v>1</v>
      </c>
      <c r="AB454">
        <v>1</v>
      </c>
      <c r="AC454">
        <v>10</v>
      </c>
      <c r="AE454" s="74" t="str">
        <f t="shared" si="170"/>
        <v>r07741054林姿廷</v>
      </c>
      <c r="AF454" s="74">
        <f t="shared" si="159"/>
        <v>0</v>
      </c>
      <c r="AG454" s="74">
        <f t="shared" si="171"/>
        <v>0</v>
      </c>
      <c r="AH454" s="74">
        <f t="shared" si="160"/>
        <v>0</v>
      </c>
      <c r="AI454" s="74">
        <f t="shared" si="161"/>
        <v>0</v>
      </c>
      <c r="AJ454" s="74">
        <f t="shared" si="162"/>
        <v>1</v>
      </c>
      <c r="AK454" s="74">
        <f t="shared" si="163"/>
        <v>0</v>
      </c>
      <c r="AL454" s="73" t="str">
        <f t="shared" si="164"/>
        <v>所</v>
      </c>
      <c r="AM454" s="73" t="str">
        <f>IF($F454="學生",VLOOKUP($H454,系所名稱!$B$1:$D$122,3,FALSE),"非在校生")</f>
        <v>商研</v>
      </c>
      <c r="AN454" s="74" t="str">
        <f t="shared" si="165"/>
        <v>商研所</v>
      </c>
      <c r="AO454" s="74" t="str">
        <f t="shared" si="166"/>
        <v>商研所</v>
      </c>
    </row>
    <row r="455" spans="1:41">
      <c r="A455" t="s">
        <v>2427</v>
      </c>
      <c r="B455" t="s">
        <v>2428</v>
      </c>
      <c r="C455" t="s">
        <v>2429</v>
      </c>
      <c r="D455" t="s">
        <v>38</v>
      </c>
      <c r="E455" t="s">
        <v>1025</v>
      </c>
      <c r="F455" t="s">
        <v>23</v>
      </c>
      <c r="G455" t="s">
        <v>24</v>
      </c>
      <c r="H455" t="s">
        <v>40</v>
      </c>
      <c r="I455" t="s">
        <v>41</v>
      </c>
      <c r="J455">
        <v>963916860</v>
      </c>
      <c r="K455" t="s">
        <v>2430</v>
      </c>
      <c r="L455" t="s">
        <v>28</v>
      </c>
      <c r="M455" t="s">
        <v>30</v>
      </c>
      <c r="N455">
        <f t="shared" si="167"/>
        <v>0</v>
      </c>
      <c r="O455">
        <f t="shared" si="168"/>
        <v>1</v>
      </c>
      <c r="P455" t="s">
        <v>29</v>
      </c>
      <c r="R455" t="s">
        <v>2002</v>
      </c>
      <c r="S455" t="s">
        <v>2431</v>
      </c>
      <c r="T455" t="s">
        <v>2432</v>
      </c>
      <c r="U455">
        <f t="shared" si="169"/>
        <v>10</v>
      </c>
      <c r="V455" t="s">
        <v>5002</v>
      </c>
      <c r="W455" t="s">
        <v>5004</v>
      </c>
      <c r="X455" s="25" t="s">
        <v>1996</v>
      </c>
      <c r="Y455">
        <v>2</v>
      </c>
      <c r="Z455">
        <v>107</v>
      </c>
      <c r="AA455">
        <v>1</v>
      </c>
      <c r="AB455">
        <v>1</v>
      </c>
      <c r="AC455">
        <v>10</v>
      </c>
      <c r="AD455" t="s">
        <v>30</v>
      </c>
      <c r="AE455" s="74" t="str">
        <f t="shared" si="170"/>
        <v>b06704065林宣仲</v>
      </c>
      <c r="AF455" s="74">
        <f t="shared" si="159"/>
        <v>0</v>
      </c>
      <c r="AG455" s="74">
        <f t="shared" si="171"/>
        <v>1</v>
      </c>
      <c r="AH455" s="74">
        <f t="shared" si="160"/>
        <v>10</v>
      </c>
      <c r="AI455" s="74">
        <f t="shared" si="161"/>
        <v>0</v>
      </c>
      <c r="AJ455" s="74">
        <f t="shared" si="162"/>
        <v>0</v>
      </c>
      <c r="AK455" s="74">
        <f t="shared" si="163"/>
        <v>0</v>
      </c>
      <c r="AL455" s="73" t="str">
        <f t="shared" si="164"/>
        <v>系</v>
      </c>
      <c r="AM455" s="73" t="str">
        <f>IF($F455="學生",VLOOKUP($H455,系所名稱!$B$1:$D$122,3,FALSE),"非在校生")</f>
        <v>國企</v>
      </c>
      <c r="AN455" s="74" t="str">
        <f t="shared" si="165"/>
        <v>國企系</v>
      </c>
      <c r="AO455" s="74" t="str">
        <f t="shared" si="166"/>
        <v>國企系</v>
      </c>
    </row>
    <row r="456" spans="1:41">
      <c r="A456" t="s">
        <v>2957</v>
      </c>
      <c r="B456" t="s">
        <v>2428</v>
      </c>
      <c r="C456" t="s">
        <v>2429</v>
      </c>
      <c r="D456" t="s">
        <v>38</v>
      </c>
      <c r="E456" t="s">
        <v>1025</v>
      </c>
      <c r="F456" t="s">
        <v>23</v>
      </c>
      <c r="G456" t="s">
        <v>24</v>
      </c>
      <c r="H456" t="s">
        <v>40</v>
      </c>
      <c r="I456" t="s">
        <v>41</v>
      </c>
      <c r="J456">
        <v>963916860</v>
      </c>
      <c r="K456" t="s">
        <v>2430</v>
      </c>
      <c r="L456" t="s">
        <v>28</v>
      </c>
      <c r="M456" t="s">
        <v>30</v>
      </c>
      <c r="N456">
        <f t="shared" si="167"/>
        <v>0</v>
      </c>
      <c r="O456">
        <f t="shared" si="168"/>
        <v>1</v>
      </c>
      <c r="P456" t="s">
        <v>29</v>
      </c>
      <c r="R456" t="s">
        <v>2790</v>
      </c>
      <c r="S456" t="s">
        <v>2431</v>
      </c>
      <c r="T456" t="s">
        <v>2432</v>
      </c>
      <c r="U456">
        <f t="shared" si="169"/>
        <v>10</v>
      </c>
      <c r="V456" t="s">
        <v>5002</v>
      </c>
      <c r="W456" t="s">
        <v>5004</v>
      </c>
      <c r="X456" s="25" t="s">
        <v>3292</v>
      </c>
      <c r="Y456">
        <v>2</v>
      </c>
      <c r="Z456">
        <v>107</v>
      </c>
      <c r="AA456">
        <v>1</v>
      </c>
      <c r="AB456">
        <v>1</v>
      </c>
      <c r="AC456">
        <v>10</v>
      </c>
      <c r="AD456" t="s">
        <v>30</v>
      </c>
      <c r="AE456" s="74" t="str">
        <f t="shared" si="170"/>
        <v>b06704065林宣仲</v>
      </c>
      <c r="AF456" s="74">
        <f t="shared" si="159"/>
        <v>0</v>
      </c>
      <c r="AG456" s="74">
        <f t="shared" si="171"/>
        <v>1</v>
      </c>
      <c r="AH456" s="74">
        <f t="shared" si="160"/>
        <v>10</v>
      </c>
      <c r="AI456" s="74">
        <f t="shared" si="161"/>
        <v>0</v>
      </c>
      <c r="AJ456" s="74">
        <f t="shared" si="162"/>
        <v>0</v>
      </c>
      <c r="AK456" s="74">
        <f t="shared" si="163"/>
        <v>0</v>
      </c>
      <c r="AL456" s="73" t="str">
        <f t="shared" si="164"/>
        <v>系</v>
      </c>
      <c r="AM456" s="73" t="str">
        <f>IF($F456="學生",VLOOKUP($H456,系所名稱!$B$1:$D$122,3,FALSE),"非在校生")</f>
        <v>國企</v>
      </c>
      <c r="AN456" s="74" t="str">
        <f t="shared" si="165"/>
        <v>國企系</v>
      </c>
      <c r="AO456" s="74" t="str">
        <f t="shared" si="166"/>
        <v>國企系</v>
      </c>
    </row>
    <row r="457" spans="1:41">
      <c r="A457" t="s">
        <v>2220</v>
      </c>
      <c r="B457" t="s">
        <v>2221</v>
      </c>
      <c r="C457" t="s">
        <v>2222</v>
      </c>
      <c r="D457" t="s">
        <v>21</v>
      </c>
      <c r="E457" t="s">
        <v>1459</v>
      </c>
      <c r="F457" t="s">
        <v>23</v>
      </c>
      <c r="G457" t="s">
        <v>24</v>
      </c>
      <c r="H457" t="s">
        <v>257</v>
      </c>
      <c r="I457" t="s">
        <v>50</v>
      </c>
      <c r="J457">
        <v>906836702</v>
      </c>
      <c r="K457" t="s">
        <v>2223</v>
      </c>
      <c r="L457" t="s">
        <v>28</v>
      </c>
      <c r="M457" t="s">
        <v>30</v>
      </c>
      <c r="N457">
        <f t="shared" si="167"/>
        <v>0</v>
      </c>
      <c r="O457">
        <f t="shared" si="168"/>
        <v>1</v>
      </c>
      <c r="P457" t="s">
        <v>29</v>
      </c>
      <c r="R457" t="s">
        <v>2002</v>
      </c>
      <c r="S457" t="s">
        <v>738</v>
      </c>
      <c r="T457" t="s">
        <v>2224</v>
      </c>
      <c r="U457">
        <f t="shared" si="169"/>
        <v>10</v>
      </c>
      <c r="V457" t="s">
        <v>5002</v>
      </c>
      <c r="W457" t="s">
        <v>5004</v>
      </c>
      <c r="X457" s="25" t="s">
        <v>1996</v>
      </c>
      <c r="Y457">
        <v>2</v>
      </c>
      <c r="Z457">
        <v>107</v>
      </c>
      <c r="AA457">
        <v>1</v>
      </c>
      <c r="AB457">
        <v>1</v>
      </c>
      <c r="AC457">
        <v>10</v>
      </c>
      <c r="AD457" t="s">
        <v>29</v>
      </c>
      <c r="AE457" s="74" t="str">
        <f t="shared" si="170"/>
        <v>r07723038林宣妤</v>
      </c>
      <c r="AF457" s="74">
        <f t="shared" si="159"/>
        <v>0</v>
      </c>
      <c r="AG457" s="74">
        <f t="shared" si="171"/>
        <v>1</v>
      </c>
      <c r="AH457" s="74">
        <f t="shared" si="160"/>
        <v>10</v>
      </c>
      <c r="AI457" s="74">
        <f t="shared" si="161"/>
        <v>0</v>
      </c>
      <c r="AJ457" s="74">
        <f t="shared" si="162"/>
        <v>0</v>
      </c>
      <c r="AK457" s="74">
        <f t="shared" si="163"/>
        <v>0</v>
      </c>
      <c r="AL457" s="73" t="str">
        <f t="shared" si="164"/>
        <v>所</v>
      </c>
      <c r="AM457" s="73" t="str">
        <f>IF($F457="學生",VLOOKUP($H457,系所名稱!$B$1:$D$122,3,FALSE),"非在校生")</f>
        <v>財金</v>
      </c>
      <c r="AN457" s="74" t="str">
        <f t="shared" si="165"/>
        <v>財金所</v>
      </c>
      <c r="AO457" s="74" t="str">
        <f t="shared" si="166"/>
        <v>財金所</v>
      </c>
    </row>
    <row r="458" spans="1:41">
      <c r="A458" t="s">
        <v>2958</v>
      </c>
      <c r="B458" t="s">
        <v>2221</v>
      </c>
      <c r="C458" t="s">
        <v>2222</v>
      </c>
      <c r="D458" t="s">
        <v>21</v>
      </c>
      <c r="E458" t="s">
        <v>1459</v>
      </c>
      <c r="F458" t="s">
        <v>23</v>
      </c>
      <c r="G458" t="s">
        <v>24</v>
      </c>
      <c r="H458" t="s">
        <v>257</v>
      </c>
      <c r="I458" t="s">
        <v>50</v>
      </c>
      <c r="J458">
        <v>906836702</v>
      </c>
      <c r="K458" t="s">
        <v>2223</v>
      </c>
      <c r="L458" t="s">
        <v>28</v>
      </c>
      <c r="M458" t="s">
        <v>30</v>
      </c>
      <c r="N458">
        <f t="shared" si="167"/>
        <v>0</v>
      </c>
      <c r="O458">
        <f t="shared" si="168"/>
        <v>1</v>
      </c>
      <c r="P458" t="s">
        <v>29</v>
      </c>
      <c r="R458" t="s">
        <v>2790</v>
      </c>
      <c r="S458" t="s">
        <v>738</v>
      </c>
      <c r="T458" t="s">
        <v>2224</v>
      </c>
      <c r="U458">
        <f t="shared" si="169"/>
        <v>10</v>
      </c>
      <c r="V458" t="s">
        <v>5002</v>
      </c>
      <c r="W458" t="s">
        <v>5004</v>
      </c>
      <c r="X458" s="25" t="s">
        <v>3292</v>
      </c>
      <c r="Y458">
        <v>2</v>
      </c>
      <c r="Z458">
        <v>107</v>
      </c>
      <c r="AA458">
        <v>1</v>
      </c>
      <c r="AB458">
        <v>1</v>
      </c>
      <c r="AC458">
        <v>10</v>
      </c>
      <c r="AD458" t="s">
        <v>29</v>
      </c>
      <c r="AE458" s="74" t="str">
        <f t="shared" si="170"/>
        <v>r07723038林宣妤</v>
      </c>
      <c r="AF458" s="74">
        <f t="shared" si="159"/>
        <v>0</v>
      </c>
      <c r="AG458" s="74">
        <f t="shared" si="171"/>
        <v>1</v>
      </c>
      <c r="AH458" s="74">
        <f t="shared" si="160"/>
        <v>10</v>
      </c>
      <c r="AI458" s="74">
        <f t="shared" si="161"/>
        <v>0</v>
      </c>
      <c r="AJ458" s="74">
        <f t="shared" si="162"/>
        <v>0</v>
      </c>
      <c r="AK458" s="74">
        <f t="shared" si="163"/>
        <v>0</v>
      </c>
      <c r="AL458" s="73" t="str">
        <f t="shared" si="164"/>
        <v>所</v>
      </c>
      <c r="AM458" s="73" t="str">
        <f>IF($F458="學生",VLOOKUP($H458,系所名稱!$B$1:$D$122,3,FALSE),"非在校生")</f>
        <v>財金</v>
      </c>
      <c r="AN458" s="74" t="str">
        <f t="shared" si="165"/>
        <v>財金所</v>
      </c>
      <c r="AO458" s="74" t="str">
        <f t="shared" si="166"/>
        <v>財金所</v>
      </c>
    </row>
    <row r="459" spans="1:41">
      <c r="A459" t="s">
        <v>5044</v>
      </c>
      <c r="B459" t="s">
        <v>5045</v>
      </c>
      <c r="C459" t="s">
        <v>5046</v>
      </c>
      <c r="D459" t="s">
        <v>38</v>
      </c>
      <c r="E459" t="s">
        <v>5047</v>
      </c>
      <c r="F459" t="s">
        <v>23</v>
      </c>
      <c r="G459" t="s">
        <v>24</v>
      </c>
      <c r="H459" t="s">
        <v>40</v>
      </c>
      <c r="I459" t="s">
        <v>41</v>
      </c>
      <c r="J459">
        <v>975397370</v>
      </c>
      <c r="K459" t="s">
        <v>5048</v>
      </c>
      <c r="L459" t="s">
        <v>28</v>
      </c>
      <c r="M459" t="s">
        <v>30</v>
      </c>
      <c r="N459" t="s">
        <v>4952</v>
      </c>
      <c r="P459" t="s">
        <v>29</v>
      </c>
      <c r="R459" t="s">
        <v>5008</v>
      </c>
      <c r="S459" t="s">
        <v>1812</v>
      </c>
      <c r="T459" t="s">
        <v>5049</v>
      </c>
      <c r="U459">
        <v>6</v>
      </c>
      <c r="V459" t="s">
        <v>5009</v>
      </c>
      <c r="W459" t="s">
        <v>7196</v>
      </c>
      <c r="X459" s="25" t="s">
        <v>5848</v>
      </c>
      <c r="Y459">
        <v>2</v>
      </c>
      <c r="Z459">
        <v>107</v>
      </c>
      <c r="AA459">
        <v>1</v>
      </c>
      <c r="AB459">
        <v>1</v>
      </c>
      <c r="AC459">
        <v>10</v>
      </c>
      <c r="AD459" t="s">
        <v>2830</v>
      </c>
      <c r="AE459" s="74" t="str">
        <f t="shared" si="170"/>
        <v>b05704050林彥然</v>
      </c>
      <c r="AF459" s="74">
        <f t="shared" si="159"/>
        <v>0</v>
      </c>
      <c r="AG459" s="74">
        <f t="shared" si="171"/>
        <v>1</v>
      </c>
      <c r="AH459" s="74">
        <f t="shared" si="160"/>
        <v>10</v>
      </c>
      <c r="AI459" s="74">
        <f t="shared" si="161"/>
        <v>0</v>
      </c>
      <c r="AJ459" s="74">
        <f t="shared" si="162"/>
        <v>0</v>
      </c>
      <c r="AK459" s="74">
        <f t="shared" si="163"/>
        <v>0</v>
      </c>
      <c r="AL459" s="73" t="str">
        <f t="shared" si="164"/>
        <v>系</v>
      </c>
      <c r="AM459" s="73" t="str">
        <f>IF($F459="學生",VLOOKUP($H459,系所名稱!$B$1:$D$122,3,FALSE),"非在校生")</f>
        <v>國企</v>
      </c>
      <c r="AN459" s="74" t="str">
        <f t="shared" si="165"/>
        <v>國企系</v>
      </c>
      <c r="AO459" s="74" t="str">
        <f t="shared" si="166"/>
        <v>國企系</v>
      </c>
    </row>
    <row r="460" spans="1:41">
      <c r="A460" t="s">
        <v>1702</v>
      </c>
      <c r="B460" t="s">
        <v>1703</v>
      </c>
      <c r="C460" t="s">
        <v>1704</v>
      </c>
      <c r="D460" t="s">
        <v>38</v>
      </c>
      <c r="E460" t="s">
        <v>1705</v>
      </c>
      <c r="F460" t="s">
        <v>23</v>
      </c>
      <c r="G460" t="s">
        <v>24</v>
      </c>
      <c r="H460" t="s">
        <v>76</v>
      </c>
      <c r="I460" t="s">
        <v>41</v>
      </c>
      <c r="J460">
        <v>972468402</v>
      </c>
      <c r="K460" t="s">
        <v>1706</v>
      </c>
      <c r="L460" t="s">
        <v>28</v>
      </c>
      <c r="M460" t="s">
        <v>30</v>
      </c>
      <c r="N460">
        <f t="shared" ref="N460:N466" si="172">IF($R460="網路報名",IF($P460="否",1,0),0)</f>
        <v>0</v>
      </c>
      <c r="O460">
        <f t="shared" ref="O460:O466" si="173">IF($R460="網路報名",IF($P460="是",1,0),0)</f>
        <v>1</v>
      </c>
      <c r="P460" t="s">
        <v>29</v>
      </c>
      <c r="R460" t="s">
        <v>31</v>
      </c>
      <c r="S460" t="s">
        <v>738</v>
      </c>
      <c r="T460" t="s">
        <v>1707</v>
      </c>
      <c r="U460">
        <f t="shared" ref="U460:U466" si="174">IF($R460="志工",$AC460*2,IF($R460="網路報名",$AC460,0))</f>
        <v>10</v>
      </c>
      <c r="V460" t="s">
        <v>5002</v>
      </c>
      <c r="W460" t="s">
        <v>5004</v>
      </c>
      <c r="X460" s="25" t="s">
        <v>1567</v>
      </c>
      <c r="Y460">
        <v>2</v>
      </c>
      <c r="Z460">
        <v>107</v>
      </c>
      <c r="AA460">
        <v>1</v>
      </c>
      <c r="AB460">
        <v>1</v>
      </c>
      <c r="AC460">
        <v>10</v>
      </c>
      <c r="AE460" s="74" t="str">
        <f t="shared" si="170"/>
        <v>b06702060林映辰</v>
      </c>
      <c r="AF460" s="74">
        <f t="shared" si="159"/>
        <v>0</v>
      </c>
      <c r="AG460" s="74">
        <f t="shared" si="171"/>
        <v>1</v>
      </c>
      <c r="AH460" s="74">
        <f t="shared" si="160"/>
        <v>10</v>
      </c>
      <c r="AI460" s="74">
        <f t="shared" si="161"/>
        <v>0</v>
      </c>
      <c r="AJ460" s="74">
        <f t="shared" si="162"/>
        <v>0</v>
      </c>
      <c r="AK460" s="74">
        <f t="shared" si="163"/>
        <v>0</v>
      </c>
      <c r="AL460" s="73" t="str">
        <f t="shared" si="164"/>
        <v>系</v>
      </c>
      <c r="AM460" s="73" t="str">
        <f>IF($F460="學生",VLOOKUP($H460,系所名稱!$B$1:$D$122,3,FALSE),"非在校生")</f>
        <v>會計</v>
      </c>
      <c r="AN460" s="74" t="str">
        <f t="shared" si="165"/>
        <v>會計系</v>
      </c>
      <c r="AO460" s="74" t="str">
        <f t="shared" si="166"/>
        <v>會計系</v>
      </c>
    </row>
    <row r="461" spans="1:41">
      <c r="A461" t="s">
        <v>3968</v>
      </c>
      <c r="B461" t="s">
        <v>1703</v>
      </c>
      <c r="C461" t="s">
        <v>1704</v>
      </c>
      <c r="D461" t="s">
        <v>38</v>
      </c>
      <c r="E461" t="s">
        <v>1705</v>
      </c>
      <c r="F461" t="s">
        <v>23</v>
      </c>
      <c r="G461" t="s">
        <v>24</v>
      </c>
      <c r="H461" t="s">
        <v>76</v>
      </c>
      <c r="I461" t="s">
        <v>41</v>
      </c>
      <c r="J461">
        <v>972468402</v>
      </c>
      <c r="K461" t="s">
        <v>1706</v>
      </c>
      <c r="L461" t="s">
        <v>28</v>
      </c>
      <c r="M461" t="s">
        <v>30</v>
      </c>
      <c r="N461">
        <f t="shared" si="172"/>
        <v>0</v>
      </c>
      <c r="O461">
        <f t="shared" si="173"/>
        <v>1</v>
      </c>
      <c r="P461" t="s">
        <v>29</v>
      </c>
      <c r="R461" t="s">
        <v>31</v>
      </c>
      <c r="S461" t="s">
        <v>738</v>
      </c>
      <c r="T461" t="s">
        <v>1707</v>
      </c>
      <c r="U461">
        <f t="shared" si="174"/>
        <v>10</v>
      </c>
      <c r="V461" t="s">
        <v>5002</v>
      </c>
      <c r="W461" t="s">
        <v>5004</v>
      </c>
      <c r="X461" s="25" t="s">
        <v>3816</v>
      </c>
      <c r="Y461">
        <v>2</v>
      </c>
      <c r="Z461">
        <v>107</v>
      </c>
      <c r="AA461">
        <v>1</v>
      </c>
      <c r="AB461">
        <v>1</v>
      </c>
      <c r="AC461">
        <v>10</v>
      </c>
      <c r="AD461" t="s">
        <v>30</v>
      </c>
      <c r="AE461" s="74" t="str">
        <f t="shared" si="170"/>
        <v>b06702060林映辰</v>
      </c>
      <c r="AF461" s="74">
        <f t="shared" si="159"/>
        <v>0</v>
      </c>
      <c r="AG461" s="74">
        <f t="shared" si="171"/>
        <v>1</v>
      </c>
      <c r="AH461" s="74">
        <f t="shared" si="160"/>
        <v>10</v>
      </c>
      <c r="AI461" s="74">
        <f t="shared" si="161"/>
        <v>0</v>
      </c>
      <c r="AJ461" s="74">
        <f t="shared" si="162"/>
        <v>0</v>
      </c>
      <c r="AK461" s="74">
        <f t="shared" si="163"/>
        <v>0</v>
      </c>
      <c r="AL461" s="73" t="str">
        <f t="shared" si="164"/>
        <v>系</v>
      </c>
      <c r="AM461" s="73" t="str">
        <f>IF($F461="學生",VLOOKUP($H461,系所名稱!$B$1:$D$122,3,FALSE),"非在校生")</f>
        <v>會計</v>
      </c>
      <c r="AN461" s="74" t="str">
        <f t="shared" si="165"/>
        <v>會計系</v>
      </c>
      <c r="AO461" s="74" t="str">
        <f t="shared" si="166"/>
        <v>會計系</v>
      </c>
    </row>
    <row r="462" spans="1:41">
      <c r="A462" t="s">
        <v>1144</v>
      </c>
      <c r="B462" t="s">
        <v>1145</v>
      </c>
      <c r="C462" t="s">
        <v>1146</v>
      </c>
      <c r="D462" t="s">
        <v>21</v>
      </c>
      <c r="E462" t="s">
        <v>1147</v>
      </c>
      <c r="F462" t="s">
        <v>23</v>
      </c>
      <c r="G462" t="s">
        <v>137</v>
      </c>
      <c r="H462" t="s">
        <v>838</v>
      </c>
      <c r="I462" t="s">
        <v>41</v>
      </c>
      <c r="J462">
        <v>955520707</v>
      </c>
      <c r="K462" t="s">
        <v>1148</v>
      </c>
      <c r="L462" t="s">
        <v>28</v>
      </c>
      <c r="M462" t="s">
        <v>30</v>
      </c>
      <c r="N462">
        <f t="shared" si="172"/>
        <v>0</v>
      </c>
      <c r="O462">
        <f t="shared" si="173"/>
        <v>1</v>
      </c>
      <c r="P462" t="s">
        <v>29</v>
      </c>
      <c r="R462" s="78" t="s">
        <v>1063</v>
      </c>
      <c r="S462" t="s">
        <v>1149</v>
      </c>
      <c r="T462" t="s">
        <v>1150</v>
      </c>
      <c r="U462">
        <f t="shared" si="174"/>
        <v>10</v>
      </c>
      <c r="V462" t="s">
        <v>5002</v>
      </c>
      <c r="W462" t="s">
        <v>5004</v>
      </c>
      <c r="X462" s="25" t="s">
        <v>1065</v>
      </c>
      <c r="Y462">
        <v>2</v>
      </c>
      <c r="Z462">
        <v>107</v>
      </c>
      <c r="AA462">
        <v>1</v>
      </c>
      <c r="AB462">
        <v>1</v>
      </c>
      <c r="AC462">
        <v>10</v>
      </c>
      <c r="AD462" t="s">
        <v>30</v>
      </c>
      <c r="AE462" s="74" t="str">
        <f t="shared" si="170"/>
        <v>b04302203林柏均</v>
      </c>
      <c r="AF462" s="74">
        <f t="shared" si="159"/>
        <v>0</v>
      </c>
      <c r="AG462" s="74">
        <f t="shared" si="171"/>
        <v>1</v>
      </c>
      <c r="AH462" s="74">
        <f t="shared" si="160"/>
        <v>10</v>
      </c>
      <c r="AI462" s="74">
        <f t="shared" si="161"/>
        <v>0</v>
      </c>
      <c r="AJ462" s="74">
        <f t="shared" si="162"/>
        <v>0</v>
      </c>
      <c r="AK462" s="74">
        <f t="shared" si="163"/>
        <v>0</v>
      </c>
      <c r="AL462" s="73" t="str">
        <f t="shared" si="164"/>
        <v>系</v>
      </c>
      <c r="AM462" s="73" t="str">
        <f>IF($F462="學生",VLOOKUP($H462,系所名稱!$B$1:$D$122,3,FALSE),"非在校生")</f>
        <v>其他</v>
      </c>
      <c r="AN462" s="74" t="str">
        <f t="shared" si="165"/>
        <v>其他系所</v>
      </c>
      <c r="AO462" s="74" t="str">
        <f t="shared" si="166"/>
        <v>其他系所</v>
      </c>
    </row>
    <row r="463" spans="1:41">
      <c r="A463" t="s">
        <v>1568</v>
      </c>
      <c r="B463" t="s">
        <v>1145</v>
      </c>
      <c r="C463" t="s">
        <v>1146</v>
      </c>
      <c r="D463" t="s">
        <v>21</v>
      </c>
      <c r="E463" t="s">
        <v>1147</v>
      </c>
      <c r="F463" t="s">
        <v>23</v>
      </c>
      <c r="G463" t="s">
        <v>137</v>
      </c>
      <c r="H463" t="s">
        <v>838</v>
      </c>
      <c r="I463" t="s">
        <v>41</v>
      </c>
      <c r="J463">
        <v>955520707</v>
      </c>
      <c r="K463" t="s">
        <v>1148</v>
      </c>
      <c r="L463" t="s">
        <v>28</v>
      </c>
      <c r="M463" t="s">
        <v>30</v>
      </c>
      <c r="N463">
        <f t="shared" si="172"/>
        <v>1</v>
      </c>
      <c r="O463">
        <f t="shared" si="173"/>
        <v>0</v>
      </c>
      <c r="P463" t="s">
        <v>30</v>
      </c>
      <c r="R463" t="s">
        <v>31</v>
      </c>
      <c r="S463" t="s">
        <v>1149</v>
      </c>
      <c r="T463" t="s">
        <v>1150</v>
      </c>
      <c r="U463">
        <f t="shared" si="174"/>
        <v>10</v>
      </c>
      <c r="V463" t="s">
        <v>5002</v>
      </c>
      <c r="W463" t="s">
        <v>5004</v>
      </c>
      <c r="X463" s="25" t="s">
        <v>1567</v>
      </c>
      <c r="Y463">
        <v>2</v>
      </c>
      <c r="Z463">
        <v>107</v>
      </c>
      <c r="AA463">
        <v>1</v>
      </c>
      <c r="AB463">
        <v>1</v>
      </c>
      <c r="AC463">
        <v>10</v>
      </c>
      <c r="AE463" s="74" t="str">
        <f t="shared" si="170"/>
        <v>b04302203林柏均</v>
      </c>
      <c r="AF463" s="74">
        <f t="shared" si="159"/>
        <v>1</v>
      </c>
      <c r="AG463" s="74">
        <f t="shared" si="171"/>
        <v>0</v>
      </c>
      <c r="AH463" s="74">
        <f t="shared" si="160"/>
        <v>0</v>
      </c>
      <c r="AI463" s="74">
        <f t="shared" si="161"/>
        <v>1</v>
      </c>
      <c r="AJ463" s="74">
        <f t="shared" si="162"/>
        <v>0</v>
      </c>
      <c r="AK463" s="74">
        <f t="shared" si="163"/>
        <v>0</v>
      </c>
      <c r="AL463" s="73" t="str">
        <f t="shared" si="164"/>
        <v>系</v>
      </c>
      <c r="AM463" s="73" t="str">
        <f>IF($F463="學生",VLOOKUP($H463,系所名稱!$B$1:$D$122,3,FALSE),"非在校生")</f>
        <v>其他</v>
      </c>
      <c r="AN463" s="74" t="str">
        <f t="shared" si="165"/>
        <v>其他系所</v>
      </c>
      <c r="AO463" s="74" t="str">
        <f t="shared" si="166"/>
        <v>其他系所</v>
      </c>
    </row>
    <row r="464" spans="1:41">
      <c r="A464" t="s">
        <v>1130</v>
      </c>
      <c r="B464" t="s">
        <v>1131</v>
      </c>
      <c r="C464" t="s">
        <v>1132</v>
      </c>
      <c r="D464" t="s">
        <v>38</v>
      </c>
      <c r="E464" t="s">
        <v>1133</v>
      </c>
      <c r="F464" t="s">
        <v>23</v>
      </c>
      <c r="G464" t="s">
        <v>24</v>
      </c>
      <c r="H464" t="s">
        <v>40</v>
      </c>
      <c r="I464" t="s">
        <v>41</v>
      </c>
      <c r="J464">
        <v>932911146</v>
      </c>
      <c r="K464" t="s">
        <v>1134</v>
      </c>
      <c r="L464" t="s">
        <v>28</v>
      </c>
      <c r="M464" t="s">
        <v>30</v>
      </c>
      <c r="N464">
        <f t="shared" si="172"/>
        <v>1</v>
      </c>
      <c r="O464">
        <f t="shared" si="173"/>
        <v>0</v>
      </c>
      <c r="P464" t="s">
        <v>30</v>
      </c>
      <c r="R464" t="s">
        <v>1063</v>
      </c>
      <c r="S464" t="s">
        <v>1135</v>
      </c>
      <c r="T464" t="s">
        <v>1136</v>
      </c>
      <c r="U464">
        <f t="shared" si="174"/>
        <v>10</v>
      </c>
      <c r="V464" t="s">
        <v>5002</v>
      </c>
      <c r="W464" t="s">
        <v>5004</v>
      </c>
      <c r="X464" s="25" t="s">
        <v>1065</v>
      </c>
      <c r="Y464">
        <v>2</v>
      </c>
      <c r="Z464">
        <v>107</v>
      </c>
      <c r="AA464">
        <v>1</v>
      </c>
      <c r="AB464">
        <v>1</v>
      </c>
      <c r="AC464">
        <v>10</v>
      </c>
      <c r="AD464" t="s">
        <v>30</v>
      </c>
      <c r="AE464" s="74" t="str">
        <f t="shared" si="170"/>
        <v>b06704014林禹安</v>
      </c>
      <c r="AF464" s="74">
        <f t="shared" si="159"/>
        <v>1</v>
      </c>
      <c r="AG464" s="74">
        <f t="shared" si="171"/>
        <v>0</v>
      </c>
      <c r="AH464" s="74">
        <f t="shared" si="160"/>
        <v>0</v>
      </c>
      <c r="AI464" s="74">
        <f t="shared" si="161"/>
        <v>1</v>
      </c>
      <c r="AJ464" s="74">
        <f t="shared" si="162"/>
        <v>0</v>
      </c>
      <c r="AK464" s="74">
        <f t="shared" si="163"/>
        <v>0</v>
      </c>
      <c r="AL464" s="73" t="str">
        <f t="shared" si="164"/>
        <v>系</v>
      </c>
      <c r="AM464" s="73" t="str">
        <f>IF($F464="學生",VLOOKUP($H464,系所名稱!$B$1:$D$122,3,FALSE),"非在校生")</f>
        <v>國企</v>
      </c>
      <c r="AN464" s="74" t="str">
        <f t="shared" si="165"/>
        <v>國企系</v>
      </c>
      <c r="AO464" s="74" t="str">
        <f t="shared" si="166"/>
        <v>國企系</v>
      </c>
    </row>
    <row r="465" spans="1:41">
      <c r="A465" t="s">
        <v>3319</v>
      </c>
      <c r="B465" t="s">
        <v>3320</v>
      </c>
      <c r="C465" t="s">
        <v>3321</v>
      </c>
      <c r="D465" t="s">
        <v>38</v>
      </c>
      <c r="E465" t="s">
        <v>805</v>
      </c>
      <c r="F465" t="s">
        <v>23</v>
      </c>
      <c r="G465" t="s">
        <v>24</v>
      </c>
      <c r="H465" t="s">
        <v>187</v>
      </c>
      <c r="I465" t="s">
        <v>41</v>
      </c>
      <c r="J465">
        <v>975732805</v>
      </c>
      <c r="K465" t="s">
        <v>3322</v>
      </c>
      <c r="L465" t="s">
        <v>28</v>
      </c>
      <c r="M465" t="s">
        <v>30</v>
      </c>
      <c r="N465">
        <f t="shared" si="172"/>
        <v>1</v>
      </c>
      <c r="O465">
        <f t="shared" si="173"/>
        <v>0</v>
      </c>
      <c r="P465" t="s">
        <v>30</v>
      </c>
      <c r="R465" t="s">
        <v>3300</v>
      </c>
      <c r="S465" t="s">
        <v>3323</v>
      </c>
      <c r="T465" t="s">
        <v>3324</v>
      </c>
      <c r="U465">
        <f t="shared" si="174"/>
        <v>10</v>
      </c>
      <c r="V465" t="s">
        <v>3318</v>
      </c>
      <c r="W465" t="s">
        <v>5006</v>
      </c>
      <c r="X465" s="25" t="s">
        <v>5003</v>
      </c>
      <c r="Y465">
        <v>2</v>
      </c>
      <c r="Z465">
        <v>107</v>
      </c>
      <c r="AA465">
        <v>1</v>
      </c>
      <c r="AB465">
        <v>1</v>
      </c>
      <c r="AC465">
        <v>10</v>
      </c>
      <c r="AE465" s="74" t="str">
        <f t="shared" si="170"/>
        <v>b06701107林胤全</v>
      </c>
      <c r="AF465" s="74">
        <f t="shared" si="159"/>
        <v>1</v>
      </c>
      <c r="AG465" s="74">
        <f t="shared" si="171"/>
        <v>0</v>
      </c>
      <c r="AH465" s="74">
        <f t="shared" si="160"/>
        <v>0</v>
      </c>
      <c r="AI465" s="74">
        <f t="shared" si="161"/>
        <v>1</v>
      </c>
      <c r="AJ465" s="74">
        <f t="shared" si="162"/>
        <v>0</v>
      </c>
      <c r="AK465" s="74">
        <f t="shared" si="163"/>
        <v>0</v>
      </c>
      <c r="AL465" s="73" t="str">
        <f t="shared" si="164"/>
        <v>系</v>
      </c>
      <c r="AM465" s="73" t="str">
        <f>IF($F465="學生",VLOOKUP($H465,系所名稱!$B$1:$D$122,3,FALSE),"非在校生")</f>
        <v>工管</v>
      </c>
      <c r="AN465" s="74" t="str">
        <f t="shared" si="165"/>
        <v>工管系</v>
      </c>
      <c r="AO465" s="74" t="str">
        <f t="shared" si="166"/>
        <v>工管系</v>
      </c>
    </row>
    <row r="466" spans="1:41">
      <c r="A466" t="s">
        <v>2959</v>
      </c>
      <c r="B466" t="s">
        <v>2960</v>
      </c>
      <c r="C466" t="s">
        <v>2961</v>
      </c>
      <c r="D466" t="s">
        <v>21</v>
      </c>
      <c r="E466" t="s">
        <v>2962</v>
      </c>
      <c r="F466" t="s">
        <v>23</v>
      </c>
      <c r="G466" t="s">
        <v>24</v>
      </c>
      <c r="H466" t="s">
        <v>187</v>
      </c>
      <c r="I466" t="s">
        <v>41</v>
      </c>
      <c r="J466">
        <v>905731058</v>
      </c>
      <c r="K466" t="s">
        <v>2963</v>
      </c>
      <c r="L466" t="s">
        <v>28</v>
      </c>
      <c r="M466" t="s">
        <v>30</v>
      </c>
      <c r="N466">
        <f t="shared" si="172"/>
        <v>0</v>
      </c>
      <c r="O466">
        <f t="shared" si="173"/>
        <v>1</v>
      </c>
      <c r="P466" t="s">
        <v>29</v>
      </c>
      <c r="R466" t="s">
        <v>2775</v>
      </c>
      <c r="S466" t="s">
        <v>2964</v>
      </c>
      <c r="T466" t="s">
        <v>2965</v>
      </c>
      <c r="U466">
        <f t="shared" si="174"/>
        <v>10</v>
      </c>
      <c r="V466" t="s">
        <v>5002</v>
      </c>
      <c r="W466" t="s">
        <v>5004</v>
      </c>
      <c r="X466" s="25" t="s">
        <v>3292</v>
      </c>
      <c r="Y466">
        <v>2</v>
      </c>
      <c r="Z466">
        <v>107</v>
      </c>
      <c r="AA466">
        <v>1</v>
      </c>
      <c r="AB466">
        <v>1</v>
      </c>
      <c r="AC466">
        <v>10</v>
      </c>
      <c r="AD466" t="s">
        <v>30</v>
      </c>
      <c r="AE466" s="74" t="str">
        <f t="shared" si="170"/>
        <v>b05701140林郁庭</v>
      </c>
      <c r="AF466" s="74">
        <f t="shared" si="159"/>
        <v>0</v>
      </c>
      <c r="AG466" s="74">
        <f t="shared" si="171"/>
        <v>1</v>
      </c>
      <c r="AH466" s="74">
        <f t="shared" si="160"/>
        <v>10</v>
      </c>
      <c r="AI466" s="74">
        <f t="shared" si="161"/>
        <v>0</v>
      </c>
      <c r="AJ466" s="74">
        <f t="shared" si="162"/>
        <v>0</v>
      </c>
      <c r="AK466" s="74">
        <f t="shared" si="163"/>
        <v>0</v>
      </c>
      <c r="AL466" s="73" t="str">
        <f t="shared" si="164"/>
        <v>系</v>
      </c>
      <c r="AM466" s="73" t="str">
        <f>IF($F466="學生",VLOOKUP($H466,系所名稱!$B$1:$D$122,3,FALSE),"非在校生")</f>
        <v>工管</v>
      </c>
      <c r="AN466" s="74" t="str">
        <f t="shared" si="165"/>
        <v>工管系</v>
      </c>
      <c r="AO466" s="74" t="str">
        <f t="shared" si="166"/>
        <v>工管系</v>
      </c>
    </row>
    <row r="467" spans="1:41">
      <c r="A467" t="s">
        <v>5755</v>
      </c>
      <c r="B467" t="s">
        <v>2960</v>
      </c>
      <c r="C467" t="s">
        <v>2961</v>
      </c>
      <c r="D467" t="s">
        <v>21</v>
      </c>
      <c r="E467" t="s">
        <v>2962</v>
      </c>
      <c r="F467" t="s">
        <v>23</v>
      </c>
      <c r="G467" t="s">
        <v>24</v>
      </c>
      <c r="H467" t="s">
        <v>187</v>
      </c>
      <c r="I467" t="s">
        <v>41</v>
      </c>
      <c r="J467">
        <v>905731058</v>
      </c>
      <c r="K467" t="s">
        <v>2963</v>
      </c>
      <c r="L467" t="s">
        <v>28</v>
      </c>
      <c r="M467" t="s">
        <v>30</v>
      </c>
      <c r="N467" t="s">
        <v>4952</v>
      </c>
      <c r="P467" t="s">
        <v>5756</v>
      </c>
      <c r="R467" t="s">
        <v>5706</v>
      </c>
      <c r="S467" t="s">
        <v>5757</v>
      </c>
      <c r="T467" t="s">
        <v>2965</v>
      </c>
      <c r="U467">
        <v>6</v>
      </c>
      <c r="V467" t="s">
        <v>5708</v>
      </c>
      <c r="W467" t="s">
        <v>5709</v>
      </c>
      <c r="X467" s="25" t="s">
        <v>5710</v>
      </c>
      <c r="Y467">
        <v>2</v>
      </c>
      <c r="Z467">
        <v>107</v>
      </c>
      <c r="AA467">
        <v>1</v>
      </c>
      <c r="AB467">
        <v>1</v>
      </c>
      <c r="AC467">
        <v>10</v>
      </c>
      <c r="AD467" t="s">
        <v>30</v>
      </c>
      <c r="AE467" s="74" t="str">
        <f t="shared" si="170"/>
        <v>b05701140林郁庭</v>
      </c>
      <c r="AF467" s="74">
        <f t="shared" si="159"/>
        <v>1</v>
      </c>
      <c r="AG467" s="74">
        <f t="shared" si="171"/>
        <v>0</v>
      </c>
      <c r="AH467" s="74">
        <f t="shared" si="160"/>
        <v>0</v>
      </c>
      <c r="AI467" s="74">
        <f t="shared" si="161"/>
        <v>1</v>
      </c>
      <c r="AJ467" s="74">
        <f t="shared" si="162"/>
        <v>0</v>
      </c>
      <c r="AK467" s="74">
        <f t="shared" si="163"/>
        <v>0</v>
      </c>
      <c r="AL467" s="73" t="str">
        <f t="shared" si="164"/>
        <v>系</v>
      </c>
      <c r="AM467" s="73" t="str">
        <f>IF($F467="學生",VLOOKUP($H467,系所名稱!$B$1:$D$122,3,FALSE),"非在校生")</f>
        <v>工管</v>
      </c>
      <c r="AN467" s="74" t="str">
        <f t="shared" si="165"/>
        <v>工管系</v>
      </c>
      <c r="AO467" s="74" t="str">
        <f t="shared" si="166"/>
        <v>工管系</v>
      </c>
    </row>
    <row r="468" spans="1:41">
      <c r="A468" t="s">
        <v>3269</v>
      </c>
      <c r="B468" t="s">
        <v>3270</v>
      </c>
      <c r="C468" t="s">
        <v>3271</v>
      </c>
      <c r="D468" t="s">
        <v>21</v>
      </c>
      <c r="E468" t="s">
        <v>3272</v>
      </c>
      <c r="F468" t="s">
        <v>23</v>
      </c>
      <c r="G468" t="s">
        <v>24</v>
      </c>
      <c r="H468" t="s">
        <v>40</v>
      </c>
      <c r="I468" t="s">
        <v>50</v>
      </c>
      <c r="J468">
        <v>975292331</v>
      </c>
      <c r="K468" t="s">
        <v>3273</v>
      </c>
      <c r="L468" t="s">
        <v>28</v>
      </c>
      <c r="M468" t="s">
        <v>29</v>
      </c>
      <c r="N468">
        <f t="shared" ref="N468:N474" si="175">IF($R468="網路報名",IF($P468="否",1,0),0)</f>
        <v>0</v>
      </c>
      <c r="O468">
        <f t="shared" ref="O468:O474" si="176">IF($R468="網路報名",IF($P468="是",1,0),0)</f>
        <v>0</v>
      </c>
      <c r="P468" t="s">
        <v>29</v>
      </c>
      <c r="R468" t="s">
        <v>1045</v>
      </c>
      <c r="T468" t="s">
        <v>3274</v>
      </c>
      <c r="U468">
        <f t="shared" ref="U468:U474" si="177">IF($R468="志工",$AC468*2,IF($R468="網路報名",$AC468,0))</f>
        <v>0</v>
      </c>
      <c r="V468" t="s">
        <v>5002</v>
      </c>
      <c r="W468" t="s">
        <v>5004</v>
      </c>
      <c r="X468" s="25" t="s">
        <v>3292</v>
      </c>
      <c r="Y468">
        <v>2</v>
      </c>
      <c r="Z468">
        <v>107</v>
      </c>
      <c r="AA468">
        <v>1</v>
      </c>
      <c r="AB468">
        <v>1</v>
      </c>
      <c r="AC468">
        <v>10</v>
      </c>
      <c r="AE468" s="74" t="str">
        <f t="shared" si="170"/>
        <v>r06724032林郁綺</v>
      </c>
      <c r="AF468" s="74">
        <f t="shared" si="159"/>
        <v>0</v>
      </c>
      <c r="AG468" s="74">
        <f t="shared" si="171"/>
        <v>0</v>
      </c>
      <c r="AH468" s="74">
        <f t="shared" si="160"/>
        <v>0</v>
      </c>
      <c r="AI468" s="74">
        <f t="shared" si="161"/>
        <v>0</v>
      </c>
      <c r="AJ468" s="74">
        <f t="shared" si="162"/>
        <v>1</v>
      </c>
      <c r="AK468" s="74">
        <f t="shared" si="163"/>
        <v>0</v>
      </c>
      <c r="AL468" s="73" t="str">
        <f t="shared" si="164"/>
        <v>所</v>
      </c>
      <c r="AM468" s="73" t="str">
        <f>IF($F468="學生",VLOOKUP($H468,系所名稱!$B$1:$D$122,3,FALSE),"非在校生")</f>
        <v>國企</v>
      </c>
      <c r="AN468" s="74" t="str">
        <f t="shared" si="165"/>
        <v>國企所</v>
      </c>
      <c r="AO468" s="74" t="str">
        <f t="shared" si="166"/>
        <v>國企所</v>
      </c>
    </row>
    <row r="469" spans="1:41">
      <c r="A469" t="s">
        <v>3823</v>
      </c>
      <c r="B469" t="s">
        <v>3270</v>
      </c>
      <c r="C469" t="s">
        <v>3271</v>
      </c>
      <c r="D469" t="s">
        <v>21</v>
      </c>
      <c r="E469" t="s">
        <v>3272</v>
      </c>
      <c r="F469" t="s">
        <v>23</v>
      </c>
      <c r="G469" t="s">
        <v>24</v>
      </c>
      <c r="H469" t="s">
        <v>40</v>
      </c>
      <c r="I469" t="s">
        <v>50</v>
      </c>
      <c r="J469">
        <v>975292331</v>
      </c>
      <c r="K469" t="s">
        <v>3273</v>
      </c>
      <c r="L469" t="s">
        <v>28</v>
      </c>
      <c r="M469" t="s">
        <v>29</v>
      </c>
      <c r="N469">
        <f t="shared" si="175"/>
        <v>1</v>
      </c>
      <c r="O469">
        <f t="shared" si="176"/>
        <v>0</v>
      </c>
      <c r="P469" t="s">
        <v>30</v>
      </c>
      <c r="R469" t="s">
        <v>31</v>
      </c>
      <c r="S469" t="s">
        <v>297</v>
      </c>
      <c r="T469" t="s">
        <v>3274</v>
      </c>
      <c r="U469">
        <f t="shared" si="177"/>
        <v>10</v>
      </c>
      <c r="V469" t="s">
        <v>5002</v>
      </c>
      <c r="W469" t="s">
        <v>5004</v>
      </c>
      <c r="X469" s="25" t="s">
        <v>3816</v>
      </c>
      <c r="Y469">
        <v>2</v>
      </c>
      <c r="Z469">
        <v>107</v>
      </c>
      <c r="AA469">
        <v>1</v>
      </c>
      <c r="AB469">
        <v>1</v>
      </c>
      <c r="AC469">
        <v>10</v>
      </c>
      <c r="AD469" t="s">
        <v>29</v>
      </c>
      <c r="AE469" s="74" t="str">
        <f t="shared" si="170"/>
        <v>r06724032林郁綺</v>
      </c>
      <c r="AF469" s="74">
        <f t="shared" si="159"/>
        <v>1</v>
      </c>
      <c r="AG469" s="74">
        <f t="shared" si="171"/>
        <v>0</v>
      </c>
      <c r="AH469" s="74">
        <f t="shared" si="160"/>
        <v>0</v>
      </c>
      <c r="AI469" s="74">
        <f t="shared" si="161"/>
        <v>1</v>
      </c>
      <c r="AJ469" s="74">
        <f t="shared" si="162"/>
        <v>0</v>
      </c>
      <c r="AK469" s="74">
        <f t="shared" si="163"/>
        <v>0</v>
      </c>
      <c r="AL469" s="73" t="str">
        <f t="shared" si="164"/>
        <v>所</v>
      </c>
      <c r="AM469" s="73" t="str">
        <f>IF($F469="學生",VLOOKUP($H469,系所名稱!$B$1:$D$122,3,FALSE),"非在校生")</f>
        <v>國企</v>
      </c>
      <c r="AN469" s="74" t="str">
        <f t="shared" si="165"/>
        <v>國企所</v>
      </c>
      <c r="AO469" s="74" t="str">
        <f t="shared" si="166"/>
        <v>國企所</v>
      </c>
    </row>
    <row r="470" spans="1:41">
      <c r="A470" t="s">
        <v>2608</v>
      </c>
      <c r="B470" t="s">
        <v>2609</v>
      </c>
      <c r="C470" t="s">
        <v>2610</v>
      </c>
      <c r="D470" t="s">
        <v>21</v>
      </c>
      <c r="E470" t="s">
        <v>2611</v>
      </c>
      <c r="F470" t="s">
        <v>23</v>
      </c>
      <c r="G470" t="s">
        <v>58</v>
      </c>
      <c r="H470" t="s">
        <v>499</v>
      </c>
      <c r="I470" t="s">
        <v>41</v>
      </c>
      <c r="J470">
        <v>987699680</v>
      </c>
      <c r="K470" t="s">
        <v>2612</v>
      </c>
      <c r="L470" t="s">
        <v>28</v>
      </c>
      <c r="M470" t="s">
        <v>30</v>
      </c>
      <c r="N470">
        <f t="shared" si="175"/>
        <v>0</v>
      </c>
      <c r="O470">
        <f t="shared" si="176"/>
        <v>1</v>
      </c>
      <c r="P470" t="s">
        <v>29</v>
      </c>
      <c r="R470" t="s">
        <v>2017</v>
      </c>
      <c r="S470" t="s">
        <v>2569</v>
      </c>
      <c r="T470" t="s">
        <v>2613</v>
      </c>
      <c r="U470">
        <f t="shared" si="177"/>
        <v>10</v>
      </c>
      <c r="V470" t="s">
        <v>5002</v>
      </c>
      <c r="W470" t="s">
        <v>5004</v>
      </c>
      <c r="X470" s="25" t="s">
        <v>1996</v>
      </c>
      <c r="Y470">
        <v>2</v>
      </c>
      <c r="Z470">
        <v>107</v>
      </c>
      <c r="AA470">
        <v>1</v>
      </c>
      <c r="AB470">
        <v>1</v>
      </c>
      <c r="AC470">
        <v>10</v>
      </c>
      <c r="AD470" t="s">
        <v>29</v>
      </c>
      <c r="AE470" s="74" t="str">
        <f t="shared" si="170"/>
        <v>b07107015林倢如</v>
      </c>
      <c r="AF470" s="74">
        <f t="shared" si="159"/>
        <v>0</v>
      </c>
      <c r="AG470" s="74">
        <f t="shared" si="171"/>
        <v>1</v>
      </c>
      <c r="AH470" s="74">
        <f t="shared" si="160"/>
        <v>10</v>
      </c>
      <c r="AI470" s="74">
        <f t="shared" si="161"/>
        <v>0</v>
      </c>
      <c r="AJ470" s="74">
        <f t="shared" si="162"/>
        <v>0</v>
      </c>
      <c r="AK470" s="74">
        <f t="shared" si="163"/>
        <v>0</v>
      </c>
      <c r="AL470" s="73" t="str">
        <f t="shared" si="164"/>
        <v>系</v>
      </c>
      <c r="AM470" s="73" t="str">
        <f>IF($F470="學生",VLOOKUP($H470,系所名稱!$B$1:$D$122,3,FALSE),"非在校生")</f>
        <v>其他</v>
      </c>
      <c r="AN470" s="74" t="str">
        <f t="shared" si="165"/>
        <v>其他系所</v>
      </c>
      <c r="AO470" s="74" t="str">
        <f t="shared" si="166"/>
        <v>其他系所</v>
      </c>
    </row>
    <row r="471" spans="1:41">
      <c r="A471" t="s">
        <v>1708</v>
      </c>
      <c r="B471" t="s">
        <v>1709</v>
      </c>
      <c r="C471" t="s">
        <v>1710</v>
      </c>
      <c r="D471" t="s">
        <v>38</v>
      </c>
      <c r="E471" t="s">
        <v>1711</v>
      </c>
      <c r="F471" t="s">
        <v>23</v>
      </c>
      <c r="G471" t="s">
        <v>24</v>
      </c>
      <c r="H471" t="s">
        <v>257</v>
      </c>
      <c r="I471" t="s">
        <v>41</v>
      </c>
      <c r="J471">
        <v>978526957</v>
      </c>
      <c r="K471" t="s">
        <v>1712</v>
      </c>
      <c r="L471" t="s">
        <v>28</v>
      </c>
      <c r="M471" t="s">
        <v>30</v>
      </c>
      <c r="N471">
        <f t="shared" si="175"/>
        <v>0</v>
      </c>
      <c r="O471">
        <f t="shared" si="176"/>
        <v>1</v>
      </c>
      <c r="P471" t="s">
        <v>29</v>
      </c>
      <c r="R471" t="s">
        <v>31</v>
      </c>
      <c r="S471" t="s">
        <v>1713</v>
      </c>
      <c r="T471" t="s">
        <v>1714</v>
      </c>
      <c r="U471">
        <f t="shared" si="177"/>
        <v>10</v>
      </c>
      <c r="V471" t="s">
        <v>5002</v>
      </c>
      <c r="W471" t="s">
        <v>5004</v>
      </c>
      <c r="X471" s="25" t="s">
        <v>1567</v>
      </c>
      <c r="Y471">
        <v>2</v>
      </c>
      <c r="Z471">
        <v>107</v>
      </c>
      <c r="AA471">
        <v>1</v>
      </c>
      <c r="AB471">
        <v>1</v>
      </c>
      <c r="AC471">
        <v>10</v>
      </c>
      <c r="AE471" s="74" t="str">
        <f t="shared" si="170"/>
        <v>b04703075林哲毅</v>
      </c>
      <c r="AF471" s="74">
        <f t="shared" si="159"/>
        <v>0</v>
      </c>
      <c r="AG471" s="74">
        <f t="shared" si="171"/>
        <v>1</v>
      </c>
      <c r="AH471" s="74">
        <f t="shared" si="160"/>
        <v>10</v>
      </c>
      <c r="AI471" s="74">
        <f t="shared" si="161"/>
        <v>0</v>
      </c>
      <c r="AJ471" s="74">
        <f t="shared" si="162"/>
        <v>0</v>
      </c>
      <c r="AK471" s="74">
        <f t="shared" si="163"/>
        <v>0</v>
      </c>
      <c r="AL471" s="73" t="str">
        <f t="shared" si="164"/>
        <v>系</v>
      </c>
      <c r="AM471" s="73" t="str">
        <f>IF($F471="學生",VLOOKUP($H471,系所名稱!$B$1:$D$122,3,FALSE),"非在校生")</f>
        <v>財金</v>
      </c>
      <c r="AN471" s="74" t="str">
        <f t="shared" si="165"/>
        <v>財金系</v>
      </c>
      <c r="AO471" s="74" t="str">
        <f t="shared" si="166"/>
        <v>財金系</v>
      </c>
    </row>
    <row r="472" spans="1:41">
      <c r="A472" t="s">
        <v>1383</v>
      </c>
      <c r="B472" t="s">
        <v>1384</v>
      </c>
      <c r="C472" t="s">
        <v>1385</v>
      </c>
      <c r="D472" t="s">
        <v>38</v>
      </c>
      <c r="E472" t="s">
        <v>1386</v>
      </c>
      <c r="F472" t="s">
        <v>23</v>
      </c>
      <c r="G472" t="s">
        <v>67</v>
      </c>
      <c r="H472" t="s">
        <v>123</v>
      </c>
      <c r="I472" t="s">
        <v>50</v>
      </c>
      <c r="J472">
        <v>935502252</v>
      </c>
      <c r="K472" t="s">
        <v>1387</v>
      </c>
      <c r="L472" t="s">
        <v>28</v>
      </c>
      <c r="M472" t="s">
        <v>30</v>
      </c>
      <c r="N472">
        <f t="shared" si="175"/>
        <v>0</v>
      </c>
      <c r="O472">
        <f t="shared" si="176"/>
        <v>1</v>
      </c>
      <c r="P472" t="s">
        <v>29</v>
      </c>
      <c r="R472" t="s">
        <v>31</v>
      </c>
      <c r="S472" t="s">
        <v>297</v>
      </c>
      <c r="T472" t="s">
        <v>1388</v>
      </c>
      <c r="U472">
        <f t="shared" si="177"/>
        <v>10</v>
      </c>
      <c r="V472" t="s">
        <v>5002</v>
      </c>
      <c r="W472" t="s">
        <v>5004</v>
      </c>
      <c r="X472" s="25" t="s">
        <v>1285</v>
      </c>
      <c r="Y472">
        <v>2</v>
      </c>
      <c r="Z472">
        <v>107</v>
      </c>
      <c r="AA472">
        <v>1</v>
      </c>
      <c r="AB472">
        <v>1</v>
      </c>
      <c r="AC472">
        <v>10</v>
      </c>
      <c r="AD472" t="s">
        <v>30</v>
      </c>
      <c r="AE472" s="74" t="str">
        <f t="shared" si="170"/>
        <v>r07627019林宸逸</v>
      </c>
      <c r="AF472" s="74">
        <f t="shared" si="159"/>
        <v>0</v>
      </c>
      <c r="AG472" s="74">
        <f t="shared" si="171"/>
        <v>1</v>
      </c>
      <c r="AH472" s="74">
        <f t="shared" si="160"/>
        <v>10</v>
      </c>
      <c r="AI472" s="74">
        <f t="shared" si="161"/>
        <v>0</v>
      </c>
      <c r="AJ472" s="74">
        <f t="shared" si="162"/>
        <v>0</v>
      </c>
      <c r="AK472" s="74">
        <f t="shared" si="163"/>
        <v>0</v>
      </c>
      <c r="AL472" s="73" t="str">
        <f t="shared" si="164"/>
        <v>所</v>
      </c>
      <c r="AM472" s="73" t="str">
        <f>IF($F472="學生",VLOOKUP($H472,系所名稱!$B$1:$D$122,3,FALSE),"非在校生")</f>
        <v>其他</v>
      </c>
      <c r="AN472" s="74" t="str">
        <f t="shared" si="165"/>
        <v>其他系所</v>
      </c>
      <c r="AO472" s="74" t="str">
        <f t="shared" si="166"/>
        <v>其他系所</v>
      </c>
    </row>
    <row r="473" spans="1:41">
      <c r="A473" t="s">
        <v>2152</v>
      </c>
      <c r="B473" t="s">
        <v>1384</v>
      </c>
      <c r="C473" t="s">
        <v>1385</v>
      </c>
      <c r="D473" t="s">
        <v>38</v>
      </c>
      <c r="E473" t="s">
        <v>1386</v>
      </c>
      <c r="F473" t="s">
        <v>23</v>
      </c>
      <c r="G473" t="s">
        <v>67</v>
      </c>
      <c r="H473" t="s">
        <v>123</v>
      </c>
      <c r="I473" t="s">
        <v>50</v>
      </c>
      <c r="J473">
        <v>935502252</v>
      </c>
      <c r="K473" t="s">
        <v>2153</v>
      </c>
      <c r="L473" t="s">
        <v>28</v>
      </c>
      <c r="M473" t="s">
        <v>30</v>
      </c>
      <c r="N473">
        <f t="shared" si="175"/>
        <v>0</v>
      </c>
      <c r="O473">
        <f t="shared" si="176"/>
        <v>1</v>
      </c>
      <c r="P473" t="s">
        <v>29</v>
      </c>
      <c r="R473" t="s">
        <v>2021</v>
      </c>
      <c r="S473" t="s">
        <v>125</v>
      </c>
      <c r="T473" t="s">
        <v>1388</v>
      </c>
      <c r="U473">
        <f t="shared" si="177"/>
        <v>10</v>
      </c>
      <c r="V473" t="s">
        <v>5002</v>
      </c>
      <c r="W473" t="s">
        <v>5004</v>
      </c>
      <c r="X473" s="25" t="s">
        <v>1996</v>
      </c>
      <c r="Y473">
        <v>2</v>
      </c>
      <c r="Z473">
        <v>107</v>
      </c>
      <c r="AA473">
        <v>1</v>
      </c>
      <c r="AB473">
        <v>1</v>
      </c>
      <c r="AC473">
        <v>10</v>
      </c>
      <c r="AD473" t="s">
        <v>30</v>
      </c>
      <c r="AE473" s="74" t="str">
        <f t="shared" si="170"/>
        <v>r07627019林宸逸</v>
      </c>
      <c r="AF473" s="74">
        <f t="shared" si="159"/>
        <v>0</v>
      </c>
      <c r="AG473" s="74">
        <f t="shared" si="171"/>
        <v>1</v>
      </c>
      <c r="AH473" s="74">
        <f t="shared" si="160"/>
        <v>10</v>
      </c>
      <c r="AI473" s="74">
        <f t="shared" si="161"/>
        <v>0</v>
      </c>
      <c r="AJ473" s="74">
        <f t="shared" si="162"/>
        <v>0</v>
      </c>
      <c r="AK473" s="74">
        <f t="shared" si="163"/>
        <v>0</v>
      </c>
      <c r="AL473" s="73" t="str">
        <f t="shared" si="164"/>
        <v>所</v>
      </c>
      <c r="AM473" s="73" t="str">
        <f>IF($F473="學生",VLOOKUP($H473,系所名稱!$B$1:$D$122,3,FALSE),"非在校生")</f>
        <v>其他</v>
      </c>
      <c r="AN473" s="74" t="str">
        <f t="shared" si="165"/>
        <v>其他系所</v>
      </c>
      <c r="AO473" s="74" t="str">
        <f t="shared" si="166"/>
        <v>其他系所</v>
      </c>
    </row>
    <row r="474" spans="1:41">
      <c r="A474" t="s">
        <v>2146</v>
      </c>
      <c r="B474" t="s">
        <v>1384</v>
      </c>
      <c r="C474" t="s">
        <v>1385</v>
      </c>
      <c r="D474" t="s">
        <v>38</v>
      </c>
      <c r="E474" t="s">
        <v>1386</v>
      </c>
      <c r="F474" t="s">
        <v>23</v>
      </c>
      <c r="G474" t="s">
        <v>67</v>
      </c>
      <c r="H474" t="s">
        <v>123</v>
      </c>
      <c r="I474" t="s">
        <v>50</v>
      </c>
      <c r="J474">
        <v>935502252</v>
      </c>
      <c r="K474" t="s">
        <v>2153</v>
      </c>
      <c r="L474" t="s">
        <v>28</v>
      </c>
      <c r="M474" t="s">
        <v>30</v>
      </c>
      <c r="N474">
        <f t="shared" si="175"/>
        <v>0</v>
      </c>
      <c r="O474">
        <f t="shared" si="176"/>
        <v>1</v>
      </c>
      <c r="P474" t="s">
        <v>29</v>
      </c>
      <c r="R474" t="s">
        <v>2775</v>
      </c>
      <c r="S474" t="s">
        <v>125</v>
      </c>
      <c r="T474" t="s">
        <v>1388</v>
      </c>
      <c r="U474">
        <f t="shared" si="177"/>
        <v>10</v>
      </c>
      <c r="V474" t="s">
        <v>5002</v>
      </c>
      <c r="W474" t="s">
        <v>5004</v>
      </c>
      <c r="X474" s="25" t="s">
        <v>3292</v>
      </c>
      <c r="Y474">
        <v>2</v>
      </c>
      <c r="Z474">
        <v>107</v>
      </c>
      <c r="AA474">
        <v>1</v>
      </c>
      <c r="AB474">
        <v>1</v>
      </c>
      <c r="AC474">
        <v>10</v>
      </c>
      <c r="AD474" t="s">
        <v>30</v>
      </c>
      <c r="AE474" s="74" t="str">
        <f t="shared" si="170"/>
        <v>r07627019林宸逸</v>
      </c>
      <c r="AF474" s="74">
        <f t="shared" si="159"/>
        <v>0</v>
      </c>
      <c r="AG474" s="74">
        <f t="shared" si="171"/>
        <v>1</v>
      </c>
      <c r="AH474" s="74">
        <f t="shared" si="160"/>
        <v>10</v>
      </c>
      <c r="AI474" s="74">
        <f t="shared" si="161"/>
        <v>0</v>
      </c>
      <c r="AJ474" s="74">
        <f t="shared" si="162"/>
        <v>0</v>
      </c>
      <c r="AK474" s="74">
        <f t="shared" si="163"/>
        <v>0</v>
      </c>
      <c r="AL474" s="73" t="str">
        <f t="shared" si="164"/>
        <v>所</v>
      </c>
      <c r="AM474" s="73" t="str">
        <f>IF($F474="學生",VLOOKUP($H474,系所名稱!$B$1:$D$122,3,FALSE),"非在校生")</f>
        <v>其他</v>
      </c>
      <c r="AN474" s="74" t="str">
        <f t="shared" si="165"/>
        <v>其他系所</v>
      </c>
      <c r="AO474" s="74" t="str">
        <f t="shared" si="166"/>
        <v>其他系所</v>
      </c>
    </row>
    <row r="475" spans="1:41">
      <c r="A475" t="s">
        <v>6588</v>
      </c>
      <c r="B475" t="s">
        <v>1384</v>
      </c>
      <c r="C475" t="s">
        <v>1385</v>
      </c>
      <c r="D475" t="s">
        <v>38</v>
      </c>
      <c r="E475" t="s">
        <v>1386</v>
      </c>
      <c r="F475" t="s">
        <v>23</v>
      </c>
      <c r="G475" t="s">
        <v>67</v>
      </c>
      <c r="H475" t="s">
        <v>123</v>
      </c>
      <c r="I475" t="s">
        <v>50</v>
      </c>
      <c r="J475">
        <v>935502252</v>
      </c>
      <c r="K475" t="s">
        <v>1387</v>
      </c>
      <c r="L475" t="s">
        <v>28</v>
      </c>
      <c r="M475" t="s">
        <v>29</v>
      </c>
      <c r="N475" t="s">
        <v>4952</v>
      </c>
      <c r="P475" t="s">
        <v>29</v>
      </c>
      <c r="R475" t="s">
        <v>5919</v>
      </c>
      <c r="S475" t="s">
        <v>297</v>
      </c>
      <c r="T475" t="s">
        <v>1388</v>
      </c>
      <c r="U475">
        <v>6</v>
      </c>
      <c r="V475" t="s">
        <v>5002</v>
      </c>
      <c r="W475" t="s">
        <v>6687</v>
      </c>
      <c r="X475" s="25" t="s">
        <v>6702</v>
      </c>
      <c r="Y475">
        <v>2</v>
      </c>
      <c r="Z475">
        <v>10</v>
      </c>
      <c r="AA475">
        <v>1</v>
      </c>
      <c r="AB475">
        <v>107</v>
      </c>
      <c r="AC475">
        <v>10</v>
      </c>
      <c r="AD475" t="s">
        <v>30</v>
      </c>
      <c r="AE475" s="74" t="str">
        <f t="shared" si="170"/>
        <v>r07627019林宸逸</v>
      </c>
      <c r="AF475" s="74">
        <f t="shared" si="159"/>
        <v>0</v>
      </c>
      <c r="AG475" s="74">
        <f t="shared" si="171"/>
        <v>1</v>
      </c>
      <c r="AH475" s="74">
        <f t="shared" si="160"/>
        <v>10</v>
      </c>
      <c r="AI475" s="74">
        <f t="shared" si="161"/>
        <v>0</v>
      </c>
      <c r="AJ475" s="74">
        <f t="shared" si="162"/>
        <v>0</v>
      </c>
      <c r="AK475" s="74">
        <f t="shared" si="163"/>
        <v>0</v>
      </c>
      <c r="AL475" s="73" t="str">
        <f t="shared" si="164"/>
        <v>所</v>
      </c>
      <c r="AM475" s="73" t="str">
        <f>IF($F475="學生",VLOOKUP($H475,系所名稱!$B$1:$D$122,3,FALSE),"非在校生")</f>
        <v>其他</v>
      </c>
      <c r="AN475" s="74" t="str">
        <f t="shared" si="165"/>
        <v>其他系所</v>
      </c>
      <c r="AO475" s="74" t="str">
        <f t="shared" si="166"/>
        <v>其他系所</v>
      </c>
    </row>
    <row r="476" spans="1:41">
      <c r="A476" t="s">
        <v>2601</v>
      </c>
      <c r="B476" t="s">
        <v>2602</v>
      </c>
      <c r="C476" t="s">
        <v>2603</v>
      </c>
      <c r="D476" t="s">
        <v>38</v>
      </c>
      <c r="E476" t="s">
        <v>2604</v>
      </c>
      <c r="F476" t="s">
        <v>23</v>
      </c>
      <c r="G476" t="s">
        <v>24</v>
      </c>
      <c r="H476" t="s">
        <v>257</v>
      </c>
      <c r="I476" t="s">
        <v>41</v>
      </c>
      <c r="J476">
        <v>988101864</v>
      </c>
      <c r="K476" t="s">
        <v>2605</v>
      </c>
      <c r="L476" t="s">
        <v>28</v>
      </c>
      <c r="M476" t="s">
        <v>30</v>
      </c>
      <c r="N476">
        <f>IF($R476="網路報名",IF($P476="否",1,0),0)</f>
        <v>0</v>
      </c>
      <c r="O476">
        <f>IF($R476="網路報名",IF($P476="是",1,0),0)</f>
        <v>1</v>
      </c>
      <c r="P476" t="s">
        <v>29</v>
      </c>
      <c r="R476" t="s">
        <v>2017</v>
      </c>
      <c r="S476" t="s">
        <v>2606</v>
      </c>
      <c r="T476" t="s">
        <v>2607</v>
      </c>
      <c r="U476">
        <f>IF($R476="志工",$AC476*2,IF($R476="網路報名",$AC476,0))</f>
        <v>10</v>
      </c>
      <c r="V476" t="s">
        <v>5002</v>
      </c>
      <c r="W476" t="s">
        <v>5004</v>
      </c>
      <c r="X476" s="25" t="s">
        <v>1996</v>
      </c>
      <c r="Y476">
        <v>2</v>
      </c>
      <c r="Z476">
        <v>107</v>
      </c>
      <c r="AA476">
        <v>1</v>
      </c>
      <c r="AB476">
        <v>1</v>
      </c>
      <c r="AC476">
        <v>10</v>
      </c>
      <c r="AD476" t="s">
        <v>30</v>
      </c>
      <c r="AE476" s="74" t="str">
        <f t="shared" si="170"/>
        <v>b06703032林峰儀</v>
      </c>
      <c r="AF476" s="74">
        <f t="shared" si="159"/>
        <v>0</v>
      </c>
      <c r="AG476" s="74">
        <f t="shared" si="171"/>
        <v>1</v>
      </c>
      <c r="AH476" s="74">
        <f t="shared" si="160"/>
        <v>10</v>
      </c>
      <c r="AI476" s="74">
        <f t="shared" si="161"/>
        <v>0</v>
      </c>
      <c r="AJ476" s="74">
        <f t="shared" si="162"/>
        <v>0</v>
      </c>
      <c r="AK476" s="74">
        <f t="shared" si="163"/>
        <v>0</v>
      </c>
      <c r="AL476" s="73" t="str">
        <f t="shared" si="164"/>
        <v>系</v>
      </c>
      <c r="AM476" s="73" t="str">
        <f>IF($F476="學生",VLOOKUP($H476,系所名稱!$B$1:$D$122,3,FALSE),"非在校生")</f>
        <v>財金</v>
      </c>
      <c r="AN476" s="74" t="str">
        <f t="shared" si="165"/>
        <v>財金系</v>
      </c>
      <c r="AO476" s="74" t="str">
        <f t="shared" si="166"/>
        <v>財金系</v>
      </c>
    </row>
    <row r="477" spans="1:41">
      <c r="A477" t="s">
        <v>1825</v>
      </c>
      <c r="B477" t="s">
        <v>1869</v>
      </c>
      <c r="C477" t="s">
        <v>1870</v>
      </c>
      <c r="D477" t="s">
        <v>21</v>
      </c>
      <c r="E477" t="s">
        <v>1871</v>
      </c>
      <c r="F477" t="s">
        <v>23</v>
      </c>
      <c r="G477" t="s">
        <v>24</v>
      </c>
      <c r="H477" t="s">
        <v>187</v>
      </c>
      <c r="I477" t="s">
        <v>41</v>
      </c>
      <c r="J477">
        <v>226339135</v>
      </c>
      <c r="L477" t="s">
        <v>28</v>
      </c>
      <c r="M477" t="s">
        <v>29</v>
      </c>
      <c r="N477">
        <f>IF($R477="網路報名",IF($P477="否",1,0),0)</f>
        <v>0</v>
      </c>
      <c r="O477">
        <f>IF($R477="網路報名",IF($P477="是",1,0),0)</f>
        <v>0</v>
      </c>
      <c r="P477" t="s">
        <v>29</v>
      </c>
      <c r="R477" s="78" t="s">
        <v>216</v>
      </c>
      <c r="T477" t="s">
        <v>1872</v>
      </c>
      <c r="U477">
        <f>IF($R477="志工",$AC477*2,IF($R477="網路報名",$AC477,0))</f>
        <v>0</v>
      </c>
      <c r="V477" t="s">
        <v>5002</v>
      </c>
      <c r="W477" t="s">
        <v>5004</v>
      </c>
      <c r="X477" s="25" t="s">
        <v>1567</v>
      </c>
      <c r="Y477">
        <v>2</v>
      </c>
      <c r="Z477">
        <v>107</v>
      </c>
      <c r="AA477">
        <v>1</v>
      </c>
      <c r="AB477">
        <v>1</v>
      </c>
      <c r="AC477">
        <v>10</v>
      </c>
      <c r="AE477" s="74" t="str">
        <f t="shared" si="170"/>
        <v>b04701128林庭如</v>
      </c>
      <c r="AF477" s="74">
        <f t="shared" si="159"/>
        <v>0</v>
      </c>
      <c r="AG477" s="74">
        <f t="shared" si="171"/>
        <v>0</v>
      </c>
      <c r="AH477" s="74">
        <f t="shared" si="160"/>
        <v>0</v>
      </c>
      <c r="AI477" s="74">
        <f t="shared" si="161"/>
        <v>0</v>
      </c>
      <c r="AJ477" s="74">
        <f t="shared" si="162"/>
        <v>1</v>
      </c>
      <c r="AK477" s="74">
        <f t="shared" si="163"/>
        <v>0</v>
      </c>
      <c r="AL477" s="73" t="str">
        <f t="shared" si="164"/>
        <v>系</v>
      </c>
      <c r="AM477" s="73" t="str">
        <f>IF($F477="學生",VLOOKUP($H477,系所名稱!$B$1:$D$122,3,FALSE),"非在校生")</f>
        <v>工管</v>
      </c>
      <c r="AN477" s="74" t="str">
        <f t="shared" si="165"/>
        <v>工管系</v>
      </c>
      <c r="AO477" s="74" t="str">
        <f t="shared" si="166"/>
        <v>工管系</v>
      </c>
    </row>
    <row r="478" spans="1:41">
      <c r="A478" t="s">
        <v>5758</v>
      </c>
      <c r="B478" t="s">
        <v>1869</v>
      </c>
      <c r="C478" t="s">
        <v>1870</v>
      </c>
      <c r="D478" t="s">
        <v>21</v>
      </c>
      <c r="E478" t="s">
        <v>1871</v>
      </c>
      <c r="F478" t="s">
        <v>23</v>
      </c>
      <c r="G478" t="s">
        <v>24</v>
      </c>
      <c r="H478" t="s">
        <v>187</v>
      </c>
      <c r="I478" t="s">
        <v>41</v>
      </c>
      <c r="J478">
        <v>226339135</v>
      </c>
      <c r="K478" t="s">
        <v>5759</v>
      </c>
      <c r="L478" t="s">
        <v>28</v>
      </c>
      <c r="M478" t="s">
        <v>29</v>
      </c>
      <c r="N478" t="s">
        <v>4952</v>
      </c>
      <c r="P478" t="s">
        <v>5756</v>
      </c>
      <c r="R478" t="s">
        <v>5760</v>
      </c>
      <c r="S478" t="s">
        <v>5761</v>
      </c>
      <c r="T478" t="s">
        <v>1872</v>
      </c>
      <c r="U478">
        <v>6</v>
      </c>
      <c r="V478" t="s">
        <v>5762</v>
      </c>
      <c r="W478" t="s">
        <v>5763</v>
      </c>
      <c r="X478" s="25" t="s">
        <v>5764</v>
      </c>
      <c r="Y478">
        <v>2</v>
      </c>
      <c r="Z478">
        <v>107</v>
      </c>
      <c r="AA478">
        <v>1</v>
      </c>
      <c r="AB478">
        <v>1</v>
      </c>
      <c r="AC478">
        <v>10</v>
      </c>
      <c r="AD478" t="s">
        <v>30</v>
      </c>
      <c r="AE478" s="74" t="str">
        <f t="shared" si="170"/>
        <v>b04701128林庭如</v>
      </c>
      <c r="AF478" s="74">
        <f t="shared" si="159"/>
        <v>1</v>
      </c>
      <c r="AG478" s="74">
        <f t="shared" si="171"/>
        <v>0</v>
      </c>
      <c r="AH478" s="74">
        <f t="shared" si="160"/>
        <v>0</v>
      </c>
      <c r="AI478" s="74">
        <f t="shared" si="161"/>
        <v>1</v>
      </c>
      <c r="AJ478" s="74">
        <f t="shared" si="162"/>
        <v>0</v>
      </c>
      <c r="AK478" s="74">
        <f t="shared" si="163"/>
        <v>0</v>
      </c>
      <c r="AL478" s="73" t="str">
        <f t="shared" si="164"/>
        <v>系</v>
      </c>
      <c r="AM478" s="73" t="str">
        <f>IF($F478="學生",VLOOKUP($H478,系所名稱!$B$1:$D$122,3,FALSE),"非在校生")</f>
        <v>工管</v>
      </c>
      <c r="AN478" s="74" t="str">
        <f t="shared" si="165"/>
        <v>工管系</v>
      </c>
      <c r="AO478" s="74" t="str">
        <f t="shared" si="166"/>
        <v>工管系</v>
      </c>
    </row>
    <row r="479" spans="1:41">
      <c r="A479" t="s">
        <v>233</v>
      </c>
      <c r="B479" t="s">
        <v>249</v>
      </c>
      <c r="C479" t="s">
        <v>250</v>
      </c>
      <c r="D479" t="s">
        <v>21</v>
      </c>
      <c r="E479" t="s">
        <v>251</v>
      </c>
      <c r="F479" t="s">
        <v>23</v>
      </c>
      <c r="G479" t="s">
        <v>24</v>
      </c>
      <c r="H479" t="s">
        <v>40</v>
      </c>
      <c r="I479" t="s">
        <v>41</v>
      </c>
      <c r="J479">
        <v>926425272</v>
      </c>
      <c r="L479" t="s">
        <v>28</v>
      </c>
      <c r="M479" t="s">
        <v>29</v>
      </c>
      <c r="N479">
        <f>IF($R479="網路報名",IF($P479="否",1,0),0)</f>
        <v>0</v>
      </c>
      <c r="O479">
        <f>IF($R479="網路報名",IF($P479="是",1,0),0)</f>
        <v>0</v>
      </c>
      <c r="P479" t="s">
        <v>29</v>
      </c>
      <c r="R479" t="s">
        <v>216</v>
      </c>
      <c r="T479" t="s">
        <v>252</v>
      </c>
      <c r="U479">
        <f>IF($R479="志工",$AC479*2,IF($R479="網路報名",$AC479,0))</f>
        <v>0</v>
      </c>
      <c r="V479" t="s">
        <v>5002</v>
      </c>
      <c r="W479" t="s">
        <v>5004</v>
      </c>
      <c r="X479" s="25" t="s">
        <v>289</v>
      </c>
      <c r="Y479">
        <v>2</v>
      </c>
      <c r="Z479">
        <v>107</v>
      </c>
      <c r="AA479">
        <v>1</v>
      </c>
      <c r="AB479">
        <v>1</v>
      </c>
      <c r="AC479">
        <v>10</v>
      </c>
      <c r="AE479" s="74" t="str">
        <f t="shared" si="170"/>
        <v>b05704053林彧玄</v>
      </c>
      <c r="AF479" s="74">
        <f t="shared" si="159"/>
        <v>0</v>
      </c>
      <c r="AG479" s="74">
        <f t="shared" si="171"/>
        <v>0</v>
      </c>
      <c r="AH479" s="74">
        <f t="shared" si="160"/>
        <v>0</v>
      </c>
      <c r="AI479" s="74">
        <f t="shared" si="161"/>
        <v>0</v>
      </c>
      <c r="AJ479" s="74">
        <f t="shared" si="162"/>
        <v>1</v>
      </c>
      <c r="AK479" s="74">
        <f t="shared" si="163"/>
        <v>0</v>
      </c>
      <c r="AL479" s="73" t="str">
        <f t="shared" si="164"/>
        <v>系</v>
      </c>
      <c r="AM479" s="73" t="str">
        <f>IF($F479="學生",VLOOKUP($H479,系所名稱!$B$1:$D$122,3,FALSE),"非在校生")</f>
        <v>國企</v>
      </c>
      <c r="AN479" s="74" t="str">
        <f t="shared" si="165"/>
        <v>國企系</v>
      </c>
      <c r="AO479" s="74" t="str">
        <f t="shared" si="166"/>
        <v>國企系</v>
      </c>
    </row>
    <row r="480" spans="1:41">
      <c r="A480" t="s">
        <v>903</v>
      </c>
      <c r="B480" t="s">
        <v>249</v>
      </c>
      <c r="C480" t="s">
        <v>250</v>
      </c>
      <c r="D480" t="s">
        <v>38</v>
      </c>
      <c r="E480" t="s">
        <v>251</v>
      </c>
      <c r="F480" t="s">
        <v>23</v>
      </c>
      <c r="G480" t="s">
        <v>24</v>
      </c>
      <c r="H480" t="s">
        <v>40</v>
      </c>
      <c r="I480" t="s">
        <v>41</v>
      </c>
      <c r="J480">
        <v>926425272</v>
      </c>
      <c r="K480" t="s">
        <v>904</v>
      </c>
      <c r="L480" t="s">
        <v>28</v>
      </c>
      <c r="M480" t="s">
        <v>30</v>
      </c>
      <c r="N480">
        <f>IF($R480="網路報名",IF($P480="否",1,0),0)</f>
        <v>0</v>
      </c>
      <c r="O480">
        <f>IF($R480="網路報名",IF($P480="是",1,0),0)</f>
        <v>1</v>
      </c>
      <c r="P480" t="s">
        <v>29</v>
      </c>
      <c r="R480" t="s">
        <v>775</v>
      </c>
      <c r="S480" t="s">
        <v>905</v>
      </c>
      <c r="T480" t="s">
        <v>252</v>
      </c>
      <c r="U480">
        <f>IF($R480="志工",$AC480*2,IF($R480="網路報名",$AC480,0))</f>
        <v>10</v>
      </c>
      <c r="V480" t="s">
        <v>5002</v>
      </c>
      <c r="W480" t="s">
        <v>5004</v>
      </c>
      <c r="X480" s="25" t="s">
        <v>778</v>
      </c>
      <c r="Y480">
        <v>2</v>
      </c>
      <c r="Z480">
        <v>107</v>
      </c>
      <c r="AA480">
        <v>1</v>
      </c>
      <c r="AB480">
        <v>1</v>
      </c>
      <c r="AC480">
        <v>10</v>
      </c>
      <c r="AE480" s="74" t="str">
        <f t="shared" si="170"/>
        <v>b05704053林彧玄</v>
      </c>
      <c r="AF480" s="74">
        <f t="shared" si="159"/>
        <v>0</v>
      </c>
      <c r="AG480" s="74">
        <f t="shared" si="171"/>
        <v>1</v>
      </c>
      <c r="AH480" s="74">
        <f t="shared" si="160"/>
        <v>10</v>
      </c>
      <c r="AI480" s="74">
        <f t="shared" si="161"/>
        <v>0</v>
      </c>
      <c r="AJ480" s="74">
        <f t="shared" si="162"/>
        <v>0</v>
      </c>
      <c r="AK480" s="74">
        <f t="shared" si="163"/>
        <v>0</v>
      </c>
      <c r="AL480" s="73" t="str">
        <f t="shared" si="164"/>
        <v>系</v>
      </c>
      <c r="AM480" s="73" t="str">
        <f>IF($F480="學生",VLOOKUP($H480,系所名稱!$B$1:$D$122,3,FALSE),"非在校生")</f>
        <v>國企</v>
      </c>
      <c r="AN480" s="74" t="str">
        <f t="shared" si="165"/>
        <v>國企系</v>
      </c>
      <c r="AO480" s="74" t="str">
        <f t="shared" si="166"/>
        <v>國企系</v>
      </c>
    </row>
    <row r="481" spans="1:41">
      <c r="A481" t="s">
        <v>1241</v>
      </c>
      <c r="B481" t="s">
        <v>249</v>
      </c>
      <c r="C481" t="s">
        <v>250</v>
      </c>
      <c r="D481" t="s">
        <v>38</v>
      </c>
      <c r="E481" t="s">
        <v>251</v>
      </c>
      <c r="F481" t="s">
        <v>23</v>
      </c>
      <c r="G481" t="s">
        <v>24</v>
      </c>
      <c r="H481" t="s">
        <v>40</v>
      </c>
      <c r="I481" t="s">
        <v>41</v>
      </c>
      <c r="J481">
        <v>926425272</v>
      </c>
      <c r="K481" t="s">
        <v>904</v>
      </c>
      <c r="L481" t="s">
        <v>28</v>
      </c>
      <c r="M481" t="s">
        <v>30</v>
      </c>
      <c r="N481">
        <f>IF($R481="網路報名",IF($P481="否",1,0),0)</f>
        <v>0</v>
      </c>
      <c r="O481">
        <f>IF($R481="網路報名",IF($P481="是",1,0),0)</f>
        <v>1</v>
      </c>
      <c r="P481" t="s">
        <v>29</v>
      </c>
      <c r="R481" t="s">
        <v>31</v>
      </c>
      <c r="S481" t="s">
        <v>905</v>
      </c>
      <c r="T481" t="s">
        <v>252</v>
      </c>
      <c r="U481">
        <f>IF($R481="志工",$AC481*2,IF($R481="網路報名",$AC481,0))</f>
        <v>10</v>
      </c>
      <c r="V481" t="s">
        <v>5002</v>
      </c>
      <c r="W481" t="s">
        <v>5004</v>
      </c>
      <c r="X481" s="25" t="s">
        <v>1192</v>
      </c>
      <c r="Y481">
        <v>2</v>
      </c>
      <c r="Z481">
        <v>107</v>
      </c>
      <c r="AA481">
        <v>1</v>
      </c>
      <c r="AB481">
        <v>1</v>
      </c>
      <c r="AC481">
        <v>10</v>
      </c>
      <c r="AD481" t="s">
        <v>30</v>
      </c>
      <c r="AE481" s="74" t="str">
        <f t="shared" si="170"/>
        <v>b05704053林彧玄</v>
      </c>
      <c r="AF481" s="74">
        <f t="shared" si="159"/>
        <v>0</v>
      </c>
      <c r="AG481" s="74">
        <f t="shared" si="171"/>
        <v>1</v>
      </c>
      <c r="AH481" s="74">
        <f t="shared" si="160"/>
        <v>10</v>
      </c>
      <c r="AI481" s="74">
        <f t="shared" si="161"/>
        <v>0</v>
      </c>
      <c r="AJ481" s="74">
        <f t="shared" si="162"/>
        <v>0</v>
      </c>
      <c r="AK481" s="74">
        <f t="shared" si="163"/>
        <v>0</v>
      </c>
      <c r="AL481" s="73" t="str">
        <f t="shared" si="164"/>
        <v>系</v>
      </c>
      <c r="AM481" s="73" t="str">
        <f>IF($F481="學生",VLOOKUP($H481,系所名稱!$B$1:$D$122,3,FALSE),"非在校生")</f>
        <v>國企</v>
      </c>
      <c r="AN481" s="74" t="str">
        <f t="shared" si="165"/>
        <v>國企系</v>
      </c>
      <c r="AO481" s="74" t="str">
        <f t="shared" si="166"/>
        <v>國企系</v>
      </c>
    </row>
    <row r="482" spans="1:41">
      <c r="A482" t="s">
        <v>6201</v>
      </c>
      <c r="B482" t="s">
        <v>249</v>
      </c>
      <c r="C482" t="s">
        <v>250</v>
      </c>
      <c r="D482" t="s">
        <v>38</v>
      </c>
      <c r="E482" t="s">
        <v>251</v>
      </c>
      <c r="F482" t="s">
        <v>23</v>
      </c>
      <c r="G482" t="s">
        <v>24</v>
      </c>
      <c r="H482" t="s">
        <v>40</v>
      </c>
      <c r="I482" t="s">
        <v>41</v>
      </c>
      <c r="J482">
        <v>926425272</v>
      </c>
      <c r="L482" t="s">
        <v>28</v>
      </c>
      <c r="M482" t="s">
        <v>29</v>
      </c>
      <c r="N482" t="s">
        <v>4952</v>
      </c>
      <c r="P482" t="s">
        <v>29</v>
      </c>
      <c r="R482" t="s">
        <v>1045</v>
      </c>
      <c r="T482" t="s">
        <v>252</v>
      </c>
      <c r="U482">
        <v>6</v>
      </c>
      <c r="V482" t="s">
        <v>5002</v>
      </c>
      <c r="W482" t="s">
        <v>6687</v>
      </c>
      <c r="X482" s="25" t="s">
        <v>6686</v>
      </c>
      <c r="Y482">
        <v>2</v>
      </c>
      <c r="Z482">
        <v>107</v>
      </c>
      <c r="AA482">
        <v>1</v>
      </c>
      <c r="AB482">
        <v>1</v>
      </c>
      <c r="AC482">
        <v>10</v>
      </c>
      <c r="AE482" s="74" t="str">
        <f t="shared" si="170"/>
        <v>b05704053林彧玄</v>
      </c>
      <c r="AF482" s="74">
        <f t="shared" si="159"/>
        <v>0</v>
      </c>
      <c r="AG482" s="74">
        <f t="shared" si="171"/>
        <v>0</v>
      </c>
      <c r="AH482" s="74">
        <f t="shared" si="160"/>
        <v>0</v>
      </c>
      <c r="AI482" s="74">
        <f t="shared" si="161"/>
        <v>0</v>
      </c>
      <c r="AJ482" s="74">
        <f t="shared" si="162"/>
        <v>1</v>
      </c>
      <c r="AK482" s="74">
        <f t="shared" si="163"/>
        <v>0</v>
      </c>
      <c r="AL482" s="73" t="str">
        <f t="shared" si="164"/>
        <v>系</v>
      </c>
      <c r="AM482" s="73" t="str">
        <f>IF($F482="學生",VLOOKUP($H482,系所名稱!$B$1:$D$122,3,FALSE),"非在校生")</f>
        <v>國企</v>
      </c>
      <c r="AN482" s="74" t="str">
        <f t="shared" si="165"/>
        <v>國企系</v>
      </c>
      <c r="AO482" s="74" t="str">
        <f t="shared" si="166"/>
        <v>國企系</v>
      </c>
    </row>
    <row r="483" spans="1:41">
      <c r="A483" t="s">
        <v>6547</v>
      </c>
      <c r="B483" t="s">
        <v>6557</v>
      </c>
      <c r="C483" t="s">
        <v>6558</v>
      </c>
      <c r="D483" t="s">
        <v>21</v>
      </c>
      <c r="E483" t="s">
        <v>6559</v>
      </c>
      <c r="F483" t="s">
        <v>23</v>
      </c>
      <c r="H483" t="s">
        <v>549</v>
      </c>
      <c r="I483" t="s">
        <v>41</v>
      </c>
      <c r="J483">
        <v>222769350</v>
      </c>
      <c r="L483" t="s">
        <v>28</v>
      </c>
      <c r="M483" t="s">
        <v>29</v>
      </c>
      <c r="N483" t="s">
        <v>4952</v>
      </c>
      <c r="P483" t="s">
        <v>29</v>
      </c>
      <c r="R483" s="78" t="s">
        <v>1045</v>
      </c>
      <c r="T483" t="s">
        <v>6560</v>
      </c>
      <c r="U483">
        <v>6</v>
      </c>
      <c r="V483" t="s">
        <v>5002</v>
      </c>
      <c r="W483" t="s">
        <v>6687</v>
      </c>
      <c r="X483" s="25" t="s">
        <v>6700</v>
      </c>
      <c r="Y483">
        <v>2</v>
      </c>
      <c r="Z483">
        <v>107</v>
      </c>
      <c r="AA483">
        <v>1</v>
      </c>
      <c r="AB483">
        <v>1</v>
      </c>
      <c r="AC483">
        <v>10</v>
      </c>
      <c r="AE483" s="74" t="str">
        <f t="shared" si="170"/>
        <v>b04302330林書玉</v>
      </c>
      <c r="AF483" s="74">
        <f t="shared" si="159"/>
        <v>0</v>
      </c>
      <c r="AG483" s="74">
        <f t="shared" si="171"/>
        <v>0</v>
      </c>
      <c r="AH483" s="74">
        <f t="shared" si="160"/>
        <v>0</v>
      </c>
      <c r="AI483" s="74">
        <f t="shared" si="161"/>
        <v>0</v>
      </c>
      <c r="AJ483" s="74">
        <f t="shared" si="162"/>
        <v>1</v>
      </c>
      <c r="AK483" s="74">
        <f t="shared" si="163"/>
        <v>0</v>
      </c>
      <c r="AL483" s="73" t="str">
        <f t="shared" si="164"/>
        <v>系</v>
      </c>
      <c r="AM483" s="73" t="str">
        <f>IF($F483="學生",VLOOKUP($H483,系所名稱!$B$1:$D$122,3,FALSE),"非在校生")</f>
        <v>其他</v>
      </c>
      <c r="AN483" s="74" t="str">
        <f t="shared" si="165"/>
        <v>其他系所</v>
      </c>
      <c r="AO483" s="74" t="str">
        <f t="shared" si="166"/>
        <v>其他系所</v>
      </c>
    </row>
    <row r="484" spans="1:41">
      <c r="A484" t="s">
        <v>6540</v>
      </c>
      <c r="B484" t="s">
        <v>6541</v>
      </c>
      <c r="C484" t="s">
        <v>6542</v>
      </c>
      <c r="D484" t="s">
        <v>21</v>
      </c>
      <c r="E484" t="s">
        <v>4185</v>
      </c>
      <c r="F484" t="s">
        <v>23</v>
      </c>
      <c r="G484" t="s">
        <v>24</v>
      </c>
      <c r="H484" t="s">
        <v>25</v>
      </c>
      <c r="I484" t="s">
        <v>50</v>
      </c>
      <c r="J484">
        <v>975913361</v>
      </c>
      <c r="K484" t="s">
        <v>6543</v>
      </c>
      <c r="L484" t="s">
        <v>28</v>
      </c>
      <c r="M484" t="s">
        <v>30</v>
      </c>
      <c r="N484" t="s">
        <v>4952</v>
      </c>
      <c r="P484" t="s">
        <v>29</v>
      </c>
      <c r="R484" t="s">
        <v>6397</v>
      </c>
      <c r="S484" t="s">
        <v>6544</v>
      </c>
      <c r="T484" t="s">
        <v>6545</v>
      </c>
      <c r="U484">
        <v>6</v>
      </c>
      <c r="V484" t="s">
        <v>5002</v>
      </c>
      <c r="W484" t="s">
        <v>6687</v>
      </c>
      <c r="X484" s="25" t="s">
        <v>6700</v>
      </c>
      <c r="Y484">
        <v>2</v>
      </c>
      <c r="Z484">
        <v>107</v>
      </c>
      <c r="AA484">
        <v>1</v>
      </c>
      <c r="AB484">
        <v>1</v>
      </c>
      <c r="AC484">
        <v>10</v>
      </c>
      <c r="AD484" t="s">
        <v>29</v>
      </c>
      <c r="AE484" s="74" t="str">
        <f t="shared" si="170"/>
        <v>r07741073林祐萱</v>
      </c>
      <c r="AF484" s="74">
        <f t="shared" si="159"/>
        <v>0</v>
      </c>
      <c r="AG484" s="74">
        <f t="shared" si="171"/>
        <v>1</v>
      </c>
      <c r="AH484" s="74">
        <f t="shared" si="160"/>
        <v>10</v>
      </c>
      <c r="AI484" s="74">
        <f t="shared" si="161"/>
        <v>0</v>
      </c>
      <c r="AJ484" s="74">
        <f t="shared" si="162"/>
        <v>0</v>
      </c>
      <c r="AK484" s="74">
        <f t="shared" si="163"/>
        <v>0</v>
      </c>
      <c r="AL484" s="73" t="str">
        <f t="shared" si="164"/>
        <v>所</v>
      </c>
      <c r="AM484" s="73" t="str">
        <f>IF($F484="學生",VLOOKUP($H484,系所名稱!$B$1:$D$122,3,FALSE),"非在校生")</f>
        <v>商研</v>
      </c>
      <c r="AN484" s="74" t="str">
        <f t="shared" si="165"/>
        <v>商研所</v>
      </c>
      <c r="AO484" s="74" t="str">
        <f t="shared" si="166"/>
        <v>商研所</v>
      </c>
    </row>
    <row r="485" spans="1:41">
      <c r="A485" t="s">
        <v>5261</v>
      </c>
      <c r="B485" t="s">
        <v>5915</v>
      </c>
      <c r="C485" t="s">
        <v>5916</v>
      </c>
      <c r="D485" t="s">
        <v>38</v>
      </c>
      <c r="E485" t="s">
        <v>5917</v>
      </c>
      <c r="F485" t="s">
        <v>177</v>
      </c>
      <c r="J485">
        <v>916715018</v>
      </c>
      <c r="K485" t="s">
        <v>5918</v>
      </c>
      <c r="L485" t="s">
        <v>28</v>
      </c>
      <c r="M485" t="s">
        <v>29</v>
      </c>
      <c r="N485" t="s">
        <v>4952</v>
      </c>
      <c r="P485" t="s">
        <v>30</v>
      </c>
      <c r="R485" t="s">
        <v>5919</v>
      </c>
      <c r="S485" t="s">
        <v>5920</v>
      </c>
      <c r="T485" t="s">
        <v>5921</v>
      </c>
      <c r="U485">
        <v>6</v>
      </c>
      <c r="V485" s="24" t="s">
        <v>3294</v>
      </c>
      <c r="W485" t="s">
        <v>7195</v>
      </c>
      <c r="X485" s="25" t="s">
        <v>6684</v>
      </c>
      <c r="Y485">
        <v>2</v>
      </c>
      <c r="Z485">
        <v>107</v>
      </c>
      <c r="AA485">
        <v>1</v>
      </c>
      <c r="AB485">
        <v>1</v>
      </c>
      <c r="AC485">
        <v>10</v>
      </c>
      <c r="AD485" t="s">
        <v>5922</v>
      </c>
      <c r="AE485" s="74" t="str">
        <f t="shared" si="170"/>
        <v>ryan225577林梓鈞</v>
      </c>
      <c r="AF485" s="74">
        <f t="shared" si="159"/>
        <v>1</v>
      </c>
      <c r="AG485" s="74">
        <f t="shared" si="171"/>
        <v>0</v>
      </c>
      <c r="AH485" s="74">
        <f t="shared" si="160"/>
        <v>0</v>
      </c>
      <c r="AI485" s="74">
        <f t="shared" si="161"/>
        <v>1</v>
      </c>
      <c r="AJ485" s="74">
        <f t="shared" si="162"/>
        <v>0</v>
      </c>
      <c r="AK485" s="74">
        <f t="shared" si="163"/>
        <v>0</v>
      </c>
      <c r="AL485" s="73" t="str">
        <f t="shared" si="164"/>
        <v>其他</v>
      </c>
      <c r="AM485" s="73" t="str">
        <f>IF($F485="學生",VLOOKUP($H485,系所名稱!$B$1:$D$122,3,FALSE),"非在校生")</f>
        <v>非在校生</v>
      </c>
      <c r="AN485" s="74" t="str">
        <f t="shared" si="165"/>
        <v>其他</v>
      </c>
      <c r="AO485" s="74" t="str">
        <f t="shared" si="166"/>
        <v>其他</v>
      </c>
    </row>
    <row r="486" spans="1:41">
      <c r="A486" t="s">
        <v>2375</v>
      </c>
      <c r="B486" t="s">
        <v>2376</v>
      </c>
      <c r="C486" t="s">
        <v>2377</v>
      </c>
      <c r="D486" t="s">
        <v>21</v>
      </c>
      <c r="E486" t="s">
        <v>681</v>
      </c>
      <c r="F486" t="s">
        <v>23</v>
      </c>
      <c r="G486" t="s">
        <v>67</v>
      </c>
      <c r="H486" t="s">
        <v>123</v>
      </c>
      <c r="I486" t="s">
        <v>50</v>
      </c>
      <c r="J486">
        <v>989138169</v>
      </c>
      <c r="K486" t="s">
        <v>2378</v>
      </c>
      <c r="L486" t="s">
        <v>28</v>
      </c>
      <c r="M486" t="s">
        <v>30</v>
      </c>
      <c r="N486">
        <f>IF($R486="網路報名",IF($P486="否",1,0),0)</f>
        <v>0</v>
      </c>
      <c r="O486">
        <f>IF($R486="網路報名",IF($P486="是",1,0),0)</f>
        <v>1</v>
      </c>
      <c r="P486" t="s">
        <v>29</v>
      </c>
      <c r="R486" t="s">
        <v>2021</v>
      </c>
      <c r="S486" t="s">
        <v>2379</v>
      </c>
      <c r="T486" t="s">
        <v>2380</v>
      </c>
      <c r="U486">
        <f>IF($R486="志工",$AC486*2,IF($R486="網路報名",$AC486,0))</f>
        <v>10</v>
      </c>
      <c r="V486" t="s">
        <v>5002</v>
      </c>
      <c r="W486" t="s">
        <v>5004</v>
      </c>
      <c r="X486" s="25" t="s">
        <v>1996</v>
      </c>
      <c r="Y486">
        <v>2</v>
      </c>
      <c r="Z486">
        <v>107</v>
      </c>
      <c r="AA486">
        <v>1</v>
      </c>
      <c r="AB486">
        <v>1</v>
      </c>
      <c r="AC486">
        <v>10</v>
      </c>
      <c r="AD486" t="s">
        <v>29</v>
      </c>
      <c r="AE486" s="74" t="str">
        <f t="shared" si="170"/>
        <v>r07627020林莆芸</v>
      </c>
      <c r="AF486" s="74">
        <f t="shared" si="159"/>
        <v>0</v>
      </c>
      <c r="AG486" s="74">
        <f t="shared" si="171"/>
        <v>1</v>
      </c>
      <c r="AH486" s="74">
        <f t="shared" si="160"/>
        <v>10</v>
      </c>
      <c r="AI486" s="74">
        <f t="shared" si="161"/>
        <v>0</v>
      </c>
      <c r="AJ486" s="74">
        <f t="shared" si="162"/>
        <v>0</v>
      </c>
      <c r="AK486" s="74">
        <f t="shared" si="163"/>
        <v>0</v>
      </c>
      <c r="AL486" s="73" t="str">
        <f t="shared" si="164"/>
        <v>所</v>
      </c>
      <c r="AM486" s="73" t="str">
        <f>IF($F486="學生",VLOOKUP($H486,系所名稱!$B$1:$D$122,3,FALSE),"非在校生")</f>
        <v>其他</v>
      </c>
      <c r="AN486" s="74" t="str">
        <f t="shared" si="165"/>
        <v>其他系所</v>
      </c>
      <c r="AO486" s="74" t="str">
        <f t="shared" si="166"/>
        <v>其他系所</v>
      </c>
    </row>
    <row r="487" spans="1:41">
      <c r="A487" t="s">
        <v>666</v>
      </c>
      <c r="B487" t="s">
        <v>673</v>
      </c>
      <c r="C487" t="s">
        <v>674</v>
      </c>
      <c r="D487" t="s">
        <v>21</v>
      </c>
      <c r="E487" t="s">
        <v>675</v>
      </c>
      <c r="F487" t="s">
        <v>23</v>
      </c>
      <c r="G487" t="s">
        <v>24</v>
      </c>
      <c r="H487" t="s">
        <v>76</v>
      </c>
      <c r="I487" t="s">
        <v>50</v>
      </c>
      <c r="J487">
        <v>988643559</v>
      </c>
      <c r="K487" t="s">
        <v>676</v>
      </c>
      <c r="L487" t="s">
        <v>28</v>
      </c>
      <c r="M487" t="s">
        <v>29</v>
      </c>
      <c r="N487">
        <f>IF($R487="網路報名",IF($P487="否",1,0),0)</f>
        <v>0</v>
      </c>
      <c r="O487">
        <f>IF($R487="網路報名",IF($P487="是",1,0),0)</f>
        <v>0</v>
      </c>
      <c r="P487" t="s">
        <v>29</v>
      </c>
      <c r="R487" s="1" t="s">
        <v>677</v>
      </c>
      <c r="T487" t="s">
        <v>678</v>
      </c>
      <c r="U487">
        <f>IF($R487="志工",$AC487*2,IF($R487="網路報名",$AC487,0))</f>
        <v>0</v>
      </c>
      <c r="V487" t="s">
        <v>5002</v>
      </c>
      <c r="W487" t="s">
        <v>5004</v>
      </c>
      <c r="X487" s="88" t="s">
        <v>672</v>
      </c>
      <c r="Y487">
        <v>2</v>
      </c>
      <c r="Z487">
        <v>107</v>
      </c>
      <c r="AA487">
        <v>1</v>
      </c>
      <c r="AB487">
        <v>1</v>
      </c>
      <c r="AC487">
        <v>10</v>
      </c>
      <c r="AE487" s="74" t="str">
        <f t="shared" si="170"/>
        <v>r06722021林揚理</v>
      </c>
      <c r="AF487" s="74">
        <f t="shared" si="159"/>
        <v>0</v>
      </c>
      <c r="AG487" s="74">
        <f t="shared" si="171"/>
        <v>0</v>
      </c>
      <c r="AH487" s="74">
        <f t="shared" si="160"/>
        <v>0</v>
      </c>
      <c r="AI487" s="74">
        <f t="shared" si="161"/>
        <v>0</v>
      </c>
      <c r="AJ487" s="74">
        <f t="shared" si="162"/>
        <v>1</v>
      </c>
      <c r="AK487" s="74">
        <f t="shared" si="163"/>
        <v>0</v>
      </c>
      <c r="AL487" s="73" t="str">
        <f t="shared" si="164"/>
        <v>所</v>
      </c>
      <c r="AM487" s="73" t="str">
        <f>IF($F487="學生",VLOOKUP($H487,系所名稱!$B$1:$D$122,3,FALSE),"非在校生")</f>
        <v>會計</v>
      </c>
      <c r="AN487" s="74" t="str">
        <f t="shared" si="165"/>
        <v>會計所</v>
      </c>
      <c r="AO487" s="74" t="str">
        <f t="shared" si="166"/>
        <v>會研所</v>
      </c>
    </row>
    <row r="488" spans="1:41">
      <c r="A488" t="s">
        <v>2388</v>
      </c>
      <c r="B488" t="s">
        <v>673</v>
      </c>
      <c r="C488" t="s">
        <v>674</v>
      </c>
      <c r="D488" t="s">
        <v>38</v>
      </c>
      <c r="E488" t="s">
        <v>675</v>
      </c>
      <c r="F488" t="s">
        <v>23</v>
      </c>
      <c r="G488" t="s">
        <v>24</v>
      </c>
      <c r="H488" t="s">
        <v>76</v>
      </c>
      <c r="I488" t="s">
        <v>50</v>
      </c>
      <c r="J488">
        <v>988643559</v>
      </c>
      <c r="K488" t="s">
        <v>2389</v>
      </c>
      <c r="L488" t="s">
        <v>28</v>
      </c>
      <c r="M488" t="s">
        <v>30</v>
      </c>
      <c r="N488">
        <f>IF($R488="網路報名",IF($P488="否",1,0),0)</f>
        <v>0</v>
      </c>
      <c r="O488">
        <f>IF($R488="網路報名",IF($P488="是",1,0),0)</f>
        <v>1</v>
      </c>
      <c r="P488" t="s">
        <v>29</v>
      </c>
      <c r="R488" t="s">
        <v>2021</v>
      </c>
      <c r="S488" t="s">
        <v>2390</v>
      </c>
      <c r="T488" t="s">
        <v>678</v>
      </c>
      <c r="U488">
        <f>IF($R488="志工",$AC488*2,IF($R488="網路報名",$AC488,0))</f>
        <v>10</v>
      </c>
      <c r="V488" t="s">
        <v>5002</v>
      </c>
      <c r="W488" t="s">
        <v>5004</v>
      </c>
      <c r="X488" s="25" t="s">
        <v>1996</v>
      </c>
      <c r="Y488">
        <v>2</v>
      </c>
      <c r="Z488">
        <v>107</v>
      </c>
      <c r="AA488">
        <v>1</v>
      </c>
      <c r="AB488">
        <v>1</v>
      </c>
      <c r="AC488">
        <v>10</v>
      </c>
      <c r="AD488" t="s">
        <v>29</v>
      </c>
      <c r="AE488" s="74" t="str">
        <f t="shared" si="170"/>
        <v>r06722021林揚理</v>
      </c>
      <c r="AF488" s="74">
        <f t="shared" si="159"/>
        <v>0</v>
      </c>
      <c r="AG488" s="74">
        <f t="shared" si="171"/>
        <v>1</v>
      </c>
      <c r="AH488" s="74">
        <f t="shared" si="160"/>
        <v>10</v>
      </c>
      <c r="AI488" s="74">
        <f t="shared" si="161"/>
        <v>0</v>
      </c>
      <c r="AJ488" s="74">
        <f t="shared" si="162"/>
        <v>0</v>
      </c>
      <c r="AK488" s="74">
        <f t="shared" si="163"/>
        <v>0</v>
      </c>
      <c r="AL488" s="73" t="str">
        <f t="shared" si="164"/>
        <v>所</v>
      </c>
      <c r="AM488" s="73" t="str">
        <f>IF($F488="學生",VLOOKUP($H488,系所名稱!$B$1:$D$122,3,FALSE),"非在校生")</f>
        <v>會計</v>
      </c>
      <c r="AN488" s="74" t="str">
        <f t="shared" si="165"/>
        <v>會計所</v>
      </c>
      <c r="AO488" s="74" t="str">
        <f t="shared" si="166"/>
        <v>會研所</v>
      </c>
    </row>
    <row r="489" spans="1:41">
      <c r="A489" t="s">
        <v>5071</v>
      </c>
      <c r="B489" t="s">
        <v>5072</v>
      </c>
      <c r="C489" t="s">
        <v>5073</v>
      </c>
      <c r="D489" t="s">
        <v>21</v>
      </c>
      <c r="E489" t="s">
        <v>5074</v>
      </c>
      <c r="F489" t="s">
        <v>23</v>
      </c>
      <c r="G489" t="s">
        <v>24</v>
      </c>
      <c r="H489" t="s">
        <v>40</v>
      </c>
      <c r="I489" t="s">
        <v>41</v>
      </c>
      <c r="J489">
        <v>933858480</v>
      </c>
      <c r="K489" t="s">
        <v>5075</v>
      </c>
      <c r="L489" t="s">
        <v>28</v>
      </c>
      <c r="M489" t="s">
        <v>30</v>
      </c>
      <c r="N489" t="s">
        <v>4952</v>
      </c>
      <c r="P489" t="s">
        <v>29</v>
      </c>
      <c r="R489" s="78" t="s">
        <v>5008</v>
      </c>
      <c r="S489" t="s">
        <v>5076</v>
      </c>
      <c r="T489" t="s">
        <v>5077</v>
      </c>
      <c r="U489">
        <v>6</v>
      </c>
      <c r="V489" t="s">
        <v>5009</v>
      </c>
      <c r="W489" t="s">
        <v>7196</v>
      </c>
      <c r="X489" s="25" t="s">
        <v>5848</v>
      </c>
      <c r="Y489">
        <v>2</v>
      </c>
      <c r="Z489">
        <v>107</v>
      </c>
      <c r="AA489">
        <v>1</v>
      </c>
      <c r="AB489">
        <v>1</v>
      </c>
      <c r="AC489">
        <v>10</v>
      </c>
      <c r="AD489" t="s">
        <v>5078</v>
      </c>
      <c r="AE489" s="74" t="str">
        <f t="shared" si="170"/>
        <v>b06704067林渝倩</v>
      </c>
      <c r="AF489" s="74">
        <f t="shared" si="159"/>
        <v>0</v>
      </c>
      <c r="AG489" s="74">
        <f t="shared" si="171"/>
        <v>1</v>
      </c>
      <c r="AH489" s="74">
        <f t="shared" si="160"/>
        <v>10</v>
      </c>
      <c r="AI489" s="74">
        <f t="shared" si="161"/>
        <v>0</v>
      </c>
      <c r="AJ489" s="74">
        <f t="shared" si="162"/>
        <v>0</v>
      </c>
      <c r="AK489" s="74">
        <f t="shared" si="163"/>
        <v>0</v>
      </c>
      <c r="AL489" s="73" t="str">
        <f t="shared" si="164"/>
        <v>系</v>
      </c>
      <c r="AM489" s="73" t="str">
        <f>IF($F489="學生",VLOOKUP($H489,系所名稱!$B$1:$D$122,3,FALSE),"非在校生")</f>
        <v>國企</v>
      </c>
      <c r="AN489" s="74" t="str">
        <f t="shared" si="165"/>
        <v>國企系</v>
      </c>
      <c r="AO489" s="74" t="str">
        <f t="shared" si="166"/>
        <v>國企系</v>
      </c>
    </row>
    <row r="490" spans="1:41">
      <c r="A490" t="s">
        <v>1004</v>
      </c>
      <c r="B490" t="s">
        <v>1005</v>
      </c>
      <c r="C490" t="s">
        <v>1006</v>
      </c>
      <c r="D490" t="s">
        <v>21</v>
      </c>
      <c r="E490" t="s">
        <v>1007</v>
      </c>
      <c r="F490" t="s">
        <v>23</v>
      </c>
      <c r="G490" t="s">
        <v>24</v>
      </c>
      <c r="H490" t="s">
        <v>187</v>
      </c>
      <c r="I490" t="s">
        <v>41</v>
      </c>
      <c r="J490">
        <v>916392033</v>
      </c>
      <c r="K490" t="s">
        <v>1008</v>
      </c>
      <c r="L490" t="s">
        <v>28</v>
      </c>
      <c r="M490" t="s">
        <v>30</v>
      </c>
      <c r="N490">
        <f>IF($R490="網路報名",IF($P490="否",1,0),0)</f>
        <v>0</v>
      </c>
      <c r="O490">
        <f>IF($R490="網路報名",IF($P490="是",1,0),0)</f>
        <v>1</v>
      </c>
      <c r="P490" t="s">
        <v>29</v>
      </c>
      <c r="R490" t="s">
        <v>921</v>
      </c>
      <c r="S490" t="s">
        <v>1009</v>
      </c>
      <c r="T490" t="s">
        <v>1010</v>
      </c>
      <c r="U490">
        <f>IF($R490="志工",$AC490*2,IF($R490="網路報名",$AC490,0))</f>
        <v>10</v>
      </c>
      <c r="V490" t="s">
        <v>5002</v>
      </c>
      <c r="W490" t="s">
        <v>5004</v>
      </c>
      <c r="X490" s="25" t="s">
        <v>923</v>
      </c>
      <c r="Y490">
        <v>2</v>
      </c>
      <c r="Z490">
        <v>107</v>
      </c>
      <c r="AA490">
        <v>1</v>
      </c>
      <c r="AB490">
        <v>1</v>
      </c>
      <c r="AC490">
        <v>10</v>
      </c>
      <c r="AD490" t="s">
        <v>30</v>
      </c>
      <c r="AE490" s="74" t="str">
        <f t="shared" si="170"/>
        <v>b05607005林湘綺</v>
      </c>
      <c r="AF490" s="74">
        <f t="shared" si="159"/>
        <v>0</v>
      </c>
      <c r="AG490" s="74">
        <f t="shared" si="171"/>
        <v>1</v>
      </c>
      <c r="AH490" s="74">
        <f t="shared" si="160"/>
        <v>10</v>
      </c>
      <c r="AI490" s="74">
        <f t="shared" si="161"/>
        <v>0</v>
      </c>
      <c r="AJ490" s="74">
        <f t="shared" si="162"/>
        <v>0</v>
      </c>
      <c r="AK490" s="74">
        <f t="shared" si="163"/>
        <v>0</v>
      </c>
      <c r="AL490" s="73" t="str">
        <f t="shared" si="164"/>
        <v>系</v>
      </c>
      <c r="AM490" s="73" t="str">
        <f>IF($F490="學生",VLOOKUP($H490,系所名稱!$B$1:$D$122,3,FALSE),"非在校生")</f>
        <v>工管</v>
      </c>
      <c r="AN490" s="74" t="str">
        <f t="shared" si="165"/>
        <v>工管系</v>
      </c>
      <c r="AO490" s="74" t="str">
        <f t="shared" si="166"/>
        <v>工管系</v>
      </c>
    </row>
    <row r="491" spans="1:41">
      <c r="A491" t="s">
        <v>1177</v>
      </c>
      <c r="B491" t="s">
        <v>1005</v>
      </c>
      <c r="C491" t="s">
        <v>1006</v>
      </c>
      <c r="D491" t="s">
        <v>21</v>
      </c>
      <c r="E491" t="s">
        <v>1007</v>
      </c>
      <c r="F491" t="s">
        <v>23</v>
      </c>
      <c r="G491" t="s">
        <v>24</v>
      </c>
      <c r="H491" t="s">
        <v>187</v>
      </c>
      <c r="I491" t="s">
        <v>41</v>
      </c>
      <c r="J491">
        <v>916392033</v>
      </c>
      <c r="K491" t="s">
        <v>1008</v>
      </c>
      <c r="L491" t="s">
        <v>28</v>
      </c>
      <c r="M491" t="s">
        <v>30</v>
      </c>
      <c r="N491">
        <f>IF($R491="網路報名",IF($P491="否",1,0),0)</f>
        <v>0</v>
      </c>
      <c r="O491">
        <f>IF($R491="網路報名",IF($P491="是",1,0),0)</f>
        <v>1</v>
      </c>
      <c r="P491" t="s">
        <v>29</v>
      </c>
      <c r="R491" t="s">
        <v>1063</v>
      </c>
      <c r="S491" t="s">
        <v>1178</v>
      </c>
      <c r="T491" t="s">
        <v>1010</v>
      </c>
      <c r="U491">
        <f>IF($R491="志工",$AC491*2,IF($R491="網路報名",$AC491,0))</f>
        <v>10</v>
      </c>
      <c r="V491" t="s">
        <v>5002</v>
      </c>
      <c r="W491" t="s">
        <v>5004</v>
      </c>
      <c r="X491" s="25" t="s">
        <v>1065</v>
      </c>
      <c r="Y491">
        <v>2</v>
      </c>
      <c r="Z491">
        <v>107</v>
      </c>
      <c r="AA491">
        <v>1</v>
      </c>
      <c r="AB491">
        <v>1</v>
      </c>
      <c r="AC491">
        <v>10</v>
      </c>
      <c r="AD491" t="s">
        <v>30</v>
      </c>
      <c r="AE491" s="74" t="str">
        <f t="shared" si="170"/>
        <v>b05607005林湘綺</v>
      </c>
      <c r="AF491" s="74">
        <f t="shared" si="159"/>
        <v>0</v>
      </c>
      <c r="AG491" s="74">
        <f t="shared" si="171"/>
        <v>1</v>
      </c>
      <c r="AH491" s="74">
        <f t="shared" si="160"/>
        <v>10</v>
      </c>
      <c r="AI491" s="74">
        <f t="shared" si="161"/>
        <v>0</v>
      </c>
      <c r="AJ491" s="74">
        <f t="shared" si="162"/>
        <v>0</v>
      </c>
      <c r="AK491" s="74">
        <f t="shared" si="163"/>
        <v>0</v>
      </c>
      <c r="AL491" s="73" t="str">
        <f t="shared" si="164"/>
        <v>系</v>
      </c>
      <c r="AM491" s="73" t="str">
        <f>IF($F491="學生",VLOOKUP($H491,系所名稱!$B$1:$D$122,3,FALSE),"非在校生")</f>
        <v>工管</v>
      </c>
      <c r="AN491" s="74" t="str">
        <f t="shared" si="165"/>
        <v>工管系</v>
      </c>
      <c r="AO491" s="74" t="str">
        <f t="shared" si="166"/>
        <v>工管系</v>
      </c>
    </row>
    <row r="492" spans="1:41">
      <c r="A492" t="s">
        <v>1463</v>
      </c>
      <c r="B492" t="s">
        <v>1005</v>
      </c>
      <c r="C492" t="s">
        <v>1006</v>
      </c>
      <c r="D492" t="s">
        <v>21</v>
      </c>
      <c r="E492" t="s">
        <v>1007</v>
      </c>
      <c r="F492" t="s">
        <v>23</v>
      </c>
      <c r="G492" t="s">
        <v>24</v>
      </c>
      <c r="H492" t="s">
        <v>187</v>
      </c>
      <c r="I492" t="s">
        <v>41</v>
      </c>
      <c r="J492">
        <v>916392033</v>
      </c>
      <c r="K492" t="s">
        <v>1008</v>
      </c>
      <c r="L492" t="s">
        <v>28</v>
      </c>
      <c r="M492" t="s">
        <v>30</v>
      </c>
      <c r="N492">
        <f>IF($R492="網路報名",IF($P492="否",1,0),0)</f>
        <v>0</v>
      </c>
      <c r="O492">
        <f>IF($R492="網路報名",IF($P492="是",1,0),0)</f>
        <v>1</v>
      </c>
      <c r="P492" t="s">
        <v>29</v>
      </c>
      <c r="R492" t="s">
        <v>31</v>
      </c>
      <c r="S492" t="s">
        <v>1009</v>
      </c>
      <c r="T492" t="s">
        <v>1010</v>
      </c>
      <c r="U492">
        <f>IF($R492="志工",$AC492*2,IF($R492="網路報名",$AC492,0))</f>
        <v>10</v>
      </c>
      <c r="V492" t="s">
        <v>5002</v>
      </c>
      <c r="W492" t="s">
        <v>5004</v>
      </c>
      <c r="X492" s="25" t="s">
        <v>1567</v>
      </c>
      <c r="Y492">
        <v>2</v>
      </c>
      <c r="Z492">
        <v>107</v>
      </c>
      <c r="AA492">
        <v>1</v>
      </c>
      <c r="AB492">
        <v>1</v>
      </c>
      <c r="AC492">
        <v>10</v>
      </c>
      <c r="AE492" s="74" t="str">
        <f t="shared" si="170"/>
        <v>b05607005林湘綺</v>
      </c>
      <c r="AF492" s="74">
        <f t="shared" si="159"/>
        <v>0</v>
      </c>
      <c r="AG492" s="74">
        <f t="shared" si="171"/>
        <v>1</v>
      </c>
      <c r="AH492" s="74">
        <f t="shared" si="160"/>
        <v>10</v>
      </c>
      <c r="AI492" s="74">
        <f t="shared" si="161"/>
        <v>0</v>
      </c>
      <c r="AJ492" s="74">
        <f t="shared" si="162"/>
        <v>0</v>
      </c>
      <c r="AK492" s="74">
        <f t="shared" si="163"/>
        <v>0</v>
      </c>
      <c r="AL492" s="73" t="str">
        <f t="shared" si="164"/>
        <v>系</v>
      </c>
      <c r="AM492" s="73" t="str">
        <f>IF($F492="學生",VLOOKUP($H492,系所名稱!$B$1:$D$122,3,FALSE),"非在校生")</f>
        <v>工管</v>
      </c>
      <c r="AN492" s="74" t="str">
        <f t="shared" si="165"/>
        <v>工管系</v>
      </c>
      <c r="AO492" s="74" t="str">
        <f t="shared" si="166"/>
        <v>工管系</v>
      </c>
    </row>
    <row r="493" spans="1:41">
      <c r="A493" t="s">
        <v>4960</v>
      </c>
      <c r="B493" t="s">
        <v>1005</v>
      </c>
      <c r="C493" t="s">
        <v>1006</v>
      </c>
      <c r="D493" t="s">
        <v>21</v>
      </c>
      <c r="E493" t="s">
        <v>1007</v>
      </c>
      <c r="F493" t="s">
        <v>23</v>
      </c>
      <c r="G493" t="s">
        <v>24</v>
      </c>
      <c r="H493" t="s">
        <v>187</v>
      </c>
      <c r="I493" t="s">
        <v>41</v>
      </c>
      <c r="J493">
        <v>916392033</v>
      </c>
      <c r="K493" t="s">
        <v>1008</v>
      </c>
      <c r="L493" t="s">
        <v>28</v>
      </c>
      <c r="M493" t="s">
        <v>30</v>
      </c>
      <c r="N493" t="s">
        <v>4952</v>
      </c>
      <c r="P493" t="s">
        <v>30</v>
      </c>
      <c r="R493" t="s">
        <v>283</v>
      </c>
      <c r="S493" t="s">
        <v>4961</v>
      </c>
      <c r="T493" t="s">
        <v>1010</v>
      </c>
      <c r="U493">
        <v>6</v>
      </c>
      <c r="V493" t="s">
        <v>5002</v>
      </c>
      <c r="W493" t="s">
        <v>5004</v>
      </c>
      <c r="X493" s="25" t="s">
        <v>4981</v>
      </c>
      <c r="Y493">
        <v>2</v>
      </c>
      <c r="Z493">
        <v>107</v>
      </c>
      <c r="AA493">
        <v>1</v>
      </c>
      <c r="AB493">
        <v>1</v>
      </c>
      <c r="AC493">
        <v>10</v>
      </c>
      <c r="AD493" t="s">
        <v>30</v>
      </c>
      <c r="AE493" s="74" t="str">
        <f t="shared" si="170"/>
        <v>b05607005林湘綺</v>
      </c>
      <c r="AF493" s="74">
        <f t="shared" si="159"/>
        <v>1</v>
      </c>
      <c r="AG493" s="74">
        <f t="shared" si="171"/>
        <v>0</v>
      </c>
      <c r="AH493" s="74">
        <f t="shared" si="160"/>
        <v>0</v>
      </c>
      <c r="AI493" s="74">
        <f t="shared" si="161"/>
        <v>1</v>
      </c>
      <c r="AJ493" s="74">
        <f t="shared" si="162"/>
        <v>0</v>
      </c>
      <c r="AK493" s="74">
        <f t="shared" si="163"/>
        <v>0</v>
      </c>
      <c r="AL493" s="73" t="str">
        <f t="shared" si="164"/>
        <v>系</v>
      </c>
      <c r="AM493" s="73" t="str">
        <f>IF($F493="學生",VLOOKUP($H493,系所名稱!$B$1:$D$122,3,FALSE),"非在校生")</f>
        <v>工管</v>
      </c>
      <c r="AN493" s="74" t="str">
        <f t="shared" si="165"/>
        <v>工管系</v>
      </c>
      <c r="AO493" s="74" t="str">
        <f t="shared" si="166"/>
        <v>工管系</v>
      </c>
    </row>
    <row r="494" spans="1:41">
      <c r="A494" t="s">
        <v>2814</v>
      </c>
      <c r="B494" t="s">
        <v>2815</v>
      </c>
      <c r="C494" t="s">
        <v>2816</v>
      </c>
      <c r="D494" t="s">
        <v>21</v>
      </c>
      <c r="E494" t="s">
        <v>2817</v>
      </c>
      <c r="F494" t="s">
        <v>23</v>
      </c>
      <c r="G494" t="s">
        <v>24</v>
      </c>
      <c r="H494" t="s">
        <v>40</v>
      </c>
      <c r="I494" t="s">
        <v>41</v>
      </c>
      <c r="J494">
        <v>932393295</v>
      </c>
      <c r="K494" t="s">
        <v>2818</v>
      </c>
      <c r="L494" t="s">
        <v>28</v>
      </c>
      <c r="M494" t="s">
        <v>30</v>
      </c>
      <c r="N494">
        <f>IF($R494="網路報名",IF($P494="否",1,0),0)</f>
        <v>1</v>
      </c>
      <c r="O494">
        <f>IF($R494="網路報名",IF($P494="是",1,0),0)</f>
        <v>0</v>
      </c>
      <c r="P494" t="s">
        <v>2801</v>
      </c>
      <c r="R494" t="s">
        <v>2790</v>
      </c>
      <c r="S494" t="s">
        <v>2819</v>
      </c>
      <c r="T494" t="s">
        <v>2820</v>
      </c>
      <c r="U494">
        <f>IF($R494="志工",$AC494*2,IF($R494="網路報名",$AC494,0))</f>
        <v>10</v>
      </c>
      <c r="V494" t="s">
        <v>5002</v>
      </c>
      <c r="W494" t="s">
        <v>5004</v>
      </c>
      <c r="X494" s="25" t="s">
        <v>3292</v>
      </c>
      <c r="Y494">
        <v>2</v>
      </c>
      <c r="Z494">
        <v>107</v>
      </c>
      <c r="AA494">
        <v>1</v>
      </c>
      <c r="AB494">
        <v>1</v>
      </c>
      <c r="AC494">
        <v>10</v>
      </c>
      <c r="AD494" t="s">
        <v>30</v>
      </c>
      <c r="AE494" s="74" t="str">
        <f t="shared" si="170"/>
        <v>b05704051林琪雅</v>
      </c>
      <c r="AF494" s="74">
        <f t="shared" si="159"/>
        <v>1</v>
      </c>
      <c r="AG494" s="74">
        <f t="shared" si="171"/>
        <v>0</v>
      </c>
      <c r="AH494" s="74">
        <f t="shared" si="160"/>
        <v>0</v>
      </c>
      <c r="AI494" s="74">
        <f t="shared" si="161"/>
        <v>1</v>
      </c>
      <c r="AJ494" s="74">
        <f t="shared" si="162"/>
        <v>0</v>
      </c>
      <c r="AK494" s="74">
        <f t="shared" si="163"/>
        <v>0</v>
      </c>
      <c r="AL494" s="73" t="str">
        <f t="shared" si="164"/>
        <v>系</v>
      </c>
      <c r="AM494" s="73" t="str">
        <f>IF($F494="學生",VLOOKUP($H494,系所名稱!$B$1:$D$122,3,FALSE),"非在校生")</f>
        <v>國企</v>
      </c>
      <c r="AN494" s="74" t="str">
        <f t="shared" si="165"/>
        <v>國企系</v>
      </c>
      <c r="AO494" s="74" t="str">
        <f t="shared" si="166"/>
        <v>國企系</v>
      </c>
    </row>
    <row r="495" spans="1:41">
      <c r="A495" t="s">
        <v>6565</v>
      </c>
      <c r="B495" t="s">
        <v>6566</v>
      </c>
      <c r="C495" t="s">
        <v>6567</v>
      </c>
      <c r="D495" t="s">
        <v>38</v>
      </c>
      <c r="E495" t="s">
        <v>6568</v>
      </c>
      <c r="F495" t="s">
        <v>23</v>
      </c>
      <c r="G495" t="s">
        <v>137</v>
      </c>
      <c r="H495" t="s">
        <v>138</v>
      </c>
      <c r="I495" t="s">
        <v>41</v>
      </c>
      <c r="J495">
        <v>928243255</v>
      </c>
      <c r="L495" t="s">
        <v>28</v>
      </c>
      <c r="M495" t="s">
        <v>29</v>
      </c>
      <c r="N495" t="s">
        <v>4952</v>
      </c>
      <c r="P495" t="s">
        <v>29</v>
      </c>
      <c r="R495" t="s">
        <v>1045</v>
      </c>
      <c r="T495" t="s">
        <v>6569</v>
      </c>
      <c r="U495">
        <v>6</v>
      </c>
      <c r="V495" t="s">
        <v>5002</v>
      </c>
      <c r="W495" t="s">
        <v>6687</v>
      </c>
      <c r="X495" s="25" t="s">
        <v>6700</v>
      </c>
      <c r="Y495">
        <v>2</v>
      </c>
      <c r="Z495">
        <v>107</v>
      </c>
      <c r="AA495">
        <v>1</v>
      </c>
      <c r="AB495">
        <v>1</v>
      </c>
      <c r="AC495">
        <v>10</v>
      </c>
      <c r="AE495" s="74" t="str">
        <f t="shared" si="170"/>
        <v>b05303091林筑玟</v>
      </c>
      <c r="AF495" s="74">
        <f t="shared" si="159"/>
        <v>0</v>
      </c>
      <c r="AG495" s="74">
        <f t="shared" si="171"/>
        <v>0</v>
      </c>
      <c r="AH495" s="74">
        <f t="shared" si="160"/>
        <v>0</v>
      </c>
      <c r="AI495" s="74">
        <f t="shared" si="161"/>
        <v>0</v>
      </c>
      <c r="AJ495" s="74">
        <f t="shared" si="162"/>
        <v>1</v>
      </c>
      <c r="AK495" s="74">
        <f t="shared" si="163"/>
        <v>0</v>
      </c>
      <c r="AL495" s="73" t="str">
        <f t="shared" si="164"/>
        <v>系</v>
      </c>
      <c r="AM495" s="73" t="str">
        <f>IF($F495="學生",VLOOKUP($H495,系所名稱!$B$1:$D$122,3,FALSE),"非在校生")</f>
        <v>其他</v>
      </c>
      <c r="AN495" s="74" t="str">
        <f t="shared" si="165"/>
        <v>其他系所</v>
      </c>
      <c r="AO495" s="74" t="str">
        <f t="shared" si="166"/>
        <v>其他系所</v>
      </c>
    </row>
    <row r="496" spans="1:41">
      <c r="A496" t="s">
        <v>6657</v>
      </c>
      <c r="B496" t="s">
        <v>6658</v>
      </c>
      <c r="C496" t="s">
        <v>6659</v>
      </c>
      <c r="D496" t="s">
        <v>21</v>
      </c>
      <c r="E496" t="s">
        <v>226</v>
      </c>
      <c r="F496" t="s">
        <v>23</v>
      </c>
      <c r="G496" t="s">
        <v>24</v>
      </c>
      <c r="H496" t="s">
        <v>40</v>
      </c>
      <c r="I496" t="s">
        <v>41</v>
      </c>
      <c r="J496">
        <v>931732949</v>
      </c>
      <c r="K496" t="s">
        <v>6660</v>
      </c>
      <c r="L496" t="s">
        <v>28</v>
      </c>
      <c r="M496" t="s">
        <v>29</v>
      </c>
      <c r="N496" t="s">
        <v>4952</v>
      </c>
      <c r="P496" t="s">
        <v>29</v>
      </c>
      <c r="R496" t="s">
        <v>6285</v>
      </c>
      <c r="S496" t="s">
        <v>6661</v>
      </c>
      <c r="T496" t="s">
        <v>6662</v>
      </c>
      <c r="U496">
        <v>6</v>
      </c>
      <c r="V496" t="s">
        <v>5002</v>
      </c>
      <c r="W496" t="s">
        <v>6687</v>
      </c>
      <c r="X496" s="25" t="s">
        <v>6702</v>
      </c>
      <c r="Y496">
        <v>2</v>
      </c>
      <c r="Z496">
        <v>10</v>
      </c>
      <c r="AA496">
        <v>1</v>
      </c>
      <c r="AB496">
        <v>107</v>
      </c>
      <c r="AC496">
        <v>10</v>
      </c>
      <c r="AD496" t="s">
        <v>30</v>
      </c>
      <c r="AE496" s="74" t="str">
        <f t="shared" si="170"/>
        <v>b05704052林意安</v>
      </c>
      <c r="AF496" s="74">
        <f t="shared" si="159"/>
        <v>0</v>
      </c>
      <c r="AG496" s="74">
        <f t="shared" si="171"/>
        <v>1</v>
      </c>
      <c r="AH496" s="74">
        <f t="shared" si="160"/>
        <v>10</v>
      </c>
      <c r="AI496" s="74">
        <f t="shared" si="161"/>
        <v>0</v>
      </c>
      <c r="AJ496" s="74">
        <f t="shared" si="162"/>
        <v>0</v>
      </c>
      <c r="AK496" s="74">
        <f t="shared" si="163"/>
        <v>0</v>
      </c>
      <c r="AL496" s="73" t="str">
        <f t="shared" si="164"/>
        <v>系</v>
      </c>
      <c r="AM496" s="73" t="str">
        <f>IF($F496="學生",VLOOKUP($H496,系所名稱!$B$1:$D$122,3,FALSE),"非在校生")</f>
        <v>國企</v>
      </c>
      <c r="AN496" s="74" t="str">
        <f t="shared" si="165"/>
        <v>國企系</v>
      </c>
      <c r="AO496" s="74" t="str">
        <f t="shared" si="166"/>
        <v>國企系</v>
      </c>
    </row>
    <row r="497" spans="1:41">
      <c r="A497" t="s">
        <v>451</v>
      </c>
      <c r="B497" t="s">
        <v>452</v>
      </c>
      <c r="C497" t="s">
        <v>453</v>
      </c>
      <c r="D497" t="s">
        <v>21</v>
      </c>
      <c r="E497" t="s">
        <v>454</v>
      </c>
      <c r="F497" t="s">
        <v>23</v>
      </c>
      <c r="G497" t="s">
        <v>354</v>
      </c>
      <c r="H497" t="s">
        <v>455</v>
      </c>
      <c r="I497" t="s">
        <v>50</v>
      </c>
      <c r="J497">
        <v>928028706</v>
      </c>
      <c r="K497" t="s">
        <v>456</v>
      </c>
      <c r="L497" t="s">
        <v>28</v>
      </c>
      <c r="M497" t="s">
        <v>30</v>
      </c>
      <c r="N497">
        <f>IF($R497="網路報名",IF($P497="否",1,0),0)</f>
        <v>0</v>
      </c>
      <c r="O497">
        <f>IF($R497="網路報名",IF($P497="是",1,0),0)</f>
        <v>1</v>
      </c>
      <c r="P497" t="s">
        <v>29</v>
      </c>
      <c r="R497" s="1" t="s">
        <v>365</v>
      </c>
      <c r="S497" t="s">
        <v>457</v>
      </c>
      <c r="T497" t="s">
        <v>458</v>
      </c>
      <c r="U497">
        <f>IF($R497="志工",$AC497*2,IF($R497="網路報名",$AC497,0))</f>
        <v>10</v>
      </c>
      <c r="V497" t="s">
        <v>5002</v>
      </c>
      <c r="W497" t="s">
        <v>5004</v>
      </c>
      <c r="X497" s="88" t="s">
        <v>359</v>
      </c>
      <c r="Y497">
        <v>2</v>
      </c>
      <c r="Z497">
        <v>107</v>
      </c>
      <c r="AA497">
        <v>1</v>
      </c>
      <c r="AB497">
        <v>1</v>
      </c>
      <c r="AC497">
        <v>10</v>
      </c>
      <c r="AD497" t="s">
        <v>30</v>
      </c>
      <c r="AE497" s="74" t="str">
        <f t="shared" si="170"/>
        <v>r07b22018林筱磬</v>
      </c>
      <c r="AF497" s="74">
        <f t="shared" si="159"/>
        <v>0</v>
      </c>
      <c r="AG497" s="74">
        <f t="shared" si="171"/>
        <v>1</v>
      </c>
      <c r="AH497" s="74">
        <f t="shared" si="160"/>
        <v>10</v>
      </c>
      <c r="AI497" s="74">
        <f t="shared" si="161"/>
        <v>0</v>
      </c>
      <c r="AJ497" s="74">
        <f t="shared" si="162"/>
        <v>0</v>
      </c>
      <c r="AK497" s="74">
        <f t="shared" si="163"/>
        <v>0</v>
      </c>
      <c r="AL497" s="73" t="str">
        <f t="shared" si="164"/>
        <v>所</v>
      </c>
      <c r="AM497" s="73" t="str">
        <f>IF($F497="學生",VLOOKUP($H497,系所名稱!$B$1:$D$122,3,FALSE),"非在校生")</f>
        <v>其他</v>
      </c>
      <c r="AN497" s="74" t="str">
        <f t="shared" si="165"/>
        <v>其他系所</v>
      </c>
      <c r="AO497" s="74" t="str">
        <f t="shared" si="166"/>
        <v>其他系所</v>
      </c>
    </row>
    <row r="498" spans="1:41">
      <c r="A498" t="s">
        <v>2353</v>
      </c>
      <c r="B498" t="s">
        <v>2354</v>
      </c>
      <c r="C498" t="s">
        <v>2355</v>
      </c>
      <c r="D498" t="s">
        <v>38</v>
      </c>
      <c r="E498" t="s">
        <v>2356</v>
      </c>
      <c r="F498" t="s">
        <v>23</v>
      </c>
      <c r="G498" t="s">
        <v>24</v>
      </c>
      <c r="H498" t="s">
        <v>76</v>
      </c>
      <c r="I498" t="s">
        <v>41</v>
      </c>
      <c r="J498">
        <v>956296023</v>
      </c>
      <c r="K498" t="s">
        <v>2357</v>
      </c>
      <c r="L498" t="s">
        <v>28</v>
      </c>
      <c r="M498" t="s">
        <v>29</v>
      </c>
      <c r="N498">
        <f>IF($R498="網路報名",IF($P498="否",1,0),0)</f>
        <v>0</v>
      </c>
      <c r="O498">
        <f>IF($R498="網路報名",IF($P498="是",1,0),0)</f>
        <v>1</v>
      </c>
      <c r="P498" t="s">
        <v>29</v>
      </c>
      <c r="R498" t="s">
        <v>2021</v>
      </c>
      <c r="S498" t="s">
        <v>2358</v>
      </c>
      <c r="T498" t="s">
        <v>2359</v>
      </c>
      <c r="U498">
        <f>IF($R498="志工",$AC498*2,IF($R498="網路報名",$AC498,0))</f>
        <v>10</v>
      </c>
      <c r="V498" t="s">
        <v>5002</v>
      </c>
      <c r="W498" t="s">
        <v>5004</v>
      </c>
      <c r="X498" s="25" t="s">
        <v>1996</v>
      </c>
      <c r="Y498">
        <v>2</v>
      </c>
      <c r="Z498">
        <v>107</v>
      </c>
      <c r="AA498">
        <v>1</v>
      </c>
      <c r="AB498">
        <v>1</v>
      </c>
      <c r="AC498">
        <v>10</v>
      </c>
      <c r="AD498" t="s">
        <v>30</v>
      </c>
      <c r="AE498" s="74" t="str">
        <f t="shared" si="170"/>
        <v>b06702064林聖硯</v>
      </c>
      <c r="AF498" s="74">
        <f t="shared" si="159"/>
        <v>0</v>
      </c>
      <c r="AG498" s="74">
        <f t="shared" si="171"/>
        <v>1</v>
      </c>
      <c r="AH498" s="74">
        <f t="shared" si="160"/>
        <v>10</v>
      </c>
      <c r="AI498" s="74">
        <f t="shared" si="161"/>
        <v>0</v>
      </c>
      <c r="AJ498" s="74">
        <f t="shared" si="162"/>
        <v>0</v>
      </c>
      <c r="AK498" s="74">
        <f t="shared" si="163"/>
        <v>0</v>
      </c>
      <c r="AL498" s="73" t="str">
        <f t="shared" si="164"/>
        <v>系</v>
      </c>
      <c r="AM498" s="73" t="str">
        <f>IF($F498="學生",VLOOKUP($H498,系所名稱!$B$1:$D$122,3,FALSE),"非在校生")</f>
        <v>會計</v>
      </c>
      <c r="AN498" s="74" t="str">
        <f t="shared" si="165"/>
        <v>會計系</v>
      </c>
      <c r="AO498" s="74" t="str">
        <f t="shared" si="166"/>
        <v>會計系</v>
      </c>
    </row>
    <row r="499" spans="1:41">
      <c r="A499" t="s">
        <v>2966</v>
      </c>
      <c r="B499" t="s">
        <v>2354</v>
      </c>
      <c r="C499" t="s">
        <v>2355</v>
      </c>
      <c r="D499" t="s">
        <v>38</v>
      </c>
      <c r="E499" t="s">
        <v>2356</v>
      </c>
      <c r="F499" t="s">
        <v>23</v>
      </c>
      <c r="G499" t="s">
        <v>24</v>
      </c>
      <c r="H499" t="s">
        <v>76</v>
      </c>
      <c r="I499" t="s">
        <v>41</v>
      </c>
      <c r="J499">
        <v>956296023</v>
      </c>
      <c r="K499" t="s">
        <v>2357</v>
      </c>
      <c r="L499" t="s">
        <v>28</v>
      </c>
      <c r="M499" t="s">
        <v>29</v>
      </c>
      <c r="N499">
        <f>IF($R499="網路報名",IF($P499="否",1,0),0)</f>
        <v>0</v>
      </c>
      <c r="O499">
        <f>IF($R499="網路報名",IF($P499="是",1,0),0)</f>
        <v>1</v>
      </c>
      <c r="P499" t="s">
        <v>29</v>
      </c>
      <c r="R499" t="s">
        <v>2775</v>
      </c>
      <c r="S499" t="s">
        <v>2358</v>
      </c>
      <c r="T499" t="s">
        <v>2359</v>
      </c>
      <c r="U499">
        <f>IF($R499="志工",$AC499*2,IF($R499="網路報名",$AC499,0))</f>
        <v>10</v>
      </c>
      <c r="V499" t="s">
        <v>5002</v>
      </c>
      <c r="W499" t="s">
        <v>5004</v>
      </c>
      <c r="X499" s="25" t="s">
        <v>3292</v>
      </c>
      <c r="Y499">
        <v>2</v>
      </c>
      <c r="Z499">
        <v>107</v>
      </c>
      <c r="AA499">
        <v>1</v>
      </c>
      <c r="AB499">
        <v>1</v>
      </c>
      <c r="AC499">
        <v>10</v>
      </c>
      <c r="AD499" t="s">
        <v>2830</v>
      </c>
      <c r="AE499" s="74" t="str">
        <f t="shared" si="170"/>
        <v>b06702064林聖硯</v>
      </c>
      <c r="AF499" s="74">
        <f t="shared" si="159"/>
        <v>0</v>
      </c>
      <c r="AG499" s="74">
        <f t="shared" si="171"/>
        <v>1</v>
      </c>
      <c r="AH499" s="74">
        <f t="shared" si="160"/>
        <v>10</v>
      </c>
      <c r="AI499" s="74">
        <f t="shared" si="161"/>
        <v>0</v>
      </c>
      <c r="AJ499" s="74">
        <f t="shared" si="162"/>
        <v>0</v>
      </c>
      <c r="AK499" s="74">
        <f t="shared" si="163"/>
        <v>0</v>
      </c>
      <c r="AL499" s="73" t="str">
        <f t="shared" si="164"/>
        <v>系</v>
      </c>
      <c r="AM499" s="73" t="str">
        <f>IF($F499="學生",VLOOKUP($H499,系所名稱!$B$1:$D$122,3,FALSE),"非在校生")</f>
        <v>會計</v>
      </c>
      <c r="AN499" s="74" t="str">
        <f t="shared" si="165"/>
        <v>會計系</v>
      </c>
      <c r="AO499" s="74" t="str">
        <f t="shared" si="166"/>
        <v>會計系</v>
      </c>
    </row>
    <row r="500" spans="1:41">
      <c r="A500" t="s">
        <v>1820</v>
      </c>
      <c r="B500" t="s">
        <v>1873</v>
      </c>
      <c r="C500" t="s">
        <v>1874</v>
      </c>
      <c r="D500" t="s">
        <v>21</v>
      </c>
      <c r="E500" t="s">
        <v>1875</v>
      </c>
      <c r="F500" t="s">
        <v>23</v>
      </c>
      <c r="G500" t="s">
        <v>24</v>
      </c>
      <c r="H500" t="s">
        <v>257</v>
      </c>
      <c r="I500" t="s">
        <v>41</v>
      </c>
      <c r="J500">
        <v>227830813</v>
      </c>
      <c r="L500" t="s">
        <v>28</v>
      </c>
      <c r="M500" t="s">
        <v>29</v>
      </c>
      <c r="N500">
        <f>IF($R500="網路報名",IF($P500="否",1,0),0)</f>
        <v>0</v>
      </c>
      <c r="O500">
        <f>IF($R500="網路報名",IF($P500="是",1,0),0)</f>
        <v>0</v>
      </c>
      <c r="P500" t="s">
        <v>29</v>
      </c>
      <c r="R500" t="s">
        <v>216</v>
      </c>
      <c r="T500" t="s">
        <v>1876</v>
      </c>
      <c r="U500">
        <f>IF($R500="志工",$AC500*2,IF($R500="網路報名",$AC500,0))</f>
        <v>0</v>
      </c>
      <c r="V500" t="s">
        <v>5002</v>
      </c>
      <c r="W500" t="s">
        <v>5004</v>
      </c>
      <c r="X500" s="25" t="s">
        <v>1567</v>
      </c>
      <c r="Y500">
        <v>2</v>
      </c>
      <c r="Z500">
        <v>107</v>
      </c>
      <c r="AA500">
        <v>1</v>
      </c>
      <c r="AB500">
        <v>1</v>
      </c>
      <c r="AC500">
        <v>10</v>
      </c>
      <c r="AE500" s="74" t="str">
        <f t="shared" si="170"/>
        <v>b04703076林頎寶</v>
      </c>
      <c r="AF500" s="74">
        <f t="shared" si="159"/>
        <v>0</v>
      </c>
      <c r="AG500" s="74">
        <f t="shared" si="171"/>
        <v>0</v>
      </c>
      <c r="AH500" s="74">
        <f t="shared" si="160"/>
        <v>0</v>
      </c>
      <c r="AI500" s="74">
        <f t="shared" si="161"/>
        <v>0</v>
      </c>
      <c r="AJ500" s="74">
        <f t="shared" si="162"/>
        <v>1</v>
      </c>
      <c r="AK500" s="74">
        <f t="shared" si="163"/>
        <v>0</v>
      </c>
      <c r="AL500" s="73" t="str">
        <f t="shared" si="164"/>
        <v>系</v>
      </c>
      <c r="AM500" s="73" t="str">
        <f>IF($F500="學生",VLOOKUP($H500,系所名稱!$B$1:$D$122,3,FALSE),"非在校生")</f>
        <v>財金</v>
      </c>
      <c r="AN500" s="74" t="str">
        <f t="shared" si="165"/>
        <v>財金系</v>
      </c>
      <c r="AO500" s="74" t="str">
        <f t="shared" si="166"/>
        <v>財金系</v>
      </c>
    </row>
    <row r="501" spans="1:41">
      <c r="A501" t="s">
        <v>2967</v>
      </c>
      <c r="B501" t="s">
        <v>2968</v>
      </c>
      <c r="C501" t="s">
        <v>2969</v>
      </c>
      <c r="D501" t="s">
        <v>21</v>
      </c>
      <c r="E501" t="s">
        <v>2970</v>
      </c>
      <c r="F501" t="s">
        <v>23</v>
      </c>
      <c r="G501" t="s">
        <v>58</v>
      </c>
      <c r="H501" t="s">
        <v>1173</v>
      </c>
      <c r="I501" t="s">
        <v>41</v>
      </c>
      <c r="J501">
        <v>975511386</v>
      </c>
      <c r="K501" t="s">
        <v>2971</v>
      </c>
      <c r="L501" t="s">
        <v>28</v>
      </c>
      <c r="M501" t="s">
        <v>30</v>
      </c>
      <c r="N501">
        <f>IF($R501="網路報名",IF($P501="否",1,0),0)</f>
        <v>0</v>
      </c>
      <c r="O501">
        <f>IF($R501="網路報名",IF($P501="是",1,0),0)</f>
        <v>1</v>
      </c>
      <c r="P501" t="s">
        <v>29</v>
      </c>
      <c r="R501" t="s">
        <v>2775</v>
      </c>
      <c r="S501" t="s">
        <v>2972</v>
      </c>
      <c r="T501" t="s">
        <v>2973</v>
      </c>
      <c r="U501">
        <f>IF($R501="志工",$AC501*2,IF($R501="網路報名",$AC501,0))</f>
        <v>10</v>
      </c>
      <c r="V501" t="s">
        <v>5002</v>
      </c>
      <c r="W501" t="s">
        <v>5004</v>
      </c>
      <c r="X501" s="25" t="s">
        <v>3292</v>
      </c>
      <c r="Y501">
        <v>2</v>
      </c>
      <c r="Z501">
        <v>107</v>
      </c>
      <c r="AA501">
        <v>1</v>
      </c>
      <c r="AB501">
        <v>1</v>
      </c>
      <c r="AC501">
        <v>10</v>
      </c>
      <c r="AD501" t="s">
        <v>30</v>
      </c>
      <c r="AE501" s="74" t="str">
        <f t="shared" si="170"/>
        <v>b07104007林綵婕</v>
      </c>
      <c r="AF501" s="74">
        <f t="shared" si="159"/>
        <v>0</v>
      </c>
      <c r="AG501" s="74">
        <f t="shared" si="171"/>
        <v>1</v>
      </c>
      <c r="AH501" s="74">
        <f t="shared" si="160"/>
        <v>10</v>
      </c>
      <c r="AI501" s="74">
        <f t="shared" si="161"/>
        <v>0</v>
      </c>
      <c r="AJ501" s="74">
        <f t="shared" si="162"/>
        <v>0</v>
      </c>
      <c r="AK501" s="74">
        <f t="shared" si="163"/>
        <v>0</v>
      </c>
      <c r="AL501" s="73" t="str">
        <f t="shared" si="164"/>
        <v>系</v>
      </c>
      <c r="AM501" s="73" t="str">
        <f>IF($F501="學生",VLOOKUP($H501,系所名稱!$B$1:$D$122,3,FALSE),"非在校生")</f>
        <v>其他</v>
      </c>
      <c r="AN501" s="74" t="str">
        <f t="shared" si="165"/>
        <v>其他系所</v>
      </c>
      <c r="AO501" s="74" t="str">
        <f t="shared" si="166"/>
        <v>其他系所</v>
      </c>
    </row>
    <row r="502" spans="1:41">
      <c r="A502" t="s">
        <v>4958</v>
      </c>
      <c r="B502" t="s">
        <v>2968</v>
      </c>
      <c r="C502" t="s">
        <v>2969</v>
      </c>
      <c r="D502" t="s">
        <v>21</v>
      </c>
      <c r="E502" t="s">
        <v>2970</v>
      </c>
      <c r="F502" t="s">
        <v>23</v>
      </c>
      <c r="G502" t="s">
        <v>58</v>
      </c>
      <c r="H502" t="s">
        <v>1173</v>
      </c>
      <c r="I502" t="s">
        <v>41</v>
      </c>
      <c r="J502">
        <v>975511386</v>
      </c>
      <c r="K502" t="s">
        <v>2971</v>
      </c>
      <c r="L502" t="s">
        <v>28</v>
      </c>
      <c r="M502" t="s">
        <v>30</v>
      </c>
      <c r="N502" t="s">
        <v>4952</v>
      </c>
      <c r="P502" t="s">
        <v>29</v>
      </c>
      <c r="R502" t="s">
        <v>283</v>
      </c>
      <c r="S502" t="s">
        <v>2972</v>
      </c>
      <c r="T502" t="s">
        <v>2973</v>
      </c>
      <c r="U502">
        <v>6</v>
      </c>
      <c r="V502" t="s">
        <v>5002</v>
      </c>
      <c r="W502" t="s">
        <v>5004</v>
      </c>
      <c r="X502" s="25" t="s">
        <v>4981</v>
      </c>
      <c r="Y502">
        <v>2</v>
      </c>
      <c r="Z502">
        <v>107</v>
      </c>
      <c r="AA502">
        <v>1</v>
      </c>
      <c r="AB502">
        <v>1</v>
      </c>
      <c r="AC502">
        <v>10</v>
      </c>
      <c r="AD502" t="s">
        <v>30</v>
      </c>
      <c r="AE502" s="74" t="str">
        <f t="shared" si="170"/>
        <v>b07104007林綵婕</v>
      </c>
      <c r="AF502" s="74">
        <f t="shared" si="159"/>
        <v>0</v>
      </c>
      <c r="AG502" s="74">
        <f t="shared" si="171"/>
        <v>1</v>
      </c>
      <c r="AH502" s="74">
        <f t="shared" si="160"/>
        <v>10</v>
      </c>
      <c r="AI502" s="74">
        <f t="shared" si="161"/>
        <v>0</v>
      </c>
      <c r="AJ502" s="74">
        <f t="shared" si="162"/>
        <v>0</v>
      </c>
      <c r="AK502" s="74">
        <f t="shared" si="163"/>
        <v>0</v>
      </c>
      <c r="AL502" s="73" t="str">
        <f t="shared" si="164"/>
        <v>系</v>
      </c>
      <c r="AM502" s="73" t="str">
        <f>IF($F502="學生",VLOOKUP($H502,系所名稱!$B$1:$D$122,3,FALSE),"非在校生")</f>
        <v>其他</v>
      </c>
      <c r="AN502" s="74" t="str">
        <f t="shared" si="165"/>
        <v>其他系所</v>
      </c>
      <c r="AO502" s="74" t="str">
        <f t="shared" si="166"/>
        <v>其他系所</v>
      </c>
    </row>
    <row r="503" spans="1:41">
      <c r="A503" t="s">
        <v>5515</v>
      </c>
      <c r="B503" t="s">
        <v>2968</v>
      </c>
      <c r="C503" t="s">
        <v>2969</v>
      </c>
      <c r="D503" t="s">
        <v>21</v>
      </c>
      <c r="E503" t="s">
        <v>2970</v>
      </c>
      <c r="F503" t="s">
        <v>23</v>
      </c>
      <c r="G503" t="s">
        <v>58</v>
      </c>
      <c r="H503" t="s">
        <v>1173</v>
      </c>
      <c r="I503" t="s">
        <v>41</v>
      </c>
      <c r="J503">
        <v>975511386</v>
      </c>
      <c r="K503" t="s">
        <v>2971</v>
      </c>
      <c r="L503" t="s">
        <v>28</v>
      </c>
      <c r="M503" t="s">
        <v>30</v>
      </c>
      <c r="N503" t="s">
        <v>4952</v>
      </c>
      <c r="P503" t="s">
        <v>29</v>
      </c>
      <c r="R503" t="s">
        <v>5385</v>
      </c>
      <c r="S503" t="s">
        <v>5516</v>
      </c>
      <c r="T503" t="s">
        <v>2973</v>
      </c>
      <c r="U503">
        <v>6</v>
      </c>
      <c r="V503" t="s">
        <v>5386</v>
      </c>
      <c r="W503" t="s">
        <v>5387</v>
      </c>
      <c r="X503" s="25" t="s">
        <v>5388</v>
      </c>
      <c r="Y503">
        <v>2</v>
      </c>
      <c r="Z503">
        <v>107</v>
      </c>
      <c r="AA503">
        <v>1</v>
      </c>
      <c r="AB503">
        <v>1</v>
      </c>
      <c r="AC503">
        <v>10</v>
      </c>
      <c r="AD503" t="s">
        <v>30</v>
      </c>
      <c r="AE503" s="74" t="str">
        <f t="shared" si="170"/>
        <v>b07104007林綵婕</v>
      </c>
      <c r="AF503" s="74">
        <f t="shared" si="159"/>
        <v>0</v>
      </c>
      <c r="AG503" s="74">
        <f t="shared" si="171"/>
        <v>1</v>
      </c>
      <c r="AH503" s="74">
        <f t="shared" si="160"/>
        <v>10</v>
      </c>
      <c r="AI503" s="74">
        <f t="shared" si="161"/>
        <v>0</v>
      </c>
      <c r="AJ503" s="74">
        <f t="shared" si="162"/>
        <v>0</v>
      </c>
      <c r="AK503" s="74">
        <f t="shared" si="163"/>
        <v>0</v>
      </c>
      <c r="AL503" s="73" t="str">
        <f t="shared" si="164"/>
        <v>系</v>
      </c>
      <c r="AM503" s="73" t="str">
        <f>IF($F503="學生",VLOOKUP($H503,系所名稱!$B$1:$D$122,3,FALSE),"非在校生")</f>
        <v>其他</v>
      </c>
      <c r="AN503" s="74" t="str">
        <f t="shared" si="165"/>
        <v>其他系所</v>
      </c>
      <c r="AO503" s="74" t="str">
        <f t="shared" si="166"/>
        <v>其他系所</v>
      </c>
    </row>
    <row r="504" spans="1:41">
      <c r="A504" t="s">
        <v>6435</v>
      </c>
      <c r="B504" t="s">
        <v>6436</v>
      </c>
      <c r="C504" t="s">
        <v>6437</v>
      </c>
      <c r="D504" t="s">
        <v>21</v>
      </c>
      <c r="E504" t="s">
        <v>6438</v>
      </c>
      <c r="F504" t="s">
        <v>177</v>
      </c>
      <c r="J504">
        <v>900130650</v>
      </c>
      <c r="K504" t="s">
        <v>6439</v>
      </c>
      <c r="L504" t="s">
        <v>28</v>
      </c>
      <c r="M504" t="s">
        <v>30</v>
      </c>
      <c r="N504" t="s">
        <v>4952</v>
      </c>
      <c r="P504" t="s">
        <v>30</v>
      </c>
      <c r="R504" t="s">
        <v>5919</v>
      </c>
      <c r="S504" t="s">
        <v>6440</v>
      </c>
      <c r="T504" t="s">
        <v>6441</v>
      </c>
      <c r="U504">
        <v>6</v>
      </c>
      <c r="V504" t="s">
        <v>5002</v>
      </c>
      <c r="W504" t="s">
        <v>6687</v>
      </c>
      <c r="X504" s="25" t="s">
        <v>6700</v>
      </c>
      <c r="Y504">
        <v>2</v>
      </c>
      <c r="Z504">
        <v>107</v>
      </c>
      <c r="AA504">
        <v>1</v>
      </c>
      <c r="AB504">
        <v>1</v>
      </c>
      <c r="AC504">
        <v>10</v>
      </c>
      <c r="AD504" t="s">
        <v>29</v>
      </c>
      <c r="AE504" s="74" t="str">
        <f t="shared" si="170"/>
        <v>batmanwei林齊薇</v>
      </c>
      <c r="AF504" s="74">
        <f t="shared" si="159"/>
        <v>1</v>
      </c>
      <c r="AG504" s="74">
        <f t="shared" si="171"/>
        <v>0</v>
      </c>
      <c r="AH504" s="74">
        <f t="shared" si="160"/>
        <v>0</v>
      </c>
      <c r="AI504" s="74">
        <f t="shared" si="161"/>
        <v>1</v>
      </c>
      <c r="AJ504" s="74">
        <f t="shared" si="162"/>
        <v>0</v>
      </c>
      <c r="AK504" s="74">
        <f t="shared" si="163"/>
        <v>0</v>
      </c>
      <c r="AL504" s="73" t="str">
        <f t="shared" si="164"/>
        <v>其他</v>
      </c>
      <c r="AM504" s="73" t="str">
        <f>IF($F504="學生",VLOOKUP($H504,系所名稱!$B$1:$D$122,3,FALSE),"非在校生")</f>
        <v>非在校生</v>
      </c>
      <c r="AN504" s="74" t="str">
        <f t="shared" si="165"/>
        <v>其他</v>
      </c>
      <c r="AO504" s="74" t="str">
        <f t="shared" si="166"/>
        <v>其他</v>
      </c>
    </row>
    <row r="505" spans="1:41">
      <c r="A505" t="s">
        <v>3969</v>
      </c>
      <c r="B505" t="s">
        <v>3970</v>
      </c>
      <c r="C505" t="s">
        <v>3971</v>
      </c>
      <c r="D505" t="s">
        <v>21</v>
      </c>
      <c r="E505" t="s">
        <v>3163</v>
      </c>
      <c r="F505" t="s">
        <v>23</v>
      </c>
      <c r="G505" t="s">
        <v>24</v>
      </c>
      <c r="H505" t="s">
        <v>257</v>
      </c>
      <c r="I505" t="s">
        <v>41</v>
      </c>
      <c r="J505">
        <v>932804729</v>
      </c>
      <c r="K505" t="s">
        <v>3972</v>
      </c>
      <c r="L505" t="s">
        <v>28</v>
      </c>
      <c r="M505" t="s">
        <v>29</v>
      </c>
      <c r="N505">
        <f>IF($R505="網路報名",IF($P505="否",1,0),0)</f>
        <v>0</v>
      </c>
      <c r="O505">
        <f>IF($R505="網路報名",IF($P505="是",1,0),0)</f>
        <v>1</v>
      </c>
      <c r="P505" t="s">
        <v>29</v>
      </c>
      <c r="R505" t="s">
        <v>3818</v>
      </c>
      <c r="S505" t="s">
        <v>3973</v>
      </c>
      <c r="T505" t="s">
        <v>3974</v>
      </c>
      <c r="U505">
        <f>IF($R505="志工",$AC505*2,IF($R505="網路報名",$AC505,0))</f>
        <v>10</v>
      </c>
      <c r="V505" t="s">
        <v>5002</v>
      </c>
      <c r="W505" t="s">
        <v>5004</v>
      </c>
      <c r="X505" s="25" t="s">
        <v>3816</v>
      </c>
      <c r="Y505">
        <v>2</v>
      </c>
      <c r="Z505">
        <v>107</v>
      </c>
      <c r="AA505">
        <v>1</v>
      </c>
      <c r="AB505">
        <v>1</v>
      </c>
      <c r="AC505">
        <v>10</v>
      </c>
      <c r="AD505" t="s">
        <v>29</v>
      </c>
      <c r="AE505" s="74" t="str">
        <f t="shared" si="170"/>
        <v>b04703122林誼安</v>
      </c>
      <c r="AF505" s="74">
        <f t="shared" si="159"/>
        <v>0</v>
      </c>
      <c r="AG505" s="74">
        <f t="shared" si="171"/>
        <v>1</v>
      </c>
      <c r="AH505" s="74">
        <f t="shared" si="160"/>
        <v>10</v>
      </c>
      <c r="AI505" s="74">
        <f t="shared" si="161"/>
        <v>0</v>
      </c>
      <c r="AJ505" s="74">
        <f t="shared" si="162"/>
        <v>0</v>
      </c>
      <c r="AK505" s="74">
        <f t="shared" si="163"/>
        <v>0</v>
      </c>
      <c r="AL505" s="73" t="str">
        <f t="shared" si="164"/>
        <v>系</v>
      </c>
      <c r="AM505" s="73" t="str">
        <f>IF($F505="學生",VLOOKUP($H505,系所名稱!$B$1:$D$122,3,FALSE),"非在校生")</f>
        <v>財金</v>
      </c>
      <c r="AN505" s="74" t="str">
        <f t="shared" si="165"/>
        <v>財金系</v>
      </c>
      <c r="AO505" s="74" t="str">
        <f t="shared" si="166"/>
        <v>財金系</v>
      </c>
    </row>
    <row r="506" spans="1:41">
      <c r="A506" t="s">
        <v>2167</v>
      </c>
      <c r="B506" t="s">
        <v>2168</v>
      </c>
      <c r="C506" t="s">
        <v>2169</v>
      </c>
      <c r="D506" t="s">
        <v>38</v>
      </c>
      <c r="E506" t="s">
        <v>2170</v>
      </c>
      <c r="F506" t="s">
        <v>23</v>
      </c>
      <c r="G506" t="s">
        <v>137</v>
      </c>
      <c r="H506" t="s">
        <v>138</v>
      </c>
      <c r="I506" t="s">
        <v>41</v>
      </c>
      <c r="J506">
        <v>966796600</v>
      </c>
      <c r="K506" t="s">
        <v>2171</v>
      </c>
      <c r="L506" t="s">
        <v>28</v>
      </c>
      <c r="M506" t="s">
        <v>30</v>
      </c>
      <c r="N506">
        <f>IF($R506="網路報名",IF($P506="否",1,0),0)</f>
        <v>0</v>
      </c>
      <c r="O506">
        <f>IF($R506="網路報名",IF($P506="是",1,0),0)</f>
        <v>1</v>
      </c>
      <c r="P506" t="s">
        <v>29</v>
      </c>
      <c r="R506" s="78" t="s">
        <v>2002</v>
      </c>
      <c r="S506" t="s">
        <v>2172</v>
      </c>
      <c r="T506" t="s">
        <v>2173</v>
      </c>
      <c r="U506">
        <f>IF($R506="志工",$AC506*2,IF($R506="網路報名",$AC506,0))</f>
        <v>10</v>
      </c>
      <c r="V506" t="s">
        <v>5002</v>
      </c>
      <c r="W506" t="s">
        <v>5004</v>
      </c>
      <c r="X506" s="25" t="s">
        <v>1996</v>
      </c>
      <c r="Y506">
        <v>2</v>
      </c>
      <c r="Z506">
        <v>107</v>
      </c>
      <c r="AA506">
        <v>1</v>
      </c>
      <c r="AB506">
        <v>1</v>
      </c>
      <c r="AC506">
        <v>10</v>
      </c>
      <c r="AD506" t="s">
        <v>30</v>
      </c>
      <c r="AE506" s="74" t="str">
        <f t="shared" si="170"/>
        <v>b05303092林璟耀</v>
      </c>
      <c r="AF506" s="74">
        <f t="shared" si="159"/>
        <v>0</v>
      </c>
      <c r="AG506" s="74">
        <f t="shared" si="171"/>
        <v>1</v>
      </c>
      <c r="AH506" s="74">
        <f t="shared" si="160"/>
        <v>10</v>
      </c>
      <c r="AI506" s="74">
        <f t="shared" si="161"/>
        <v>0</v>
      </c>
      <c r="AJ506" s="74">
        <f t="shared" si="162"/>
        <v>0</v>
      </c>
      <c r="AK506" s="74">
        <f t="shared" si="163"/>
        <v>0</v>
      </c>
      <c r="AL506" s="73" t="str">
        <f t="shared" si="164"/>
        <v>系</v>
      </c>
      <c r="AM506" s="73" t="str">
        <f>IF($F506="學生",VLOOKUP($H506,系所名稱!$B$1:$D$122,3,FALSE),"非在校生")</f>
        <v>其他</v>
      </c>
      <c r="AN506" s="74" t="str">
        <f t="shared" si="165"/>
        <v>其他系所</v>
      </c>
      <c r="AO506" s="74" t="str">
        <f t="shared" si="166"/>
        <v>其他系所</v>
      </c>
    </row>
    <row r="507" spans="1:41">
      <c r="A507" t="s">
        <v>754</v>
      </c>
      <c r="B507" t="s">
        <v>755</v>
      </c>
      <c r="C507" t="s">
        <v>756</v>
      </c>
      <c r="D507" t="s">
        <v>21</v>
      </c>
      <c r="E507" t="s">
        <v>757</v>
      </c>
      <c r="F507" t="s">
        <v>23</v>
      </c>
      <c r="G507" t="s">
        <v>24</v>
      </c>
      <c r="H507" t="s">
        <v>187</v>
      </c>
      <c r="I507" t="s">
        <v>41</v>
      </c>
      <c r="J507">
        <v>916811427</v>
      </c>
      <c r="K507" t="s">
        <v>758</v>
      </c>
      <c r="L507" t="s">
        <v>28</v>
      </c>
      <c r="M507" t="s">
        <v>30</v>
      </c>
      <c r="N507">
        <f>IF($R507="網路報名",IF($P507="否",1,0),0)</f>
        <v>0</v>
      </c>
      <c r="O507">
        <f>IF($R507="網路報名",IF($P507="是",1,0),0)</f>
        <v>1</v>
      </c>
      <c r="P507" t="s">
        <v>29</v>
      </c>
      <c r="R507" t="s">
        <v>730</v>
      </c>
      <c r="S507" t="s">
        <v>759</v>
      </c>
      <c r="T507" t="s">
        <v>760</v>
      </c>
      <c r="U507">
        <f>IF($R507="志工",$AC507*2,IF($R507="網路報名",$AC507,0))</f>
        <v>10</v>
      </c>
      <c r="V507" t="s">
        <v>5002</v>
      </c>
      <c r="W507" t="s">
        <v>5004</v>
      </c>
      <c r="X507" s="25" t="s">
        <v>732</v>
      </c>
      <c r="Y507">
        <v>2</v>
      </c>
      <c r="Z507">
        <v>107</v>
      </c>
      <c r="AA507">
        <v>1</v>
      </c>
      <c r="AB507">
        <v>1</v>
      </c>
      <c r="AC507">
        <v>10</v>
      </c>
      <c r="AE507" s="74" t="str">
        <f t="shared" si="170"/>
        <v>b06701139邱于庭</v>
      </c>
      <c r="AF507" s="74">
        <f t="shared" ref="AF507:AF571" si="178">IF($R507="網路報名",IF($P507="否",1,0),0)</f>
        <v>0</v>
      </c>
      <c r="AG507" s="74">
        <f t="shared" si="171"/>
        <v>1</v>
      </c>
      <c r="AH507" s="74">
        <f t="shared" ref="AH507:AH570" si="179">IF(R507="志工",AC507*2,IF(AG507=1,AC507,0))</f>
        <v>10</v>
      </c>
      <c r="AI507" s="74">
        <f t="shared" ref="AI507:AI571" si="180">IF(AB507=1,IF(AF507=1,1,0),0)</f>
        <v>0</v>
      </c>
      <c r="AJ507" s="74">
        <f t="shared" ref="AJ507:AJ571" si="181">IF(R507="現場報名",1,0)</f>
        <v>0</v>
      </c>
      <c r="AK507" s="74">
        <f t="shared" ref="AK507:AK571" si="182">IF(R507="志工",1,0)</f>
        <v>0</v>
      </c>
      <c r="AL507" s="73" t="str">
        <f t="shared" ref="AL507:AL571" si="183">IF($F507="學生",IF($I507="學士班","系","所"),"其他")</f>
        <v>系</v>
      </c>
      <c r="AM507" s="73" t="str">
        <f>IF($F507="學生",VLOOKUP($H507,系所名稱!$B$1:$D$122,3,FALSE),"非在校生")</f>
        <v>工管</v>
      </c>
      <c r="AN507" s="74" t="str">
        <f t="shared" ref="AN507:AN571" si="184">IF($AM507="EMBA","EMBA",IF($AM507="GMBA","GMBA",IF($AM507="EiMBA","EiMBA",IF($AM507="其他","其他系所",IF($AM507="非在校生","其他",CONCATENATE($AM507,$AL507))))))</f>
        <v>工管系</v>
      </c>
      <c r="AO507" s="74" t="str">
        <f t="shared" ref="AO507:AO571" si="185">IF($AN507="會計所","會研所",$AN507)</f>
        <v>工管系</v>
      </c>
    </row>
    <row r="508" spans="1:41">
      <c r="A508" t="s">
        <v>1715</v>
      </c>
      <c r="B508" t="s">
        <v>755</v>
      </c>
      <c r="C508" t="s">
        <v>756</v>
      </c>
      <c r="D508" t="s">
        <v>21</v>
      </c>
      <c r="E508" t="s">
        <v>757</v>
      </c>
      <c r="F508" t="s">
        <v>23</v>
      </c>
      <c r="G508" t="s">
        <v>24</v>
      </c>
      <c r="H508" t="s">
        <v>187</v>
      </c>
      <c r="I508" t="s">
        <v>41</v>
      </c>
      <c r="J508">
        <v>916811427</v>
      </c>
      <c r="K508" t="s">
        <v>758</v>
      </c>
      <c r="L508" t="s">
        <v>28</v>
      </c>
      <c r="M508" t="s">
        <v>30</v>
      </c>
      <c r="N508">
        <f>IF($R508="網路報名",IF($P508="否",1,0),0)</f>
        <v>0</v>
      </c>
      <c r="O508">
        <f>IF($R508="網路報名",IF($P508="是",1,0),0)</f>
        <v>1</v>
      </c>
      <c r="P508" t="s">
        <v>29</v>
      </c>
      <c r="R508" t="s">
        <v>31</v>
      </c>
      <c r="S508" t="s">
        <v>1009</v>
      </c>
      <c r="T508" t="s">
        <v>760</v>
      </c>
      <c r="U508">
        <f>IF($R508="志工",$AC508*2,IF($R508="網路報名",$AC508,0))</f>
        <v>10</v>
      </c>
      <c r="V508" t="s">
        <v>5002</v>
      </c>
      <c r="W508" t="s">
        <v>5004</v>
      </c>
      <c r="X508" s="25" t="s">
        <v>1567</v>
      </c>
      <c r="Y508">
        <v>2</v>
      </c>
      <c r="Z508">
        <v>107</v>
      </c>
      <c r="AA508">
        <v>1</v>
      </c>
      <c r="AB508">
        <v>1</v>
      </c>
      <c r="AC508">
        <v>10</v>
      </c>
      <c r="AE508" s="74" t="str">
        <f t="shared" si="170"/>
        <v>b06701139邱于庭</v>
      </c>
      <c r="AF508" s="74">
        <f t="shared" si="178"/>
        <v>0</v>
      </c>
      <c r="AG508" s="74">
        <f t="shared" si="171"/>
        <v>1</v>
      </c>
      <c r="AH508" s="74">
        <f t="shared" si="179"/>
        <v>10</v>
      </c>
      <c r="AI508" s="74">
        <f t="shared" si="180"/>
        <v>0</v>
      </c>
      <c r="AJ508" s="74">
        <f t="shared" si="181"/>
        <v>0</v>
      </c>
      <c r="AK508" s="74">
        <f t="shared" si="182"/>
        <v>0</v>
      </c>
      <c r="AL508" s="73" t="str">
        <f t="shared" si="183"/>
        <v>系</v>
      </c>
      <c r="AM508" s="73" t="str">
        <f>IF($F508="學生",VLOOKUP($H508,系所名稱!$B$1:$D$122,3,FALSE),"非在校生")</f>
        <v>工管</v>
      </c>
      <c r="AN508" s="74" t="str">
        <f t="shared" si="184"/>
        <v>工管系</v>
      </c>
      <c r="AO508" s="74" t="str">
        <f t="shared" si="185"/>
        <v>工管系</v>
      </c>
    </row>
    <row r="509" spans="1:41">
      <c r="A509" t="s">
        <v>6378</v>
      </c>
      <c r="B509" t="s">
        <v>755</v>
      </c>
      <c r="C509" t="s">
        <v>756</v>
      </c>
      <c r="D509" t="s">
        <v>21</v>
      </c>
      <c r="E509" t="s">
        <v>757</v>
      </c>
      <c r="F509" t="s">
        <v>23</v>
      </c>
      <c r="G509" t="s">
        <v>24</v>
      </c>
      <c r="H509" t="s">
        <v>187</v>
      </c>
      <c r="I509" t="s">
        <v>41</v>
      </c>
      <c r="J509">
        <v>916811427</v>
      </c>
      <c r="K509" t="s">
        <v>758</v>
      </c>
      <c r="L509" t="s">
        <v>28</v>
      </c>
      <c r="M509" t="s">
        <v>30</v>
      </c>
      <c r="N509" t="s">
        <v>4952</v>
      </c>
      <c r="P509" t="s">
        <v>29</v>
      </c>
      <c r="R509" t="s">
        <v>5919</v>
      </c>
      <c r="S509" t="s">
        <v>6379</v>
      </c>
      <c r="T509" t="s">
        <v>760</v>
      </c>
      <c r="U509">
        <v>6</v>
      </c>
      <c r="V509" t="s">
        <v>5002</v>
      </c>
      <c r="W509" t="s">
        <v>6687</v>
      </c>
      <c r="X509" s="25" t="s">
        <v>6700</v>
      </c>
      <c r="Y509">
        <v>2</v>
      </c>
      <c r="Z509">
        <v>107</v>
      </c>
      <c r="AA509">
        <v>1</v>
      </c>
      <c r="AB509">
        <v>1</v>
      </c>
      <c r="AC509">
        <v>10</v>
      </c>
      <c r="AD509" t="s">
        <v>29</v>
      </c>
      <c r="AE509" s="74" t="str">
        <f t="shared" si="170"/>
        <v>b06701139邱于庭</v>
      </c>
      <c r="AF509" s="74">
        <f t="shared" si="178"/>
        <v>0</v>
      </c>
      <c r="AG509" s="74">
        <f t="shared" si="171"/>
        <v>1</v>
      </c>
      <c r="AH509" s="74">
        <f t="shared" si="179"/>
        <v>10</v>
      </c>
      <c r="AI509" s="74">
        <f t="shared" si="180"/>
        <v>0</v>
      </c>
      <c r="AJ509" s="74">
        <f t="shared" si="181"/>
        <v>0</v>
      </c>
      <c r="AK509" s="74">
        <f t="shared" si="182"/>
        <v>0</v>
      </c>
      <c r="AL509" s="73" t="str">
        <f t="shared" si="183"/>
        <v>系</v>
      </c>
      <c r="AM509" s="73" t="str">
        <f>IF($F509="學生",VLOOKUP($H509,系所名稱!$B$1:$D$122,3,FALSE),"非在校生")</f>
        <v>工管</v>
      </c>
      <c r="AN509" s="74" t="str">
        <f t="shared" si="184"/>
        <v>工管系</v>
      </c>
      <c r="AO509" s="74" t="str">
        <f t="shared" si="185"/>
        <v>工管系</v>
      </c>
    </row>
    <row r="510" spans="1:41">
      <c r="A510" t="s">
        <v>6585</v>
      </c>
      <c r="B510" t="s">
        <v>755</v>
      </c>
      <c r="C510" t="s">
        <v>756</v>
      </c>
      <c r="D510" t="s">
        <v>21</v>
      </c>
      <c r="E510" t="s">
        <v>757</v>
      </c>
      <c r="F510" t="s">
        <v>23</v>
      </c>
      <c r="G510" t="s">
        <v>24</v>
      </c>
      <c r="H510" t="s">
        <v>187</v>
      </c>
      <c r="I510" t="s">
        <v>41</v>
      </c>
      <c r="J510">
        <v>916811427</v>
      </c>
      <c r="K510" t="s">
        <v>758</v>
      </c>
      <c r="L510" t="s">
        <v>28</v>
      </c>
      <c r="M510" t="s">
        <v>29</v>
      </c>
      <c r="N510" t="s">
        <v>4952</v>
      </c>
      <c r="P510" t="s">
        <v>29</v>
      </c>
      <c r="R510" t="s">
        <v>5919</v>
      </c>
      <c r="S510" t="s">
        <v>313</v>
      </c>
      <c r="T510" t="s">
        <v>760</v>
      </c>
      <c r="U510">
        <v>6</v>
      </c>
      <c r="V510" t="s">
        <v>5002</v>
      </c>
      <c r="W510" t="s">
        <v>6687</v>
      </c>
      <c r="X510" s="25" t="s">
        <v>6702</v>
      </c>
      <c r="Y510">
        <v>2</v>
      </c>
      <c r="Z510">
        <v>10</v>
      </c>
      <c r="AA510">
        <v>1</v>
      </c>
      <c r="AB510">
        <v>107</v>
      </c>
      <c r="AC510">
        <v>10</v>
      </c>
      <c r="AD510" t="s">
        <v>29</v>
      </c>
      <c r="AE510" s="74" t="str">
        <f t="shared" si="170"/>
        <v>b06701139邱于庭</v>
      </c>
      <c r="AF510" s="74">
        <f t="shared" si="178"/>
        <v>0</v>
      </c>
      <c r="AG510" s="74">
        <f t="shared" si="171"/>
        <v>1</v>
      </c>
      <c r="AH510" s="74">
        <f t="shared" si="179"/>
        <v>10</v>
      </c>
      <c r="AI510" s="74">
        <f t="shared" si="180"/>
        <v>0</v>
      </c>
      <c r="AJ510" s="74">
        <f t="shared" si="181"/>
        <v>0</v>
      </c>
      <c r="AK510" s="74">
        <f t="shared" si="182"/>
        <v>0</v>
      </c>
      <c r="AL510" s="73" t="str">
        <f t="shared" si="183"/>
        <v>系</v>
      </c>
      <c r="AM510" s="73" t="str">
        <f>IF($F510="學生",VLOOKUP($H510,系所名稱!$B$1:$D$122,3,FALSE),"非在校生")</f>
        <v>工管</v>
      </c>
      <c r="AN510" s="74" t="str">
        <f t="shared" si="184"/>
        <v>工管系</v>
      </c>
      <c r="AO510" s="74" t="str">
        <f t="shared" si="185"/>
        <v>工管系</v>
      </c>
    </row>
    <row r="511" spans="1:41">
      <c r="A511" t="s">
        <v>1137</v>
      </c>
      <c r="B511" t="s">
        <v>1138</v>
      </c>
      <c r="C511" t="s">
        <v>1139</v>
      </c>
      <c r="D511" t="s">
        <v>21</v>
      </c>
      <c r="E511" t="s">
        <v>1140</v>
      </c>
      <c r="F511" t="s">
        <v>23</v>
      </c>
      <c r="G511" t="s">
        <v>58</v>
      </c>
      <c r="H511" t="s">
        <v>1119</v>
      </c>
      <c r="I511" t="s">
        <v>41</v>
      </c>
      <c r="J511">
        <v>958633397</v>
      </c>
      <c r="K511" t="s">
        <v>1141</v>
      </c>
      <c r="L511" t="s">
        <v>28</v>
      </c>
      <c r="M511" t="s">
        <v>30</v>
      </c>
      <c r="N511">
        <f>IF($R511="網路報名",IF($P511="否",1,0),0)</f>
        <v>0</v>
      </c>
      <c r="O511">
        <f>IF($R511="網路報名",IF($P511="是",1,0),0)</f>
        <v>1</v>
      </c>
      <c r="P511" t="s">
        <v>29</v>
      </c>
      <c r="R511" t="s">
        <v>1063</v>
      </c>
      <c r="S511" t="s">
        <v>738</v>
      </c>
      <c r="T511" t="s">
        <v>1142</v>
      </c>
      <c r="U511">
        <f>IF($R511="志工",$AC511*2,IF($R511="網路報名",$AC511,0))</f>
        <v>10</v>
      </c>
      <c r="V511" t="s">
        <v>5002</v>
      </c>
      <c r="W511" t="s">
        <v>5004</v>
      </c>
      <c r="X511" s="25" t="s">
        <v>1065</v>
      </c>
      <c r="Y511">
        <v>2</v>
      </c>
      <c r="Z511">
        <v>107</v>
      </c>
      <c r="AA511">
        <v>1</v>
      </c>
      <c r="AB511">
        <v>1</v>
      </c>
      <c r="AC511">
        <v>10</v>
      </c>
      <c r="AD511" t="s">
        <v>29</v>
      </c>
      <c r="AE511" s="74" t="str">
        <f t="shared" si="170"/>
        <v>b04102077邱心褕</v>
      </c>
      <c r="AF511" s="74">
        <f t="shared" si="178"/>
        <v>0</v>
      </c>
      <c r="AG511" s="74">
        <f t="shared" si="171"/>
        <v>1</v>
      </c>
      <c r="AH511" s="74">
        <f t="shared" si="179"/>
        <v>10</v>
      </c>
      <c r="AI511" s="74">
        <f t="shared" si="180"/>
        <v>0</v>
      </c>
      <c r="AJ511" s="74">
        <f t="shared" si="181"/>
        <v>0</v>
      </c>
      <c r="AK511" s="74">
        <f t="shared" si="182"/>
        <v>0</v>
      </c>
      <c r="AL511" s="73" t="str">
        <f t="shared" si="183"/>
        <v>系</v>
      </c>
      <c r="AM511" s="73" t="str">
        <f>IF($F511="學生",VLOOKUP($H511,系所名稱!$B$1:$D$122,3,FALSE),"非在校生")</f>
        <v>其他</v>
      </c>
      <c r="AN511" s="74" t="str">
        <f t="shared" si="184"/>
        <v>其他系所</v>
      </c>
      <c r="AO511" s="74" t="str">
        <f t="shared" si="185"/>
        <v>其他系所</v>
      </c>
    </row>
    <row r="512" spans="1:41">
      <c r="A512" t="s">
        <v>1877</v>
      </c>
      <c r="B512" t="s">
        <v>1878</v>
      </c>
      <c r="C512" t="s">
        <v>1879</v>
      </c>
      <c r="D512" t="s">
        <v>21</v>
      </c>
      <c r="E512" t="s">
        <v>1880</v>
      </c>
      <c r="F512" t="s">
        <v>23</v>
      </c>
      <c r="G512" t="s">
        <v>24</v>
      </c>
      <c r="H512" t="s">
        <v>40</v>
      </c>
      <c r="I512" t="s">
        <v>41</v>
      </c>
      <c r="J512">
        <v>987588128</v>
      </c>
      <c r="L512" t="s">
        <v>28</v>
      </c>
      <c r="M512" t="s">
        <v>29</v>
      </c>
      <c r="N512">
        <f>IF($R512="網路報名",IF($P512="否",1,0),0)</f>
        <v>0</v>
      </c>
      <c r="O512">
        <f>IF($R512="網路報名",IF($P512="是",1,0),0)</f>
        <v>0</v>
      </c>
      <c r="P512" t="s">
        <v>29</v>
      </c>
      <c r="R512" t="s">
        <v>216</v>
      </c>
      <c r="T512" t="s">
        <v>1881</v>
      </c>
      <c r="U512">
        <f>IF($R512="志工",$AC512*2,IF($R512="網路報名",$AC512,0))</f>
        <v>0</v>
      </c>
      <c r="V512" t="s">
        <v>5002</v>
      </c>
      <c r="W512" t="s">
        <v>5004</v>
      </c>
      <c r="X512" s="25" t="s">
        <v>1567</v>
      </c>
      <c r="Y512">
        <v>2</v>
      </c>
      <c r="Z512">
        <v>107</v>
      </c>
      <c r="AA512">
        <v>1</v>
      </c>
      <c r="AB512">
        <v>1</v>
      </c>
      <c r="AC512">
        <v>10</v>
      </c>
      <c r="AE512" s="74" t="str">
        <f t="shared" si="170"/>
        <v>b05704024邱仕丞</v>
      </c>
      <c r="AF512" s="74">
        <f t="shared" si="178"/>
        <v>0</v>
      </c>
      <c r="AG512" s="74">
        <f t="shared" si="171"/>
        <v>0</v>
      </c>
      <c r="AH512" s="74">
        <f t="shared" si="179"/>
        <v>0</v>
      </c>
      <c r="AI512" s="74">
        <f t="shared" si="180"/>
        <v>0</v>
      </c>
      <c r="AJ512" s="74">
        <f t="shared" si="181"/>
        <v>1</v>
      </c>
      <c r="AK512" s="74">
        <f t="shared" si="182"/>
        <v>0</v>
      </c>
      <c r="AL512" s="73" t="str">
        <f t="shared" si="183"/>
        <v>系</v>
      </c>
      <c r="AM512" s="73" t="str">
        <f>IF($F512="學生",VLOOKUP($H512,系所名稱!$B$1:$D$122,3,FALSE),"非在校生")</f>
        <v>國企</v>
      </c>
      <c r="AN512" s="74" t="str">
        <f t="shared" si="184"/>
        <v>國企系</v>
      </c>
      <c r="AO512" s="74" t="str">
        <f t="shared" si="185"/>
        <v>國企系</v>
      </c>
    </row>
    <row r="513" spans="1:41">
      <c r="A513" t="s">
        <v>5517</v>
      </c>
      <c r="B513" t="s">
        <v>1878</v>
      </c>
      <c r="C513" t="s">
        <v>1879</v>
      </c>
      <c r="D513" t="s">
        <v>38</v>
      </c>
      <c r="E513" t="s">
        <v>1880</v>
      </c>
      <c r="F513" t="s">
        <v>23</v>
      </c>
      <c r="G513" t="s">
        <v>24</v>
      </c>
      <c r="H513" t="s">
        <v>40</v>
      </c>
      <c r="I513" t="s">
        <v>41</v>
      </c>
      <c r="J513">
        <v>987588128</v>
      </c>
      <c r="L513" t="s">
        <v>28</v>
      </c>
      <c r="M513" t="s">
        <v>29</v>
      </c>
      <c r="N513" t="s">
        <v>4952</v>
      </c>
      <c r="P513" t="s">
        <v>29</v>
      </c>
      <c r="R513" t="s">
        <v>5385</v>
      </c>
      <c r="S513" t="s">
        <v>5518</v>
      </c>
      <c r="T513" t="s">
        <v>1881</v>
      </c>
      <c r="U513">
        <v>6</v>
      </c>
      <c r="V513" t="s">
        <v>5386</v>
      </c>
      <c r="W513" t="s">
        <v>5387</v>
      </c>
      <c r="X513" s="25" t="s">
        <v>5388</v>
      </c>
      <c r="Y513">
        <v>2</v>
      </c>
      <c r="Z513">
        <v>107</v>
      </c>
      <c r="AA513">
        <v>1</v>
      </c>
      <c r="AB513">
        <v>1</v>
      </c>
      <c r="AC513">
        <v>10</v>
      </c>
      <c r="AD513" t="s">
        <v>30</v>
      </c>
      <c r="AE513" s="74" t="str">
        <f t="shared" si="170"/>
        <v>b05704024邱仕丞</v>
      </c>
      <c r="AF513" s="74">
        <f t="shared" si="178"/>
        <v>0</v>
      </c>
      <c r="AG513" s="74">
        <f t="shared" si="171"/>
        <v>1</v>
      </c>
      <c r="AH513" s="74">
        <f t="shared" si="179"/>
        <v>10</v>
      </c>
      <c r="AI513" s="74">
        <f t="shared" si="180"/>
        <v>0</v>
      </c>
      <c r="AJ513" s="74">
        <f t="shared" si="181"/>
        <v>0</v>
      </c>
      <c r="AK513" s="74">
        <f t="shared" si="182"/>
        <v>0</v>
      </c>
      <c r="AL513" s="73" t="str">
        <f t="shared" si="183"/>
        <v>系</v>
      </c>
      <c r="AM513" s="73" t="str">
        <f>IF($F513="學生",VLOOKUP($H513,系所名稱!$B$1:$D$122,3,FALSE),"非在校生")</f>
        <v>國企</v>
      </c>
      <c r="AN513" s="74" t="str">
        <f t="shared" si="184"/>
        <v>國企系</v>
      </c>
      <c r="AO513" s="74" t="str">
        <f t="shared" si="185"/>
        <v>國企系</v>
      </c>
    </row>
    <row r="514" spans="1:41">
      <c r="A514" t="s">
        <v>5765</v>
      </c>
      <c r="B514" t="s">
        <v>1878</v>
      </c>
      <c r="C514" t="s">
        <v>1879</v>
      </c>
      <c r="D514" t="s">
        <v>38</v>
      </c>
      <c r="E514" t="s">
        <v>1880</v>
      </c>
      <c r="F514" t="s">
        <v>23</v>
      </c>
      <c r="G514" t="s">
        <v>24</v>
      </c>
      <c r="H514" t="s">
        <v>40</v>
      </c>
      <c r="I514" t="s">
        <v>41</v>
      </c>
      <c r="J514">
        <v>987588128</v>
      </c>
      <c r="K514" t="s">
        <v>5766</v>
      </c>
      <c r="L514" t="s">
        <v>28</v>
      </c>
      <c r="M514" t="s">
        <v>29</v>
      </c>
      <c r="N514" t="s">
        <v>4952</v>
      </c>
      <c r="P514" t="s">
        <v>5756</v>
      </c>
      <c r="R514" t="s">
        <v>5760</v>
      </c>
      <c r="S514" t="s">
        <v>5518</v>
      </c>
      <c r="T514" t="s">
        <v>1881</v>
      </c>
      <c r="U514">
        <v>6</v>
      </c>
      <c r="V514" t="s">
        <v>5762</v>
      </c>
      <c r="W514" t="s">
        <v>5763</v>
      </c>
      <c r="X514" s="25" t="s">
        <v>5764</v>
      </c>
      <c r="Y514">
        <v>2</v>
      </c>
      <c r="Z514">
        <v>107</v>
      </c>
      <c r="AA514">
        <v>1</v>
      </c>
      <c r="AB514">
        <v>1</v>
      </c>
      <c r="AC514">
        <v>10</v>
      </c>
      <c r="AD514" t="s">
        <v>30</v>
      </c>
      <c r="AE514" s="74" t="str">
        <f t="shared" ref="AE514:AE577" si="186">CONCATENATE($T514,$B514)</f>
        <v>b05704024邱仕丞</v>
      </c>
      <c r="AF514" s="74">
        <f t="shared" si="178"/>
        <v>1</v>
      </c>
      <c r="AG514" s="74">
        <f t="shared" ref="AG514:AG577" si="187">IF(OR($R514="網路報名",$R514="邀請制"),IF($P514="是",1,0),0)</f>
        <v>0</v>
      </c>
      <c r="AH514" s="74">
        <f t="shared" si="179"/>
        <v>0</v>
      </c>
      <c r="AI514" s="74">
        <f t="shared" si="180"/>
        <v>1</v>
      </c>
      <c r="AJ514" s="74">
        <f t="shared" si="181"/>
        <v>0</v>
      </c>
      <c r="AK514" s="74">
        <f t="shared" si="182"/>
        <v>0</v>
      </c>
      <c r="AL514" s="73" t="str">
        <f t="shared" si="183"/>
        <v>系</v>
      </c>
      <c r="AM514" s="73" t="str">
        <f>IF($F514="學生",VLOOKUP($H514,系所名稱!$B$1:$D$122,3,FALSE),"非在校生")</f>
        <v>國企</v>
      </c>
      <c r="AN514" s="74" t="str">
        <f t="shared" si="184"/>
        <v>國企系</v>
      </c>
      <c r="AO514" s="74" t="str">
        <f t="shared" si="185"/>
        <v>國企系</v>
      </c>
    </row>
    <row r="515" spans="1:41">
      <c r="A515" t="s">
        <v>6363</v>
      </c>
      <c r="B515" t="s">
        <v>6364</v>
      </c>
      <c r="C515" t="s">
        <v>6365</v>
      </c>
      <c r="D515" t="s">
        <v>38</v>
      </c>
      <c r="E515" t="s">
        <v>236</v>
      </c>
      <c r="F515" t="s">
        <v>23</v>
      </c>
      <c r="G515" t="s">
        <v>621</v>
      </c>
      <c r="H515" t="s">
        <v>2497</v>
      </c>
      <c r="I515" t="s">
        <v>41</v>
      </c>
      <c r="J515">
        <v>958151159</v>
      </c>
      <c r="K515" t="s">
        <v>6366</v>
      </c>
      <c r="L515" t="s">
        <v>28</v>
      </c>
      <c r="M515" t="s">
        <v>30</v>
      </c>
      <c r="N515" t="s">
        <v>4952</v>
      </c>
      <c r="P515" t="s">
        <v>29</v>
      </c>
      <c r="R515" t="s">
        <v>5919</v>
      </c>
      <c r="S515" t="s">
        <v>6367</v>
      </c>
      <c r="T515" t="s">
        <v>6368</v>
      </c>
      <c r="U515">
        <v>6</v>
      </c>
      <c r="V515" t="s">
        <v>5002</v>
      </c>
      <c r="W515" t="s">
        <v>6687</v>
      </c>
      <c r="X515" s="25" t="s">
        <v>6700</v>
      </c>
      <c r="Y515">
        <v>2</v>
      </c>
      <c r="Z515">
        <v>107</v>
      </c>
      <c r="AA515">
        <v>1</v>
      </c>
      <c r="AB515">
        <v>1</v>
      </c>
      <c r="AC515">
        <v>10</v>
      </c>
      <c r="AD515" t="s">
        <v>30</v>
      </c>
      <c r="AE515" s="74" t="str">
        <f t="shared" si="186"/>
        <v>b05901159邱昱禎</v>
      </c>
      <c r="AF515" s="74">
        <f t="shared" si="178"/>
        <v>0</v>
      </c>
      <c r="AG515" s="74">
        <f t="shared" si="187"/>
        <v>1</v>
      </c>
      <c r="AH515" s="74">
        <f t="shared" si="179"/>
        <v>10</v>
      </c>
      <c r="AI515" s="74">
        <f t="shared" si="180"/>
        <v>0</v>
      </c>
      <c r="AJ515" s="74">
        <f t="shared" si="181"/>
        <v>0</v>
      </c>
      <c r="AK515" s="74">
        <f t="shared" si="182"/>
        <v>0</v>
      </c>
      <c r="AL515" s="73" t="str">
        <f t="shared" si="183"/>
        <v>系</v>
      </c>
      <c r="AM515" s="73" t="str">
        <f>IF($F515="學生",VLOOKUP($H515,系所名稱!$B$1:$D$122,3,FALSE),"非在校生")</f>
        <v>其他</v>
      </c>
      <c r="AN515" s="74" t="str">
        <f t="shared" si="184"/>
        <v>其他系所</v>
      </c>
      <c r="AO515" s="74" t="str">
        <f t="shared" si="185"/>
        <v>其他系所</v>
      </c>
    </row>
    <row r="516" spans="1:41">
      <c r="A516" t="s">
        <v>2974</v>
      </c>
      <c r="B516" t="s">
        <v>2975</v>
      </c>
      <c r="C516" t="s">
        <v>2976</v>
      </c>
      <c r="D516" t="s">
        <v>38</v>
      </c>
      <c r="E516" t="s">
        <v>2977</v>
      </c>
      <c r="F516" t="s">
        <v>23</v>
      </c>
      <c r="G516" t="s">
        <v>99</v>
      </c>
      <c r="H516" t="s">
        <v>2978</v>
      </c>
      <c r="I516" t="s">
        <v>50</v>
      </c>
      <c r="J516">
        <v>931857836</v>
      </c>
      <c r="K516" t="s">
        <v>2979</v>
      </c>
      <c r="L516" t="s">
        <v>28</v>
      </c>
      <c r="M516" t="s">
        <v>30</v>
      </c>
      <c r="N516">
        <f>IF($R516="網路報名",IF($P516="否",1,0),0)</f>
        <v>0</v>
      </c>
      <c r="O516">
        <f>IF($R516="網路報名",IF($P516="是",1,0),0)</f>
        <v>1</v>
      </c>
      <c r="P516" t="s">
        <v>29</v>
      </c>
      <c r="R516" t="s">
        <v>2790</v>
      </c>
      <c r="S516" t="s">
        <v>2980</v>
      </c>
      <c r="T516" t="s">
        <v>2981</v>
      </c>
      <c r="U516">
        <f>IF($R516="志工",$AC516*2,IF($R516="網路報名",$AC516,0))</f>
        <v>10</v>
      </c>
      <c r="V516" t="s">
        <v>5002</v>
      </c>
      <c r="W516" t="s">
        <v>5004</v>
      </c>
      <c r="X516" s="25" t="s">
        <v>3292</v>
      </c>
      <c r="Y516">
        <v>2</v>
      </c>
      <c r="Z516">
        <v>107</v>
      </c>
      <c r="AA516">
        <v>1</v>
      </c>
      <c r="AB516">
        <v>1</v>
      </c>
      <c r="AC516">
        <v>10</v>
      </c>
      <c r="AD516" t="s">
        <v>30</v>
      </c>
      <c r="AE516" s="74" t="str">
        <f t="shared" si="186"/>
        <v>r06246008邱郁軒</v>
      </c>
      <c r="AF516" s="74">
        <f t="shared" si="178"/>
        <v>0</v>
      </c>
      <c r="AG516" s="74">
        <f t="shared" si="187"/>
        <v>1</v>
      </c>
      <c r="AH516" s="74">
        <f t="shared" si="179"/>
        <v>10</v>
      </c>
      <c r="AI516" s="74">
        <f t="shared" si="180"/>
        <v>0</v>
      </c>
      <c r="AJ516" s="74">
        <f t="shared" si="181"/>
        <v>0</v>
      </c>
      <c r="AK516" s="74">
        <f t="shared" si="182"/>
        <v>0</v>
      </c>
      <c r="AL516" s="73" t="str">
        <f t="shared" si="183"/>
        <v>所</v>
      </c>
      <c r="AM516" s="73" t="str">
        <f>IF($F516="學生",VLOOKUP($H516,系所名稱!$B$1:$D$122,3,FALSE),"非在校生")</f>
        <v>其他</v>
      </c>
      <c r="AN516" s="74" t="str">
        <f t="shared" si="184"/>
        <v>其他系所</v>
      </c>
      <c r="AO516" s="74" t="str">
        <f t="shared" si="185"/>
        <v>其他系所</v>
      </c>
    </row>
    <row r="517" spans="1:41">
      <c r="A517" t="s">
        <v>6047</v>
      </c>
      <c r="B517" t="s">
        <v>6048</v>
      </c>
      <c r="C517" t="s">
        <v>6049</v>
      </c>
      <c r="D517" t="s">
        <v>21</v>
      </c>
      <c r="E517" t="s">
        <v>883</v>
      </c>
      <c r="F517" t="s">
        <v>23</v>
      </c>
      <c r="G517" t="s">
        <v>24</v>
      </c>
      <c r="H517" t="s">
        <v>246</v>
      </c>
      <c r="I517" t="s">
        <v>41</v>
      </c>
      <c r="J517">
        <v>983711587</v>
      </c>
      <c r="L517" t="s">
        <v>28</v>
      </c>
      <c r="M517" t="s">
        <v>29</v>
      </c>
      <c r="N517" t="s">
        <v>4952</v>
      </c>
      <c r="P517" t="s">
        <v>29</v>
      </c>
      <c r="R517" t="s">
        <v>1045</v>
      </c>
      <c r="T517" t="s">
        <v>6050</v>
      </c>
      <c r="U517">
        <v>6</v>
      </c>
      <c r="V517" s="24" t="s">
        <v>3294</v>
      </c>
      <c r="W517" t="s">
        <v>7195</v>
      </c>
      <c r="X517" s="25" t="s">
        <v>6684</v>
      </c>
      <c r="Y517">
        <v>2</v>
      </c>
      <c r="Z517">
        <v>107</v>
      </c>
      <c r="AA517">
        <v>1</v>
      </c>
      <c r="AB517">
        <v>1</v>
      </c>
      <c r="AC517">
        <v>10</v>
      </c>
      <c r="AE517" s="74" t="str">
        <f t="shared" si="186"/>
        <v>b04607016邱詠文</v>
      </c>
      <c r="AF517" s="74">
        <f t="shared" si="178"/>
        <v>0</v>
      </c>
      <c r="AG517" s="74">
        <f t="shared" si="187"/>
        <v>0</v>
      </c>
      <c r="AH517" s="74">
        <f t="shared" si="179"/>
        <v>0</v>
      </c>
      <c r="AI517" s="74">
        <f t="shared" si="180"/>
        <v>0</v>
      </c>
      <c r="AJ517" s="74">
        <f t="shared" si="181"/>
        <v>1</v>
      </c>
      <c r="AK517" s="74">
        <f t="shared" si="182"/>
        <v>0</v>
      </c>
      <c r="AL517" s="73" t="str">
        <f t="shared" si="183"/>
        <v>系</v>
      </c>
      <c r="AM517" s="73" t="str">
        <f>IF($F517="學生",VLOOKUP($H517,系所名稱!$B$1:$D$122,3,FALSE),"非在校生")</f>
        <v>工管</v>
      </c>
      <c r="AN517" s="74" t="str">
        <f t="shared" si="184"/>
        <v>工管系</v>
      </c>
      <c r="AO517" s="74" t="str">
        <f t="shared" si="185"/>
        <v>工管系</v>
      </c>
    </row>
    <row r="518" spans="1:41">
      <c r="A518" t="s">
        <v>6264</v>
      </c>
      <c r="B518" t="s">
        <v>6048</v>
      </c>
      <c r="C518" t="s">
        <v>6049</v>
      </c>
      <c r="D518" t="s">
        <v>21</v>
      </c>
      <c r="E518" t="s">
        <v>883</v>
      </c>
      <c r="F518" t="s">
        <v>23</v>
      </c>
      <c r="G518" t="s">
        <v>24</v>
      </c>
      <c r="H518" t="s">
        <v>246</v>
      </c>
      <c r="I518" t="s">
        <v>41</v>
      </c>
      <c r="J518">
        <v>983711587</v>
      </c>
      <c r="L518" t="s">
        <v>28</v>
      </c>
      <c r="M518" t="s">
        <v>29</v>
      </c>
      <c r="N518" t="s">
        <v>4952</v>
      </c>
      <c r="P518" t="s">
        <v>29</v>
      </c>
      <c r="R518" t="s">
        <v>6265</v>
      </c>
      <c r="T518" t="s">
        <v>6266</v>
      </c>
      <c r="U518">
        <v>6</v>
      </c>
      <c r="V518" t="s">
        <v>3294</v>
      </c>
      <c r="W518" t="s">
        <v>6689</v>
      </c>
      <c r="X518" s="25" t="s">
        <v>6715</v>
      </c>
      <c r="Y518">
        <v>2</v>
      </c>
      <c r="Z518">
        <v>107</v>
      </c>
      <c r="AA518">
        <v>1</v>
      </c>
      <c r="AB518">
        <v>1</v>
      </c>
      <c r="AC518">
        <v>10</v>
      </c>
      <c r="AE518" s="74" t="str">
        <f t="shared" si="186"/>
        <v>B04607016邱詠文</v>
      </c>
      <c r="AF518" s="74">
        <f t="shared" si="178"/>
        <v>0</v>
      </c>
      <c r="AG518" s="74">
        <f t="shared" si="187"/>
        <v>0</v>
      </c>
      <c r="AH518" s="74">
        <f t="shared" si="179"/>
        <v>0</v>
      </c>
      <c r="AI518" s="74">
        <f t="shared" si="180"/>
        <v>0</v>
      </c>
      <c r="AJ518" s="74">
        <f t="shared" si="181"/>
        <v>1</v>
      </c>
      <c r="AK518" s="74">
        <f t="shared" si="182"/>
        <v>0</v>
      </c>
      <c r="AL518" s="73" t="str">
        <f t="shared" si="183"/>
        <v>系</v>
      </c>
      <c r="AM518" s="73" t="str">
        <f>IF($F518="學生",VLOOKUP($H518,系所名稱!$B$1:$D$122,3,FALSE),"非在校生")</f>
        <v>工管</v>
      </c>
      <c r="AN518" s="74" t="str">
        <f t="shared" si="184"/>
        <v>工管系</v>
      </c>
      <c r="AO518" s="74" t="str">
        <f t="shared" si="185"/>
        <v>工管系</v>
      </c>
    </row>
    <row r="519" spans="1:41">
      <c r="A519" t="s">
        <v>6241</v>
      </c>
      <c r="B519" t="s">
        <v>6242</v>
      </c>
      <c r="C519" t="s">
        <v>6243</v>
      </c>
      <c r="D519" t="s">
        <v>21</v>
      </c>
      <c r="E519" t="s">
        <v>5013</v>
      </c>
      <c r="F519" t="s">
        <v>23</v>
      </c>
      <c r="G519" t="s">
        <v>24</v>
      </c>
      <c r="H519" t="s">
        <v>40</v>
      </c>
      <c r="I519" t="s">
        <v>41</v>
      </c>
      <c r="J519">
        <v>978289667</v>
      </c>
      <c r="K519" t="s">
        <v>6244</v>
      </c>
      <c r="L519" t="s">
        <v>28</v>
      </c>
      <c r="M519" t="s">
        <v>30</v>
      </c>
      <c r="N519" t="s">
        <v>4952</v>
      </c>
      <c r="P519" t="s">
        <v>29</v>
      </c>
      <c r="R519" t="s">
        <v>5919</v>
      </c>
      <c r="S519" t="s">
        <v>6245</v>
      </c>
      <c r="T519" t="s">
        <v>6246</v>
      </c>
      <c r="U519">
        <v>6</v>
      </c>
      <c r="V519" t="s">
        <v>3294</v>
      </c>
      <c r="W519" t="s">
        <v>6689</v>
      </c>
      <c r="X519" s="25" t="s">
        <v>6715</v>
      </c>
      <c r="Y519">
        <v>2</v>
      </c>
      <c r="Z519">
        <v>107</v>
      </c>
      <c r="AA519">
        <v>1</v>
      </c>
      <c r="AB519">
        <v>1</v>
      </c>
      <c r="AC519">
        <v>10</v>
      </c>
      <c r="AD519" t="s">
        <v>6247</v>
      </c>
      <c r="AE519" s="74" t="str">
        <f t="shared" si="186"/>
        <v>b05704055邱楚玉</v>
      </c>
      <c r="AF519" s="74">
        <f t="shared" si="178"/>
        <v>0</v>
      </c>
      <c r="AG519" s="74">
        <f t="shared" si="187"/>
        <v>1</v>
      </c>
      <c r="AH519" s="74">
        <f t="shared" si="179"/>
        <v>10</v>
      </c>
      <c r="AI519" s="74">
        <f t="shared" si="180"/>
        <v>0</v>
      </c>
      <c r="AJ519" s="74">
        <f t="shared" si="181"/>
        <v>0</v>
      </c>
      <c r="AK519" s="74">
        <f t="shared" si="182"/>
        <v>0</v>
      </c>
      <c r="AL519" s="73" t="str">
        <f t="shared" si="183"/>
        <v>系</v>
      </c>
      <c r="AM519" s="73" t="str">
        <f>IF($F519="學生",VLOOKUP($H519,系所名稱!$B$1:$D$122,3,FALSE),"非在校生")</f>
        <v>國企</v>
      </c>
      <c r="AN519" s="74" t="str">
        <f t="shared" si="184"/>
        <v>國企系</v>
      </c>
      <c r="AO519" s="74" t="str">
        <f t="shared" si="185"/>
        <v>國企系</v>
      </c>
    </row>
    <row r="520" spans="1:41">
      <c r="A520" t="s">
        <v>1541</v>
      </c>
      <c r="B520" t="s">
        <v>1546</v>
      </c>
      <c r="C520" t="s">
        <v>1547</v>
      </c>
      <c r="D520" t="s">
        <v>21</v>
      </c>
      <c r="E520" t="s">
        <v>1548</v>
      </c>
      <c r="F520" t="s">
        <v>23</v>
      </c>
      <c r="G520" t="s">
        <v>24</v>
      </c>
      <c r="H520" t="s">
        <v>40</v>
      </c>
      <c r="I520" t="s">
        <v>41</v>
      </c>
      <c r="J520">
        <v>975801191</v>
      </c>
      <c r="L520" t="s">
        <v>28</v>
      </c>
      <c r="M520" t="s">
        <v>29</v>
      </c>
      <c r="N520">
        <f>IF($R520="網路報名",IF($P520="否",1,0),0)</f>
        <v>0</v>
      </c>
      <c r="O520">
        <f>IF($R520="網路報名",IF($P520="是",1,0),0)</f>
        <v>0</v>
      </c>
      <c r="P520" t="s">
        <v>29</v>
      </c>
      <c r="R520" t="s">
        <v>1045</v>
      </c>
      <c r="T520" t="s">
        <v>1549</v>
      </c>
      <c r="U520">
        <f>IF($R520="志工",$AC520*2,IF($R520="網路報名",$AC520,0))</f>
        <v>0</v>
      </c>
      <c r="V520" t="s">
        <v>5002</v>
      </c>
      <c r="W520" t="s">
        <v>5004</v>
      </c>
      <c r="X520" s="25" t="s">
        <v>1285</v>
      </c>
      <c r="Y520">
        <v>2</v>
      </c>
      <c r="Z520">
        <v>107</v>
      </c>
      <c r="AA520">
        <v>1</v>
      </c>
      <c r="AB520">
        <v>1</v>
      </c>
      <c r="AC520">
        <v>10</v>
      </c>
      <c r="AE520" s="74" t="str">
        <f t="shared" si="186"/>
        <v>B05704056邱維辰</v>
      </c>
      <c r="AF520" s="74">
        <f t="shared" si="178"/>
        <v>0</v>
      </c>
      <c r="AG520" s="74">
        <f t="shared" si="187"/>
        <v>0</v>
      </c>
      <c r="AH520" s="74">
        <f t="shared" si="179"/>
        <v>0</v>
      </c>
      <c r="AI520" s="74">
        <f t="shared" si="180"/>
        <v>0</v>
      </c>
      <c r="AJ520" s="74">
        <f t="shared" si="181"/>
        <v>1</v>
      </c>
      <c r="AK520" s="74">
        <f t="shared" si="182"/>
        <v>0</v>
      </c>
      <c r="AL520" s="73" t="str">
        <f t="shared" si="183"/>
        <v>系</v>
      </c>
      <c r="AM520" s="73" t="str">
        <f>IF($F520="學生",VLOOKUP($H520,系所名稱!$B$1:$D$122,3,FALSE),"非在校生")</f>
        <v>國企</v>
      </c>
      <c r="AN520" s="74" t="str">
        <f t="shared" si="184"/>
        <v>國企系</v>
      </c>
      <c r="AO520" s="74" t="str">
        <f t="shared" si="185"/>
        <v>國企系</v>
      </c>
    </row>
    <row r="521" spans="1:41">
      <c r="A521" t="s">
        <v>5711</v>
      </c>
      <c r="B521" t="s">
        <v>1546</v>
      </c>
      <c r="C521" t="s">
        <v>1547</v>
      </c>
      <c r="D521" t="s">
        <v>21</v>
      </c>
      <c r="E521" t="s">
        <v>1548</v>
      </c>
      <c r="F521" t="s">
        <v>23</v>
      </c>
      <c r="G521" t="s">
        <v>24</v>
      </c>
      <c r="H521" t="s">
        <v>40</v>
      </c>
      <c r="I521" t="s">
        <v>41</v>
      </c>
      <c r="J521">
        <v>975801191</v>
      </c>
      <c r="K521" t="s">
        <v>5712</v>
      </c>
      <c r="L521" t="s">
        <v>28</v>
      </c>
      <c r="M521" t="s">
        <v>29</v>
      </c>
      <c r="N521" t="s">
        <v>4952</v>
      </c>
      <c r="P521" t="s">
        <v>29</v>
      </c>
      <c r="R521" t="s">
        <v>5706</v>
      </c>
      <c r="S521" t="s">
        <v>5713</v>
      </c>
      <c r="T521" t="s">
        <v>5714</v>
      </c>
      <c r="U521">
        <v>6</v>
      </c>
      <c r="V521" t="s">
        <v>5708</v>
      </c>
      <c r="W521" t="s">
        <v>5709</v>
      </c>
      <c r="X521" s="25" t="s">
        <v>5710</v>
      </c>
      <c r="Y521">
        <v>2</v>
      </c>
      <c r="Z521">
        <v>107</v>
      </c>
      <c r="AA521">
        <v>1</v>
      </c>
      <c r="AB521">
        <v>1</v>
      </c>
      <c r="AC521">
        <v>10</v>
      </c>
      <c r="AD521" t="s">
        <v>30</v>
      </c>
      <c r="AE521" s="74" t="str">
        <f t="shared" si="186"/>
        <v>b05704056邱維辰</v>
      </c>
      <c r="AF521" s="74">
        <f t="shared" si="178"/>
        <v>0</v>
      </c>
      <c r="AG521" s="74">
        <f t="shared" si="187"/>
        <v>1</v>
      </c>
      <c r="AH521" s="74">
        <f t="shared" si="179"/>
        <v>10</v>
      </c>
      <c r="AI521" s="74">
        <f t="shared" si="180"/>
        <v>0</v>
      </c>
      <c r="AJ521" s="74">
        <f t="shared" si="181"/>
        <v>0</v>
      </c>
      <c r="AK521" s="74">
        <f t="shared" si="182"/>
        <v>0</v>
      </c>
      <c r="AL521" s="73" t="str">
        <f t="shared" si="183"/>
        <v>系</v>
      </c>
      <c r="AM521" s="73" t="str">
        <f>IF($F521="學生",VLOOKUP($H521,系所名稱!$B$1:$D$122,3,FALSE),"非在校生")</f>
        <v>國企</v>
      </c>
      <c r="AN521" s="74" t="str">
        <f t="shared" si="184"/>
        <v>國企系</v>
      </c>
      <c r="AO521" s="74" t="str">
        <f t="shared" si="185"/>
        <v>國企系</v>
      </c>
    </row>
    <row r="522" spans="1:41">
      <c r="A522" t="s">
        <v>6259</v>
      </c>
      <c r="B522" t="s">
        <v>1546</v>
      </c>
      <c r="C522" t="s">
        <v>1547</v>
      </c>
      <c r="D522" t="s">
        <v>21</v>
      </c>
      <c r="E522" t="s">
        <v>1548</v>
      </c>
      <c r="F522" t="s">
        <v>23</v>
      </c>
      <c r="G522" t="s">
        <v>24</v>
      </c>
      <c r="H522" t="s">
        <v>40</v>
      </c>
      <c r="I522" t="s">
        <v>41</v>
      </c>
      <c r="J522">
        <v>975801191</v>
      </c>
      <c r="K522" t="s">
        <v>5712</v>
      </c>
      <c r="L522" t="s">
        <v>28</v>
      </c>
      <c r="M522" t="s">
        <v>29</v>
      </c>
      <c r="N522" t="s">
        <v>4952</v>
      </c>
      <c r="P522" t="s">
        <v>29</v>
      </c>
      <c r="R522" t="s">
        <v>5919</v>
      </c>
      <c r="S522" t="s">
        <v>738</v>
      </c>
      <c r="T522" t="s">
        <v>5714</v>
      </c>
      <c r="U522">
        <v>6</v>
      </c>
      <c r="V522" t="s">
        <v>3294</v>
      </c>
      <c r="W522" t="s">
        <v>6689</v>
      </c>
      <c r="X522" s="25" t="s">
        <v>6715</v>
      </c>
      <c r="Y522">
        <v>2</v>
      </c>
      <c r="Z522">
        <v>107</v>
      </c>
      <c r="AA522">
        <v>1</v>
      </c>
      <c r="AB522">
        <v>1</v>
      </c>
      <c r="AC522">
        <v>10</v>
      </c>
      <c r="AD522" t="s">
        <v>6260</v>
      </c>
      <c r="AE522" s="74" t="str">
        <f t="shared" si="186"/>
        <v>b05704056邱維辰</v>
      </c>
      <c r="AF522" s="74">
        <f t="shared" si="178"/>
        <v>0</v>
      </c>
      <c r="AG522" s="74">
        <f t="shared" si="187"/>
        <v>1</v>
      </c>
      <c r="AH522" s="74">
        <f t="shared" si="179"/>
        <v>10</v>
      </c>
      <c r="AI522" s="74">
        <f t="shared" si="180"/>
        <v>0</v>
      </c>
      <c r="AJ522" s="74">
        <f t="shared" si="181"/>
        <v>0</v>
      </c>
      <c r="AK522" s="74">
        <f t="shared" si="182"/>
        <v>0</v>
      </c>
      <c r="AL522" s="73" t="str">
        <f t="shared" si="183"/>
        <v>系</v>
      </c>
      <c r="AM522" s="73" t="str">
        <f>IF($F522="學生",VLOOKUP($H522,系所名稱!$B$1:$D$122,3,FALSE),"非在校生")</f>
        <v>國企</v>
      </c>
      <c r="AN522" s="74" t="str">
        <f t="shared" si="184"/>
        <v>國企系</v>
      </c>
      <c r="AO522" s="74" t="str">
        <f t="shared" si="185"/>
        <v>國企系</v>
      </c>
    </row>
    <row r="523" spans="1:41">
      <c r="A523" t="s">
        <v>3975</v>
      </c>
      <c r="B523" t="s">
        <v>3976</v>
      </c>
      <c r="C523" t="s">
        <v>3977</v>
      </c>
      <c r="D523" t="s">
        <v>38</v>
      </c>
      <c r="E523" t="s">
        <v>3978</v>
      </c>
      <c r="F523" t="s">
        <v>23</v>
      </c>
      <c r="G523" t="s">
        <v>24</v>
      </c>
      <c r="H523" t="s">
        <v>257</v>
      </c>
      <c r="I523" t="s">
        <v>41</v>
      </c>
      <c r="J523">
        <v>933719696</v>
      </c>
      <c r="K523" t="s">
        <v>3979</v>
      </c>
      <c r="L523" t="s">
        <v>28</v>
      </c>
      <c r="M523" t="s">
        <v>30</v>
      </c>
      <c r="N523">
        <f>IF($R523="網路報名",IF($P523="否",1,0),0)</f>
        <v>0</v>
      </c>
      <c r="O523">
        <f>IF($R523="網路報名",IF($P523="是",1,0),0)</f>
        <v>1</v>
      </c>
      <c r="P523" t="s">
        <v>29</v>
      </c>
      <c r="R523" t="s">
        <v>31</v>
      </c>
      <c r="S523" t="s">
        <v>3980</v>
      </c>
      <c r="T523" t="s">
        <v>3981</v>
      </c>
      <c r="U523">
        <f>IF($R523="志工",$AC523*2,IF($R523="網路報名",$AC523,0))</f>
        <v>10</v>
      </c>
      <c r="V523" t="s">
        <v>5002</v>
      </c>
      <c r="W523" t="s">
        <v>5004</v>
      </c>
      <c r="X523" s="25" t="s">
        <v>3816</v>
      </c>
      <c r="Y523">
        <v>2</v>
      </c>
      <c r="Z523">
        <v>107</v>
      </c>
      <c r="AA523">
        <v>1</v>
      </c>
      <c r="AB523">
        <v>1</v>
      </c>
      <c r="AC523">
        <v>10</v>
      </c>
      <c r="AD523" t="s">
        <v>30</v>
      </c>
      <c r="AE523" s="74" t="str">
        <f t="shared" si="186"/>
        <v>b06703089邱璿仁</v>
      </c>
      <c r="AF523" s="74">
        <f t="shared" si="178"/>
        <v>0</v>
      </c>
      <c r="AG523" s="74">
        <f t="shared" si="187"/>
        <v>1</v>
      </c>
      <c r="AH523" s="74">
        <f t="shared" si="179"/>
        <v>10</v>
      </c>
      <c r="AI523" s="74">
        <f t="shared" si="180"/>
        <v>0</v>
      </c>
      <c r="AJ523" s="74">
        <f t="shared" si="181"/>
        <v>0</v>
      </c>
      <c r="AK523" s="74">
        <f t="shared" si="182"/>
        <v>0</v>
      </c>
      <c r="AL523" s="73" t="str">
        <f t="shared" si="183"/>
        <v>系</v>
      </c>
      <c r="AM523" s="73" t="str">
        <f>IF($F523="學生",VLOOKUP($H523,系所名稱!$B$1:$D$122,3,FALSE),"非在校生")</f>
        <v>財金</v>
      </c>
      <c r="AN523" s="74" t="str">
        <f t="shared" si="184"/>
        <v>財金系</v>
      </c>
      <c r="AO523" s="74" t="str">
        <f t="shared" si="185"/>
        <v>財金系</v>
      </c>
    </row>
    <row r="524" spans="1:41">
      <c r="A524" t="s">
        <v>3982</v>
      </c>
      <c r="B524" t="s">
        <v>3983</v>
      </c>
      <c r="C524" t="s">
        <v>3984</v>
      </c>
      <c r="D524" t="s">
        <v>38</v>
      </c>
      <c r="E524" t="s">
        <v>3985</v>
      </c>
      <c r="F524" t="s">
        <v>23</v>
      </c>
      <c r="G524" t="s">
        <v>137</v>
      </c>
      <c r="H524" t="s">
        <v>138</v>
      </c>
      <c r="I524" t="s">
        <v>41</v>
      </c>
      <c r="J524">
        <v>921082375</v>
      </c>
      <c r="K524" t="s">
        <v>3986</v>
      </c>
      <c r="L524" t="s">
        <v>28</v>
      </c>
      <c r="M524" t="s">
        <v>30</v>
      </c>
      <c r="N524">
        <f>IF($R524="網路報名",IF($P524="否",1,0),0)</f>
        <v>0</v>
      </c>
      <c r="O524">
        <f>IF($R524="網路報名",IF($P524="是",1,0),0)</f>
        <v>1</v>
      </c>
      <c r="P524" t="s">
        <v>29</v>
      </c>
      <c r="R524" t="s">
        <v>3818</v>
      </c>
      <c r="S524" t="s">
        <v>131</v>
      </c>
      <c r="T524" t="s">
        <v>3987</v>
      </c>
      <c r="U524">
        <f>IF($R524="志工",$AC524*2,IF($R524="網路報名",$AC524,0))</f>
        <v>10</v>
      </c>
      <c r="V524" t="s">
        <v>5002</v>
      </c>
      <c r="W524" t="s">
        <v>5004</v>
      </c>
      <c r="X524" s="25" t="s">
        <v>3816</v>
      </c>
      <c r="Y524">
        <v>2</v>
      </c>
      <c r="Z524">
        <v>107</v>
      </c>
      <c r="AA524">
        <v>1</v>
      </c>
      <c r="AB524">
        <v>1</v>
      </c>
      <c r="AC524">
        <v>10</v>
      </c>
      <c r="AD524" t="s">
        <v>2830</v>
      </c>
      <c r="AE524" s="74" t="str">
        <f t="shared" si="186"/>
        <v>b05107033邱顯堯</v>
      </c>
      <c r="AF524" s="74">
        <f t="shared" si="178"/>
        <v>0</v>
      </c>
      <c r="AG524" s="74">
        <f t="shared" si="187"/>
        <v>1</v>
      </c>
      <c r="AH524" s="74">
        <f t="shared" si="179"/>
        <v>10</v>
      </c>
      <c r="AI524" s="74">
        <f t="shared" si="180"/>
        <v>0</v>
      </c>
      <c r="AJ524" s="74">
        <f t="shared" si="181"/>
        <v>0</v>
      </c>
      <c r="AK524" s="74">
        <f t="shared" si="182"/>
        <v>0</v>
      </c>
      <c r="AL524" s="73" t="str">
        <f t="shared" si="183"/>
        <v>系</v>
      </c>
      <c r="AM524" s="73" t="str">
        <f>IF($F524="學生",VLOOKUP($H524,系所名稱!$B$1:$D$122,3,FALSE),"非在校生")</f>
        <v>其他</v>
      </c>
      <c r="AN524" s="74" t="str">
        <f t="shared" si="184"/>
        <v>其他系所</v>
      </c>
      <c r="AO524" s="74" t="str">
        <f t="shared" si="185"/>
        <v>其他系所</v>
      </c>
    </row>
    <row r="525" spans="1:41">
      <c r="A525" t="s">
        <v>3824</v>
      </c>
      <c r="B525" t="s">
        <v>3825</v>
      </c>
      <c r="C525" t="s">
        <v>3826</v>
      </c>
      <c r="D525" t="s">
        <v>21</v>
      </c>
      <c r="E525" t="s">
        <v>1344</v>
      </c>
      <c r="F525" t="s">
        <v>177</v>
      </c>
      <c r="J525">
        <v>955425395</v>
      </c>
      <c r="K525" t="s">
        <v>3827</v>
      </c>
      <c r="L525" t="s">
        <v>28</v>
      </c>
      <c r="M525" t="s">
        <v>30</v>
      </c>
      <c r="N525">
        <f>IF($R525="網路報名",IF($P525="否",1,0),0)</f>
        <v>1</v>
      </c>
      <c r="O525">
        <f>IF($R525="網路報名",IF($P525="是",1,0),0)</f>
        <v>0</v>
      </c>
      <c r="P525" t="s">
        <v>30</v>
      </c>
      <c r="R525" t="s">
        <v>3818</v>
      </c>
      <c r="S525" t="s">
        <v>3828</v>
      </c>
      <c r="T525">
        <v>104205072</v>
      </c>
      <c r="U525">
        <f>IF($R525="志工",$AC525*2,IF($R525="網路報名",$AC525,0))</f>
        <v>10</v>
      </c>
      <c r="V525" t="s">
        <v>5002</v>
      </c>
      <c r="W525" t="s">
        <v>5004</v>
      </c>
      <c r="X525" s="25" t="s">
        <v>3816</v>
      </c>
      <c r="Y525">
        <v>2</v>
      </c>
      <c r="Z525">
        <v>107</v>
      </c>
      <c r="AA525">
        <v>1</v>
      </c>
      <c r="AB525">
        <v>1</v>
      </c>
      <c r="AC525">
        <v>10</v>
      </c>
      <c r="AD525" t="s">
        <v>2783</v>
      </c>
      <c r="AE525" s="74" t="str">
        <f t="shared" si="186"/>
        <v>104205072邵元瑜</v>
      </c>
      <c r="AF525" s="74">
        <f t="shared" si="178"/>
        <v>1</v>
      </c>
      <c r="AG525" s="74">
        <f t="shared" si="187"/>
        <v>0</v>
      </c>
      <c r="AH525" s="74">
        <f t="shared" si="179"/>
        <v>0</v>
      </c>
      <c r="AI525" s="74">
        <f t="shared" si="180"/>
        <v>1</v>
      </c>
      <c r="AJ525" s="74">
        <f t="shared" si="181"/>
        <v>0</v>
      </c>
      <c r="AK525" s="74">
        <f t="shared" si="182"/>
        <v>0</v>
      </c>
      <c r="AL525" s="73" t="str">
        <f t="shared" si="183"/>
        <v>其他</v>
      </c>
      <c r="AM525" s="73" t="str">
        <f>IF($F525="學生",VLOOKUP($H525,系所名稱!$B$1:$D$122,3,FALSE),"非在校生")</f>
        <v>非在校生</v>
      </c>
      <c r="AN525" s="74" t="str">
        <f t="shared" si="184"/>
        <v>其他</v>
      </c>
      <c r="AO525" s="74" t="str">
        <f t="shared" si="185"/>
        <v>其他</v>
      </c>
    </row>
    <row r="526" spans="1:41">
      <c r="A526" t="s">
        <v>5519</v>
      </c>
      <c r="B526" t="s">
        <v>5520</v>
      </c>
      <c r="C526" t="s">
        <v>5521</v>
      </c>
      <c r="D526" t="s">
        <v>38</v>
      </c>
      <c r="E526" t="s">
        <v>5522</v>
      </c>
      <c r="F526" t="s">
        <v>23</v>
      </c>
      <c r="G526" t="s">
        <v>24</v>
      </c>
      <c r="H526" t="s">
        <v>25</v>
      </c>
      <c r="I526" t="s">
        <v>50</v>
      </c>
      <c r="J526">
        <v>986462448</v>
      </c>
      <c r="K526" t="s">
        <v>5523</v>
      </c>
      <c r="L526" t="s">
        <v>28</v>
      </c>
      <c r="M526" t="s">
        <v>30</v>
      </c>
      <c r="N526" t="s">
        <v>4952</v>
      </c>
      <c r="P526" t="s">
        <v>29</v>
      </c>
      <c r="R526" t="s">
        <v>5385</v>
      </c>
      <c r="S526" t="s">
        <v>5524</v>
      </c>
      <c r="T526" t="s">
        <v>5525</v>
      </c>
      <c r="U526">
        <v>6</v>
      </c>
      <c r="V526" t="s">
        <v>5386</v>
      </c>
      <c r="W526" t="s">
        <v>5387</v>
      </c>
      <c r="X526" s="25" t="s">
        <v>5388</v>
      </c>
      <c r="Y526">
        <v>2</v>
      </c>
      <c r="Z526">
        <v>107</v>
      </c>
      <c r="AA526">
        <v>1</v>
      </c>
      <c r="AB526">
        <v>1</v>
      </c>
      <c r="AC526">
        <v>10</v>
      </c>
      <c r="AD526" t="s">
        <v>30</v>
      </c>
      <c r="AE526" s="74" t="str">
        <f t="shared" si="186"/>
        <v>r07741050邵立瑜</v>
      </c>
      <c r="AF526" s="74">
        <f t="shared" si="178"/>
        <v>0</v>
      </c>
      <c r="AG526" s="74">
        <f t="shared" si="187"/>
        <v>1</v>
      </c>
      <c r="AH526" s="74">
        <f t="shared" si="179"/>
        <v>10</v>
      </c>
      <c r="AI526" s="74">
        <f t="shared" si="180"/>
        <v>0</v>
      </c>
      <c r="AJ526" s="74">
        <f t="shared" si="181"/>
        <v>0</v>
      </c>
      <c r="AK526" s="74">
        <f t="shared" si="182"/>
        <v>0</v>
      </c>
      <c r="AL526" s="73" t="str">
        <f t="shared" si="183"/>
        <v>所</v>
      </c>
      <c r="AM526" s="73" t="str">
        <f>IF($F526="學生",VLOOKUP($H526,系所名稱!$B$1:$D$122,3,FALSE),"非在校生")</f>
        <v>商研</v>
      </c>
      <c r="AN526" s="74" t="str">
        <f t="shared" si="184"/>
        <v>商研所</v>
      </c>
      <c r="AO526" s="74" t="str">
        <f t="shared" si="185"/>
        <v>商研所</v>
      </c>
    </row>
    <row r="527" spans="1:41">
      <c r="A527" t="s">
        <v>6091</v>
      </c>
      <c r="B527" t="s">
        <v>6092</v>
      </c>
      <c r="C527" t="s">
        <v>6093</v>
      </c>
      <c r="D527" t="s">
        <v>21</v>
      </c>
      <c r="E527" t="s">
        <v>6094</v>
      </c>
      <c r="F527" t="s">
        <v>23</v>
      </c>
      <c r="G527" t="s">
        <v>24</v>
      </c>
      <c r="H527" t="s">
        <v>40</v>
      </c>
      <c r="I527" t="s">
        <v>41</v>
      </c>
      <c r="J527">
        <v>965238160</v>
      </c>
      <c r="K527" t="s">
        <v>6095</v>
      </c>
      <c r="L527" t="s">
        <v>28</v>
      </c>
      <c r="M527" t="s">
        <v>30</v>
      </c>
      <c r="N527" t="s">
        <v>4952</v>
      </c>
      <c r="P527" t="s">
        <v>29</v>
      </c>
      <c r="R527" t="s">
        <v>6071</v>
      </c>
      <c r="S527" t="s">
        <v>6096</v>
      </c>
      <c r="T527" t="s">
        <v>6097</v>
      </c>
      <c r="U527">
        <v>6</v>
      </c>
      <c r="V527" t="s">
        <v>5002</v>
      </c>
      <c r="W527" t="s">
        <v>6687</v>
      </c>
      <c r="X527" s="25" t="s">
        <v>6686</v>
      </c>
      <c r="Y527">
        <v>2</v>
      </c>
      <c r="Z527">
        <v>107</v>
      </c>
      <c r="AA527">
        <v>1</v>
      </c>
      <c r="AB527">
        <v>1</v>
      </c>
      <c r="AC527">
        <v>10</v>
      </c>
      <c r="AD527" t="s">
        <v>30</v>
      </c>
      <c r="AE527" s="74" t="str">
        <f t="shared" si="186"/>
        <v>b07704068邵芷宣</v>
      </c>
      <c r="AF527" s="74">
        <f t="shared" si="178"/>
        <v>0</v>
      </c>
      <c r="AG527" s="74">
        <f t="shared" si="187"/>
        <v>1</v>
      </c>
      <c r="AH527" s="74">
        <f t="shared" si="179"/>
        <v>10</v>
      </c>
      <c r="AI527" s="74">
        <f t="shared" si="180"/>
        <v>0</v>
      </c>
      <c r="AJ527" s="74">
        <f t="shared" si="181"/>
        <v>0</v>
      </c>
      <c r="AK527" s="74">
        <f t="shared" si="182"/>
        <v>0</v>
      </c>
      <c r="AL527" s="73" t="str">
        <f t="shared" si="183"/>
        <v>系</v>
      </c>
      <c r="AM527" s="73" t="str">
        <f>IF($F527="學生",VLOOKUP($H527,系所名稱!$B$1:$D$122,3,FALSE),"非在校生")</f>
        <v>國企</v>
      </c>
      <c r="AN527" s="74" t="str">
        <f t="shared" si="184"/>
        <v>國企系</v>
      </c>
      <c r="AO527" s="74" t="str">
        <f t="shared" si="185"/>
        <v>國企系</v>
      </c>
    </row>
    <row r="528" spans="1:41">
      <c r="A528" t="s">
        <v>2331</v>
      </c>
      <c r="B528" t="s">
        <v>2332</v>
      </c>
      <c r="C528" t="s">
        <v>2333</v>
      </c>
      <c r="D528" t="s">
        <v>21</v>
      </c>
      <c r="E528" t="s">
        <v>2334</v>
      </c>
      <c r="F528" t="s">
        <v>23</v>
      </c>
      <c r="G528" t="s">
        <v>67</v>
      </c>
      <c r="H528" t="s">
        <v>123</v>
      </c>
      <c r="I528" t="s">
        <v>50</v>
      </c>
      <c r="J528">
        <v>926708771</v>
      </c>
      <c r="K528" t="s">
        <v>2335</v>
      </c>
      <c r="L528" t="s">
        <v>28</v>
      </c>
      <c r="M528" t="s">
        <v>30</v>
      </c>
      <c r="N528">
        <f>IF($R528="網路報名",IF($P528="否",1,0),0)</f>
        <v>0</v>
      </c>
      <c r="O528">
        <f>IF($R528="網路報名",IF($P528="是",1,0),0)</f>
        <v>1</v>
      </c>
      <c r="P528" t="s">
        <v>29</v>
      </c>
      <c r="R528" t="s">
        <v>2017</v>
      </c>
      <c r="S528" t="s">
        <v>2336</v>
      </c>
      <c r="T528" t="s">
        <v>2337</v>
      </c>
      <c r="U528">
        <f>IF($R528="志工",$AC528*2,IF($R528="網路報名",$AC528,0))</f>
        <v>10</v>
      </c>
      <c r="V528" t="s">
        <v>5002</v>
      </c>
      <c r="W528" t="s">
        <v>5004</v>
      </c>
      <c r="X528" s="25" t="s">
        <v>1996</v>
      </c>
      <c r="Y528">
        <v>2</v>
      </c>
      <c r="Z528">
        <v>107</v>
      </c>
      <c r="AA528">
        <v>1</v>
      </c>
      <c r="AB528">
        <v>1</v>
      </c>
      <c r="AC528">
        <v>10</v>
      </c>
      <c r="AD528" t="s">
        <v>29</v>
      </c>
      <c r="AE528" s="74" t="str">
        <f t="shared" si="186"/>
        <v>r07627018邵紫婷</v>
      </c>
      <c r="AF528" s="74">
        <f t="shared" si="178"/>
        <v>0</v>
      </c>
      <c r="AG528" s="74">
        <f t="shared" si="187"/>
        <v>1</v>
      </c>
      <c r="AH528" s="74">
        <f t="shared" si="179"/>
        <v>10</v>
      </c>
      <c r="AI528" s="74">
        <f t="shared" si="180"/>
        <v>0</v>
      </c>
      <c r="AJ528" s="74">
        <f t="shared" si="181"/>
        <v>0</v>
      </c>
      <c r="AK528" s="74">
        <f t="shared" si="182"/>
        <v>0</v>
      </c>
      <c r="AL528" s="73" t="str">
        <f t="shared" si="183"/>
        <v>所</v>
      </c>
      <c r="AM528" s="73" t="str">
        <f>IF($F528="學生",VLOOKUP($H528,系所名稱!$B$1:$D$122,3,FALSE),"非在校生")</f>
        <v>其他</v>
      </c>
      <c r="AN528" s="74" t="str">
        <f t="shared" si="184"/>
        <v>其他系所</v>
      </c>
      <c r="AO528" s="74" t="str">
        <f t="shared" si="185"/>
        <v>其他系所</v>
      </c>
    </row>
    <row r="529" spans="1:41">
      <c r="A529" t="s">
        <v>2982</v>
      </c>
      <c r="B529" t="s">
        <v>2332</v>
      </c>
      <c r="C529" t="s">
        <v>2333</v>
      </c>
      <c r="D529" t="s">
        <v>21</v>
      </c>
      <c r="E529" t="s">
        <v>2334</v>
      </c>
      <c r="F529" t="s">
        <v>23</v>
      </c>
      <c r="G529" t="s">
        <v>67</v>
      </c>
      <c r="H529" t="s">
        <v>123</v>
      </c>
      <c r="I529" t="s">
        <v>50</v>
      </c>
      <c r="J529">
        <v>926708771</v>
      </c>
      <c r="K529" t="s">
        <v>2335</v>
      </c>
      <c r="L529" t="s">
        <v>28</v>
      </c>
      <c r="M529" t="s">
        <v>30</v>
      </c>
      <c r="N529">
        <f>IF($R529="網路報名",IF($P529="否",1,0),0)</f>
        <v>0</v>
      </c>
      <c r="O529">
        <f>IF($R529="網路報名",IF($P529="是",1,0),0)</f>
        <v>1</v>
      </c>
      <c r="P529" t="s">
        <v>29</v>
      </c>
      <c r="R529" t="s">
        <v>2790</v>
      </c>
      <c r="S529" t="s">
        <v>2336</v>
      </c>
      <c r="T529" t="s">
        <v>2337</v>
      </c>
      <c r="U529">
        <f>IF($R529="志工",$AC529*2,IF($R529="網路報名",$AC529,0))</f>
        <v>10</v>
      </c>
      <c r="V529" t="s">
        <v>5002</v>
      </c>
      <c r="W529" t="s">
        <v>5004</v>
      </c>
      <c r="X529" s="25" t="s">
        <v>3292</v>
      </c>
      <c r="Y529">
        <v>2</v>
      </c>
      <c r="Z529">
        <v>107</v>
      </c>
      <c r="AA529">
        <v>1</v>
      </c>
      <c r="AB529">
        <v>1</v>
      </c>
      <c r="AC529">
        <v>10</v>
      </c>
      <c r="AD529" t="s">
        <v>29</v>
      </c>
      <c r="AE529" s="74" t="str">
        <f t="shared" si="186"/>
        <v>r07627018邵紫婷</v>
      </c>
      <c r="AF529" s="74">
        <f t="shared" si="178"/>
        <v>0</v>
      </c>
      <c r="AG529" s="74">
        <f t="shared" si="187"/>
        <v>1</v>
      </c>
      <c r="AH529" s="74">
        <f t="shared" si="179"/>
        <v>10</v>
      </c>
      <c r="AI529" s="74">
        <f t="shared" si="180"/>
        <v>0</v>
      </c>
      <c r="AJ529" s="74">
        <f t="shared" si="181"/>
        <v>0</v>
      </c>
      <c r="AK529" s="74">
        <f t="shared" si="182"/>
        <v>0</v>
      </c>
      <c r="AL529" s="73" t="str">
        <f t="shared" si="183"/>
        <v>所</v>
      </c>
      <c r="AM529" s="73" t="str">
        <f>IF($F529="學生",VLOOKUP($H529,系所名稱!$B$1:$D$122,3,FALSE),"非在校生")</f>
        <v>其他</v>
      </c>
      <c r="AN529" s="74" t="str">
        <f t="shared" si="184"/>
        <v>其他系所</v>
      </c>
      <c r="AO529" s="74" t="str">
        <f t="shared" si="185"/>
        <v>其他系所</v>
      </c>
    </row>
    <row r="530" spans="1:41">
      <c r="A530" t="s">
        <v>5278</v>
      </c>
      <c r="B530" t="s">
        <v>5279</v>
      </c>
      <c r="C530" t="s">
        <v>5280</v>
      </c>
      <c r="D530" t="s">
        <v>21</v>
      </c>
      <c r="E530" t="s">
        <v>5281</v>
      </c>
      <c r="F530" t="s">
        <v>23</v>
      </c>
      <c r="G530" t="s">
        <v>24</v>
      </c>
      <c r="H530" t="s">
        <v>187</v>
      </c>
      <c r="I530" t="s">
        <v>41</v>
      </c>
      <c r="J530">
        <v>921454568</v>
      </c>
      <c r="K530" t="s">
        <v>5282</v>
      </c>
      <c r="L530" t="s">
        <v>28</v>
      </c>
      <c r="M530" t="s">
        <v>30</v>
      </c>
      <c r="N530" t="s">
        <v>4952</v>
      </c>
      <c r="P530" t="s">
        <v>30</v>
      </c>
      <c r="R530" t="s">
        <v>5293</v>
      </c>
      <c r="S530" t="s">
        <v>5283</v>
      </c>
      <c r="T530" t="s">
        <v>5284</v>
      </c>
      <c r="U530">
        <v>6</v>
      </c>
      <c r="V530" t="s">
        <v>5294</v>
      </c>
      <c r="W530" t="s">
        <v>5295</v>
      </c>
      <c r="X530" s="25" t="s">
        <v>5296</v>
      </c>
      <c r="Y530">
        <v>2</v>
      </c>
      <c r="Z530">
        <v>107</v>
      </c>
      <c r="AA530">
        <v>1</v>
      </c>
      <c r="AB530">
        <v>1</v>
      </c>
      <c r="AC530">
        <v>10</v>
      </c>
      <c r="AD530" t="s">
        <v>30</v>
      </c>
      <c r="AE530" s="74" t="str">
        <f t="shared" si="186"/>
        <v>b07701108金天尹</v>
      </c>
      <c r="AF530" s="74">
        <f t="shared" si="178"/>
        <v>1</v>
      </c>
      <c r="AG530" s="74">
        <f t="shared" si="187"/>
        <v>0</v>
      </c>
      <c r="AH530" s="74">
        <f t="shared" si="179"/>
        <v>0</v>
      </c>
      <c r="AI530" s="74">
        <f t="shared" si="180"/>
        <v>1</v>
      </c>
      <c r="AJ530" s="74">
        <f t="shared" si="181"/>
        <v>0</v>
      </c>
      <c r="AK530" s="74">
        <f t="shared" si="182"/>
        <v>0</v>
      </c>
      <c r="AL530" s="73" t="str">
        <f t="shared" si="183"/>
        <v>系</v>
      </c>
      <c r="AM530" s="73" t="str">
        <f>IF($F530="學生",VLOOKUP($H530,系所名稱!$B$1:$D$122,3,FALSE),"非在校生")</f>
        <v>工管</v>
      </c>
      <c r="AN530" s="74" t="str">
        <f t="shared" si="184"/>
        <v>工管系</v>
      </c>
      <c r="AO530" s="74" t="str">
        <f t="shared" si="185"/>
        <v>工管系</v>
      </c>
    </row>
    <row r="531" spans="1:41">
      <c r="A531" t="s">
        <v>5526</v>
      </c>
      <c r="B531" t="s">
        <v>5527</v>
      </c>
      <c r="C531" t="s">
        <v>5528</v>
      </c>
      <c r="D531" t="s">
        <v>38</v>
      </c>
      <c r="E531" t="s">
        <v>5529</v>
      </c>
      <c r="F531" t="s">
        <v>23</v>
      </c>
      <c r="G531" t="s">
        <v>24</v>
      </c>
      <c r="H531" t="s">
        <v>910</v>
      </c>
      <c r="I531" t="s">
        <v>50</v>
      </c>
      <c r="J531">
        <v>966538037</v>
      </c>
      <c r="K531" t="s">
        <v>5530</v>
      </c>
      <c r="L531" t="s">
        <v>28</v>
      </c>
      <c r="M531" t="s">
        <v>30</v>
      </c>
      <c r="N531" t="s">
        <v>4952</v>
      </c>
      <c r="P531" t="s">
        <v>29</v>
      </c>
      <c r="R531" t="s">
        <v>5385</v>
      </c>
      <c r="S531" t="s">
        <v>1812</v>
      </c>
      <c r="T531" t="s">
        <v>5531</v>
      </c>
      <c r="U531">
        <v>6</v>
      </c>
      <c r="V531" t="s">
        <v>5386</v>
      </c>
      <c r="W531" t="s">
        <v>5387</v>
      </c>
      <c r="X531" s="25" t="s">
        <v>5388</v>
      </c>
      <c r="Y531">
        <v>2</v>
      </c>
      <c r="Z531">
        <v>107</v>
      </c>
      <c r="AA531">
        <v>1</v>
      </c>
      <c r="AB531">
        <v>1</v>
      </c>
      <c r="AC531">
        <v>10</v>
      </c>
      <c r="AD531" t="s">
        <v>30</v>
      </c>
      <c r="AE531" s="74" t="str">
        <f t="shared" si="186"/>
        <v>r07749047金石雨本</v>
      </c>
      <c r="AF531" s="74">
        <f t="shared" si="178"/>
        <v>0</v>
      </c>
      <c r="AG531" s="74">
        <f t="shared" si="187"/>
        <v>1</v>
      </c>
      <c r="AH531" s="74">
        <f t="shared" si="179"/>
        <v>10</v>
      </c>
      <c r="AI531" s="74">
        <f t="shared" si="180"/>
        <v>0</v>
      </c>
      <c r="AJ531" s="74">
        <f t="shared" si="181"/>
        <v>0</v>
      </c>
      <c r="AK531" s="74">
        <f t="shared" si="182"/>
        <v>0</v>
      </c>
      <c r="AL531" s="73" t="str">
        <f t="shared" si="183"/>
        <v>所</v>
      </c>
      <c r="AM531" s="73" t="str">
        <f>IF($F531="學生",VLOOKUP($H531,系所名稱!$B$1:$D$122,3,FALSE),"非在校生")</f>
        <v>GMBA</v>
      </c>
      <c r="AN531" s="74" t="str">
        <f t="shared" si="184"/>
        <v>GMBA</v>
      </c>
      <c r="AO531" s="74" t="str">
        <f t="shared" si="185"/>
        <v>GMBA</v>
      </c>
    </row>
    <row r="532" spans="1:41">
      <c r="A532" t="s">
        <v>6122</v>
      </c>
      <c r="B532" t="s">
        <v>5527</v>
      </c>
      <c r="C532" t="s">
        <v>5528</v>
      </c>
      <c r="D532" t="s">
        <v>38</v>
      </c>
      <c r="E532" t="s">
        <v>5529</v>
      </c>
      <c r="F532" t="s">
        <v>23</v>
      </c>
      <c r="G532" t="s">
        <v>24</v>
      </c>
      <c r="H532" t="s">
        <v>910</v>
      </c>
      <c r="I532" t="s">
        <v>50</v>
      </c>
      <c r="J532">
        <v>966538037</v>
      </c>
      <c r="K532" t="s">
        <v>5530</v>
      </c>
      <c r="L532" t="s">
        <v>28</v>
      </c>
      <c r="M532" t="s">
        <v>30</v>
      </c>
      <c r="N532" t="s">
        <v>4952</v>
      </c>
      <c r="P532" t="s">
        <v>29</v>
      </c>
      <c r="R532" t="s">
        <v>6059</v>
      </c>
      <c r="S532" t="s">
        <v>6123</v>
      </c>
      <c r="T532" t="s">
        <v>5531</v>
      </c>
      <c r="U532">
        <v>6</v>
      </c>
      <c r="V532" t="s">
        <v>5002</v>
      </c>
      <c r="W532" t="s">
        <v>6687</v>
      </c>
      <c r="X532" s="25" t="s">
        <v>6686</v>
      </c>
      <c r="Y532">
        <v>2</v>
      </c>
      <c r="Z532">
        <v>107</v>
      </c>
      <c r="AA532">
        <v>1</v>
      </c>
      <c r="AB532">
        <v>1</v>
      </c>
      <c r="AC532">
        <v>10</v>
      </c>
      <c r="AD532" t="s">
        <v>30</v>
      </c>
      <c r="AE532" s="74" t="str">
        <f t="shared" si="186"/>
        <v>r07749047金石雨本</v>
      </c>
      <c r="AF532" s="74">
        <f t="shared" si="178"/>
        <v>0</v>
      </c>
      <c r="AG532" s="74">
        <f t="shared" si="187"/>
        <v>1</v>
      </c>
      <c r="AH532" s="74">
        <f t="shared" si="179"/>
        <v>10</v>
      </c>
      <c r="AI532" s="74">
        <f t="shared" si="180"/>
        <v>0</v>
      </c>
      <c r="AJ532" s="74">
        <f t="shared" si="181"/>
        <v>0</v>
      </c>
      <c r="AK532" s="74">
        <f t="shared" si="182"/>
        <v>0</v>
      </c>
      <c r="AL532" s="73" t="str">
        <f t="shared" si="183"/>
        <v>所</v>
      </c>
      <c r="AM532" s="73" t="str">
        <f>IF($F532="學生",VLOOKUP($H532,系所名稱!$B$1:$D$122,3,FALSE),"非在校生")</f>
        <v>GMBA</v>
      </c>
      <c r="AN532" s="74" t="str">
        <f t="shared" si="184"/>
        <v>GMBA</v>
      </c>
      <c r="AO532" s="74" t="str">
        <f t="shared" si="185"/>
        <v>GMBA</v>
      </c>
    </row>
    <row r="533" spans="1:41">
      <c r="A533" t="s">
        <v>1234</v>
      </c>
      <c r="B533" t="s">
        <v>1235</v>
      </c>
      <c r="C533" t="s">
        <v>1236</v>
      </c>
      <c r="D533" t="s">
        <v>21</v>
      </c>
      <c r="E533" t="s">
        <v>1237</v>
      </c>
      <c r="F533" t="s">
        <v>23</v>
      </c>
      <c r="G533" t="s">
        <v>99</v>
      </c>
      <c r="H533" t="s">
        <v>304</v>
      </c>
      <c r="I533" t="s">
        <v>50</v>
      </c>
      <c r="J533">
        <v>978751069</v>
      </c>
      <c r="K533" t="s">
        <v>1238</v>
      </c>
      <c r="L533" t="s">
        <v>28</v>
      </c>
      <c r="M533" t="s">
        <v>30</v>
      </c>
      <c r="N533">
        <f>IF($R533="網路報名",IF($P533="否",1,0),0)</f>
        <v>0</v>
      </c>
      <c r="O533">
        <f>IF($R533="網路報名",IF($P533="是",1,0),0)</f>
        <v>1</v>
      </c>
      <c r="P533" t="s">
        <v>29</v>
      </c>
      <c r="R533" t="s">
        <v>31</v>
      </c>
      <c r="S533" t="s">
        <v>1239</v>
      </c>
      <c r="T533" t="s">
        <v>1240</v>
      </c>
      <c r="U533">
        <f>IF($R533="志工",$AC533*2,IF($R533="網路報名",$AC533,0))</f>
        <v>10</v>
      </c>
      <c r="V533" t="s">
        <v>5002</v>
      </c>
      <c r="W533" t="s">
        <v>5004</v>
      </c>
      <c r="X533" s="25" t="s">
        <v>1192</v>
      </c>
      <c r="Y533">
        <v>2</v>
      </c>
      <c r="Z533">
        <v>107</v>
      </c>
      <c r="AA533">
        <v>1</v>
      </c>
      <c r="AB533">
        <v>1</v>
      </c>
      <c r="AC533">
        <v>10</v>
      </c>
      <c r="AD533" t="s">
        <v>30</v>
      </c>
      <c r="AE533" s="74" t="str">
        <f t="shared" si="186"/>
        <v>r07227123金果霈</v>
      </c>
      <c r="AF533" s="74">
        <f t="shared" si="178"/>
        <v>0</v>
      </c>
      <c r="AG533" s="74">
        <f t="shared" si="187"/>
        <v>1</v>
      </c>
      <c r="AH533" s="74">
        <f t="shared" si="179"/>
        <v>10</v>
      </c>
      <c r="AI533" s="74">
        <f t="shared" si="180"/>
        <v>0</v>
      </c>
      <c r="AJ533" s="74">
        <f t="shared" si="181"/>
        <v>0</v>
      </c>
      <c r="AK533" s="74">
        <f t="shared" si="182"/>
        <v>0</v>
      </c>
      <c r="AL533" s="73" t="str">
        <f t="shared" si="183"/>
        <v>所</v>
      </c>
      <c r="AM533" s="73" t="str">
        <f>IF($F533="學生",VLOOKUP($H533,系所名稱!$B$1:$D$122,3,FALSE),"非在校生")</f>
        <v>其他</v>
      </c>
      <c r="AN533" s="74" t="str">
        <f t="shared" si="184"/>
        <v>其他系所</v>
      </c>
      <c r="AO533" s="74" t="str">
        <f t="shared" si="185"/>
        <v>其他系所</v>
      </c>
    </row>
    <row r="534" spans="1:41">
      <c r="A534" t="s">
        <v>6326</v>
      </c>
      <c r="B534" t="s">
        <v>6327</v>
      </c>
      <c r="C534" t="s">
        <v>6328</v>
      </c>
      <c r="D534" t="s">
        <v>21</v>
      </c>
      <c r="E534" t="s">
        <v>1954</v>
      </c>
      <c r="F534" t="s">
        <v>23</v>
      </c>
      <c r="G534" t="s">
        <v>24</v>
      </c>
      <c r="H534" t="s">
        <v>257</v>
      </c>
      <c r="I534" t="s">
        <v>41</v>
      </c>
      <c r="J534">
        <v>963660863</v>
      </c>
      <c r="K534" t="s">
        <v>6329</v>
      </c>
      <c r="L534" t="s">
        <v>28</v>
      </c>
      <c r="M534" t="s">
        <v>30</v>
      </c>
      <c r="N534" t="s">
        <v>4952</v>
      </c>
      <c r="P534" t="s">
        <v>29</v>
      </c>
      <c r="R534" t="s">
        <v>5919</v>
      </c>
      <c r="S534" t="s">
        <v>6330</v>
      </c>
      <c r="T534" t="s">
        <v>6331</v>
      </c>
      <c r="U534">
        <v>6</v>
      </c>
      <c r="V534" t="s">
        <v>5002</v>
      </c>
      <c r="W534" t="s">
        <v>6687</v>
      </c>
      <c r="X534" s="25" t="s">
        <v>6695</v>
      </c>
      <c r="Y534">
        <v>2</v>
      </c>
      <c r="Z534">
        <v>107</v>
      </c>
      <c r="AA534">
        <v>1</v>
      </c>
      <c r="AB534">
        <v>1</v>
      </c>
      <c r="AC534">
        <v>10</v>
      </c>
      <c r="AD534" t="s">
        <v>29</v>
      </c>
      <c r="AE534" s="74" t="str">
        <f t="shared" si="186"/>
        <v>b05703087侯心琦</v>
      </c>
      <c r="AF534" s="74">
        <f t="shared" si="178"/>
        <v>0</v>
      </c>
      <c r="AG534" s="74">
        <f t="shared" si="187"/>
        <v>1</v>
      </c>
      <c r="AH534" s="74">
        <f t="shared" si="179"/>
        <v>10</v>
      </c>
      <c r="AI534" s="74">
        <f t="shared" si="180"/>
        <v>0</v>
      </c>
      <c r="AJ534" s="74">
        <f t="shared" si="181"/>
        <v>0</v>
      </c>
      <c r="AK534" s="74">
        <f t="shared" si="182"/>
        <v>0</v>
      </c>
      <c r="AL534" s="73" t="str">
        <f t="shared" si="183"/>
        <v>系</v>
      </c>
      <c r="AM534" s="73" t="str">
        <f>IF($F534="學生",VLOOKUP($H534,系所名稱!$B$1:$D$122,3,FALSE),"非在校生")</f>
        <v>財金</v>
      </c>
      <c r="AN534" s="74" t="str">
        <f t="shared" si="184"/>
        <v>財金系</v>
      </c>
      <c r="AO534" s="74" t="str">
        <f t="shared" si="185"/>
        <v>財金系</v>
      </c>
    </row>
    <row r="535" spans="1:41">
      <c r="A535" t="s">
        <v>633</v>
      </c>
      <c r="B535" t="s">
        <v>634</v>
      </c>
      <c r="C535" t="s">
        <v>635</v>
      </c>
      <c r="D535" t="s">
        <v>38</v>
      </c>
      <c r="E535" t="s">
        <v>636</v>
      </c>
      <c r="F535" t="s">
        <v>23</v>
      </c>
      <c r="G535" t="s">
        <v>24</v>
      </c>
      <c r="H535" t="s">
        <v>187</v>
      </c>
      <c r="I535" t="s">
        <v>41</v>
      </c>
      <c r="J535">
        <v>227470699</v>
      </c>
      <c r="L535" t="s">
        <v>28</v>
      </c>
      <c r="M535" t="s">
        <v>29</v>
      </c>
      <c r="N535">
        <f t="shared" ref="N535:N543" si="188">IF($R535="網路報名",IF($P535="否",1,0),0)</f>
        <v>0</v>
      </c>
      <c r="O535">
        <f t="shared" ref="O535:O543" si="189">IF($R535="網路報名",IF($P535="是",1,0),0)</f>
        <v>0</v>
      </c>
      <c r="P535" t="s">
        <v>29</v>
      </c>
      <c r="R535" s="1" t="s">
        <v>637</v>
      </c>
      <c r="T535" t="s">
        <v>638</v>
      </c>
      <c r="U535">
        <f t="shared" ref="U535:U543" si="190">IF($R535="志工",$AC535*2,IF($R535="網路報名",$AC535,0))</f>
        <v>0</v>
      </c>
      <c r="V535" t="s">
        <v>5002</v>
      </c>
      <c r="W535" t="s">
        <v>5004</v>
      </c>
      <c r="X535" s="88" t="s">
        <v>639</v>
      </c>
      <c r="Y535">
        <v>2</v>
      </c>
      <c r="Z535">
        <v>107</v>
      </c>
      <c r="AA535">
        <v>1</v>
      </c>
      <c r="AB535">
        <v>1</v>
      </c>
      <c r="AC535">
        <v>10</v>
      </c>
      <c r="AE535" s="74" t="str">
        <f t="shared" si="186"/>
        <v>b04701130侯冠名</v>
      </c>
      <c r="AF535" s="74">
        <f t="shared" si="178"/>
        <v>0</v>
      </c>
      <c r="AG535" s="74">
        <f t="shared" si="187"/>
        <v>0</v>
      </c>
      <c r="AH535" s="74">
        <f t="shared" si="179"/>
        <v>0</v>
      </c>
      <c r="AI535" s="74">
        <f t="shared" si="180"/>
        <v>0</v>
      </c>
      <c r="AJ535" s="74">
        <f t="shared" si="181"/>
        <v>1</v>
      </c>
      <c r="AK535" s="74">
        <f t="shared" si="182"/>
        <v>0</v>
      </c>
      <c r="AL535" s="73" t="str">
        <f t="shared" si="183"/>
        <v>系</v>
      </c>
      <c r="AM535" s="73" t="str">
        <f>IF($F535="學生",VLOOKUP($H535,系所名稱!$B$1:$D$122,3,FALSE),"非在校生")</f>
        <v>工管</v>
      </c>
      <c r="AN535" s="74" t="str">
        <f t="shared" si="184"/>
        <v>工管系</v>
      </c>
      <c r="AO535" s="74" t="str">
        <f t="shared" si="185"/>
        <v>工管系</v>
      </c>
    </row>
    <row r="536" spans="1:41">
      <c r="A536" t="s">
        <v>1193</v>
      </c>
      <c r="B536" t="s">
        <v>634</v>
      </c>
      <c r="C536" t="s">
        <v>635</v>
      </c>
      <c r="D536" t="s">
        <v>38</v>
      </c>
      <c r="E536" t="s">
        <v>636</v>
      </c>
      <c r="F536" t="s">
        <v>23</v>
      </c>
      <c r="G536" t="s">
        <v>24</v>
      </c>
      <c r="H536" t="s">
        <v>187</v>
      </c>
      <c r="I536" t="s">
        <v>41</v>
      </c>
      <c r="J536">
        <v>227470699</v>
      </c>
      <c r="K536" t="s">
        <v>1194</v>
      </c>
      <c r="L536" t="s">
        <v>28</v>
      </c>
      <c r="M536" t="s">
        <v>29</v>
      </c>
      <c r="N536">
        <f t="shared" si="188"/>
        <v>0</v>
      </c>
      <c r="O536">
        <f t="shared" si="189"/>
        <v>1</v>
      </c>
      <c r="P536" t="s">
        <v>29</v>
      </c>
      <c r="R536" t="s">
        <v>31</v>
      </c>
      <c r="S536" t="s">
        <v>1195</v>
      </c>
      <c r="T536" t="s">
        <v>638</v>
      </c>
      <c r="U536">
        <f t="shared" si="190"/>
        <v>10</v>
      </c>
      <c r="V536" t="s">
        <v>5002</v>
      </c>
      <c r="W536" t="s">
        <v>5004</v>
      </c>
      <c r="X536" s="25" t="s">
        <v>1192</v>
      </c>
      <c r="Y536">
        <v>2</v>
      </c>
      <c r="Z536">
        <v>107</v>
      </c>
      <c r="AA536">
        <v>1</v>
      </c>
      <c r="AB536">
        <v>1</v>
      </c>
      <c r="AC536">
        <v>10</v>
      </c>
      <c r="AD536" t="s">
        <v>29</v>
      </c>
      <c r="AE536" s="74" t="str">
        <f t="shared" si="186"/>
        <v>b04701130侯冠名</v>
      </c>
      <c r="AF536" s="74">
        <f t="shared" si="178"/>
        <v>0</v>
      </c>
      <c r="AG536" s="74">
        <f t="shared" si="187"/>
        <v>1</v>
      </c>
      <c r="AH536" s="74">
        <f t="shared" si="179"/>
        <v>10</v>
      </c>
      <c r="AI536" s="74">
        <f t="shared" si="180"/>
        <v>0</v>
      </c>
      <c r="AJ536" s="74">
        <f t="shared" si="181"/>
        <v>0</v>
      </c>
      <c r="AK536" s="74">
        <f t="shared" si="182"/>
        <v>0</v>
      </c>
      <c r="AL536" s="73" t="str">
        <f t="shared" si="183"/>
        <v>系</v>
      </c>
      <c r="AM536" s="73" t="str">
        <f>IF($F536="學生",VLOOKUP($H536,系所名稱!$B$1:$D$122,3,FALSE),"非在校生")</f>
        <v>工管</v>
      </c>
      <c r="AN536" s="74" t="str">
        <f t="shared" si="184"/>
        <v>工管系</v>
      </c>
      <c r="AO536" s="74" t="str">
        <f t="shared" si="185"/>
        <v>工管系</v>
      </c>
    </row>
    <row r="537" spans="1:41">
      <c r="A537" t="s">
        <v>1716</v>
      </c>
      <c r="B537" t="s">
        <v>634</v>
      </c>
      <c r="C537" t="s">
        <v>635</v>
      </c>
      <c r="D537" t="s">
        <v>38</v>
      </c>
      <c r="E537" t="s">
        <v>636</v>
      </c>
      <c r="F537" t="s">
        <v>23</v>
      </c>
      <c r="G537" t="s">
        <v>24</v>
      </c>
      <c r="H537" t="s">
        <v>187</v>
      </c>
      <c r="I537" t="s">
        <v>41</v>
      </c>
      <c r="J537">
        <v>227470699</v>
      </c>
      <c r="K537" t="s">
        <v>1194</v>
      </c>
      <c r="L537" t="s">
        <v>28</v>
      </c>
      <c r="M537" t="s">
        <v>29</v>
      </c>
      <c r="N537">
        <f t="shared" si="188"/>
        <v>0</v>
      </c>
      <c r="O537">
        <f t="shared" si="189"/>
        <v>1</v>
      </c>
      <c r="P537" t="s">
        <v>29</v>
      </c>
      <c r="R537" t="s">
        <v>31</v>
      </c>
      <c r="S537" t="s">
        <v>1216</v>
      </c>
      <c r="T537" t="s">
        <v>638</v>
      </c>
      <c r="U537">
        <f t="shared" si="190"/>
        <v>10</v>
      </c>
      <c r="V537" t="s">
        <v>5002</v>
      </c>
      <c r="W537" t="s">
        <v>5004</v>
      </c>
      <c r="X537" s="25" t="s">
        <v>1567</v>
      </c>
      <c r="Y537">
        <v>2</v>
      </c>
      <c r="Z537">
        <v>107</v>
      </c>
      <c r="AA537">
        <v>1</v>
      </c>
      <c r="AB537">
        <v>1</v>
      </c>
      <c r="AC537">
        <v>10</v>
      </c>
      <c r="AE537" s="74" t="str">
        <f t="shared" si="186"/>
        <v>b04701130侯冠名</v>
      </c>
      <c r="AF537" s="74">
        <f t="shared" si="178"/>
        <v>0</v>
      </c>
      <c r="AG537" s="74">
        <f t="shared" si="187"/>
        <v>1</v>
      </c>
      <c r="AH537" s="74">
        <f t="shared" si="179"/>
        <v>10</v>
      </c>
      <c r="AI537" s="74">
        <f t="shared" si="180"/>
        <v>0</v>
      </c>
      <c r="AJ537" s="74">
        <f t="shared" si="181"/>
        <v>0</v>
      </c>
      <c r="AK537" s="74">
        <f t="shared" si="182"/>
        <v>0</v>
      </c>
      <c r="AL537" s="73" t="str">
        <f t="shared" si="183"/>
        <v>系</v>
      </c>
      <c r="AM537" s="73" t="str">
        <f>IF($F537="學生",VLOOKUP($H537,系所名稱!$B$1:$D$122,3,FALSE),"非在校生")</f>
        <v>工管</v>
      </c>
      <c r="AN537" s="74" t="str">
        <f t="shared" si="184"/>
        <v>工管系</v>
      </c>
      <c r="AO537" s="74" t="str">
        <f t="shared" si="185"/>
        <v>工管系</v>
      </c>
    </row>
    <row r="538" spans="1:41">
      <c r="A538" t="s">
        <v>2983</v>
      </c>
      <c r="B538" t="s">
        <v>634</v>
      </c>
      <c r="C538" t="s">
        <v>635</v>
      </c>
      <c r="D538" t="s">
        <v>38</v>
      </c>
      <c r="E538" t="s">
        <v>636</v>
      </c>
      <c r="F538" t="s">
        <v>23</v>
      </c>
      <c r="G538" t="s">
        <v>24</v>
      </c>
      <c r="H538" t="s">
        <v>187</v>
      </c>
      <c r="I538" t="s">
        <v>41</v>
      </c>
      <c r="J538">
        <v>227470699</v>
      </c>
      <c r="K538" t="s">
        <v>1194</v>
      </c>
      <c r="L538" t="s">
        <v>28</v>
      </c>
      <c r="M538" t="s">
        <v>29</v>
      </c>
      <c r="N538">
        <f t="shared" si="188"/>
        <v>0</v>
      </c>
      <c r="O538">
        <f t="shared" si="189"/>
        <v>1</v>
      </c>
      <c r="P538" t="s">
        <v>29</v>
      </c>
      <c r="R538" t="s">
        <v>2790</v>
      </c>
      <c r="S538" t="s">
        <v>1195</v>
      </c>
      <c r="T538" t="s">
        <v>638</v>
      </c>
      <c r="U538">
        <f t="shared" si="190"/>
        <v>10</v>
      </c>
      <c r="V538" t="s">
        <v>5002</v>
      </c>
      <c r="W538" t="s">
        <v>5004</v>
      </c>
      <c r="X538" s="25" t="s">
        <v>3292</v>
      </c>
      <c r="Y538">
        <v>2</v>
      </c>
      <c r="Z538">
        <v>107</v>
      </c>
      <c r="AA538">
        <v>1</v>
      </c>
      <c r="AB538">
        <v>1</v>
      </c>
      <c r="AC538">
        <v>10</v>
      </c>
      <c r="AD538" t="s">
        <v>29</v>
      </c>
      <c r="AE538" s="74" t="str">
        <f t="shared" si="186"/>
        <v>b04701130侯冠名</v>
      </c>
      <c r="AF538" s="74">
        <f t="shared" si="178"/>
        <v>0</v>
      </c>
      <c r="AG538" s="74">
        <f t="shared" si="187"/>
        <v>1</v>
      </c>
      <c r="AH538" s="74">
        <f t="shared" si="179"/>
        <v>10</v>
      </c>
      <c r="AI538" s="74">
        <f t="shared" si="180"/>
        <v>0</v>
      </c>
      <c r="AJ538" s="74">
        <f t="shared" si="181"/>
        <v>0</v>
      </c>
      <c r="AK538" s="74">
        <f t="shared" si="182"/>
        <v>0</v>
      </c>
      <c r="AL538" s="73" t="str">
        <f t="shared" si="183"/>
        <v>系</v>
      </c>
      <c r="AM538" s="73" t="str">
        <f>IF($F538="學生",VLOOKUP($H538,系所名稱!$B$1:$D$122,3,FALSE),"非在校生")</f>
        <v>工管</v>
      </c>
      <c r="AN538" s="74" t="str">
        <f t="shared" si="184"/>
        <v>工管系</v>
      </c>
      <c r="AO538" s="74" t="str">
        <f t="shared" si="185"/>
        <v>工管系</v>
      </c>
    </row>
    <row r="539" spans="1:41">
      <c r="A539" t="s">
        <v>3645</v>
      </c>
      <c r="B539" t="s">
        <v>634</v>
      </c>
      <c r="C539" t="s">
        <v>635</v>
      </c>
      <c r="D539" t="s">
        <v>38</v>
      </c>
      <c r="E539" t="s">
        <v>636</v>
      </c>
      <c r="F539" t="s">
        <v>23</v>
      </c>
      <c r="G539" t="s">
        <v>24</v>
      </c>
      <c r="H539" t="s">
        <v>187</v>
      </c>
      <c r="I539" t="s">
        <v>41</v>
      </c>
      <c r="J539">
        <v>227470699</v>
      </c>
      <c r="K539" t="s">
        <v>1194</v>
      </c>
      <c r="L539" t="s">
        <v>28</v>
      </c>
      <c r="M539" t="s">
        <v>29</v>
      </c>
      <c r="N539">
        <f t="shared" si="188"/>
        <v>0</v>
      </c>
      <c r="O539">
        <f t="shared" si="189"/>
        <v>1</v>
      </c>
      <c r="P539" t="s">
        <v>29</v>
      </c>
      <c r="R539" t="s">
        <v>31</v>
      </c>
      <c r="S539" t="s">
        <v>1195</v>
      </c>
      <c r="T539" t="s">
        <v>638</v>
      </c>
      <c r="U539">
        <f t="shared" si="190"/>
        <v>10</v>
      </c>
      <c r="V539" t="s">
        <v>5002</v>
      </c>
      <c r="W539" t="s">
        <v>5004</v>
      </c>
      <c r="X539" s="25" t="s">
        <v>3481</v>
      </c>
      <c r="Y539">
        <v>2</v>
      </c>
      <c r="Z539">
        <v>107</v>
      </c>
      <c r="AA539">
        <v>1</v>
      </c>
      <c r="AB539">
        <v>1</v>
      </c>
      <c r="AC539">
        <v>10</v>
      </c>
      <c r="AD539" t="s">
        <v>29</v>
      </c>
      <c r="AE539" s="74" t="str">
        <f t="shared" si="186"/>
        <v>b04701130侯冠名</v>
      </c>
      <c r="AF539" s="74">
        <f t="shared" si="178"/>
        <v>0</v>
      </c>
      <c r="AG539" s="74">
        <f t="shared" si="187"/>
        <v>1</v>
      </c>
      <c r="AH539" s="74">
        <f t="shared" si="179"/>
        <v>10</v>
      </c>
      <c r="AI539" s="74">
        <f t="shared" si="180"/>
        <v>0</v>
      </c>
      <c r="AJ539" s="74">
        <f t="shared" si="181"/>
        <v>0</v>
      </c>
      <c r="AK539" s="74">
        <f t="shared" si="182"/>
        <v>0</v>
      </c>
      <c r="AL539" s="73" t="str">
        <f t="shared" si="183"/>
        <v>系</v>
      </c>
      <c r="AM539" s="73" t="str">
        <f>IF($F539="學生",VLOOKUP($H539,系所名稱!$B$1:$D$122,3,FALSE),"非在校生")</f>
        <v>工管</v>
      </c>
      <c r="AN539" s="74" t="str">
        <f t="shared" si="184"/>
        <v>工管系</v>
      </c>
      <c r="AO539" s="74" t="str">
        <f t="shared" si="185"/>
        <v>工管系</v>
      </c>
    </row>
    <row r="540" spans="1:41">
      <c r="A540" t="s">
        <v>3646</v>
      </c>
      <c r="B540" t="s">
        <v>3647</v>
      </c>
      <c r="C540" t="s">
        <v>3648</v>
      </c>
      <c r="D540" t="s">
        <v>21</v>
      </c>
      <c r="E540" t="s">
        <v>3649</v>
      </c>
      <c r="F540" t="s">
        <v>23</v>
      </c>
      <c r="G540" t="s">
        <v>24</v>
      </c>
      <c r="H540" t="s">
        <v>257</v>
      </c>
      <c r="I540" t="s">
        <v>41</v>
      </c>
      <c r="J540">
        <v>966933809</v>
      </c>
      <c r="K540" t="s">
        <v>3650</v>
      </c>
      <c r="L540" t="s">
        <v>28</v>
      </c>
      <c r="M540" t="s">
        <v>30</v>
      </c>
      <c r="N540">
        <f t="shared" si="188"/>
        <v>0</v>
      </c>
      <c r="O540">
        <f t="shared" si="189"/>
        <v>1</v>
      </c>
      <c r="P540" t="s">
        <v>29</v>
      </c>
      <c r="R540" t="s">
        <v>31</v>
      </c>
      <c r="S540" t="s">
        <v>1461</v>
      </c>
      <c r="T540" t="s">
        <v>3651</v>
      </c>
      <c r="U540">
        <f t="shared" si="190"/>
        <v>10</v>
      </c>
      <c r="V540" t="s">
        <v>5002</v>
      </c>
      <c r="W540" t="s">
        <v>5004</v>
      </c>
      <c r="X540" s="25" t="s">
        <v>3481</v>
      </c>
      <c r="Y540">
        <v>2</v>
      </c>
      <c r="Z540">
        <v>107</v>
      </c>
      <c r="AA540">
        <v>1</v>
      </c>
      <c r="AB540">
        <v>1</v>
      </c>
      <c r="AC540">
        <v>10</v>
      </c>
      <c r="AD540" t="s">
        <v>3652</v>
      </c>
      <c r="AE540" s="74" t="str">
        <f t="shared" si="186"/>
        <v>b05703048侯靜穎</v>
      </c>
      <c r="AF540" s="74">
        <f t="shared" si="178"/>
        <v>0</v>
      </c>
      <c r="AG540" s="74">
        <f t="shared" si="187"/>
        <v>1</v>
      </c>
      <c r="AH540" s="74">
        <f t="shared" si="179"/>
        <v>10</v>
      </c>
      <c r="AI540" s="74">
        <f t="shared" si="180"/>
        <v>0</v>
      </c>
      <c r="AJ540" s="74">
        <f t="shared" si="181"/>
        <v>0</v>
      </c>
      <c r="AK540" s="74">
        <f t="shared" si="182"/>
        <v>0</v>
      </c>
      <c r="AL540" s="73" t="str">
        <f t="shared" si="183"/>
        <v>系</v>
      </c>
      <c r="AM540" s="73" t="str">
        <f>IF($F540="學生",VLOOKUP($H540,系所名稱!$B$1:$D$122,3,FALSE),"非在校生")</f>
        <v>財金</v>
      </c>
      <c r="AN540" s="74" t="str">
        <f t="shared" si="184"/>
        <v>財金系</v>
      </c>
      <c r="AO540" s="74" t="str">
        <f t="shared" si="185"/>
        <v>財金系</v>
      </c>
    </row>
    <row r="541" spans="1:41">
      <c r="A541" t="s">
        <v>1841</v>
      </c>
      <c r="B541" t="s">
        <v>1882</v>
      </c>
      <c r="C541" t="s">
        <v>1883</v>
      </c>
      <c r="D541" t="s">
        <v>21</v>
      </c>
      <c r="E541" t="s">
        <v>1884</v>
      </c>
      <c r="F541" t="s">
        <v>23</v>
      </c>
      <c r="G541" t="s">
        <v>58</v>
      </c>
      <c r="H541" t="s">
        <v>1119</v>
      </c>
      <c r="I541" t="s">
        <v>41</v>
      </c>
      <c r="J541">
        <v>917217299</v>
      </c>
      <c r="K541" t="s">
        <v>1885</v>
      </c>
      <c r="L541" t="s">
        <v>28</v>
      </c>
      <c r="M541" t="s">
        <v>29</v>
      </c>
      <c r="N541">
        <f t="shared" si="188"/>
        <v>0</v>
      </c>
      <c r="O541">
        <f t="shared" si="189"/>
        <v>0</v>
      </c>
      <c r="P541" t="s">
        <v>29</v>
      </c>
      <c r="R541" t="s">
        <v>216</v>
      </c>
      <c r="T541" t="s">
        <v>1886</v>
      </c>
      <c r="U541">
        <f t="shared" si="190"/>
        <v>0</v>
      </c>
      <c r="V541" t="s">
        <v>5002</v>
      </c>
      <c r="W541" t="s">
        <v>5004</v>
      </c>
      <c r="X541" s="25" t="s">
        <v>1567</v>
      </c>
      <c r="Y541">
        <v>2</v>
      </c>
      <c r="Z541">
        <v>107</v>
      </c>
      <c r="AA541">
        <v>1</v>
      </c>
      <c r="AB541">
        <v>1</v>
      </c>
      <c r="AC541">
        <v>10</v>
      </c>
      <c r="AE541" s="74" t="str">
        <f t="shared" si="186"/>
        <v>b05102009俞之仁</v>
      </c>
      <c r="AF541" s="74">
        <f t="shared" si="178"/>
        <v>0</v>
      </c>
      <c r="AG541" s="74">
        <f t="shared" si="187"/>
        <v>0</v>
      </c>
      <c r="AH541" s="74">
        <f t="shared" si="179"/>
        <v>0</v>
      </c>
      <c r="AI541" s="74">
        <f t="shared" si="180"/>
        <v>0</v>
      </c>
      <c r="AJ541" s="74">
        <f t="shared" si="181"/>
        <v>1</v>
      </c>
      <c r="AK541" s="74">
        <f t="shared" si="182"/>
        <v>0</v>
      </c>
      <c r="AL541" s="73" t="str">
        <f t="shared" si="183"/>
        <v>系</v>
      </c>
      <c r="AM541" s="73" t="str">
        <f>IF($F541="學生",VLOOKUP($H541,系所名稱!$B$1:$D$122,3,FALSE),"非在校生")</f>
        <v>其他</v>
      </c>
      <c r="AN541" s="74" t="str">
        <f t="shared" si="184"/>
        <v>其他系所</v>
      </c>
      <c r="AO541" s="74" t="str">
        <f t="shared" si="185"/>
        <v>其他系所</v>
      </c>
    </row>
    <row r="542" spans="1:41">
      <c r="A542" t="s">
        <v>2571</v>
      </c>
      <c r="B542" t="s">
        <v>1882</v>
      </c>
      <c r="C542" t="s">
        <v>1883</v>
      </c>
      <c r="D542" t="s">
        <v>38</v>
      </c>
      <c r="E542" t="s">
        <v>1884</v>
      </c>
      <c r="F542" t="s">
        <v>23</v>
      </c>
      <c r="G542" t="s">
        <v>58</v>
      </c>
      <c r="H542" t="s">
        <v>1119</v>
      </c>
      <c r="I542" t="s">
        <v>41</v>
      </c>
      <c r="J542">
        <v>917217299</v>
      </c>
      <c r="K542" t="s">
        <v>1885</v>
      </c>
      <c r="L542" t="s">
        <v>28</v>
      </c>
      <c r="M542" t="s">
        <v>29</v>
      </c>
      <c r="N542">
        <f t="shared" si="188"/>
        <v>0</v>
      </c>
      <c r="O542">
        <f t="shared" si="189"/>
        <v>1</v>
      </c>
      <c r="P542" t="s">
        <v>29</v>
      </c>
      <c r="R542" t="s">
        <v>2002</v>
      </c>
      <c r="S542" t="s">
        <v>2572</v>
      </c>
      <c r="T542" t="s">
        <v>1886</v>
      </c>
      <c r="U542">
        <f t="shared" si="190"/>
        <v>10</v>
      </c>
      <c r="V542" t="s">
        <v>5002</v>
      </c>
      <c r="W542" t="s">
        <v>5004</v>
      </c>
      <c r="X542" s="25" t="s">
        <v>1996</v>
      </c>
      <c r="Y542">
        <v>2</v>
      </c>
      <c r="Z542">
        <v>107</v>
      </c>
      <c r="AA542">
        <v>1</v>
      </c>
      <c r="AB542">
        <v>1</v>
      </c>
      <c r="AC542">
        <v>10</v>
      </c>
      <c r="AD542" t="s">
        <v>29</v>
      </c>
      <c r="AE542" s="74" t="str">
        <f t="shared" si="186"/>
        <v>b05102009俞之仁</v>
      </c>
      <c r="AF542" s="74">
        <f t="shared" si="178"/>
        <v>0</v>
      </c>
      <c r="AG542" s="74">
        <f t="shared" si="187"/>
        <v>1</v>
      </c>
      <c r="AH542" s="74">
        <f t="shared" si="179"/>
        <v>10</v>
      </c>
      <c r="AI542" s="74">
        <f t="shared" si="180"/>
        <v>0</v>
      </c>
      <c r="AJ542" s="74">
        <f t="shared" si="181"/>
        <v>0</v>
      </c>
      <c r="AK542" s="74">
        <f t="shared" si="182"/>
        <v>0</v>
      </c>
      <c r="AL542" s="73" t="str">
        <f t="shared" si="183"/>
        <v>系</v>
      </c>
      <c r="AM542" s="73" t="str">
        <f>IF($F542="學生",VLOOKUP($H542,系所名稱!$B$1:$D$122,3,FALSE),"非在校生")</f>
        <v>其他</v>
      </c>
      <c r="AN542" s="74" t="str">
        <f t="shared" si="184"/>
        <v>其他系所</v>
      </c>
      <c r="AO542" s="74" t="str">
        <f t="shared" si="185"/>
        <v>其他系所</v>
      </c>
    </row>
    <row r="543" spans="1:41">
      <c r="A543" t="s">
        <v>2984</v>
      </c>
      <c r="B543" t="s">
        <v>1882</v>
      </c>
      <c r="C543" t="s">
        <v>1883</v>
      </c>
      <c r="D543" t="s">
        <v>38</v>
      </c>
      <c r="E543" t="s">
        <v>1884</v>
      </c>
      <c r="F543" t="s">
        <v>23</v>
      </c>
      <c r="G543" t="s">
        <v>58</v>
      </c>
      <c r="H543" t="s">
        <v>1119</v>
      </c>
      <c r="I543" t="s">
        <v>41</v>
      </c>
      <c r="J543">
        <v>917217299</v>
      </c>
      <c r="K543" t="s">
        <v>1885</v>
      </c>
      <c r="L543" t="s">
        <v>28</v>
      </c>
      <c r="M543" t="s">
        <v>29</v>
      </c>
      <c r="N543">
        <f t="shared" si="188"/>
        <v>0</v>
      </c>
      <c r="O543">
        <f t="shared" si="189"/>
        <v>1</v>
      </c>
      <c r="P543" t="s">
        <v>29</v>
      </c>
      <c r="R543" t="s">
        <v>2778</v>
      </c>
      <c r="S543" t="s">
        <v>2572</v>
      </c>
      <c r="T543" t="s">
        <v>1886</v>
      </c>
      <c r="U543">
        <f t="shared" si="190"/>
        <v>10</v>
      </c>
      <c r="V543" t="s">
        <v>5002</v>
      </c>
      <c r="W543" t="s">
        <v>5004</v>
      </c>
      <c r="X543" s="25" t="s">
        <v>3292</v>
      </c>
      <c r="Y543">
        <v>2</v>
      </c>
      <c r="Z543">
        <v>107</v>
      </c>
      <c r="AA543">
        <v>1</v>
      </c>
      <c r="AB543">
        <v>1</v>
      </c>
      <c r="AC543">
        <v>10</v>
      </c>
      <c r="AD543" t="s">
        <v>29</v>
      </c>
      <c r="AE543" s="74" t="str">
        <f t="shared" si="186"/>
        <v>b05102009俞之仁</v>
      </c>
      <c r="AF543" s="74">
        <f t="shared" si="178"/>
        <v>0</v>
      </c>
      <c r="AG543" s="74">
        <f t="shared" si="187"/>
        <v>1</v>
      </c>
      <c r="AH543" s="74">
        <f t="shared" si="179"/>
        <v>10</v>
      </c>
      <c r="AI543" s="74">
        <f t="shared" si="180"/>
        <v>0</v>
      </c>
      <c r="AJ543" s="74">
        <f t="shared" si="181"/>
        <v>0</v>
      </c>
      <c r="AK543" s="74">
        <f t="shared" si="182"/>
        <v>0</v>
      </c>
      <c r="AL543" s="73" t="str">
        <f t="shared" si="183"/>
        <v>系</v>
      </c>
      <c r="AM543" s="73" t="str">
        <f>IF($F543="學生",VLOOKUP($H543,系所名稱!$B$1:$D$122,3,FALSE),"非在校生")</f>
        <v>其他</v>
      </c>
      <c r="AN543" s="74" t="str">
        <f t="shared" si="184"/>
        <v>其他系所</v>
      </c>
      <c r="AO543" s="74" t="str">
        <f t="shared" si="185"/>
        <v>其他系所</v>
      </c>
    </row>
    <row r="544" spans="1:41">
      <c r="A544" t="s">
        <v>5170</v>
      </c>
      <c r="B544" t="s">
        <v>5182</v>
      </c>
      <c r="C544" t="s">
        <v>5183</v>
      </c>
      <c r="D544" t="s">
        <v>38</v>
      </c>
      <c r="E544" t="s">
        <v>5184</v>
      </c>
      <c r="F544" t="s">
        <v>23</v>
      </c>
      <c r="G544" t="s">
        <v>24</v>
      </c>
      <c r="H544" t="s">
        <v>40</v>
      </c>
      <c r="I544" t="s">
        <v>50</v>
      </c>
      <c r="J544">
        <v>916772330</v>
      </c>
      <c r="K544" t="s">
        <v>5185</v>
      </c>
      <c r="L544" t="s">
        <v>28</v>
      </c>
      <c r="M544" t="s">
        <v>29</v>
      </c>
      <c r="N544" t="s">
        <v>4952</v>
      </c>
      <c r="P544" t="s">
        <v>29</v>
      </c>
      <c r="R544" t="s">
        <v>5008</v>
      </c>
      <c r="T544" t="s">
        <v>5186</v>
      </c>
      <c r="V544" t="s">
        <v>5232</v>
      </c>
      <c r="W544" t="s">
        <v>5233</v>
      </c>
      <c r="X544" s="25" t="s">
        <v>5234</v>
      </c>
      <c r="Y544">
        <v>2</v>
      </c>
      <c r="Z544">
        <v>107</v>
      </c>
      <c r="AA544">
        <v>1</v>
      </c>
      <c r="AB544">
        <v>0</v>
      </c>
      <c r="AC544">
        <v>0</v>
      </c>
      <c r="AE544" s="74" t="str">
        <f t="shared" si="186"/>
        <v>R06724075姜至曜</v>
      </c>
      <c r="AF544" s="74">
        <f t="shared" si="178"/>
        <v>0</v>
      </c>
      <c r="AG544" s="74">
        <f t="shared" si="187"/>
        <v>1</v>
      </c>
      <c r="AH544" s="74">
        <f t="shared" si="179"/>
        <v>0</v>
      </c>
      <c r="AI544" s="74">
        <f t="shared" si="180"/>
        <v>0</v>
      </c>
      <c r="AJ544" s="74">
        <f t="shared" si="181"/>
        <v>0</v>
      </c>
      <c r="AK544" s="74">
        <f t="shared" si="182"/>
        <v>0</v>
      </c>
      <c r="AL544" s="73" t="str">
        <f t="shared" si="183"/>
        <v>所</v>
      </c>
      <c r="AM544" s="73" t="str">
        <f>IF($F544="學生",VLOOKUP($H544,系所名稱!$B$1:$D$122,3,FALSE),"非在校生")</f>
        <v>國企</v>
      </c>
      <c r="AN544" s="74" t="str">
        <f t="shared" si="184"/>
        <v>國企所</v>
      </c>
      <c r="AO544" s="74" t="str">
        <f t="shared" si="185"/>
        <v>國企所</v>
      </c>
    </row>
    <row r="545" spans="1:41">
      <c r="A545" t="s">
        <v>2985</v>
      </c>
      <c r="B545" t="s">
        <v>2986</v>
      </c>
      <c r="C545" t="s">
        <v>2987</v>
      </c>
      <c r="D545" t="s">
        <v>38</v>
      </c>
      <c r="E545" t="s">
        <v>2988</v>
      </c>
      <c r="F545" t="s">
        <v>23</v>
      </c>
      <c r="G545" t="s">
        <v>483</v>
      </c>
      <c r="H545" t="s">
        <v>2989</v>
      </c>
      <c r="I545" t="s">
        <v>50</v>
      </c>
      <c r="J545">
        <v>886958122617</v>
      </c>
      <c r="K545" t="s">
        <v>2990</v>
      </c>
      <c r="L545" t="s">
        <v>28</v>
      </c>
      <c r="M545" t="s">
        <v>30</v>
      </c>
      <c r="N545">
        <f>IF($R545="網路報名",IF($P545="否",1,0),0)</f>
        <v>0</v>
      </c>
      <c r="O545">
        <f>IF($R545="網路報名",IF($P545="是",1,0),0)</f>
        <v>1</v>
      </c>
      <c r="P545" t="s">
        <v>29</v>
      </c>
      <c r="R545" t="s">
        <v>2778</v>
      </c>
      <c r="S545" t="s">
        <v>2991</v>
      </c>
      <c r="T545" t="s">
        <v>2992</v>
      </c>
      <c r="U545">
        <f>IF($R545="志工",$AC545*2,IF($R545="網路報名",$AC545,0))</f>
        <v>10</v>
      </c>
      <c r="V545" t="s">
        <v>5002</v>
      </c>
      <c r="W545" t="s">
        <v>5004</v>
      </c>
      <c r="X545" s="25" t="s">
        <v>3292</v>
      </c>
      <c r="Y545">
        <v>2</v>
      </c>
      <c r="Z545">
        <v>107</v>
      </c>
      <c r="AA545">
        <v>1</v>
      </c>
      <c r="AB545">
        <v>1</v>
      </c>
      <c r="AC545">
        <v>10</v>
      </c>
      <c r="AD545" t="s">
        <v>2783</v>
      </c>
      <c r="AE545" s="74" t="str">
        <f t="shared" si="186"/>
        <v>r07a41030施力麒</v>
      </c>
      <c r="AF545" s="74">
        <f t="shared" si="178"/>
        <v>0</v>
      </c>
      <c r="AG545" s="74">
        <f t="shared" si="187"/>
        <v>1</v>
      </c>
      <c r="AH545" s="74">
        <f t="shared" si="179"/>
        <v>10</v>
      </c>
      <c r="AI545" s="74">
        <f t="shared" si="180"/>
        <v>0</v>
      </c>
      <c r="AJ545" s="74">
        <f t="shared" si="181"/>
        <v>0</v>
      </c>
      <c r="AK545" s="74">
        <f t="shared" si="182"/>
        <v>0</v>
      </c>
      <c r="AL545" s="73" t="str">
        <f t="shared" si="183"/>
        <v>所</v>
      </c>
      <c r="AM545" s="73" t="str">
        <f>IF($F545="學生",VLOOKUP($H545,系所名稱!$B$1:$D$122,3,FALSE),"非在校生")</f>
        <v>其他</v>
      </c>
      <c r="AN545" s="74" t="str">
        <f t="shared" si="184"/>
        <v>其他系所</v>
      </c>
      <c r="AO545" s="74" t="str">
        <f t="shared" si="185"/>
        <v>其他系所</v>
      </c>
    </row>
    <row r="546" spans="1:41">
      <c r="A546" t="s">
        <v>5087</v>
      </c>
      <c r="B546" t="s">
        <v>5088</v>
      </c>
      <c r="C546" t="s">
        <v>5089</v>
      </c>
      <c r="D546" t="s">
        <v>21</v>
      </c>
      <c r="E546" t="s">
        <v>5090</v>
      </c>
      <c r="F546" t="s">
        <v>23</v>
      </c>
      <c r="G546" t="s">
        <v>24</v>
      </c>
      <c r="H546" t="s">
        <v>40</v>
      </c>
      <c r="I546" t="s">
        <v>41</v>
      </c>
      <c r="J546">
        <v>972776066</v>
      </c>
      <c r="K546" t="s">
        <v>5091</v>
      </c>
      <c r="L546" t="s">
        <v>28</v>
      </c>
      <c r="M546" t="s">
        <v>30</v>
      </c>
      <c r="N546" t="s">
        <v>4952</v>
      </c>
      <c r="P546" t="s">
        <v>29</v>
      </c>
      <c r="R546" t="s">
        <v>5008</v>
      </c>
      <c r="S546" t="s">
        <v>5092</v>
      </c>
      <c r="T546" t="s">
        <v>5093</v>
      </c>
      <c r="U546">
        <v>6</v>
      </c>
      <c r="V546" t="s">
        <v>5009</v>
      </c>
      <c r="W546" t="s">
        <v>7196</v>
      </c>
      <c r="X546" s="25" t="s">
        <v>5848</v>
      </c>
      <c r="Y546">
        <v>2</v>
      </c>
      <c r="Z546">
        <v>107</v>
      </c>
      <c r="AA546">
        <v>1</v>
      </c>
      <c r="AB546">
        <v>1</v>
      </c>
      <c r="AC546">
        <v>10</v>
      </c>
      <c r="AD546" t="s">
        <v>5094</v>
      </c>
      <c r="AE546" s="74" t="str">
        <f t="shared" si="186"/>
        <v>b06704005施佳璇</v>
      </c>
      <c r="AF546" s="74">
        <f t="shared" si="178"/>
        <v>0</v>
      </c>
      <c r="AG546" s="74">
        <f t="shared" si="187"/>
        <v>1</v>
      </c>
      <c r="AH546" s="74">
        <f t="shared" si="179"/>
        <v>10</v>
      </c>
      <c r="AI546" s="74">
        <f t="shared" si="180"/>
        <v>0</v>
      </c>
      <c r="AJ546" s="74">
        <f t="shared" si="181"/>
        <v>0</v>
      </c>
      <c r="AK546" s="74">
        <f t="shared" si="182"/>
        <v>0</v>
      </c>
      <c r="AL546" s="73" t="str">
        <f t="shared" si="183"/>
        <v>系</v>
      </c>
      <c r="AM546" s="73" t="str">
        <f>IF($F546="學生",VLOOKUP($H546,系所名稱!$B$1:$D$122,3,FALSE),"非在校生")</f>
        <v>國企</v>
      </c>
      <c r="AN546" s="74" t="str">
        <f t="shared" si="184"/>
        <v>國企系</v>
      </c>
      <c r="AO546" s="74" t="str">
        <f t="shared" si="185"/>
        <v>國企系</v>
      </c>
    </row>
    <row r="547" spans="1:41">
      <c r="A547" t="s">
        <v>3653</v>
      </c>
      <c r="B547" t="s">
        <v>3654</v>
      </c>
      <c r="C547" t="s">
        <v>3655</v>
      </c>
      <c r="D547" t="s">
        <v>21</v>
      </c>
      <c r="E547" t="s">
        <v>3656</v>
      </c>
      <c r="F547" t="s">
        <v>23</v>
      </c>
      <c r="G547" t="s">
        <v>682</v>
      </c>
      <c r="H547" t="s">
        <v>3657</v>
      </c>
      <c r="I547" t="s">
        <v>50</v>
      </c>
      <c r="J547">
        <v>910306327</v>
      </c>
      <c r="K547" t="s">
        <v>3658</v>
      </c>
      <c r="L547" t="s">
        <v>28</v>
      </c>
      <c r="M547" t="s">
        <v>30</v>
      </c>
      <c r="N547">
        <f>IF($R547="網路報名",IF($P547="否",1,0),0)</f>
        <v>0</v>
      </c>
      <c r="O547">
        <f>IF($R547="網路報名",IF($P547="是",1,0),0)</f>
        <v>1</v>
      </c>
      <c r="P547" t="s">
        <v>29</v>
      </c>
      <c r="R547" t="s">
        <v>31</v>
      </c>
      <c r="S547" t="s">
        <v>3659</v>
      </c>
      <c r="T547" t="s">
        <v>3660</v>
      </c>
      <c r="U547">
        <f>IF($R547="志工",$AC547*2,IF($R547="網路報名",$AC547,0))</f>
        <v>10</v>
      </c>
      <c r="V547" t="s">
        <v>5002</v>
      </c>
      <c r="W547" t="s">
        <v>5004</v>
      </c>
      <c r="X547" s="25" t="s">
        <v>3481</v>
      </c>
      <c r="Y547">
        <v>2</v>
      </c>
      <c r="Z547">
        <v>107</v>
      </c>
      <c r="AA547">
        <v>1</v>
      </c>
      <c r="AB547">
        <v>1</v>
      </c>
      <c r="AC547">
        <v>10</v>
      </c>
      <c r="AD547" t="s">
        <v>3661</v>
      </c>
      <c r="AE547" s="74" t="str">
        <f t="shared" si="186"/>
        <v>r07844001施宛妤</v>
      </c>
      <c r="AF547" s="74">
        <f t="shared" si="178"/>
        <v>0</v>
      </c>
      <c r="AG547" s="74">
        <f t="shared" si="187"/>
        <v>1</v>
      </c>
      <c r="AH547" s="74">
        <f t="shared" si="179"/>
        <v>10</v>
      </c>
      <c r="AI547" s="74">
        <f t="shared" si="180"/>
        <v>0</v>
      </c>
      <c r="AJ547" s="74">
        <f t="shared" si="181"/>
        <v>0</v>
      </c>
      <c r="AK547" s="74">
        <f t="shared" si="182"/>
        <v>0</v>
      </c>
      <c r="AL547" s="73" t="str">
        <f t="shared" si="183"/>
        <v>所</v>
      </c>
      <c r="AM547" s="73" t="str">
        <f>IF($F547="學生",VLOOKUP($H547,系所名稱!$B$1:$D$122,3,FALSE),"非在校生")</f>
        <v>其他</v>
      </c>
      <c r="AN547" s="74" t="str">
        <f t="shared" si="184"/>
        <v>其他系所</v>
      </c>
      <c r="AO547" s="74" t="str">
        <f t="shared" si="185"/>
        <v>其他系所</v>
      </c>
    </row>
    <row r="548" spans="1:41">
      <c r="B548" t="s">
        <v>4219</v>
      </c>
      <c r="C548" t="s">
        <v>4220</v>
      </c>
      <c r="E548" t="s">
        <v>4221</v>
      </c>
      <c r="F548" t="s">
        <v>23</v>
      </c>
      <c r="G548" t="s">
        <v>24</v>
      </c>
      <c r="H548" t="s">
        <v>257</v>
      </c>
      <c r="I548" t="s">
        <v>41</v>
      </c>
      <c r="J548">
        <v>928689344</v>
      </c>
      <c r="M548" t="s">
        <v>29</v>
      </c>
      <c r="N548">
        <f>IF($R548="網路報名",IF($P548="否",1,0),0)</f>
        <v>0</v>
      </c>
      <c r="O548">
        <f>IF($R548="網路報名",IF($P548="是",1,0),0)</f>
        <v>0</v>
      </c>
      <c r="P548" t="s">
        <v>29</v>
      </c>
      <c r="R548" t="s">
        <v>269</v>
      </c>
      <c r="T548" t="s">
        <v>4222</v>
      </c>
      <c r="U548">
        <f>IF($R548="志工",$AC548*2,IF($R548="網路報名",$AC548,0))</f>
        <v>20</v>
      </c>
      <c r="V548" t="s">
        <v>5002</v>
      </c>
      <c r="W548" t="s">
        <v>5004</v>
      </c>
      <c r="X548" s="25" t="s">
        <v>3816</v>
      </c>
      <c r="Y548">
        <v>2</v>
      </c>
      <c r="Z548">
        <v>107</v>
      </c>
      <c r="AA548">
        <v>1</v>
      </c>
      <c r="AB548">
        <v>1</v>
      </c>
      <c r="AC548">
        <v>10</v>
      </c>
      <c r="AE548" s="74" t="str">
        <f t="shared" si="186"/>
        <v>b06703090施詠瀚</v>
      </c>
      <c r="AF548" s="74">
        <f t="shared" si="178"/>
        <v>0</v>
      </c>
      <c r="AG548" s="74">
        <f t="shared" si="187"/>
        <v>0</v>
      </c>
      <c r="AH548" s="74">
        <f t="shared" si="179"/>
        <v>20</v>
      </c>
      <c r="AI548" s="74">
        <f t="shared" si="180"/>
        <v>0</v>
      </c>
      <c r="AJ548" s="74">
        <f t="shared" si="181"/>
        <v>0</v>
      </c>
      <c r="AK548" s="74">
        <f t="shared" si="182"/>
        <v>1</v>
      </c>
      <c r="AL548" s="73" t="str">
        <f t="shared" si="183"/>
        <v>系</v>
      </c>
      <c r="AM548" s="73" t="str">
        <f>IF($F548="學生",VLOOKUP($H548,系所名稱!$B$1:$D$122,3,FALSE),"非在校生")</f>
        <v>財金</v>
      </c>
      <c r="AN548" s="74" t="str">
        <f t="shared" si="184"/>
        <v>財金系</v>
      </c>
      <c r="AO548" s="74" t="str">
        <f t="shared" si="185"/>
        <v>財金系</v>
      </c>
    </row>
    <row r="549" spans="1:41">
      <c r="A549" t="s">
        <v>5746</v>
      </c>
      <c r="B549" t="s">
        <v>5747</v>
      </c>
      <c r="C549" t="s">
        <v>5748</v>
      </c>
      <c r="D549" t="s">
        <v>38</v>
      </c>
      <c r="E549" t="s">
        <v>2504</v>
      </c>
      <c r="F549" t="s">
        <v>23</v>
      </c>
      <c r="G549" t="s">
        <v>24</v>
      </c>
      <c r="H549" t="s">
        <v>257</v>
      </c>
      <c r="I549" t="s">
        <v>41</v>
      </c>
      <c r="J549">
        <v>928689344</v>
      </c>
      <c r="L549" t="s">
        <v>28</v>
      </c>
      <c r="M549" t="s">
        <v>29</v>
      </c>
      <c r="N549" t="s">
        <v>4952</v>
      </c>
      <c r="P549" t="s">
        <v>29</v>
      </c>
      <c r="R549" t="s">
        <v>287</v>
      </c>
      <c r="T549" t="s">
        <v>5749</v>
      </c>
      <c r="U549">
        <v>6</v>
      </c>
      <c r="V549" t="s">
        <v>5727</v>
      </c>
      <c r="W549" t="s">
        <v>5728</v>
      </c>
      <c r="X549" s="25" t="s">
        <v>5729</v>
      </c>
      <c r="Y549">
        <v>2</v>
      </c>
      <c r="Z549">
        <v>107</v>
      </c>
      <c r="AA549">
        <v>1</v>
      </c>
      <c r="AB549">
        <v>1</v>
      </c>
      <c r="AC549">
        <v>10</v>
      </c>
      <c r="AE549" s="74" t="str">
        <f t="shared" si="186"/>
        <v>b06703090施詠瀚</v>
      </c>
      <c r="AF549" s="74">
        <f t="shared" si="178"/>
        <v>0</v>
      </c>
      <c r="AG549" s="74">
        <f t="shared" si="187"/>
        <v>0</v>
      </c>
      <c r="AH549" s="74">
        <f t="shared" si="179"/>
        <v>20</v>
      </c>
      <c r="AI549" s="74">
        <f t="shared" si="180"/>
        <v>0</v>
      </c>
      <c r="AJ549" s="74">
        <f t="shared" si="181"/>
        <v>0</v>
      </c>
      <c r="AK549" s="74">
        <f t="shared" si="182"/>
        <v>1</v>
      </c>
      <c r="AL549" s="73" t="str">
        <f t="shared" si="183"/>
        <v>系</v>
      </c>
      <c r="AM549" s="73" t="str">
        <f>IF($F549="學生",VLOOKUP($H549,系所名稱!$B$1:$D$122,3,FALSE),"非在校生")</f>
        <v>財金</v>
      </c>
      <c r="AN549" s="74" t="str">
        <f t="shared" si="184"/>
        <v>財金系</v>
      </c>
      <c r="AO549" s="74" t="str">
        <f t="shared" si="185"/>
        <v>財金系</v>
      </c>
    </row>
    <row r="550" spans="1:41">
      <c r="A550" t="s">
        <v>3829</v>
      </c>
      <c r="B550" t="s">
        <v>3830</v>
      </c>
      <c r="C550" t="s">
        <v>3831</v>
      </c>
      <c r="D550" t="s">
        <v>21</v>
      </c>
      <c r="E550" t="s">
        <v>3832</v>
      </c>
      <c r="F550" t="s">
        <v>23</v>
      </c>
      <c r="G550" t="s">
        <v>137</v>
      </c>
      <c r="H550" t="s">
        <v>138</v>
      </c>
      <c r="I550" t="s">
        <v>41</v>
      </c>
      <c r="J550">
        <v>920021514</v>
      </c>
      <c r="K550" t="s">
        <v>3833</v>
      </c>
      <c r="L550" t="s">
        <v>28</v>
      </c>
      <c r="M550" t="s">
        <v>30</v>
      </c>
      <c r="N550">
        <f t="shared" ref="N550:N555" si="191">IF($R550="網路報名",IF($P550="否",1,0),0)</f>
        <v>1</v>
      </c>
      <c r="O550">
        <f t="shared" ref="O550:O555" si="192">IF($R550="網路報名",IF($P550="是",1,0),0)</f>
        <v>0</v>
      </c>
      <c r="P550" t="s">
        <v>30</v>
      </c>
      <c r="R550" t="s">
        <v>31</v>
      </c>
      <c r="S550" t="s">
        <v>3834</v>
      </c>
      <c r="T550" t="s">
        <v>3835</v>
      </c>
      <c r="U550">
        <f t="shared" ref="U550:U555" si="193">IF($R550="志工",$AC550*2,IF($R550="網路報名",$AC550,0))</f>
        <v>10</v>
      </c>
      <c r="V550" t="s">
        <v>5002</v>
      </c>
      <c r="W550" t="s">
        <v>5004</v>
      </c>
      <c r="X550" s="25" t="s">
        <v>3816</v>
      </c>
      <c r="Y550">
        <v>2</v>
      </c>
      <c r="Z550">
        <v>107</v>
      </c>
      <c r="AA550">
        <v>1</v>
      </c>
      <c r="AB550">
        <v>1</v>
      </c>
      <c r="AC550">
        <v>10</v>
      </c>
      <c r="AD550" t="s">
        <v>29</v>
      </c>
      <c r="AE550" s="74" t="str">
        <f t="shared" si="186"/>
        <v>b05303095柯妤璇</v>
      </c>
      <c r="AF550" s="74">
        <f t="shared" si="178"/>
        <v>1</v>
      </c>
      <c r="AG550" s="74">
        <f t="shared" si="187"/>
        <v>0</v>
      </c>
      <c r="AH550" s="74">
        <f t="shared" si="179"/>
        <v>0</v>
      </c>
      <c r="AI550" s="74">
        <f t="shared" si="180"/>
        <v>1</v>
      </c>
      <c r="AJ550" s="74">
        <f t="shared" si="181"/>
        <v>0</v>
      </c>
      <c r="AK550" s="74">
        <f t="shared" si="182"/>
        <v>0</v>
      </c>
      <c r="AL550" s="73" t="str">
        <f t="shared" si="183"/>
        <v>系</v>
      </c>
      <c r="AM550" s="73" t="str">
        <f>IF($F550="學生",VLOOKUP($H550,系所名稱!$B$1:$D$122,3,FALSE),"非在校生")</f>
        <v>其他</v>
      </c>
      <c r="AN550" s="74" t="str">
        <f t="shared" si="184"/>
        <v>其他系所</v>
      </c>
      <c r="AO550" s="74" t="str">
        <f t="shared" si="185"/>
        <v>其他系所</v>
      </c>
    </row>
    <row r="551" spans="1:41">
      <c r="A551" t="s">
        <v>1057</v>
      </c>
      <c r="B551" t="s">
        <v>1058</v>
      </c>
      <c r="C551" t="s">
        <v>1059</v>
      </c>
      <c r="D551" t="s">
        <v>21</v>
      </c>
      <c r="E551" t="s">
        <v>1060</v>
      </c>
      <c r="F551" t="s">
        <v>23</v>
      </c>
      <c r="G551" t="s">
        <v>67</v>
      </c>
      <c r="H551" t="s">
        <v>123</v>
      </c>
      <c r="I551" t="s">
        <v>41</v>
      </c>
      <c r="J551">
        <v>978964098</v>
      </c>
      <c r="K551" t="s">
        <v>1061</v>
      </c>
      <c r="L551" t="s">
        <v>28</v>
      </c>
      <c r="M551" t="s">
        <v>30</v>
      </c>
      <c r="N551">
        <f t="shared" si="191"/>
        <v>1</v>
      </c>
      <c r="O551">
        <f t="shared" si="192"/>
        <v>0</v>
      </c>
      <c r="P551" t="s">
        <v>1062</v>
      </c>
      <c r="R551" t="s">
        <v>1063</v>
      </c>
      <c r="S551" t="s">
        <v>738</v>
      </c>
      <c r="T551" t="s">
        <v>1064</v>
      </c>
      <c r="U551">
        <f t="shared" si="193"/>
        <v>10</v>
      </c>
      <c r="V551" t="s">
        <v>5002</v>
      </c>
      <c r="W551" t="s">
        <v>5004</v>
      </c>
      <c r="X551" s="25" t="s">
        <v>1274</v>
      </c>
      <c r="Y551">
        <v>2</v>
      </c>
      <c r="Z551">
        <v>107</v>
      </c>
      <c r="AA551">
        <v>1</v>
      </c>
      <c r="AB551">
        <v>1</v>
      </c>
      <c r="AC551">
        <v>10</v>
      </c>
      <c r="AD551" t="s">
        <v>30</v>
      </c>
      <c r="AE551" s="74" t="str">
        <f t="shared" si="186"/>
        <v>b05607041柯雨彤</v>
      </c>
      <c r="AF551" s="74">
        <f t="shared" si="178"/>
        <v>1</v>
      </c>
      <c r="AG551" s="74">
        <f t="shared" si="187"/>
        <v>0</v>
      </c>
      <c r="AH551" s="74">
        <f t="shared" si="179"/>
        <v>0</v>
      </c>
      <c r="AI551" s="74">
        <f t="shared" si="180"/>
        <v>1</v>
      </c>
      <c r="AJ551" s="74">
        <f t="shared" si="181"/>
        <v>0</v>
      </c>
      <c r="AK551" s="74">
        <f t="shared" si="182"/>
        <v>0</v>
      </c>
      <c r="AL551" s="73" t="str">
        <f t="shared" si="183"/>
        <v>系</v>
      </c>
      <c r="AM551" s="73" t="str">
        <f>IF($F551="學生",VLOOKUP($H551,系所名稱!$B$1:$D$122,3,FALSE),"非在校生")</f>
        <v>其他</v>
      </c>
      <c r="AN551" s="74" t="str">
        <f t="shared" si="184"/>
        <v>其他系所</v>
      </c>
      <c r="AO551" s="74" t="str">
        <f t="shared" si="185"/>
        <v>其他系所</v>
      </c>
    </row>
    <row r="552" spans="1:41">
      <c r="A552" t="s">
        <v>1299</v>
      </c>
      <c r="B552" t="s">
        <v>1058</v>
      </c>
      <c r="C552" t="s">
        <v>1059</v>
      </c>
      <c r="D552" t="s">
        <v>21</v>
      </c>
      <c r="E552" t="s">
        <v>1060</v>
      </c>
      <c r="F552" t="s">
        <v>23</v>
      </c>
      <c r="G552" t="s">
        <v>67</v>
      </c>
      <c r="H552" t="s">
        <v>123</v>
      </c>
      <c r="I552" t="s">
        <v>41</v>
      </c>
      <c r="J552">
        <v>978964098</v>
      </c>
      <c r="K552" t="s">
        <v>1061</v>
      </c>
      <c r="L552" t="s">
        <v>28</v>
      </c>
      <c r="M552" t="s">
        <v>30</v>
      </c>
      <c r="N552">
        <f t="shared" si="191"/>
        <v>1</v>
      </c>
      <c r="O552">
        <f t="shared" si="192"/>
        <v>0</v>
      </c>
      <c r="P552" t="s">
        <v>30</v>
      </c>
      <c r="R552" t="s">
        <v>31</v>
      </c>
      <c r="S552" t="s">
        <v>738</v>
      </c>
      <c r="T552" t="s">
        <v>1064</v>
      </c>
      <c r="U552">
        <f t="shared" si="193"/>
        <v>10</v>
      </c>
      <c r="V552" t="s">
        <v>5002</v>
      </c>
      <c r="W552" t="s">
        <v>5004</v>
      </c>
      <c r="X552" s="25" t="s">
        <v>1285</v>
      </c>
      <c r="Y552">
        <v>2</v>
      </c>
      <c r="Z552">
        <v>107</v>
      </c>
      <c r="AA552">
        <v>1</v>
      </c>
      <c r="AB552">
        <v>1</v>
      </c>
      <c r="AC552">
        <v>10</v>
      </c>
      <c r="AD552" t="s">
        <v>30</v>
      </c>
      <c r="AE552" s="74" t="str">
        <f t="shared" si="186"/>
        <v>b05607041柯雨彤</v>
      </c>
      <c r="AF552" s="74">
        <f t="shared" si="178"/>
        <v>1</v>
      </c>
      <c r="AG552" s="74">
        <f t="shared" si="187"/>
        <v>0</v>
      </c>
      <c r="AH552" s="74">
        <f t="shared" si="179"/>
        <v>0</v>
      </c>
      <c r="AI552" s="74">
        <f t="shared" si="180"/>
        <v>1</v>
      </c>
      <c r="AJ552" s="74">
        <f t="shared" si="181"/>
        <v>0</v>
      </c>
      <c r="AK552" s="74">
        <f t="shared" si="182"/>
        <v>0</v>
      </c>
      <c r="AL552" s="73" t="str">
        <f t="shared" si="183"/>
        <v>系</v>
      </c>
      <c r="AM552" s="73" t="str">
        <f>IF($F552="學生",VLOOKUP($H552,系所名稱!$B$1:$D$122,3,FALSE),"非在校生")</f>
        <v>其他</v>
      </c>
      <c r="AN552" s="74" t="str">
        <f t="shared" si="184"/>
        <v>其他系所</v>
      </c>
      <c r="AO552" s="74" t="str">
        <f t="shared" si="185"/>
        <v>其他系所</v>
      </c>
    </row>
    <row r="553" spans="1:41">
      <c r="B553" t="s">
        <v>1970</v>
      </c>
      <c r="F553" t="s">
        <v>277</v>
      </c>
      <c r="L553" t="s">
        <v>277</v>
      </c>
      <c r="M553" t="s">
        <v>29</v>
      </c>
      <c r="N553">
        <f t="shared" si="191"/>
        <v>0</v>
      </c>
      <c r="O553">
        <f t="shared" si="192"/>
        <v>0</v>
      </c>
      <c r="P553" t="s">
        <v>29</v>
      </c>
      <c r="R553" t="s">
        <v>216</v>
      </c>
      <c r="T553" t="s">
        <v>277</v>
      </c>
      <c r="U553">
        <f t="shared" si="193"/>
        <v>0</v>
      </c>
      <c r="V553" t="s">
        <v>5002</v>
      </c>
      <c r="W553" t="s">
        <v>5004</v>
      </c>
      <c r="X553" s="25" t="s">
        <v>1567</v>
      </c>
      <c r="Y553">
        <v>2</v>
      </c>
      <c r="Z553">
        <v>107</v>
      </c>
      <c r="AA553">
        <v>1</v>
      </c>
      <c r="AB553">
        <v>1</v>
      </c>
      <c r="AC553">
        <v>10</v>
      </c>
      <c r="AE553" s="74" t="str">
        <f t="shared" si="186"/>
        <v>其他柯雅鈴</v>
      </c>
      <c r="AF553" s="74">
        <f t="shared" si="178"/>
        <v>0</v>
      </c>
      <c r="AG553" s="74">
        <f t="shared" si="187"/>
        <v>0</v>
      </c>
      <c r="AH553" s="74">
        <f t="shared" si="179"/>
        <v>0</v>
      </c>
      <c r="AI553" s="74">
        <f t="shared" si="180"/>
        <v>0</v>
      </c>
      <c r="AJ553" s="74">
        <f t="shared" si="181"/>
        <v>1</v>
      </c>
      <c r="AK553" s="74">
        <f t="shared" si="182"/>
        <v>0</v>
      </c>
      <c r="AL553" s="73" t="str">
        <f t="shared" si="183"/>
        <v>其他</v>
      </c>
      <c r="AM553" s="73" t="str">
        <f>IF($F553="學生",VLOOKUP($H553,系所名稱!$B$1:$D$122,3,FALSE),"非在校生")</f>
        <v>非在校生</v>
      </c>
      <c r="AN553" s="74" t="str">
        <f t="shared" si="184"/>
        <v>其他</v>
      </c>
      <c r="AO553" s="74" t="str">
        <f t="shared" si="185"/>
        <v>其他</v>
      </c>
    </row>
    <row r="554" spans="1:41">
      <c r="A554" t="s">
        <v>3662</v>
      </c>
      <c r="B554" t="s">
        <v>3663</v>
      </c>
      <c r="C554" t="s">
        <v>3664</v>
      </c>
      <c r="D554" t="s">
        <v>21</v>
      </c>
      <c r="E554" t="s">
        <v>410</v>
      </c>
      <c r="F554" t="s">
        <v>23</v>
      </c>
      <c r="G554" t="s">
        <v>67</v>
      </c>
      <c r="H554" t="s">
        <v>3665</v>
      </c>
      <c r="I554" t="s">
        <v>41</v>
      </c>
      <c r="J554">
        <v>968631789</v>
      </c>
      <c r="K554" t="s">
        <v>3666</v>
      </c>
      <c r="L554" t="s">
        <v>28</v>
      </c>
      <c r="M554" t="s">
        <v>30</v>
      </c>
      <c r="N554">
        <f t="shared" si="191"/>
        <v>0</v>
      </c>
      <c r="O554">
        <f t="shared" si="192"/>
        <v>1</v>
      </c>
      <c r="P554" t="s">
        <v>29</v>
      </c>
      <c r="R554" t="s">
        <v>3588</v>
      </c>
      <c r="S554" t="s">
        <v>3667</v>
      </c>
      <c r="T554" t="s">
        <v>3668</v>
      </c>
      <c r="U554">
        <f t="shared" si="193"/>
        <v>10</v>
      </c>
      <c r="V554" t="s">
        <v>5002</v>
      </c>
      <c r="W554" t="s">
        <v>5004</v>
      </c>
      <c r="X554" s="25" t="s">
        <v>3481</v>
      </c>
      <c r="Y554">
        <v>2</v>
      </c>
      <c r="Z554">
        <v>107</v>
      </c>
      <c r="AA554">
        <v>1</v>
      </c>
      <c r="AB554">
        <v>1</v>
      </c>
      <c r="AC554">
        <v>10</v>
      </c>
      <c r="AD554" t="s">
        <v>2812</v>
      </c>
      <c r="AE554" s="74" t="str">
        <f t="shared" si="186"/>
        <v>b07603025柳昕妤</v>
      </c>
      <c r="AF554" s="74">
        <f t="shared" si="178"/>
        <v>0</v>
      </c>
      <c r="AG554" s="74">
        <f t="shared" si="187"/>
        <v>1</v>
      </c>
      <c r="AH554" s="74">
        <f t="shared" si="179"/>
        <v>10</v>
      </c>
      <c r="AI554" s="74">
        <f t="shared" si="180"/>
        <v>0</v>
      </c>
      <c r="AJ554" s="74">
        <f t="shared" si="181"/>
        <v>0</v>
      </c>
      <c r="AK554" s="74">
        <f t="shared" si="182"/>
        <v>0</v>
      </c>
      <c r="AL554" s="73" t="str">
        <f t="shared" si="183"/>
        <v>系</v>
      </c>
      <c r="AM554" s="73" t="str">
        <f>IF($F554="學生",VLOOKUP($H554,系所名稱!$B$1:$D$122,3,FALSE),"非在校生")</f>
        <v>其他</v>
      </c>
      <c r="AN554" s="74" t="str">
        <f t="shared" si="184"/>
        <v>其他系所</v>
      </c>
      <c r="AO554" s="74" t="str">
        <f t="shared" si="185"/>
        <v>其他系所</v>
      </c>
    </row>
    <row r="555" spans="1:41">
      <c r="A555" t="s">
        <v>3988</v>
      </c>
      <c r="B555" t="s">
        <v>3663</v>
      </c>
      <c r="C555" t="s">
        <v>3664</v>
      </c>
      <c r="D555" t="s">
        <v>21</v>
      </c>
      <c r="E555" t="s">
        <v>410</v>
      </c>
      <c r="F555" t="s">
        <v>23</v>
      </c>
      <c r="G555" t="s">
        <v>67</v>
      </c>
      <c r="H555" t="s">
        <v>3665</v>
      </c>
      <c r="I555" t="s">
        <v>41</v>
      </c>
      <c r="J555">
        <v>968631789</v>
      </c>
      <c r="K555" t="s">
        <v>3666</v>
      </c>
      <c r="L555" t="s">
        <v>28</v>
      </c>
      <c r="M555" t="s">
        <v>30</v>
      </c>
      <c r="N555">
        <f t="shared" si="191"/>
        <v>0</v>
      </c>
      <c r="O555">
        <f t="shared" si="192"/>
        <v>1</v>
      </c>
      <c r="P555" t="s">
        <v>29</v>
      </c>
      <c r="R555" t="s">
        <v>31</v>
      </c>
      <c r="S555" t="s">
        <v>1491</v>
      </c>
      <c r="T555" t="s">
        <v>3668</v>
      </c>
      <c r="U555">
        <f t="shared" si="193"/>
        <v>10</v>
      </c>
      <c r="V555" t="s">
        <v>5002</v>
      </c>
      <c r="W555" t="s">
        <v>5004</v>
      </c>
      <c r="X555" s="25" t="s">
        <v>3816</v>
      </c>
      <c r="Y555">
        <v>2</v>
      </c>
      <c r="Z555">
        <v>107</v>
      </c>
      <c r="AA555">
        <v>1</v>
      </c>
      <c r="AB555">
        <v>1</v>
      </c>
      <c r="AC555">
        <v>10</v>
      </c>
      <c r="AD555" t="s">
        <v>2812</v>
      </c>
      <c r="AE555" s="74" t="str">
        <f t="shared" si="186"/>
        <v>b07603025柳昕妤</v>
      </c>
      <c r="AF555" s="74">
        <f t="shared" si="178"/>
        <v>0</v>
      </c>
      <c r="AG555" s="74">
        <f t="shared" si="187"/>
        <v>1</v>
      </c>
      <c r="AH555" s="74">
        <f t="shared" si="179"/>
        <v>10</v>
      </c>
      <c r="AI555" s="74">
        <f t="shared" si="180"/>
        <v>0</v>
      </c>
      <c r="AJ555" s="74">
        <f t="shared" si="181"/>
        <v>0</v>
      </c>
      <c r="AK555" s="74">
        <f t="shared" si="182"/>
        <v>0</v>
      </c>
      <c r="AL555" s="73" t="str">
        <f t="shared" si="183"/>
        <v>系</v>
      </c>
      <c r="AM555" s="73" t="str">
        <f>IF($F555="學生",VLOOKUP($H555,系所名稱!$B$1:$D$122,3,FALSE),"非在校生")</f>
        <v>其他</v>
      </c>
      <c r="AN555" s="74" t="str">
        <f t="shared" si="184"/>
        <v>其他系所</v>
      </c>
      <c r="AO555" s="74" t="str">
        <f t="shared" si="185"/>
        <v>其他系所</v>
      </c>
    </row>
    <row r="556" spans="1:41">
      <c r="A556" t="s">
        <v>6078</v>
      </c>
      <c r="B556" t="s">
        <v>3663</v>
      </c>
      <c r="C556" t="s">
        <v>3664</v>
      </c>
      <c r="D556" t="s">
        <v>21</v>
      </c>
      <c r="E556" t="s">
        <v>410</v>
      </c>
      <c r="F556" t="s">
        <v>23</v>
      </c>
      <c r="G556" t="s">
        <v>67</v>
      </c>
      <c r="H556" t="s">
        <v>3665</v>
      </c>
      <c r="I556" t="s">
        <v>41</v>
      </c>
      <c r="J556">
        <v>968631789</v>
      </c>
      <c r="K556" t="s">
        <v>3666</v>
      </c>
      <c r="L556" t="s">
        <v>28</v>
      </c>
      <c r="M556" t="s">
        <v>30</v>
      </c>
      <c r="N556" t="s">
        <v>4952</v>
      </c>
      <c r="P556" t="s">
        <v>29</v>
      </c>
      <c r="R556" t="s">
        <v>6071</v>
      </c>
      <c r="S556" t="s">
        <v>1491</v>
      </c>
      <c r="T556" t="s">
        <v>3668</v>
      </c>
      <c r="U556">
        <v>6</v>
      </c>
      <c r="V556" t="s">
        <v>5002</v>
      </c>
      <c r="W556" t="s">
        <v>6687</v>
      </c>
      <c r="X556" s="25" t="s">
        <v>6686</v>
      </c>
      <c r="Y556">
        <v>2</v>
      </c>
      <c r="Z556">
        <v>107</v>
      </c>
      <c r="AA556">
        <v>1</v>
      </c>
      <c r="AB556">
        <v>1</v>
      </c>
      <c r="AC556">
        <v>10</v>
      </c>
      <c r="AD556" t="s">
        <v>30</v>
      </c>
      <c r="AE556" s="74" t="str">
        <f t="shared" si="186"/>
        <v>b07603025柳昕妤</v>
      </c>
      <c r="AF556" s="74">
        <f t="shared" si="178"/>
        <v>0</v>
      </c>
      <c r="AG556" s="74">
        <f t="shared" si="187"/>
        <v>1</v>
      </c>
      <c r="AH556" s="74">
        <f t="shared" si="179"/>
        <v>10</v>
      </c>
      <c r="AI556" s="74">
        <f t="shared" si="180"/>
        <v>0</v>
      </c>
      <c r="AJ556" s="74">
        <f t="shared" si="181"/>
        <v>0</v>
      </c>
      <c r="AK556" s="74">
        <f t="shared" si="182"/>
        <v>0</v>
      </c>
      <c r="AL556" s="73" t="str">
        <f t="shared" si="183"/>
        <v>系</v>
      </c>
      <c r="AM556" s="73" t="str">
        <f>IF($F556="學生",VLOOKUP($H556,系所名稱!$B$1:$D$122,3,FALSE),"非在校生")</f>
        <v>其他</v>
      </c>
      <c r="AN556" s="74" t="str">
        <f t="shared" si="184"/>
        <v>其他系所</v>
      </c>
      <c r="AO556" s="74" t="str">
        <f t="shared" si="185"/>
        <v>其他系所</v>
      </c>
    </row>
    <row r="557" spans="1:41">
      <c r="A557" t="s">
        <v>3836</v>
      </c>
      <c r="B557" t="s">
        <v>3837</v>
      </c>
      <c r="C557" t="s">
        <v>3838</v>
      </c>
      <c r="D557" t="s">
        <v>38</v>
      </c>
      <c r="E557" t="s">
        <v>3839</v>
      </c>
      <c r="F557" t="s">
        <v>23</v>
      </c>
      <c r="G557" t="s">
        <v>24</v>
      </c>
      <c r="H557" t="s">
        <v>40</v>
      </c>
      <c r="I557" t="s">
        <v>50</v>
      </c>
      <c r="J557">
        <v>975752193</v>
      </c>
      <c r="K557" t="s">
        <v>3840</v>
      </c>
      <c r="L557" t="s">
        <v>28</v>
      </c>
      <c r="M557" t="s">
        <v>30</v>
      </c>
      <c r="N557">
        <f>IF($R557="網路報名",IF($P557="否",1,0),0)</f>
        <v>1</v>
      </c>
      <c r="O557">
        <f>IF($R557="網路報名",IF($P557="是",1,0),0)</f>
        <v>0</v>
      </c>
      <c r="P557" t="s">
        <v>30</v>
      </c>
      <c r="R557" t="s">
        <v>3818</v>
      </c>
      <c r="S557" t="s">
        <v>3841</v>
      </c>
      <c r="T557" t="s">
        <v>3842</v>
      </c>
      <c r="U557">
        <f>IF($R557="志工",$AC557*2,IF($R557="網路報名",$AC557,0))</f>
        <v>10</v>
      </c>
      <c r="V557" t="s">
        <v>5002</v>
      </c>
      <c r="W557" t="s">
        <v>5004</v>
      </c>
      <c r="X557" s="25" t="s">
        <v>3816</v>
      </c>
      <c r="Y557">
        <v>2</v>
      </c>
      <c r="Z557">
        <v>107</v>
      </c>
      <c r="AA557">
        <v>1</v>
      </c>
      <c r="AB557">
        <v>1</v>
      </c>
      <c r="AC557">
        <v>10</v>
      </c>
      <c r="AD557" t="s">
        <v>30</v>
      </c>
      <c r="AE557" s="74" t="str">
        <f t="shared" si="186"/>
        <v>r07724003柳炯宇</v>
      </c>
      <c r="AF557" s="74">
        <f t="shared" si="178"/>
        <v>1</v>
      </c>
      <c r="AG557" s="74">
        <f t="shared" si="187"/>
        <v>0</v>
      </c>
      <c r="AH557" s="74">
        <f t="shared" si="179"/>
        <v>0</v>
      </c>
      <c r="AI557" s="74">
        <f t="shared" si="180"/>
        <v>1</v>
      </c>
      <c r="AJ557" s="74">
        <f t="shared" si="181"/>
        <v>0</v>
      </c>
      <c r="AK557" s="74">
        <f t="shared" si="182"/>
        <v>0</v>
      </c>
      <c r="AL557" s="73" t="str">
        <f t="shared" si="183"/>
        <v>所</v>
      </c>
      <c r="AM557" s="73" t="str">
        <f>IF($F557="學生",VLOOKUP($H557,系所名稱!$B$1:$D$122,3,FALSE),"非在校生")</f>
        <v>國企</v>
      </c>
      <c r="AN557" s="74" t="str">
        <f t="shared" si="184"/>
        <v>國企所</v>
      </c>
      <c r="AO557" s="74" t="str">
        <f t="shared" si="185"/>
        <v>國企所</v>
      </c>
    </row>
    <row r="558" spans="1:41">
      <c r="A558" t="s">
        <v>970</v>
      </c>
      <c r="B558" t="s">
        <v>971</v>
      </c>
      <c r="C558" t="s">
        <v>972</v>
      </c>
      <c r="D558" t="s">
        <v>38</v>
      </c>
      <c r="E558" t="s">
        <v>973</v>
      </c>
      <c r="F558" t="s">
        <v>23</v>
      </c>
      <c r="G558" t="s">
        <v>621</v>
      </c>
      <c r="H558" t="s">
        <v>974</v>
      </c>
      <c r="I558" t="s">
        <v>50</v>
      </c>
      <c r="J558">
        <v>989426300</v>
      </c>
      <c r="K558" t="s">
        <v>975</v>
      </c>
      <c r="L558" t="s">
        <v>28</v>
      </c>
      <c r="M558" t="s">
        <v>29</v>
      </c>
      <c r="N558">
        <f>IF($R558="網路報名",IF($P558="否",1,0),0)</f>
        <v>0</v>
      </c>
      <c r="O558">
        <f>IF($R558="網路報名",IF($P558="是",1,0),0)</f>
        <v>1</v>
      </c>
      <c r="P558" t="s">
        <v>29</v>
      </c>
      <c r="R558" t="s">
        <v>921</v>
      </c>
      <c r="S558" t="s">
        <v>976</v>
      </c>
      <c r="T558" t="s">
        <v>977</v>
      </c>
      <c r="U558">
        <f>IF($R558="志工",$AC558*2,IF($R558="網路報名",$AC558,0))</f>
        <v>10</v>
      </c>
      <c r="V558" t="s">
        <v>5002</v>
      </c>
      <c r="W558" t="s">
        <v>5004</v>
      </c>
      <c r="X558" s="25" t="s">
        <v>923</v>
      </c>
      <c r="Y558">
        <v>2</v>
      </c>
      <c r="Z558">
        <v>107</v>
      </c>
      <c r="AA558">
        <v>1</v>
      </c>
      <c r="AB558">
        <v>1</v>
      </c>
      <c r="AC558">
        <v>10</v>
      </c>
      <c r="AD558" t="s">
        <v>29</v>
      </c>
      <c r="AE558" s="74" t="str">
        <f t="shared" si="186"/>
        <v>r04941126段以利</v>
      </c>
      <c r="AF558" s="74">
        <f t="shared" si="178"/>
        <v>0</v>
      </c>
      <c r="AG558" s="74">
        <f t="shared" si="187"/>
        <v>1</v>
      </c>
      <c r="AH558" s="74">
        <f t="shared" si="179"/>
        <v>10</v>
      </c>
      <c r="AI558" s="74">
        <f t="shared" si="180"/>
        <v>0</v>
      </c>
      <c r="AJ558" s="74">
        <f t="shared" si="181"/>
        <v>0</v>
      </c>
      <c r="AK558" s="74">
        <f t="shared" si="182"/>
        <v>0</v>
      </c>
      <c r="AL558" s="73" t="str">
        <f t="shared" si="183"/>
        <v>所</v>
      </c>
      <c r="AM558" s="73" t="str">
        <f>IF($F558="學生",VLOOKUP($H558,系所名稱!$B$1:$D$122,3,FALSE),"非在校生")</f>
        <v>其他</v>
      </c>
      <c r="AN558" s="74" t="str">
        <f t="shared" si="184"/>
        <v>其他系所</v>
      </c>
      <c r="AO558" s="74" t="str">
        <f t="shared" si="185"/>
        <v>其他系所</v>
      </c>
    </row>
    <row r="559" spans="1:41">
      <c r="A559" t="s">
        <v>5532</v>
      </c>
      <c r="B559" t="s">
        <v>971</v>
      </c>
      <c r="C559" t="s">
        <v>972</v>
      </c>
      <c r="D559" t="s">
        <v>38</v>
      </c>
      <c r="E559" t="s">
        <v>973</v>
      </c>
      <c r="F559" t="s">
        <v>23</v>
      </c>
      <c r="G559" t="s">
        <v>621</v>
      </c>
      <c r="H559" t="s">
        <v>974</v>
      </c>
      <c r="I559" t="s">
        <v>50</v>
      </c>
      <c r="J559">
        <v>989426300</v>
      </c>
      <c r="K559" t="s">
        <v>975</v>
      </c>
      <c r="L559" t="s">
        <v>28</v>
      </c>
      <c r="M559" t="s">
        <v>29</v>
      </c>
      <c r="N559" t="s">
        <v>4952</v>
      </c>
      <c r="P559" t="s">
        <v>29</v>
      </c>
      <c r="R559" t="s">
        <v>5385</v>
      </c>
      <c r="S559" t="s">
        <v>976</v>
      </c>
      <c r="T559" t="s">
        <v>977</v>
      </c>
      <c r="U559">
        <v>6</v>
      </c>
      <c r="V559" t="s">
        <v>5386</v>
      </c>
      <c r="W559" t="s">
        <v>5387</v>
      </c>
      <c r="X559" s="25" t="s">
        <v>5388</v>
      </c>
      <c r="Y559">
        <v>2</v>
      </c>
      <c r="Z559">
        <v>107</v>
      </c>
      <c r="AA559">
        <v>1</v>
      </c>
      <c r="AB559">
        <v>1</v>
      </c>
      <c r="AC559">
        <v>10</v>
      </c>
      <c r="AE559" s="74" t="str">
        <f t="shared" si="186"/>
        <v>r04941126段以利</v>
      </c>
      <c r="AF559" s="74">
        <f t="shared" si="178"/>
        <v>0</v>
      </c>
      <c r="AG559" s="74">
        <f t="shared" si="187"/>
        <v>1</v>
      </c>
      <c r="AH559" s="74">
        <f t="shared" si="179"/>
        <v>10</v>
      </c>
      <c r="AI559" s="74">
        <f t="shared" si="180"/>
        <v>0</v>
      </c>
      <c r="AJ559" s="74">
        <f t="shared" si="181"/>
        <v>0</v>
      </c>
      <c r="AK559" s="74">
        <f t="shared" si="182"/>
        <v>0</v>
      </c>
      <c r="AL559" s="73" t="str">
        <f t="shared" si="183"/>
        <v>所</v>
      </c>
      <c r="AM559" s="73" t="str">
        <f>IF($F559="學生",VLOOKUP($H559,系所名稱!$B$1:$D$122,3,FALSE),"非在校生")</f>
        <v>其他</v>
      </c>
      <c r="AN559" s="74" t="str">
        <f t="shared" si="184"/>
        <v>其他系所</v>
      </c>
      <c r="AO559" s="74" t="str">
        <f t="shared" si="185"/>
        <v>其他系所</v>
      </c>
    </row>
    <row r="560" spans="1:41">
      <c r="A560" t="s">
        <v>6324</v>
      </c>
      <c r="B560" t="s">
        <v>971</v>
      </c>
      <c r="C560" t="s">
        <v>972</v>
      </c>
      <c r="D560" t="s">
        <v>38</v>
      </c>
      <c r="E560" t="s">
        <v>973</v>
      </c>
      <c r="F560" t="s">
        <v>23</v>
      </c>
      <c r="G560" t="s">
        <v>621</v>
      </c>
      <c r="H560" t="s">
        <v>974</v>
      </c>
      <c r="I560" t="s">
        <v>50</v>
      </c>
      <c r="J560">
        <v>989426300</v>
      </c>
      <c r="K560" t="s">
        <v>975</v>
      </c>
      <c r="L560" t="s">
        <v>28</v>
      </c>
      <c r="M560" t="s">
        <v>29</v>
      </c>
      <c r="N560" t="s">
        <v>4952</v>
      </c>
      <c r="P560" t="s">
        <v>29</v>
      </c>
      <c r="R560" t="s">
        <v>5919</v>
      </c>
      <c r="S560" t="s">
        <v>6325</v>
      </c>
      <c r="T560" t="s">
        <v>977</v>
      </c>
      <c r="U560">
        <v>6</v>
      </c>
      <c r="V560" t="s">
        <v>5002</v>
      </c>
      <c r="W560" t="s">
        <v>6687</v>
      </c>
      <c r="X560" s="25" t="s">
        <v>6695</v>
      </c>
      <c r="Y560">
        <v>2</v>
      </c>
      <c r="Z560">
        <v>107</v>
      </c>
      <c r="AA560">
        <v>1</v>
      </c>
      <c r="AB560">
        <v>1</v>
      </c>
      <c r="AC560">
        <v>10</v>
      </c>
      <c r="AD560" t="s">
        <v>29</v>
      </c>
      <c r="AE560" s="74" t="str">
        <f t="shared" si="186"/>
        <v>r04941126段以利</v>
      </c>
      <c r="AF560" s="74">
        <f t="shared" si="178"/>
        <v>0</v>
      </c>
      <c r="AG560" s="74">
        <f t="shared" si="187"/>
        <v>1</v>
      </c>
      <c r="AH560" s="74">
        <f t="shared" si="179"/>
        <v>10</v>
      </c>
      <c r="AI560" s="74">
        <f t="shared" si="180"/>
        <v>0</v>
      </c>
      <c r="AJ560" s="74">
        <f t="shared" si="181"/>
        <v>0</v>
      </c>
      <c r="AK560" s="74">
        <f t="shared" si="182"/>
        <v>0</v>
      </c>
      <c r="AL560" s="73" t="str">
        <f t="shared" si="183"/>
        <v>所</v>
      </c>
      <c r="AM560" s="73" t="str">
        <f>IF($F560="學生",VLOOKUP($H560,系所名稱!$B$1:$D$122,3,FALSE),"非在校生")</f>
        <v>其他</v>
      </c>
      <c r="AN560" s="74" t="str">
        <f t="shared" si="184"/>
        <v>其他系所</v>
      </c>
      <c r="AO560" s="74" t="str">
        <f t="shared" si="185"/>
        <v>其他系所</v>
      </c>
    </row>
    <row r="561" spans="1:41">
      <c r="A561" t="s">
        <v>6638</v>
      </c>
      <c r="B561" t="s">
        <v>971</v>
      </c>
      <c r="C561" t="s">
        <v>972</v>
      </c>
      <c r="D561" t="s">
        <v>38</v>
      </c>
      <c r="E561" t="s">
        <v>973</v>
      </c>
      <c r="F561" t="s">
        <v>23</v>
      </c>
      <c r="G561" t="s">
        <v>621</v>
      </c>
      <c r="H561" t="s">
        <v>974</v>
      </c>
      <c r="I561" t="s">
        <v>50</v>
      </c>
      <c r="J561">
        <v>989426300</v>
      </c>
      <c r="K561" t="s">
        <v>975</v>
      </c>
      <c r="L561" t="s">
        <v>28</v>
      </c>
      <c r="M561" t="s">
        <v>29</v>
      </c>
      <c r="N561" t="s">
        <v>4952</v>
      </c>
      <c r="P561" t="s">
        <v>29</v>
      </c>
      <c r="R561" t="s">
        <v>5919</v>
      </c>
      <c r="S561" t="s">
        <v>6639</v>
      </c>
      <c r="T561" t="s">
        <v>977</v>
      </c>
      <c r="U561">
        <v>6</v>
      </c>
      <c r="V561" t="s">
        <v>5002</v>
      </c>
      <c r="W561" t="s">
        <v>6687</v>
      </c>
      <c r="X561" s="25" t="s">
        <v>6702</v>
      </c>
      <c r="Y561">
        <v>2</v>
      </c>
      <c r="Z561">
        <v>10</v>
      </c>
      <c r="AA561">
        <v>1</v>
      </c>
      <c r="AB561">
        <v>107</v>
      </c>
      <c r="AC561">
        <v>10</v>
      </c>
      <c r="AD561" t="s">
        <v>29</v>
      </c>
      <c r="AE561" s="74" t="str">
        <f t="shared" si="186"/>
        <v>r04941126段以利</v>
      </c>
      <c r="AF561" s="74">
        <f t="shared" si="178"/>
        <v>0</v>
      </c>
      <c r="AG561" s="74">
        <f t="shared" si="187"/>
        <v>1</v>
      </c>
      <c r="AH561" s="74">
        <f t="shared" si="179"/>
        <v>10</v>
      </c>
      <c r="AI561" s="74">
        <f t="shared" si="180"/>
        <v>0</v>
      </c>
      <c r="AJ561" s="74">
        <f t="shared" si="181"/>
        <v>0</v>
      </c>
      <c r="AK561" s="74">
        <f t="shared" si="182"/>
        <v>0</v>
      </c>
      <c r="AL561" s="73" t="str">
        <f t="shared" si="183"/>
        <v>所</v>
      </c>
      <c r="AM561" s="73" t="str">
        <f>IF($F561="學生",VLOOKUP($H561,系所名稱!$B$1:$D$122,3,FALSE),"非在校生")</f>
        <v>其他</v>
      </c>
      <c r="AN561" s="74" t="str">
        <f t="shared" si="184"/>
        <v>其他系所</v>
      </c>
      <c r="AO561" s="74" t="str">
        <f t="shared" si="185"/>
        <v>其他系所</v>
      </c>
    </row>
    <row r="562" spans="1:41">
      <c r="A562" t="s">
        <v>5418</v>
      </c>
      <c r="B562" t="s">
        <v>5419</v>
      </c>
      <c r="C562" t="s">
        <v>5420</v>
      </c>
      <c r="D562" t="s">
        <v>38</v>
      </c>
      <c r="E562" t="s">
        <v>5421</v>
      </c>
      <c r="F562" t="s">
        <v>3179</v>
      </c>
      <c r="H562" t="s">
        <v>5422</v>
      </c>
      <c r="I562" t="s">
        <v>3181</v>
      </c>
      <c r="J562">
        <v>968517862</v>
      </c>
      <c r="K562" t="s">
        <v>5423</v>
      </c>
      <c r="L562" t="s">
        <v>28</v>
      </c>
      <c r="M562" t="s">
        <v>30</v>
      </c>
      <c r="N562" t="s">
        <v>4952</v>
      </c>
      <c r="P562" t="s">
        <v>5380</v>
      </c>
      <c r="R562" t="s">
        <v>5385</v>
      </c>
      <c r="S562" t="s">
        <v>5424</v>
      </c>
      <c r="T562" t="s">
        <v>5425</v>
      </c>
      <c r="U562">
        <v>6</v>
      </c>
      <c r="V562" t="s">
        <v>5386</v>
      </c>
      <c r="W562" t="s">
        <v>5387</v>
      </c>
      <c r="X562" s="25" t="s">
        <v>5388</v>
      </c>
      <c r="Y562">
        <v>2</v>
      </c>
      <c r="Z562">
        <v>107</v>
      </c>
      <c r="AA562">
        <v>1</v>
      </c>
      <c r="AB562">
        <v>1</v>
      </c>
      <c r="AC562">
        <v>10</v>
      </c>
      <c r="AE562" s="74" t="str">
        <f t="shared" si="186"/>
        <v>cctuan段志奇</v>
      </c>
      <c r="AF562" s="74">
        <f t="shared" si="178"/>
        <v>1</v>
      </c>
      <c r="AG562" s="74">
        <f t="shared" si="187"/>
        <v>0</v>
      </c>
      <c r="AH562" s="74">
        <f t="shared" si="179"/>
        <v>0</v>
      </c>
      <c r="AI562" s="74">
        <f t="shared" si="180"/>
        <v>1</v>
      </c>
      <c r="AJ562" s="74">
        <f t="shared" si="181"/>
        <v>0</v>
      </c>
      <c r="AK562" s="74">
        <f t="shared" si="182"/>
        <v>0</v>
      </c>
      <c r="AL562" s="73" t="str">
        <f t="shared" si="183"/>
        <v>其他</v>
      </c>
      <c r="AM562" s="73" t="str">
        <f>IF($F562="學生",VLOOKUP($H562,系所名稱!$B$1:$D$122,3,FALSE),"非在校生")</f>
        <v>非在校生</v>
      </c>
      <c r="AN562" s="74" t="str">
        <f t="shared" si="184"/>
        <v>其他</v>
      </c>
      <c r="AO562" s="74" t="str">
        <f t="shared" si="185"/>
        <v>其他</v>
      </c>
    </row>
    <row r="563" spans="1:41">
      <c r="A563" t="s">
        <v>3798</v>
      </c>
      <c r="B563" t="s">
        <v>3805</v>
      </c>
      <c r="C563" t="s">
        <v>3806</v>
      </c>
      <c r="D563" t="s">
        <v>38</v>
      </c>
      <c r="E563" t="s">
        <v>3807</v>
      </c>
      <c r="F563" t="s">
        <v>23</v>
      </c>
      <c r="G563" t="s">
        <v>67</v>
      </c>
      <c r="H563" t="s">
        <v>123</v>
      </c>
      <c r="I563" t="s">
        <v>41</v>
      </c>
      <c r="J563">
        <v>965084154</v>
      </c>
      <c r="K563" t="s">
        <v>3808</v>
      </c>
      <c r="L563" t="s">
        <v>28</v>
      </c>
      <c r="M563" t="s">
        <v>29</v>
      </c>
      <c r="N563">
        <f t="shared" ref="N563:N571" si="194">IF($R563="網路報名",IF($P563="否",1,0),0)</f>
        <v>0</v>
      </c>
      <c r="O563">
        <f t="shared" ref="O563:O571" si="195">IF($R563="網路報名",IF($P563="是",1,0),0)</f>
        <v>0</v>
      </c>
      <c r="P563" t="s">
        <v>29</v>
      </c>
      <c r="R563" t="s">
        <v>1045</v>
      </c>
      <c r="T563" t="s">
        <v>3809</v>
      </c>
      <c r="U563">
        <f t="shared" ref="U563:U571" si="196">IF($R563="志工",$AC563*2,IF($R563="網路報名",$AC563,0))</f>
        <v>0</v>
      </c>
      <c r="V563" t="s">
        <v>5002</v>
      </c>
      <c r="W563" t="s">
        <v>5004</v>
      </c>
      <c r="X563" s="25" t="s">
        <v>3481</v>
      </c>
      <c r="Y563">
        <v>2</v>
      </c>
      <c r="Z563">
        <v>107</v>
      </c>
      <c r="AA563">
        <v>1</v>
      </c>
      <c r="AB563">
        <v>1</v>
      </c>
      <c r="AC563">
        <v>10</v>
      </c>
      <c r="AE563" s="74" t="str">
        <f t="shared" si="186"/>
        <v>B04607053洪于鈞</v>
      </c>
      <c r="AF563" s="74">
        <f t="shared" si="178"/>
        <v>0</v>
      </c>
      <c r="AG563" s="74">
        <f t="shared" si="187"/>
        <v>0</v>
      </c>
      <c r="AH563" s="74">
        <f t="shared" si="179"/>
        <v>0</v>
      </c>
      <c r="AI563" s="74">
        <f t="shared" si="180"/>
        <v>0</v>
      </c>
      <c r="AJ563" s="74">
        <f t="shared" si="181"/>
        <v>1</v>
      </c>
      <c r="AK563" s="74">
        <f t="shared" si="182"/>
        <v>0</v>
      </c>
      <c r="AL563" s="73" t="str">
        <f t="shared" si="183"/>
        <v>系</v>
      </c>
      <c r="AM563" s="73" t="str">
        <f>IF($F563="學生",VLOOKUP($H563,系所名稱!$B$1:$D$122,3,FALSE),"非在校生")</f>
        <v>其他</v>
      </c>
      <c r="AN563" s="74" t="str">
        <f t="shared" si="184"/>
        <v>其他系所</v>
      </c>
      <c r="AO563" s="74" t="str">
        <f t="shared" si="185"/>
        <v>其他系所</v>
      </c>
    </row>
    <row r="564" spans="1:41">
      <c r="A564" t="s">
        <v>1841</v>
      </c>
      <c r="B564" t="s">
        <v>1887</v>
      </c>
      <c r="C564" t="s">
        <v>1888</v>
      </c>
      <c r="D564" t="s">
        <v>21</v>
      </c>
      <c r="E564" t="s">
        <v>1889</v>
      </c>
      <c r="F564" t="s">
        <v>23</v>
      </c>
      <c r="G564" t="s">
        <v>67</v>
      </c>
      <c r="H564" t="s">
        <v>68</v>
      </c>
      <c r="I564" t="s">
        <v>41</v>
      </c>
      <c r="J564">
        <v>970948870</v>
      </c>
      <c r="K564" t="s">
        <v>1890</v>
      </c>
      <c r="L564" t="s">
        <v>28</v>
      </c>
      <c r="M564" t="s">
        <v>29</v>
      </c>
      <c r="N564">
        <f t="shared" si="194"/>
        <v>0</v>
      </c>
      <c r="O564">
        <f t="shared" si="195"/>
        <v>0</v>
      </c>
      <c r="P564" t="s">
        <v>29</v>
      </c>
      <c r="R564" t="s">
        <v>216</v>
      </c>
      <c r="T564" t="s">
        <v>1891</v>
      </c>
      <c r="U564">
        <f t="shared" si="196"/>
        <v>0</v>
      </c>
      <c r="V564" t="s">
        <v>5002</v>
      </c>
      <c r="W564" t="s">
        <v>5004</v>
      </c>
      <c r="X564" s="25" t="s">
        <v>1567</v>
      </c>
      <c r="Y564">
        <v>2</v>
      </c>
      <c r="Z564">
        <v>107</v>
      </c>
      <c r="AA564">
        <v>1</v>
      </c>
      <c r="AB564">
        <v>1</v>
      </c>
      <c r="AC564">
        <v>10</v>
      </c>
      <c r="AE564" s="74" t="str">
        <f t="shared" si="186"/>
        <v>b06610042洪于雯</v>
      </c>
      <c r="AF564" s="74">
        <f t="shared" si="178"/>
        <v>0</v>
      </c>
      <c r="AG564" s="74">
        <f t="shared" si="187"/>
        <v>0</v>
      </c>
      <c r="AH564" s="74">
        <f t="shared" si="179"/>
        <v>0</v>
      </c>
      <c r="AI564" s="74">
        <f t="shared" si="180"/>
        <v>0</v>
      </c>
      <c r="AJ564" s="74">
        <f t="shared" si="181"/>
        <v>1</v>
      </c>
      <c r="AK564" s="74">
        <f t="shared" si="182"/>
        <v>0</v>
      </c>
      <c r="AL564" s="73" t="str">
        <f t="shared" si="183"/>
        <v>系</v>
      </c>
      <c r="AM564" s="73" t="str">
        <f>IF($F564="學生",VLOOKUP($H564,系所名稱!$B$1:$D$122,3,FALSE),"非在校生")</f>
        <v>其他</v>
      </c>
      <c r="AN564" s="74" t="str">
        <f t="shared" si="184"/>
        <v>其他系所</v>
      </c>
      <c r="AO564" s="74" t="str">
        <f t="shared" si="185"/>
        <v>其他系所</v>
      </c>
    </row>
    <row r="565" spans="1:41">
      <c r="A565" t="s">
        <v>576</v>
      </c>
      <c r="B565" t="s">
        <v>577</v>
      </c>
      <c r="C565" t="s">
        <v>578</v>
      </c>
      <c r="D565" t="s">
        <v>21</v>
      </c>
      <c r="E565" t="s">
        <v>579</v>
      </c>
      <c r="F565" t="s">
        <v>23</v>
      </c>
      <c r="G565" t="s">
        <v>24</v>
      </c>
      <c r="H565" t="s">
        <v>40</v>
      </c>
      <c r="I565" t="s">
        <v>50</v>
      </c>
      <c r="J565">
        <v>962043505</v>
      </c>
      <c r="K565" t="s">
        <v>580</v>
      </c>
      <c r="L565" t="s">
        <v>28</v>
      </c>
      <c r="M565" t="s">
        <v>30</v>
      </c>
      <c r="N565">
        <f t="shared" si="194"/>
        <v>0</v>
      </c>
      <c r="O565">
        <f t="shared" si="195"/>
        <v>1</v>
      </c>
      <c r="P565" t="s">
        <v>29</v>
      </c>
      <c r="R565" s="1" t="s">
        <v>365</v>
      </c>
      <c r="S565" t="s">
        <v>581</v>
      </c>
      <c r="T565" t="s">
        <v>582</v>
      </c>
      <c r="U565">
        <f t="shared" si="196"/>
        <v>10</v>
      </c>
      <c r="V565" t="s">
        <v>5002</v>
      </c>
      <c r="W565" t="s">
        <v>5004</v>
      </c>
      <c r="X565" s="88" t="s">
        <v>359</v>
      </c>
      <c r="Y565">
        <v>2</v>
      </c>
      <c r="Z565">
        <v>107</v>
      </c>
      <c r="AA565">
        <v>1</v>
      </c>
      <c r="AB565">
        <v>1</v>
      </c>
      <c r="AC565">
        <v>10</v>
      </c>
      <c r="AD565" t="s">
        <v>29</v>
      </c>
      <c r="AE565" s="74" t="str">
        <f t="shared" si="186"/>
        <v>r07724005洪司蓉</v>
      </c>
      <c r="AF565" s="74">
        <f t="shared" si="178"/>
        <v>0</v>
      </c>
      <c r="AG565" s="74">
        <f t="shared" si="187"/>
        <v>1</v>
      </c>
      <c r="AH565" s="74">
        <f t="shared" si="179"/>
        <v>10</v>
      </c>
      <c r="AI565" s="74">
        <f t="shared" si="180"/>
        <v>0</v>
      </c>
      <c r="AJ565" s="74">
        <f t="shared" si="181"/>
        <v>0</v>
      </c>
      <c r="AK565" s="74">
        <f t="shared" si="182"/>
        <v>0</v>
      </c>
      <c r="AL565" s="73" t="str">
        <f t="shared" si="183"/>
        <v>所</v>
      </c>
      <c r="AM565" s="73" t="str">
        <f>IF($F565="學生",VLOOKUP($H565,系所名稱!$B$1:$D$122,3,FALSE),"非在校生")</f>
        <v>國企</v>
      </c>
      <c r="AN565" s="74" t="str">
        <f t="shared" si="184"/>
        <v>國企所</v>
      </c>
      <c r="AO565" s="74" t="str">
        <f t="shared" si="185"/>
        <v>國企所</v>
      </c>
    </row>
    <row r="566" spans="1:41">
      <c r="A566" t="s">
        <v>834</v>
      </c>
      <c r="B566" t="s">
        <v>835</v>
      </c>
      <c r="C566" t="s">
        <v>836</v>
      </c>
      <c r="D566" t="s">
        <v>21</v>
      </c>
      <c r="E566" t="s">
        <v>837</v>
      </c>
      <c r="F566" t="s">
        <v>23</v>
      </c>
      <c r="G566" t="s">
        <v>137</v>
      </c>
      <c r="H566" t="s">
        <v>838</v>
      </c>
      <c r="I566" t="s">
        <v>41</v>
      </c>
      <c r="J566">
        <v>917961188</v>
      </c>
      <c r="K566" t="s">
        <v>839</v>
      </c>
      <c r="L566" t="s">
        <v>28</v>
      </c>
      <c r="M566" t="s">
        <v>30</v>
      </c>
      <c r="N566">
        <f t="shared" si="194"/>
        <v>0</v>
      </c>
      <c r="O566">
        <f t="shared" si="195"/>
        <v>1</v>
      </c>
      <c r="P566" t="s">
        <v>29</v>
      </c>
      <c r="R566" t="s">
        <v>775</v>
      </c>
      <c r="S566" t="s">
        <v>131</v>
      </c>
      <c r="T566" t="s">
        <v>840</v>
      </c>
      <c r="U566">
        <f t="shared" si="196"/>
        <v>10</v>
      </c>
      <c r="V566" t="s">
        <v>5002</v>
      </c>
      <c r="W566" t="s">
        <v>5004</v>
      </c>
      <c r="X566" s="25" t="s">
        <v>778</v>
      </c>
      <c r="Y566">
        <v>2</v>
      </c>
      <c r="Z566">
        <v>107</v>
      </c>
      <c r="AA566">
        <v>1</v>
      </c>
      <c r="AB566">
        <v>1</v>
      </c>
      <c r="AC566">
        <v>10</v>
      </c>
      <c r="AE566" s="74" t="str">
        <f t="shared" si="186"/>
        <v>b05302334洪宇薇</v>
      </c>
      <c r="AF566" s="74">
        <f t="shared" si="178"/>
        <v>0</v>
      </c>
      <c r="AG566" s="74">
        <f t="shared" si="187"/>
        <v>1</v>
      </c>
      <c r="AH566" s="74">
        <f t="shared" si="179"/>
        <v>10</v>
      </c>
      <c r="AI566" s="74">
        <f t="shared" si="180"/>
        <v>0</v>
      </c>
      <c r="AJ566" s="74">
        <f t="shared" si="181"/>
        <v>0</v>
      </c>
      <c r="AK566" s="74">
        <f t="shared" si="182"/>
        <v>0</v>
      </c>
      <c r="AL566" s="73" t="str">
        <f t="shared" si="183"/>
        <v>系</v>
      </c>
      <c r="AM566" s="73" t="str">
        <f>IF($F566="學生",VLOOKUP($H566,系所名稱!$B$1:$D$122,3,FALSE),"非在校生")</f>
        <v>其他</v>
      </c>
      <c r="AN566" s="74" t="str">
        <f t="shared" si="184"/>
        <v>其他系所</v>
      </c>
      <c r="AO566" s="74" t="str">
        <f t="shared" si="185"/>
        <v>其他系所</v>
      </c>
    </row>
    <row r="567" spans="1:41">
      <c r="A567" t="s">
        <v>827</v>
      </c>
      <c r="B567" t="s">
        <v>828</v>
      </c>
      <c r="C567" t="s">
        <v>829</v>
      </c>
      <c r="D567" t="s">
        <v>21</v>
      </c>
      <c r="E567" t="s">
        <v>830</v>
      </c>
      <c r="F567" t="s">
        <v>23</v>
      </c>
      <c r="G567" t="s">
        <v>24</v>
      </c>
      <c r="H567" t="s">
        <v>76</v>
      </c>
      <c r="I567" t="s">
        <v>41</v>
      </c>
      <c r="J567">
        <v>965590232</v>
      </c>
      <c r="K567" t="s">
        <v>831</v>
      </c>
      <c r="L567" t="s">
        <v>28</v>
      </c>
      <c r="M567" t="s">
        <v>30</v>
      </c>
      <c r="N567">
        <f t="shared" si="194"/>
        <v>0</v>
      </c>
      <c r="O567">
        <f t="shared" si="195"/>
        <v>1</v>
      </c>
      <c r="P567" t="s">
        <v>29</v>
      </c>
      <c r="R567" t="s">
        <v>775</v>
      </c>
      <c r="S567" t="s">
        <v>832</v>
      </c>
      <c r="T567" t="s">
        <v>833</v>
      </c>
      <c r="U567">
        <f t="shared" si="196"/>
        <v>10</v>
      </c>
      <c r="V567" t="s">
        <v>5002</v>
      </c>
      <c r="W567" t="s">
        <v>5004</v>
      </c>
      <c r="X567" s="25" t="s">
        <v>778</v>
      </c>
      <c r="Y567">
        <v>2</v>
      </c>
      <c r="Z567">
        <v>107</v>
      </c>
      <c r="AA567">
        <v>1</v>
      </c>
      <c r="AB567">
        <v>1</v>
      </c>
      <c r="AC567">
        <v>10</v>
      </c>
      <c r="AE567" s="74" t="str">
        <f t="shared" si="186"/>
        <v>b06702069洪岱琪</v>
      </c>
      <c r="AF567" s="74">
        <f t="shared" si="178"/>
        <v>0</v>
      </c>
      <c r="AG567" s="74">
        <f t="shared" si="187"/>
        <v>1</v>
      </c>
      <c r="AH567" s="74">
        <f t="shared" si="179"/>
        <v>10</v>
      </c>
      <c r="AI567" s="74">
        <f t="shared" si="180"/>
        <v>0</v>
      </c>
      <c r="AJ567" s="74">
        <f t="shared" si="181"/>
        <v>0</v>
      </c>
      <c r="AK567" s="74">
        <f t="shared" si="182"/>
        <v>0</v>
      </c>
      <c r="AL567" s="73" t="str">
        <f t="shared" si="183"/>
        <v>系</v>
      </c>
      <c r="AM567" s="73" t="str">
        <f>IF($F567="學生",VLOOKUP($H567,系所名稱!$B$1:$D$122,3,FALSE),"非在校生")</f>
        <v>會計</v>
      </c>
      <c r="AN567" s="74" t="str">
        <f t="shared" si="184"/>
        <v>會計系</v>
      </c>
      <c r="AO567" s="74" t="str">
        <f t="shared" si="185"/>
        <v>會計系</v>
      </c>
    </row>
    <row r="568" spans="1:41">
      <c r="A568" t="s">
        <v>1019</v>
      </c>
      <c r="B568" t="s">
        <v>828</v>
      </c>
      <c r="C568" t="s">
        <v>829</v>
      </c>
      <c r="D568" t="s">
        <v>21</v>
      </c>
      <c r="E568" t="s">
        <v>830</v>
      </c>
      <c r="F568" t="s">
        <v>23</v>
      </c>
      <c r="G568" t="s">
        <v>24</v>
      </c>
      <c r="H568" t="s">
        <v>76</v>
      </c>
      <c r="I568" t="s">
        <v>41</v>
      </c>
      <c r="J568">
        <v>965590232</v>
      </c>
      <c r="K568" t="s">
        <v>831</v>
      </c>
      <c r="L568" t="s">
        <v>28</v>
      </c>
      <c r="M568" t="s">
        <v>30</v>
      </c>
      <c r="N568">
        <f t="shared" si="194"/>
        <v>0</v>
      </c>
      <c r="O568">
        <f t="shared" si="195"/>
        <v>1</v>
      </c>
      <c r="P568" t="s">
        <v>29</v>
      </c>
      <c r="R568" t="s">
        <v>921</v>
      </c>
      <c r="S568" t="s">
        <v>832</v>
      </c>
      <c r="T568" t="s">
        <v>833</v>
      </c>
      <c r="U568">
        <f t="shared" si="196"/>
        <v>10</v>
      </c>
      <c r="V568" t="s">
        <v>5002</v>
      </c>
      <c r="W568" t="s">
        <v>5004</v>
      </c>
      <c r="X568" s="25" t="s">
        <v>923</v>
      </c>
      <c r="Y568">
        <v>2</v>
      </c>
      <c r="Z568">
        <v>107</v>
      </c>
      <c r="AA568">
        <v>1</v>
      </c>
      <c r="AB568">
        <v>1</v>
      </c>
      <c r="AC568">
        <v>10</v>
      </c>
      <c r="AD568" t="s">
        <v>30</v>
      </c>
      <c r="AE568" s="74" t="str">
        <f t="shared" si="186"/>
        <v>b06702069洪岱琪</v>
      </c>
      <c r="AF568" s="74">
        <f t="shared" si="178"/>
        <v>0</v>
      </c>
      <c r="AG568" s="74">
        <f t="shared" si="187"/>
        <v>1</v>
      </c>
      <c r="AH568" s="74">
        <f t="shared" si="179"/>
        <v>10</v>
      </c>
      <c r="AI568" s="74">
        <f t="shared" si="180"/>
        <v>0</v>
      </c>
      <c r="AJ568" s="74">
        <f t="shared" si="181"/>
        <v>0</v>
      </c>
      <c r="AK568" s="74">
        <f t="shared" si="182"/>
        <v>0</v>
      </c>
      <c r="AL568" s="73" t="str">
        <f t="shared" si="183"/>
        <v>系</v>
      </c>
      <c r="AM568" s="73" t="str">
        <f>IF($F568="學生",VLOOKUP($H568,系所名稱!$B$1:$D$122,3,FALSE),"非在校生")</f>
        <v>會計</v>
      </c>
      <c r="AN568" s="74" t="str">
        <f t="shared" si="184"/>
        <v>會計系</v>
      </c>
      <c r="AO568" s="74" t="str">
        <f t="shared" si="185"/>
        <v>會計系</v>
      </c>
    </row>
    <row r="569" spans="1:41">
      <c r="A569" t="s">
        <v>1717</v>
      </c>
      <c r="B569" t="s">
        <v>828</v>
      </c>
      <c r="C569" t="s">
        <v>829</v>
      </c>
      <c r="D569" t="s">
        <v>21</v>
      </c>
      <c r="E569" t="s">
        <v>830</v>
      </c>
      <c r="F569" t="s">
        <v>23</v>
      </c>
      <c r="G569" t="s">
        <v>24</v>
      </c>
      <c r="H569" t="s">
        <v>76</v>
      </c>
      <c r="I569" t="s">
        <v>41</v>
      </c>
      <c r="J569">
        <v>965590232</v>
      </c>
      <c r="K569" t="s">
        <v>831</v>
      </c>
      <c r="L569" t="s">
        <v>28</v>
      </c>
      <c r="M569" t="s">
        <v>30</v>
      </c>
      <c r="N569">
        <f t="shared" si="194"/>
        <v>0</v>
      </c>
      <c r="O569">
        <f t="shared" si="195"/>
        <v>1</v>
      </c>
      <c r="P569" t="s">
        <v>29</v>
      </c>
      <c r="R569" t="s">
        <v>31</v>
      </c>
      <c r="S569" t="s">
        <v>832</v>
      </c>
      <c r="T569" t="s">
        <v>833</v>
      </c>
      <c r="U569">
        <f t="shared" si="196"/>
        <v>10</v>
      </c>
      <c r="V569" t="s">
        <v>5002</v>
      </c>
      <c r="W569" t="s">
        <v>5004</v>
      </c>
      <c r="X569" s="25" t="s">
        <v>1567</v>
      </c>
      <c r="Y569">
        <v>2</v>
      </c>
      <c r="Z569">
        <v>107</v>
      </c>
      <c r="AA569">
        <v>1</v>
      </c>
      <c r="AB569">
        <v>1</v>
      </c>
      <c r="AC569">
        <v>10</v>
      </c>
      <c r="AD569" t="s">
        <v>30</v>
      </c>
      <c r="AE569" s="74" t="str">
        <f t="shared" si="186"/>
        <v>b06702069洪岱琪</v>
      </c>
      <c r="AF569" s="74">
        <f t="shared" si="178"/>
        <v>0</v>
      </c>
      <c r="AG569" s="74">
        <f t="shared" si="187"/>
        <v>1</v>
      </c>
      <c r="AH569" s="74">
        <f t="shared" si="179"/>
        <v>10</v>
      </c>
      <c r="AI569" s="74">
        <f t="shared" si="180"/>
        <v>0</v>
      </c>
      <c r="AJ569" s="74">
        <f t="shared" si="181"/>
        <v>0</v>
      </c>
      <c r="AK569" s="74">
        <f t="shared" si="182"/>
        <v>0</v>
      </c>
      <c r="AL569" s="73" t="str">
        <f t="shared" si="183"/>
        <v>系</v>
      </c>
      <c r="AM569" s="73" t="str">
        <f>IF($F569="學生",VLOOKUP($H569,系所名稱!$B$1:$D$122,3,FALSE),"非在校生")</f>
        <v>會計</v>
      </c>
      <c r="AN569" s="74" t="str">
        <f t="shared" si="184"/>
        <v>會計系</v>
      </c>
      <c r="AO569" s="74" t="str">
        <f t="shared" si="185"/>
        <v>會計系</v>
      </c>
    </row>
    <row r="570" spans="1:41">
      <c r="A570" t="s">
        <v>1717</v>
      </c>
      <c r="B570" t="s">
        <v>828</v>
      </c>
      <c r="C570" t="s">
        <v>829</v>
      </c>
      <c r="D570" t="s">
        <v>21</v>
      </c>
      <c r="E570" t="s">
        <v>830</v>
      </c>
      <c r="F570" t="s">
        <v>23</v>
      </c>
      <c r="G570" t="s">
        <v>24</v>
      </c>
      <c r="H570" t="s">
        <v>76</v>
      </c>
      <c r="I570" t="s">
        <v>41</v>
      </c>
      <c r="J570">
        <v>965590232</v>
      </c>
      <c r="K570" t="s">
        <v>831</v>
      </c>
      <c r="L570" t="s">
        <v>28</v>
      </c>
      <c r="M570" t="s">
        <v>30</v>
      </c>
      <c r="N570">
        <f t="shared" si="194"/>
        <v>0</v>
      </c>
      <c r="O570">
        <f t="shared" si="195"/>
        <v>1</v>
      </c>
      <c r="P570" t="s">
        <v>29</v>
      </c>
      <c r="R570" t="s">
        <v>2021</v>
      </c>
      <c r="S570" t="s">
        <v>832</v>
      </c>
      <c r="T570" t="s">
        <v>833</v>
      </c>
      <c r="U570">
        <f t="shared" si="196"/>
        <v>10</v>
      </c>
      <c r="V570" t="s">
        <v>5002</v>
      </c>
      <c r="W570" t="s">
        <v>5004</v>
      </c>
      <c r="X570" s="25" t="s">
        <v>1996</v>
      </c>
      <c r="Y570">
        <v>2</v>
      </c>
      <c r="Z570">
        <v>107</v>
      </c>
      <c r="AA570">
        <v>1</v>
      </c>
      <c r="AB570">
        <v>1</v>
      </c>
      <c r="AC570">
        <v>10</v>
      </c>
      <c r="AD570" t="s">
        <v>30</v>
      </c>
      <c r="AE570" s="74" t="str">
        <f t="shared" si="186"/>
        <v>b06702069洪岱琪</v>
      </c>
      <c r="AF570" s="74">
        <f t="shared" si="178"/>
        <v>0</v>
      </c>
      <c r="AG570" s="74">
        <f t="shared" si="187"/>
        <v>1</v>
      </c>
      <c r="AH570" s="74">
        <f t="shared" si="179"/>
        <v>10</v>
      </c>
      <c r="AI570" s="74">
        <f t="shared" si="180"/>
        <v>0</v>
      </c>
      <c r="AJ570" s="74">
        <f t="shared" si="181"/>
        <v>0</v>
      </c>
      <c r="AK570" s="74">
        <f t="shared" si="182"/>
        <v>0</v>
      </c>
      <c r="AL570" s="73" t="str">
        <f t="shared" si="183"/>
        <v>系</v>
      </c>
      <c r="AM570" s="73" t="str">
        <f>IF($F570="學生",VLOOKUP($H570,系所名稱!$B$1:$D$122,3,FALSE),"非在校生")</f>
        <v>會計</v>
      </c>
      <c r="AN570" s="74" t="str">
        <f t="shared" si="184"/>
        <v>會計系</v>
      </c>
      <c r="AO570" s="74" t="str">
        <f t="shared" si="185"/>
        <v>會計系</v>
      </c>
    </row>
    <row r="571" spans="1:41">
      <c r="A571" t="s">
        <v>3989</v>
      </c>
      <c r="B571" t="s">
        <v>828</v>
      </c>
      <c r="C571" t="s">
        <v>829</v>
      </c>
      <c r="D571" t="s">
        <v>21</v>
      </c>
      <c r="E571" t="s">
        <v>830</v>
      </c>
      <c r="F571" t="s">
        <v>23</v>
      </c>
      <c r="G571" t="s">
        <v>24</v>
      </c>
      <c r="H571" t="s">
        <v>76</v>
      </c>
      <c r="I571" t="s">
        <v>41</v>
      </c>
      <c r="J571">
        <v>965590232</v>
      </c>
      <c r="K571" t="s">
        <v>831</v>
      </c>
      <c r="L571" t="s">
        <v>28</v>
      </c>
      <c r="M571" t="s">
        <v>30</v>
      </c>
      <c r="N571">
        <f t="shared" si="194"/>
        <v>0</v>
      </c>
      <c r="O571">
        <f t="shared" si="195"/>
        <v>1</v>
      </c>
      <c r="P571" t="s">
        <v>29</v>
      </c>
      <c r="R571" t="s">
        <v>31</v>
      </c>
      <c r="S571" t="s">
        <v>832</v>
      </c>
      <c r="T571" t="s">
        <v>833</v>
      </c>
      <c r="U571">
        <f t="shared" si="196"/>
        <v>10</v>
      </c>
      <c r="V571" t="s">
        <v>5002</v>
      </c>
      <c r="W571" t="s">
        <v>5004</v>
      </c>
      <c r="X571" s="25" t="s">
        <v>3816</v>
      </c>
      <c r="Y571">
        <v>2</v>
      </c>
      <c r="Z571">
        <v>107</v>
      </c>
      <c r="AA571">
        <v>1</v>
      </c>
      <c r="AB571">
        <v>1</v>
      </c>
      <c r="AC571">
        <v>10</v>
      </c>
      <c r="AD571" t="s">
        <v>30</v>
      </c>
      <c r="AE571" s="74" t="str">
        <f t="shared" si="186"/>
        <v>b06702069洪岱琪</v>
      </c>
      <c r="AF571" s="74">
        <f t="shared" si="178"/>
        <v>0</v>
      </c>
      <c r="AG571" s="74">
        <f t="shared" si="187"/>
        <v>1</v>
      </c>
      <c r="AH571" s="74">
        <f t="shared" ref="AH571" si="197">IF(R571="志工",AC571*2,IF(AG571=1,AC571,0))</f>
        <v>10</v>
      </c>
      <c r="AI571" s="74">
        <f t="shared" si="180"/>
        <v>0</v>
      </c>
      <c r="AJ571" s="74">
        <f t="shared" si="181"/>
        <v>0</v>
      </c>
      <c r="AK571" s="74">
        <f t="shared" si="182"/>
        <v>0</v>
      </c>
      <c r="AL571" s="73" t="str">
        <f t="shared" si="183"/>
        <v>系</v>
      </c>
      <c r="AM571" s="73" t="str">
        <f>IF($F571="學生",VLOOKUP($H571,系所名稱!$B$1:$D$122,3,FALSE),"非在校生")</f>
        <v>會計</v>
      </c>
      <c r="AN571" s="74" t="str">
        <f t="shared" si="184"/>
        <v>會計系</v>
      </c>
      <c r="AO571" s="74" t="str">
        <f t="shared" si="185"/>
        <v>會計系</v>
      </c>
    </row>
    <row r="572" spans="1:41">
      <c r="B572" t="s">
        <v>828</v>
      </c>
      <c r="T572" t="s">
        <v>833</v>
      </c>
      <c r="V572" t="s">
        <v>5839</v>
      </c>
      <c r="X572" s="25" t="s">
        <v>5001</v>
      </c>
      <c r="AE572" s="74" t="str">
        <f t="shared" si="186"/>
        <v>b06702069洪岱琪</v>
      </c>
      <c r="AF572" s="74"/>
      <c r="AG572" s="74">
        <f t="shared" si="187"/>
        <v>0</v>
      </c>
      <c r="AH572" s="74">
        <v>-50</v>
      </c>
      <c r="AI572" s="74"/>
      <c r="AJ572" s="74"/>
      <c r="AK572" s="74"/>
      <c r="AL572" s="73"/>
      <c r="AM572" s="73" t="str">
        <f>IF($F572="學生",VLOOKUP($H572,系所名稱!$B$1:$D$122,3,FALSE),"非在校生")</f>
        <v>非在校生</v>
      </c>
      <c r="AN572" s="74"/>
      <c r="AO572" s="74"/>
    </row>
    <row r="573" spans="1:41">
      <c r="A573" t="s">
        <v>4966</v>
      </c>
      <c r="B573" t="s">
        <v>828</v>
      </c>
      <c r="C573" t="s">
        <v>829</v>
      </c>
      <c r="D573" t="s">
        <v>21</v>
      </c>
      <c r="E573" t="s">
        <v>830</v>
      </c>
      <c r="F573" t="s">
        <v>23</v>
      </c>
      <c r="G573" t="s">
        <v>24</v>
      </c>
      <c r="H573" t="s">
        <v>76</v>
      </c>
      <c r="I573" t="s">
        <v>41</v>
      </c>
      <c r="J573">
        <v>965590232</v>
      </c>
      <c r="K573" t="s">
        <v>831</v>
      </c>
      <c r="L573" t="s">
        <v>28</v>
      </c>
      <c r="M573" t="s">
        <v>30</v>
      </c>
      <c r="N573" t="s">
        <v>4952</v>
      </c>
      <c r="P573" t="s">
        <v>30</v>
      </c>
      <c r="R573" t="s">
        <v>283</v>
      </c>
      <c r="S573" t="s">
        <v>832</v>
      </c>
      <c r="T573" t="s">
        <v>833</v>
      </c>
      <c r="U573">
        <v>6</v>
      </c>
      <c r="V573" t="s">
        <v>5002</v>
      </c>
      <c r="W573" t="s">
        <v>5004</v>
      </c>
      <c r="X573" s="25" t="s">
        <v>4981</v>
      </c>
      <c r="Y573">
        <v>2</v>
      </c>
      <c r="Z573">
        <v>107</v>
      </c>
      <c r="AA573">
        <v>1</v>
      </c>
      <c r="AB573">
        <v>1</v>
      </c>
      <c r="AC573">
        <v>10</v>
      </c>
      <c r="AD573" t="s">
        <v>30</v>
      </c>
      <c r="AE573" s="74" t="str">
        <f t="shared" si="186"/>
        <v>b06702069洪岱琪</v>
      </c>
      <c r="AF573" s="74">
        <f t="shared" ref="AF573:AF615" si="198">IF($R573="網路報名",IF($P573="否",1,0),0)</f>
        <v>1</v>
      </c>
      <c r="AG573" s="74">
        <f t="shared" si="187"/>
        <v>0</v>
      </c>
      <c r="AH573" s="74">
        <f t="shared" ref="AH573:AH615" si="199">IF(R573="志工",AC573*2,IF(AG573=1,AC573,0))</f>
        <v>0</v>
      </c>
      <c r="AI573" s="74">
        <f t="shared" ref="AI573:AI615" si="200">IF(AB573=1,IF(AF573=1,1,0),0)</f>
        <v>1</v>
      </c>
      <c r="AJ573" s="74">
        <f t="shared" ref="AJ573:AJ615" si="201">IF(R573="現場報名",1,0)</f>
        <v>0</v>
      </c>
      <c r="AK573" s="74">
        <f t="shared" ref="AK573:AK615" si="202">IF(R573="志工",1,0)</f>
        <v>0</v>
      </c>
      <c r="AL573" s="73" t="str">
        <f t="shared" ref="AL573:AL615" si="203">IF($F573="學生",IF($I573="學士班","系","所"),"其他")</f>
        <v>系</v>
      </c>
      <c r="AM573" s="73" t="str">
        <f>IF($F573="學生",VLOOKUP($H573,系所名稱!$B$1:$D$122,3,FALSE),"非在校生")</f>
        <v>會計</v>
      </c>
      <c r="AN573" s="74" t="str">
        <f t="shared" ref="AN573:AN615" si="204">IF($AM573="EMBA","EMBA",IF($AM573="GMBA","GMBA",IF($AM573="EiMBA","EiMBA",IF($AM573="其他","其他系所",IF($AM573="非在校生","其他",CONCATENATE($AM573,$AL573))))))</f>
        <v>會計系</v>
      </c>
      <c r="AO573" s="74" t="str">
        <f t="shared" ref="AO573:AO615" si="205">IF($AN573="會計所","會研所",$AN573)</f>
        <v>會計系</v>
      </c>
    </row>
    <row r="574" spans="1:41">
      <c r="A574" t="s">
        <v>4966</v>
      </c>
      <c r="B574" t="s">
        <v>828</v>
      </c>
      <c r="C574" t="s">
        <v>829</v>
      </c>
      <c r="D574" t="s">
        <v>21</v>
      </c>
      <c r="E574" t="s">
        <v>830</v>
      </c>
      <c r="F574" t="s">
        <v>23</v>
      </c>
      <c r="G574" t="s">
        <v>24</v>
      </c>
      <c r="H574" t="s">
        <v>76</v>
      </c>
      <c r="I574" t="s">
        <v>41</v>
      </c>
      <c r="J574">
        <v>965590232</v>
      </c>
      <c r="K574" t="s">
        <v>831</v>
      </c>
      <c r="L574" t="s">
        <v>28</v>
      </c>
      <c r="M574" t="s">
        <v>30</v>
      </c>
      <c r="N574" t="s">
        <v>4952</v>
      </c>
      <c r="P574" t="s">
        <v>29</v>
      </c>
      <c r="R574" s="78" t="s">
        <v>5385</v>
      </c>
      <c r="S574" t="s">
        <v>832</v>
      </c>
      <c r="T574" t="s">
        <v>833</v>
      </c>
      <c r="U574">
        <v>6</v>
      </c>
      <c r="V574" t="s">
        <v>5386</v>
      </c>
      <c r="W574" t="s">
        <v>5387</v>
      </c>
      <c r="X574" s="25" t="s">
        <v>5388</v>
      </c>
      <c r="Y574">
        <v>2</v>
      </c>
      <c r="Z574">
        <v>107</v>
      </c>
      <c r="AA574">
        <v>1</v>
      </c>
      <c r="AB574">
        <v>1</v>
      </c>
      <c r="AC574">
        <v>10</v>
      </c>
      <c r="AD574" t="s">
        <v>30</v>
      </c>
      <c r="AE574" s="74" t="str">
        <f t="shared" si="186"/>
        <v>b06702069洪岱琪</v>
      </c>
      <c r="AF574" s="74">
        <f t="shared" si="198"/>
        <v>0</v>
      </c>
      <c r="AG574" s="74">
        <f t="shared" si="187"/>
        <v>1</v>
      </c>
      <c r="AH574" s="74">
        <f t="shared" si="199"/>
        <v>10</v>
      </c>
      <c r="AI574" s="74">
        <f t="shared" si="200"/>
        <v>0</v>
      </c>
      <c r="AJ574" s="74">
        <f t="shared" si="201"/>
        <v>0</v>
      </c>
      <c r="AK574" s="74">
        <f t="shared" si="202"/>
        <v>0</v>
      </c>
      <c r="AL574" s="73" t="str">
        <f t="shared" si="203"/>
        <v>系</v>
      </c>
      <c r="AM574" s="73" t="str">
        <f>IF($F574="學生",VLOOKUP($H574,系所名稱!$B$1:$D$122,3,FALSE),"非在校生")</f>
        <v>會計</v>
      </c>
      <c r="AN574" s="74" t="str">
        <f t="shared" si="204"/>
        <v>會計系</v>
      </c>
      <c r="AO574" s="74" t="str">
        <f t="shared" si="205"/>
        <v>會計系</v>
      </c>
    </row>
    <row r="575" spans="1:41">
      <c r="A575" t="s">
        <v>5652</v>
      </c>
      <c r="B575" t="s">
        <v>5653</v>
      </c>
      <c r="C575" t="s">
        <v>5654</v>
      </c>
      <c r="D575" t="s">
        <v>21</v>
      </c>
      <c r="E575" t="s">
        <v>5655</v>
      </c>
      <c r="F575" t="s">
        <v>23</v>
      </c>
      <c r="G575" t="s">
        <v>24</v>
      </c>
      <c r="H575" t="s">
        <v>257</v>
      </c>
      <c r="I575" t="s">
        <v>41</v>
      </c>
      <c r="K575" t="s">
        <v>5656</v>
      </c>
      <c r="L575" t="s">
        <v>28</v>
      </c>
      <c r="M575" t="s">
        <v>29</v>
      </c>
      <c r="N575" t="s">
        <v>4952</v>
      </c>
      <c r="P575" t="s">
        <v>29</v>
      </c>
      <c r="R575" t="s">
        <v>1045</v>
      </c>
      <c r="T575" t="s">
        <v>5657</v>
      </c>
      <c r="U575">
        <v>6</v>
      </c>
      <c r="V575" t="s">
        <v>5386</v>
      </c>
      <c r="W575" t="s">
        <v>5387</v>
      </c>
      <c r="X575" s="25" t="s">
        <v>5388</v>
      </c>
      <c r="Y575">
        <v>2</v>
      </c>
      <c r="Z575">
        <v>107</v>
      </c>
      <c r="AA575">
        <v>1</v>
      </c>
      <c r="AB575">
        <v>1</v>
      </c>
      <c r="AC575">
        <v>10</v>
      </c>
      <c r="AE575" s="74" t="str">
        <f t="shared" si="186"/>
        <v>b05703054洪昕瑜</v>
      </c>
      <c r="AF575" s="74">
        <f t="shared" si="198"/>
        <v>0</v>
      </c>
      <c r="AG575" s="74">
        <f t="shared" si="187"/>
        <v>0</v>
      </c>
      <c r="AH575" s="74">
        <f t="shared" si="199"/>
        <v>0</v>
      </c>
      <c r="AI575" s="74">
        <f t="shared" si="200"/>
        <v>0</v>
      </c>
      <c r="AJ575" s="74">
        <f t="shared" si="201"/>
        <v>1</v>
      </c>
      <c r="AK575" s="74">
        <f t="shared" si="202"/>
        <v>0</v>
      </c>
      <c r="AL575" s="73" t="str">
        <f t="shared" si="203"/>
        <v>系</v>
      </c>
      <c r="AM575" s="73" t="str">
        <f>IF($F575="學生",VLOOKUP($H575,系所名稱!$B$1:$D$122,3,FALSE),"非在校生")</f>
        <v>財金</v>
      </c>
      <c r="AN575" s="74" t="str">
        <f t="shared" si="204"/>
        <v>財金系</v>
      </c>
      <c r="AO575" s="74" t="str">
        <f t="shared" si="205"/>
        <v>財金系</v>
      </c>
    </row>
    <row r="576" spans="1:41">
      <c r="A576" t="s">
        <v>2391</v>
      </c>
      <c r="B576" t="s">
        <v>2392</v>
      </c>
      <c r="C576" t="s">
        <v>2393</v>
      </c>
      <c r="D576" t="s">
        <v>21</v>
      </c>
      <c r="E576" t="s">
        <v>2394</v>
      </c>
      <c r="F576" t="s">
        <v>23</v>
      </c>
      <c r="G576" t="s">
        <v>91</v>
      </c>
      <c r="H576" t="s">
        <v>1476</v>
      </c>
      <c r="I576" t="s">
        <v>50</v>
      </c>
      <c r="J576">
        <v>921314777</v>
      </c>
      <c r="K576" t="s">
        <v>2395</v>
      </c>
      <c r="L576" t="s">
        <v>28</v>
      </c>
      <c r="M576" t="s">
        <v>30</v>
      </c>
      <c r="N576">
        <f>IF($R576="網路報名",IF($P576="否",1,0),0)</f>
        <v>0</v>
      </c>
      <c r="O576">
        <f>IF($R576="網路報名",IF($P576="是",1,0),0)</f>
        <v>1</v>
      </c>
      <c r="P576" t="s">
        <v>29</v>
      </c>
      <c r="R576" t="s">
        <v>2002</v>
      </c>
      <c r="S576" t="s">
        <v>2396</v>
      </c>
      <c r="T576" t="s">
        <v>2397</v>
      </c>
      <c r="U576">
        <f>IF($R576="志工",$AC576*2,IF($R576="網路報名",$AC576,0))</f>
        <v>10</v>
      </c>
      <c r="V576" t="s">
        <v>5002</v>
      </c>
      <c r="W576" t="s">
        <v>5004</v>
      </c>
      <c r="X576" s="25" t="s">
        <v>1996</v>
      </c>
      <c r="Y576">
        <v>2</v>
      </c>
      <c r="Z576">
        <v>107</v>
      </c>
      <c r="AA576">
        <v>1</v>
      </c>
      <c r="AB576">
        <v>1</v>
      </c>
      <c r="AC576">
        <v>10</v>
      </c>
      <c r="AD576" t="s">
        <v>29</v>
      </c>
      <c r="AE576" s="74" t="str">
        <f t="shared" si="186"/>
        <v>r07546038洪迎禎</v>
      </c>
      <c r="AF576" s="74">
        <f t="shared" si="198"/>
        <v>0</v>
      </c>
      <c r="AG576" s="74">
        <f t="shared" si="187"/>
        <v>1</v>
      </c>
      <c r="AH576" s="74">
        <f t="shared" si="199"/>
        <v>10</v>
      </c>
      <c r="AI576" s="74">
        <f t="shared" si="200"/>
        <v>0</v>
      </c>
      <c r="AJ576" s="74">
        <f t="shared" si="201"/>
        <v>0</v>
      </c>
      <c r="AK576" s="74">
        <f t="shared" si="202"/>
        <v>0</v>
      </c>
      <c r="AL576" s="73" t="str">
        <f t="shared" si="203"/>
        <v>所</v>
      </c>
      <c r="AM576" s="73" t="str">
        <f>IF($F576="學生",VLOOKUP($H576,系所名稱!$B$1:$D$122,3,FALSE),"非在校生")</f>
        <v>其他</v>
      </c>
      <c r="AN576" s="74" t="str">
        <f t="shared" si="204"/>
        <v>其他系所</v>
      </c>
      <c r="AO576" s="74" t="str">
        <f t="shared" si="205"/>
        <v>其他系所</v>
      </c>
    </row>
    <row r="577" spans="1:41">
      <c r="A577" t="s">
        <v>1570</v>
      </c>
      <c r="B577" t="s">
        <v>2392</v>
      </c>
      <c r="C577" t="s">
        <v>2393</v>
      </c>
      <c r="D577" t="s">
        <v>21</v>
      </c>
      <c r="E577" t="s">
        <v>2394</v>
      </c>
      <c r="F577" t="s">
        <v>23</v>
      </c>
      <c r="G577" t="s">
        <v>91</v>
      </c>
      <c r="H577" t="s">
        <v>1476</v>
      </c>
      <c r="I577" t="s">
        <v>50</v>
      </c>
      <c r="J577">
        <v>921314777</v>
      </c>
      <c r="K577" t="s">
        <v>2395</v>
      </c>
      <c r="L577" t="s">
        <v>28</v>
      </c>
      <c r="M577" t="s">
        <v>30</v>
      </c>
      <c r="N577" t="s">
        <v>4952</v>
      </c>
      <c r="P577" t="s">
        <v>5380</v>
      </c>
      <c r="R577" t="s">
        <v>5385</v>
      </c>
      <c r="S577" t="s">
        <v>5426</v>
      </c>
      <c r="T577" t="s">
        <v>2397</v>
      </c>
      <c r="U577">
        <v>6</v>
      </c>
      <c r="V577" t="s">
        <v>5386</v>
      </c>
      <c r="W577" t="s">
        <v>5387</v>
      </c>
      <c r="X577" s="25" t="s">
        <v>5388</v>
      </c>
      <c r="Y577">
        <v>2</v>
      </c>
      <c r="Z577">
        <v>107</v>
      </c>
      <c r="AA577">
        <v>1</v>
      </c>
      <c r="AB577">
        <v>1</v>
      </c>
      <c r="AC577">
        <v>10</v>
      </c>
      <c r="AE577" s="74" t="str">
        <f t="shared" si="186"/>
        <v>r07546038洪迎禎</v>
      </c>
      <c r="AF577" s="74">
        <f t="shared" si="198"/>
        <v>1</v>
      </c>
      <c r="AG577" s="74">
        <f t="shared" si="187"/>
        <v>0</v>
      </c>
      <c r="AH577" s="74">
        <f t="shared" si="199"/>
        <v>0</v>
      </c>
      <c r="AI577" s="74">
        <f t="shared" si="200"/>
        <v>1</v>
      </c>
      <c r="AJ577" s="74">
        <f t="shared" si="201"/>
        <v>0</v>
      </c>
      <c r="AK577" s="74">
        <f t="shared" si="202"/>
        <v>0</v>
      </c>
      <c r="AL577" s="73" t="str">
        <f t="shared" si="203"/>
        <v>所</v>
      </c>
      <c r="AM577" s="73" t="str">
        <f>IF($F577="學生",VLOOKUP($H577,系所名稱!$B$1:$D$122,3,FALSE),"非在校生")</f>
        <v>其他</v>
      </c>
      <c r="AN577" s="74" t="str">
        <f t="shared" si="204"/>
        <v>其他系所</v>
      </c>
      <c r="AO577" s="74" t="str">
        <f t="shared" si="205"/>
        <v>其他系所</v>
      </c>
    </row>
    <row r="578" spans="1:41">
      <c r="A578" t="s">
        <v>6105</v>
      </c>
      <c r="B578" t="s">
        <v>6106</v>
      </c>
      <c r="C578" t="s">
        <v>6107</v>
      </c>
      <c r="D578" t="s">
        <v>21</v>
      </c>
      <c r="E578" t="s">
        <v>6108</v>
      </c>
      <c r="F578" t="s">
        <v>23</v>
      </c>
      <c r="G578" t="s">
        <v>24</v>
      </c>
      <c r="H578" t="s">
        <v>187</v>
      </c>
      <c r="I578" t="s">
        <v>41</v>
      </c>
      <c r="J578">
        <v>909090610</v>
      </c>
      <c r="K578" t="s">
        <v>6109</v>
      </c>
      <c r="L578" t="s">
        <v>28</v>
      </c>
      <c r="M578" t="s">
        <v>29</v>
      </c>
      <c r="N578" t="s">
        <v>4952</v>
      </c>
      <c r="P578" t="s">
        <v>29</v>
      </c>
      <c r="R578" t="s">
        <v>6071</v>
      </c>
      <c r="S578" t="s">
        <v>6110</v>
      </c>
      <c r="T578" t="s">
        <v>6111</v>
      </c>
      <c r="U578">
        <v>6</v>
      </c>
      <c r="V578" t="s">
        <v>5002</v>
      </c>
      <c r="W578" t="s">
        <v>6687</v>
      </c>
      <c r="X578" s="25" t="s">
        <v>6686</v>
      </c>
      <c r="Y578">
        <v>2</v>
      </c>
      <c r="Z578">
        <v>107</v>
      </c>
      <c r="AA578">
        <v>1</v>
      </c>
      <c r="AB578">
        <v>1</v>
      </c>
      <c r="AC578">
        <v>10</v>
      </c>
      <c r="AD578" t="s">
        <v>30</v>
      </c>
      <c r="AE578" s="74" t="str">
        <f t="shared" ref="AE578:AE641" si="206">CONCATENATE($T578,$B578)</f>
        <v>b06701141洪偉蘋</v>
      </c>
      <c r="AF578" s="74">
        <f t="shared" si="198"/>
        <v>0</v>
      </c>
      <c r="AG578" s="74">
        <f t="shared" ref="AG578:AG641" si="207">IF(OR($R578="網路報名",$R578="邀請制"),IF($P578="是",1,0),0)</f>
        <v>1</v>
      </c>
      <c r="AH578" s="74">
        <f t="shared" si="199"/>
        <v>10</v>
      </c>
      <c r="AI578" s="74">
        <f t="shared" si="200"/>
        <v>0</v>
      </c>
      <c r="AJ578" s="74">
        <f t="shared" si="201"/>
        <v>0</v>
      </c>
      <c r="AK578" s="74">
        <f t="shared" si="202"/>
        <v>0</v>
      </c>
      <c r="AL578" s="73" t="str">
        <f t="shared" si="203"/>
        <v>系</v>
      </c>
      <c r="AM578" s="73" t="str">
        <f>IF($F578="學生",VLOOKUP($H578,系所名稱!$B$1:$D$122,3,FALSE),"非在校生")</f>
        <v>工管</v>
      </c>
      <c r="AN578" s="74" t="str">
        <f t="shared" si="204"/>
        <v>工管系</v>
      </c>
      <c r="AO578" s="74" t="str">
        <f t="shared" si="205"/>
        <v>工管系</v>
      </c>
    </row>
    <row r="579" spans="1:41">
      <c r="A579" t="s">
        <v>6629</v>
      </c>
      <c r="B579" t="s">
        <v>6106</v>
      </c>
      <c r="C579" t="s">
        <v>6107</v>
      </c>
      <c r="D579" t="s">
        <v>21</v>
      </c>
      <c r="E579" t="s">
        <v>6108</v>
      </c>
      <c r="F579" t="s">
        <v>23</v>
      </c>
      <c r="G579" t="s">
        <v>24</v>
      </c>
      <c r="H579" t="s">
        <v>187</v>
      </c>
      <c r="I579" t="s">
        <v>41</v>
      </c>
      <c r="J579">
        <v>909090610</v>
      </c>
      <c r="K579" t="s">
        <v>6109</v>
      </c>
      <c r="L579" t="s">
        <v>28</v>
      </c>
      <c r="M579" t="s">
        <v>29</v>
      </c>
      <c r="N579" t="s">
        <v>4952</v>
      </c>
      <c r="P579" t="s">
        <v>29</v>
      </c>
      <c r="R579" t="s">
        <v>5919</v>
      </c>
      <c r="S579" t="s">
        <v>6110</v>
      </c>
      <c r="T579" t="s">
        <v>6111</v>
      </c>
      <c r="U579">
        <v>6</v>
      </c>
      <c r="V579" t="s">
        <v>5002</v>
      </c>
      <c r="W579" t="s">
        <v>6687</v>
      </c>
      <c r="X579" s="25" t="s">
        <v>6702</v>
      </c>
      <c r="Y579">
        <v>2</v>
      </c>
      <c r="Z579">
        <v>10</v>
      </c>
      <c r="AA579">
        <v>1</v>
      </c>
      <c r="AB579">
        <v>107</v>
      </c>
      <c r="AC579">
        <v>10</v>
      </c>
      <c r="AD579" t="s">
        <v>30</v>
      </c>
      <c r="AE579" s="74" t="str">
        <f t="shared" si="206"/>
        <v>b06701141洪偉蘋</v>
      </c>
      <c r="AF579" s="74">
        <f t="shared" si="198"/>
        <v>0</v>
      </c>
      <c r="AG579" s="74">
        <f t="shared" si="207"/>
        <v>1</v>
      </c>
      <c r="AH579" s="74">
        <f t="shared" si="199"/>
        <v>10</v>
      </c>
      <c r="AI579" s="74">
        <f t="shared" si="200"/>
        <v>0</v>
      </c>
      <c r="AJ579" s="74">
        <f t="shared" si="201"/>
        <v>0</v>
      </c>
      <c r="AK579" s="74">
        <f t="shared" si="202"/>
        <v>0</v>
      </c>
      <c r="AL579" s="73" t="str">
        <f t="shared" si="203"/>
        <v>系</v>
      </c>
      <c r="AM579" s="73" t="str">
        <f>IF($F579="學生",VLOOKUP($H579,系所名稱!$B$1:$D$122,3,FALSE),"非在校生")</f>
        <v>工管</v>
      </c>
      <c r="AN579" s="74" t="str">
        <f t="shared" si="204"/>
        <v>工管系</v>
      </c>
      <c r="AO579" s="74" t="str">
        <f t="shared" si="205"/>
        <v>工管系</v>
      </c>
    </row>
    <row r="580" spans="1:41">
      <c r="A580" t="s">
        <v>1552</v>
      </c>
      <c r="B580" t="s">
        <v>1553</v>
      </c>
      <c r="C580" t="s">
        <v>1554</v>
      </c>
      <c r="D580" t="s">
        <v>21</v>
      </c>
      <c r="E580" t="s">
        <v>1555</v>
      </c>
      <c r="F580" t="s">
        <v>23</v>
      </c>
      <c r="G580" t="s">
        <v>24</v>
      </c>
      <c r="H580" t="s">
        <v>40</v>
      </c>
      <c r="I580" t="s">
        <v>41</v>
      </c>
      <c r="J580">
        <v>934012923</v>
      </c>
      <c r="K580" t="s">
        <v>1556</v>
      </c>
      <c r="L580" t="s">
        <v>28</v>
      </c>
      <c r="M580" t="s">
        <v>29</v>
      </c>
      <c r="N580">
        <f>IF($R580="網路報名",IF($P580="否",1,0),0)</f>
        <v>0</v>
      </c>
      <c r="O580">
        <f>IF($R580="網路報名",IF($P580="是",1,0),0)</f>
        <v>0</v>
      </c>
      <c r="P580" t="s">
        <v>29</v>
      </c>
      <c r="R580" t="s">
        <v>287</v>
      </c>
      <c r="T580" t="s">
        <v>1557</v>
      </c>
      <c r="U580">
        <f>IF($R580="志工",$AC580*2,IF($R580="網路報名",$AC580,0))</f>
        <v>20</v>
      </c>
      <c r="V580" t="s">
        <v>5002</v>
      </c>
      <c r="W580" t="s">
        <v>5004</v>
      </c>
      <c r="X580" s="25" t="s">
        <v>1285</v>
      </c>
      <c r="Y580">
        <v>2</v>
      </c>
      <c r="Z580">
        <v>107</v>
      </c>
      <c r="AA580">
        <v>1</v>
      </c>
      <c r="AB580">
        <v>1</v>
      </c>
      <c r="AC580">
        <v>10</v>
      </c>
      <c r="AE580" s="74" t="str">
        <f t="shared" si="206"/>
        <v>b06704036洪啟宸</v>
      </c>
      <c r="AF580" s="74">
        <f t="shared" si="198"/>
        <v>0</v>
      </c>
      <c r="AG580" s="74">
        <f t="shared" si="207"/>
        <v>0</v>
      </c>
      <c r="AH580" s="74">
        <f t="shared" si="199"/>
        <v>20</v>
      </c>
      <c r="AI580" s="74">
        <f t="shared" si="200"/>
        <v>0</v>
      </c>
      <c r="AJ580" s="74">
        <f t="shared" si="201"/>
        <v>0</v>
      </c>
      <c r="AK580" s="74">
        <f t="shared" si="202"/>
        <v>1</v>
      </c>
      <c r="AL580" s="73" t="str">
        <f t="shared" si="203"/>
        <v>系</v>
      </c>
      <c r="AM580" s="73" t="str">
        <f>IF($F580="學生",VLOOKUP($H580,系所名稱!$B$1:$D$122,3,FALSE),"非在校生")</f>
        <v>國企</v>
      </c>
      <c r="AN580" s="74" t="str">
        <f t="shared" si="204"/>
        <v>國企系</v>
      </c>
      <c r="AO580" s="74" t="str">
        <f t="shared" si="205"/>
        <v>國企系</v>
      </c>
    </row>
    <row r="581" spans="1:41">
      <c r="A581" t="s">
        <v>5292</v>
      </c>
      <c r="B581" t="s">
        <v>1553</v>
      </c>
      <c r="C581" t="s">
        <v>1554</v>
      </c>
      <c r="D581" t="s">
        <v>38</v>
      </c>
      <c r="E581" t="s">
        <v>1555</v>
      </c>
      <c r="F581" t="s">
        <v>23</v>
      </c>
      <c r="G581" t="s">
        <v>24</v>
      </c>
      <c r="H581" t="s">
        <v>40</v>
      </c>
      <c r="I581" t="s">
        <v>41</v>
      </c>
      <c r="J581">
        <v>934012923</v>
      </c>
      <c r="K581" t="s">
        <v>1556</v>
      </c>
      <c r="L581" t="s">
        <v>28</v>
      </c>
      <c r="M581" t="s">
        <v>29</v>
      </c>
      <c r="N581" t="s">
        <v>4952</v>
      </c>
      <c r="P581" t="s">
        <v>29</v>
      </c>
      <c r="R581" t="s">
        <v>287</v>
      </c>
      <c r="T581" t="s">
        <v>1557</v>
      </c>
      <c r="U581">
        <v>6</v>
      </c>
      <c r="V581" t="s">
        <v>719</v>
      </c>
      <c r="W581" t="s">
        <v>5004</v>
      </c>
      <c r="X581" s="25" t="s">
        <v>5258</v>
      </c>
      <c r="Y581">
        <v>2</v>
      </c>
      <c r="Z581">
        <v>107</v>
      </c>
      <c r="AA581">
        <v>1</v>
      </c>
      <c r="AB581">
        <v>1</v>
      </c>
      <c r="AC581">
        <v>10</v>
      </c>
      <c r="AE581" s="74" t="str">
        <f t="shared" si="206"/>
        <v>b06704036洪啟宸</v>
      </c>
      <c r="AF581" s="74">
        <f t="shared" si="198"/>
        <v>0</v>
      </c>
      <c r="AG581" s="74">
        <f t="shared" si="207"/>
        <v>0</v>
      </c>
      <c r="AH581" s="74">
        <f t="shared" si="199"/>
        <v>20</v>
      </c>
      <c r="AI581" s="74">
        <f t="shared" si="200"/>
        <v>0</v>
      </c>
      <c r="AJ581" s="74">
        <f t="shared" si="201"/>
        <v>0</v>
      </c>
      <c r="AK581" s="74">
        <f t="shared" si="202"/>
        <v>1</v>
      </c>
      <c r="AL581" s="73" t="str">
        <f t="shared" si="203"/>
        <v>系</v>
      </c>
      <c r="AM581" s="73" t="str">
        <f>IF($F581="學生",VLOOKUP($H581,系所名稱!$B$1:$D$122,3,FALSE),"非在校生")</f>
        <v>國企</v>
      </c>
      <c r="AN581" s="74" t="str">
        <f t="shared" si="204"/>
        <v>國企系</v>
      </c>
      <c r="AO581" s="74" t="str">
        <f t="shared" si="205"/>
        <v>國企系</v>
      </c>
    </row>
    <row r="582" spans="1:41">
      <c r="A582" t="s">
        <v>583</v>
      </c>
      <c r="B582" t="s">
        <v>584</v>
      </c>
      <c r="C582" t="s">
        <v>585</v>
      </c>
      <c r="D582" t="s">
        <v>38</v>
      </c>
      <c r="E582" t="s">
        <v>586</v>
      </c>
      <c r="F582" t="s">
        <v>23</v>
      </c>
      <c r="G582" t="s">
        <v>24</v>
      </c>
      <c r="H582" t="s">
        <v>76</v>
      </c>
      <c r="I582" t="s">
        <v>41</v>
      </c>
      <c r="J582">
        <v>916272707</v>
      </c>
      <c r="K582" t="s">
        <v>587</v>
      </c>
      <c r="L582" t="s">
        <v>28</v>
      </c>
      <c r="M582" t="s">
        <v>30</v>
      </c>
      <c r="N582">
        <f>IF($R582="網路報名",IF($P582="否",1,0),0)</f>
        <v>0</v>
      </c>
      <c r="O582">
        <f>IF($R582="網路報名",IF($P582="是",1,0),0)</f>
        <v>1</v>
      </c>
      <c r="P582" t="s">
        <v>29</v>
      </c>
      <c r="R582" s="1" t="s">
        <v>365</v>
      </c>
      <c r="S582" t="s">
        <v>588</v>
      </c>
      <c r="T582" t="s">
        <v>589</v>
      </c>
      <c r="U582">
        <f>IF($R582="志工",$AC582*2,IF($R582="網路報名",$AC582,0))</f>
        <v>10</v>
      </c>
      <c r="V582" t="s">
        <v>5002</v>
      </c>
      <c r="W582" t="s">
        <v>5004</v>
      </c>
      <c r="X582" s="88" t="s">
        <v>359</v>
      </c>
      <c r="Y582">
        <v>2</v>
      </c>
      <c r="Z582">
        <v>107</v>
      </c>
      <c r="AA582">
        <v>1</v>
      </c>
      <c r="AB582">
        <v>1</v>
      </c>
      <c r="AC582">
        <v>10</v>
      </c>
      <c r="AD582" t="s">
        <v>29</v>
      </c>
      <c r="AE582" s="74" t="str">
        <f t="shared" si="206"/>
        <v>b04702074洪梓祐</v>
      </c>
      <c r="AF582" s="74">
        <f t="shared" si="198"/>
        <v>0</v>
      </c>
      <c r="AG582" s="74">
        <f t="shared" si="207"/>
        <v>1</v>
      </c>
      <c r="AH582" s="74">
        <f t="shared" si="199"/>
        <v>10</v>
      </c>
      <c r="AI582" s="74">
        <f t="shared" si="200"/>
        <v>0</v>
      </c>
      <c r="AJ582" s="74">
        <f t="shared" si="201"/>
        <v>0</v>
      </c>
      <c r="AK582" s="74">
        <f t="shared" si="202"/>
        <v>0</v>
      </c>
      <c r="AL582" s="73" t="str">
        <f t="shared" si="203"/>
        <v>系</v>
      </c>
      <c r="AM582" s="73" t="str">
        <f>IF($F582="學生",VLOOKUP($H582,系所名稱!$B$1:$D$122,3,FALSE),"非在校生")</f>
        <v>會計</v>
      </c>
      <c r="AN582" s="74" t="str">
        <f t="shared" si="204"/>
        <v>會計系</v>
      </c>
      <c r="AO582" s="74" t="str">
        <f t="shared" si="205"/>
        <v>會計系</v>
      </c>
    </row>
    <row r="583" spans="1:41">
      <c r="A583" t="s">
        <v>1389</v>
      </c>
      <c r="B583" t="s">
        <v>584</v>
      </c>
      <c r="C583" t="s">
        <v>585</v>
      </c>
      <c r="D583" t="s">
        <v>38</v>
      </c>
      <c r="E583" t="s">
        <v>586</v>
      </c>
      <c r="F583" t="s">
        <v>23</v>
      </c>
      <c r="G583" t="s">
        <v>24</v>
      </c>
      <c r="H583" t="s">
        <v>76</v>
      </c>
      <c r="I583" t="s">
        <v>41</v>
      </c>
      <c r="J583">
        <v>916272707</v>
      </c>
      <c r="K583" t="s">
        <v>587</v>
      </c>
      <c r="L583" t="s">
        <v>28</v>
      </c>
      <c r="M583" t="s">
        <v>30</v>
      </c>
      <c r="N583">
        <f>IF($R583="網路報名",IF($P583="否",1,0),0)</f>
        <v>0</v>
      </c>
      <c r="O583">
        <f>IF($R583="網路報名",IF($P583="是",1,0),0)</f>
        <v>1</v>
      </c>
      <c r="P583" t="s">
        <v>29</v>
      </c>
      <c r="R583" s="78" t="s">
        <v>31</v>
      </c>
      <c r="S583" t="s">
        <v>588</v>
      </c>
      <c r="T583" t="s">
        <v>589</v>
      </c>
      <c r="U583">
        <f>IF($R583="志工",$AC583*2,IF($R583="網路報名",$AC583,0))</f>
        <v>10</v>
      </c>
      <c r="V583" t="s">
        <v>5002</v>
      </c>
      <c r="W583" t="s">
        <v>5004</v>
      </c>
      <c r="X583" s="25" t="s">
        <v>1285</v>
      </c>
      <c r="Y583">
        <v>2</v>
      </c>
      <c r="Z583">
        <v>107</v>
      </c>
      <c r="AA583">
        <v>1</v>
      </c>
      <c r="AB583">
        <v>1</v>
      </c>
      <c r="AC583">
        <v>10</v>
      </c>
      <c r="AD583" t="s">
        <v>29</v>
      </c>
      <c r="AE583" s="74" t="str">
        <f t="shared" si="206"/>
        <v>b04702074洪梓祐</v>
      </c>
      <c r="AF583" s="74">
        <f t="shared" si="198"/>
        <v>0</v>
      </c>
      <c r="AG583" s="74">
        <f t="shared" si="207"/>
        <v>1</v>
      </c>
      <c r="AH583" s="74">
        <f t="shared" si="199"/>
        <v>10</v>
      </c>
      <c r="AI583" s="74">
        <f t="shared" si="200"/>
        <v>0</v>
      </c>
      <c r="AJ583" s="74">
        <f t="shared" si="201"/>
        <v>0</v>
      </c>
      <c r="AK583" s="74">
        <f t="shared" si="202"/>
        <v>0</v>
      </c>
      <c r="AL583" s="73" t="str">
        <f t="shared" si="203"/>
        <v>系</v>
      </c>
      <c r="AM583" s="73" t="str">
        <f>IF($F583="學生",VLOOKUP($H583,系所名稱!$B$1:$D$122,3,FALSE),"非在校生")</f>
        <v>會計</v>
      </c>
      <c r="AN583" s="74" t="str">
        <f t="shared" si="204"/>
        <v>會計系</v>
      </c>
      <c r="AO583" s="74" t="str">
        <f t="shared" si="205"/>
        <v>會計系</v>
      </c>
    </row>
    <row r="584" spans="1:41">
      <c r="A584" t="s">
        <v>1389</v>
      </c>
      <c r="B584" t="s">
        <v>584</v>
      </c>
      <c r="C584" t="s">
        <v>585</v>
      </c>
      <c r="D584" t="s">
        <v>38</v>
      </c>
      <c r="E584" t="s">
        <v>586</v>
      </c>
      <c r="F584" t="s">
        <v>23</v>
      </c>
      <c r="G584" t="s">
        <v>24</v>
      </c>
      <c r="H584" t="s">
        <v>76</v>
      </c>
      <c r="I584" t="s">
        <v>41</v>
      </c>
      <c r="J584">
        <v>916272707</v>
      </c>
      <c r="K584" t="s">
        <v>587</v>
      </c>
      <c r="L584" t="s">
        <v>28</v>
      </c>
      <c r="M584" t="s">
        <v>30</v>
      </c>
      <c r="N584">
        <f>IF($R584="網路報名",IF($P584="否",1,0),0)</f>
        <v>1</v>
      </c>
      <c r="O584">
        <f>IF($R584="網路報名",IF($P584="是",1,0),0)</f>
        <v>0</v>
      </c>
      <c r="P584" t="s">
        <v>30</v>
      </c>
      <c r="R584" t="s">
        <v>31</v>
      </c>
      <c r="S584" t="s">
        <v>588</v>
      </c>
      <c r="T584" t="s">
        <v>589</v>
      </c>
      <c r="U584">
        <f>IF($R584="志工",$AC584*2,IF($R584="網路報名",$AC584,0))</f>
        <v>10</v>
      </c>
      <c r="V584" t="s">
        <v>5002</v>
      </c>
      <c r="W584" t="s">
        <v>5004</v>
      </c>
      <c r="X584" s="25" t="s">
        <v>1567</v>
      </c>
      <c r="Y584">
        <v>2</v>
      </c>
      <c r="Z584">
        <v>107</v>
      </c>
      <c r="AA584">
        <v>1</v>
      </c>
      <c r="AB584">
        <v>1</v>
      </c>
      <c r="AC584">
        <v>10</v>
      </c>
      <c r="AE584" s="74" t="str">
        <f t="shared" si="206"/>
        <v>b04702074洪梓祐</v>
      </c>
      <c r="AF584" s="74">
        <f t="shared" si="198"/>
        <v>1</v>
      </c>
      <c r="AG584" s="74">
        <f t="shared" si="207"/>
        <v>0</v>
      </c>
      <c r="AH584" s="74">
        <f t="shared" si="199"/>
        <v>0</v>
      </c>
      <c r="AI584" s="74">
        <f t="shared" si="200"/>
        <v>1</v>
      </c>
      <c r="AJ584" s="74">
        <f t="shared" si="201"/>
        <v>0</v>
      </c>
      <c r="AK584" s="74">
        <f t="shared" si="202"/>
        <v>0</v>
      </c>
      <c r="AL584" s="73" t="str">
        <f t="shared" si="203"/>
        <v>系</v>
      </c>
      <c r="AM584" s="73" t="str">
        <f>IF($F584="學生",VLOOKUP($H584,系所名稱!$B$1:$D$122,3,FALSE),"非在校生")</f>
        <v>會計</v>
      </c>
      <c r="AN584" s="74" t="str">
        <f t="shared" si="204"/>
        <v>會計系</v>
      </c>
      <c r="AO584" s="74" t="str">
        <f t="shared" si="205"/>
        <v>會計系</v>
      </c>
    </row>
    <row r="585" spans="1:41">
      <c r="A585" t="s">
        <v>3669</v>
      </c>
      <c r="B585" t="s">
        <v>584</v>
      </c>
      <c r="C585" t="s">
        <v>585</v>
      </c>
      <c r="D585" t="s">
        <v>38</v>
      </c>
      <c r="E585" t="s">
        <v>586</v>
      </c>
      <c r="F585" t="s">
        <v>23</v>
      </c>
      <c r="G585" t="s">
        <v>24</v>
      </c>
      <c r="H585" t="s">
        <v>76</v>
      </c>
      <c r="I585" t="s">
        <v>41</v>
      </c>
      <c r="J585">
        <v>916272707</v>
      </c>
      <c r="K585" t="s">
        <v>587</v>
      </c>
      <c r="L585" t="s">
        <v>28</v>
      </c>
      <c r="M585" t="s">
        <v>30</v>
      </c>
      <c r="N585">
        <f>IF($R585="網路報名",IF($P585="否",1,0),0)</f>
        <v>0</v>
      </c>
      <c r="O585">
        <f>IF($R585="網路報名",IF($P585="是",1,0),0)</f>
        <v>1</v>
      </c>
      <c r="P585" t="s">
        <v>29</v>
      </c>
      <c r="R585" t="s">
        <v>3478</v>
      </c>
      <c r="S585" t="s">
        <v>588</v>
      </c>
      <c r="T585" t="s">
        <v>589</v>
      </c>
      <c r="U585">
        <f>IF($R585="志工",$AC585*2,IF($R585="網路報名",$AC585,0))</f>
        <v>10</v>
      </c>
      <c r="V585" t="s">
        <v>5002</v>
      </c>
      <c r="W585" t="s">
        <v>5004</v>
      </c>
      <c r="X585" s="25" t="s">
        <v>3481</v>
      </c>
      <c r="Y585">
        <v>2</v>
      </c>
      <c r="Z585">
        <v>107</v>
      </c>
      <c r="AA585">
        <v>1</v>
      </c>
      <c r="AB585">
        <v>1</v>
      </c>
      <c r="AC585">
        <v>10</v>
      </c>
      <c r="AD585" t="s">
        <v>29</v>
      </c>
      <c r="AE585" s="74" t="str">
        <f t="shared" si="206"/>
        <v>b04702074洪梓祐</v>
      </c>
      <c r="AF585" s="74">
        <f t="shared" si="198"/>
        <v>0</v>
      </c>
      <c r="AG585" s="74">
        <f t="shared" si="207"/>
        <v>1</v>
      </c>
      <c r="AH585" s="74">
        <f t="shared" si="199"/>
        <v>10</v>
      </c>
      <c r="AI585" s="74">
        <f t="shared" si="200"/>
        <v>0</v>
      </c>
      <c r="AJ585" s="74">
        <f t="shared" si="201"/>
        <v>0</v>
      </c>
      <c r="AK585" s="74">
        <f t="shared" si="202"/>
        <v>0</v>
      </c>
      <c r="AL585" s="73" t="str">
        <f t="shared" si="203"/>
        <v>系</v>
      </c>
      <c r="AM585" s="73" t="str">
        <f>IF($F585="學生",VLOOKUP($H585,系所名稱!$B$1:$D$122,3,FALSE),"非在校生")</f>
        <v>會計</v>
      </c>
      <c r="AN585" s="74" t="str">
        <f t="shared" si="204"/>
        <v>會計系</v>
      </c>
      <c r="AO585" s="74" t="str">
        <f t="shared" si="205"/>
        <v>會計系</v>
      </c>
    </row>
    <row r="586" spans="1:41">
      <c r="A586" t="s">
        <v>3990</v>
      </c>
      <c r="B586" t="s">
        <v>584</v>
      </c>
      <c r="C586" t="s">
        <v>585</v>
      </c>
      <c r="D586" t="s">
        <v>38</v>
      </c>
      <c r="E586" t="s">
        <v>586</v>
      </c>
      <c r="F586" t="s">
        <v>23</v>
      </c>
      <c r="G586" t="s">
        <v>24</v>
      </c>
      <c r="H586" t="s">
        <v>76</v>
      </c>
      <c r="I586" t="s">
        <v>41</v>
      </c>
      <c r="J586">
        <v>916272707</v>
      </c>
      <c r="K586" t="s">
        <v>587</v>
      </c>
      <c r="L586" t="s">
        <v>28</v>
      </c>
      <c r="M586" t="s">
        <v>30</v>
      </c>
      <c r="N586">
        <f>IF($R586="網路報名",IF($P586="否",1,0),0)</f>
        <v>0</v>
      </c>
      <c r="O586">
        <f>IF($R586="網路報名",IF($P586="是",1,0),0)</f>
        <v>1</v>
      </c>
      <c r="P586" t="s">
        <v>29</v>
      </c>
      <c r="R586" t="s">
        <v>31</v>
      </c>
      <c r="S586" t="s">
        <v>588</v>
      </c>
      <c r="T586" t="s">
        <v>589</v>
      </c>
      <c r="U586">
        <f>IF($R586="志工",$AC586*2,IF($R586="網路報名",$AC586,0))</f>
        <v>10</v>
      </c>
      <c r="V586" t="s">
        <v>5002</v>
      </c>
      <c r="W586" t="s">
        <v>5004</v>
      </c>
      <c r="X586" s="25" t="s">
        <v>3816</v>
      </c>
      <c r="Y586">
        <v>2</v>
      </c>
      <c r="Z586">
        <v>107</v>
      </c>
      <c r="AA586">
        <v>1</v>
      </c>
      <c r="AB586">
        <v>1</v>
      </c>
      <c r="AC586">
        <v>10</v>
      </c>
      <c r="AD586" t="s">
        <v>29</v>
      </c>
      <c r="AE586" s="74" t="str">
        <f t="shared" si="206"/>
        <v>b04702074洪梓祐</v>
      </c>
      <c r="AF586" s="74">
        <f t="shared" si="198"/>
        <v>0</v>
      </c>
      <c r="AG586" s="74">
        <f t="shared" si="207"/>
        <v>1</v>
      </c>
      <c r="AH586" s="74">
        <f t="shared" si="199"/>
        <v>10</v>
      </c>
      <c r="AI586" s="74">
        <f t="shared" si="200"/>
        <v>0</v>
      </c>
      <c r="AJ586" s="74">
        <f t="shared" si="201"/>
        <v>0</v>
      </c>
      <c r="AK586" s="74">
        <f t="shared" si="202"/>
        <v>0</v>
      </c>
      <c r="AL586" s="73" t="str">
        <f t="shared" si="203"/>
        <v>系</v>
      </c>
      <c r="AM586" s="73" t="str">
        <f>IF($F586="學生",VLOOKUP($H586,系所名稱!$B$1:$D$122,3,FALSE),"非在校生")</f>
        <v>會計</v>
      </c>
      <c r="AN586" s="74" t="str">
        <f t="shared" si="204"/>
        <v>會計系</v>
      </c>
      <c r="AO586" s="74" t="str">
        <f t="shared" si="205"/>
        <v>會計系</v>
      </c>
    </row>
    <row r="587" spans="1:41">
      <c r="A587" t="s">
        <v>5736</v>
      </c>
      <c r="B587" t="s">
        <v>584</v>
      </c>
      <c r="C587" t="s">
        <v>585</v>
      </c>
      <c r="D587" t="s">
        <v>38</v>
      </c>
      <c r="E587" t="s">
        <v>586</v>
      </c>
      <c r="F587" t="s">
        <v>23</v>
      </c>
      <c r="G587" t="s">
        <v>24</v>
      </c>
      <c r="H587" t="s">
        <v>76</v>
      </c>
      <c r="I587" t="s">
        <v>41</v>
      </c>
      <c r="J587">
        <v>916272707</v>
      </c>
      <c r="K587" t="s">
        <v>587</v>
      </c>
      <c r="L587" t="s">
        <v>28</v>
      </c>
      <c r="M587" t="s">
        <v>30</v>
      </c>
      <c r="N587" t="s">
        <v>4952</v>
      </c>
      <c r="P587" t="s">
        <v>29</v>
      </c>
      <c r="R587" t="s">
        <v>5724</v>
      </c>
      <c r="S587" t="s">
        <v>5737</v>
      </c>
      <c r="T587" t="s">
        <v>589</v>
      </c>
      <c r="U587">
        <v>6</v>
      </c>
      <c r="V587" t="s">
        <v>5727</v>
      </c>
      <c r="W587" t="s">
        <v>5728</v>
      </c>
      <c r="X587" s="25" t="s">
        <v>5729</v>
      </c>
      <c r="Y587">
        <v>2</v>
      </c>
      <c r="Z587">
        <v>107</v>
      </c>
      <c r="AA587">
        <v>1</v>
      </c>
      <c r="AB587">
        <v>1</v>
      </c>
      <c r="AC587">
        <v>10</v>
      </c>
      <c r="AD587" t="s">
        <v>29</v>
      </c>
      <c r="AE587" s="74" t="str">
        <f t="shared" si="206"/>
        <v>b04702074洪梓祐</v>
      </c>
      <c r="AF587" s="74">
        <f t="shared" si="198"/>
        <v>0</v>
      </c>
      <c r="AG587" s="74">
        <f t="shared" si="207"/>
        <v>1</v>
      </c>
      <c r="AH587" s="74">
        <f t="shared" si="199"/>
        <v>10</v>
      </c>
      <c r="AI587" s="74">
        <f t="shared" si="200"/>
        <v>0</v>
      </c>
      <c r="AJ587" s="74">
        <f t="shared" si="201"/>
        <v>0</v>
      </c>
      <c r="AK587" s="74">
        <f t="shared" si="202"/>
        <v>0</v>
      </c>
      <c r="AL587" s="73" t="str">
        <f t="shared" si="203"/>
        <v>系</v>
      </c>
      <c r="AM587" s="73" t="str">
        <f>IF($F587="學生",VLOOKUP($H587,系所名稱!$B$1:$D$122,3,FALSE),"非在校生")</f>
        <v>會計</v>
      </c>
      <c r="AN587" s="74" t="str">
        <f t="shared" si="204"/>
        <v>會計系</v>
      </c>
      <c r="AO587" s="74" t="str">
        <f t="shared" si="205"/>
        <v>會計系</v>
      </c>
    </row>
    <row r="588" spans="1:41">
      <c r="A588" t="s">
        <v>6112</v>
      </c>
      <c r="B588" t="s">
        <v>584</v>
      </c>
      <c r="C588" t="s">
        <v>585</v>
      </c>
      <c r="D588" t="s">
        <v>38</v>
      </c>
      <c r="E588" t="s">
        <v>586</v>
      </c>
      <c r="F588" t="s">
        <v>23</v>
      </c>
      <c r="G588" t="s">
        <v>24</v>
      </c>
      <c r="H588" t="s">
        <v>76</v>
      </c>
      <c r="I588" t="s">
        <v>41</v>
      </c>
      <c r="J588">
        <v>916272707</v>
      </c>
      <c r="K588" t="s">
        <v>587</v>
      </c>
      <c r="L588" t="s">
        <v>28</v>
      </c>
      <c r="M588" t="s">
        <v>30</v>
      </c>
      <c r="N588" t="s">
        <v>4952</v>
      </c>
      <c r="P588" t="s">
        <v>29</v>
      </c>
      <c r="R588" t="s">
        <v>6071</v>
      </c>
      <c r="S588" t="s">
        <v>5737</v>
      </c>
      <c r="T588" t="s">
        <v>589</v>
      </c>
      <c r="U588">
        <v>6</v>
      </c>
      <c r="V588" t="s">
        <v>5002</v>
      </c>
      <c r="W588" t="s">
        <v>6687</v>
      </c>
      <c r="X588" s="25" t="s">
        <v>6686</v>
      </c>
      <c r="Y588">
        <v>2</v>
      </c>
      <c r="Z588">
        <v>107</v>
      </c>
      <c r="AA588">
        <v>1</v>
      </c>
      <c r="AB588">
        <v>1</v>
      </c>
      <c r="AC588">
        <v>10</v>
      </c>
      <c r="AD588" t="s">
        <v>29</v>
      </c>
      <c r="AE588" s="74" t="str">
        <f t="shared" si="206"/>
        <v>b04702074洪梓祐</v>
      </c>
      <c r="AF588" s="74">
        <f t="shared" si="198"/>
        <v>0</v>
      </c>
      <c r="AG588" s="74">
        <f t="shared" si="207"/>
        <v>1</v>
      </c>
      <c r="AH588" s="74">
        <f t="shared" si="199"/>
        <v>10</v>
      </c>
      <c r="AI588" s="74">
        <f t="shared" si="200"/>
        <v>0</v>
      </c>
      <c r="AJ588" s="74">
        <f t="shared" si="201"/>
        <v>0</v>
      </c>
      <c r="AK588" s="74">
        <f t="shared" si="202"/>
        <v>0</v>
      </c>
      <c r="AL588" s="73" t="str">
        <f t="shared" si="203"/>
        <v>系</v>
      </c>
      <c r="AM588" s="73" t="str">
        <f>IF($F588="學生",VLOOKUP($H588,系所名稱!$B$1:$D$122,3,FALSE),"非在校生")</f>
        <v>會計</v>
      </c>
      <c r="AN588" s="74" t="str">
        <f t="shared" si="204"/>
        <v>會計系</v>
      </c>
      <c r="AO588" s="74" t="str">
        <f t="shared" si="205"/>
        <v>會計系</v>
      </c>
    </row>
    <row r="589" spans="1:41">
      <c r="A589" t="s">
        <v>6464</v>
      </c>
      <c r="B589" t="s">
        <v>6465</v>
      </c>
      <c r="C589" t="s">
        <v>6466</v>
      </c>
      <c r="D589" t="s">
        <v>21</v>
      </c>
      <c r="E589" t="s">
        <v>6467</v>
      </c>
      <c r="F589" t="s">
        <v>23</v>
      </c>
      <c r="G589" t="s">
        <v>24</v>
      </c>
      <c r="H589" t="s">
        <v>76</v>
      </c>
      <c r="I589" t="s">
        <v>41</v>
      </c>
      <c r="J589">
        <v>953870816</v>
      </c>
      <c r="K589" t="s">
        <v>6468</v>
      </c>
      <c r="L589" t="s">
        <v>28</v>
      </c>
      <c r="M589" t="s">
        <v>30</v>
      </c>
      <c r="N589" t="s">
        <v>4952</v>
      </c>
      <c r="P589" t="s">
        <v>30</v>
      </c>
      <c r="R589" t="s">
        <v>5919</v>
      </c>
      <c r="S589" t="s">
        <v>6469</v>
      </c>
      <c r="T589" t="s">
        <v>6470</v>
      </c>
      <c r="U589">
        <v>6</v>
      </c>
      <c r="V589" t="s">
        <v>5002</v>
      </c>
      <c r="W589" t="s">
        <v>6687</v>
      </c>
      <c r="X589" s="25" t="s">
        <v>6700</v>
      </c>
      <c r="Y589">
        <v>2</v>
      </c>
      <c r="Z589">
        <v>107</v>
      </c>
      <c r="AA589">
        <v>1</v>
      </c>
      <c r="AB589">
        <v>1</v>
      </c>
      <c r="AC589">
        <v>10</v>
      </c>
      <c r="AD589" t="s">
        <v>29</v>
      </c>
      <c r="AE589" s="74" t="str">
        <f t="shared" si="206"/>
        <v>b05702073洪舒珊</v>
      </c>
      <c r="AF589" s="74">
        <f t="shared" si="198"/>
        <v>1</v>
      </c>
      <c r="AG589" s="74">
        <f t="shared" si="207"/>
        <v>0</v>
      </c>
      <c r="AH589" s="74">
        <f t="shared" si="199"/>
        <v>0</v>
      </c>
      <c r="AI589" s="74">
        <f t="shared" si="200"/>
        <v>1</v>
      </c>
      <c r="AJ589" s="74">
        <f t="shared" si="201"/>
        <v>0</v>
      </c>
      <c r="AK589" s="74">
        <f t="shared" si="202"/>
        <v>0</v>
      </c>
      <c r="AL589" s="73" t="str">
        <f t="shared" si="203"/>
        <v>系</v>
      </c>
      <c r="AM589" s="73" t="str">
        <f>IF($F589="學生",VLOOKUP($H589,系所名稱!$B$1:$D$122,3,FALSE),"非在校生")</f>
        <v>會計</v>
      </c>
      <c r="AN589" s="74" t="str">
        <f t="shared" si="204"/>
        <v>會計系</v>
      </c>
      <c r="AO589" s="74" t="str">
        <f t="shared" si="205"/>
        <v>會計系</v>
      </c>
    </row>
    <row r="590" spans="1:41">
      <c r="A590" t="s">
        <v>3991</v>
      </c>
      <c r="B590" t="s">
        <v>3992</v>
      </c>
      <c r="C590" t="s">
        <v>3993</v>
      </c>
      <c r="D590" t="s">
        <v>38</v>
      </c>
      <c r="E590" t="s">
        <v>3994</v>
      </c>
      <c r="F590" t="s">
        <v>23</v>
      </c>
      <c r="G590" t="s">
        <v>24</v>
      </c>
      <c r="H590" t="s">
        <v>257</v>
      </c>
      <c r="I590" t="s">
        <v>50</v>
      </c>
      <c r="J590">
        <v>983079070</v>
      </c>
      <c r="K590" t="s">
        <v>3995</v>
      </c>
      <c r="L590" t="s">
        <v>28</v>
      </c>
      <c r="M590" t="s">
        <v>30</v>
      </c>
      <c r="N590">
        <f>IF($R590="網路報名",IF($P590="否",1,0),0)</f>
        <v>0</v>
      </c>
      <c r="O590">
        <f>IF($R590="網路報名",IF($P590="是",1,0),0)</f>
        <v>1</v>
      </c>
      <c r="P590" t="s">
        <v>29</v>
      </c>
      <c r="R590" t="s">
        <v>31</v>
      </c>
      <c r="S590" t="s">
        <v>3996</v>
      </c>
      <c r="T590" t="s">
        <v>3997</v>
      </c>
      <c r="U590">
        <f>IF($R590="志工",$AC590*2,IF($R590="網路報名",$AC590,0))</f>
        <v>10</v>
      </c>
      <c r="V590" t="s">
        <v>5002</v>
      </c>
      <c r="W590" t="s">
        <v>5004</v>
      </c>
      <c r="X590" s="25" t="s">
        <v>3816</v>
      </c>
      <c r="Y590">
        <v>2</v>
      </c>
      <c r="Z590">
        <v>107</v>
      </c>
      <c r="AA590">
        <v>1</v>
      </c>
      <c r="AB590">
        <v>1</v>
      </c>
      <c r="AC590">
        <v>10</v>
      </c>
      <c r="AD590" t="s">
        <v>2783</v>
      </c>
      <c r="AE590" s="74" t="str">
        <f t="shared" si="206"/>
        <v>r07723064洪煒翔</v>
      </c>
      <c r="AF590" s="74">
        <f t="shared" si="198"/>
        <v>0</v>
      </c>
      <c r="AG590" s="74">
        <f t="shared" si="207"/>
        <v>1</v>
      </c>
      <c r="AH590" s="74">
        <f t="shared" si="199"/>
        <v>10</v>
      </c>
      <c r="AI590" s="74">
        <f t="shared" si="200"/>
        <v>0</v>
      </c>
      <c r="AJ590" s="74">
        <f t="shared" si="201"/>
        <v>0</v>
      </c>
      <c r="AK590" s="74">
        <f t="shared" si="202"/>
        <v>0</v>
      </c>
      <c r="AL590" s="73" t="str">
        <f t="shared" si="203"/>
        <v>所</v>
      </c>
      <c r="AM590" s="73" t="str">
        <f>IF($F590="學生",VLOOKUP($H590,系所名稱!$B$1:$D$122,3,FALSE),"非在校生")</f>
        <v>財金</v>
      </c>
      <c r="AN590" s="74" t="str">
        <f t="shared" si="204"/>
        <v>財金所</v>
      </c>
      <c r="AO590" s="74" t="str">
        <f t="shared" si="205"/>
        <v>財金所</v>
      </c>
    </row>
    <row r="591" spans="1:41">
      <c r="A591" t="s">
        <v>5990</v>
      </c>
      <c r="B591" t="s">
        <v>5991</v>
      </c>
      <c r="C591" t="s">
        <v>5992</v>
      </c>
      <c r="D591" t="s">
        <v>21</v>
      </c>
      <c r="E591" t="s">
        <v>5993</v>
      </c>
      <c r="F591" t="s">
        <v>23</v>
      </c>
      <c r="G591" t="s">
        <v>24</v>
      </c>
      <c r="H591" t="s">
        <v>40</v>
      </c>
      <c r="I591" t="s">
        <v>50</v>
      </c>
      <c r="J591">
        <v>937864526</v>
      </c>
      <c r="K591" t="s">
        <v>5994</v>
      </c>
      <c r="L591" t="s">
        <v>28</v>
      </c>
      <c r="M591" t="s">
        <v>30</v>
      </c>
      <c r="N591" t="s">
        <v>4952</v>
      </c>
      <c r="P591" t="s">
        <v>29</v>
      </c>
      <c r="R591" t="s">
        <v>5919</v>
      </c>
      <c r="S591" t="s">
        <v>5995</v>
      </c>
      <c r="T591" t="s">
        <v>5996</v>
      </c>
      <c r="U591">
        <v>6</v>
      </c>
      <c r="V591" s="24" t="s">
        <v>3294</v>
      </c>
      <c r="W591" t="s">
        <v>7195</v>
      </c>
      <c r="X591" s="25" t="s">
        <v>6684</v>
      </c>
      <c r="Y591">
        <v>2</v>
      </c>
      <c r="Z591">
        <v>107</v>
      </c>
      <c r="AA591">
        <v>1</v>
      </c>
      <c r="AB591">
        <v>1</v>
      </c>
      <c r="AC591">
        <v>10</v>
      </c>
      <c r="AD591" t="s">
        <v>5997</v>
      </c>
      <c r="AE591" s="74" t="str">
        <f t="shared" si="206"/>
        <v>r07724041洪瑄如</v>
      </c>
      <c r="AF591" s="74">
        <f t="shared" si="198"/>
        <v>0</v>
      </c>
      <c r="AG591" s="74">
        <f t="shared" si="207"/>
        <v>1</v>
      </c>
      <c r="AH591" s="74">
        <f t="shared" si="199"/>
        <v>10</v>
      </c>
      <c r="AI591" s="74">
        <f t="shared" si="200"/>
        <v>0</v>
      </c>
      <c r="AJ591" s="74">
        <f t="shared" si="201"/>
        <v>0</v>
      </c>
      <c r="AK591" s="74">
        <f t="shared" si="202"/>
        <v>0</v>
      </c>
      <c r="AL591" s="73" t="str">
        <f t="shared" si="203"/>
        <v>所</v>
      </c>
      <c r="AM591" s="73" t="str">
        <f>IF($F591="學生",VLOOKUP($H591,系所名稱!$B$1:$D$122,3,FALSE),"非在校生")</f>
        <v>國企</v>
      </c>
      <c r="AN591" s="74" t="str">
        <f t="shared" si="204"/>
        <v>國企所</v>
      </c>
      <c r="AO591" s="74" t="str">
        <f t="shared" si="205"/>
        <v>國企所</v>
      </c>
    </row>
    <row r="592" spans="1:41">
      <c r="A592" t="s">
        <v>414</v>
      </c>
      <c r="B592" t="s">
        <v>415</v>
      </c>
      <c r="C592" t="s">
        <v>416</v>
      </c>
      <c r="D592" t="s">
        <v>21</v>
      </c>
      <c r="E592" t="s">
        <v>417</v>
      </c>
      <c r="F592" t="s">
        <v>23</v>
      </c>
      <c r="G592" t="s">
        <v>67</v>
      </c>
      <c r="H592" t="s">
        <v>418</v>
      </c>
      <c r="I592" t="s">
        <v>41</v>
      </c>
      <c r="J592">
        <v>919136897</v>
      </c>
      <c r="K592" t="s">
        <v>419</v>
      </c>
      <c r="L592" t="s">
        <v>28</v>
      </c>
      <c r="M592" t="s">
        <v>30</v>
      </c>
      <c r="N592">
        <f>IF($R592="網路報名",IF($P592="否",1,0),0)</f>
        <v>0</v>
      </c>
      <c r="O592">
        <f>IF($R592="網路報名",IF($P592="是",1,0),0)</f>
        <v>1</v>
      </c>
      <c r="P592" t="s">
        <v>29</v>
      </c>
      <c r="R592" s="1" t="s">
        <v>365</v>
      </c>
      <c r="S592" t="s">
        <v>420</v>
      </c>
      <c r="T592" t="s">
        <v>421</v>
      </c>
      <c r="U592">
        <f>IF($R592="志工",$AC592*2,IF($R592="網路報名",$AC592,0))</f>
        <v>10</v>
      </c>
      <c r="V592" t="s">
        <v>5002</v>
      </c>
      <c r="W592" t="s">
        <v>5004</v>
      </c>
      <c r="X592" s="88" t="s">
        <v>359</v>
      </c>
      <c r="Y592">
        <v>2</v>
      </c>
      <c r="Z592">
        <v>107</v>
      </c>
      <c r="AA592">
        <v>1</v>
      </c>
      <c r="AB592">
        <v>1</v>
      </c>
      <c r="AC592">
        <v>10</v>
      </c>
      <c r="AD592" t="s">
        <v>29</v>
      </c>
      <c r="AE592" s="74" t="str">
        <f t="shared" si="206"/>
        <v>b05606050洪筱蓉</v>
      </c>
      <c r="AF592" s="74">
        <f t="shared" si="198"/>
        <v>0</v>
      </c>
      <c r="AG592" s="74">
        <f t="shared" si="207"/>
        <v>1</v>
      </c>
      <c r="AH592" s="74">
        <f t="shared" si="199"/>
        <v>10</v>
      </c>
      <c r="AI592" s="74">
        <f t="shared" si="200"/>
        <v>0</v>
      </c>
      <c r="AJ592" s="74">
        <f t="shared" si="201"/>
        <v>0</v>
      </c>
      <c r="AK592" s="74">
        <f t="shared" si="202"/>
        <v>0</v>
      </c>
      <c r="AL592" s="73" t="str">
        <f t="shared" si="203"/>
        <v>系</v>
      </c>
      <c r="AM592" s="73" t="str">
        <f>IF($F592="學生",VLOOKUP($H592,系所名稱!$B$1:$D$122,3,FALSE),"非在校生")</f>
        <v>其他</v>
      </c>
      <c r="AN592" s="74" t="str">
        <f t="shared" si="204"/>
        <v>其他系所</v>
      </c>
      <c r="AO592" s="74" t="str">
        <f t="shared" si="205"/>
        <v>其他系所</v>
      </c>
    </row>
    <row r="593" spans="1:41">
      <c r="A593" t="s">
        <v>3670</v>
      </c>
      <c r="B593" t="s">
        <v>415</v>
      </c>
      <c r="C593" t="s">
        <v>416</v>
      </c>
      <c r="D593" t="s">
        <v>21</v>
      </c>
      <c r="E593" s="78" t="s">
        <v>417</v>
      </c>
      <c r="F593" t="s">
        <v>23</v>
      </c>
      <c r="G593" t="s">
        <v>67</v>
      </c>
      <c r="H593" t="s">
        <v>418</v>
      </c>
      <c r="I593" t="s">
        <v>41</v>
      </c>
      <c r="J593">
        <v>919136897</v>
      </c>
      <c r="K593" t="s">
        <v>419</v>
      </c>
      <c r="L593" t="s">
        <v>28</v>
      </c>
      <c r="M593" t="s">
        <v>30</v>
      </c>
      <c r="N593">
        <f>IF($R593="網路報名",IF($P593="否",1,0),0)</f>
        <v>0</v>
      </c>
      <c r="O593">
        <f>IF($R593="網路報名",IF($P593="是",1,0),0)</f>
        <v>1</v>
      </c>
      <c r="P593" t="s">
        <v>29</v>
      </c>
      <c r="R593" t="s">
        <v>31</v>
      </c>
      <c r="S593" t="s">
        <v>420</v>
      </c>
      <c r="T593" t="s">
        <v>421</v>
      </c>
      <c r="U593">
        <f>IF($R593="志工",$AC593*2,IF($R593="網路報名",$AC593,0))</f>
        <v>10</v>
      </c>
      <c r="V593" t="s">
        <v>5002</v>
      </c>
      <c r="W593" t="s">
        <v>5004</v>
      </c>
      <c r="X593" s="25" t="s">
        <v>3481</v>
      </c>
      <c r="Y593">
        <v>2</v>
      </c>
      <c r="Z593">
        <v>107</v>
      </c>
      <c r="AA593">
        <v>1</v>
      </c>
      <c r="AB593">
        <v>1</v>
      </c>
      <c r="AC593">
        <v>10</v>
      </c>
      <c r="AD593" t="s">
        <v>2783</v>
      </c>
      <c r="AE593" s="74" t="str">
        <f t="shared" si="206"/>
        <v>b05606050洪筱蓉</v>
      </c>
      <c r="AF593" s="74">
        <f t="shared" si="198"/>
        <v>0</v>
      </c>
      <c r="AG593" s="74">
        <f t="shared" si="207"/>
        <v>1</v>
      </c>
      <c r="AH593" s="74">
        <f t="shared" si="199"/>
        <v>10</v>
      </c>
      <c r="AI593" s="74">
        <f t="shared" si="200"/>
        <v>0</v>
      </c>
      <c r="AJ593" s="74">
        <f t="shared" si="201"/>
        <v>0</v>
      </c>
      <c r="AK593" s="74">
        <f t="shared" si="202"/>
        <v>0</v>
      </c>
      <c r="AL593" s="73" t="str">
        <f t="shared" si="203"/>
        <v>系</v>
      </c>
      <c r="AM593" s="73" t="str">
        <f>IF($F593="學生",VLOOKUP($H593,系所名稱!$B$1:$D$122,3,FALSE),"非在校生")</f>
        <v>其他</v>
      </c>
      <c r="AN593" s="74" t="str">
        <f t="shared" si="204"/>
        <v>其他系所</v>
      </c>
      <c r="AO593" s="74" t="str">
        <f t="shared" si="205"/>
        <v>其他系所</v>
      </c>
    </row>
    <row r="594" spans="1:41">
      <c r="A594" t="s">
        <v>2564</v>
      </c>
      <c r="B594" t="s">
        <v>2565</v>
      </c>
      <c r="C594" t="s">
        <v>2566</v>
      </c>
      <c r="D594" t="s">
        <v>38</v>
      </c>
      <c r="E594" t="s">
        <v>2567</v>
      </c>
      <c r="F594" t="s">
        <v>23</v>
      </c>
      <c r="G594" t="s">
        <v>24</v>
      </c>
      <c r="H594" t="s">
        <v>76</v>
      </c>
      <c r="I594" t="s">
        <v>50</v>
      </c>
      <c r="J594">
        <v>939731061</v>
      </c>
      <c r="K594" t="s">
        <v>2568</v>
      </c>
      <c r="L594" t="s">
        <v>28</v>
      </c>
      <c r="M594" t="s">
        <v>29</v>
      </c>
      <c r="N594">
        <f>IF($R594="網路報名",IF($P594="否",1,0),0)</f>
        <v>0</v>
      </c>
      <c r="O594">
        <f>IF($R594="網路報名",IF($P594="是",1,0),0)</f>
        <v>1</v>
      </c>
      <c r="P594" t="s">
        <v>29</v>
      </c>
      <c r="R594" t="s">
        <v>2002</v>
      </c>
      <c r="S594" t="s">
        <v>2569</v>
      </c>
      <c r="T594" t="s">
        <v>2570</v>
      </c>
      <c r="U594">
        <f>IF($R594="志工",$AC594*2,IF($R594="網路報名",$AC594,0))</f>
        <v>10</v>
      </c>
      <c r="V594" t="s">
        <v>5002</v>
      </c>
      <c r="W594" t="s">
        <v>5004</v>
      </c>
      <c r="X594" s="25" t="s">
        <v>1996</v>
      </c>
      <c r="Y594">
        <v>2</v>
      </c>
      <c r="Z594">
        <v>107</v>
      </c>
      <c r="AA594">
        <v>1</v>
      </c>
      <c r="AB594">
        <v>1</v>
      </c>
      <c r="AC594">
        <v>10</v>
      </c>
      <c r="AD594" t="s">
        <v>29</v>
      </c>
      <c r="AE594" s="74" t="str">
        <f t="shared" si="206"/>
        <v>r07722048洪肇偉</v>
      </c>
      <c r="AF594" s="74">
        <f t="shared" si="198"/>
        <v>0</v>
      </c>
      <c r="AG594" s="74">
        <f t="shared" si="207"/>
        <v>1</v>
      </c>
      <c r="AH594" s="74">
        <f t="shared" si="199"/>
        <v>10</v>
      </c>
      <c r="AI594" s="74">
        <f t="shared" si="200"/>
        <v>0</v>
      </c>
      <c r="AJ594" s="74">
        <f t="shared" si="201"/>
        <v>0</v>
      </c>
      <c r="AK594" s="74">
        <f t="shared" si="202"/>
        <v>0</v>
      </c>
      <c r="AL594" s="73" t="str">
        <f t="shared" si="203"/>
        <v>所</v>
      </c>
      <c r="AM594" s="73" t="str">
        <f>IF($F594="學生",VLOOKUP($H594,系所名稱!$B$1:$D$122,3,FALSE),"非在校生")</f>
        <v>會計</v>
      </c>
      <c r="AN594" s="74" t="str">
        <f t="shared" si="204"/>
        <v>會計所</v>
      </c>
      <c r="AO594" s="74" t="str">
        <f t="shared" si="205"/>
        <v>會研所</v>
      </c>
    </row>
    <row r="595" spans="1:41">
      <c r="A595" t="s">
        <v>2993</v>
      </c>
      <c r="B595" t="s">
        <v>2565</v>
      </c>
      <c r="C595" t="s">
        <v>2566</v>
      </c>
      <c r="D595" t="s">
        <v>38</v>
      </c>
      <c r="E595" t="s">
        <v>2567</v>
      </c>
      <c r="F595" t="s">
        <v>23</v>
      </c>
      <c r="G595" t="s">
        <v>24</v>
      </c>
      <c r="H595" t="s">
        <v>76</v>
      </c>
      <c r="I595" t="s">
        <v>50</v>
      </c>
      <c r="J595">
        <v>939731061</v>
      </c>
      <c r="K595" t="s">
        <v>2568</v>
      </c>
      <c r="L595" t="s">
        <v>28</v>
      </c>
      <c r="M595" t="s">
        <v>29</v>
      </c>
      <c r="N595">
        <f>IF($R595="網路報名",IF($P595="否",1,0),0)</f>
        <v>0</v>
      </c>
      <c r="O595">
        <f>IF($R595="網路報名",IF($P595="是",1,0),0)</f>
        <v>1</v>
      </c>
      <c r="P595" t="s">
        <v>29</v>
      </c>
      <c r="R595" t="s">
        <v>2778</v>
      </c>
      <c r="S595" t="s">
        <v>2569</v>
      </c>
      <c r="T595" t="s">
        <v>2570</v>
      </c>
      <c r="U595">
        <f>IF($R595="志工",$AC595*2,IF($R595="網路報名",$AC595,0))</f>
        <v>10</v>
      </c>
      <c r="V595" t="s">
        <v>5002</v>
      </c>
      <c r="W595" t="s">
        <v>5004</v>
      </c>
      <c r="X595" s="25" t="s">
        <v>3292</v>
      </c>
      <c r="Y595">
        <v>2</v>
      </c>
      <c r="Z595">
        <v>107</v>
      </c>
      <c r="AA595">
        <v>1</v>
      </c>
      <c r="AB595">
        <v>1</v>
      </c>
      <c r="AC595">
        <v>10</v>
      </c>
      <c r="AD595" t="s">
        <v>29</v>
      </c>
      <c r="AE595" s="74" t="str">
        <f t="shared" si="206"/>
        <v>r07722048洪肇偉</v>
      </c>
      <c r="AF595" s="74">
        <f t="shared" si="198"/>
        <v>0</v>
      </c>
      <c r="AG595" s="74">
        <f t="shared" si="207"/>
        <v>1</v>
      </c>
      <c r="AH595" s="74">
        <f t="shared" si="199"/>
        <v>10</v>
      </c>
      <c r="AI595" s="74">
        <f t="shared" si="200"/>
        <v>0</v>
      </c>
      <c r="AJ595" s="74">
        <f t="shared" si="201"/>
        <v>0</v>
      </c>
      <c r="AK595" s="74">
        <f t="shared" si="202"/>
        <v>0</v>
      </c>
      <c r="AL595" s="73" t="str">
        <f t="shared" si="203"/>
        <v>所</v>
      </c>
      <c r="AM595" s="73" t="str">
        <f>IF($F595="學生",VLOOKUP($H595,系所名稱!$B$1:$D$122,3,FALSE),"非在校生")</f>
        <v>會計</v>
      </c>
      <c r="AN595" s="74" t="str">
        <f t="shared" si="204"/>
        <v>會計所</v>
      </c>
      <c r="AO595" s="74" t="str">
        <f t="shared" si="205"/>
        <v>會研所</v>
      </c>
    </row>
    <row r="596" spans="1:41">
      <c r="A596" t="s">
        <v>3998</v>
      </c>
      <c r="B596" t="s">
        <v>2565</v>
      </c>
      <c r="C596" t="s">
        <v>2566</v>
      </c>
      <c r="D596" t="s">
        <v>38</v>
      </c>
      <c r="E596" t="s">
        <v>2567</v>
      </c>
      <c r="F596" t="s">
        <v>23</v>
      </c>
      <c r="G596" t="s">
        <v>24</v>
      </c>
      <c r="H596" t="s">
        <v>76</v>
      </c>
      <c r="I596" t="s">
        <v>50</v>
      </c>
      <c r="J596">
        <v>939731061</v>
      </c>
      <c r="K596" t="s">
        <v>2568</v>
      </c>
      <c r="L596" t="s">
        <v>28</v>
      </c>
      <c r="M596" t="s">
        <v>29</v>
      </c>
      <c r="N596">
        <f>IF($R596="網路報名",IF($P596="否",1,0),0)</f>
        <v>0</v>
      </c>
      <c r="O596">
        <f>IF($R596="網路報名",IF($P596="是",1,0),0)</f>
        <v>1</v>
      </c>
      <c r="P596" t="s">
        <v>29</v>
      </c>
      <c r="R596" t="s">
        <v>3818</v>
      </c>
      <c r="S596" t="s">
        <v>2569</v>
      </c>
      <c r="T596" t="s">
        <v>2570</v>
      </c>
      <c r="U596">
        <f>IF($R596="志工",$AC596*2,IF($R596="網路報名",$AC596,0))</f>
        <v>10</v>
      </c>
      <c r="V596" t="s">
        <v>5002</v>
      </c>
      <c r="W596" t="s">
        <v>5004</v>
      </c>
      <c r="X596" s="25" t="s">
        <v>3816</v>
      </c>
      <c r="Y596">
        <v>2</v>
      </c>
      <c r="Z596">
        <v>107</v>
      </c>
      <c r="AA596">
        <v>1</v>
      </c>
      <c r="AB596">
        <v>1</v>
      </c>
      <c r="AC596">
        <v>10</v>
      </c>
      <c r="AD596" t="s">
        <v>29</v>
      </c>
      <c r="AE596" s="74" t="str">
        <f t="shared" si="206"/>
        <v>r07722048洪肇偉</v>
      </c>
      <c r="AF596" s="74">
        <f t="shared" si="198"/>
        <v>0</v>
      </c>
      <c r="AG596" s="74">
        <f t="shared" si="207"/>
        <v>1</v>
      </c>
      <c r="AH596" s="74">
        <f t="shared" si="199"/>
        <v>10</v>
      </c>
      <c r="AI596" s="74">
        <f t="shared" si="200"/>
        <v>0</v>
      </c>
      <c r="AJ596" s="74">
        <f t="shared" si="201"/>
        <v>0</v>
      </c>
      <c r="AK596" s="74">
        <f t="shared" si="202"/>
        <v>0</v>
      </c>
      <c r="AL596" s="73" t="str">
        <f t="shared" si="203"/>
        <v>所</v>
      </c>
      <c r="AM596" s="73" t="str">
        <f>IF($F596="學生",VLOOKUP($H596,系所名稱!$B$1:$D$122,3,FALSE),"非在校生")</f>
        <v>會計</v>
      </c>
      <c r="AN596" s="74" t="str">
        <f t="shared" si="204"/>
        <v>會計所</v>
      </c>
      <c r="AO596" s="74" t="str">
        <f t="shared" si="205"/>
        <v>會研所</v>
      </c>
    </row>
    <row r="597" spans="1:41">
      <c r="A597" t="s">
        <v>6358</v>
      </c>
      <c r="B597" t="s">
        <v>2565</v>
      </c>
      <c r="C597" t="s">
        <v>2566</v>
      </c>
      <c r="D597" t="s">
        <v>38</v>
      </c>
      <c r="E597" t="s">
        <v>2567</v>
      </c>
      <c r="F597" t="s">
        <v>23</v>
      </c>
      <c r="G597" t="s">
        <v>24</v>
      </c>
      <c r="H597" t="s">
        <v>76</v>
      </c>
      <c r="I597" t="s">
        <v>50</v>
      </c>
      <c r="J597">
        <v>939731061</v>
      </c>
      <c r="K597" t="s">
        <v>2568</v>
      </c>
      <c r="L597" t="s">
        <v>28</v>
      </c>
      <c r="M597" t="s">
        <v>29</v>
      </c>
      <c r="N597" t="s">
        <v>4952</v>
      </c>
      <c r="P597" t="s">
        <v>29</v>
      </c>
      <c r="R597" t="s">
        <v>6884</v>
      </c>
      <c r="T597" t="s">
        <v>2570</v>
      </c>
      <c r="U597">
        <v>6</v>
      </c>
      <c r="V597" t="s">
        <v>723</v>
      </c>
      <c r="W597" t="s">
        <v>6696</v>
      </c>
      <c r="X597" s="25" t="s">
        <v>6698</v>
      </c>
      <c r="Y597">
        <v>2</v>
      </c>
      <c r="Z597">
        <v>107</v>
      </c>
      <c r="AA597">
        <v>1</v>
      </c>
      <c r="AB597">
        <v>1</v>
      </c>
      <c r="AC597">
        <v>-10</v>
      </c>
      <c r="AE597" s="74" t="str">
        <f t="shared" si="206"/>
        <v>r07722048洪肇偉</v>
      </c>
      <c r="AF597" s="74">
        <f t="shared" si="198"/>
        <v>0</v>
      </c>
      <c r="AG597" s="74">
        <f t="shared" si="207"/>
        <v>1</v>
      </c>
      <c r="AH597" s="74">
        <f t="shared" si="199"/>
        <v>-10</v>
      </c>
      <c r="AI597" s="74">
        <f t="shared" si="200"/>
        <v>0</v>
      </c>
      <c r="AJ597" s="74">
        <f t="shared" si="201"/>
        <v>0</v>
      </c>
      <c r="AK597" s="74">
        <f t="shared" si="202"/>
        <v>0</v>
      </c>
      <c r="AL597" s="73" t="str">
        <f t="shared" si="203"/>
        <v>所</v>
      </c>
      <c r="AM597" s="73" t="str">
        <f>IF($F597="學生",VLOOKUP($H597,系所名稱!$B$1:$D$122,3,FALSE),"非在校生")</f>
        <v>會計</v>
      </c>
      <c r="AN597" s="74" t="str">
        <f t="shared" si="204"/>
        <v>會計所</v>
      </c>
      <c r="AO597" s="74" t="str">
        <f t="shared" si="205"/>
        <v>會研所</v>
      </c>
    </row>
    <row r="598" spans="1:41">
      <c r="A598" t="s">
        <v>5533</v>
      </c>
      <c r="B598" t="s">
        <v>5534</v>
      </c>
      <c r="C598" t="s">
        <v>5535</v>
      </c>
      <c r="D598" t="s">
        <v>38</v>
      </c>
      <c r="E598" t="s">
        <v>5536</v>
      </c>
      <c r="F598" t="s">
        <v>23</v>
      </c>
      <c r="G598" t="s">
        <v>137</v>
      </c>
      <c r="H598" t="s">
        <v>138</v>
      </c>
      <c r="I598" t="s">
        <v>41</v>
      </c>
      <c r="J598">
        <v>918012536</v>
      </c>
      <c r="K598" t="s">
        <v>5537</v>
      </c>
      <c r="L598" t="s">
        <v>28</v>
      </c>
      <c r="M598" t="s">
        <v>30</v>
      </c>
      <c r="N598" t="s">
        <v>4952</v>
      </c>
      <c r="P598" t="s">
        <v>29</v>
      </c>
      <c r="R598" t="s">
        <v>5385</v>
      </c>
      <c r="S598" t="s">
        <v>381</v>
      </c>
      <c r="T598" t="s">
        <v>5538</v>
      </c>
      <c r="U598">
        <v>6</v>
      </c>
      <c r="V598" t="s">
        <v>5386</v>
      </c>
      <c r="W598" t="s">
        <v>5387</v>
      </c>
      <c r="X598" s="25" t="s">
        <v>5388</v>
      </c>
      <c r="Y598">
        <v>2</v>
      </c>
      <c r="Z598">
        <v>107</v>
      </c>
      <c r="AA598">
        <v>1</v>
      </c>
      <c r="AB598">
        <v>1</v>
      </c>
      <c r="AC598">
        <v>10</v>
      </c>
      <c r="AD598" t="s">
        <v>30</v>
      </c>
      <c r="AE598" s="74" t="str">
        <f t="shared" si="206"/>
        <v>b04303032洪銘鴻</v>
      </c>
      <c r="AF598" s="74">
        <f t="shared" si="198"/>
        <v>0</v>
      </c>
      <c r="AG598" s="74">
        <f t="shared" si="207"/>
        <v>1</v>
      </c>
      <c r="AH598" s="74">
        <f t="shared" si="199"/>
        <v>10</v>
      </c>
      <c r="AI598" s="74">
        <f t="shared" si="200"/>
        <v>0</v>
      </c>
      <c r="AJ598" s="74">
        <f t="shared" si="201"/>
        <v>0</v>
      </c>
      <c r="AK598" s="74">
        <f t="shared" si="202"/>
        <v>0</v>
      </c>
      <c r="AL598" s="73" t="str">
        <f t="shared" si="203"/>
        <v>系</v>
      </c>
      <c r="AM598" s="73" t="str">
        <f>IF($F598="學生",VLOOKUP($H598,系所名稱!$B$1:$D$122,3,FALSE),"非在校生")</f>
        <v>其他</v>
      </c>
      <c r="AN598" s="74" t="str">
        <f t="shared" si="204"/>
        <v>其他系所</v>
      </c>
      <c r="AO598" s="74" t="str">
        <f t="shared" si="205"/>
        <v>其他系所</v>
      </c>
    </row>
    <row r="599" spans="1:41">
      <c r="A599" s="78" t="s">
        <v>545</v>
      </c>
      <c r="B599" s="78" t="s">
        <v>546</v>
      </c>
      <c r="C599" s="78" t="s">
        <v>547</v>
      </c>
      <c r="D599" s="78" t="s">
        <v>21</v>
      </c>
      <c r="E599" s="78" t="s">
        <v>548</v>
      </c>
      <c r="F599" s="78" t="s">
        <v>23</v>
      </c>
      <c r="G599" s="78" t="s">
        <v>137</v>
      </c>
      <c r="H599" s="78" t="s">
        <v>549</v>
      </c>
      <c r="I599" s="78" t="s">
        <v>41</v>
      </c>
      <c r="J599" s="78">
        <v>956382772</v>
      </c>
      <c r="K599" s="78" t="s">
        <v>550</v>
      </c>
      <c r="L599" s="78" t="s">
        <v>28</v>
      </c>
      <c r="M599" s="78" t="s">
        <v>30</v>
      </c>
      <c r="N599">
        <f>IF($R599="網路報名",IF($P599="否",1,0),0)</f>
        <v>0</v>
      </c>
      <c r="O599">
        <f>IF($R599="網路報名",IF($P599="是",1,0),0)</f>
        <v>1</v>
      </c>
      <c r="P599" s="78" t="s">
        <v>29</v>
      </c>
      <c r="Q599" s="78"/>
      <c r="R599" s="1" t="s">
        <v>365</v>
      </c>
      <c r="S599" s="78" t="s">
        <v>551</v>
      </c>
      <c r="T599" s="78" t="s">
        <v>552</v>
      </c>
      <c r="U599">
        <f>IF($R599="志工",$AC599*2,IF($R599="網路報名",$AC599,0))</f>
        <v>10</v>
      </c>
      <c r="V599" t="s">
        <v>5002</v>
      </c>
      <c r="W599" t="s">
        <v>5004</v>
      </c>
      <c r="X599" s="88" t="s">
        <v>359</v>
      </c>
      <c r="Y599" s="78">
        <v>2</v>
      </c>
      <c r="Z599" s="78">
        <v>107</v>
      </c>
      <c r="AA599" s="78">
        <v>1</v>
      </c>
      <c r="AB599" s="78">
        <v>1</v>
      </c>
      <c r="AC599" s="78">
        <v>10</v>
      </c>
      <c r="AD599" s="78" t="s">
        <v>30</v>
      </c>
      <c r="AE599" s="74" t="str">
        <f t="shared" si="206"/>
        <v>b06302301紀思宇</v>
      </c>
      <c r="AF599" s="74">
        <f t="shared" si="198"/>
        <v>0</v>
      </c>
      <c r="AG599" s="74">
        <f t="shared" si="207"/>
        <v>1</v>
      </c>
      <c r="AH599" s="74">
        <f t="shared" si="199"/>
        <v>10</v>
      </c>
      <c r="AI599" s="74">
        <f t="shared" si="200"/>
        <v>0</v>
      </c>
      <c r="AJ599" s="74">
        <f t="shared" si="201"/>
        <v>0</v>
      </c>
      <c r="AK599" s="74">
        <f t="shared" si="202"/>
        <v>0</v>
      </c>
      <c r="AL599" s="73" t="str">
        <f t="shared" si="203"/>
        <v>系</v>
      </c>
      <c r="AM599" s="73" t="str">
        <f>IF($F599="學生",VLOOKUP($H599,系所名稱!$B$1:$D$122,3,FALSE),"非在校生")</f>
        <v>其他</v>
      </c>
      <c r="AN599" s="74" t="str">
        <f t="shared" si="204"/>
        <v>其他系所</v>
      </c>
      <c r="AO599" s="74" t="str">
        <f t="shared" si="205"/>
        <v>其他系所</v>
      </c>
    </row>
    <row r="600" spans="1:41">
      <c r="A600" t="s">
        <v>993</v>
      </c>
      <c r="B600" t="s">
        <v>546</v>
      </c>
      <c r="C600" t="s">
        <v>547</v>
      </c>
      <c r="D600" t="s">
        <v>21</v>
      </c>
      <c r="E600" t="s">
        <v>548</v>
      </c>
      <c r="F600" t="s">
        <v>23</v>
      </c>
      <c r="G600" t="s">
        <v>137</v>
      </c>
      <c r="H600" t="s">
        <v>549</v>
      </c>
      <c r="I600" t="s">
        <v>41</v>
      </c>
      <c r="J600">
        <v>956382772</v>
      </c>
      <c r="K600" t="s">
        <v>550</v>
      </c>
      <c r="L600" t="s">
        <v>28</v>
      </c>
      <c r="M600" t="s">
        <v>30</v>
      </c>
      <c r="N600">
        <f>IF($R600="網路報名",IF($P600="否",1,0),0)</f>
        <v>0</v>
      </c>
      <c r="O600">
        <f>IF($R600="網路報名",IF($P600="是",1,0),0)</f>
        <v>1</v>
      </c>
      <c r="P600" t="s">
        <v>29</v>
      </c>
      <c r="R600" t="s">
        <v>921</v>
      </c>
      <c r="S600" t="s">
        <v>551</v>
      </c>
      <c r="T600" t="s">
        <v>552</v>
      </c>
      <c r="U600">
        <f>IF($R600="志工",$AC600*2,IF($R600="網路報名",$AC600,0))</f>
        <v>10</v>
      </c>
      <c r="V600" t="s">
        <v>5002</v>
      </c>
      <c r="W600" t="s">
        <v>5004</v>
      </c>
      <c r="X600" s="25" t="s">
        <v>923</v>
      </c>
      <c r="Y600">
        <v>2</v>
      </c>
      <c r="Z600">
        <v>107</v>
      </c>
      <c r="AA600">
        <v>1</v>
      </c>
      <c r="AB600">
        <v>1</v>
      </c>
      <c r="AC600">
        <v>10</v>
      </c>
      <c r="AD600" t="s">
        <v>30</v>
      </c>
      <c r="AE600" s="74" t="str">
        <f t="shared" si="206"/>
        <v>b06302301紀思宇</v>
      </c>
      <c r="AF600" s="74">
        <f t="shared" si="198"/>
        <v>0</v>
      </c>
      <c r="AG600" s="74">
        <f t="shared" si="207"/>
        <v>1</v>
      </c>
      <c r="AH600" s="74">
        <f t="shared" si="199"/>
        <v>10</v>
      </c>
      <c r="AI600" s="74">
        <f t="shared" si="200"/>
        <v>0</v>
      </c>
      <c r="AJ600" s="74">
        <f t="shared" si="201"/>
        <v>0</v>
      </c>
      <c r="AK600" s="74">
        <f t="shared" si="202"/>
        <v>0</v>
      </c>
      <c r="AL600" s="73" t="str">
        <f t="shared" si="203"/>
        <v>系</v>
      </c>
      <c r="AM600" s="73" t="str">
        <f>IF($F600="學生",VLOOKUP($H600,系所名稱!$B$1:$D$122,3,FALSE),"非在校生")</f>
        <v>其他</v>
      </c>
      <c r="AN600" s="74" t="str">
        <f t="shared" si="204"/>
        <v>其他系所</v>
      </c>
      <c r="AO600" s="74" t="str">
        <f t="shared" si="205"/>
        <v>其他系所</v>
      </c>
    </row>
    <row r="601" spans="1:41">
      <c r="A601" t="s">
        <v>1151</v>
      </c>
      <c r="B601" t="s">
        <v>546</v>
      </c>
      <c r="C601" t="s">
        <v>547</v>
      </c>
      <c r="D601" t="s">
        <v>21</v>
      </c>
      <c r="E601" t="s">
        <v>548</v>
      </c>
      <c r="F601" t="s">
        <v>23</v>
      </c>
      <c r="G601" t="s">
        <v>137</v>
      </c>
      <c r="H601" t="s">
        <v>549</v>
      </c>
      <c r="I601" t="s">
        <v>41</v>
      </c>
      <c r="J601">
        <v>956382772</v>
      </c>
      <c r="K601" t="s">
        <v>550</v>
      </c>
      <c r="L601" t="s">
        <v>28</v>
      </c>
      <c r="M601" t="s">
        <v>30</v>
      </c>
      <c r="N601">
        <f>IF($R601="網路報名",IF($P601="否",1,0),0)</f>
        <v>0</v>
      </c>
      <c r="O601">
        <f>IF($R601="網路報名",IF($P601="是",1,0),0)</f>
        <v>1</v>
      </c>
      <c r="P601" t="s">
        <v>29</v>
      </c>
      <c r="R601" t="s">
        <v>1063</v>
      </c>
      <c r="S601" t="s">
        <v>551</v>
      </c>
      <c r="T601" t="s">
        <v>552</v>
      </c>
      <c r="U601">
        <f>IF($R601="志工",$AC601*2,IF($R601="網路報名",$AC601,0))</f>
        <v>10</v>
      </c>
      <c r="V601" t="s">
        <v>5002</v>
      </c>
      <c r="W601" t="s">
        <v>5004</v>
      </c>
      <c r="X601" s="25" t="s">
        <v>1065</v>
      </c>
      <c r="Y601">
        <v>2</v>
      </c>
      <c r="Z601">
        <v>107</v>
      </c>
      <c r="AA601">
        <v>1</v>
      </c>
      <c r="AB601">
        <v>1</v>
      </c>
      <c r="AC601">
        <v>10</v>
      </c>
      <c r="AD601" t="s">
        <v>30</v>
      </c>
      <c r="AE601" s="74" t="str">
        <f t="shared" si="206"/>
        <v>b06302301紀思宇</v>
      </c>
      <c r="AF601" s="74">
        <f t="shared" si="198"/>
        <v>0</v>
      </c>
      <c r="AG601" s="74">
        <f t="shared" si="207"/>
        <v>1</v>
      </c>
      <c r="AH601" s="74">
        <f t="shared" si="199"/>
        <v>10</v>
      </c>
      <c r="AI601" s="74">
        <f t="shared" si="200"/>
        <v>0</v>
      </c>
      <c r="AJ601" s="74">
        <f t="shared" si="201"/>
        <v>0</v>
      </c>
      <c r="AK601" s="74">
        <f t="shared" si="202"/>
        <v>0</v>
      </c>
      <c r="AL601" s="73" t="str">
        <f t="shared" si="203"/>
        <v>系</v>
      </c>
      <c r="AM601" s="73" t="str">
        <f>IF($F601="學生",VLOOKUP($H601,系所名稱!$B$1:$D$122,3,FALSE),"非在校生")</f>
        <v>其他</v>
      </c>
      <c r="AN601" s="74" t="str">
        <f t="shared" si="204"/>
        <v>其他系所</v>
      </c>
      <c r="AO601" s="74" t="str">
        <f t="shared" si="205"/>
        <v>其他系所</v>
      </c>
    </row>
    <row r="602" spans="1:41">
      <c r="A602" t="s">
        <v>6181</v>
      </c>
      <c r="B602" t="s">
        <v>6182</v>
      </c>
      <c r="C602" t="s">
        <v>6183</v>
      </c>
      <c r="D602" t="s">
        <v>21</v>
      </c>
      <c r="E602" t="s">
        <v>6184</v>
      </c>
      <c r="F602" t="s">
        <v>23</v>
      </c>
      <c r="G602" t="s">
        <v>24</v>
      </c>
      <c r="H602" t="s">
        <v>40</v>
      </c>
      <c r="I602" t="s">
        <v>41</v>
      </c>
      <c r="J602">
        <v>970863970</v>
      </c>
      <c r="K602" t="s">
        <v>6185</v>
      </c>
      <c r="L602" t="s">
        <v>28</v>
      </c>
      <c r="M602" t="s">
        <v>30</v>
      </c>
      <c r="N602" t="s">
        <v>4952</v>
      </c>
      <c r="P602" t="s">
        <v>29</v>
      </c>
      <c r="R602" s="78" t="s">
        <v>6071</v>
      </c>
      <c r="S602" t="s">
        <v>6186</v>
      </c>
      <c r="T602" t="s">
        <v>6187</v>
      </c>
      <c r="U602">
        <v>6</v>
      </c>
      <c r="V602" t="s">
        <v>5002</v>
      </c>
      <c r="W602" t="s">
        <v>6687</v>
      </c>
      <c r="X602" s="25" t="s">
        <v>6686</v>
      </c>
      <c r="Y602">
        <v>2</v>
      </c>
      <c r="Z602">
        <v>107</v>
      </c>
      <c r="AA602">
        <v>1</v>
      </c>
      <c r="AB602">
        <v>1</v>
      </c>
      <c r="AC602">
        <v>10</v>
      </c>
      <c r="AD602" t="s">
        <v>29</v>
      </c>
      <c r="AE602" s="74" t="str">
        <f t="shared" si="206"/>
        <v>b04704003胡立蕾</v>
      </c>
      <c r="AF602" s="74">
        <f t="shared" si="198"/>
        <v>0</v>
      </c>
      <c r="AG602" s="74">
        <f t="shared" si="207"/>
        <v>1</v>
      </c>
      <c r="AH602" s="74">
        <f t="shared" si="199"/>
        <v>10</v>
      </c>
      <c r="AI602" s="74">
        <f t="shared" si="200"/>
        <v>0</v>
      </c>
      <c r="AJ602" s="74">
        <f t="shared" si="201"/>
        <v>0</v>
      </c>
      <c r="AK602" s="74">
        <f t="shared" si="202"/>
        <v>0</v>
      </c>
      <c r="AL602" s="73" t="str">
        <f t="shared" si="203"/>
        <v>系</v>
      </c>
      <c r="AM602" s="73" t="str">
        <f>IF($F602="學生",VLOOKUP($H602,系所名稱!$B$1:$D$122,3,FALSE),"非在校生")</f>
        <v>國企</v>
      </c>
      <c r="AN602" s="74" t="str">
        <f t="shared" si="204"/>
        <v>國企系</v>
      </c>
      <c r="AO602" s="74" t="str">
        <f t="shared" si="205"/>
        <v>國企系</v>
      </c>
    </row>
    <row r="603" spans="1:41">
      <c r="A603" t="s">
        <v>6650</v>
      </c>
      <c r="B603" t="s">
        <v>6651</v>
      </c>
      <c r="C603" t="s">
        <v>6652</v>
      </c>
      <c r="D603" t="s">
        <v>38</v>
      </c>
      <c r="E603" t="s">
        <v>6653</v>
      </c>
      <c r="F603" t="s">
        <v>23</v>
      </c>
      <c r="G603" t="s">
        <v>24</v>
      </c>
      <c r="H603" t="s">
        <v>76</v>
      </c>
      <c r="I603" t="s">
        <v>41</v>
      </c>
      <c r="J603">
        <v>965649803</v>
      </c>
      <c r="K603" t="s">
        <v>6654</v>
      </c>
      <c r="L603" t="s">
        <v>28</v>
      </c>
      <c r="M603" t="s">
        <v>29</v>
      </c>
      <c r="N603" t="s">
        <v>4952</v>
      </c>
      <c r="P603" t="s">
        <v>29</v>
      </c>
      <c r="R603" t="s">
        <v>6285</v>
      </c>
      <c r="S603" t="s">
        <v>6655</v>
      </c>
      <c r="T603" t="s">
        <v>6656</v>
      </c>
      <c r="U603">
        <v>6</v>
      </c>
      <c r="V603" t="s">
        <v>5002</v>
      </c>
      <c r="W603" t="s">
        <v>6687</v>
      </c>
      <c r="X603" s="25" t="s">
        <v>6702</v>
      </c>
      <c r="Y603">
        <v>2</v>
      </c>
      <c r="Z603">
        <v>10</v>
      </c>
      <c r="AA603">
        <v>1</v>
      </c>
      <c r="AB603">
        <v>107</v>
      </c>
      <c r="AC603">
        <v>10</v>
      </c>
      <c r="AD603" t="s">
        <v>29</v>
      </c>
      <c r="AE603" s="74" t="str">
        <f t="shared" si="206"/>
        <v>b04702032胡保翔</v>
      </c>
      <c r="AF603" s="74">
        <f t="shared" si="198"/>
        <v>0</v>
      </c>
      <c r="AG603" s="74">
        <f t="shared" si="207"/>
        <v>1</v>
      </c>
      <c r="AH603" s="74">
        <f t="shared" si="199"/>
        <v>10</v>
      </c>
      <c r="AI603" s="74">
        <f t="shared" si="200"/>
        <v>0</v>
      </c>
      <c r="AJ603" s="74">
        <f t="shared" si="201"/>
        <v>0</v>
      </c>
      <c r="AK603" s="74">
        <f t="shared" si="202"/>
        <v>0</v>
      </c>
      <c r="AL603" s="73" t="str">
        <f t="shared" si="203"/>
        <v>系</v>
      </c>
      <c r="AM603" s="73" t="str">
        <f>IF($F603="學生",VLOOKUP($H603,系所名稱!$B$1:$D$122,3,FALSE),"非在校生")</f>
        <v>會計</v>
      </c>
      <c r="AN603" s="74" t="str">
        <f t="shared" si="204"/>
        <v>會計系</v>
      </c>
      <c r="AO603" s="74" t="str">
        <f t="shared" si="205"/>
        <v>會計系</v>
      </c>
    </row>
    <row r="604" spans="1:41">
      <c r="A604" t="s">
        <v>3999</v>
      </c>
      <c r="B604" t="s">
        <v>4000</v>
      </c>
      <c r="C604" t="s">
        <v>4001</v>
      </c>
      <c r="D604" t="s">
        <v>38</v>
      </c>
      <c r="E604" t="s">
        <v>4002</v>
      </c>
      <c r="F604" t="s">
        <v>23</v>
      </c>
      <c r="G604" t="s">
        <v>24</v>
      </c>
      <c r="H604" t="s">
        <v>257</v>
      </c>
      <c r="I604" t="s">
        <v>50</v>
      </c>
      <c r="J604">
        <v>972717834</v>
      </c>
      <c r="K604" t="s">
        <v>4003</v>
      </c>
      <c r="L604" t="s">
        <v>28</v>
      </c>
      <c r="M604" t="s">
        <v>30</v>
      </c>
      <c r="N604">
        <f t="shared" ref="N604:N609" si="208">IF($R604="網路報名",IF($P604="否",1,0),0)</f>
        <v>0</v>
      </c>
      <c r="O604">
        <f t="shared" ref="O604:O609" si="209">IF($R604="網路報名",IF($P604="是",1,0),0)</f>
        <v>1</v>
      </c>
      <c r="P604" t="s">
        <v>29</v>
      </c>
      <c r="R604" t="s">
        <v>31</v>
      </c>
      <c r="S604" t="s">
        <v>4004</v>
      </c>
      <c r="T604" t="s">
        <v>4005</v>
      </c>
      <c r="U604">
        <f t="shared" ref="U604:U609" si="210">IF($R604="志工",$AC604*2,IF($R604="網路報名",$AC604,0))</f>
        <v>10</v>
      </c>
      <c r="V604" t="s">
        <v>5002</v>
      </c>
      <c r="W604" t="s">
        <v>5004</v>
      </c>
      <c r="X604" s="25" t="s">
        <v>3816</v>
      </c>
      <c r="Y604">
        <v>2</v>
      </c>
      <c r="Z604">
        <v>107</v>
      </c>
      <c r="AA604">
        <v>1</v>
      </c>
      <c r="AB604">
        <v>1</v>
      </c>
      <c r="AC604">
        <v>10</v>
      </c>
      <c r="AD604" t="s">
        <v>2783</v>
      </c>
      <c r="AE604" s="74" t="str">
        <f t="shared" si="206"/>
        <v>r07723060胡峻杰</v>
      </c>
      <c r="AF604" s="74">
        <f t="shared" si="198"/>
        <v>0</v>
      </c>
      <c r="AG604" s="74">
        <f t="shared" si="207"/>
        <v>1</v>
      </c>
      <c r="AH604" s="74">
        <f t="shared" si="199"/>
        <v>10</v>
      </c>
      <c r="AI604" s="74">
        <f t="shared" si="200"/>
        <v>0</v>
      </c>
      <c r="AJ604" s="74">
        <f t="shared" si="201"/>
        <v>0</v>
      </c>
      <c r="AK604" s="74">
        <f t="shared" si="202"/>
        <v>0</v>
      </c>
      <c r="AL604" s="73" t="str">
        <f t="shared" si="203"/>
        <v>所</v>
      </c>
      <c r="AM604" s="73" t="str">
        <f>IF($F604="學生",VLOOKUP($H604,系所名稱!$B$1:$D$122,3,FALSE),"非在校生")</f>
        <v>財金</v>
      </c>
      <c r="AN604" s="74" t="str">
        <f t="shared" si="204"/>
        <v>財金所</v>
      </c>
      <c r="AO604" s="74" t="str">
        <f t="shared" si="205"/>
        <v>財金所</v>
      </c>
    </row>
    <row r="605" spans="1:41">
      <c r="A605" t="s">
        <v>3393</v>
      </c>
      <c r="B605" t="s">
        <v>3394</v>
      </c>
      <c r="C605" t="s">
        <v>3395</v>
      </c>
      <c r="D605" t="s">
        <v>38</v>
      </c>
      <c r="E605" t="s">
        <v>3396</v>
      </c>
      <c r="F605" t="s">
        <v>23</v>
      </c>
      <c r="G605" t="s">
        <v>137</v>
      </c>
      <c r="H605" t="s">
        <v>3397</v>
      </c>
      <c r="I605" t="s">
        <v>41</v>
      </c>
      <c r="J605">
        <v>933293218</v>
      </c>
      <c r="K605" t="s">
        <v>3398</v>
      </c>
      <c r="L605" t="s">
        <v>28</v>
      </c>
      <c r="M605" t="s">
        <v>30</v>
      </c>
      <c r="N605">
        <f t="shared" si="208"/>
        <v>0</v>
      </c>
      <c r="O605">
        <f t="shared" si="209"/>
        <v>1</v>
      </c>
      <c r="P605" t="s">
        <v>29</v>
      </c>
      <c r="R605" t="s">
        <v>3300</v>
      </c>
      <c r="S605" t="s">
        <v>3399</v>
      </c>
      <c r="T605" t="s">
        <v>3400</v>
      </c>
      <c r="U605">
        <f t="shared" si="210"/>
        <v>10</v>
      </c>
      <c r="V605" t="s">
        <v>3302</v>
      </c>
      <c r="W605" t="s">
        <v>5006</v>
      </c>
      <c r="X605" s="25" t="s">
        <v>5003</v>
      </c>
      <c r="Y605">
        <v>2</v>
      </c>
      <c r="Z605">
        <v>107</v>
      </c>
      <c r="AA605">
        <v>1</v>
      </c>
      <c r="AB605">
        <v>1</v>
      </c>
      <c r="AC605">
        <v>10</v>
      </c>
      <c r="AE605" s="74" t="str">
        <f t="shared" si="206"/>
        <v>b05302101胡貫廷</v>
      </c>
      <c r="AF605" s="74">
        <f t="shared" si="198"/>
        <v>0</v>
      </c>
      <c r="AG605" s="74">
        <f t="shared" si="207"/>
        <v>1</v>
      </c>
      <c r="AH605" s="74">
        <f t="shared" si="199"/>
        <v>10</v>
      </c>
      <c r="AI605" s="74">
        <f t="shared" si="200"/>
        <v>0</v>
      </c>
      <c r="AJ605" s="74">
        <f t="shared" si="201"/>
        <v>0</v>
      </c>
      <c r="AK605" s="74">
        <f t="shared" si="202"/>
        <v>0</v>
      </c>
      <c r="AL605" s="73" t="str">
        <f t="shared" si="203"/>
        <v>系</v>
      </c>
      <c r="AM605" s="73" t="str">
        <f>IF($F605="學生",VLOOKUP($H605,系所名稱!$B$1:$D$122,3,FALSE),"非在校生")</f>
        <v>其他</v>
      </c>
      <c r="AN605" s="74" t="str">
        <f t="shared" si="204"/>
        <v>其他系所</v>
      </c>
      <c r="AO605" s="74" t="str">
        <f t="shared" si="205"/>
        <v>其他系所</v>
      </c>
    </row>
    <row r="606" spans="1:41">
      <c r="A606" t="s">
        <v>18</v>
      </c>
      <c r="B606" t="s">
        <v>19</v>
      </c>
      <c r="C606" t="s">
        <v>20</v>
      </c>
      <c r="D606" t="s">
        <v>21</v>
      </c>
      <c r="E606" t="s">
        <v>22</v>
      </c>
      <c r="F606" t="s">
        <v>23</v>
      </c>
      <c r="G606" t="s">
        <v>24</v>
      </c>
      <c r="H606" t="s">
        <v>25</v>
      </c>
      <c r="I606" t="s">
        <v>26</v>
      </c>
      <c r="J606">
        <v>971466933</v>
      </c>
      <c r="K606" t="s">
        <v>27</v>
      </c>
      <c r="L606" t="s">
        <v>28</v>
      </c>
      <c r="M606" t="s">
        <v>29</v>
      </c>
      <c r="N606">
        <f t="shared" si="208"/>
        <v>1</v>
      </c>
      <c r="O606">
        <f t="shared" si="209"/>
        <v>0</v>
      </c>
      <c r="P606" t="s">
        <v>30</v>
      </c>
      <c r="R606" t="s">
        <v>31</v>
      </c>
      <c r="S606" t="s">
        <v>32</v>
      </c>
      <c r="T606" t="s">
        <v>33</v>
      </c>
      <c r="U606">
        <f t="shared" si="210"/>
        <v>10</v>
      </c>
      <c r="V606" t="s">
        <v>5002</v>
      </c>
      <c r="W606" t="s">
        <v>5004</v>
      </c>
      <c r="X606" s="25" t="s">
        <v>289</v>
      </c>
      <c r="Y606">
        <v>2</v>
      </c>
      <c r="Z606">
        <v>107</v>
      </c>
      <c r="AA606">
        <v>1</v>
      </c>
      <c r="AB606">
        <v>1</v>
      </c>
      <c r="AC606">
        <v>10</v>
      </c>
      <c r="AD606" t="s">
        <v>30</v>
      </c>
      <c r="AE606" s="74" t="str">
        <f t="shared" si="206"/>
        <v>d06741008胡慈芳</v>
      </c>
      <c r="AF606" s="74">
        <f t="shared" si="198"/>
        <v>1</v>
      </c>
      <c r="AG606" s="74">
        <f t="shared" si="207"/>
        <v>0</v>
      </c>
      <c r="AH606" s="74">
        <f t="shared" si="199"/>
        <v>0</v>
      </c>
      <c r="AI606" s="74">
        <f t="shared" si="200"/>
        <v>1</v>
      </c>
      <c r="AJ606" s="74">
        <f t="shared" si="201"/>
        <v>0</v>
      </c>
      <c r="AK606" s="74">
        <f t="shared" si="202"/>
        <v>0</v>
      </c>
      <c r="AL606" s="73" t="str">
        <f t="shared" si="203"/>
        <v>所</v>
      </c>
      <c r="AM606" s="73" t="str">
        <f>IF($F606="學生",VLOOKUP($H606,系所名稱!$B$1:$D$122,3,FALSE),"非在校生")</f>
        <v>商研</v>
      </c>
      <c r="AN606" s="74" t="str">
        <f t="shared" si="204"/>
        <v>商研所</v>
      </c>
      <c r="AO606" s="74" t="str">
        <f t="shared" si="205"/>
        <v>商研所</v>
      </c>
    </row>
    <row r="607" spans="1:41">
      <c r="A607" t="s">
        <v>823</v>
      </c>
      <c r="B607" t="s">
        <v>19</v>
      </c>
      <c r="C607" t="s">
        <v>20</v>
      </c>
      <c r="D607" t="s">
        <v>21</v>
      </c>
      <c r="E607" t="s">
        <v>22</v>
      </c>
      <c r="F607" t="s">
        <v>23</v>
      </c>
      <c r="G607" t="s">
        <v>24</v>
      </c>
      <c r="H607" t="s">
        <v>25</v>
      </c>
      <c r="I607" t="s">
        <v>26</v>
      </c>
      <c r="J607">
        <v>971466933</v>
      </c>
      <c r="K607" t="s">
        <v>27</v>
      </c>
      <c r="L607" t="s">
        <v>28</v>
      </c>
      <c r="M607" t="s">
        <v>29</v>
      </c>
      <c r="N607">
        <f t="shared" si="208"/>
        <v>0</v>
      </c>
      <c r="O607">
        <f t="shared" si="209"/>
        <v>1</v>
      </c>
      <c r="P607" t="s">
        <v>29</v>
      </c>
      <c r="R607" t="s">
        <v>775</v>
      </c>
      <c r="S607" t="s">
        <v>824</v>
      </c>
      <c r="T607" t="s">
        <v>33</v>
      </c>
      <c r="U607">
        <f t="shared" si="210"/>
        <v>10</v>
      </c>
      <c r="V607" t="s">
        <v>5002</v>
      </c>
      <c r="W607" t="s">
        <v>5004</v>
      </c>
      <c r="X607" s="25" t="s">
        <v>778</v>
      </c>
      <c r="Y607">
        <v>2</v>
      </c>
      <c r="Z607">
        <v>107</v>
      </c>
      <c r="AA607">
        <v>1</v>
      </c>
      <c r="AB607">
        <v>1</v>
      </c>
      <c r="AC607">
        <v>10</v>
      </c>
      <c r="AE607" s="74" t="str">
        <f t="shared" si="206"/>
        <v>d06741008胡慈芳</v>
      </c>
      <c r="AF607" s="74">
        <f t="shared" si="198"/>
        <v>0</v>
      </c>
      <c r="AG607" s="74">
        <f t="shared" si="207"/>
        <v>1</v>
      </c>
      <c r="AH607" s="74">
        <f t="shared" si="199"/>
        <v>10</v>
      </c>
      <c r="AI607" s="74">
        <f t="shared" si="200"/>
        <v>0</v>
      </c>
      <c r="AJ607" s="74">
        <f t="shared" si="201"/>
        <v>0</v>
      </c>
      <c r="AK607" s="74">
        <f t="shared" si="202"/>
        <v>0</v>
      </c>
      <c r="AL607" s="73" t="str">
        <f t="shared" si="203"/>
        <v>所</v>
      </c>
      <c r="AM607" s="73" t="str">
        <f>IF($F607="學生",VLOOKUP($H607,系所名稱!$B$1:$D$122,3,FALSE),"非在校生")</f>
        <v>商研</v>
      </c>
      <c r="AN607" s="74" t="str">
        <f t="shared" si="204"/>
        <v>商研所</v>
      </c>
      <c r="AO607" s="74" t="str">
        <f t="shared" si="205"/>
        <v>商研所</v>
      </c>
    </row>
    <row r="608" spans="1:41">
      <c r="A608" t="s">
        <v>2128</v>
      </c>
      <c r="B608" t="s">
        <v>19</v>
      </c>
      <c r="C608" t="s">
        <v>20</v>
      </c>
      <c r="D608" t="s">
        <v>21</v>
      </c>
      <c r="E608" t="s">
        <v>22</v>
      </c>
      <c r="F608" t="s">
        <v>23</v>
      </c>
      <c r="G608" t="s">
        <v>24</v>
      </c>
      <c r="H608" t="s">
        <v>25</v>
      </c>
      <c r="I608" t="s">
        <v>26</v>
      </c>
      <c r="J608">
        <v>971466933</v>
      </c>
      <c r="K608" t="s">
        <v>27</v>
      </c>
      <c r="L608" t="s">
        <v>28</v>
      </c>
      <c r="M608" t="s">
        <v>29</v>
      </c>
      <c r="N608">
        <f t="shared" si="208"/>
        <v>0</v>
      </c>
      <c r="O608">
        <f t="shared" si="209"/>
        <v>1</v>
      </c>
      <c r="P608" t="s">
        <v>29</v>
      </c>
      <c r="R608" t="s">
        <v>2017</v>
      </c>
      <c r="S608" t="s">
        <v>32</v>
      </c>
      <c r="T608" t="s">
        <v>33</v>
      </c>
      <c r="U608">
        <f t="shared" si="210"/>
        <v>10</v>
      </c>
      <c r="V608" t="s">
        <v>5002</v>
      </c>
      <c r="W608" t="s">
        <v>5004</v>
      </c>
      <c r="X608" s="25" t="s">
        <v>1996</v>
      </c>
      <c r="Y608">
        <v>2</v>
      </c>
      <c r="Z608">
        <v>107</v>
      </c>
      <c r="AA608">
        <v>1</v>
      </c>
      <c r="AB608">
        <v>1</v>
      </c>
      <c r="AC608">
        <v>10</v>
      </c>
      <c r="AD608" t="s">
        <v>30</v>
      </c>
      <c r="AE608" s="74" t="str">
        <f t="shared" si="206"/>
        <v>d06741008胡慈芳</v>
      </c>
      <c r="AF608" s="74">
        <f t="shared" si="198"/>
        <v>0</v>
      </c>
      <c r="AG608" s="74">
        <f t="shared" si="207"/>
        <v>1</v>
      </c>
      <c r="AH608" s="74">
        <f t="shared" si="199"/>
        <v>10</v>
      </c>
      <c r="AI608" s="74">
        <f t="shared" si="200"/>
        <v>0</v>
      </c>
      <c r="AJ608" s="74">
        <f t="shared" si="201"/>
        <v>0</v>
      </c>
      <c r="AK608" s="74">
        <f t="shared" si="202"/>
        <v>0</v>
      </c>
      <c r="AL608" s="73" t="str">
        <f t="shared" si="203"/>
        <v>所</v>
      </c>
      <c r="AM608" s="73" t="str">
        <f>IF($F608="學生",VLOOKUP($H608,系所名稱!$B$1:$D$122,3,FALSE),"非在校生")</f>
        <v>商研</v>
      </c>
      <c r="AN608" s="74" t="str">
        <f t="shared" si="204"/>
        <v>商研所</v>
      </c>
      <c r="AO608" s="74" t="str">
        <f t="shared" si="205"/>
        <v>商研所</v>
      </c>
    </row>
    <row r="609" spans="1:41">
      <c r="A609" t="s">
        <v>2994</v>
      </c>
      <c r="B609" t="s">
        <v>19</v>
      </c>
      <c r="C609" t="s">
        <v>20</v>
      </c>
      <c r="D609" t="s">
        <v>21</v>
      </c>
      <c r="E609" t="s">
        <v>22</v>
      </c>
      <c r="F609" t="s">
        <v>23</v>
      </c>
      <c r="G609" t="s">
        <v>24</v>
      </c>
      <c r="H609" t="s">
        <v>25</v>
      </c>
      <c r="I609" t="s">
        <v>26</v>
      </c>
      <c r="J609">
        <v>971466933</v>
      </c>
      <c r="K609" t="s">
        <v>27</v>
      </c>
      <c r="L609" t="s">
        <v>28</v>
      </c>
      <c r="M609" t="s">
        <v>29</v>
      </c>
      <c r="N609">
        <f t="shared" si="208"/>
        <v>0</v>
      </c>
      <c r="O609">
        <f t="shared" si="209"/>
        <v>1</v>
      </c>
      <c r="P609" t="s">
        <v>29</v>
      </c>
      <c r="R609" t="s">
        <v>2778</v>
      </c>
      <c r="S609" t="s">
        <v>32</v>
      </c>
      <c r="T609" t="s">
        <v>33</v>
      </c>
      <c r="U609">
        <f t="shared" si="210"/>
        <v>10</v>
      </c>
      <c r="V609" t="s">
        <v>5002</v>
      </c>
      <c r="W609" t="s">
        <v>5004</v>
      </c>
      <c r="X609" s="25" t="s">
        <v>3292</v>
      </c>
      <c r="Y609">
        <v>2</v>
      </c>
      <c r="Z609">
        <v>107</v>
      </c>
      <c r="AA609">
        <v>1</v>
      </c>
      <c r="AB609">
        <v>1</v>
      </c>
      <c r="AC609">
        <v>10</v>
      </c>
      <c r="AD609" t="s">
        <v>2995</v>
      </c>
      <c r="AE609" s="74" t="str">
        <f t="shared" si="206"/>
        <v>d06741008胡慈芳</v>
      </c>
      <c r="AF609" s="74">
        <f t="shared" si="198"/>
        <v>0</v>
      </c>
      <c r="AG609" s="74">
        <f t="shared" si="207"/>
        <v>1</v>
      </c>
      <c r="AH609" s="74">
        <f t="shared" si="199"/>
        <v>10</v>
      </c>
      <c r="AI609" s="74">
        <f t="shared" si="200"/>
        <v>0</v>
      </c>
      <c r="AJ609" s="74">
        <f t="shared" si="201"/>
        <v>0</v>
      </c>
      <c r="AK609" s="74">
        <f t="shared" si="202"/>
        <v>0</v>
      </c>
      <c r="AL609" s="73" t="str">
        <f t="shared" si="203"/>
        <v>所</v>
      </c>
      <c r="AM609" s="73" t="str">
        <f>IF($F609="學生",VLOOKUP($H609,系所名稱!$B$1:$D$122,3,FALSE),"非在校生")</f>
        <v>商研</v>
      </c>
      <c r="AN609" s="74" t="str">
        <f t="shared" si="204"/>
        <v>商研所</v>
      </c>
      <c r="AO609" s="74" t="str">
        <f t="shared" si="205"/>
        <v>商研所</v>
      </c>
    </row>
    <row r="610" spans="1:41">
      <c r="A610" t="s">
        <v>5427</v>
      </c>
      <c r="B610" t="s">
        <v>19</v>
      </c>
      <c r="C610" t="s">
        <v>20</v>
      </c>
      <c r="D610" t="s">
        <v>21</v>
      </c>
      <c r="E610" t="s">
        <v>22</v>
      </c>
      <c r="F610" t="s">
        <v>23</v>
      </c>
      <c r="G610" t="s">
        <v>24</v>
      </c>
      <c r="H610" t="s">
        <v>25</v>
      </c>
      <c r="I610" t="s">
        <v>26</v>
      </c>
      <c r="J610">
        <v>971466933</v>
      </c>
      <c r="K610" t="s">
        <v>27</v>
      </c>
      <c r="L610" t="s">
        <v>28</v>
      </c>
      <c r="M610" t="s">
        <v>29</v>
      </c>
      <c r="N610" t="s">
        <v>4952</v>
      </c>
      <c r="P610" t="s">
        <v>5380</v>
      </c>
      <c r="R610" t="s">
        <v>5385</v>
      </c>
      <c r="S610" t="s">
        <v>5428</v>
      </c>
      <c r="T610" t="s">
        <v>33</v>
      </c>
      <c r="U610">
        <v>6</v>
      </c>
      <c r="V610" t="s">
        <v>5386</v>
      </c>
      <c r="W610" t="s">
        <v>5387</v>
      </c>
      <c r="X610" s="25" t="s">
        <v>5388</v>
      </c>
      <c r="Y610">
        <v>2</v>
      </c>
      <c r="Z610">
        <v>107</v>
      </c>
      <c r="AA610">
        <v>1</v>
      </c>
      <c r="AB610">
        <v>1</v>
      </c>
      <c r="AC610">
        <v>10</v>
      </c>
      <c r="AD610" t="s">
        <v>30</v>
      </c>
      <c r="AE610" s="74" t="str">
        <f t="shared" si="206"/>
        <v>d06741008胡慈芳</v>
      </c>
      <c r="AF610" s="74">
        <f t="shared" si="198"/>
        <v>1</v>
      </c>
      <c r="AG610" s="74">
        <f t="shared" si="207"/>
        <v>0</v>
      </c>
      <c r="AH610" s="74">
        <f t="shared" si="199"/>
        <v>0</v>
      </c>
      <c r="AI610" s="74">
        <f t="shared" si="200"/>
        <v>1</v>
      </c>
      <c r="AJ610" s="74">
        <f t="shared" si="201"/>
        <v>0</v>
      </c>
      <c r="AK610" s="74">
        <f t="shared" si="202"/>
        <v>0</v>
      </c>
      <c r="AL610" s="73" t="str">
        <f t="shared" si="203"/>
        <v>所</v>
      </c>
      <c r="AM610" s="73" t="str">
        <f>IF($F610="學生",VLOOKUP($H610,系所名稱!$B$1:$D$122,3,FALSE),"非在校生")</f>
        <v>商研</v>
      </c>
      <c r="AN610" s="74" t="str">
        <f t="shared" si="204"/>
        <v>商研所</v>
      </c>
      <c r="AO610" s="74" t="str">
        <f t="shared" si="205"/>
        <v>商研所</v>
      </c>
    </row>
    <row r="611" spans="1:41">
      <c r="A611" t="s">
        <v>1390</v>
      </c>
      <c r="B611" t="s">
        <v>4947</v>
      </c>
      <c r="C611" t="s">
        <v>1392</v>
      </c>
      <c r="D611" t="s">
        <v>21</v>
      </c>
      <c r="E611" t="s">
        <v>1393</v>
      </c>
      <c r="F611" t="s">
        <v>23</v>
      </c>
      <c r="G611" t="s">
        <v>67</v>
      </c>
      <c r="H611" t="s">
        <v>1394</v>
      </c>
      <c r="I611" t="s">
        <v>41</v>
      </c>
      <c r="J611">
        <v>965444687</v>
      </c>
      <c r="K611" t="s">
        <v>1395</v>
      </c>
      <c r="L611" t="s">
        <v>28</v>
      </c>
      <c r="M611" t="s">
        <v>30</v>
      </c>
      <c r="N611">
        <f>IF($R611="網路報名",IF($P611="否",1,0),0)</f>
        <v>0</v>
      </c>
      <c r="O611">
        <f>IF($R611="網路報名",IF($P611="是",1,0),0)</f>
        <v>1</v>
      </c>
      <c r="P611" t="s">
        <v>29</v>
      </c>
      <c r="R611" t="s">
        <v>31</v>
      </c>
      <c r="S611" t="s">
        <v>1396</v>
      </c>
      <c r="T611" t="s">
        <v>1397</v>
      </c>
      <c r="U611">
        <f>IF($R611="志工",$AC611*2,IF($R611="網路報名",$AC611,0))</f>
        <v>10</v>
      </c>
      <c r="V611" t="s">
        <v>5002</v>
      </c>
      <c r="W611" t="s">
        <v>5004</v>
      </c>
      <c r="X611" s="25" t="s">
        <v>1285</v>
      </c>
      <c r="Y611">
        <v>2</v>
      </c>
      <c r="Z611">
        <v>107</v>
      </c>
      <c r="AA611">
        <v>1</v>
      </c>
      <c r="AB611">
        <v>1</v>
      </c>
      <c r="AC611">
        <v>10</v>
      </c>
      <c r="AD611" t="s">
        <v>30</v>
      </c>
      <c r="AE611" s="74" t="str">
        <f t="shared" si="206"/>
        <v>b06609039范凱淇</v>
      </c>
      <c r="AF611" s="74">
        <f t="shared" si="198"/>
        <v>0</v>
      </c>
      <c r="AG611" s="74">
        <f t="shared" si="207"/>
        <v>1</v>
      </c>
      <c r="AH611" s="74">
        <f t="shared" si="199"/>
        <v>10</v>
      </c>
      <c r="AI611" s="74">
        <f t="shared" si="200"/>
        <v>0</v>
      </c>
      <c r="AJ611" s="74">
        <f t="shared" si="201"/>
        <v>0</v>
      </c>
      <c r="AK611" s="74">
        <f t="shared" si="202"/>
        <v>0</v>
      </c>
      <c r="AL611" s="73" t="str">
        <f t="shared" si="203"/>
        <v>系</v>
      </c>
      <c r="AM611" s="73" t="str">
        <f>IF($F611="學生",VLOOKUP($H611,系所名稱!$B$1:$D$122,3,FALSE),"非在校生")</f>
        <v>其他</v>
      </c>
      <c r="AN611" s="74" t="str">
        <f t="shared" si="204"/>
        <v>其他系所</v>
      </c>
      <c r="AO611" s="74" t="str">
        <f t="shared" si="205"/>
        <v>其他系所</v>
      </c>
    </row>
    <row r="612" spans="1:41">
      <c r="A612" t="s">
        <v>1718</v>
      </c>
      <c r="B612" t="s">
        <v>1391</v>
      </c>
      <c r="C612" t="s">
        <v>1392</v>
      </c>
      <c r="D612" t="s">
        <v>21</v>
      </c>
      <c r="E612" t="s">
        <v>1393</v>
      </c>
      <c r="F612" t="s">
        <v>23</v>
      </c>
      <c r="G612" t="s">
        <v>67</v>
      </c>
      <c r="H612" t="s">
        <v>1394</v>
      </c>
      <c r="I612" t="s">
        <v>41</v>
      </c>
      <c r="J612">
        <v>965444687</v>
      </c>
      <c r="K612" t="s">
        <v>1395</v>
      </c>
      <c r="L612" t="s">
        <v>28</v>
      </c>
      <c r="M612" t="s">
        <v>30</v>
      </c>
      <c r="N612">
        <f>IF($R612="網路報名",IF($P612="否",1,0),0)</f>
        <v>0</v>
      </c>
      <c r="O612">
        <f>IF($R612="網路報名",IF($P612="是",1,0),0)</f>
        <v>1</v>
      </c>
      <c r="P612" t="s">
        <v>29</v>
      </c>
      <c r="R612" t="s">
        <v>31</v>
      </c>
      <c r="S612" t="s">
        <v>1719</v>
      </c>
      <c r="T612" t="s">
        <v>1397</v>
      </c>
      <c r="U612">
        <f>IF($R612="志工",$AC612*2,IF($R612="網路報名",$AC612,0))</f>
        <v>10</v>
      </c>
      <c r="V612" t="s">
        <v>5002</v>
      </c>
      <c r="W612" t="s">
        <v>5004</v>
      </c>
      <c r="X612" s="25" t="s">
        <v>1567</v>
      </c>
      <c r="Y612">
        <v>2</v>
      </c>
      <c r="Z612">
        <v>107</v>
      </c>
      <c r="AA612">
        <v>1</v>
      </c>
      <c r="AB612">
        <v>1</v>
      </c>
      <c r="AC612">
        <v>10</v>
      </c>
      <c r="AE612" s="74" t="str">
        <f t="shared" si="206"/>
        <v>b06609039范凱淇</v>
      </c>
      <c r="AF612" s="74">
        <f t="shared" si="198"/>
        <v>0</v>
      </c>
      <c r="AG612" s="74">
        <f t="shared" si="207"/>
        <v>1</v>
      </c>
      <c r="AH612" s="74">
        <f t="shared" si="199"/>
        <v>10</v>
      </c>
      <c r="AI612" s="74">
        <f t="shared" si="200"/>
        <v>0</v>
      </c>
      <c r="AJ612" s="74">
        <f t="shared" si="201"/>
        <v>0</v>
      </c>
      <c r="AK612" s="74">
        <f t="shared" si="202"/>
        <v>0</v>
      </c>
      <c r="AL612" s="73" t="str">
        <f t="shared" si="203"/>
        <v>系</v>
      </c>
      <c r="AM612" s="73" t="str">
        <f>IF($F612="學生",VLOOKUP($H612,系所名稱!$B$1:$D$122,3,FALSE),"非在校生")</f>
        <v>其他</v>
      </c>
      <c r="AN612" s="74" t="str">
        <f t="shared" si="204"/>
        <v>其他系所</v>
      </c>
      <c r="AO612" s="74" t="str">
        <f t="shared" si="205"/>
        <v>其他系所</v>
      </c>
    </row>
    <row r="613" spans="1:41">
      <c r="A613" t="s">
        <v>2525</v>
      </c>
      <c r="B613" t="s">
        <v>1391</v>
      </c>
      <c r="C613" t="s">
        <v>1392</v>
      </c>
      <c r="D613" t="s">
        <v>21</v>
      </c>
      <c r="E613" t="s">
        <v>1393</v>
      </c>
      <c r="F613" t="s">
        <v>23</v>
      </c>
      <c r="G613" t="s">
        <v>67</v>
      </c>
      <c r="H613" t="s">
        <v>1394</v>
      </c>
      <c r="I613" t="s">
        <v>41</v>
      </c>
      <c r="J613">
        <v>965444687</v>
      </c>
      <c r="K613" t="s">
        <v>1395</v>
      </c>
      <c r="L613" t="s">
        <v>28</v>
      </c>
      <c r="M613" t="s">
        <v>30</v>
      </c>
      <c r="N613">
        <f>IF($R613="網路報名",IF($P613="否",1,0),0)</f>
        <v>0</v>
      </c>
      <c r="O613">
        <f>IF($R613="網路報名",IF($P613="是",1,0),0)</f>
        <v>1</v>
      </c>
      <c r="P613" t="s">
        <v>29</v>
      </c>
      <c r="R613" t="s">
        <v>2017</v>
      </c>
      <c r="S613" t="s">
        <v>1719</v>
      </c>
      <c r="T613" t="s">
        <v>1397</v>
      </c>
      <c r="U613">
        <f>IF($R613="志工",$AC613*2,IF($R613="網路報名",$AC613,0))</f>
        <v>10</v>
      </c>
      <c r="V613" t="s">
        <v>5002</v>
      </c>
      <c r="W613" t="s">
        <v>5004</v>
      </c>
      <c r="X613" s="25" t="s">
        <v>1996</v>
      </c>
      <c r="Y613">
        <v>2</v>
      </c>
      <c r="Z613">
        <v>107</v>
      </c>
      <c r="AA613">
        <v>1</v>
      </c>
      <c r="AB613">
        <v>1</v>
      </c>
      <c r="AC613">
        <v>10</v>
      </c>
      <c r="AD613" t="s">
        <v>30</v>
      </c>
      <c r="AE613" s="74" t="str">
        <f t="shared" si="206"/>
        <v>b06609039范凱淇</v>
      </c>
      <c r="AF613" s="74">
        <f t="shared" si="198"/>
        <v>0</v>
      </c>
      <c r="AG613" s="74">
        <f t="shared" si="207"/>
        <v>1</v>
      </c>
      <c r="AH613" s="74">
        <f t="shared" si="199"/>
        <v>10</v>
      </c>
      <c r="AI613" s="74">
        <f t="shared" si="200"/>
        <v>0</v>
      </c>
      <c r="AJ613" s="74">
        <f t="shared" si="201"/>
        <v>0</v>
      </c>
      <c r="AK613" s="74">
        <f t="shared" si="202"/>
        <v>0</v>
      </c>
      <c r="AL613" s="73" t="str">
        <f t="shared" si="203"/>
        <v>系</v>
      </c>
      <c r="AM613" s="73" t="str">
        <f>IF($F613="學生",VLOOKUP($H613,系所名稱!$B$1:$D$122,3,FALSE),"非在校生")</f>
        <v>其他</v>
      </c>
      <c r="AN613" s="74" t="str">
        <f t="shared" si="204"/>
        <v>其他系所</v>
      </c>
      <c r="AO613" s="74" t="str">
        <f t="shared" si="205"/>
        <v>其他系所</v>
      </c>
    </row>
    <row r="614" spans="1:41">
      <c r="A614" t="s">
        <v>2996</v>
      </c>
      <c r="B614" t="s">
        <v>1391</v>
      </c>
      <c r="C614" t="s">
        <v>1392</v>
      </c>
      <c r="D614" t="s">
        <v>21</v>
      </c>
      <c r="E614" t="s">
        <v>1393</v>
      </c>
      <c r="F614" t="s">
        <v>23</v>
      </c>
      <c r="G614" t="s">
        <v>67</v>
      </c>
      <c r="H614" t="s">
        <v>1394</v>
      </c>
      <c r="I614" t="s">
        <v>41</v>
      </c>
      <c r="J614">
        <v>965444687</v>
      </c>
      <c r="K614" t="s">
        <v>1395</v>
      </c>
      <c r="L614" t="s">
        <v>28</v>
      </c>
      <c r="M614" t="s">
        <v>30</v>
      </c>
      <c r="N614">
        <f>IF($R614="網路報名",IF($P614="否",1,0),0)</f>
        <v>0</v>
      </c>
      <c r="O614">
        <f>IF($R614="網路報名",IF($P614="是",1,0),0)</f>
        <v>1</v>
      </c>
      <c r="P614" t="s">
        <v>29</v>
      </c>
      <c r="R614" t="s">
        <v>2778</v>
      </c>
      <c r="S614" t="s">
        <v>1719</v>
      </c>
      <c r="T614" t="s">
        <v>1397</v>
      </c>
      <c r="U614">
        <f>IF($R614="志工",$AC614*2,IF($R614="網路報名",$AC614,0))</f>
        <v>10</v>
      </c>
      <c r="V614" t="s">
        <v>5002</v>
      </c>
      <c r="W614" t="s">
        <v>5004</v>
      </c>
      <c r="X614" s="25" t="s">
        <v>3292</v>
      </c>
      <c r="Y614">
        <v>2</v>
      </c>
      <c r="Z614">
        <v>107</v>
      </c>
      <c r="AA614">
        <v>1</v>
      </c>
      <c r="AB614">
        <v>1</v>
      </c>
      <c r="AC614">
        <v>10</v>
      </c>
      <c r="AD614" t="s">
        <v>30</v>
      </c>
      <c r="AE614" s="74" t="str">
        <f t="shared" si="206"/>
        <v>b06609039范凱淇</v>
      </c>
      <c r="AF614" s="74">
        <f t="shared" si="198"/>
        <v>0</v>
      </c>
      <c r="AG614" s="74">
        <f t="shared" si="207"/>
        <v>1</v>
      </c>
      <c r="AH614" s="74">
        <f t="shared" si="199"/>
        <v>10</v>
      </c>
      <c r="AI614" s="74">
        <f t="shared" si="200"/>
        <v>0</v>
      </c>
      <c r="AJ614" s="74">
        <f t="shared" si="201"/>
        <v>0</v>
      </c>
      <c r="AK614" s="74">
        <f t="shared" si="202"/>
        <v>0</v>
      </c>
      <c r="AL614" s="73" t="str">
        <f t="shared" si="203"/>
        <v>系</v>
      </c>
      <c r="AM614" s="73" t="str">
        <f>IF($F614="學生",VLOOKUP($H614,系所名稱!$B$1:$D$122,3,FALSE),"非在校生")</f>
        <v>其他</v>
      </c>
      <c r="AN614" s="74" t="str">
        <f t="shared" si="204"/>
        <v>其他系所</v>
      </c>
      <c r="AO614" s="74" t="str">
        <f t="shared" si="205"/>
        <v>其他系所</v>
      </c>
    </row>
    <row r="615" spans="1:41">
      <c r="A615" t="s">
        <v>3671</v>
      </c>
      <c r="B615" t="s">
        <v>1391</v>
      </c>
      <c r="C615" t="s">
        <v>1392</v>
      </c>
      <c r="D615" t="s">
        <v>21</v>
      </c>
      <c r="E615" t="s">
        <v>1393</v>
      </c>
      <c r="F615" t="s">
        <v>23</v>
      </c>
      <c r="G615" t="s">
        <v>67</v>
      </c>
      <c r="H615" t="s">
        <v>1394</v>
      </c>
      <c r="I615" t="s">
        <v>41</v>
      </c>
      <c r="J615">
        <v>965444687</v>
      </c>
      <c r="K615" t="s">
        <v>1395</v>
      </c>
      <c r="L615" t="s">
        <v>28</v>
      </c>
      <c r="M615" t="s">
        <v>30</v>
      </c>
      <c r="N615">
        <f>IF($R615="網路報名",IF($P615="否",1,0),0)</f>
        <v>0</v>
      </c>
      <c r="O615">
        <f>IF($R615="網路報名",IF($P615="是",1,0),0)</f>
        <v>1</v>
      </c>
      <c r="P615" t="s">
        <v>29</v>
      </c>
      <c r="R615" t="s">
        <v>3588</v>
      </c>
      <c r="S615" t="s">
        <v>1719</v>
      </c>
      <c r="T615" t="s">
        <v>1397</v>
      </c>
      <c r="U615">
        <f>IF($R615="志工",$AC615*2,IF($R615="網路報名",$AC615,0))</f>
        <v>10</v>
      </c>
      <c r="V615" t="s">
        <v>5002</v>
      </c>
      <c r="W615" t="s">
        <v>5004</v>
      </c>
      <c r="X615" s="25" t="s">
        <v>3481</v>
      </c>
      <c r="Y615">
        <v>2</v>
      </c>
      <c r="Z615">
        <v>107</v>
      </c>
      <c r="AA615">
        <v>1</v>
      </c>
      <c r="AB615">
        <v>1</v>
      </c>
      <c r="AC615">
        <v>10</v>
      </c>
      <c r="AD615" t="s">
        <v>30</v>
      </c>
      <c r="AE615" s="74" t="str">
        <f t="shared" si="206"/>
        <v>b06609039范凱淇</v>
      </c>
      <c r="AF615" s="74">
        <f t="shared" si="198"/>
        <v>0</v>
      </c>
      <c r="AG615" s="74">
        <f t="shared" si="207"/>
        <v>1</v>
      </c>
      <c r="AH615" s="74">
        <f t="shared" si="199"/>
        <v>10</v>
      </c>
      <c r="AI615" s="74">
        <f t="shared" si="200"/>
        <v>0</v>
      </c>
      <c r="AJ615" s="74">
        <f t="shared" si="201"/>
        <v>0</v>
      </c>
      <c r="AK615" s="74">
        <f t="shared" si="202"/>
        <v>0</v>
      </c>
      <c r="AL615" s="73" t="str">
        <f t="shared" si="203"/>
        <v>系</v>
      </c>
      <c r="AM615" s="73" t="str">
        <f>IF($F615="學生",VLOOKUP($H615,系所名稱!$B$1:$D$122,3,FALSE),"非在校生")</f>
        <v>其他</v>
      </c>
      <c r="AN615" s="74" t="str">
        <f t="shared" si="204"/>
        <v>其他系所</v>
      </c>
      <c r="AO615" s="74" t="str">
        <f t="shared" si="205"/>
        <v>其他系所</v>
      </c>
    </row>
    <row r="616" spans="1:41">
      <c r="B616" t="s">
        <v>1391</v>
      </c>
      <c r="T616" t="s">
        <v>1397</v>
      </c>
      <c r="V616" t="s">
        <v>5839</v>
      </c>
      <c r="X616" s="25" t="s">
        <v>5001</v>
      </c>
      <c r="AE616" s="74" t="str">
        <f t="shared" si="206"/>
        <v>b06609039范凱淇</v>
      </c>
      <c r="AF616" s="74"/>
      <c r="AG616" s="74">
        <f t="shared" si="207"/>
        <v>0</v>
      </c>
      <c r="AH616" s="74">
        <v>-50</v>
      </c>
      <c r="AI616" s="74"/>
      <c r="AJ616" s="74"/>
      <c r="AK616" s="74"/>
      <c r="AL616" s="73"/>
      <c r="AM616" s="73" t="str">
        <f>IF($F616="學生",VLOOKUP($H616,系所名稱!$B$1:$D$122,3,FALSE),"非在校生")</f>
        <v>非在校生</v>
      </c>
      <c r="AN616" s="74"/>
      <c r="AO616" s="74"/>
    </row>
    <row r="617" spans="1:41">
      <c r="A617" t="s">
        <v>4963</v>
      </c>
      <c r="B617" t="s">
        <v>1391</v>
      </c>
      <c r="C617" t="s">
        <v>1392</v>
      </c>
      <c r="D617" t="s">
        <v>21</v>
      </c>
      <c r="E617" t="s">
        <v>1393</v>
      </c>
      <c r="F617" t="s">
        <v>23</v>
      </c>
      <c r="G617" t="s">
        <v>67</v>
      </c>
      <c r="H617" t="s">
        <v>1394</v>
      </c>
      <c r="I617" t="s">
        <v>41</v>
      </c>
      <c r="J617">
        <v>965444687</v>
      </c>
      <c r="K617" t="s">
        <v>1395</v>
      </c>
      <c r="L617" t="s">
        <v>28</v>
      </c>
      <c r="M617" t="s">
        <v>30</v>
      </c>
      <c r="N617" t="s">
        <v>4952</v>
      </c>
      <c r="P617" t="s">
        <v>30</v>
      </c>
      <c r="R617" s="78" t="s">
        <v>283</v>
      </c>
      <c r="S617" t="s">
        <v>1719</v>
      </c>
      <c r="T617" t="s">
        <v>1397</v>
      </c>
      <c r="U617">
        <v>6</v>
      </c>
      <c r="V617" t="s">
        <v>5002</v>
      </c>
      <c r="W617" t="s">
        <v>5004</v>
      </c>
      <c r="X617" s="25" t="s">
        <v>4981</v>
      </c>
      <c r="Y617">
        <v>2</v>
      </c>
      <c r="Z617">
        <v>107</v>
      </c>
      <c r="AA617">
        <v>1</v>
      </c>
      <c r="AB617">
        <v>1</v>
      </c>
      <c r="AC617">
        <v>10</v>
      </c>
      <c r="AD617" t="s">
        <v>30</v>
      </c>
      <c r="AE617" s="74" t="str">
        <f t="shared" si="206"/>
        <v>b06609039范凱淇</v>
      </c>
      <c r="AF617" s="74">
        <f t="shared" ref="AF617:AF648" si="211">IF($R617="網路報名",IF($P617="否",1,0),0)</f>
        <v>1</v>
      </c>
      <c r="AG617" s="74">
        <f t="shared" si="207"/>
        <v>0</v>
      </c>
      <c r="AH617" s="74">
        <f t="shared" ref="AH617:AH648" si="212">IF(R617="志工",AC617*2,IF(AG617=1,AC617,0))</f>
        <v>0</v>
      </c>
      <c r="AI617" s="74">
        <f t="shared" ref="AI617:AI648" si="213">IF(AB617=1,IF(AF617=1,1,0),0)</f>
        <v>1</v>
      </c>
      <c r="AJ617" s="74">
        <f t="shared" ref="AJ617:AJ648" si="214">IF(R617="現場報名",1,0)</f>
        <v>0</v>
      </c>
      <c r="AK617" s="74">
        <f t="shared" ref="AK617:AK648" si="215">IF(R617="志工",1,0)</f>
        <v>0</v>
      </c>
      <c r="AL617" s="73" t="str">
        <f t="shared" ref="AL617:AL648" si="216">IF($F617="學生",IF($I617="學士班","系","所"),"其他")</f>
        <v>系</v>
      </c>
      <c r="AM617" s="73" t="str">
        <f>IF($F617="學生",VLOOKUP($H617,系所名稱!$B$1:$D$122,3,FALSE),"非在校生")</f>
        <v>其他</v>
      </c>
      <c r="AN617" s="74" t="str">
        <f t="shared" ref="AN617:AN648" si="217">IF($AM617="EMBA","EMBA",IF($AM617="GMBA","GMBA",IF($AM617="EiMBA","EiMBA",IF($AM617="其他","其他系所",IF($AM617="非在校生","其他",CONCATENATE($AM617,$AL617))))))</f>
        <v>其他系所</v>
      </c>
      <c r="AO617" s="74" t="str">
        <f t="shared" ref="AO617:AO648" si="218">IF($AN617="會計所","會研所",$AN617)</f>
        <v>其他系所</v>
      </c>
    </row>
    <row r="618" spans="1:41">
      <c r="A618" t="s">
        <v>1101</v>
      </c>
      <c r="B618" t="s">
        <v>1102</v>
      </c>
      <c r="C618" t="s">
        <v>1103</v>
      </c>
      <c r="D618" t="s">
        <v>21</v>
      </c>
      <c r="E618" t="s">
        <v>1104</v>
      </c>
      <c r="F618" t="s">
        <v>23</v>
      </c>
      <c r="G618" t="s">
        <v>24</v>
      </c>
      <c r="H618" t="s">
        <v>40</v>
      </c>
      <c r="I618" t="s">
        <v>50</v>
      </c>
      <c r="J618">
        <v>989118453</v>
      </c>
      <c r="K618" t="s">
        <v>1105</v>
      </c>
      <c r="L618" t="s">
        <v>28</v>
      </c>
      <c r="M618" t="s">
        <v>30</v>
      </c>
      <c r="N618">
        <f t="shared" ref="N618:N625" si="219">IF($R618="網路報名",IF($P618="否",1,0),0)</f>
        <v>0</v>
      </c>
      <c r="O618">
        <f t="shared" ref="O618:O625" si="220">IF($R618="網路報名",IF($P618="是",1,0),0)</f>
        <v>1</v>
      </c>
      <c r="P618" t="s">
        <v>29</v>
      </c>
      <c r="R618" t="s">
        <v>1063</v>
      </c>
      <c r="S618" t="s">
        <v>1106</v>
      </c>
      <c r="T618" t="s">
        <v>1107</v>
      </c>
      <c r="U618">
        <f t="shared" ref="U618:U625" si="221">IF($R618="志工",$AC618*2,IF($R618="網路報名",$AC618,0))</f>
        <v>10</v>
      </c>
      <c r="V618" t="s">
        <v>5002</v>
      </c>
      <c r="W618" t="s">
        <v>5004</v>
      </c>
      <c r="X618" s="25" t="s">
        <v>1065</v>
      </c>
      <c r="Y618">
        <v>2</v>
      </c>
      <c r="Z618">
        <v>107</v>
      </c>
      <c r="AA618">
        <v>1</v>
      </c>
      <c r="AB618">
        <v>1</v>
      </c>
      <c r="AC618">
        <v>10</v>
      </c>
      <c r="AD618" t="s">
        <v>30</v>
      </c>
      <c r="AE618" s="74" t="str">
        <f t="shared" si="206"/>
        <v>r07724036唐  薇</v>
      </c>
      <c r="AF618" s="74">
        <f t="shared" si="211"/>
        <v>0</v>
      </c>
      <c r="AG618" s="74">
        <f t="shared" si="207"/>
        <v>1</v>
      </c>
      <c r="AH618" s="74">
        <f t="shared" si="212"/>
        <v>10</v>
      </c>
      <c r="AI618" s="74">
        <f t="shared" si="213"/>
        <v>0</v>
      </c>
      <c r="AJ618" s="74">
        <f t="shared" si="214"/>
        <v>0</v>
      </c>
      <c r="AK618" s="74">
        <f t="shared" si="215"/>
        <v>0</v>
      </c>
      <c r="AL618" s="73" t="str">
        <f t="shared" si="216"/>
        <v>所</v>
      </c>
      <c r="AM618" s="73" t="str">
        <f>IF($F618="學生",VLOOKUP($H618,系所名稱!$B$1:$D$122,3,FALSE),"非在校生")</f>
        <v>國企</v>
      </c>
      <c r="AN618" s="74" t="str">
        <f t="shared" si="217"/>
        <v>國企所</v>
      </c>
      <c r="AO618" s="74" t="str">
        <f t="shared" si="218"/>
        <v>國企所</v>
      </c>
    </row>
    <row r="619" spans="1:41">
      <c r="B619" t="s">
        <v>1972</v>
      </c>
      <c r="F619" t="s">
        <v>1973</v>
      </c>
      <c r="L619" t="s">
        <v>277</v>
      </c>
      <c r="M619" t="s">
        <v>29</v>
      </c>
      <c r="N619">
        <f t="shared" si="219"/>
        <v>0</v>
      </c>
      <c r="O619">
        <f t="shared" si="220"/>
        <v>0</v>
      </c>
      <c r="P619" t="s">
        <v>29</v>
      </c>
      <c r="R619" t="s">
        <v>216</v>
      </c>
      <c r="T619" t="s">
        <v>277</v>
      </c>
      <c r="U619">
        <f t="shared" si="221"/>
        <v>0</v>
      </c>
      <c r="V619" t="s">
        <v>5002</v>
      </c>
      <c r="W619" t="s">
        <v>5004</v>
      </c>
      <c r="X619" s="25" t="s">
        <v>1567</v>
      </c>
      <c r="Y619">
        <v>2</v>
      </c>
      <c r="Z619">
        <v>107</v>
      </c>
      <c r="AA619">
        <v>1</v>
      </c>
      <c r="AB619">
        <v>1</v>
      </c>
      <c r="AC619">
        <v>10</v>
      </c>
      <c r="AE619" s="74" t="str">
        <f t="shared" si="206"/>
        <v>其他唐千x</v>
      </c>
      <c r="AF619" s="74">
        <f t="shared" si="211"/>
        <v>0</v>
      </c>
      <c r="AG619" s="74">
        <f t="shared" si="207"/>
        <v>0</v>
      </c>
      <c r="AH619" s="74">
        <f t="shared" si="212"/>
        <v>0</v>
      </c>
      <c r="AI619" s="74">
        <f t="shared" si="213"/>
        <v>0</v>
      </c>
      <c r="AJ619" s="74">
        <f t="shared" si="214"/>
        <v>1</v>
      </c>
      <c r="AK619" s="74">
        <f t="shared" si="215"/>
        <v>0</v>
      </c>
      <c r="AL619" s="73" t="str">
        <f t="shared" si="216"/>
        <v>其他</v>
      </c>
      <c r="AM619" s="73" t="str">
        <f>IF($F619="學生",VLOOKUP($H619,系所名稱!$B$1:$D$122,3,FALSE),"非在校生")</f>
        <v>非在校生</v>
      </c>
      <c r="AN619" s="74" t="str">
        <f t="shared" si="217"/>
        <v>其他</v>
      </c>
      <c r="AO619" s="74" t="str">
        <f t="shared" si="218"/>
        <v>其他</v>
      </c>
    </row>
    <row r="620" spans="1:41">
      <c r="A620" t="s">
        <v>567</v>
      </c>
      <c r="B620" t="s">
        <v>568</v>
      </c>
      <c r="C620" t="s">
        <v>569</v>
      </c>
      <c r="D620" t="s">
        <v>38</v>
      </c>
      <c r="E620" t="s">
        <v>570</v>
      </c>
      <c r="F620" t="s">
        <v>23</v>
      </c>
      <c r="G620" t="s">
        <v>571</v>
      </c>
      <c r="H620" t="s">
        <v>572</v>
      </c>
      <c r="I620" t="s">
        <v>41</v>
      </c>
      <c r="J620">
        <v>920982787</v>
      </c>
      <c r="K620" t="s">
        <v>573</v>
      </c>
      <c r="L620" t="s">
        <v>28</v>
      </c>
      <c r="M620" t="s">
        <v>29</v>
      </c>
      <c r="N620">
        <f t="shared" si="219"/>
        <v>0</v>
      </c>
      <c r="O620">
        <f t="shared" si="220"/>
        <v>1</v>
      </c>
      <c r="P620" t="s">
        <v>29</v>
      </c>
      <c r="R620" s="1" t="s">
        <v>365</v>
      </c>
      <c r="S620" t="s">
        <v>574</v>
      </c>
      <c r="T620" t="s">
        <v>575</v>
      </c>
      <c r="U620">
        <f t="shared" si="221"/>
        <v>10</v>
      </c>
      <c r="V620" t="s">
        <v>5002</v>
      </c>
      <c r="W620" t="s">
        <v>5004</v>
      </c>
      <c r="X620" s="88" t="s">
        <v>359</v>
      </c>
      <c r="Y620">
        <v>2</v>
      </c>
      <c r="Z620">
        <v>107</v>
      </c>
      <c r="AA620">
        <v>1</v>
      </c>
      <c r="AB620">
        <v>1</v>
      </c>
      <c r="AC620">
        <v>10</v>
      </c>
      <c r="AD620" t="s">
        <v>30</v>
      </c>
      <c r="AE620" s="74" t="str">
        <f t="shared" si="206"/>
        <v>b06402026唐裕翔</v>
      </c>
      <c r="AF620" s="74">
        <f t="shared" si="211"/>
        <v>0</v>
      </c>
      <c r="AG620" s="74">
        <f t="shared" si="207"/>
        <v>1</v>
      </c>
      <c r="AH620" s="74">
        <f t="shared" si="212"/>
        <v>10</v>
      </c>
      <c r="AI620" s="74">
        <f t="shared" si="213"/>
        <v>0</v>
      </c>
      <c r="AJ620" s="74">
        <f t="shared" si="214"/>
        <v>0</v>
      </c>
      <c r="AK620" s="74">
        <f t="shared" si="215"/>
        <v>0</v>
      </c>
      <c r="AL620" s="73" t="str">
        <f t="shared" si="216"/>
        <v>系</v>
      </c>
      <c r="AM620" s="73" t="str">
        <f>IF($F620="學生",VLOOKUP($H620,系所名稱!$B$1:$D$122,3,FALSE),"非在校生")</f>
        <v>其他</v>
      </c>
      <c r="AN620" s="74" t="str">
        <f t="shared" si="217"/>
        <v>其他系所</v>
      </c>
      <c r="AO620" s="74" t="str">
        <f t="shared" si="218"/>
        <v>其他系所</v>
      </c>
    </row>
    <row r="621" spans="1:41">
      <c r="A621" t="s">
        <v>1569</v>
      </c>
      <c r="B621" t="s">
        <v>568</v>
      </c>
      <c r="C621" t="s">
        <v>569</v>
      </c>
      <c r="D621" t="s">
        <v>38</v>
      </c>
      <c r="E621" t="s">
        <v>570</v>
      </c>
      <c r="F621" t="s">
        <v>23</v>
      </c>
      <c r="G621" t="s">
        <v>571</v>
      </c>
      <c r="H621" t="s">
        <v>572</v>
      </c>
      <c r="I621" t="s">
        <v>41</v>
      </c>
      <c r="J621">
        <v>920982787</v>
      </c>
      <c r="K621" t="s">
        <v>573</v>
      </c>
      <c r="L621" t="s">
        <v>28</v>
      </c>
      <c r="M621" t="s">
        <v>30</v>
      </c>
      <c r="N621">
        <f t="shared" si="219"/>
        <v>1</v>
      </c>
      <c r="O621">
        <f t="shared" si="220"/>
        <v>0</v>
      </c>
      <c r="P621" t="s">
        <v>30</v>
      </c>
      <c r="R621" t="s">
        <v>31</v>
      </c>
      <c r="S621" t="s">
        <v>574</v>
      </c>
      <c r="T621" t="s">
        <v>575</v>
      </c>
      <c r="U621">
        <f t="shared" si="221"/>
        <v>10</v>
      </c>
      <c r="V621" t="s">
        <v>5002</v>
      </c>
      <c r="W621" t="s">
        <v>5004</v>
      </c>
      <c r="X621" s="25" t="s">
        <v>1567</v>
      </c>
      <c r="Y621">
        <v>2</v>
      </c>
      <c r="Z621">
        <v>107</v>
      </c>
      <c r="AA621">
        <v>1</v>
      </c>
      <c r="AB621">
        <v>1</v>
      </c>
      <c r="AC621">
        <v>10</v>
      </c>
      <c r="AE621" s="74" t="str">
        <f t="shared" si="206"/>
        <v>b06402026唐裕翔</v>
      </c>
      <c r="AF621" s="74">
        <f t="shared" si="211"/>
        <v>1</v>
      </c>
      <c r="AG621" s="74">
        <f t="shared" si="207"/>
        <v>0</v>
      </c>
      <c r="AH621" s="74">
        <f t="shared" si="212"/>
        <v>0</v>
      </c>
      <c r="AI621" s="74">
        <f t="shared" si="213"/>
        <v>1</v>
      </c>
      <c r="AJ621" s="74">
        <f t="shared" si="214"/>
        <v>0</v>
      </c>
      <c r="AK621" s="74">
        <f t="shared" si="215"/>
        <v>0</v>
      </c>
      <c r="AL621" s="73" t="str">
        <f t="shared" si="216"/>
        <v>系</v>
      </c>
      <c r="AM621" s="73" t="str">
        <f>IF($F621="學生",VLOOKUP($H621,系所名稱!$B$1:$D$122,3,FALSE),"非在校生")</f>
        <v>其他</v>
      </c>
      <c r="AN621" s="74" t="str">
        <f t="shared" si="217"/>
        <v>其他系所</v>
      </c>
      <c r="AO621" s="74" t="str">
        <f t="shared" si="218"/>
        <v>其他系所</v>
      </c>
    </row>
    <row r="622" spans="1:41">
      <c r="A622" t="s">
        <v>183</v>
      </c>
      <c r="B622" t="s">
        <v>184</v>
      </c>
      <c r="C622" t="s">
        <v>185</v>
      </c>
      <c r="D622" t="s">
        <v>38</v>
      </c>
      <c r="E622" t="s">
        <v>186</v>
      </c>
      <c r="F622" t="s">
        <v>23</v>
      </c>
      <c r="G622" t="s">
        <v>24</v>
      </c>
      <c r="H622" t="s">
        <v>187</v>
      </c>
      <c r="I622" t="s">
        <v>41</v>
      </c>
      <c r="J622">
        <v>963524331</v>
      </c>
      <c r="K622" t="s">
        <v>188</v>
      </c>
      <c r="L622" t="s">
        <v>28</v>
      </c>
      <c r="M622" t="s">
        <v>29</v>
      </c>
      <c r="N622">
        <f t="shared" si="219"/>
        <v>0</v>
      </c>
      <c r="O622">
        <f t="shared" si="220"/>
        <v>1</v>
      </c>
      <c r="P622" t="s">
        <v>29</v>
      </c>
      <c r="R622" t="s">
        <v>31</v>
      </c>
      <c r="S622" t="s">
        <v>189</v>
      </c>
      <c r="T622" t="s">
        <v>190</v>
      </c>
      <c r="U622">
        <f t="shared" si="221"/>
        <v>10</v>
      </c>
      <c r="V622" t="s">
        <v>5002</v>
      </c>
      <c r="W622" t="s">
        <v>5004</v>
      </c>
      <c r="X622" s="25" t="s">
        <v>289</v>
      </c>
      <c r="Y622">
        <v>2</v>
      </c>
      <c r="Z622">
        <v>107</v>
      </c>
      <c r="AA622">
        <v>1</v>
      </c>
      <c r="AB622">
        <v>1</v>
      </c>
      <c r="AC622">
        <v>10</v>
      </c>
      <c r="AD622" t="s">
        <v>30</v>
      </c>
      <c r="AE622" s="74" t="str">
        <f t="shared" si="206"/>
        <v>b07701150孫利東</v>
      </c>
      <c r="AF622" s="74">
        <f t="shared" si="211"/>
        <v>0</v>
      </c>
      <c r="AG622" s="74">
        <f t="shared" si="207"/>
        <v>1</v>
      </c>
      <c r="AH622" s="74">
        <f t="shared" si="212"/>
        <v>10</v>
      </c>
      <c r="AI622" s="74">
        <f t="shared" si="213"/>
        <v>0</v>
      </c>
      <c r="AJ622" s="74">
        <f t="shared" si="214"/>
        <v>0</v>
      </c>
      <c r="AK622" s="74">
        <f t="shared" si="215"/>
        <v>0</v>
      </c>
      <c r="AL622" s="73" t="str">
        <f t="shared" si="216"/>
        <v>系</v>
      </c>
      <c r="AM622" s="73" t="str">
        <f>IF($F622="學生",VLOOKUP($H622,系所名稱!$B$1:$D$122,3,FALSE),"非在校生")</f>
        <v>工管</v>
      </c>
      <c r="AN622" s="74" t="str">
        <f t="shared" si="217"/>
        <v>工管系</v>
      </c>
      <c r="AO622" s="74" t="str">
        <f t="shared" si="218"/>
        <v>工管系</v>
      </c>
    </row>
    <row r="623" spans="1:41">
      <c r="A623" t="s">
        <v>1046</v>
      </c>
      <c r="B623" t="s">
        <v>1047</v>
      </c>
      <c r="C623" t="s">
        <v>1048</v>
      </c>
      <c r="D623" t="s">
        <v>21</v>
      </c>
      <c r="E623" t="s">
        <v>1049</v>
      </c>
      <c r="F623" t="s">
        <v>23</v>
      </c>
      <c r="G623" t="s">
        <v>58</v>
      </c>
      <c r="H623" t="s">
        <v>852</v>
      </c>
      <c r="I623" t="s">
        <v>41</v>
      </c>
      <c r="J623">
        <v>955585976</v>
      </c>
      <c r="K623" t="s">
        <v>1050</v>
      </c>
      <c r="L623" t="s">
        <v>28</v>
      </c>
      <c r="M623" t="s">
        <v>29</v>
      </c>
      <c r="N623">
        <f t="shared" si="219"/>
        <v>0</v>
      </c>
      <c r="O623">
        <f t="shared" si="220"/>
        <v>0</v>
      </c>
      <c r="P623" t="s">
        <v>29</v>
      </c>
      <c r="R623" t="s">
        <v>1045</v>
      </c>
      <c r="T623" t="s">
        <v>1051</v>
      </c>
      <c r="U623">
        <f t="shared" si="221"/>
        <v>0</v>
      </c>
      <c r="V623" t="s">
        <v>5002</v>
      </c>
      <c r="W623" t="s">
        <v>5004</v>
      </c>
      <c r="X623" s="25" t="s">
        <v>923</v>
      </c>
      <c r="Y623">
        <v>2</v>
      </c>
      <c r="Z623">
        <v>107</v>
      </c>
      <c r="AA623">
        <v>1</v>
      </c>
      <c r="AB623">
        <v>1</v>
      </c>
      <c r="AC623">
        <v>10</v>
      </c>
      <c r="AE623" s="74" t="str">
        <f t="shared" si="206"/>
        <v>b05101006孫嘉芯</v>
      </c>
      <c r="AF623" s="74">
        <f t="shared" si="211"/>
        <v>0</v>
      </c>
      <c r="AG623" s="74">
        <f t="shared" si="207"/>
        <v>0</v>
      </c>
      <c r="AH623" s="74">
        <f t="shared" si="212"/>
        <v>0</v>
      </c>
      <c r="AI623" s="74">
        <f t="shared" si="213"/>
        <v>0</v>
      </c>
      <c r="AJ623" s="74">
        <f t="shared" si="214"/>
        <v>1</v>
      </c>
      <c r="AK623" s="74">
        <f t="shared" si="215"/>
        <v>0</v>
      </c>
      <c r="AL623" s="73" t="str">
        <f t="shared" si="216"/>
        <v>系</v>
      </c>
      <c r="AM623" s="73" t="str">
        <f>IF($F623="學生",VLOOKUP($H623,系所名稱!$B$1:$D$122,3,FALSE),"非在校生")</f>
        <v>其他</v>
      </c>
      <c r="AN623" s="74" t="str">
        <f t="shared" si="217"/>
        <v>其他系所</v>
      </c>
      <c r="AO623" s="74" t="str">
        <f t="shared" si="218"/>
        <v>其他系所</v>
      </c>
    </row>
    <row r="624" spans="1:41">
      <c r="A624" t="s">
        <v>1228</v>
      </c>
      <c r="B624" t="s">
        <v>1229</v>
      </c>
      <c r="C624" t="s">
        <v>1230</v>
      </c>
      <c r="D624" t="s">
        <v>21</v>
      </c>
      <c r="E624" t="s">
        <v>1231</v>
      </c>
      <c r="F624" t="s">
        <v>23</v>
      </c>
      <c r="G624" t="s">
        <v>24</v>
      </c>
      <c r="H624" t="s">
        <v>257</v>
      </c>
      <c r="I624" t="s">
        <v>50</v>
      </c>
      <c r="J624">
        <v>981369182</v>
      </c>
      <c r="K624" t="s">
        <v>1232</v>
      </c>
      <c r="L624" t="s">
        <v>28</v>
      </c>
      <c r="M624" t="s">
        <v>30</v>
      </c>
      <c r="N624">
        <f t="shared" si="219"/>
        <v>0</v>
      </c>
      <c r="O624">
        <f t="shared" si="220"/>
        <v>1</v>
      </c>
      <c r="P624" t="s">
        <v>29</v>
      </c>
      <c r="R624" t="s">
        <v>31</v>
      </c>
      <c r="S624" t="s">
        <v>508</v>
      </c>
      <c r="T624" t="s">
        <v>1233</v>
      </c>
      <c r="U624">
        <f t="shared" si="221"/>
        <v>10</v>
      </c>
      <c r="V624" t="s">
        <v>5002</v>
      </c>
      <c r="W624" t="s">
        <v>5004</v>
      </c>
      <c r="X624" s="25" t="s">
        <v>1192</v>
      </c>
      <c r="Y624">
        <v>2</v>
      </c>
      <c r="Z624">
        <v>107</v>
      </c>
      <c r="AA624">
        <v>1</v>
      </c>
      <c r="AB624">
        <v>1</v>
      </c>
      <c r="AC624">
        <v>10</v>
      </c>
      <c r="AD624" t="s">
        <v>29</v>
      </c>
      <c r="AE624" s="74" t="str">
        <f t="shared" si="206"/>
        <v>r07723017徐千蕊</v>
      </c>
      <c r="AF624" s="74">
        <f t="shared" si="211"/>
        <v>0</v>
      </c>
      <c r="AG624" s="74">
        <f t="shared" si="207"/>
        <v>1</v>
      </c>
      <c r="AH624" s="74">
        <f t="shared" si="212"/>
        <v>10</v>
      </c>
      <c r="AI624" s="74">
        <f t="shared" si="213"/>
        <v>0</v>
      </c>
      <c r="AJ624" s="74">
        <f t="shared" si="214"/>
        <v>0</v>
      </c>
      <c r="AK624" s="74">
        <f t="shared" si="215"/>
        <v>0</v>
      </c>
      <c r="AL624" s="73" t="str">
        <f t="shared" si="216"/>
        <v>所</v>
      </c>
      <c r="AM624" s="73" t="str">
        <f>IF($F624="學生",VLOOKUP($H624,系所名稱!$B$1:$D$122,3,FALSE),"非在校生")</f>
        <v>財金</v>
      </c>
      <c r="AN624" s="74" t="str">
        <f t="shared" si="217"/>
        <v>財金所</v>
      </c>
      <c r="AO624" s="74" t="str">
        <f t="shared" si="218"/>
        <v>財金所</v>
      </c>
    </row>
    <row r="625" spans="1:41">
      <c r="A625" t="s">
        <v>2997</v>
      </c>
      <c r="B625" t="s">
        <v>1229</v>
      </c>
      <c r="C625" t="s">
        <v>1230</v>
      </c>
      <c r="D625" t="s">
        <v>21</v>
      </c>
      <c r="E625" t="s">
        <v>1231</v>
      </c>
      <c r="F625" t="s">
        <v>23</v>
      </c>
      <c r="G625" t="s">
        <v>24</v>
      </c>
      <c r="H625" t="s">
        <v>257</v>
      </c>
      <c r="I625" t="s">
        <v>50</v>
      </c>
      <c r="J625">
        <v>981369182</v>
      </c>
      <c r="K625" t="s">
        <v>1232</v>
      </c>
      <c r="L625" t="s">
        <v>28</v>
      </c>
      <c r="M625" t="s">
        <v>30</v>
      </c>
      <c r="N625">
        <f t="shared" si="219"/>
        <v>0</v>
      </c>
      <c r="O625">
        <f t="shared" si="220"/>
        <v>1</v>
      </c>
      <c r="P625" t="s">
        <v>29</v>
      </c>
      <c r="R625" t="s">
        <v>2778</v>
      </c>
      <c r="S625" t="s">
        <v>508</v>
      </c>
      <c r="T625" t="s">
        <v>1233</v>
      </c>
      <c r="U625">
        <f t="shared" si="221"/>
        <v>10</v>
      </c>
      <c r="V625" t="s">
        <v>5002</v>
      </c>
      <c r="W625" t="s">
        <v>5004</v>
      </c>
      <c r="X625" s="25" t="s">
        <v>3292</v>
      </c>
      <c r="Y625">
        <v>2</v>
      </c>
      <c r="Z625">
        <v>107</v>
      </c>
      <c r="AA625">
        <v>1</v>
      </c>
      <c r="AB625">
        <v>1</v>
      </c>
      <c r="AC625">
        <v>10</v>
      </c>
      <c r="AD625" t="s">
        <v>29</v>
      </c>
      <c r="AE625" s="74" t="str">
        <f t="shared" si="206"/>
        <v>r07723017徐千蕊</v>
      </c>
      <c r="AF625" s="74">
        <f t="shared" si="211"/>
        <v>0</v>
      </c>
      <c r="AG625" s="74">
        <f t="shared" si="207"/>
        <v>1</v>
      </c>
      <c r="AH625" s="74">
        <f t="shared" si="212"/>
        <v>10</v>
      </c>
      <c r="AI625" s="74">
        <f t="shared" si="213"/>
        <v>0</v>
      </c>
      <c r="AJ625" s="74">
        <f t="shared" si="214"/>
        <v>0</v>
      </c>
      <c r="AK625" s="74">
        <f t="shared" si="215"/>
        <v>0</v>
      </c>
      <c r="AL625" s="73" t="str">
        <f t="shared" si="216"/>
        <v>所</v>
      </c>
      <c r="AM625" s="73" t="str">
        <f>IF($F625="學生",VLOOKUP($H625,系所名稱!$B$1:$D$122,3,FALSE),"非在校生")</f>
        <v>財金</v>
      </c>
      <c r="AN625" s="74" t="str">
        <f t="shared" si="217"/>
        <v>財金所</v>
      </c>
      <c r="AO625" s="74" t="str">
        <f t="shared" si="218"/>
        <v>財金所</v>
      </c>
    </row>
    <row r="626" spans="1:41">
      <c r="B626" t="s">
        <v>5220</v>
      </c>
      <c r="F626" t="s">
        <v>5235</v>
      </c>
      <c r="G626" t="s">
        <v>5219</v>
      </c>
      <c r="I626" t="s">
        <v>5243</v>
      </c>
      <c r="P626" t="s">
        <v>29</v>
      </c>
      <c r="R626" t="s">
        <v>5008</v>
      </c>
      <c r="T626" t="s">
        <v>2767</v>
      </c>
      <c r="V626" t="s">
        <v>5232</v>
      </c>
      <c r="W626" t="s">
        <v>5233</v>
      </c>
      <c r="X626" s="25" t="s">
        <v>5234</v>
      </c>
      <c r="Y626">
        <v>2</v>
      </c>
      <c r="Z626">
        <v>107</v>
      </c>
      <c r="AA626">
        <v>1</v>
      </c>
      <c r="AB626">
        <v>0</v>
      </c>
      <c r="AC626">
        <v>0</v>
      </c>
      <c r="AE626" s="74" t="str">
        <f t="shared" si="206"/>
        <v>其他徐子婷</v>
      </c>
      <c r="AF626" s="74">
        <f t="shared" si="211"/>
        <v>0</v>
      </c>
      <c r="AG626" s="74">
        <f t="shared" si="207"/>
        <v>1</v>
      </c>
      <c r="AH626" s="74">
        <f t="shared" si="212"/>
        <v>0</v>
      </c>
      <c r="AI626" s="74">
        <f t="shared" si="213"/>
        <v>0</v>
      </c>
      <c r="AJ626" s="74">
        <f t="shared" si="214"/>
        <v>0</v>
      </c>
      <c r="AK626" s="74">
        <f t="shared" si="215"/>
        <v>0</v>
      </c>
      <c r="AL626" s="73" t="str">
        <f t="shared" si="216"/>
        <v>其他</v>
      </c>
      <c r="AM626" s="73" t="str">
        <f>IF($F626="學生",VLOOKUP($H626,系所名稱!$B$1:$D$122,3,FALSE),"非在校生")</f>
        <v>非在校生</v>
      </c>
      <c r="AN626" s="74" t="str">
        <f t="shared" si="217"/>
        <v>其他</v>
      </c>
      <c r="AO626" s="74" t="str">
        <f t="shared" si="218"/>
        <v>其他</v>
      </c>
    </row>
    <row r="627" spans="1:41">
      <c r="A627" t="s">
        <v>6272</v>
      </c>
      <c r="B627" t="s">
        <v>6273</v>
      </c>
      <c r="C627" t="s">
        <v>6274</v>
      </c>
      <c r="D627" t="s">
        <v>21</v>
      </c>
      <c r="E627" t="s">
        <v>6275</v>
      </c>
      <c r="F627" t="s">
        <v>23</v>
      </c>
      <c r="G627" t="s">
        <v>24</v>
      </c>
      <c r="H627" t="s">
        <v>257</v>
      </c>
      <c r="I627" t="s">
        <v>41</v>
      </c>
      <c r="J627">
        <v>965667855</v>
      </c>
      <c r="K627" t="s">
        <v>6276</v>
      </c>
      <c r="L627" t="s">
        <v>28</v>
      </c>
      <c r="M627" t="s">
        <v>30</v>
      </c>
      <c r="N627" t="s">
        <v>4952</v>
      </c>
      <c r="P627" t="s">
        <v>6277</v>
      </c>
      <c r="R627" t="s">
        <v>5919</v>
      </c>
      <c r="S627" t="s">
        <v>6278</v>
      </c>
      <c r="T627" t="s">
        <v>6279</v>
      </c>
      <c r="U627">
        <v>6</v>
      </c>
      <c r="V627" t="s">
        <v>3294</v>
      </c>
      <c r="W627" t="s">
        <v>6689</v>
      </c>
      <c r="X627" s="25" t="s">
        <v>6715</v>
      </c>
      <c r="Y627">
        <v>2</v>
      </c>
      <c r="Z627">
        <v>107</v>
      </c>
      <c r="AA627">
        <v>1</v>
      </c>
      <c r="AB627">
        <v>1</v>
      </c>
      <c r="AC627">
        <v>10</v>
      </c>
      <c r="AD627" t="s">
        <v>2830</v>
      </c>
      <c r="AE627" s="74" t="str">
        <f t="shared" si="206"/>
        <v>b07703092徐子晴</v>
      </c>
      <c r="AF627" s="74">
        <f t="shared" si="211"/>
        <v>1</v>
      </c>
      <c r="AG627" s="74">
        <f t="shared" si="207"/>
        <v>0</v>
      </c>
      <c r="AH627" s="74">
        <f t="shared" si="212"/>
        <v>0</v>
      </c>
      <c r="AI627" s="74">
        <f t="shared" si="213"/>
        <v>1</v>
      </c>
      <c r="AJ627" s="74">
        <f t="shared" si="214"/>
        <v>0</v>
      </c>
      <c r="AK627" s="74">
        <f t="shared" si="215"/>
        <v>0</v>
      </c>
      <c r="AL627" s="73" t="str">
        <f t="shared" si="216"/>
        <v>系</v>
      </c>
      <c r="AM627" s="73" t="str">
        <f>IF($F627="學生",VLOOKUP($H627,系所名稱!$B$1:$D$122,3,FALSE),"非在校生")</f>
        <v>財金</v>
      </c>
      <c r="AN627" s="74" t="str">
        <f t="shared" si="217"/>
        <v>財金系</v>
      </c>
      <c r="AO627" s="74" t="str">
        <f t="shared" si="218"/>
        <v>財金系</v>
      </c>
    </row>
    <row r="628" spans="1:41">
      <c r="B628" t="s">
        <v>1967</v>
      </c>
      <c r="F628" t="s">
        <v>277</v>
      </c>
      <c r="L628" t="s">
        <v>277</v>
      </c>
      <c r="M628" t="s">
        <v>29</v>
      </c>
      <c r="N628">
        <f>IF($R628="網路報名",IF($P628="否",1,0),0)</f>
        <v>0</v>
      </c>
      <c r="O628">
        <f>IF($R628="網路報名",IF($P628="是",1,0),0)</f>
        <v>0</v>
      </c>
      <c r="P628" t="s">
        <v>29</v>
      </c>
      <c r="R628" t="s">
        <v>216</v>
      </c>
      <c r="T628" t="s">
        <v>277</v>
      </c>
      <c r="U628">
        <f>IF($R628="志工",$AC628*2,IF($R628="網路報名",$AC628,0))</f>
        <v>0</v>
      </c>
      <c r="V628" t="s">
        <v>5002</v>
      </c>
      <c r="W628" t="s">
        <v>5004</v>
      </c>
      <c r="X628" s="25" t="s">
        <v>1567</v>
      </c>
      <c r="Y628">
        <v>2</v>
      </c>
      <c r="Z628">
        <v>107</v>
      </c>
      <c r="AA628">
        <v>1</v>
      </c>
      <c r="AB628">
        <v>1</v>
      </c>
      <c r="AC628">
        <v>10</v>
      </c>
      <c r="AE628" s="74" t="str">
        <f t="shared" si="206"/>
        <v>其他徐丞璽</v>
      </c>
      <c r="AF628" s="74">
        <f t="shared" si="211"/>
        <v>0</v>
      </c>
      <c r="AG628" s="74">
        <f t="shared" si="207"/>
        <v>0</v>
      </c>
      <c r="AH628" s="74">
        <f t="shared" si="212"/>
        <v>0</v>
      </c>
      <c r="AI628" s="74">
        <f t="shared" si="213"/>
        <v>0</v>
      </c>
      <c r="AJ628" s="74">
        <f t="shared" si="214"/>
        <v>1</v>
      </c>
      <c r="AK628" s="74">
        <f t="shared" si="215"/>
        <v>0</v>
      </c>
      <c r="AL628" s="73" t="str">
        <f t="shared" si="216"/>
        <v>其他</v>
      </c>
      <c r="AM628" s="73" t="str">
        <f>IF($F628="學生",VLOOKUP($H628,系所名稱!$B$1:$D$122,3,FALSE),"非在校生")</f>
        <v>非在校生</v>
      </c>
      <c r="AN628" s="74" t="str">
        <f t="shared" si="217"/>
        <v>其他</v>
      </c>
      <c r="AO628" s="74" t="str">
        <f t="shared" si="218"/>
        <v>其他</v>
      </c>
    </row>
    <row r="629" spans="1:41">
      <c r="A629" t="s">
        <v>1847</v>
      </c>
      <c r="B629" t="s">
        <v>1892</v>
      </c>
      <c r="C629" t="s">
        <v>1893</v>
      </c>
      <c r="D629" t="s">
        <v>21</v>
      </c>
      <c r="E629" t="s">
        <v>1894</v>
      </c>
      <c r="F629" t="s">
        <v>23</v>
      </c>
      <c r="G629" t="s">
        <v>24</v>
      </c>
      <c r="H629" t="s">
        <v>76</v>
      </c>
      <c r="I629" t="s">
        <v>41</v>
      </c>
      <c r="J629">
        <v>932081887</v>
      </c>
      <c r="L629" t="s">
        <v>28</v>
      </c>
      <c r="M629" t="s">
        <v>29</v>
      </c>
      <c r="N629">
        <f>IF($R629="網路報名",IF($P629="否",1,0),0)</f>
        <v>0</v>
      </c>
      <c r="O629">
        <f>IF($R629="網路報名",IF($P629="是",1,0),0)</f>
        <v>0</v>
      </c>
      <c r="P629" t="s">
        <v>29</v>
      </c>
      <c r="R629" t="s">
        <v>216</v>
      </c>
      <c r="T629" t="s">
        <v>1895</v>
      </c>
      <c r="U629">
        <f>IF($R629="志工",$AC629*2,IF($R629="網路報名",$AC629,0))</f>
        <v>0</v>
      </c>
      <c r="V629" t="s">
        <v>5002</v>
      </c>
      <c r="W629" t="s">
        <v>5004</v>
      </c>
      <c r="X629" s="25" t="s">
        <v>1567</v>
      </c>
      <c r="Y629">
        <v>2</v>
      </c>
      <c r="Z629">
        <v>107</v>
      </c>
      <c r="AA629">
        <v>1</v>
      </c>
      <c r="AB629">
        <v>1</v>
      </c>
      <c r="AC629">
        <v>10</v>
      </c>
      <c r="AE629" s="74" t="str">
        <f t="shared" si="206"/>
        <v>b07702073徐兆詮</v>
      </c>
      <c r="AF629" s="74">
        <f t="shared" si="211"/>
        <v>0</v>
      </c>
      <c r="AG629" s="74">
        <f t="shared" si="207"/>
        <v>0</v>
      </c>
      <c r="AH629" s="74">
        <f t="shared" si="212"/>
        <v>0</v>
      </c>
      <c r="AI629" s="74">
        <f t="shared" si="213"/>
        <v>0</v>
      </c>
      <c r="AJ629" s="74">
        <f t="shared" si="214"/>
        <v>1</v>
      </c>
      <c r="AK629" s="74">
        <f t="shared" si="215"/>
        <v>0</v>
      </c>
      <c r="AL629" s="73" t="str">
        <f t="shared" si="216"/>
        <v>系</v>
      </c>
      <c r="AM629" s="73" t="str">
        <f>IF($F629="學生",VLOOKUP($H629,系所名稱!$B$1:$D$122,3,FALSE),"非在校生")</f>
        <v>會計</v>
      </c>
      <c r="AN629" s="74" t="str">
        <f t="shared" si="217"/>
        <v>會計系</v>
      </c>
      <c r="AO629" s="74" t="str">
        <f t="shared" si="218"/>
        <v>會計系</v>
      </c>
    </row>
    <row r="630" spans="1:41">
      <c r="A630" t="s">
        <v>4188</v>
      </c>
      <c r="B630" t="s">
        <v>1892</v>
      </c>
      <c r="C630" t="s">
        <v>1893</v>
      </c>
      <c r="D630" t="s">
        <v>38</v>
      </c>
      <c r="E630" t="s">
        <v>1894</v>
      </c>
      <c r="F630" t="s">
        <v>23</v>
      </c>
      <c r="G630" t="s">
        <v>24</v>
      </c>
      <c r="H630" t="s">
        <v>76</v>
      </c>
      <c r="I630" t="s">
        <v>41</v>
      </c>
      <c r="J630">
        <v>932081887</v>
      </c>
      <c r="L630" t="s">
        <v>28</v>
      </c>
      <c r="M630" t="s">
        <v>29</v>
      </c>
      <c r="N630">
        <f>IF($R630="網路報名",IF($P630="否",1,0),0)</f>
        <v>0</v>
      </c>
      <c r="O630">
        <f>IF($R630="網路報名",IF($P630="是",1,0),0)</f>
        <v>0</v>
      </c>
      <c r="P630" t="s">
        <v>29</v>
      </c>
      <c r="R630" t="s">
        <v>3467</v>
      </c>
      <c r="T630" t="s">
        <v>1895</v>
      </c>
      <c r="U630">
        <f>IF($R630="志工",$AC630*2,IF($R630="網路報名",$AC630,0))</f>
        <v>0</v>
      </c>
      <c r="V630" t="s">
        <v>5002</v>
      </c>
      <c r="W630" t="s">
        <v>5004</v>
      </c>
      <c r="X630" s="25" t="s">
        <v>3816</v>
      </c>
      <c r="Y630">
        <v>2</v>
      </c>
      <c r="Z630">
        <v>107</v>
      </c>
      <c r="AA630">
        <v>1</v>
      </c>
      <c r="AB630">
        <v>1</v>
      </c>
      <c r="AC630">
        <v>10</v>
      </c>
      <c r="AE630" s="74" t="str">
        <f t="shared" si="206"/>
        <v>b07702073徐兆詮</v>
      </c>
      <c r="AF630" s="74">
        <f t="shared" si="211"/>
        <v>0</v>
      </c>
      <c r="AG630" s="74">
        <f t="shared" si="207"/>
        <v>0</v>
      </c>
      <c r="AH630" s="74">
        <f t="shared" si="212"/>
        <v>0</v>
      </c>
      <c r="AI630" s="74">
        <f t="shared" si="213"/>
        <v>0</v>
      </c>
      <c r="AJ630" s="74">
        <f t="shared" si="214"/>
        <v>1</v>
      </c>
      <c r="AK630" s="74">
        <f t="shared" si="215"/>
        <v>0</v>
      </c>
      <c r="AL630" s="73" t="str">
        <f t="shared" si="216"/>
        <v>系</v>
      </c>
      <c r="AM630" s="73" t="str">
        <f>IF($F630="學生",VLOOKUP($H630,系所名稱!$B$1:$D$122,3,FALSE),"非在校生")</f>
        <v>會計</v>
      </c>
      <c r="AN630" s="74" t="str">
        <f t="shared" si="217"/>
        <v>會計系</v>
      </c>
      <c r="AO630" s="74" t="str">
        <f t="shared" si="218"/>
        <v>會計系</v>
      </c>
    </row>
    <row r="631" spans="1:41">
      <c r="A631" t="s">
        <v>1834</v>
      </c>
      <c r="B631" t="s">
        <v>1896</v>
      </c>
      <c r="C631" t="s">
        <v>1897</v>
      </c>
      <c r="D631" t="s">
        <v>21</v>
      </c>
      <c r="E631" t="s">
        <v>1898</v>
      </c>
      <c r="F631" t="s">
        <v>23</v>
      </c>
      <c r="G631" t="s">
        <v>24</v>
      </c>
      <c r="H631" t="s">
        <v>76</v>
      </c>
      <c r="I631" t="s">
        <v>50</v>
      </c>
      <c r="J631">
        <v>915320245</v>
      </c>
      <c r="K631" t="s">
        <v>1899</v>
      </c>
      <c r="L631" t="s">
        <v>28</v>
      </c>
      <c r="M631" t="s">
        <v>29</v>
      </c>
      <c r="N631">
        <f>IF($R631="網路報名",IF($P631="否",1,0),0)</f>
        <v>0</v>
      </c>
      <c r="O631">
        <f>IF($R631="網路報名",IF($P631="是",1,0),0)</f>
        <v>0</v>
      </c>
      <c r="P631" t="s">
        <v>29</v>
      </c>
      <c r="R631" t="s">
        <v>216</v>
      </c>
      <c r="T631" t="s">
        <v>1900</v>
      </c>
      <c r="U631">
        <f>IF($R631="志工",$AC631*2,IF($R631="網路報名",$AC631,0))</f>
        <v>0</v>
      </c>
      <c r="V631" t="s">
        <v>5002</v>
      </c>
      <c r="W631" t="s">
        <v>5004</v>
      </c>
      <c r="X631" s="25" t="s">
        <v>1567</v>
      </c>
      <c r="Y631">
        <v>2</v>
      </c>
      <c r="Z631">
        <v>107</v>
      </c>
      <c r="AA631">
        <v>1</v>
      </c>
      <c r="AB631">
        <v>1</v>
      </c>
      <c r="AC631">
        <v>10</v>
      </c>
      <c r="AE631" s="74" t="str">
        <f t="shared" si="206"/>
        <v>r05722017徐明伶</v>
      </c>
      <c r="AF631" s="74">
        <f t="shared" si="211"/>
        <v>0</v>
      </c>
      <c r="AG631" s="74">
        <f t="shared" si="207"/>
        <v>0</v>
      </c>
      <c r="AH631" s="74">
        <f t="shared" si="212"/>
        <v>0</v>
      </c>
      <c r="AI631" s="74">
        <f t="shared" si="213"/>
        <v>0</v>
      </c>
      <c r="AJ631" s="74">
        <f t="shared" si="214"/>
        <v>1</v>
      </c>
      <c r="AK631" s="74">
        <f t="shared" si="215"/>
        <v>0</v>
      </c>
      <c r="AL631" s="73" t="str">
        <f t="shared" si="216"/>
        <v>所</v>
      </c>
      <c r="AM631" s="73" t="str">
        <f>IF($F631="學生",VLOOKUP($H631,系所名稱!$B$1:$D$122,3,FALSE),"非在校生")</f>
        <v>會計</v>
      </c>
      <c r="AN631" s="74" t="str">
        <f t="shared" si="217"/>
        <v>會計所</v>
      </c>
      <c r="AO631" s="74" t="str">
        <f t="shared" si="218"/>
        <v>會研所</v>
      </c>
    </row>
    <row r="632" spans="1:41">
      <c r="A632" t="s">
        <v>1901</v>
      </c>
      <c r="B632" t="s">
        <v>1902</v>
      </c>
      <c r="C632" t="s">
        <v>1903</v>
      </c>
      <c r="D632" t="s">
        <v>21</v>
      </c>
      <c r="E632" t="s">
        <v>1904</v>
      </c>
      <c r="F632" t="s">
        <v>23</v>
      </c>
      <c r="G632" t="s">
        <v>24</v>
      </c>
      <c r="H632" t="s">
        <v>40</v>
      </c>
      <c r="I632" t="s">
        <v>41</v>
      </c>
      <c r="J632">
        <v>910971246</v>
      </c>
      <c r="L632" t="s">
        <v>28</v>
      </c>
      <c r="M632" t="s">
        <v>29</v>
      </c>
      <c r="N632">
        <f>IF($R632="網路報名",IF($P632="否",1,0),0)</f>
        <v>0</v>
      </c>
      <c r="O632">
        <f>IF($R632="網路報名",IF($P632="是",1,0),0)</f>
        <v>0</v>
      </c>
      <c r="P632" t="s">
        <v>29</v>
      </c>
      <c r="R632" t="s">
        <v>216</v>
      </c>
      <c r="T632" t="s">
        <v>1905</v>
      </c>
      <c r="U632">
        <f>IF($R632="志工",$AC632*2,IF($R632="網路報名",$AC632,0))</f>
        <v>0</v>
      </c>
      <c r="V632" t="s">
        <v>5002</v>
      </c>
      <c r="W632" t="s">
        <v>5004</v>
      </c>
      <c r="X632" s="25" t="s">
        <v>1567</v>
      </c>
      <c r="Y632">
        <v>2</v>
      </c>
      <c r="Z632">
        <v>107</v>
      </c>
      <c r="AA632">
        <v>1</v>
      </c>
      <c r="AB632">
        <v>1</v>
      </c>
      <c r="AC632">
        <v>10</v>
      </c>
      <c r="AE632" s="74" t="str">
        <f t="shared" si="206"/>
        <v>b05704006徐逸珊</v>
      </c>
      <c r="AF632" s="74">
        <f t="shared" si="211"/>
        <v>0</v>
      </c>
      <c r="AG632" s="74">
        <f t="shared" si="207"/>
        <v>0</v>
      </c>
      <c r="AH632" s="74">
        <f t="shared" si="212"/>
        <v>0</v>
      </c>
      <c r="AI632" s="74">
        <f t="shared" si="213"/>
        <v>0</v>
      </c>
      <c r="AJ632" s="74">
        <f t="shared" si="214"/>
        <v>1</v>
      </c>
      <c r="AK632" s="74">
        <f t="shared" si="215"/>
        <v>0</v>
      </c>
      <c r="AL632" s="73" t="str">
        <f t="shared" si="216"/>
        <v>系</v>
      </c>
      <c r="AM632" s="73" t="str">
        <f>IF($F632="學生",VLOOKUP($H632,系所名稱!$B$1:$D$122,3,FALSE),"非在校生")</f>
        <v>國企</v>
      </c>
      <c r="AN632" s="74" t="str">
        <f t="shared" si="217"/>
        <v>國企系</v>
      </c>
      <c r="AO632" s="74" t="str">
        <f t="shared" si="218"/>
        <v>國企系</v>
      </c>
    </row>
    <row r="633" spans="1:41">
      <c r="A633" t="s">
        <v>5539</v>
      </c>
      <c r="B633" t="s">
        <v>5540</v>
      </c>
      <c r="C633" t="s">
        <v>5541</v>
      </c>
      <c r="D633" t="s">
        <v>21</v>
      </c>
      <c r="E633" t="s">
        <v>1111</v>
      </c>
      <c r="F633" t="s">
        <v>177</v>
      </c>
      <c r="J633">
        <v>910331651</v>
      </c>
      <c r="K633" t="s">
        <v>5542</v>
      </c>
      <c r="L633" t="s">
        <v>28</v>
      </c>
      <c r="M633" t="s">
        <v>30</v>
      </c>
      <c r="N633" t="s">
        <v>4952</v>
      </c>
      <c r="P633" t="s">
        <v>29</v>
      </c>
      <c r="R633" t="s">
        <v>5385</v>
      </c>
      <c r="S633" t="s">
        <v>5543</v>
      </c>
      <c r="T633" t="s">
        <v>5544</v>
      </c>
      <c r="U633">
        <v>6</v>
      </c>
      <c r="V633" t="s">
        <v>5386</v>
      </c>
      <c r="W633" t="s">
        <v>5387</v>
      </c>
      <c r="X633" s="25" t="s">
        <v>5388</v>
      </c>
      <c r="Y633">
        <v>2</v>
      </c>
      <c r="Z633">
        <v>107</v>
      </c>
      <c r="AA633">
        <v>1</v>
      </c>
      <c r="AB633">
        <v>1</v>
      </c>
      <c r="AC633">
        <v>10</v>
      </c>
      <c r="AE633" s="74" t="str">
        <f t="shared" si="206"/>
        <v>vm694bj6徐愛茹</v>
      </c>
      <c r="AF633" s="74">
        <f t="shared" si="211"/>
        <v>0</v>
      </c>
      <c r="AG633" s="74">
        <f t="shared" si="207"/>
        <v>1</v>
      </c>
      <c r="AH633" s="74">
        <f t="shared" si="212"/>
        <v>10</v>
      </c>
      <c r="AI633" s="74">
        <f t="shared" si="213"/>
        <v>0</v>
      </c>
      <c r="AJ633" s="74">
        <f t="shared" si="214"/>
        <v>0</v>
      </c>
      <c r="AK633" s="74">
        <f t="shared" si="215"/>
        <v>0</v>
      </c>
      <c r="AL633" s="73" t="str">
        <f t="shared" si="216"/>
        <v>其他</v>
      </c>
      <c r="AM633" s="73" t="str">
        <f>IF($F633="學生",VLOOKUP($H633,系所名稱!$B$1:$D$122,3,FALSE),"非在校生")</f>
        <v>非在校生</v>
      </c>
      <c r="AN633" s="74" t="str">
        <f t="shared" si="217"/>
        <v>其他</v>
      </c>
      <c r="AO633" s="74" t="str">
        <f t="shared" si="218"/>
        <v>其他</v>
      </c>
    </row>
    <row r="634" spans="1:41">
      <c r="A634" t="s">
        <v>2735</v>
      </c>
      <c r="B634" t="s">
        <v>2740</v>
      </c>
      <c r="C634" t="s">
        <v>2741</v>
      </c>
      <c r="D634" t="s">
        <v>21</v>
      </c>
      <c r="E634" t="s">
        <v>2742</v>
      </c>
      <c r="F634" t="s">
        <v>23</v>
      </c>
      <c r="G634" t="s">
        <v>137</v>
      </c>
      <c r="H634" t="s">
        <v>138</v>
      </c>
      <c r="I634" t="s">
        <v>41</v>
      </c>
      <c r="J634">
        <v>913221688</v>
      </c>
      <c r="K634" t="s">
        <v>2743</v>
      </c>
      <c r="L634" t="s">
        <v>28</v>
      </c>
      <c r="M634" t="s">
        <v>29</v>
      </c>
      <c r="N634">
        <f>IF($R634="網路報名",IF($P634="否",1,0),0)</f>
        <v>0</v>
      </c>
      <c r="O634">
        <f>IF($R634="網路報名",IF($P634="是",1,0),0)</f>
        <v>0</v>
      </c>
      <c r="P634" t="s">
        <v>29</v>
      </c>
      <c r="R634" t="s">
        <v>2643</v>
      </c>
      <c r="T634" t="s">
        <v>2744</v>
      </c>
      <c r="U634">
        <f>IF($R634="志工",$AC634*2,IF($R634="網路報名",$AC634,0))</f>
        <v>0</v>
      </c>
      <c r="V634" t="s">
        <v>5002</v>
      </c>
      <c r="W634" t="s">
        <v>5004</v>
      </c>
      <c r="X634" s="25" t="s">
        <v>1996</v>
      </c>
      <c r="Y634">
        <v>2</v>
      </c>
      <c r="Z634">
        <v>107</v>
      </c>
      <c r="AA634">
        <v>1</v>
      </c>
      <c r="AB634">
        <v>1</v>
      </c>
      <c r="AC634">
        <v>10</v>
      </c>
      <c r="AE634" s="74" t="str">
        <f t="shared" si="206"/>
        <v>b06303090徐楷筑</v>
      </c>
      <c r="AF634" s="74">
        <f t="shared" si="211"/>
        <v>0</v>
      </c>
      <c r="AG634" s="74">
        <f t="shared" si="207"/>
        <v>0</v>
      </c>
      <c r="AH634" s="74">
        <f t="shared" si="212"/>
        <v>0</v>
      </c>
      <c r="AI634" s="74">
        <f t="shared" si="213"/>
        <v>0</v>
      </c>
      <c r="AJ634" s="74">
        <f t="shared" si="214"/>
        <v>1</v>
      </c>
      <c r="AK634" s="74">
        <f t="shared" si="215"/>
        <v>0</v>
      </c>
      <c r="AL634" s="73" t="str">
        <f t="shared" si="216"/>
        <v>系</v>
      </c>
      <c r="AM634" s="73" t="str">
        <f>IF($F634="學生",VLOOKUP($H634,系所名稱!$B$1:$D$122,3,FALSE),"非在校生")</f>
        <v>其他</v>
      </c>
      <c r="AN634" s="74" t="str">
        <f t="shared" si="217"/>
        <v>其他系所</v>
      </c>
      <c r="AO634" s="74" t="str">
        <f t="shared" si="218"/>
        <v>其他系所</v>
      </c>
    </row>
    <row r="635" spans="1:41">
      <c r="A635" t="s">
        <v>5967</v>
      </c>
      <c r="B635" t="s">
        <v>5968</v>
      </c>
      <c r="C635" t="s">
        <v>5969</v>
      </c>
      <c r="D635" t="s">
        <v>21</v>
      </c>
      <c r="E635" t="s">
        <v>5970</v>
      </c>
      <c r="F635" t="s">
        <v>23</v>
      </c>
      <c r="G635" t="s">
        <v>24</v>
      </c>
      <c r="H635" t="s">
        <v>257</v>
      </c>
      <c r="I635" t="s">
        <v>41</v>
      </c>
      <c r="J635">
        <v>966564560</v>
      </c>
      <c r="K635" t="s">
        <v>5971</v>
      </c>
      <c r="L635" t="s">
        <v>28</v>
      </c>
      <c r="M635" t="s">
        <v>30</v>
      </c>
      <c r="N635" t="s">
        <v>4952</v>
      </c>
      <c r="P635" t="s">
        <v>29</v>
      </c>
      <c r="R635" t="s">
        <v>5919</v>
      </c>
      <c r="S635" t="s">
        <v>5972</v>
      </c>
      <c r="T635" t="s">
        <v>5973</v>
      </c>
      <c r="U635">
        <v>6</v>
      </c>
      <c r="V635" s="24" t="s">
        <v>3294</v>
      </c>
      <c r="W635" t="s">
        <v>7195</v>
      </c>
      <c r="X635" s="25" t="s">
        <v>6684</v>
      </c>
      <c r="Y635">
        <v>2</v>
      </c>
      <c r="Z635">
        <v>107</v>
      </c>
      <c r="AA635">
        <v>1</v>
      </c>
      <c r="AB635">
        <v>1</v>
      </c>
      <c r="AC635">
        <v>10</v>
      </c>
      <c r="AD635" t="s">
        <v>5974</v>
      </c>
      <c r="AE635" s="74" t="str">
        <f t="shared" si="206"/>
        <v>b07703034徐瑞智</v>
      </c>
      <c r="AF635" s="74">
        <f t="shared" si="211"/>
        <v>0</v>
      </c>
      <c r="AG635" s="74">
        <f t="shared" si="207"/>
        <v>1</v>
      </c>
      <c r="AH635" s="74">
        <f t="shared" si="212"/>
        <v>10</v>
      </c>
      <c r="AI635" s="74">
        <f t="shared" si="213"/>
        <v>0</v>
      </c>
      <c r="AJ635" s="74">
        <f t="shared" si="214"/>
        <v>0</v>
      </c>
      <c r="AK635" s="74">
        <f t="shared" si="215"/>
        <v>0</v>
      </c>
      <c r="AL635" s="73" t="str">
        <f t="shared" si="216"/>
        <v>系</v>
      </c>
      <c r="AM635" s="73" t="str">
        <f>IF($F635="學生",VLOOKUP($H635,系所名稱!$B$1:$D$122,3,FALSE),"非在校生")</f>
        <v>財金</v>
      </c>
      <c r="AN635" s="74" t="str">
        <f t="shared" si="217"/>
        <v>財金系</v>
      </c>
      <c r="AO635" s="74" t="str">
        <f t="shared" si="218"/>
        <v>財金系</v>
      </c>
    </row>
    <row r="636" spans="1:41">
      <c r="A636" t="s">
        <v>3499</v>
      </c>
      <c r="B636" t="s">
        <v>3500</v>
      </c>
      <c r="C636" t="s">
        <v>3501</v>
      </c>
      <c r="D636" t="s">
        <v>21</v>
      </c>
      <c r="E636" t="s">
        <v>3502</v>
      </c>
      <c r="F636" t="s">
        <v>23</v>
      </c>
      <c r="G636" t="s">
        <v>24</v>
      </c>
      <c r="H636" t="s">
        <v>25</v>
      </c>
      <c r="I636" t="s">
        <v>50</v>
      </c>
      <c r="J636">
        <v>908156465</v>
      </c>
      <c r="K636" t="s">
        <v>3503</v>
      </c>
      <c r="L636" t="s">
        <v>28</v>
      </c>
      <c r="M636" t="s">
        <v>29</v>
      </c>
      <c r="N636">
        <f>IF($R636="網路報名",IF($P636="否",1,0),0)</f>
        <v>1</v>
      </c>
      <c r="O636">
        <f>IF($R636="網路報名",IF($P636="是",1,0),0)</f>
        <v>0</v>
      </c>
      <c r="P636" t="s">
        <v>30</v>
      </c>
      <c r="R636" t="s">
        <v>31</v>
      </c>
      <c r="S636" t="s">
        <v>3504</v>
      </c>
      <c r="T636" t="s">
        <v>3505</v>
      </c>
      <c r="U636">
        <f>IF($R636="志工",$AC636*2,IF($R636="網路報名",$AC636,0))</f>
        <v>10</v>
      </c>
      <c r="V636" t="s">
        <v>5002</v>
      </c>
      <c r="W636" t="s">
        <v>5004</v>
      </c>
      <c r="X636" s="25" t="s">
        <v>3481</v>
      </c>
      <c r="Y636">
        <v>2</v>
      </c>
      <c r="Z636">
        <v>107</v>
      </c>
      <c r="AA636">
        <v>1</v>
      </c>
      <c r="AB636">
        <v>1</v>
      </c>
      <c r="AC636">
        <v>10</v>
      </c>
      <c r="AD636" t="s">
        <v>3506</v>
      </c>
      <c r="AE636" s="74" t="str">
        <f t="shared" si="206"/>
        <v>r06741078徐靖雯</v>
      </c>
      <c r="AF636" s="74">
        <f t="shared" si="211"/>
        <v>1</v>
      </c>
      <c r="AG636" s="74">
        <f t="shared" si="207"/>
        <v>0</v>
      </c>
      <c r="AH636" s="74">
        <f t="shared" si="212"/>
        <v>0</v>
      </c>
      <c r="AI636" s="74">
        <f t="shared" si="213"/>
        <v>1</v>
      </c>
      <c r="AJ636" s="74">
        <f t="shared" si="214"/>
        <v>0</v>
      </c>
      <c r="AK636" s="74">
        <f t="shared" si="215"/>
        <v>0</v>
      </c>
      <c r="AL636" s="73" t="str">
        <f t="shared" si="216"/>
        <v>所</v>
      </c>
      <c r="AM636" s="73" t="str">
        <f>IF($F636="學生",VLOOKUP($H636,系所名稱!$B$1:$D$122,3,FALSE),"非在校生")</f>
        <v>商研</v>
      </c>
      <c r="AN636" s="74" t="str">
        <f t="shared" si="217"/>
        <v>商研所</v>
      </c>
      <c r="AO636" s="74" t="str">
        <f t="shared" si="218"/>
        <v>商研所</v>
      </c>
    </row>
    <row r="637" spans="1:41">
      <c r="A637" t="s">
        <v>6359</v>
      </c>
      <c r="B637" t="s">
        <v>3500</v>
      </c>
      <c r="C637" t="s">
        <v>3501</v>
      </c>
      <c r="D637" t="s">
        <v>21</v>
      </c>
      <c r="E637" t="s">
        <v>3502</v>
      </c>
      <c r="F637" t="s">
        <v>23</v>
      </c>
      <c r="G637" t="s">
        <v>24</v>
      </c>
      <c r="H637" t="s">
        <v>25</v>
      </c>
      <c r="I637" t="s">
        <v>50</v>
      </c>
      <c r="J637">
        <v>908156465</v>
      </c>
      <c r="K637" t="s">
        <v>6360</v>
      </c>
      <c r="L637" t="s">
        <v>28</v>
      </c>
      <c r="M637" t="s">
        <v>29</v>
      </c>
      <c r="N637" t="s">
        <v>4952</v>
      </c>
      <c r="P637" t="s">
        <v>29</v>
      </c>
      <c r="R637" t="s">
        <v>6884</v>
      </c>
      <c r="T637" t="s">
        <v>3505</v>
      </c>
      <c r="U637">
        <v>6</v>
      </c>
      <c r="V637" t="s">
        <v>723</v>
      </c>
      <c r="W637" t="s">
        <v>6696</v>
      </c>
      <c r="X637" s="25" t="s">
        <v>6698</v>
      </c>
      <c r="Y637">
        <v>2</v>
      </c>
      <c r="Z637">
        <v>107</v>
      </c>
      <c r="AA637">
        <v>1</v>
      </c>
      <c r="AB637">
        <v>1</v>
      </c>
      <c r="AC637">
        <v>-10</v>
      </c>
      <c r="AE637" s="74" t="str">
        <f t="shared" si="206"/>
        <v>r06741078徐靖雯</v>
      </c>
      <c r="AF637" s="74">
        <f t="shared" si="211"/>
        <v>0</v>
      </c>
      <c r="AG637" s="74">
        <f t="shared" si="207"/>
        <v>1</v>
      </c>
      <c r="AH637" s="74">
        <f t="shared" si="212"/>
        <v>-10</v>
      </c>
      <c r="AI637" s="74">
        <f t="shared" si="213"/>
        <v>0</v>
      </c>
      <c r="AJ637" s="74">
        <f t="shared" si="214"/>
        <v>0</v>
      </c>
      <c r="AK637" s="74">
        <f t="shared" si="215"/>
        <v>0</v>
      </c>
      <c r="AL637" s="73" t="str">
        <f t="shared" si="216"/>
        <v>所</v>
      </c>
      <c r="AM637" s="73" t="str">
        <f>IF($F637="學生",VLOOKUP($H637,系所名稱!$B$1:$D$122,3,FALSE),"非在校生")</f>
        <v>商研</v>
      </c>
      <c r="AN637" s="74" t="str">
        <f t="shared" si="217"/>
        <v>商研所</v>
      </c>
      <c r="AO637" s="74" t="str">
        <f t="shared" si="218"/>
        <v>商研所</v>
      </c>
    </row>
    <row r="638" spans="1:41">
      <c r="A638" t="s">
        <v>5545</v>
      </c>
      <c r="B638" t="s">
        <v>5546</v>
      </c>
      <c r="C638" t="s">
        <v>5547</v>
      </c>
      <c r="D638" t="s">
        <v>21</v>
      </c>
      <c r="E638" t="s">
        <v>5548</v>
      </c>
      <c r="F638" t="s">
        <v>23</v>
      </c>
      <c r="G638" t="s">
        <v>24</v>
      </c>
      <c r="H638" t="s">
        <v>49</v>
      </c>
      <c r="I638" t="s">
        <v>41</v>
      </c>
      <c r="J638">
        <v>978455319</v>
      </c>
      <c r="K638" t="s">
        <v>5549</v>
      </c>
      <c r="L638" t="s">
        <v>28</v>
      </c>
      <c r="M638" t="s">
        <v>30</v>
      </c>
      <c r="N638" t="s">
        <v>4952</v>
      </c>
      <c r="P638" t="s">
        <v>29</v>
      </c>
      <c r="R638" t="s">
        <v>5385</v>
      </c>
      <c r="S638" t="s">
        <v>1216</v>
      </c>
      <c r="T638" t="s">
        <v>5550</v>
      </c>
      <c r="U638">
        <v>6</v>
      </c>
      <c r="V638" t="s">
        <v>5386</v>
      </c>
      <c r="W638" t="s">
        <v>5387</v>
      </c>
      <c r="X638" s="25" t="s">
        <v>5388</v>
      </c>
      <c r="Y638">
        <v>2</v>
      </c>
      <c r="Z638">
        <v>107</v>
      </c>
      <c r="AA638">
        <v>1</v>
      </c>
      <c r="AB638">
        <v>1</v>
      </c>
      <c r="AC638">
        <v>10</v>
      </c>
      <c r="AD638" t="s">
        <v>29</v>
      </c>
      <c r="AE638" s="74" t="str">
        <f t="shared" si="206"/>
        <v>b05705046徐遠志</v>
      </c>
      <c r="AF638" s="74">
        <f t="shared" si="211"/>
        <v>0</v>
      </c>
      <c r="AG638" s="74">
        <f t="shared" si="207"/>
        <v>1</v>
      </c>
      <c r="AH638" s="74">
        <f t="shared" si="212"/>
        <v>10</v>
      </c>
      <c r="AI638" s="74">
        <f t="shared" si="213"/>
        <v>0</v>
      </c>
      <c r="AJ638" s="74">
        <f t="shared" si="214"/>
        <v>0</v>
      </c>
      <c r="AK638" s="74">
        <f t="shared" si="215"/>
        <v>0</v>
      </c>
      <c r="AL638" s="73" t="str">
        <f t="shared" si="216"/>
        <v>系</v>
      </c>
      <c r="AM638" s="73" t="str">
        <f>IF($F638="學生",VLOOKUP($H638,系所名稱!$B$1:$D$122,3,FALSE),"非在校生")</f>
        <v>資管</v>
      </c>
      <c r="AN638" s="74" t="str">
        <f t="shared" si="217"/>
        <v>資管系</v>
      </c>
      <c r="AO638" s="74" t="str">
        <f t="shared" si="218"/>
        <v>資管系</v>
      </c>
    </row>
    <row r="639" spans="1:41">
      <c r="A639" t="s">
        <v>4006</v>
      </c>
      <c r="B639" t="s">
        <v>4007</v>
      </c>
      <c r="C639" t="s">
        <v>4008</v>
      </c>
      <c r="D639" t="s">
        <v>21</v>
      </c>
      <c r="E639" t="s">
        <v>160</v>
      </c>
      <c r="F639" t="s">
        <v>23</v>
      </c>
      <c r="G639" t="s">
        <v>24</v>
      </c>
      <c r="H639" t="s">
        <v>40</v>
      </c>
      <c r="I639" t="s">
        <v>50</v>
      </c>
      <c r="J639">
        <v>975170556</v>
      </c>
      <c r="K639" t="s">
        <v>4009</v>
      </c>
      <c r="L639" t="s">
        <v>28</v>
      </c>
      <c r="M639" t="s">
        <v>30</v>
      </c>
      <c r="N639">
        <f>IF($R639="網路報名",IF($P639="否",1,0),0)</f>
        <v>0</v>
      </c>
      <c r="O639">
        <f>IF($R639="網路報名",IF($P639="是",1,0),0)</f>
        <v>1</v>
      </c>
      <c r="P639" t="s">
        <v>29</v>
      </c>
      <c r="R639" t="s">
        <v>3818</v>
      </c>
      <c r="S639" t="s">
        <v>381</v>
      </c>
      <c r="T639" t="s">
        <v>4010</v>
      </c>
      <c r="U639">
        <f>IF($R639="志工",$AC639*2,IF($R639="網路報名",$AC639,0))</f>
        <v>10</v>
      </c>
      <c r="V639" t="s">
        <v>5002</v>
      </c>
      <c r="W639" t="s">
        <v>5004</v>
      </c>
      <c r="X639" s="25" t="s">
        <v>3816</v>
      </c>
      <c r="Y639">
        <v>2</v>
      </c>
      <c r="Z639">
        <v>107</v>
      </c>
      <c r="AA639">
        <v>1</v>
      </c>
      <c r="AB639">
        <v>1</v>
      </c>
      <c r="AC639">
        <v>10</v>
      </c>
      <c r="AD639" t="s">
        <v>29</v>
      </c>
      <c r="AE639" s="74" t="str">
        <f t="shared" si="206"/>
        <v>r07724020徐慕華</v>
      </c>
      <c r="AF639" s="74">
        <f t="shared" si="211"/>
        <v>0</v>
      </c>
      <c r="AG639" s="74">
        <f t="shared" si="207"/>
        <v>1</v>
      </c>
      <c r="AH639" s="74">
        <f t="shared" si="212"/>
        <v>10</v>
      </c>
      <c r="AI639" s="74">
        <f t="shared" si="213"/>
        <v>0</v>
      </c>
      <c r="AJ639" s="74">
        <f t="shared" si="214"/>
        <v>0</v>
      </c>
      <c r="AK639" s="74">
        <f t="shared" si="215"/>
        <v>0</v>
      </c>
      <c r="AL639" s="73" t="str">
        <f t="shared" si="216"/>
        <v>所</v>
      </c>
      <c r="AM639" s="73" t="str">
        <f>IF($F639="學生",VLOOKUP($H639,系所名稱!$B$1:$D$122,3,FALSE),"非在校生")</f>
        <v>國企</v>
      </c>
      <c r="AN639" s="74" t="str">
        <f t="shared" si="217"/>
        <v>國企所</v>
      </c>
      <c r="AO639" s="74" t="str">
        <f t="shared" si="218"/>
        <v>國企所</v>
      </c>
    </row>
    <row r="640" spans="1:41">
      <c r="A640" t="s">
        <v>924</v>
      </c>
      <c r="B640" t="s">
        <v>925</v>
      </c>
      <c r="C640" t="s">
        <v>926</v>
      </c>
      <c r="D640" t="s">
        <v>38</v>
      </c>
      <c r="E640" t="s">
        <v>927</v>
      </c>
      <c r="F640" t="s">
        <v>23</v>
      </c>
      <c r="G640" t="s">
        <v>24</v>
      </c>
      <c r="H640" t="s">
        <v>76</v>
      </c>
      <c r="I640" t="s">
        <v>41</v>
      </c>
      <c r="J640">
        <v>970933019</v>
      </c>
      <c r="K640" t="s">
        <v>928</v>
      </c>
      <c r="L640" t="s">
        <v>28</v>
      </c>
      <c r="M640" t="s">
        <v>30</v>
      </c>
      <c r="N640">
        <f>IF($R640="網路報名",IF($P640="否",1,0),0)</f>
        <v>1</v>
      </c>
      <c r="O640">
        <f>IF($R640="網路報名",IF($P640="是",1,0),0)</f>
        <v>0</v>
      </c>
      <c r="P640" t="s">
        <v>30</v>
      </c>
      <c r="R640" t="s">
        <v>921</v>
      </c>
      <c r="S640" t="s">
        <v>929</v>
      </c>
      <c r="T640" t="s">
        <v>930</v>
      </c>
      <c r="U640">
        <f>IF($R640="志工",$AC640*2,IF($R640="網路報名",$AC640,0))</f>
        <v>10</v>
      </c>
      <c r="V640" t="s">
        <v>5002</v>
      </c>
      <c r="W640" t="s">
        <v>5004</v>
      </c>
      <c r="X640" s="25" t="s">
        <v>923</v>
      </c>
      <c r="Y640">
        <v>2</v>
      </c>
      <c r="Z640">
        <v>107</v>
      </c>
      <c r="AA640">
        <v>1</v>
      </c>
      <c r="AB640">
        <v>1</v>
      </c>
      <c r="AC640">
        <v>10</v>
      </c>
      <c r="AD640" t="s">
        <v>30</v>
      </c>
      <c r="AE640" s="74" t="str">
        <f t="shared" si="206"/>
        <v>b05702117涂譽寶</v>
      </c>
      <c r="AF640" s="74">
        <f t="shared" si="211"/>
        <v>1</v>
      </c>
      <c r="AG640" s="74">
        <f t="shared" si="207"/>
        <v>0</v>
      </c>
      <c r="AH640" s="74">
        <f t="shared" si="212"/>
        <v>0</v>
      </c>
      <c r="AI640" s="74">
        <f t="shared" si="213"/>
        <v>1</v>
      </c>
      <c r="AJ640" s="74">
        <f t="shared" si="214"/>
        <v>0</v>
      </c>
      <c r="AK640" s="74">
        <f t="shared" si="215"/>
        <v>0</v>
      </c>
      <c r="AL640" s="73" t="str">
        <f t="shared" si="216"/>
        <v>系</v>
      </c>
      <c r="AM640" s="73" t="str">
        <f>IF($F640="學生",VLOOKUP($H640,系所名稱!$B$1:$D$122,3,FALSE),"非在校生")</f>
        <v>會計</v>
      </c>
      <c r="AN640" s="74" t="str">
        <f t="shared" si="217"/>
        <v>會計系</v>
      </c>
      <c r="AO640" s="74" t="str">
        <f t="shared" si="218"/>
        <v>會計系</v>
      </c>
    </row>
    <row r="641" spans="1:41">
      <c r="A641" t="s">
        <v>2180</v>
      </c>
      <c r="B641" t="s">
        <v>925</v>
      </c>
      <c r="C641" t="s">
        <v>926</v>
      </c>
      <c r="D641" t="s">
        <v>38</v>
      </c>
      <c r="E641" t="s">
        <v>927</v>
      </c>
      <c r="F641" t="s">
        <v>23</v>
      </c>
      <c r="G641" t="s">
        <v>24</v>
      </c>
      <c r="H641" t="s">
        <v>76</v>
      </c>
      <c r="I641" t="s">
        <v>41</v>
      </c>
      <c r="J641">
        <v>970933019</v>
      </c>
      <c r="K641" t="s">
        <v>928</v>
      </c>
      <c r="L641" t="s">
        <v>28</v>
      </c>
      <c r="M641" t="s">
        <v>30</v>
      </c>
      <c r="N641">
        <f>IF($R641="網路報名",IF($P641="否",1,0),0)</f>
        <v>0</v>
      </c>
      <c r="O641">
        <f>IF($R641="網路報名",IF($P641="是",1,0),0)</f>
        <v>1</v>
      </c>
      <c r="P641" t="s">
        <v>29</v>
      </c>
      <c r="R641" t="s">
        <v>2017</v>
      </c>
      <c r="S641" t="s">
        <v>929</v>
      </c>
      <c r="T641" t="s">
        <v>930</v>
      </c>
      <c r="U641">
        <f>IF($R641="志工",$AC641*2,IF($R641="網路報名",$AC641,0))</f>
        <v>10</v>
      </c>
      <c r="V641" t="s">
        <v>5002</v>
      </c>
      <c r="W641" t="s">
        <v>5004</v>
      </c>
      <c r="X641" s="25" t="s">
        <v>1996</v>
      </c>
      <c r="Y641">
        <v>2</v>
      </c>
      <c r="Z641">
        <v>107</v>
      </c>
      <c r="AA641">
        <v>1</v>
      </c>
      <c r="AB641">
        <v>1</v>
      </c>
      <c r="AC641">
        <v>10</v>
      </c>
      <c r="AD641" t="s">
        <v>30</v>
      </c>
      <c r="AE641" s="74" t="str">
        <f t="shared" si="206"/>
        <v>b05702117涂譽寶</v>
      </c>
      <c r="AF641" s="74">
        <f t="shared" si="211"/>
        <v>0</v>
      </c>
      <c r="AG641" s="74">
        <f t="shared" si="207"/>
        <v>1</v>
      </c>
      <c r="AH641" s="74">
        <f t="shared" si="212"/>
        <v>10</v>
      </c>
      <c r="AI641" s="74">
        <f t="shared" si="213"/>
        <v>0</v>
      </c>
      <c r="AJ641" s="74">
        <f t="shared" si="214"/>
        <v>0</v>
      </c>
      <c r="AK641" s="74">
        <f t="shared" si="215"/>
        <v>0</v>
      </c>
      <c r="AL641" s="73" t="str">
        <f t="shared" si="216"/>
        <v>系</v>
      </c>
      <c r="AM641" s="73" t="str">
        <f>IF($F641="學生",VLOOKUP($H641,系所名稱!$B$1:$D$122,3,FALSE),"非在校生")</f>
        <v>會計</v>
      </c>
      <c r="AN641" s="74" t="str">
        <f t="shared" si="217"/>
        <v>會計系</v>
      </c>
      <c r="AO641" s="74" t="str">
        <f t="shared" si="218"/>
        <v>會計系</v>
      </c>
    </row>
    <row r="642" spans="1:41">
      <c r="A642" t="s">
        <v>2180</v>
      </c>
      <c r="B642" t="s">
        <v>925</v>
      </c>
      <c r="C642" t="s">
        <v>926</v>
      </c>
      <c r="D642" t="s">
        <v>38</v>
      </c>
      <c r="E642" t="s">
        <v>927</v>
      </c>
      <c r="F642" t="s">
        <v>23</v>
      </c>
      <c r="G642" t="s">
        <v>24</v>
      </c>
      <c r="H642" t="s">
        <v>76</v>
      </c>
      <c r="I642" t="s">
        <v>41</v>
      </c>
      <c r="J642">
        <v>970933019</v>
      </c>
      <c r="K642" t="s">
        <v>928</v>
      </c>
      <c r="L642" t="s">
        <v>28</v>
      </c>
      <c r="M642" t="s">
        <v>30</v>
      </c>
      <c r="N642">
        <f>IF($R642="網路報名",IF($P642="否",1,0),0)</f>
        <v>0</v>
      </c>
      <c r="O642">
        <f>IF($R642="網路報名",IF($P642="是",1,0),0)</f>
        <v>1</v>
      </c>
      <c r="P642" t="s">
        <v>29</v>
      </c>
      <c r="R642" s="78" t="s">
        <v>2778</v>
      </c>
      <c r="S642" t="s">
        <v>929</v>
      </c>
      <c r="T642" t="s">
        <v>930</v>
      </c>
      <c r="U642">
        <f>IF($R642="志工",$AC642*2,IF($R642="網路報名",$AC642,0))</f>
        <v>10</v>
      </c>
      <c r="V642" t="s">
        <v>5002</v>
      </c>
      <c r="W642" t="s">
        <v>5004</v>
      </c>
      <c r="X642" s="25" t="s">
        <v>3292</v>
      </c>
      <c r="Y642">
        <v>2</v>
      </c>
      <c r="Z642">
        <v>107</v>
      </c>
      <c r="AA642">
        <v>1</v>
      </c>
      <c r="AB642">
        <v>1</v>
      </c>
      <c r="AC642">
        <v>10</v>
      </c>
      <c r="AD642" t="s">
        <v>30</v>
      </c>
      <c r="AE642" s="74" t="str">
        <f t="shared" ref="AE642:AE705" si="222">CONCATENATE($T642,$B642)</f>
        <v>b05702117涂譽寶</v>
      </c>
      <c r="AF642" s="74">
        <f t="shared" si="211"/>
        <v>0</v>
      </c>
      <c r="AG642" s="74">
        <f t="shared" ref="AG642:AG705" si="223">IF(OR($R642="網路報名",$R642="邀請制"),IF($P642="是",1,0),0)</f>
        <v>1</v>
      </c>
      <c r="AH642" s="74">
        <f t="shared" si="212"/>
        <v>10</v>
      </c>
      <c r="AI642" s="74">
        <f t="shared" si="213"/>
        <v>0</v>
      </c>
      <c r="AJ642" s="74">
        <f t="shared" si="214"/>
        <v>0</v>
      </c>
      <c r="AK642" s="74">
        <f t="shared" si="215"/>
        <v>0</v>
      </c>
      <c r="AL642" s="73" t="str">
        <f t="shared" si="216"/>
        <v>系</v>
      </c>
      <c r="AM642" s="73" t="str">
        <f>IF($F642="學生",VLOOKUP($H642,系所名稱!$B$1:$D$122,3,FALSE),"非在校生")</f>
        <v>會計</v>
      </c>
      <c r="AN642" s="74" t="str">
        <f t="shared" si="217"/>
        <v>會計系</v>
      </c>
      <c r="AO642" s="74" t="str">
        <f t="shared" si="218"/>
        <v>會計系</v>
      </c>
    </row>
    <row r="643" spans="1:41">
      <c r="A643" t="s">
        <v>3401</v>
      </c>
      <c r="B643" t="s">
        <v>3402</v>
      </c>
      <c r="C643" t="s">
        <v>3403</v>
      </c>
      <c r="D643" t="s">
        <v>21</v>
      </c>
      <c r="E643" t="s">
        <v>3404</v>
      </c>
      <c r="F643" t="s">
        <v>23</v>
      </c>
      <c r="G643" t="s">
        <v>58</v>
      </c>
      <c r="H643" t="s">
        <v>1119</v>
      </c>
      <c r="I643" t="s">
        <v>41</v>
      </c>
      <c r="J643">
        <v>975216101</v>
      </c>
      <c r="K643" t="s">
        <v>3405</v>
      </c>
      <c r="L643" t="s">
        <v>28</v>
      </c>
      <c r="M643" t="s">
        <v>30</v>
      </c>
      <c r="N643">
        <f>IF($R643="網路報名",IF($P643="否",1,0),0)</f>
        <v>0</v>
      </c>
      <c r="O643">
        <f>IF($R643="網路報名",IF($P643="是",1,0),0)</f>
        <v>1</v>
      </c>
      <c r="P643" t="s">
        <v>29</v>
      </c>
      <c r="R643" t="s">
        <v>3406</v>
      </c>
      <c r="S643" t="s">
        <v>3407</v>
      </c>
      <c r="T643" t="s">
        <v>3408</v>
      </c>
      <c r="U643">
        <f>IF($R643="志工",$AC643*2,IF($R643="網路報名",$AC643,0))</f>
        <v>10</v>
      </c>
      <c r="V643" t="s">
        <v>3409</v>
      </c>
      <c r="W643" t="s">
        <v>5006</v>
      </c>
      <c r="X643" s="25" t="s">
        <v>5003</v>
      </c>
      <c r="Y643">
        <v>2</v>
      </c>
      <c r="Z643">
        <v>107</v>
      </c>
      <c r="AA643">
        <v>1</v>
      </c>
      <c r="AB643">
        <v>1</v>
      </c>
      <c r="AC643">
        <v>10</v>
      </c>
      <c r="AE643" s="74" t="str">
        <f t="shared" si="222"/>
        <v>b05102028翁  彤</v>
      </c>
      <c r="AF643" s="74">
        <f t="shared" si="211"/>
        <v>0</v>
      </c>
      <c r="AG643" s="74">
        <f t="shared" si="223"/>
        <v>1</v>
      </c>
      <c r="AH643" s="74">
        <f t="shared" si="212"/>
        <v>10</v>
      </c>
      <c r="AI643" s="74">
        <f t="shared" si="213"/>
        <v>0</v>
      </c>
      <c r="AJ643" s="74">
        <f t="shared" si="214"/>
        <v>0</v>
      </c>
      <c r="AK643" s="74">
        <f t="shared" si="215"/>
        <v>0</v>
      </c>
      <c r="AL643" s="73" t="str">
        <f t="shared" si="216"/>
        <v>系</v>
      </c>
      <c r="AM643" s="73" t="str">
        <f>IF($F643="學生",VLOOKUP($H643,系所名稱!$B$1:$D$122,3,FALSE),"非在校生")</f>
        <v>其他</v>
      </c>
      <c r="AN643" s="74" t="str">
        <f t="shared" si="217"/>
        <v>其他系所</v>
      </c>
      <c r="AO643" s="74" t="str">
        <f t="shared" si="218"/>
        <v>其他系所</v>
      </c>
    </row>
    <row r="644" spans="1:41">
      <c r="A644" t="s">
        <v>1682</v>
      </c>
      <c r="B644" t="s">
        <v>3402</v>
      </c>
      <c r="C644" t="s">
        <v>3403</v>
      </c>
      <c r="D644" t="s">
        <v>21</v>
      </c>
      <c r="E644" t="s">
        <v>3404</v>
      </c>
      <c r="F644" t="s">
        <v>23</v>
      </c>
      <c r="G644" t="s">
        <v>58</v>
      </c>
      <c r="H644" t="s">
        <v>1119</v>
      </c>
      <c r="I644" t="s">
        <v>41</v>
      </c>
      <c r="J644">
        <v>975216101</v>
      </c>
      <c r="K644" t="s">
        <v>3405</v>
      </c>
      <c r="L644" t="s">
        <v>28</v>
      </c>
      <c r="M644" t="s">
        <v>30</v>
      </c>
      <c r="N644" t="s">
        <v>4952</v>
      </c>
      <c r="P644" t="s">
        <v>5380</v>
      </c>
      <c r="R644" t="s">
        <v>5385</v>
      </c>
      <c r="S644" t="s">
        <v>5429</v>
      </c>
      <c r="T644" t="s">
        <v>3408</v>
      </c>
      <c r="U644">
        <v>6</v>
      </c>
      <c r="V644" t="s">
        <v>5386</v>
      </c>
      <c r="W644" t="s">
        <v>5387</v>
      </c>
      <c r="X644" s="25" t="s">
        <v>5388</v>
      </c>
      <c r="Y644">
        <v>2</v>
      </c>
      <c r="Z644">
        <v>107</v>
      </c>
      <c r="AA644">
        <v>1</v>
      </c>
      <c r="AB644">
        <v>1</v>
      </c>
      <c r="AC644">
        <v>10</v>
      </c>
      <c r="AD644" t="s">
        <v>30</v>
      </c>
      <c r="AE644" s="74" t="str">
        <f t="shared" si="222"/>
        <v>b05102028翁  彤</v>
      </c>
      <c r="AF644" s="74">
        <f t="shared" si="211"/>
        <v>1</v>
      </c>
      <c r="AG644" s="74">
        <f t="shared" si="223"/>
        <v>0</v>
      </c>
      <c r="AH644" s="74">
        <f t="shared" si="212"/>
        <v>0</v>
      </c>
      <c r="AI644" s="74">
        <f t="shared" si="213"/>
        <v>1</v>
      </c>
      <c r="AJ644" s="74">
        <f t="shared" si="214"/>
        <v>0</v>
      </c>
      <c r="AK644" s="74">
        <f t="shared" si="215"/>
        <v>0</v>
      </c>
      <c r="AL644" s="73" t="str">
        <f t="shared" si="216"/>
        <v>系</v>
      </c>
      <c r="AM644" s="73" t="str">
        <f>IF($F644="學生",VLOOKUP($H644,系所名稱!$B$1:$D$122,3,FALSE),"非在校生")</f>
        <v>其他</v>
      </c>
      <c r="AN644" s="74" t="str">
        <f t="shared" si="217"/>
        <v>其他系所</v>
      </c>
      <c r="AO644" s="74" t="str">
        <f t="shared" si="218"/>
        <v>其他系所</v>
      </c>
    </row>
    <row r="645" spans="1:41">
      <c r="A645" t="s">
        <v>2136</v>
      </c>
      <c r="B645" t="s">
        <v>4348</v>
      </c>
      <c r="C645" t="s">
        <v>2138</v>
      </c>
      <c r="D645" t="s">
        <v>21</v>
      </c>
      <c r="E645" t="s">
        <v>2139</v>
      </c>
      <c r="F645" t="s">
        <v>23</v>
      </c>
      <c r="G645" t="s">
        <v>24</v>
      </c>
      <c r="H645" t="s">
        <v>40</v>
      </c>
      <c r="I645" t="s">
        <v>50</v>
      </c>
      <c r="J645">
        <v>910452178</v>
      </c>
      <c r="K645" t="s">
        <v>2140</v>
      </c>
      <c r="L645" t="s">
        <v>28</v>
      </c>
      <c r="M645" t="s">
        <v>30</v>
      </c>
      <c r="N645">
        <f>IF($R645="網路報名",IF($P645="否",1,0),0)</f>
        <v>0</v>
      </c>
      <c r="O645">
        <f>IF($R645="網路報名",IF($P645="是",1,0),0)</f>
        <v>1</v>
      </c>
      <c r="P645" t="s">
        <v>29</v>
      </c>
      <c r="R645" t="s">
        <v>2021</v>
      </c>
      <c r="S645" t="s">
        <v>2141</v>
      </c>
      <c r="T645" t="s">
        <v>2142</v>
      </c>
      <c r="U645">
        <f>IF($R645="志工",$AC645*2,IF($R645="網路報名",$AC645,0))</f>
        <v>10</v>
      </c>
      <c r="V645" t="s">
        <v>5002</v>
      </c>
      <c r="W645" t="s">
        <v>5004</v>
      </c>
      <c r="X645" s="25" t="s">
        <v>1996</v>
      </c>
      <c r="Y645">
        <v>2</v>
      </c>
      <c r="Z645">
        <v>107</v>
      </c>
      <c r="AA645">
        <v>1</v>
      </c>
      <c r="AB645">
        <v>1</v>
      </c>
      <c r="AC645">
        <v>10</v>
      </c>
      <c r="AD645" t="s">
        <v>29</v>
      </c>
      <c r="AE645" s="74" t="str">
        <f t="shared" si="222"/>
        <v>r06724088翁子涵</v>
      </c>
      <c r="AF645" s="74">
        <f t="shared" si="211"/>
        <v>0</v>
      </c>
      <c r="AG645" s="74">
        <f t="shared" si="223"/>
        <v>1</v>
      </c>
      <c r="AH645" s="74">
        <f t="shared" si="212"/>
        <v>10</v>
      </c>
      <c r="AI645" s="74">
        <f t="shared" si="213"/>
        <v>0</v>
      </c>
      <c r="AJ645" s="74">
        <f t="shared" si="214"/>
        <v>0</v>
      </c>
      <c r="AK645" s="74">
        <f t="shared" si="215"/>
        <v>0</v>
      </c>
      <c r="AL645" s="73" t="str">
        <f t="shared" si="216"/>
        <v>所</v>
      </c>
      <c r="AM645" s="73" t="str">
        <f>IF($F645="學生",VLOOKUP($H645,系所名稱!$B$1:$D$122,3,FALSE),"非在校生")</f>
        <v>國企</v>
      </c>
      <c r="AN645" s="74" t="str">
        <f t="shared" si="217"/>
        <v>國企所</v>
      </c>
      <c r="AO645" s="74" t="str">
        <f t="shared" si="218"/>
        <v>國企所</v>
      </c>
    </row>
    <row r="646" spans="1:41">
      <c r="A646" t="s">
        <v>2136</v>
      </c>
      <c r="B646" t="s">
        <v>2137</v>
      </c>
      <c r="C646" t="s">
        <v>2138</v>
      </c>
      <c r="D646" t="s">
        <v>21</v>
      </c>
      <c r="E646" t="s">
        <v>2139</v>
      </c>
      <c r="F646" t="s">
        <v>23</v>
      </c>
      <c r="G646" t="s">
        <v>24</v>
      </c>
      <c r="H646" t="s">
        <v>40</v>
      </c>
      <c r="I646" t="s">
        <v>50</v>
      </c>
      <c r="J646">
        <v>910452178</v>
      </c>
      <c r="K646" t="s">
        <v>2140</v>
      </c>
      <c r="L646" t="s">
        <v>28</v>
      </c>
      <c r="M646" t="s">
        <v>30</v>
      </c>
      <c r="N646">
        <f>IF($R646="網路報名",IF($P646="否",1,0),0)</f>
        <v>0</v>
      </c>
      <c r="O646">
        <f>IF($R646="網路報名",IF($P646="是",1,0),0)</f>
        <v>1</v>
      </c>
      <c r="P646" t="s">
        <v>29</v>
      </c>
      <c r="R646" t="s">
        <v>2778</v>
      </c>
      <c r="S646" t="s">
        <v>2141</v>
      </c>
      <c r="T646" t="s">
        <v>2142</v>
      </c>
      <c r="U646">
        <f>IF($R646="志工",$AC646*2,IF($R646="網路報名",$AC646,0))</f>
        <v>10</v>
      </c>
      <c r="V646" t="s">
        <v>5002</v>
      </c>
      <c r="W646" t="s">
        <v>5004</v>
      </c>
      <c r="X646" s="25" t="s">
        <v>3292</v>
      </c>
      <c r="Y646">
        <v>2</v>
      </c>
      <c r="Z646">
        <v>107</v>
      </c>
      <c r="AA646">
        <v>1</v>
      </c>
      <c r="AB646">
        <v>1</v>
      </c>
      <c r="AC646">
        <v>10</v>
      </c>
      <c r="AD646" t="s">
        <v>29</v>
      </c>
      <c r="AE646" s="74" t="str">
        <f t="shared" si="222"/>
        <v>r06724088翁子涵</v>
      </c>
      <c r="AF646" s="74">
        <f t="shared" si="211"/>
        <v>0</v>
      </c>
      <c r="AG646" s="74">
        <f t="shared" si="223"/>
        <v>1</v>
      </c>
      <c r="AH646" s="74">
        <f t="shared" si="212"/>
        <v>10</v>
      </c>
      <c r="AI646" s="74">
        <f t="shared" si="213"/>
        <v>0</v>
      </c>
      <c r="AJ646" s="74">
        <f t="shared" si="214"/>
        <v>0</v>
      </c>
      <c r="AK646" s="74">
        <f t="shared" si="215"/>
        <v>0</v>
      </c>
      <c r="AL646" s="73" t="str">
        <f t="shared" si="216"/>
        <v>所</v>
      </c>
      <c r="AM646" s="73" t="str">
        <f>IF($F646="學生",VLOOKUP($H646,系所名稱!$B$1:$D$122,3,FALSE),"非在校生")</f>
        <v>國企</v>
      </c>
      <c r="AN646" s="74" t="str">
        <f t="shared" si="217"/>
        <v>國企所</v>
      </c>
      <c r="AO646" s="74" t="str">
        <f t="shared" si="218"/>
        <v>國企所</v>
      </c>
    </row>
    <row r="647" spans="1:41">
      <c r="A647" t="s">
        <v>2024</v>
      </c>
      <c r="B647" t="s">
        <v>2025</v>
      </c>
      <c r="C647" t="s">
        <v>2026</v>
      </c>
      <c r="D647" t="s">
        <v>21</v>
      </c>
      <c r="E647" t="s">
        <v>1603</v>
      </c>
      <c r="F647" t="s">
        <v>23</v>
      </c>
      <c r="G647" t="s">
        <v>24</v>
      </c>
      <c r="H647" t="s">
        <v>40</v>
      </c>
      <c r="I647" t="s">
        <v>50</v>
      </c>
      <c r="J647">
        <v>928546728</v>
      </c>
      <c r="K647" t="s">
        <v>2027</v>
      </c>
      <c r="L647" t="s">
        <v>28</v>
      </c>
      <c r="M647" t="s">
        <v>29</v>
      </c>
      <c r="N647">
        <f>IF($R647="網路報名",IF($P647="否",1,0),0)</f>
        <v>1</v>
      </c>
      <c r="O647">
        <f>IF($R647="網路報名",IF($P647="是",1,0),0)</f>
        <v>0</v>
      </c>
      <c r="P647" t="s">
        <v>30</v>
      </c>
      <c r="R647" s="78" t="s">
        <v>2028</v>
      </c>
      <c r="S647" t="s">
        <v>2029</v>
      </c>
      <c r="T647" t="s">
        <v>2030</v>
      </c>
      <c r="U647">
        <f>IF($R647="志工",$AC647*2,IF($R647="網路報名",$AC647,0))</f>
        <v>10</v>
      </c>
      <c r="V647" t="s">
        <v>5002</v>
      </c>
      <c r="W647" t="s">
        <v>5004</v>
      </c>
      <c r="X647" s="25" t="s">
        <v>1996</v>
      </c>
      <c r="Y647">
        <v>2</v>
      </c>
      <c r="Z647">
        <v>107</v>
      </c>
      <c r="AA647">
        <v>1</v>
      </c>
      <c r="AB647">
        <v>1</v>
      </c>
      <c r="AC647">
        <v>10</v>
      </c>
      <c r="AD647" t="s">
        <v>29</v>
      </c>
      <c r="AE647" s="74" t="str">
        <f t="shared" si="222"/>
        <v>r07724001翁慈憶</v>
      </c>
      <c r="AF647" s="74">
        <f t="shared" si="211"/>
        <v>1</v>
      </c>
      <c r="AG647" s="74">
        <f t="shared" si="223"/>
        <v>0</v>
      </c>
      <c r="AH647" s="74">
        <f t="shared" si="212"/>
        <v>0</v>
      </c>
      <c r="AI647" s="74">
        <f t="shared" si="213"/>
        <v>1</v>
      </c>
      <c r="AJ647" s="74">
        <f t="shared" si="214"/>
        <v>0</v>
      </c>
      <c r="AK647" s="74">
        <f t="shared" si="215"/>
        <v>0</v>
      </c>
      <c r="AL647" s="73" t="str">
        <f t="shared" si="216"/>
        <v>所</v>
      </c>
      <c r="AM647" s="73" t="str">
        <f>IF($F647="學生",VLOOKUP($H647,系所名稱!$B$1:$D$122,3,FALSE),"非在校生")</f>
        <v>國企</v>
      </c>
      <c r="AN647" s="74" t="str">
        <f t="shared" si="217"/>
        <v>國企所</v>
      </c>
      <c r="AO647" s="74" t="str">
        <f t="shared" si="218"/>
        <v>國企所</v>
      </c>
    </row>
    <row r="648" spans="1:41">
      <c r="A648" t="s">
        <v>4011</v>
      </c>
      <c r="B648" t="s">
        <v>2025</v>
      </c>
      <c r="C648" t="s">
        <v>2026</v>
      </c>
      <c r="D648" t="s">
        <v>21</v>
      </c>
      <c r="E648" t="s">
        <v>1603</v>
      </c>
      <c r="F648" t="s">
        <v>23</v>
      </c>
      <c r="G648" t="s">
        <v>24</v>
      </c>
      <c r="H648" t="s">
        <v>4012</v>
      </c>
      <c r="I648" t="s">
        <v>50</v>
      </c>
      <c r="J648">
        <v>928546728</v>
      </c>
      <c r="K648" t="s">
        <v>2027</v>
      </c>
      <c r="L648" t="s">
        <v>28</v>
      </c>
      <c r="M648" t="s">
        <v>29</v>
      </c>
      <c r="N648">
        <f>IF($R648="網路報名",IF($P648="否",1,0),0)</f>
        <v>0</v>
      </c>
      <c r="O648">
        <f>IF($R648="網路報名",IF($P648="是",1,0),0)</f>
        <v>1</v>
      </c>
      <c r="P648" t="s">
        <v>29</v>
      </c>
      <c r="R648" t="s">
        <v>3818</v>
      </c>
      <c r="S648" t="s">
        <v>980</v>
      </c>
      <c r="T648" t="s">
        <v>2030</v>
      </c>
      <c r="U648">
        <f>IF($R648="志工",$AC648*2,IF($R648="網路報名",$AC648,0))</f>
        <v>10</v>
      </c>
      <c r="V648" t="s">
        <v>5002</v>
      </c>
      <c r="W648" t="s">
        <v>5004</v>
      </c>
      <c r="X648" s="25" t="s">
        <v>3816</v>
      </c>
      <c r="Y648">
        <v>2</v>
      </c>
      <c r="Z648">
        <v>107</v>
      </c>
      <c r="AA648">
        <v>1</v>
      </c>
      <c r="AB648">
        <v>1</v>
      </c>
      <c r="AC648">
        <v>10</v>
      </c>
      <c r="AD648" t="s">
        <v>2783</v>
      </c>
      <c r="AE648" s="74" t="str">
        <f t="shared" si="222"/>
        <v>r07724001翁慈憶</v>
      </c>
      <c r="AF648" s="74">
        <f t="shared" si="211"/>
        <v>0</v>
      </c>
      <c r="AG648" s="74">
        <f t="shared" si="223"/>
        <v>1</v>
      </c>
      <c r="AH648" s="74">
        <f t="shared" si="212"/>
        <v>10</v>
      </c>
      <c r="AI648" s="74">
        <f t="shared" si="213"/>
        <v>0</v>
      </c>
      <c r="AJ648" s="74">
        <f t="shared" si="214"/>
        <v>0</v>
      </c>
      <c r="AK648" s="74">
        <f t="shared" si="215"/>
        <v>0</v>
      </c>
      <c r="AL648" s="73" t="str">
        <f t="shared" si="216"/>
        <v>所</v>
      </c>
      <c r="AM648" s="73" t="str">
        <f>IF($F648="學生",VLOOKUP($H648,系所名稱!$B$1:$D$122,3,FALSE),"非在校生")</f>
        <v>國企</v>
      </c>
      <c r="AN648" s="74" t="str">
        <f t="shared" si="217"/>
        <v>國企所</v>
      </c>
      <c r="AO648" s="74" t="str">
        <f t="shared" si="218"/>
        <v>國企所</v>
      </c>
    </row>
    <row r="649" spans="1:41">
      <c r="A649" t="s">
        <v>2085</v>
      </c>
      <c r="B649" t="s">
        <v>2086</v>
      </c>
      <c r="C649" t="s">
        <v>2087</v>
      </c>
      <c r="D649" t="s">
        <v>38</v>
      </c>
      <c r="E649" t="s">
        <v>2088</v>
      </c>
      <c r="F649" t="s">
        <v>23</v>
      </c>
      <c r="G649" t="s">
        <v>24</v>
      </c>
      <c r="H649" t="s">
        <v>257</v>
      </c>
      <c r="I649" t="s">
        <v>41</v>
      </c>
      <c r="J649">
        <v>981621818</v>
      </c>
      <c r="K649" t="s">
        <v>2089</v>
      </c>
      <c r="L649" t="s">
        <v>28</v>
      </c>
      <c r="M649" t="s">
        <v>30</v>
      </c>
      <c r="N649">
        <f>IF($R649="網路報名",IF($P649="否",1,0),0)</f>
        <v>1</v>
      </c>
      <c r="O649">
        <f>IF($R649="網路報名",IF($P649="是",1,0),0)</f>
        <v>0</v>
      </c>
      <c r="P649" t="s">
        <v>30</v>
      </c>
      <c r="R649" t="s">
        <v>2021</v>
      </c>
      <c r="S649" t="s">
        <v>2090</v>
      </c>
      <c r="T649" t="s">
        <v>2091</v>
      </c>
      <c r="U649">
        <f>IF($R649="志工",$AC649*2,IF($R649="網路報名",$AC649,0))</f>
        <v>10</v>
      </c>
      <c r="V649" t="s">
        <v>5002</v>
      </c>
      <c r="W649" t="s">
        <v>5004</v>
      </c>
      <c r="X649" s="25" t="s">
        <v>1996</v>
      </c>
      <c r="Y649">
        <v>2</v>
      </c>
      <c r="Z649">
        <v>107</v>
      </c>
      <c r="AA649">
        <v>1</v>
      </c>
      <c r="AB649">
        <v>1</v>
      </c>
      <c r="AC649">
        <v>10</v>
      </c>
      <c r="AD649" t="s">
        <v>30</v>
      </c>
      <c r="AE649" s="74" t="str">
        <f t="shared" si="222"/>
        <v>b07703095馬  龍</v>
      </c>
      <c r="AF649" s="74">
        <f t="shared" ref="AF649:AF680" si="224">IF($R649="網路報名",IF($P649="否",1,0),0)</f>
        <v>1</v>
      </c>
      <c r="AG649" s="74">
        <f t="shared" si="223"/>
        <v>0</v>
      </c>
      <c r="AH649" s="74">
        <f t="shared" ref="AH649:AH680" si="225">IF(R649="志工",AC649*2,IF(AG649=1,AC649,0))</f>
        <v>0</v>
      </c>
      <c r="AI649" s="74">
        <f t="shared" ref="AI649:AI680" si="226">IF(AB649=1,IF(AF649=1,1,0),0)</f>
        <v>1</v>
      </c>
      <c r="AJ649" s="74">
        <f t="shared" ref="AJ649:AJ680" si="227">IF(R649="現場報名",1,0)</f>
        <v>0</v>
      </c>
      <c r="AK649" s="74">
        <f t="shared" ref="AK649:AK680" si="228">IF(R649="志工",1,0)</f>
        <v>0</v>
      </c>
      <c r="AL649" s="73" t="str">
        <f t="shared" ref="AL649:AL680" si="229">IF($F649="學生",IF($I649="學士班","系","所"),"其他")</f>
        <v>系</v>
      </c>
      <c r="AM649" s="73" t="str">
        <f>IF($F649="學生",VLOOKUP($H649,系所名稱!$B$1:$D$122,3,FALSE),"非在校生")</f>
        <v>財金</v>
      </c>
      <c r="AN649" s="74" t="str">
        <f t="shared" ref="AN649:AN680" si="230">IF($AM649="EMBA","EMBA",IF($AM649="GMBA","GMBA",IF($AM649="EiMBA","EiMBA",IF($AM649="其他","其他系所",IF($AM649="非在校生","其他",CONCATENATE($AM649,$AL649))))))</f>
        <v>財金系</v>
      </c>
      <c r="AO649" s="74" t="str">
        <f t="shared" ref="AO649:AO680" si="231">IF($AN649="會計所","會研所",$AN649)</f>
        <v>財金系</v>
      </c>
    </row>
    <row r="650" spans="1:41">
      <c r="A650" t="s">
        <v>5135</v>
      </c>
      <c r="B650" t="s">
        <v>5141</v>
      </c>
      <c r="C650" t="s">
        <v>5142</v>
      </c>
      <c r="D650" t="s">
        <v>38</v>
      </c>
      <c r="E650" t="s">
        <v>5143</v>
      </c>
      <c r="F650" t="s">
        <v>23</v>
      </c>
      <c r="G650" t="s">
        <v>24</v>
      </c>
      <c r="H650" t="s">
        <v>40</v>
      </c>
      <c r="I650" t="s">
        <v>50</v>
      </c>
      <c r="J650">
        <v>928652218</v>
      </c>
      <c r="K650" t="s">
        <v>5144</v>
      </c>
      <c r="L650" t="s">
        <v>28</v>
      </c>
      <c r="M650" t="s">
        <v>29</v>
      </c>
      <c r="N650" t="s">
        <v>4952</v>
      </c>
      <c r="P650" t="s">
        <v>29</v>
      </c>
      <c r="R650" t="s">
        <v>5008</v>
      </c>
      <c r="T650" t="s">
        <v>5145</v>
      </c>
      <c r="V650" t="s">
        <v>5232</v>
      </c>
      <c r="W650" t="s">
        <v>5233</v>
      </c>
      <c r="X650" s="25" t="s">
        <v>5234</v>
      </c>
      <c r="Y650">
        <v>2</v>
      </c>
      <c r="Z650">
        <v>107</v>
      </c>
      <c r="AA650">
        <v>1</v>
      </c>
      <c r="AB650">
        <v>0</v>
      </c>
      <c r="AC650">
        <v>0</v>
      </c>
      <c r="AE650" s="74" t="str">
        <f t="shared" si="222"/>
        <v>R06724038馬良安</v>
      </c>
      <c r="AF650" s="74">
        <f t="shared" si="224"/>
        <v>0</v>
      </c>
      <c r="AG650" s="74">
        <f t="shared" si="223"/>
        <v>1</v>
      </c>
      <c r="AH650" s="74">
        <f t="shared" si="225"/>
        <v>0</v>
      </c>
      <c r="AI650" s="74">
        <f t="shared" si="226"/>
        <v>0</v>
      </c>
      <c r="AJ650" s="74">
        <f t="shared" si="227"/>
        <v>0</v>
      </c>
      <c r="AK650" s="74">
        <f t="shared" si="228"/>
        <v>0</v>
      </c>
      <c r="AL650" s="73" t="str">
        <f t="shared" si="229"/>
        <v>所</v>
      </c>
      <c r="AM650" s="73" t="str">
        <f>IF($F650="學生",VLOOKUP($H650,系所名稱!$B$1:$D$122,3,FALSE),"非在校生")</f>
        <v>國企</v>
      </c>
      <c r="AN650" s="74" t="str">
        <f t="shared" si="230"/>
        <v>國企所</v>
      </c>
      <c r="AO650" s="74" t="str">
        <f t="shared" si="231"/>
        <v>國企所</v>
      </c>
    </row>
    <row r="651" spans="1:41">
      <c r="A651" t="s">
        <v>173</v>
      </c>
      <c r="B651" t="s">
        <v>174</v>
      </c>
      <c r="C651" t="s">
        <v>175</v>
      </c>
      <c r="D651" t="s">
        <v>38</v>
      </c>
      <c r="E651" t="s">
        <v>176</v>
      </c>
      <c r="F651" t="s">
        <v>177</v>
      </c>
      <c r="H651" t="s">
        <v>178</v>
      </c>
      <c r="I651" t="s">
        <v>179</v>
      </c>
      <c r="J651">
        <v>988086573</v>
      </c>
      <c r="K651" t="s">
        <v>180</v>
      </c>
      <c r="L651" t="s">
        <v>28</v>
      </c>
      <c r="M651" t="s">
        <v>30</v>
      </c>
      <c r="N651">
        <f>IF($R651="網路報名",IF($P651="否",1,0),0)</f>
        <v>0</v>
      </c>
      <c r="O651">
        <f>IF($R651="網路報名",IF($P651="是",1,0),0)</f>
        <v>1</v>
      </c>
      <c r="P651" t="s">
        <v>29</v>
      </c>
      <c r="R651" t="s">
        <v>31</v>
      </c>
      <c r="S651" t="s">
        <v>181</v>
      </c>
      <c r="T651" t="s">
        <v>182</v>
      </c>
      <c r="U651">
        <f>IF($R651="志工",$AC651*2,IF($R651="網路報名",$AC651,0))</f>
        <v>10</v>
      </c>
      <c r="V651" t="s">
        <v>5002</v>
      </c>
      <c r="W651" t="s">
        <v>5004</v>
      </c>
      <c r="X651" s="25" t="s">
        <v>289</v>
      </c>
      <c r="Y651">
        <v>2</v>
      </c>
      <c r="Z651">
        <v>107</v>
      </c>
      <c r="AA651">
        <v>1</v>
      </c>
      <c r="AB651">
        <v>1</v>
      </c>
      <c r="AC651">
        <v>10</v>
      </c>
      <c r="AD651" t="s">
        <v>29</v>
      </c>
      <c r="AE651" s="74" t="str">
        <f t="shared" si="222"/>
        <v>jeffkao1996高子翔</v>
      </c>
      <c r="AF651" s="74">
        <f t="shared" si="224"/>
        <v>0</v>
      </c>
      <c r="AG651" s="74">
        <f t="shared" si="223"/>
        <v>1</v>
      </c>
      <c r="AH651" s="74">
        <f t="shared" si="225"/>
        <v>10</v>
      </c>
      <c r="AI651" s="74">
        <f t="shared" si="226"/>
        <v>0</v>
      </c>
      <c r="AJ651" s="74">
        <f t="shared" si="227"/>
        <v>0</v>
      </c>
      <c r="AK651" s="74">
        <f t="shared" si="228"/>
        <v>0</v>
      </c>
      <c r="AL651" s="73" t="str">
        <f t="shared" si="229"/>
        <v>其他</v>
      </c>
      <c r="AM651" s="73" t="str">
        <f>IF($F651="學生",VLOOKUP($H651,系所名稱!$B$1:$D$122,3,FALSE),"非在校生")</f>
        <v>非在校生</v>
      </c>
      <c r="AN651" s="74" t="str">
        <f t="shared" si="230"/>
        <v>其他</v>
      </c>
      <c r="AO651" s="74" t="str">
        <f t="shared" si="231"/>
        <v>其他</v>
      </c>
    </row>
    <row r="652" spans="1:41">
      <c r="A652" t="s">
        <v>5430</v>
      </c>
      <c r="B652" t="s">
        <v>5431</v>
      </c>
      <c r="C652" t="s">
        <v>5432</v>
      </c>
      <c r="D652" t="s">
        <v>21</v>
      </c>
      <c r="E652" t="s">
        <v>5433</v>
      </c>
      <c r="F652" t="s">
        <v>177</v>
      </c>
      <c r="J652">
        <v>928462493</v>
      </c>
      <c r="K652" t="s">
        <v>5434</v>
      </c>
      <c r="L652" t="s">
        <v>28</v>
      </c>
      <c r="M652" t="s">
        <v>30</v>
      </c>
      <c r="N652" t="s">
        <v>4952</v>
      </c>
      <c r="P652" t="s">
        <v>5380</v>
      </c>
      <c r="R652" t="s">
        <v>5385</v>
      </c>
      <c r="S652" t="s">
        <v>5435</v>
      </c>
      <c r="T652" t="s">
        <v>5436</v>
      </c>
      <c r="U652">
        <v>6</v>
      </c>
      <c r="V652" t="s">
        <v>5386</v>
      </c>
      <c r="W652" t="s">
        <v>5387</v>
      </c>
      <c r="X652" s="25" t="s">
        <v>5388</v>
      </c>
      <c r="Y652">
        <v>2</v>
      </c>
      <c r="Z652">
        <v>107</v>
      </c>
      <c r="AA652">
        <v>1</v>
      </c>
      <c r="AB652">
        <v>1</v>
      </c>
      <c r="AC652">
        <v>10</v>
      </c>
      <c r="AD652" t="s">
        <v>29</v>
      </c>
      <c r="AE652" s="74" t="str">
        <f t="shared" si="222"/>
        <v>happy912122高季伶</v>
      </c>
      <c r="AF652" s="74">
        <f t="shared" si="224"/>
        <v>1</v>
      </c>
      <c r="AG652" s="74">
        <f t="shared" si="223"/>
        <v>0</v>
      </c>
      <c r="AH652" s="74">
        <f t="shared" si="225"/>
        <v>0</v>
      </c>
      <c r="AI652" s="74">
        <f t="shared" si="226"/>
        <v>1</v>
      </c>
      <c r="AJ652" s="74">
        <f t="shared" si="227"/>
        <v>0</v>
      </c>
      <c r="AK652" s="74">
        <f t="shared" si="228"/>
        <v>0</v>
      </c>
      <c r="AL652" s="73" t="str">
        <f t="shared" si="229"/>
        <v>其他</v>
      </c>
      <c r="AM652" s="73" t="str">
        <f>IF($F652="學生",VLOOKUP($H652,系所名稱!$B$1:$D$122,3,FALSE),"非在校生")</f>
        <v>非在校生</v>
      </c>
      <c r="AN652" s="74" t="str">
        <f t="shared" si="230"/>
        <v>其他</v>
      </c>
      <c r="AO652" s="74" t="str">
        <f t="shared" si="231"/>
        <v>其他</v>
      </c>
    </row>
    <row r="653" spans="1:41">
      <c r="A653" t="s">
        <v>5719</v>
      </c>
      <c r="B653" t="s">
        <v>5720</v>
      </c>
      <c r="C653" t="s">
        <v>5721</v>
      </c>
      <c r="D653" t="s">
        <v>38</v>
      </c>
      <c r="E653" t="s">
        <v>5722</v>
      </c>
      <c r="F653" t="s">
        <v>23</v>
      </c>
      <c r="G653" t="s">
        <v>67</v>
      </c>
      <c r="H653" t="s">
        <v>3518</v>
      </c>
      <c r="I653" t="s">
        <v>41</v>
      </c>
      <c r="J653">
        <v>978161239</v>
      </c>
      <c r="K653" t="s">
        <v>5723</v>
      </c>
      <c r="L653" t="s">
        <v>28</v>
      </c>
      <c r="M653" t="s">
        <v>30</v>
      </c>
      <c r="N653" t="s">
        <v>4952</v>
      </c>
      <c r="P653" t="s">
        <v>29</v>
      </c>
      <c r="R653" t="s">
        <v>5724</v>
      </c>
      <c r="S653" t="s">
        <v>5725</v>
      </c>
      <c r="T653" t="s">
        <v>5726</v>
      </c>
      <c r="U653">
        <v>6</v>
      </c>
      <c r="V653" t="s">
        <v>5727</v>
      </c>
      <c r="W653" t="s">
        <v>5728</v>
      </c>
      <c r="X653" s="25" t="s">
        <v>5729</v>
      </c>
      <c r="Y653">
        <v>2</v>
      </c>
      <c r="Z653">
        <v>107</v>
      </c>
      <c r="AA653">
        <v>1</v>
      </c>
      <c r="AB653">
        <v>1</v>
      </c>
      <c r="AC653">
        <v>10</v>
      </c>
      <c r="AD653" t="s">
        <v>30</v>
      </c>
      <c r="AE653" s="74" t="str">
        <f t="shared" si="222"/>
        <v>b06602007高家浩</v>
      </c>
      <c r="AF653" s="74">
        <f t="shared" si="224"/>
        <v>0</v>
      </c>
      <c r="AG653" s="74">
        <f t="shared" si="223"/>
        <v>1</v>
      </c>
      <c r="AH653" s="74">
        <f t="shared" si="225"/>
        <v>10</v>
      </c>
      <c r="AI653" s="74">
        <f t="shared" si="226"/>
        <v>0</v>
      </c>
      <c r="AJ653" s="74">
        <f t="shared" si="227"/>
        <v>0</v>
      </c>
      <c r="AK653" s="74">
        <f t="shared" si="228"/>
        <v>0</v>
      </c>
      <c r="AL653" s="73" t="str">
        <f t="shared" si="229"/>
        <v>系</v>
      </c>
      <c r="AM653" s="73" t="str">
        <f>IF($F653="學生",VLOOKUP($H653,系所名稱!$B$1:$D$122,3,FALSE),"非在校生")</f>
        <v>其他</v>
      </c>
      <c r="AN653" s="74" t="str">
        <f t="shared" si="230"/>
        <v>其他系所</v>
      </c>
      <c r="AO653" s="74" t="str">
        <f t="shared" si="231"/>
        <v>其他系所</v>
      </c>
    </row>
    <row r="654" spans="1:41">
      <c r="A654" t="s">
        <v>5765</v>
      </c>
      <c r="B654" t="s">
        <v>5720</v>
      </c>
      <c r="C654" t="s">
        <v>5721</v>
      </c>
      <c r="D654" t="s">
        <v>38</v>
      </c>
      <c r="E654" t="s">
        <v>5722</v>
      </c>
      <c r="F654" t="s">
        <v>23</v>
      </c>
      <c r="G654" t="s">
        <v>67</v>
      </c>
      <c r="H654" t="s">
        <v>3518</v>
      </c>
      <c r="I654" t="s">
        <v>41</v>
      </c>
      <c r="J654">
        <v>978161239</v>
      </c>
      <c r="K654" t="s">
        <v>5723</v>
      </c>
      <c r="L654" t="s">
        <v>28</v>
      </c>
      <c r="M654" t="s">
        <v>30</v>
      </c>
      <c r="N654" t="s">
        <v>4952</v>
      </c>
      <c r="P654" t="s">
        <v>29</v>
      </c>
      <c r="R654" t="s">
        <v>6071</v>
      </c>
      <c r="S654" t="s">
        <v>5725</v>
      </c>
      <c r="T654" t="s">
        <v>5726</v>
      </c>
      <c r="U654">
        <v>6</v>
      </c>
      <c r="V654" t="s">
        <v>5002</v>
      </c>
      <c r="W654" t="s">
        <v>6687</v>
      </c>
      <c r="X654" s="25" t="s">
        <v>6686</v>
      </c>
      <c r="Y654">
        <v>2</v>
      </c>
      <c r="Z654">
        <v>107</v>
      </c>
      <c r="AA654">
        <v>1</v>
      </c>
      <c r="AB654">
        <v>1</v>
      </c>
      <c r="AC654">
        <v>10</v>
      </c>
      <c r="AD654" t="s">
        <v>30</v>
      </c>
      <c r="AE654" s="74" t="str">
        <f t="shared" si="222"/>
        <v>b06602007高家浩</v>
      </c>
      <c r="AF654" s="74">
        <f t="shared" si="224"/>
        <v>0</v>
      </c>
      <c r="AG654" s="74">
        <f t="shared" si="223"/>
        <v>1</v>
      </c>
      <c r="AH654" s="74">
        <f t="shared" si="225"/>
        <v>10</v>
      </c>
      <c r="AI654" s="74">
        <f t="shared" si="226"/>
        <v>0</v>
      </c>
      <c r="AJ654" s="74">
        <f t="shared" si="227"/>
        <v>0</v>
      </c>
      <c r="AK654" s="74">
        <f t="shared" si="228"/>
        <v>0</v>
      </c>
      <c r="AL654" s="73" t="str">
        <f t="shared" si="229"/>
        <v>系</v>
      </c>
      <c r="AM654" s="73" t="str">
        <f>IF($F654="學生",VLOOKUP($H654,系所名稱!$B$1:$D$122,3,FALSE),"非在校生")</f>
        <v>其他</v>
      </c>
      <c r="AN654" s="74" t="str">
        <f t="shared" si="230"/>
        <v>其他系所</v>
      </c>
      <c r="AO654" s="74" t="str">
        <f t="shared" si="231"/>
        <v>其他系所</v>
      </c>
    </row>
    <row r="655" spans="1:41">
      <c r="A655" t="s">
        <v>1720</v>
      </c>
      <c r="B655" t="s">
        <v>1721</v>
      </c>
      <c r="C655" t="s">
        <v>1722</v>
      </c>
      <c r="D655" t="s">
        <v>38</v>
      </c>
      <c r="E655" t="s">
        <v>1723</v>
      </c>
      <c r="F655" t="s">
        <v>23</v>
      </c>
      <c r="G655" t="s">
        <v>24</v>
      </c>
      <c r="H655" t="s">
        <v>49</v>
      </c>
      <c r="I655" t="s">
        <v>41</v>
      </c>
      <c r="J655">
        <v>983384002</v>
      </c>
      <c r="K655" t="s">
        <v>1724</v>
      </c>
      <c r="L655" t="s">
        <v>28</v>
      </c>
      <c r="M655" t="s">
        <v>30</v>
      </c>
      <c r="N655">
        <f>IF($R655="網路報名",IF($P655="否",1,0),0)</f>
        <v>0</v>
      </c>
      <c r="O655">
        <f>IF($R655="網路報名",IF($P655="是",1,0),0)</f>
        <v>1</v>
      </c>
      <c r="P655" t="s">
        <v>29</v>
      </c>
      <c r="R655" t="s">
        <v>31</v>
      </c>
      <c r="S655" t="s">
        <v>1725</v>
      </c>
      <c r="T655" t="s">
        <v>1726</v>
      </c>
      <c r="U655">
        <f>IF($R655="志工",$AC655*2,IF($R655="網路報名",$AC655,0))</f>
        <v>10</v>
      </c>
      <c r="V655" t="s">
        <v>5002</v>
      </c>
      <c r="W655" t="s">
        <v>5004</v>
      </c>
      <c r="X655" s="25" t="s">
        <v>1567</v>
      </c>
      <c r="Y655">
        <v>2</v>
      </c>
      <c r="Z655">
        <v>107</v>
      </c>
      <c r="AA655">
        <v>1</v>
      </c>
      <c r="AB655">
        <v>1</v>
      </c>
      <c r="AC655">
        <v>10</v>
      </c>
      <c r="AD655" t="s">
        <v>30</v>
      </c>
      <c r="AE655" s="74" t="str">
        <f t="shared" si="222"/>
        <v>b06705003高祐霆</v>
      </c>
      <c r="AF655" s="74">
        <f t="shared" si="224"/>
        <v>0</v>
      </c>
      <c r="AG655" s="74">
        <f t="shared" si="223"/>
        <v>1</v>
      </c>
      <c r="AH655" s="74">
        <f t="shared" si="225"/>
        <v>10</v>
      </c>
      <c r="AI655" s="74">
        <f t="shared" si="226"/>
        <v>0</v>
      </c>
      <c r="AJ655" s="74">
        <f t="shared" si="227"/>
        <v>0</v>
      </c>
      <c r="AK655" s="74">
        <f t="shared" si="228"/>
        <v>0</v>
      </c>
      <c r="AL655" s="73" t="str">
        <f t="shared" si="229"/>
        <v>系</v>
      </c>
      <c r="AM655" s="73" t="str">
        <f>IF($F655="學生",VLOOKUP($H655,系所名稱!$B$1:$D$122,3,FALSE),"非在校生")</f>
        <v>資管</v>
      </c>
      <c r="AN655" s="74" t="str">
        <f t="shared" si="230"/>
        <v>資管系</v>
      </c>
      <c r="AO655" s="74" t="str">
        <f t="shared" si="231"/>
        <v>資管系</v>
      </c>
    </row>
    <row r="656" spans="1:41">
      <c r="A656" t="s">
        <v>2735</v>
      </c>
      <c r="B656" t="s">
        <v>2736</v>
      </c>
      <c r="C656" t="s">
        <v>2737</v>
      </c>
      <c r="D656" t="s">
        <v>21</v>
      </c>
      <c r="E656" t="s">
        <v>1622</v>
      </c>
      <c r="F656" t="s">
        <v>23</v>
      </c>
      <c r="G656" t="s">
        <v>24</v>
      </c>
      <c r="H656" t="s">
        <v>257</v>
      </c>
      <c r="I656" t="s">
        <v>50</v>
      </c>
      <c r="J656">
        <v>909877032</v>
      </c>
      <c r="K656" t="s">
        <v>2738</v>
      </c>
      <c r="L656" t="s">
        <v>28</v>
      </c>
      <c r="M656" t="s">
        <v>29</v>
      </c>
      <c r="N656">
        <f>IF($R656="網路報名",IF($P656="否",1,0),0)</f>
        <v>0</v>
      </c>
      <c r="O656">
        <f>IF($R656="網路報名",IF($P656="是",1,0),0)</f>
        <v>0</v>
      </c>
      <c r="P656" t="s">
        <v>29</v>
      </c>
      <c r="R656" t="s">
        <v>2643</v>
      </c>
      <c r="T656" t="s">
        <v>2739</v>
      </c>
      <c r="U656">
        <f>IF($R656="志工",$AC656*2,IF($R656="網路報名",$AC656,0))</f>
        <v>0</v>
      </c>
      <c r="V656" t="s">
        <v>5002</v>
      </c>
      <c r="W656" t="s">
        <v>5004</v>
      </c>
      <c r="X656" s="25" t="s">
        <v>1996</v>
      </c>
      <c r="Y656">
        <v>2</v>
      </c>
      <c r="Z656">
        <v>107</v>
      </c>
      <c r="AA656">
        <v>1</v>
      </c>
      <c r="AB656">
        <v>1</v>
      </c>
      <c r="AC656">
        <v>10</v>
      </c>
      <c r="AE656" s="74" t="str">
        <f t="shared" si="222"/>
        <v>r07723078高尉銘</v>
      </c>
      <c r="AF656" s="74">
        <f t="shared" si="224"/>
        <v>0</v>
      </c>
      <c r="AG656" s="74">
        <f t="shared" si="223"/>
        <v>0</v>
      </c>
      <c r="AH656" s="74">
        <f t="shared" si="225"/>
        <v>0</v>
      </c>
      <c r="AI656" s="74">
        <f t="shared" si="226"/>
        <v>0</v>
      </c>
      <c r="AJ656" s="74">
        <f t="shared" si="227"/>
        <v>1</v>
      </c>
      <c r="AK656" s="74">
        <f t="shared" si="228"/>
        <v>0</v>
      </c>
      <c r="AL656" s="73" t="str">
        <f t="shared" si="229"/>
        <v>所</v>
      </c>
      <c r="AM656" s="73" t="str">
        <f>IF($F656="學生",VLOOKUP($H656,系所名稱!$B$1:$D$122,3,FALSE),"非在校生")</f>
        <v>財金</v>
      </c>
      <c r="AN656" s="74" t="str">
        <f t="shared" si="230"/>
        <v>財金所</v>
      </c>
      <c r="AO656" s="74" t="str">
        <f t="shared" si="231"/>
        <v>財金所</v>
      </c>
    </row>
    <row r="657" spans="1:41">
      <c r="A657" t="s">
        <v>2676</v>
      </c>
      <c r="B657" t="s">
        <v>2687</v>
      </c>
      <c r="C657" t="s">
        <v>2688</v>
      </c>
      <c r="D657" t="s">
        <v>21</v>
      </c>
      <c r="E657" t="s">
        <v>2689</v>
      </c>
      <c r="F657" t="s">
        <v>23</v>
      </c>
      <c r="G657" t="s">
        <v>24</v>
      </c>
      <c r="H657" t="s">
        <v>257</v>
      </c>
      <c r="I657" t="s">
        <v>41</v>
      </c>
      <c r="J657">
        <v>956112726</v>
      </c>
      <c r="K657" t="s">
        <v>2690</v>
      </c>
      <c r="L657" t="s">
        <v>28</v>
      </c>
      <c r="M657" t="s">
        <v>29</v>
      </c>
      <c r="N657">
        <f>IF($R657="網路報名",IF($P657="否",1,0),0)</f>
        <v>0</v>
      </c>
      <c r="O657">
        <f>IF($R657="網路報名",IF($P657="是",1,0),0)</f>
        <v>0</v>
      </c>
      <c r="P657" t="s">
        <v>29</v>
      </c>
      <c r="R657" t="s">
        <v>2643</v>
      </c>
      <c r="T657" t="s">
        <v>2691</v>
      </c>
      <c r="U657">
        <f>IF($R657="志工",$AC657*2,IF($R657="網路報名",$AC657,0))</f>
        <v>0</v>
      </c>
      <c r="V657" t="s">
        <v>5002</v>
      </c>
      <c r="W657" t="s">
        <v>5004</v>
      </c>
      <c r="X657" s="25" t="s">
        <v>1996</v>
      </c>
      <c r="Y657">
        <v>2</v>
      </c>
      <c r="Z657">
        <v>107</v>
      </c>
      <c r="AA657">
        <v>1</v>
      </c>
      <c r="AB657">
        <v>1</v>
      </c>
      <c r="AC657">
        <v>10</v>
      </c>
      <c r="AE657" s="74" t="str">
        <f t="shared" si="222"/>
        <v>b06703095高瑞妤</v>
      </c>
      <c r="AF657" s="74">
        <f t="shared" si="224"/>
        <v>0</v>
      </c>
      <c r="AG657" s="74">
        <f t="shared" si="223"/>
        <v>0</v>
      </c>
      <c r="AH657" s="74">
        <f t="shared" si="225"/>
        <v>0</v>
      </c>
      <c r="AI657" s="74">
        <f t="shared" si="226"/>
        <v>0</v>
      </c>
      <c r="AJ657" s="74">
        <f t="shared" si="227"/>
        <v>1</v>
      </c>
      <c r="AK657" s="74">
        <f t="shared" si="228"/>
        <v>0</v>
      </c>
      <c r="AL657" s="73" t="str">
        <f t="shared" si="229"/>
        <v>系</v>
      </c>
      <c r="AM657" s="73" t="str">
        <f>IF($F657="學生",VLOOKUP($H657,系所名稱!$B$1:$D$122,3,FALSE),"非在校生")</f>
        <v>財金</v>
      </c>
      <c r="AN657" s="74" t="str">
        <f t="shared" si="230"/>
        <v>財金系</v>
      </c>
      <c r="AO657" s="74" t="str">
        <f t="shared" si="231"/>
        <v>財金系</v>
      </c>
    </row>
    <row r="658" spans="1:41">
      <c r="A658" t="s">
        <v>5110</v>
      </c>
      <c r="B658" t="s">
        <v>2687</v>
      </c>
      <c r="C658" t="s">
        <v>2688</v>
      </c>
      <c r="D658" t="s">
        <v>21</v>
      </c>
      <c r="E658" t="s">
        <v>2689</v>
      </c>
      <c r="F658" t="s">
        <v>23</v>
      </c>
      <c r="G658" t="s">
        <v>24</v>
      </c>
      <c r="H658" t="s">
        <v>257</v>
      </c>
      <c r="I658" t="s">
        <v>41</v>
      </c>
      <c r="J658">
        <v>956112726</v>
      </c>
      <c r="K658" t="s">
        <v>2690</v>
      </c>
      <c r="L658" t="s">
        <v>28</v>
      </c>
      <c r="M658" t="s">
        <v>29</v>
      </c>
      <c r="N658" t="s">
        <v>4952</v>
      </c>
      <c r="P658" t="s">
        <v>29</v>
      </c>
      <c r="R658" t="s">
        <v>5126</v>
      </c>
      <c r="T658" t="s">
        <v>2691</v>
      </c>
      <c r="U658">
        <v>6</v>
      </c>
      <c r="V658" t="s">
        <v>5127</v>
      </c>
      <c r="W658" t="s">
        <v>7196</v>
      </c>
      <c r="X658" s="25" t="s">
        <v>5848</v>
      </c>
      <c r="Y658">
        <v>2</v>
      </c>
      <c r="Z658">
        <v>107</v>
      </c>
      <c r="AA658">
        <v>1</v>
      </c>
      <c r="AB658">
        <v>1</v>
      </c>
      <c r="AC658">
        <v>10</v>
      </c>
      <c r="AE658" s="74" t="str">
        <f t="shared" si="222"/>
        <v>b06703095高瑞妤</v>
      </c>
      <c r="AF658" s="74">
        <f t="shared" si="224"/>
        <v>0</v>
      </c>
      <c r="AG658" s="74">
        <f t="shared" si="223"/>
        <v>0</v>
      </c>
      <c r="AH658" s="74">
        <f t="shared" si="225"/>
        <v>0</v>
      </c>
      <c r="AI658" s="74">
        <f t="shared" si="226"/>
        <v>0</v>
      </c>
      <c r="AJ658" s="74">
        <f t="shared" si="227"/>
        <v>1</v>
      </c>
      <c r="AK658" s="74">
        <f t="shared" si="228"/>
        <v>0</v>
      </c>
      <c r="AL658" s="73" t="str">
        <f t="shared" si="229"/>
        <v>系</v>
      </c>
      <c r="AM658" s="73" t="str">
        <f>IF($F658="學生",VLOOKUP($H658,系所名稱!$B$1:$D$122,3,FALSE),"非在校生")</f>
        <v>財金</v>
      </c>
      <c r="AN658" s="74" t="str">
        <f t="shared" si="230"/>
        <v>財金系</v>
      </c>
      <c r="AO658" s="74" t="str">
        <f t="shared" si="231"/>
        <v>財金系</v>
      </c>
    </row>
    <row r="659" spans="1:41">
      <c r="A659" t="s">
        <v>2534</v>
      </c>
      <c r="B659" t="s">
        <v>2535</v>
      </c>
      <c r="C659" t="s">
        <v>2536</v>
      </c>
      <c r="D659" t="s">
        <v>21</v>
      </c>
      <c r="E659" t="s">
        <v>2537</v>
      </c>
      <c r="F659" t="s">
        <v>177</v>
      </c>
      <c r="J659">
        <v>958583577</v>
      </c>
      <c r="K659" t="s">
        <v>2538</v>
      </c>
      <c r="L659" t="s">
        <v>28</v>
      </c>
      <c r="M659" t="s">
        <v>30</v>
      </c>
      <c r="N659">
        <f t="shared" ref="N659:N672" si="232">IF($R659="網路報名",IF($P659="否",1,0),0)</f>
        <v>0</v>
      </c>
      <c r="O659">
        <f t="shared" ref="O659:O672" si="233">IF($R659="網路報名",IF($P659="是",1,0),0)</f>
        <v>1</v>
      </c>
      <c r="P659" t="s">
        <v>29</v>
      </c>
      <c r="R659" t="s">
        <v>2021</v>
      </c>
      <c r="S659" t="s">
        <v>2539</v>
      </c>
      <c r="T659" t="s">
        <v>2540</v>
      </c>
      <c r="U659">
        <f t="shared" ref="U659:U672" si="234">IF($R659="志工",$AC659*2,IF($R659="網路報名",$AC659,0))</f>
        <v>10</v>
      </c>
      <c r="V659" t="s">
        <v>5002</v>
      </c>
      <c r="W659" t="s">
        <v>5004</v>
      </c>
      <c r="X659" s="25" t="s">
        <v>1996</v>
      </c>
      <c r="Y659">
        <v>2</v>
      </c>
      <c r="Z659">
        <v>107</v>
      </c>
      <c r="AA659">
        <v>1</v>
      </c>
      <c r="AB659">
        <v>1</v>
      </c>
      <c r="AC659">
        <v>10</v>
      </c>
      <c r="AD659" t="s">
        <v>30</v>
      </c>
      <c r="AE659" s="74" t="str">
        <f t="shared" si="222"/>
        <v>weiying0223高薇穎</v>
      </c>
      <c r="AF659" s="74">
        <f t="shared" si="224"/>
        <v>0</v>
      </c>
      <c r="AG659" s="74">
        <f t="shared" si="223"/>
        <v>1</v>
      </c>
      <c r="AH659" s="74">
        <f t="shared" si="225"/>
        <v>10</v>
      </c>
      <c r="AI659" s="74">
        <f t="shared" si="226"/>
        <v>0</v>
      </c>
      <c r="AJ659" s="74">
        <f t="shared" si="227"/>
        <v>0</v>
      </c>
      <c r="AK659" s="74">
        <f t="shared" si="228"/>
        <v>0</v>
      </c>
      <c r="AL659" s="73" t="str">
        <f t="shared" si="229"/>
        <v>其他</v>
      </c>
      <c r="AM659" s="73" t="str">
        <f>IF($F659="學生",VLOOKUP($H659,系所名稱!$B$1:$D$122,3,FALSE),"非在校生")</f>
        <v>非在校生</v>
      </c>
      <c r="AN659" s="74" t="str">
        <f t="shared" si="230"/>
        <v>其他</v>
      </c>
      <c r="AO659" s="74" t="str">
        <f t="shared" si="231"/>
        <v>其他</v>
      </c>
    </row>
    <row r="660" spans="1:41">
      <c r="A660" t="s">
        <v>4013</v>
      </c>
      <c r="B660" t="s">
        <v>2535</v>
      </c>
      <c r="C660" t="s">
        <v>2536</v>
      </c>
      <c r="D660" t="s">
        <v>21</v>
      </c>
      <c r="E660" t="s">
        <v>2537</v>
      </c>
      <c r="F660" t="s">
        <v>177</v>
      </c>
      <c r="J660">
        <v>958583577</v>
      </c>
      <c r="K660" t="s">
        <v>2538</v>
      </c>
      <c r="L660" t="s">
        <v>28</v>
      </c>
      <c r="M660" t="s">
        <v>30</v>
      </c>
      <c r="N660">
        <f t="shared" si="232"/>
        <v>0</v>
      </c>
      <c r="O660">
        <f t="shared" si="233"/>
        <v>1</v>
      </c>
      <c r="P660" t="s">
        <v>29</v>
      </c>
      <c r="R660" t="s">
        <v>31</v>
      </c>
      <c r="S660" t="s">
        <v>2539</v>
      </c>
      <c r="T660" t="s">
        <v>2540</v>
      </c>
      <c r="U660">
        <f t="shared" si="234"/>
        <v>10</v>
      </c>
      <c r="V660" t="s">
        <v>5002</v>
      </c>
      <c r="W660" t="s">
        <v>5004</v>
      </c>
      <c r="X660" s="25" t="s">
        <v>3816</v>
      </c>
      <c r="Y660">
        <v>2</v>
      </c>
      <c r="Z660">
        <v>107</v>
      </c>
      <c r="AA660">
        <v>1</v>
      </c>
      <c r="AB660">
        <v>1</v>
      </c>
      <c r="AC660">
        <v>10</v>
      </c>
      <c r="AD660" t="s">
        <v>30</v>
      </c>
      <c r="AE660" s="74" t="str">
        <f t="shared" si="222"/>
        <v>weiying0223高薇穎</v>
      </c>
      <c r="AF660" s="74">
        <f t="shared" si="224"/>
        <v>0</v>
      </c>
      <c r="AG660" s="74">
        <f t="shared" si="223"/>
        <v>1</v>
      </c>
      <c r="AH660" s="74">
        <f t="shared" si="225"/>
        <v>10</v>
      </c>
      <c r="AI660" s="74">
        <f t="shared" si="226"/>
        <v>0</v>
      </c>
      <c r="AJ660" s="74">
        <f t="shared" si="227"/>
        <v>0</v>
      </c>
      <c r="AK660" s="74">
        <f t="shared" si="228"/>
        <v>0</v>
      </c>
      <c r="AL660" s="73" t="str">
        <f t="shared" si="229"/>
        <v>其他</v>
      </c>
      <c r="AM660" s="73" t="str">
        <f>IF($F660="學生",VLOOKUP($H660,系所名稱!$B$1:$D$122,3,FALSE),"非在校生")</f>
        <v>非在校生</v>
      </c>
      <c r="AN660" s="74" t="str">
        <f t="shared" si="230"/>
        <v>其他</v>
      </c>
      <c r="AO660" s="74" t="str">
        <f t="shared" si="231"/>
        <v>其他</v>
      </c>
    </row>
    <row r="661" spans="1:41">
      <c r="A661" t="s">
        <v>906</v>
      </c>
      <c r="B661" t="s">
        <v>907</v>
      </c>
      <c r="C661" t="s">
        <v>908</v>
      </c>
      <c r="D661" t="s">
        <v>21</v>
      </c>
      <c r="E661" t="s">
        <v>909</v>
      </c>
      <c r="F661" t="s">
        <v>23</v>
      </c>
      <c r="G661" t="s">
        <v>24</v>
      </c>
      <c r="H661" t="s">
        <v>910</v>
      </c>
      <c r="I661" t="s">
        <v>50</v>
      </c>
      <c r="J661">
        <v>911011268</v>
      </c>
      <c r="K661" t="s">
        <v>911</v>
      </c>
      <c r="L661" t="s">
        <v>28</v>
      </c>
      <c r="M661" t="s">
        <v>30</v>
      </c>
      <c r="N661">
        <f t="shared" si="232"/>
        <v>0</v>
      </c>
      <c r="O661">
        <f t="shared" si="233"/>
        <v>1</v>
      </c>
      <c r="P661" t="s">
        <v>29</v>
      </c>
      <c r="R661" t="s">
        <v>775</v>
      </c>
      <c r="S661" t="s">
        <v>912</v>
      </c>
      <c r="T661" t="s">
        <v>913</v>
      </c>
      <c r="U661">
        <f t="shared" si="234"/>
        <v>10</v>
      </c>
      <c r="V661" t="s">
        <v>5002</v>
      </c>
      <c r="W661" t="s">
        <v>5004</v>
      </c>
      <c r="X661" s="25" t="s">
        <v>778</v>
      </c>
      <c r="Y661">
        <v>2</v>
      </c>
      <c r="Z661">
        <v>107</v>
      </c>
      <c r="AA661">
        <v>1</v>
      </c>
      <c r="AB661">
        <v>1</v>
      </c>
      <c r="AC661">
        <v>10</v>
      </c>
      <c r="AE661" s="74" t="str">
        <f t="shared" si="222"/>
        <v>r07749008康成安</v>
      </c>
      <c r="AF661" s="74">
        <f t="shared" si="224"/>
        <v>0</v>
      </c>
      <c r="AG661" s="74">
        <f t="shared" si="223"/>
        <v>1</v>
      </c>
      <c r="AH661" s="74">
        <f t="shared" si="225"/>
        <v>10</v>
      </c>
      <c r="AI661" s="74">
        <f t="shared" si="226"/>
        <v>0</v>
      </c>
      <c r="AJ661" s="74">
        <f t="shared" si="227"/>
        <v>0</v>
      </c>
      <c r="AK661" s="74">
        <f t="shared" si="228"/>
        <v>0</v>
      </c>
      <c r="AL661" s="73" t="str">
        <f t="shared" si="229"/>
        <v>所</v>
      </c>
      <c r="AM661" s="73" t="str">
        <f>IF($F661="學生",VLOOKUP($H661,系所名稱!$B$1:$D$122,3,FALSE),"非在校生")</f>
        <v>GMBA</v>
      </c>
      <c r="AN661" s="74" t="str">
        <f t="shared" si="230"/>
        <v>GMBA</v>
      </c>
      <c r="AO661" s="74" t="str">
        <f t="shared" si="231"/>
        <v>GMBA</v>
      </c>
    </row>
    <row r="662" spans="1:41">
      <c r="A662" t="s">
        <v>1570</v>
      </c>
      <c r="B662" t="s">
        <v>907</v>
      </c>
      <c r="C662" t="s">
        <v>908</v>
      </c>
      <c r="D662" t="s">
        <v>21</v>
      </c>
      <c r="E662" t="s">
        <v>909</v>
      </c>
      <c r="F662" t="s">
        <v>23</v>
      </c>
      <c r="G662" t="s">
        <v>24</v>
      </c>
      <c r="H662" t="s">
        <v>910</v>
      </c>
      <c r="I662" t="s">
        <v>50</v>
      </c>
      <c r="J662">
        <v>911011268</v>
      </c>
      <c r="K662" t="s">
        <v>911</v>
      </c>
      <c r="L662" t="s">
        <v>28</v>
      </c>
      <c r="M662" t="s">
        <v>30</v>
      </c>
      <c r="N662">
        <f t="shared" si="232"/>
        <v>1</v>
      </c>
      <c r="O662">
        <f t="shared" si="233"/>
        <v>0</v>
      </c>
      <c r="P662" t="s">
        <v>30</v>
      </c>
      <c r="R662" t="s">
        <v>31</v>
      </c>
      <c r="S662" t="s">
        <v>912</v>
      </c>
      <c r="T662" t="s">
        <v>913</v>
      </c>
      <c r="U662">
        <f t="shared" si="234"/>
        <v>10</v>
      </c>
      <c r="V662" t="s">
        <v>5002</v>
      </c>
      <c r="W662" t="s">
        <v>5004</v>
      </c>
      <c r="X662" s="25" t="s">
        <v>1567</v>
      </c>
      <c r="Y662">
        <v>2</v>
      </c>
      <c r="Z662">
        <v>107</v>
      </c>
      <c r="AA662">
        <v>1</v>
      </c>
      <c r="AB662">
        <v>1</v>
      </c>
      <c r="AC662">
        <v>10</v>
      </c>
      <c r="AE662" s="74" t="str">
        <f t="shared" si="222"/>
        <v>r07749008康成安</v>
      </c>
      <c r="AF662" s="74">
        <f t="shared" si="224"/>
        <v>1</v>
      </c>
      <c r="AG662" s="74">
        <f t="shared" si="223"/>
        <v>0</v>
      </c>
      <c r="AH662" s="74">
        <f t="shared" si="225"/>
        <v>0</v>
      </c>
      <c r="AI662" s="74">
        <f t="shared" si="226"/>
        <v>1</v>
      </c>
      <c r="AJ662" s="74">
        <f t="shared" si="227"/>
        <v>0</v>
      </c>
      <c r="AK662" s="74">
        <f t="shared" si="228"/>
        <v>0</v>
      </c>
      <c r="AL662" s="73" t="str">
        <f t="shared" si="229"/>
        <v>所</v>
      </c>
      <c r="AM662" s="73" t="str">
        <f>IF($F662="學生",VLOOKUP($H662,系所名稱!$B$1:$D$122,3,FALSE),"非在校生")</f>
        <v>GMBA</v>
      </c>
      <c r="AN662" s="74" t="str">
        <f t="shared" si="230"/>
        <v>GMBA</v>
      </c>
      <c r="AO662" s="74" t="str">
        <f t="shared" si="231"/>
        <v>GMBA</v>
      </c>
    </row>
    <row r="663" spans="1:41">
      <c r="A663" t="s">
        <v>3672</v>
      </c>
      <c r="B663" t="s">
        <v>907</v>
      </c>
      <c r="C663" t="s">
        <v>908</v>
      </c>
      <c r="D663" t="s">
        <v>21</v>
      </c>
      <c r="E663" t="s">
        <v>909</v>
      </c>
      <c r="F663" t="s">
        <v>23</v>
      </c>
      <c r="G663" t="s">
        <v>24</v>
      </c>
      <c r="H663" t="s">
        <v>910</v>
      </c>
      <c r="I663" t="s">
        <v>50</v>
      </c>
      <c r="J663">
        <v>911011268</v>
      </c>
      <c r="K663" t="s">
        <v>911</v>
      </c>
      <c r="L663" t="s">
        <v>28</v>
      </c>
      <c r="M663" t="s">
        <v>30</v>
      </c>
      <c r="N663">
        <f t="shared" si="232"/>
        <v>0</v>
      </c>
      <c r="O663">
        <f t="shared" si="233"/>
        <v>1</v>
      </c>
      <c r="P663" t="s">
        <v>29</v>
      </c>
      <c r="R663" t="s">
        <v>31</v>
      </c>
      <c r="S663" t="s">
        <v>912</v>
      </c>
      <c r="T663" t="s">
        <v>913</v>
      </c>
      <c r="U663">
        <f t="shared" si="234"/>
        <v>10</v>
      </c>
      <c r="V663" t="s">
        <v>5002</v>
      </c>
      <c r="W663" t="s">
        <v>5004</v>
      </c>
      <c r="X663" s="25" t="s">
        <v>3481</v>
      </c>
      <c r="Y663">
        <v>2</v>
      </c>
      <c r="Z663">
        <v>107</v>
      </c>
      <c r="AA663">
        <v>1</v>
      </c>
      <c r="AB663">
        <v>1</v>
      </c>
      <c r="AC663">
        <v>10</v>
      </c>
      <c r="AD663" t="s">
        <v>2830</v>
      </c>
      <c r="AE663" s="74" t="str">
        <f t="shared" si="222"/>
        <v>r07749008康成安</v>
      </c>
      <c r="AF663" s="74">
        <f t="shared" si="224"/>
        <v>0</v>
      </c>
      <c r="AG663" s="74">
        <f t="shared" si="223"/>
        <v>1</v>
      </c>
      <c r="AH663" s="74">
        <f t="shared" si="225"/>
        <v>10</v>
      </c>
      <c r="AI663" s="74">
        <f t="shared" si="226"/>
        <v>0</v>
      </c>
      <c r="AJ663" s="74">
        <f t="shared" si="227"/>
        <v>0</v>
      </c>
      <c r="AK663" s="74">
        <f t="shared" si="228"/>
        <v>0</v>
      </c>
      <c r="AL663" s="73" t="str">
        <f t="shared" si="229"/>
        <v>所</v>
      </c>
      <c r="AM663" s="73" t="str">
        <f>IF($F663="學生",VLOOKUP($H663,系所名稱!$B$1:$D$122,3,FALSE),"非在校生")</f>
        <v>GMBA</v>
      </c>
      <c r="AN663" s="74" t="str">
        <f t="shared" si="230"/>
        <v>GMBA</v>
      </c>
      <c r="AO663" s="74" t="str">
        <f t="shared" si="231"/>
        <v>GMBA</v>
      </c>
    </row>
    <row r="664" spans="1:41">
      <c r="A664" t="s">
        <v>3255</v>
      </c>
      <c r="B664" t="s">
        <v>3260</v>
      </c>
      <c r="C664" t="s">
        <v>3261</v>
      </c>
      <c r="D664" t="s">
        <v>21</v>
      </c>
      <c r="E664" t="s">
        <v>3262</v>
      </c>
      <c r="F664" t="s">
        <v>23</v>
      </c>
      <c r="G664" t="s">
        <v>24</v>
      </c>
      <c r="H664" t="s">
        <v>257</v>
      </c>
      <c r="I664" t="s">
        <v>41</v>
      </c>
      <c r="J664">
        <v>928539636</v>
      </c>
      <c r="L664" t="s">
        <v>28</v>
      </c>
      <c r="M664" t="s">
        <v>29</v>
      </c>
      <c r="N664">
        <f t="shared" si="232"/>
        <v>0</v>
      </c>
      <c r="O664">
        <f t="shared" si="233"/>
        <v>0</v>
      </c>
      <c r="P664" t="s">
        <v>29</v>
      </c>
      <c r="R664" t="s">
        <v>1045</v>
      </c>
      <c r="T664" t="s">
        <v>3263</v>
      </c>
      <c r="U664">
        <f t="shared" si="234"/>
        <v>0</v>
      </c>
      <c r="V664" t="s">
        <v>5002</v>
      </c>
      <c r="W664" t="s">
        <v>5004</v>
      </c>
      <c r="X664" s="25" t="s">
        <v>3292</v>
      </c>
      <c r="Y664">
        <v>2</v>
      </c>
      <c r="Z664">
        <v>107</v>
      </c>
      <c r="AA664">
        <v>1</v>
      </c>
      <c r="AB664">
        <v>1</v>
      </c>
      <c r="AC664">
        <v>10</v>
      </c>
      <c r="AE664" s="74" t="str">
        <f t="shared" si="222"/>
        <v>b05207044康富淼</v>
      </c>
      <c r="AF664" s="74">
        <f t="shared" si="224"/>
        <v>0</v>
      </c>
      <c r="AG664" s="74">
        <f t="shared" si="223"/>
        <v>0</v>
      </c>
      <c r="AH664" s="74">
        <f t="shared" si="225"/>
        <v>0</v>
      </c>
      <c r="AI664" s="74">
        <f t="shared" si="226"/>
        <v>0</v>
      </c>
      <c r="AJ664" s="74">
        <f t="shared" si="227"/>
        <v>1</v>
      </c>
      <c r="AK664" s="74">
        <f t="shared" si="228"/>
        <v>0</v>
      </c>
      <c r="AL664" s="73" t="str">
        <f t="shared" si="229"/>
        <v>系</v>
      </c>
      <c r="AM664" s="73" t="str">
        <f>IF($F664="學生",VLOOKUP($H664,系所名稱!$B$1:$D$122,3,FALSE),"非在校生")</f>
        <v>財金</v>
      </c>
      <c r="AN664" s="74" t="str">
        <f t="shared" si="230"/>
        <v>財金系</v>
      </c>
      <c r="AO664" s="74" t="str">
        <f t="shared" si="231"/>
        <v>財金系</v>
      </c>
    </row>
    <row r="665" spans="1:41">
      <c r="A665" t="s">
        <v>4170</v>
      </c>
      <c r="B665" t="s">
        <v>3260</v>
      </c>
      <c r="C665" t="s">
        <v>3261</v>
      </c>
      <c r="D665" t="s">
        <v>38</v>
      </c>
      <c r="E665" t="s">
        <v>3262</v>
      </c>
      <c r="F665" t="s">
        <v>23</v>
      </c>
      <c r="G665" t="s">
        <v>24</v>
      </c>
      <c r="H665" t="s">
        <v>257</v>
      </c>
      <c r="I665" t="s">
        <v>41</v>
      </c>
      <c r="J665">
        <v>928539636</v>
      </c>
      <c r="L665" t="s">
        <v>28</v>
      </c>
      <c r="M665" t="s">
        <v>29</v>
      </c>
      <c r="N665">
        <f t="shared" si="232"/>
        <v>0</v>
      </c>
      <c r="O665">
        <f t="shared" si="233"/>
        <v>0</v>
      </c>
      <c r="P665" t="s">
        <v>29</v>
      </c>
      <c r="R665" t="s">
        <v>3467</v>
      </c>
      <c r="T665" t="s">
        <v>3263</v>
      </c>
      <c r="U665">
        <f t="shared" si="234"/>
        <v>0</v>
      </c>
      <c r="V665" t="s">
        <v>5002</v>
      </c>
      <c r="W665" t="s">
        <v>5004</v>
      </c>
      <c r="X665" s="25" t="s">
        <v>3816</v>
      </c>
      <c r="Y665">
        <v>2</v>
      </c>
      <c r="Z665">
        <v>107</v>
      </c>
      <c r="AA665">
        <v>1</v>
      </c>
      <c r="AB665">
        <v>1</v>
      </c>
      <c r="AC665">
        <v>10</v>
      </c>
      <c r="AE665" s="74" t="str">
        <f t="shared" si="222"/>
        <v>b05207044康富淼</v>
      </c>
      <c r="AF665" s="74">
        <f t="shared" si="224"/>
        <v>0</v>
      </c>
      <c r="AG665" s="74">
        <f t="shared" si="223"/>
        <v>0</v>
      </c>
      <c r="AH665" s="74">
        <f t="shared" si="225"/>
        <v>0</v>
      </c>
      <c r="AI665" s="74">
        <f t="shared" si="226"/>
        <v>0</v>
      </c>
      <c r="AJ665" s="74">
        <f t="shared" si="227"/>
        <v>1</v>
      </c>
      <c r="AK665" s="74">
        <f t="shared" si="228"/>
        <v>0</v>
      </c>
      <c r="AL665" s="73" t="str">
        <f t="shared" si="229"/>
        <v>系</v>
      </c>
      <c r="AM665" s="73" t="str">
        <f>IF($F665="學生",VLOOKUP($H665,系所名稱!$B$1:$D$122,3,FALSE),"非在校生")</f>
        <v>財金</v>
      </c>
      <c r="AN665" s="74" t="str">
        <f t="shared" si="230"/>
        <v>財金系</v>
      </c>
      <c r="AO665" s="74" t="str">
        <f t="shared" si="231"/>
        <v>財金系</v>
      </c>
    </row>
    <row r="666" spans="1:41">
      <c r="A666" t="s">
        <v>2676</v>
      </c>
      <c r="B666" t="s">
        <v>2677</v>
      </c>
      <c r="C666" t="s">
        <v>2678</v>
      </c>
      <c r="D666" t="s">
        <v>21</v>
      </c>
      <c r="E666" t="s">
        <v>2679</v>
      </c>
      <c r="F666" t="s">
        <v>23</v>
      </c>
      <c r="G666" t="s">
        <v>24</v>
      </c>
      <c r="H666" t="s">
        <v>257</v>
      </c>
      <c r="I666" t="s">
        <v>41</v>
      </c>
      <c r="J666">
        <v>918392950</v>
      </c>
      <c r="K666" t="s">
        <v>2680</v>
      </c>
      <c r="L666" t="s">
        <v>28</v>
      </c>
      <c r="M666" t="s">
        <v>29</v>
      </c>
      <c r="N666">
        <f t="shared" si="232"/>
        <v>0</v>
      </c>
      <c r="O666">
        <f t="shared" si="233"/>
        <v>0</v>
      </c>
      <c r="P666" t="s">
        <v>29</v>
      </c>
      <c r="R666" t="s">
        <v>2643</v>
      </c>
      <c r="T666" t="s">
        <v>2681</v>
      </c>
      <c r="U666">
        <f t="shared" si="234"/>
        <v>0</v>
      </c>
      <c r="V666" t="s">
        <v>5002</v>
      </c>
      <c r="W666" t="s">
        <v>5004</v>
      </c>
      <c r="X666" s="25" t="s">
        <v>1996</v>
      </c>
      <c r="Y666">
        <v>2</v>
      </c>
      <c r="Z666">
        <v>107</v>
      </c>
      <c r="AA666">
        <v>1</v>
      </c>
      <c r="AB666">
        <v>1</v>
      </c>
      <c r="AC666">
        <v>10</v>
      </c>
      <c r="AE666" s="74" t="str">
        <f t="shared" si="222"/>
        <v>b05703041張  創</v>
      </c>
      <c r="AF666" s="74">
        <f t="shared" si="224"/>
        <v>0</v>
      </c>
      <c r="AG666" s="74">
        <f t="shared" si="223"/>
        <v>0</v>
      </c>
      <c r="AH666" s="74">
        <f t="shared" si="225"/>
        <v>0</v>
      </c>
      <c r="AI666" s="74">
        <f t="shared" si="226"/>
        <v>0</v>
      </c>
      <c r="AJ666" s="74">
        <f t="shared" si="227"/>
        <v>1</v>
      </c>
      <c r="AK666" s="74">
        <f t="shared" si="228"/>
        <v>0</v>
      </c>
      <c r="AL666" s="73" t="str">
        <f t="shared" si="229"/>
        <v>系</v>
      </c>
      <c r="AM666" s="73" t="str">
        <f>IF($F666="學生",VLOOKUP($H666,系所名稱!$B$1:$D$122,3,FALSE),"非在校生")</f>
        <v>財金</v>
      </c>
      <c r="AN666" s="74" t="str">
        <f t="shared" si="230"/>
        <v>財金系</v>
      </c>
      <c r="AO666" s="74" t="str">
        <f t="shared" si="231"/>
        <v>財金系</v>
      </c>
    </row>
    <row r="667" spans="1:41">
      <c r="A667" t="s">
        <v>2998</v>
      </c>
      <c r="B667" t="s">
        <v>2677</v>
      </c>
      <c r="C667" t="s">
        <v>2678</v>
      </c>
      <c r="D667" t="s">
        <v>38</v>
      </c>
      <c r="E667" t="s">
        <v>2679</v>
      </c>
      <c r="F667" t="s">
        <v>23</v>
      </c>
      <c r="G667" t="s">
        <v>24</v>
      </c>
      <c r="H667" t="s">
        <v>257</v>
      </c>
      <c r="I667" t="s">
        <v>41</v>
      </c>
      <c r="J667">
        <v>918392950</v>
      </c>
      <c r="K667" t="s">
        <v>2680</v>
      </c>
      <c r="L667" t="s">
        <v>28</v>
      </c>
      <c r="M667" t="s">
        <v>29</v>
      </c>
      <c r="N667">
        <f t="shared" si="232"/>
        <v>0</v>
      </c>
      <c r="O667">
        <f t="shared" si="233"/>
        <v>1</v>
      </c>
      <c r="P667" t="s">
        <v>29</v>
      </c>
      <c r="R667" s="78" t="s">
        <v>2778</v>
      </c>
      <c r="S667" t="s">
        <v>2999</v>
      </c>
      <c r="T667" t="s">
        <v>2681</v>
      </c>
      <c r="U667">
        <f t="shared" si="234"/>
        <v>10</v>
      </c>
      <c r="V667" t="s">
        <v>5002</v>
      </c>
      <c r="W667" t="s">
        <v>5004</v>
      </c>
      <c r="X667" s="25" t="s">
        <v>3292</v>
      </c>
      <c r="Y667">
        <v>2</v>
      </c>
      <c r="Z667">
        <v>107</v>
      </c>
      <c r="AA667">
        <v>1</v>
      </c>
      <c r="AB667">
        <v>1</v>
      </c>
      <c r="AC667">
        <v>10</v>
      </c>
      <c r="AD667" t="s">
        <v>3000</v>
      </c>
      <c r="AE667" s="74" t="str">
        <f t="shared" si="222"/>
        <v>b05703041張  創</v>
      </c>
      <c r="AF667" s="74">
        <f t="shared" si="224"/>
        <v>0</v>
      </c>
      <c r="AG667" s="74">
        <f t="shared" si="223"/>
        <v>1</v>
      </c>
      <c r="AH667" s="74">
        <f t="shared" si="225"/>
        <v>10</v>
      </c>
      <c r="AI667" s="74">
        <f t="shared" si="226"/>
        <v>0</v>
      </c>
      <c r="AJ667" s="74">
        <f t="shared" si="227"/>
        <v>0</v>
      </c>
      <c r="AK667" s="74">
        <f t="shared" si="228"/>
        <v>0</v>
      </c>
      <c r="AL667" s="73" t="str">
        <f t="shared" si="229"/>
        <v>系</v>
      </c>
      <c r="AM667" s="73" t="str">
        <f>IF($F667="學生",VLOOKUP($H667,系所名稱!$B$1:$D$122,3,FALSE),"非在校生")</f>
        <v>財金</v>
      </c>
      <c r="AN667" s="74" t="str">
        <f t="shared" si="230"/>
        <v>財金系</v>
      </c>
      <c r="AO667" s="74" t="str">
        <f t="shared" si="231"/>
        <v>財金系</v>
      </c>
    </row>
    <row r="668" spans="1:41">
      <c r="A668" t="s">
        <v>4014</v>
      </c>
      <c r="B668" t="s">
        <v>2677</v>
      </c>
      <c r="C668" t="s">
        <v>2678</v>
      </c>
      <c r="D668" t="s">
        <v>38</v>
      </c>
      <c r="E668" t="s">
        <v>2679</v>
      </c>
      <c r="F668" t="s">
        <v>23</v>
      </c>
      <c r="G668" t="s">
        <v>24</v>
      </c>
      <c r="H668" t="s">
        <v>257</v>
      </c>
      <c r="I668" t="s">
        <v>41</v>
      </c>
      <c r="J668">
        <v>918392950</v>
      </c>
      <c r="K668" t="s">
        <v>2680</v>
      </c>
      <c r="L668" t="s">
        <v>28</v>
      </c>
      <c r="M668" t="s">
        <v>29</v>
      </c>
      <c r="N668">
        <f t="shared" si="232"/>
        <v>0</v>
      </c>
      <c r="O668">
        <f t="shared" si="233"/>
        <v>1</v>
      </c>
      <c r="P668" t="s">
        <v>29</v>
      </c>
      <c r="R668" t="s">
        <v>31</v>
      </c>
      <c r="S668" t="s">
        <v>4015</v>
      </c>
      <c r="T668" t="s">
        <v>2681</v>
      </c>
      <c r="U668">
        <f t="shared" si="234"/>
        <v>10</v>
      </c>
      <c r="V668" t="s">
        <v>5002</v>
      </c>
      <c r="W668" t="s">
        <v>5004</v>
      </c>
      <c r="X668" s="25" t="s">
        <v>3816</v>
      </c>
      <c r="Y668">
        <v>2</v>
      </c>
      <c r="Z668">
        <v>107</v>
      </c>
      <c r="AA668">
        <v>1</v>
      </c>
      <c r="AB668">
        <v>1</v>
      </c>
      <c r="AC668">
        <v>10</v>
      </c>
      <c r="AD668" t="s">
        <v>3000</v>
      </c>
      <c r="AE668" s="74" t="str">
        <f t="shared" si="222"/>
        <v>b05703041張  創</v>
      </c>
      <c r="AF668" s="74">
        <f t="shared" si="224"/>
        <v>0</v>
      </c>
      <c r="AG668" s="74">
        <f t="shared" si="223"/>
        <v>1</v>
      </c>
      <c r="AH668" s="74">
        <f t="shared" si="225"/>
        <v>10</v>
      </c>
      <c r="AI668" s="74">
        <f t="shared" si="226"/>
        <v>0</v>
      </c>
      <c r="AJ668" s="74">
        <f t="shared" si="227"/>
        <v>0</v>
      </c>
      <c r="AK668" s="74">
        <f t="shared" si="228"/>
        <v>0</v>
      </c>
      <c r="AL668" s="73" t="str">
        <f t="shared" si="229"/>
        <v>系</v>
      </c>
      <c r="AM668" s="73" t="str">
        <f>IF($F668="學生",VLOOKUP($H668,系所名稱!$B$1:$D$122,3,FALSE),"非在校生")</f>
        <v>財金</v>
      </c>
      <c r="AN668" s="74" t="str">
        <f t="shared" si="230"/>
        <v>財金系</v>
      </c>
      <c r="AO668" s="74" t="str">
        <f t="shared" si="231"/>
        <v>財金系</v>
      </c>
    </row>
    <row r="669" spans="1:41">
      <c r="A669" t="s">
        <v>2160</v>
      </c>
      <c r="B669" t="s">
        <v>2161</v>
      </c>
      <c r="C669" t="s">
        <v>2162</v>
      </c>
      <c r="D669" t="s">
        <v>21</v>
      </c>
      <c r="E669" t="s">
        <v>2163</v>
      </c>
      <c r="F669" t="s">
        <v>23</v>
      </c>
      <c r="G669" t="s">
        <v>24</v>
      </c>
      <c r="H669" t="s">
        <v>257</v>
      </c>
      <c r="I669" t="s">
        <v>50</v>
      </c>
      <c r="J669">
        <v>918581230</v>
      </c>
      <c r="K669" t="s">
        <v>2164</v>
      </c>
      <c r="L669" t="s">
        <v>28</v>
      </c>
      <c r="M669" t="s">
        <v>30</v>
      </c>
      <c r="N669">
        <f t="shared" si="232"/>
        <v>0</v>
      </c>
      <c r="O669">
        <f t="shared" si="233"/>
        <v>1</v>
      </c>
      <c r="P669" t="s">
        <v>29</v>
      </c>
      <c r="R669" t="s">
        <v>2021</v>
      </c>
      <c r="S669" t="s">
        <v>1216</v>
      </c>
      <c r="T669" t="s">
        <v>2165</v>
      </c>
      <c r="U669">
        <f t="shared" si="234"/>
        <v>10</v>
      </c>
      <c r="V669" t="s">
        <v>5002</v>
      </c>
      <c r="W669" t="s">
        <v>5004</v>
      </c>
      <c r="X669" s="25" t="s">
        <v>1996</v>
      </c>
      <c r="Y669">
        <v>2</v>
      </c>
      <c r="Z669">
        <v>107</v>
      </c>
      <c r="AA669">
        <v>1</v>
      </c>
      <c r="AB669">
        <v>1</v>
      </c>
      <c r="AC669">
        <v>10</v>
      </c>
      <c r="AD669" t="s">
        <v>29</v>
      </c>
      <c r="AE669" s="74" t="str">
        <f t="shared" si="222"/>
        <v>r07723009張  琳</v>
      </c>
      <c r="AF669" s="74">
        <f t="shared" si="224"/>
        <v>0</v>
      </c>
      <c r="AG669" s="74">
        <f t="shared" si="223"/>
        <v>1</v>
      </c>
      <c r="AH669" s="74">
        <f t="shared" si="225"/>
        <v>10</v>
      </c>
      <c r="AI669" s="74">
        <f t="shared" si="226"/>
        <v>0</v>
      </c>
      <c r="AJ669" s="74">
        <f t="shared" si="227"/>
        <v>0</v>
      </c>
      <c r="AK669" s="74">
        <f t="shared" si="228"/>
        <v>0</v>
      </c>
      <c r="AL669" s="73" t="str">
        <f t="shared" si="229"/>
        <v>所</v>
      </c>
      <c r="AM669" s="73" t="str">
        <f>IF($F669="學生",VLOOKUP($H669,系所名稱!$B$1:$D$122,3,FALSE),"非在校生")</f>
        <v>財金</v>
      </c>
      <c r="AN669" s="74" t="str">
        <f t="shared" si="230"/>
        <v>財金所</v>
      </c>
      <c r="AO669" s="74" t="str">
        <f t="shared" si="231"/>
        <v>財金所</v>
      </c>
    </row>
    <row r="670" spans="1:41">
      <c r="A670" t="s">
        <v>3001</v>
      </c>
      <c r="B670" t="s">
        <v>2161</v>
      </c>
      <c r="C670" t="s">
        <v>2162</v>
      </c>
      <c r="D670" t="s">
        <v>21</v>
      </c>
      <c r="E670" t="s">
        <v>2163</v>
      </c>
      <c r="F670" t="s">
        <v>23</v>
      </c>
      <c r="G670" t="s">
        <v>24</v>
      </c>
      <c r="H670" t="s">
        <v>257</v>
      </c>
      <c r="I670" t="s">
        <v>50</v>
      </c>
      <c r="J670">
        <v>918581230</v>
      </c>
      <c r="K670" t="s">
        <v>2164</v>
      </c>
      <c r="L670" t="s">
        <v>28</v>
      </c>
      <c r="M670" t="s">
        <v>30</v>
      </c>
      <c r="N670">
        <f t="shared" si="232"/>
        <v>0</v>
      </c>
      <c r="O670">
        <f t="shared" si="233"/>
        <v>1</v>
      </c>
      <c r="P670" t="s">
        <v>29</v>
      </c>
      <c r="R670" t="s">
        <v>2790</v>
      </c>
      <c r="S670" t="s">
        <v>1216</v>
      </c>
      <c r="T670" t="s">
        <v>2165</v>
      </c>
      <c r="U670">
        <f t="shared" si="234"/>
        <v>10</v>
      </c>
      <c r="V670" t="s">
        <v>5002</v>
      </c>
      <c r="W670" t="s">
        <v>5004</v>
      </c>
      <c r="X670" s="25" t="s">
        <v>3292</v>
      </c>
      <c r="Y670">
        <v>2</v>
      </c>
      <c r="Z670">
        <v>107</v>
      </c>
      <c r="AA670">
        <v>1</v>
      </c>
      <c r="AB670">
        <v>1</v>
      </c>
      <c r="AC670">
        <v>10</v>
      </c>
      <c r="AD670" t="s">
        <v>2783</v>
      </c>
      <c r="AE670" s="74" t="str">
        <f t="shared" si="222"/>
        <v>r07723009張  琳</v>
      </c>
      <c r="AF670" s="74">
        <f t="shared" si="224"/>
        <v>0</v>
      </c>
      <c r="AG670" s="74">
        <f t="shared" si="223"/>
        <v>1</v>
      </c>
      <c r="AH670" s="74">
        <f t="shared" si="225"/>
        <v>10</v>
      </c>
      <c r="AI670" s="74">
        <f t="shared" si="226"/>
        <v>0</v>
      </c>
      <c r="AJ670" s="74">
        <f t="shared" si="227"/>
        <v>0</v>
      </c>
      <c r="AK670" s="74">
        <f t="shared" si="228"/>
        <v>0</v>
      </c>
      <c r="AL670" s="73" t="str">
        <f t="shared" si="229"/>
        <v>所</v>
      </c>
      <c r="AM670" s="73" t="str">
        <f>IF($F670="學生",VLOOKUP($H670,系所名稱!$B$1:$D$122,3,FALSE),"非在校生")</f>
        <v>財金</v>
      </c>
      <c r="AN670" s="74" t="str">
        <f t="shared" si="230"/>
        <v>財金所</v>
      </c>
      <c r="AO670" s="74" t="str">
        <f t="shared" si="231"/>
        <v>財金所</v>
      </c>
    </row>
    <row r="671" spans="1:41">
      <c r="A671" t="s">
        <v>4016</v>
      </c>
      <c r="B671" t="s">
        <v>2161</v>
      </c>
      <c r="C671" t="s">
        <v>2162</v>
      </c>
      <c r="D671" t="s">
        <v>21</v>
      </c>
      <c r="E671" t="s">
        <v>2163</v>
      </c>
      <c r="F671" t="s">
        <v>23</v>
      </c>
      <c r="G671" t="s">
        <v>24</v>
      </c>
      <c r="H671" t="s">
        <v>257</v>
      </c>
      <c r="I671" t="s">
        <v>50</v>
      </c>
      <c r="J671">
        <v>918581230</v>
      </c>
      <c r="K671" t="s">
        <v>2164</v>
      </c>
      <c r="L671" t="s">
        <v>28</v>
      </c>
      <c r="M671" t="s">
        <v>30</v>
      </c>
      <c r="N671">
        <f t="shared" si="232"/>
        <v>0</v>
      </c>
      <c r="O671">
        <f t="shared" si="233"/>
        <v>1</v>
      </c>
      <c r="P671" t="s">
        <v>29</v>
      </c>
      <c r="R671" t="s">
        <v>31</v>
      </c>
      <c r="S671" t="s">
        <v>4017</v>
      </c>
      <c r="T671" t="s">
        <v>2165</v>
      </c>
      <c r="U671">
        <f t="shared" si="234"/>
        <v>10</v>
      </c>
      <c r="V671" t="s">
        <v>5002</v>
      </c>
      <c r="W671" t="s">
        <v>5004</v>
      </c>
      <c r="X671" s="25" t="s">
        <v>3816</v>
      </c>
      <c r="Y671">
        <v>2</v>
      </c>
      <c r="Z671">
        <v>107</v>
      </c>
      <c r="AA671">
        <v>1</v>
      </c>
      <c r="AB671">
        <v>1</v>
      </c>
      <c r="AC671">
        <v>10</v>
      </c>
      <c r="AD671" t="s">
        <v>2783</v>
      </c>
      <c r="AE671" s="74" t="str">
        <f t="shared" si="222"/>
        <v>r07723009張  琳</v>
      </c>
      <c r="AF671" s="74">
        <f t="shared" si="224"/>
        <v>0</v>
      </c>
      <c r="AG671" s="74">
        <f t="shared" si="223"/>
        <v>1</v>
      </c>
      <c r="AH671" s="74">
        <f t="shared" si="225"/>
        <v>10</v>
      </c>
      <c r="AI671" s="74">
        <f t="shared" si="226"/>
        <v>0</v>
      </c>
      <c r="AJ671" s="74">
        <f t="shared" si="227"/>
        <v>0</v>
      </c>
      <c r="AK671" s="74">
        <f t="shared" si="228"/>
        <v>0</v>
      </c>
      <c r="AL671" s="73" t="str">
        <f t="shared" si="229"/>
        <v>所</v>
      </c>
      <c r="AM671" s="73" t="str">
        <f>IF($F671="學生",VLOOKUP($H671,系所名稱!$B$1:$D$122,3,FALSE),"非在校生")</f>
        <v>財金</v>
      </c>
      <c r="AN671" s="74" t="str">
        <f t="shared" si="230"/>
        <v>財金所</v>
      </c>
      <c r="AO671" s="74" t="str">
        <f t="shared" si="231"/>
        <v>財金所</v>
      </c>
    </row>
    <row r="672" spans="1:41">
      <c r="A672" t="s">
        <v>4159</v>
      </c>
      <c r="B672" t="s">
        <v>4189</v>
      </c>
      <c r="C672" t="s">
        <v>4190</v>
      </c>
      <c r="D672" t="s">
        <v>38</v>
      </c>
      <c r="E672" t="s">
        <v>2034</v>
      </c>
      <c r="F672" t="s">
        <v>23</v>
      </c>
      <c r="G672" t="s">
        <v>24</v>
      </c>
      <c r="H672" t="s">
        <v>40</v>
      </c>
      <c r="I672" t="s">
        <v>41</v>
      </c>
      <c r="J672">
        <v>227677957</v>
      </c>
      <c r="L672" t="s">
        <v>28</v>
      </c>
      <c r="M672" t="s">
        <v>29</v>
      </c>
      <c r="N672">
        <f t="shared" si="232"/>
        <v>0</v>
      </c>
      <c r="O672">
        <f t="shared" si="233"/>
        <v>0</v>
      </c>
      <c r="P672" t="s">
        <v>29</v>
      </c>
      <c r="R672" t="s">
        <v>4180</v>
      </c>
      <c r="T672" t="s">
        <v>4191</v>
      </c>
      <c r="U672">
        <f t="shared" si="234"/>
        <v>0</v>
      </c>
      <c r="V672" t="s">
        <v>5002</v>
      </c>
      <c r="W672" t="s">
        <v>5004</v>
      </c>
      <c r="X672" s="25" t="s">
        <v>3816</v>
      </c>
      <c r="Y672">
        <v>2</v>
      </c>
      <c r="Z672">
        <v>107</v>
      </c>
      <c r="AA672">
        <v>1</v>
      </c>
      <c r="AB672">
        <v>1</v>
      </c>
      <c r="AC672">
        <v>10</v>
      </c>
      <c r="AE672" s="74" t="str">
        <f t="shared" si="222"/>
        <v>b04704056張子濤</v>
      </c>
      <c r="AF672" s="74">
        <f t="shared" si="224"/>
        <v>0</v>
      </c>
      <c r="AG672" s="74">
        <f t="shared" si="223"/>
        <v>0</v>
      </c>
      <c r="AH672" s="74">
        <f t="shared" si="225"/>
        <v>0</v>
      </c>
      <c r="AI672" s="74">
        <f t="shared" si="226"/>
        <v>0</v>
      </c>
      <c r="AJ672" s="74">
        <f t="shared" si="227"/>
        <v>1</v>
      </c>
      <c r="AK672" s="74">
        <f t="shared" si="228"/>
        <v>0</v>
      </c>
      <c r="AL672" s="73" t="str">
        <f t="shared" si="229"/>
        <v>系</v>
      </c>
      <c r="AM672" s="73" t="str">
        <f>IF($F672="學生",VLOOKUP($H672,系所名稱!$B$1:$D$122,3,FALSE),"非在校生")</f>
        <v>國企</v>
      </c>
      <c r="AN672" s="74" t="str">
        <f t="shared" si="230"/>
        <v>國企系</v>
      </c>
      <c r="AO672" s="74" t="str">
        <f t="shared" si="231"/>
        <v>國企系</v>
      </c>
    </row>
    <row r="673" spans="1:41">
      <c r="A673" t="s">
        <v>5053</v>
      </c>
      <c r="B673" t="s">
        <v>5054</v>
      </c>
      <c r="C673" t="s">
        <v>5055</v>
      </c>
      <c r="D673" t="s">
        <v>38</v>
      </c>
      <c r="E673" t="s">
        <v>669</v>
      </c>
      <c r="F673" t="s">
        <v>23</v>
      </c>
      <c r="G673" t="s">
        <v>24</v>
      </c>
      <c r="H673" t="s">
        <v>76</v>
      </c>
      <c r="I673" t="s">
        <v>41</v>
      </c>
      <c r="J673">
        <v>938698939</v>
      </c>
      <c r="K673" t="s">
        <v>5056</v>
      </c>
      <c r="L673" t="s">
        <v>28</v>
      </c>
      <c r="M673" t="s">
        <v>30</v>
      </c>
      <c r="N673" t="s">
        <v>4952</v>
      </c>
      <c r="P673" t="s">
        <v>29</v>
      </c>
      <c r="R673" t="s">
        <v>5008</v>
      </c>
      <c r="S673" t="s">
        <v>3589</v>
      </c>
      <c r="T673" t="s">
        <v>5057</v>
      </c>
      <c r="U673">
        <v>6</v>
      </c>
      <c r="V673" t="s">
        <v>5009</v>
      </c>
      <c r="W673" t="s">
        <v>7196</v>
      </c>
      <c r="X673" s="25" t="s">
        <v>5848</v>
      </c>
      <c r="Y673">
        <v>2</v>
      </c>
      <c r="Z673">
        <v>107</v>
      </c>
      <c r="AA673">
        <v>1</v>
      </c>
      <c r="AB673">
        <v>1</v>
      </c>
      <c r="AC673">
        <v>10</v>
      </c>
      <c r="AD673" t="s">
        <v>5058</v>
      </c>
      <c r="AE673" s="74" t="str">
        <f t="shared" si="222"/>
        <v>b06702077張仁瀚</v>
      </c>
      <c r="AF673" s="74">
        <f t="shared" si="224"/>
        <v>0</v>
      </c>
      <c r="AG673" s="74">
        <f t="shared" si="223"/>
        <v>1</v>
      </c>
      <c r="AH673" s="74">
        <f t="shared" si="225"/>
        <v>10</v>
      </c>
      <c r="AI673" s="74">
        <f t="shared" si="226"/>
        <v>0</v>
      </c>
      <c r="AJ673" s="74">
        <f t="shared" si="227"/>
        <v>0</v>
      </c>
      <c r="AK673" s="74">
        <f t="shared" si="228"/>
        <v>0</v>
      </c>
      <c r="AL673" s="73" t="str">
        <f t="shared" si="229"/>
        <v>系</v>
      </c>
      <c r="AM673" s="73" t="str">
        <f>IF($F673="學生",VLOOKUP($H673,系所名稱!$B$1:$D$122,3,FALSE),"非在校生")</f>
        <v>會計</v>
      </c>
      <c r="AN673" s="74" t="str">
        <f t="shared" si="230"/>
        <v>會計系</v>
      </c>
      <c r="AO673" s="74" t="str">
        <f t="shared" si="231"/>
        <v>會計系</v>
      </c>
    </row>
    <row r="674" spans="1:41">
      <c r="A674" t="s">
        <v>5890</v>
      </c>
      <c r="B674" t="s">
        <v>5891</v>
      </c>
      <c r="C674" t="s">
        <v>5892</v>
      </c>
      <c r="D674" t="s">
        <v>38</v>
      </c>
      <c r="E674" t="s">
        <v>519</v>
      </c>
      <c r="F674" t="s">
        <v>23</v>
      </c>
      <c r="G674" t="s">
        <v>24</v>
      </c>
      <c r="H674" t="s">
        <v>76</v>
      </c>
      <c r="I674" t="s">
        <v>41</v>
      </c>
      <c r="J674">
        <v>916661040</v>
      </c>
      <c r="K674" t="s">
        <v>5893</v>
      </c>
      <c r="L674" t="s">
        <v>28</v>
      </c>
      <c r="M674" t="s">
        <v>30</v>
      </c>
      <c r="N674" t="s">
        <v>4952</v>
      </c>
      <c r="P674" t="s">
        <v>29</v>
      </c>
      <c r="R674" t="s">
        <v>5886</v>
      </c>
      <c r="S674" t="s">
        <v>390</v>
      </c>
      <c r="T674" t="s">
        <v>5894</v>
      </c>
      <c r="U674">
        <v>6</v>
      </c>
      <c r="V674" t="s">
        <v>5002</v>
      </c>
      <c r="W674" t="s">
        <v>6682</v>
      </c>
      <c r="X674" s="25" t="s">
        <v>5889</v>
      </c>
      <c r="Y674">
        <v>2</v>
      </c>
      <c r="Z674">
        <v>107</v>
      </c>
      <c r="AA674">
        <v>1</v>
      </c>
      <c r="AB674">
        <v>1</v>
      </c>
      <c r="AC674">
        <v>10</v>
      </c>
      <c r="AD674" t="s">
        <v>29</v>
      </c>
      <c r="AE674" s="74" t="str">
        <f t="shared" si="222"/>
        <v>b04702081張仕霖</v>
      </c>
      <c r="AF674" s="74">
        <f t="shared" si="224"/>
        <v>0</v>
      </c>
      <c r="AG674" s="74">
        <f t="shared" si="223"/>
        <v>1</v>
      </c>
      <c r="AH674" s="74">
        <f t="shared" si="225"/>
        <v>10</v>
      </c>
      <c r="AI674" s="74">
        <f t="shared" si="226"/>
        <v>0</v>
      </c>
      <c r="AJ674" s="74">
        <f t="shared" si="227"/>
        <v>0</v>
      </c>
      <c r="AK674" s="74">
        <f t="shared" si="228"/>
        <v>0</v>
      </c>
      <c r="AL674" s="73" t="str">
        <f t="shared" si="229"/>
        <v>系</v>
      </c>
      <c r="AM674" s="73" t="str">
        <f>IF($F674="學生",VLOOKUP($H674,系所名稱!$B$1:$D$122,3,FALSE),"非在校生")</f>
        <v>會計</v>
      </c>
      <c r="AN674" s="74" t="str">
        <f t="shared" si="230"/>
        <v>會計系</v>
      </c>
      <c r="AO674" s="74" t="str">
        <f t="shared" si="231"/>
        <v>會計系</v>
      </c>
    </row>
    <row r="675" spans="1:41">
      <c r="A675" t="s">
        <v>6319</v>
      </c>
      <c r="B675" t="s">
        <v>5891</v>
      </c>
      <c r="C675" t="s">
        <v>5892</v>
      </c>
      <c r="D675" t="s">
        <v>38</v>
      </c>
      <c r="E675" t="s">
        <v>519</v>
      </c>
      <c r="F675" t="s">
        <v>23</v>
      </c>
      <c r="G675" t="s">
        <v>24</v>
      </c>
      <c r="H675" t="s">
        <v>76</v>
      </c>
      <c r="I675" t="s">
        <v>41</v>
      </c>
      <c r="J675">
        <v>916661040</v>
      </c>
      <c r="K675" t="s">
        <v>5893</v>
      </c>
      <c r="L675" t="s">
        <v>28</v>
      </c>
      <c r="M675" t="s">
        <v>30</v>
      </c>
      <c r="N675" t="s">
        <v>4952</v>
      </c>
      <c r="P675" t="s">
        <v>30</v>
      </c>
      <c r="R675" t="s">
        <v>5919</v>
      </c>
      <c r="S675" t="s">
        <v>390</v>
      </c>
      <c r="T675" t="s">
        <v>5894</v>
      </c>
      <c r="U675">
        <v>6</v>
      </c>
      <c r="V675" t="s">
        <v>5002</v>
      </c>
      <c r="W675" t="s">
        <v>6687</v>
      </c>
      <c r="X675" s="25" t="s">
        <v>6695</v>
      </c>
      <c r="Y675">
        <v>2</v>
      </c>
      <c r="Z675">
        <v>107</v>
      </c>
      <c r="AA675">
        <v>1</v>
      </c>
      <c r="AB675">
        <v>1</v>
      </c>
      <c r="AC675">
        <v>10</v>
      </c>
      <c r="AD675" t="s">
        <v>29</v>
      </c>
      <c r="AE675" s="74" t="str">
        <f t="shared" si="222"/>
        <v>b04702081張仕霖</v>
      </c>
      <c r="AF675" s="74">
        <f t="shared" si="224"/>
        <v>1</v>
      </c>
      <c r="AG675" s="74">
        <f t="shared" si="223"/>
        <v>0</v>
      </c>
      <c r="AH675" s="74">
        <f t="shared" si="225"/>
        <v>0</v>
      </c>
      <c r="AI675" s="74">
        <f t="shared" si="226"/>
        <v>1</v>
      </c>
      <c r="AJ675" s="74">
        <f t="shared" si="227"/>
        <v>0</v>
      </c>
      <c r="AK675" s="74">
        <f t="shared" si="228"/>
        <v>0</v>
      </c>
      <c r="AL675" s="73" t="str">
        <f t="shared" si="229"/>
        <v>系</v>
      </c>
      <c r="AM675" s="73" t="str">
        <f>IF($F675="學生",VLOOKUP($H675,系所名稱!$B$1:$D$122,3,FALSE),"非在校生")</f>
        <v>會計</v>
      </c>
      <c r="AN675" s="74" t="str">
        <f t="shared" si="230"/>
        <v>會計系</v>
      </c>
      <c r="AO675" s="74" t="str">
        <f t="shared" si="231"/>
        <v>會計系</v>
      </c>
    </row>
    <row r="676" spans="1:41">
      <c r="A676" t="s">
        <v>271</v>
      </c>
      <c r="B676" t="s">
        <v>272</v>
      </c>
      <c r="C676" t="s">
        <v>273</v>
      </c>
      <c r="D676" t="s">
        <v>38</v>
      </c>
      <c r="E676" t="s">
        <v>274</v>
      </c>
      <c r="F676" t="s">
        <v>23</v>
      </c>
      <c r="G676" t="s">
        <v>24</v>
      </c>
      <c r="H676" t="s">
        <v>187</v>
      </c>
      <c r="I676" t="s">
        <v>41</v>
      </c>
      <c r="J676">
        <v>958861190</v>
      </c>
      <c r="K676" t="s">
        <v>275</v>
      </c>
      <c r="L676" t="s">
        <v>28</v>
      </c>
      <c r="M676" t="s">
        <v>29</v>
      </c>
      <c r="N676">
        <f>IF($R676="網路報名",IF($P676="否",1,0),0)</f>
        <v>0</v>
      </c>
      <c r="O676">
        <f>IF($R676="網路報名",IF($P676="是",1,0),0)</f>
        <v>0</v>
      </c>
      <c r="P676" t="s">
        <v>29</v>
      </c>
      <c r="R676" s="78" t="s">
        <v>269</v>
      </c>
      <c r="T676" t="s">
        <v>276</v>
      </c>
      <c r="U676">
        <f>IF($R676="志工",$AC676*2,IF($R676="網路報名",$AC676,0))</f>
        <v>20</v>
      </c>
      <c r="V676" t="s">
        <v>5002</v>
      </c>
      <c r="W676" t="s">
        <v>5004</v>
      </c>
      <c r="X676" s="25" t="s">
        <v>289</v>
      </c>
      <c r="Y676">
        <v>2</v>
      </c>
      <c r="Z676">
        <v>107</v>
      </c>
      <c r="AA676">
        <v>1</v>
      </c>
      <c r="AB676">
        <v>1</v>
      </c>
      <c r="AC676">
        <v>10</v>
      </c>
      <c r="AE676" s="74" t="str">
        <f t="shared" si="222"/>
        <v>b06701144張定澤</v>
      </c>
      <c r="AF676" s="74">
        <f t="shared" si="224"/>
        <v>0</v>
      </c>
      <c r="AG676" s="74">
        <f t="shared" si="223"/>
        <v>0</v>
      </c>
      <c r="AH676" s="74">
        <f t="shared" si="225"/>
        <v>20</v>
      </c>
      <c r="AI676" s="74">
        <f t="shared" si="226"/>
        <v>0</v>
      </c>
      <c r="AJ676" s="74">
        <f t="shared" si="227"/>
        <v>0</v>
      </c>
      <c r="AK676" s="74">
        <f t="shared" si="228"/>
        <v>1</v>
      </c>
      <c r="AL676" s="73" t="str">
        <f t="shared" si="229"/>
        <v>系</v>
      </c>
      <c r="AM676" s="73" t="str">
        <f>IF($F676="學生",VLOOKUP($H676,系所名稱!$B$1:$D$122,3,FALSE),"非在校生")</f>
        <v>工管</v>
      </c>
      <c r="AN676" s="74" t="str">
        <f t="shared" si="230"/>
        <v>工管系</v>
      </c>
      <c r="AO676" s="74" t="str">
        <f t="shared" si="231"/>
        <v>工管系</v>
      </c>
    </row>
    <row r="677" spans="1:41">
      <c r="A677" t="s">
        <v>3221</v>
      </c>
      <c r="B677" t="s">
        <v>272</v>
      </c>
      <c r="C677" t="s">
        <v>273</v>
      </c>
      <c r="D677" t="s">
        <v>38</v>
      </c>
      <c r="E677" t="s">
        <v>274</v>
      </c>
      <c r="F677" t="s">
        <v>23</v>
      </c>
      <c r="G677" t="s">
        <v>24</v>
      </c>
      <c r="H677" t="s">
        <v>187</v>
      </c>
      <c r="I677" t="s">
        <v>41</v>
      </c>
      <c r="J677">
        <v>958861190</v>
      </c>
      <c r="K677" t="s">
        <v>275</v>
      </c>
      <c r="L677" t="s">
        <v>28</v>
      </c>
      <c r="M677" t="s">
        <v>29</v>
      </c>
      <c r="N677">
        <f>IF($R677="網路報名",IF($P677="否",1,0),0)</f>
        <v>0</v>
      </c>
      <c r="O677">
        <f>IF($R677="網路報名",IF($P677="是",1,0),0)</f>
        <v>0</v>
      </c>
      <c r="P677" t="s">
        <v>29</v>
      </c>
      <c r="R677" t="s">
        <v>287</v>
      </c>
      <c r="T677" t="s">
        <v>276</v>
      </c>
      <c r="U677">
        <f>IF($R677="志工",$AC677*2,IF($R677="網路報名",$AC677,0))</f>
        <v>20</v>
      </c>
      <c r="V677" t="s">
        <v>5002</v>
      </c>
      <c r="W677" t="s">
        <v>5004</v>
      </c>
      <c r="X677" s="25" t="s">
        <v>3292</v>
      </c>
      <c r="Y677">
        <v>2</v>
      </c>
      <c r="Z677">
        <v>107</v>
      </c>
      <c r="AA677">
        <v>1</v>
      </c>
      <c r="AB677">
        <v>1</v>
      </c>
      <c r="AC677">
        <v>10</v>
      </c>
      <c r="AE677" s="74" t="str">
        <f t="shared" si="222"/>
        <v>b06701144張定澤</v>
      </c>
      <c r="AF677" s="74">
        <f t="shared" si="224"/>
        <v>0</v>
      </c>
      <c r="AG677" s="74">
        <f t="shared" si="223"/>
        <v>0</v>
      </c>
      <c r="AH677" s="74">
        <f t="shared" si="225"/>
        <v>20</v>
      </c>
      <c r="AI677" s="74">
        <f t="shared" si="226"/>
        <v>0</v>
      </c>
      <c r="AJ677" s="74">
        <f t="shared" si="227"/>
        <v>0</v>
      </c>
      <c r="AK677" s="74">
        <f t="shared" si="228"/>
        <v>1</v>
      </c>
      <c r="AL677" s="73" t="str">
        <f t="shared" si="229"/>
        <v>系</v>
      </c>
      <c r="AM677" s="73" t="str">
        <f>IF($F677="學生",VLOOKUP($H677,系所名稱!$B$1:$D$122,3,FALSE),"非在校生")</f>
        <v>工管</v>
      </c>
      <c r="AN677" s="74" t="str">
        <f t="shared" si="230"/>
        <v>工管系</v>
      </c>
      <c r="AO677" s="74" t="str">
        <f t="shared" si="231"/>
        <v>工管系</v>
      </c>
    </row>
    <row r="678" spans="1:41">
      <c r="A678" t="s">
        <v>5292</v>
      </c>
      <c r="B678" t="s">
        <v>272</v>
      </c>
      <c r="C678" t="s">
        <v>273</v>
      </c>
      <c r="D678" t="s">
        <v>38</v>
      </c>
      <c r="E678" t="s">
        <v>274</v>
      </c>
      <c r="F678" t="s">
        <v>23</v>
      </c>
      <c r="G678" t="s">
        <v>24</v>
      </c>
      <c r="H678" t="s">
        <v>187</v>
      </c>
      <c r="I678" t="s">
        <v>41</v>
      </c>
      <c r="J678">
        <v>958861190</v>
      </c>
      <c r="K678" t="s">
        <v>275</v>
      </c>
      <c r="L678" t="s">
        <v>28</v>
      </c>
      <c r="M678" t="s">
        <v>29</v>
      </c>
      <c r="N678" t="s">
        <v>4952</v>
      </c>
      <c r="P678" t="s">
        <v>29</v>
      </c>
      <c r="R678" t="s">
        <v>287</v>
      </c>
      <c r="T678" t="s">
        <v>276</v>
      </c>
      <c r="U678">
        <v>6</v>
      </c>
      <c r="V678" t="s">
        <v>719</v>
      </c>
      <c r="W678" t="s">
        <v>5004</v>
      </c>
      <c r="X678" s="25" t="s">
        <v>5258</v>
      </c>
      <c r="Y678">
        <v>2</v>
      </c>
      <c r="Z678">
        <v>107</v>
      </c>
      <c r="AA678">
        <v>1</v>
      </c>
      <c r="AB678">
        <v>1</v>
      </c>
      <c r="AC678">
        <v>10</v>
      </c>
      <c r="AE678" s="74" t="str">
        <f t="shared" si="222"/>
        <v>b06701144張定澤</v>
      </c>
      <c r="AF678" s="74">
        <f t="shared" si="224"/>
        <v>0</v>
      </c>
      <c r="AG678" s="74">
        <f t="shared" si="223"/>
        <v>0</v>
      </c>
      <c r="AH678" s="74">
        <f t="shared" si="225"/>
        <v>20</v>
      </c>
      <c r="AI678" s="74">
        <f t="shared" si="226"/>
        <v>0</v>
      </c>
      <c r="AJ678" s="74">
        <f t="shared" si="227"/>
        <v>0</v>
      </c>
      <c r="AK678" s="74">
        <f t="shared" si="228"/>
        <v>1</v>
      </c>
      <c r="AL678" s="73" t="str">
        <f t="shared" si="229"/>
        <v>系</v>
      </c>
      <c r="AM678" s="73" t="str">
        <f>IF($F678="學生",VLOOKUP($H678,系所名稱!$B$1:$D$122,3,FALSE),"非在校生")</f>
        <v>工管</v>
      </c>
      <c r="AN678" s="74" t="str">
        <f t="shared" si="230"/>
        <v>工管系</v>
      </c>
      <c r="AO678" s="74" t="str">
        <f t="shared" si="231"/>
        <v>工管系</v>
      </c>
    </row>
    <row r="679" spans="1:41">
      <c r="A679" t="s">
        <v>1398</v>
      </c>
      <c r="B679" t="s">
        <v>1399</v>
      </c>
      <c r="C679" t="s">
        <v>1400</v>
      </c>
      <c r="D679" t="s">
        <v>21</v>
      </c>
      <c r="E679" t="s">
        <v>1401</v>
      </c>
      <c r="F679" t="s">
        <v>23</v>
      </c>
      <c r="G679" t="s">
        <v>91</v>
      </c>
      <c r="H679" t="s">
        <v>1402</v>
      </c>
      <c r="I679" t="s">
        <v>41</v>
      </c>
      <c r="J679">
        <v>976939389</v>
      </c>
      <c r="K679" t="s">
        <v>1403</v>
      </c>
      <c r="L679" t="s">
        <v>28</v>
      </c>
      <c r="M679" t="s">
        <v>29</v>
      </c>
      <c r="N679">
        <f>IF($R679="網路報名",IF($P679="否",1,0),0)</f>
        <v>0</v>
      </c>
      <c r="O679">
        <f>IF($R679="網路報名",IF($P679="是",1,0),0)</f>
        <v>1</v>
      </c>
      <c r="P679" t="s">
        <v>29</v>
      </c>
      <c r="R679" t="s">
        <v>31</v>
      </c>
      <c r="S679" t="s">
        <v>1404</v>
      </c>
      <c r="T679" t="s">
        <v>1405</v>
      </c>
      <c r="U679">
        <f>IF($R679="志工",$AC679*2,IF($R679="網路報名",$AC679,0))</f>
        <v>10</v>
      </c>
      <c r="V679" t="s">
        <v>5002</v>
      </c>
      <c r="W679" t="s">
        <v>5004</v>
      </c>
      <c r="X679" s="25" t="s">
        <v>1285</v>
      </c>
      <c r="Y679">
        <v>2</v>
      </c>
      <c r="Z679">
        <v>107</v>
      </c>
      <c r="AA679">
        <v>1</v>
      </c>
      <c r="AB679">
        <v>1</v>
      </c>
      <c r="AC679">
        <v>10</v>
      </c>
      <c r="AD679" t="s">
        <v>29</v>
      </c>
      <c r="AE679" s="74" t="str">
        <f t="shared" si="222"/>
        <v>b04608018張宜鈁</v>
      </c>
      <c r="AF679" s="74">
        <f t="shared" si="224"/>
        <v>0</v>
      </c>
      <c r="AG679" s="74">
        <f t="shared" si="223"/>
        <v>1</v>
      </c>
      <c r="AH679" s="74">
        <f t="shared" si="225"/>
        <v>10</v>
      </c>
      <c r="AI679" s="74">
        <f t="shared" si="226"/>
        <v>0</v>
      </c>
      <c r="AJ679" s="74">
        <f t="shared" si="227"/>
        <v>0</v>
      </c>
      <c r="AK679" s="74">
        <f t="shared" si="228"/>
        <v>0</v>
      </c>
      <c r="AL679" s="73" t="str">
        <f t="shared" si="229"/>
        <v>系</v>
      </c>
      <c r="AM679" s="73" t="str">
        <f>IF($F679="學生",VLOOKUP($H679,系所名稱!$B$1:$D$122,3,FALSE),"非在校生")</f>
        <v>其他</v>
      </c>
      <c r="AN679" s="74" t="str">
        <f t="shared" si="230"/>
        <v>其他系所</v>
      </c>
      <c r="AO679" s="74" t="str">
        <f t="shared" si="231"/>
        <v>其他系所</v>
      </c>
    </row>
    <row r="680" spans="1:41">
      <c r="A680" t="s">
        <v>3002</v>
      </c>
      <c r="B680" t="s">
        <v>1399</v>
      </c>
      <c r="C680" t="s">
        <v>1400</v>
      </c>
      <c r="D680" t="s">
        <v>21</v>
      </c>
      <c r="E680" t="s">
        <v>1401</v>
      </c>
      <c r="F680" t="s">
        <v>23</v>
      </c>
      <c r="G680" t="s">
        <v>91</v>
      </c>
      <c r="H680" t="s">
        <v>1402</v>
      </c>
      <c r="I680" t="s">
        <v>41</v>
      </c>
      <c r="J680">
        <v>976939389</v>
      </c>
      <c r="K680" t="s">
        <v>1403</v>
      </c>
      <c r="L680" t="s">
        <v>28</v>
      </c>
      <c r="M680" t="s">
        <v>29</v>
      </c>
      <c r="N680">
        <f>IF($R680="網路報名",IF($P680="否",1,0),0)</f>
        <v>0</v>
      </c>
      <c r="O680">
        <f>IF($R680="網路報名",IF($P680="是",1,0),0)</f>
        <v>1</v>
      </c>
      <c r="P680" t="s">
        <v>29</v>
      </c>
      <c r="R680" t="s">
        <v>2790</v>
      </c>
      <c r="S680" t="s">
        <v>1404</v>
      </c>
      <c r="T680" t="s">
        <v>1405</v>
      </c>
      <c r="U680">
        <f>IF($R680="志工",$AC680*2,IF($R680="網路報名",$AC680,0))</f>
        <v>10</v>
      </c>
      <c r="V680" t="s">
        <v>5002</v>
      </c>
      <c r="W680" t="s">
        <v>5004</v>
      </c>
      <c r="X680" s="25" t="s">
        <v>3292</v>
      </c>
      <c r="Y680">
        <v>2</v>
      </c>
      <c r="Z680">
        <v>107</v>
      </c>
      <c r="AA680">
        <v>1</v>
      </c>
      <c r="AB680">
        <v>1</v>
      </c>
      <c r="AC680">
        <v>10</v>
      </c>
      <c r="AD680" t="s">
        <v>2830</v>
      </c>
      <c r="AE680" s="74" t="str">
        <f t="shared" si="222"/>
        <v>b04608018張宜鈁</v>
      </c>
      <c r="AF680" s="74">
        <f t="shared" si="224"/>
        <v>0</v>
      </c>
      <c r="AG680" s="74">
        <f t="shared" si="223"/>
        <v>1</v>
      </c>
      <c r="AH680" s="74">
        <f t="shared" si="225"/>
        <v>10</v>
      </c>
      <c r="AI680" s="74">
        <f t="shared" si="226"/>
        <v>0</v>
      </c>
      <c r="AJ680" s="74">
        <f t="shared" si="227"/>
        <v>0</v>
      </c>
      <c r="AK680" s="74">
        <f t="shared" si="228"/>
        <v>0</v>
      </c>
      <c r="AL680" s="73" t="str">
        <f t="shared" si="229"/>
        <v>系</v>
      </c>
      <c r="AM680" s="73" t="str">
        <f>IF($F680="學生",VLOOKUP($H680,系所名稱!$B$1:$D$122,3,FALSE),"非在校生")</f>
        <v>其他</v>
      </c>
      <c r="AN680" s="74" t="str">
        <f t="shared" si="230"/>
        <v>其他系所</v>
      </c>
      <c r="AO680" s="74" t="str">
        <f t="shared" si="231"/>
        <v>其他系所</v>
      </c>
    </row>
    <row r="681" spans="1:41">
      <c r="B681" t="s">
        <v>5197</v>
      </c>
      <c r="F681" t="s">
        <v>5235</v>
      </c>
      <c r="G681" t="s">
        <v>5237</v>
      </c>
      <c r="I681" t="s">
        <v>5243</v>
      </c>
      <c r="P681" t="s">
        <v>29</v>
      </c>
      <c r="R681" s="78" t="s">
        <v>5008</v>
      </c>
      <c r="T681" t="s">
        <v>2767</v>
      </c>
      <c r="V681" t="s">
        <v>5232</v>
      </c>
      <c r="W681" t="s">
        <v>5233</v>
      </c>
      <c r="X681" s="25" t="s">
        <v>5234</v>
      </c>
      <c r="Y681">
        <v>2</v>
      </c>
      <c r="Z681">
        <v>107</v>
      </c>
      <c r="AA681">
        <v>1</v>
      </c>
      <c r="AB681">
        <v>0</v>
      </c>
      <c r="AC681">
        <v>0</v>
      </c>
      <c r="AE681" s="74" t="str">
        <f t="shared" si="222"/>
        <v>其他張欣怡</v>
      </c>
      <c r="AF681" s="74">
        <f t="shared" ref="AF681:AF712" si="235">IF($R681="網路報名",IF($P681="否",1,0),0)</f>
        <v>0</v>
      </c>
      <c r="AG681" s="74">
        <f t="shared" si="223"/>
        <v>1</v>
      </c>
      <c r="AH681" s="74">
        <f t="shared" ref="AH681:AH712" si="236">IF(R681="志工",AC681*2,IF(AG681=1,AC681,0))</f>
        <v>0</v>
      </c>
      <c r="AI681" s="74">
        <f t="shared" ref="AI681:AI712" si="237">IF(AB681=1,IF(AF681=1,1,0),0)</f>
        <v>0</v>
      </c>
      <c r="AJ681" s="74">
        <f t="shared" ref="AJ681:AJ712" si="238">IF(R681="現場報名",1,0)</f>
        <v>0</v>
      </c>
      <c r="AK681" s="74">
        <f t="shared" ref="AK681:AK712" si="239">IF(R681="志工",1,0)</f>
        <v>0</v>
      </c>
      <c r="AL681" s="73" t="str">
        <f t="shared" ref="AL681:AL712" si="240">IF($F681="學生",IF($I681="學士班","系","所"),"其他")</f>
        <v>其他</v>
      </c>
      <c r="AM681" s="73" t="str">
        <f>IF($F681="學生",VLOOKUP($H681,系所名稱!$B$1:$D$122,3,FALSE),"非在校生")</f>
        <v>非在校生</v>
      </c>
      <c r="AN681" s="74" t="str">
        <f t="shared" ref="AN681:AN712" si="241">IF($AM681="EMBA","EMBA",IF($AM681="GMBA","GMBA",IF($AM681="EiMBA","EiMBA",IF($AM681="其他","其他系所",IF($AM681="非在校生","其他",CONCATENATE($AM681,$AL681))))))</f>
        <v>其他</v>
      </c>
      <c r="AO681" s="74" t="str">
        <f t="shared" ref="AO681:AO712" si="242">IF($AN681="會計所","會研所",$AN681)</f>
        <v>其他</v>
      </c>
    </row>
    <row r="682" spans="1:41">
      <c r="A682" t="s">
        <v>2655</v>
      </c>
      <c r="B682" t="s">
        <v>5551</v>
      </c>
      <c r="C682" t="s">
        <v>5552</v>
      </c>
      <c r="D682" t="s">
        <v>21</v>
      </c>
      <c r="E682" t="s">
        <v>5553</v>
      </c>
      <c r="F682" t="s">
        <v>23</v>
      </c>
      <c r="G682" t="s">
        <v>24</v>
      </c>
      <c r="H682" t="s">
        <v>25</v>
      </c>
      <c r="I682" t="s">
        <v>50</v>
      </c>
      <c r="J682">
        <v>926121081</v>
      </c>
      <c r="K682" t="s">
        <v>5554</v>
      </c>
      <c r="L682" t="s">
        <v>28</v>
      </c>
      <c r="M682" t="s">
        <v>30</v>
      </c>
      <c r="N682" t="s">
        <v>4952</v>
      </c>
      <c r="P682" t="s">
        <v>29</v>
      </c>
      <c r="R682" t="s">
        <v>5385</v>
      </c>
      <c r="S682" t="s">
        <v>5555</v>
      </c>
      <c r="T682" t="s">
        <v>5556</v>
      </c>
      <c r="U682">
        <v>6</v>
      </c>
      <c r="V682" t="s">
        <v>5386</v>
      </c>
      <c r="W682" t="s">
        <v>5387</v>
      </c>
      <c r="X682" s="25" t="s">
        <v>5388</v>
      </c>
      <c r="Y682">
        <v>2</v>
      </c>
      <c r="Z682">
        <v>107</v>
      </c>
      <c r="AA682">
        <v>1</v>
      </c>
      <c r="AB682">
        <v>1</v>
      </c>
      <c r="AC682">
        <v>10</v>
      </c>
      <c r="AD682" t="s">
        <v>29</v>
      </c>
      <c r="AE682" s="74" t="str">
        <f t="shared" si="222"/>
        <v>r07741039張芳瑜</v>
      </c>
      <c r="AF682" s="74">
        <f t="shared" si="235"/>
        <v>0</v>
      </c>
      <c r="AG682" s="74">
        <f t="shared" si="223"/>
        <v>1</v>
      </c>
      <c r="AH682" s="74">
        <f t="shared" si="236"/>
        <v>10</v>
      </c>
      <c r="AI682" s="74">
        <f t="shared" si="237"/>
        <v>0</v>
      </c>
      <c r="AJ682" s="74">
        <f t="shared" si="238"/>
        <v>0</v>
      </c>
      <c r="AK682" s="74">
        <f t="shared" si="239"/>
        <v>0</v>
      </c>
      <c r="AL682" s="73" t="str">
        <f t="shared" si="240"/>
        <v>所</v>
      </c>
      <c r="AM682" s="73" t="str">
        <f>IF($F682="學生",VLOOKUP($H682,系所名稱!$B$1:$D$122,3,FALSE),"非在校生")</f>
        <v>商研</v>
      </c>
      <c r="AN682" s="74" t="str">
        <f t="shared" si="241"/>
        <v>商研所</v>
      </c>
      <c r="AO682" s="74" t="str">
        <f t="shared" si="242"/>
        <v>商研所</v>
      </c>
    </row>
    <row r="683" spans="1:41">
      <c r="A683" t="s">
        <v>5874</v>
      </c>
      <c r="B683" t="s">
        <v>5551</v>
      </c>
      <c r="C683" t="s">
        <v>5552</v>
      </c>
      <c r="D683" t="s">
        <v>21</v>
      </c>
      <c r="E683" t="s">
        <v>5553</v>
      </c>
      <c r="F683" t="s">
        <v>23</v>
      </c>
      <c r="G683" t="s">
        <v>24</v>
      </c>
      <c r="H683" t="s">
        <v>25</v>
      </c>
      <c r="I683" t="s">
        <v>50</v>
      </c>
      <c r="J683">
        <v>926121081</v>
      </c>
      <c r="K683" t="s">
        <v>5554</v>
      </c>
      <c r="L683" t="s">
        <v>28</v>
      </c>
      <c r="M683" t="s">
        <v>30</v>
      </c>
      <c r="N683" t="s">
        <v>4952</v>
      </c>
      <c r="P683" t="s">
        <v>29</v>
      </c>
      <c r="R683" t="s">
        <v>5870</v>
      </c>
      <c r="S683" t="s">
        <v>5875</v>
      </c>
      <c r="T683" t="s">
        <v>5556</v>
      </c>
      <c r="U683">
        <v>6</v>
      </c>
      <c r="V683" t="s">
        <v>5002</v>
      </c>
      <c r="W683" t="s">
        <v>6682</v>
      </c>
      <c r="X683" s="25" t="s">
        <v>5871</v>
      </c>
      <c r="Y683">
        <v>2</v>
      </c>
      <c r="Z683">
        <v>107</v>
      </c>
      <c r="AA683">
        <v>1</v>
      </c>
      <c r="AB683">
        <v>1</v>
      </c>
      <c r="AC683">
        <v>10</v>
      </c>
      <c r="AD683" t="s">
        <v>29</v>
      </c>
      <c r="AE683" s="74" t="str">
        <f t="shared" si="222"/>
        <v>r07741039張芳瑜</v>
      </c>
      <c r="AF683" s="74">
        <f t="shared" si="235"/>
        <v>0</v>
      </c>
      <c r="AG683" s="74">
        <f t="shared" si="223"/>
        <v>1</v>
      </c>
      <c r="AH683" s="74">
        <f t="shared" si="236"/>
        <v>10</v>
      </c>
      <c r="AI683" s="74">
        <f t="shared" si="237"/>
        <v>0</v>
      </c>
      <c r="AJ683" s="74">
        <f t="shared" si="238"/>
        <v>0</v>
      </c>
      <c r="AK683" s="74">
        <f t="shared" si="239"/>
        <v>0</v>
      </c>
      <c r="AL683" s="73" t="str">
        <f t="shared" si="240"/>
        <v>所</v>
      </c>
      <c r="AM683" s="73" t="str">
        <f>IF($F683="學生",VLOOKUP($H683,系所名稱!$B$1:$D$122,3,FALSE),"非在校生")</f>
        <v>商研</v>
      </c>
      <c r="AN683" s="74" t="str">
        <f t="shared" si="241"/>
        <v>商研所</v>
      </c>
      <c r="AO683" s="74" t="str">
        <f t="shared" si="242"/>
        <v>商研所</v>
      </c>
    </row>
    <row r="684" spans="1:41">
      <c r="A684" t="s">
        <v>3003</v>
      </c>
      <c r="B684" t="s">
        <v>3004</v>
      </c>
      <c r="C684" t="s">
        <v>3005</v>
      </c>
      <c r="D684" t="s">
        <v>38</v>
      </c>
      <c r="E684" t="s">
        <v>3006</v>
      </c>
      <c r="F684" t="s">
        <v>23</v>
      </c>
      <c r="G684" t="s">
        <v>24</v>
      </c>
      <c r="H684" t="s">
        <v>257</v>
      </c>
      <c r="I684" t="s">
        <v>41</v>
      </c>
      <c r="J684">
        <v>918969349</v>
      </c>
      <c r="K684" t="s">
        <v>3007</v>
      </c>
      <c r="L684" t="s">
        <v>28</v>
      </c>
      <c r="M684" t="s">
        <v>29</v>
      </c>
      <c r="N684">
        <f>IF($R684="網路報名",IF($P684="否",1,0),0)</f>
        <v>0</v>
      </c>
      <c r="O684">
        <f>IF($R684="網路報名",IF($P684="是",1,0),0)</f>
        <v>1</v>
      </c>
      <c r="P684" t="s">
        <v>29</v>
      </c>
      <c r="R684" t="s">
        <v>2790</v>
      </c>
      <c r="S684" t="s">
        <v>3008</v>
      </c>
      <c r="T684" t="s">
        <v>3009</v>
      </c>
      <c r="U684">
        <f>IF($R684="志工",$AC684*2,IF($R684="網路報名",$AC684,0))</f>
        <v>10</v>
      </c>
      <c r="V684" t="s">
        <v>5002</v>
      </c>
      <c r="W684" t="s">
        <v>5004</v>
      </c>
      <c r="X684" s="25" t="s">
        <v>3292</v>
      </c>
      <c r="Y684">
        <v>2</v>
      </c>
      <c r="Z684">
        <v>107</v>
      </c>
      <c r="AA684">
        <v>1</v>
      </c>
      <c r="AB684">
        <v>1</v>
      </c>
      <c r="AC684">
        <v>10</v>
      </c>
      <c r="AD684" t="s">
        <v>29</v>
      </c>
      <c r="AE684" s="74" t="str">
        <f t="shared" si="222"/>
        <v>b05703014張柏翊</v>
      </c>
      <c r="AF684" s="74">
        <f t="shared" si="235"/>
        <v>0</v>
      </c>
      <c r="AG684" s="74">
        <f t="shared" si="223"/>
        <v>1</v>
      </c>
      <c r="AH684" s="74">
        <f t="shared" si="236"/>
        <v>10</v>
      </c>
      <c r="AI684" s="74">
        <f t="shared" si="237"/>
        <v>0</v>
      </c>
      <c r="AJ684" s="74">
        <f t="shared" si="238"/>
        <v>0</v>
      </c>
      <c r="AK684" s="74">
        <f t="shared" si="239"/>
        <v>0</v>
      </c>
      <c r="AL684" s="73" t="str">
        <f t="shared" si="240"/>
        <v>系</v>
      </c>
      <c r="AM684" s="73" t="str">
        <f>IF($F684="學生",VLOOKUP($H684,系所名稱!$B$1:$D$122,3,FALSE),"非在校生")</f>
        <v>財金</v>
      </c>
      <c r="AN684" s="74" t="str">
        <f t="shared" si="241"/>
        <v>財金系</v>
      </c>
      <c r="AO684" s="74" t="str">
        <f t="shared" si="242"/>
        <v>財金系</v>
      </c>
    </row>
    <row r="685" spans="1:41">
      <c r="A685" t="s">
        <v>5998</v>
      </c>
      <c r="B685" t="s">
        <v>5999</v>
      </c>
      <c r="C685" t="s">
        <v>6000</v>
      </c>
      <c r="D685" t="s">
        <v>21</v>
      </c>
      <c r="E685" t="s">
        <v>6001</v>
      </c>
      <c r="F685" t="s">
        <v>23</v>
      </c>
      <c r="G685" t="s">
        <v>24</v>
      </c>
      <c r="H685" t="s">
        <v>40</v>
      </c>
      <c r="I685" t="s">
        <v>50</v>
      </c>
      <c r="J685">
        <v>935615514</v>
      </c>
      <c r="K685" t="s">
        <v>6002</v>
      </c>
      <c r="L685" t="s">
        <v>28</v>
      </c>
      <c r="M685" t="s">
        <v>30</v>
      </c>
      <c r="N685" t="s">
        <v>4952</v>
      </c>
      <c r="P685" t="s">
        <v>29</v>
      </c>
      <c r="R685" t="s">
        <v>5919</v>
      </c>
      <c r="S685" t="s">
        <v>6003</v>
      </c>
      <c r="T685" t="s">
        <v>6004</v>
      </c>
      <c r="U685">
        <v>6</v>
      </c>
      <c r="V685" s="24" t="s">
        <v>3294</v>
      </c>
      <c r="W685" t="s">
        <v>7195</v>
      </c>
      <c r="X685" s="25" t="s">
        <v>6684</v>
      </c>
      <c r="Y685">
        <v>2</v>
      </c>
      <c r="Z685">
        <v>107</v>
      </c>
      <c r="AA685">
        <v>1</v>
      </c>
      <c r="AB685">
        <v>1</v>
      </c>
      <c r="AC685">
        <v>10</v>
      </c>
      <c r="AD685" t="s">
        <v>6005</v>
      </c>
      <c r="AE685" s="74" t="str">
        <f t="shared" si="222"/>
        <v>r07724050張苡柔</v>
      </c>
      <c r="AF685" s="74">
        <f t="shared" si="235"/>
        <v>0</v>
      </c>
      <c r="AG685" s="74">
        <f t="shared" si="223"/>
        <v>1</v>
      </c>
      <c r="AH685" s="74">
        <f t="shared" si="236"/>
        <v>10</v>
      </c>
      <c r="AI685" s="74">
        <f t="shared" si="237"/>
        <v>0</v>
      </c>
      <c r="AJ685" s="74">
        <f t="shared" si="238"/>
        <v>0</v>
      </c>
      <c r="AK685" s="74">
        <f t="shared" si="239"/>
        <v>0</v>
      </c>
      <c r="AL685" s="73" t="str">
        <f t="shared" si="240"/>
        <v>所</v>
      </c>
      <c r="AM685" s="73" t="str">
        <f>IF($F685="學生",VLOOKUP($H685,系所名稱!$B$1:$D$122,3,FALSE),"非在校生")</f>
        <v>國企</v>
      </c>
      <c r="AN685" s="74" t="str">
        <f t="shared" si="241"/>
        <v>國企所</v>
      </c>
      <c r="AO685" s="74" t="str">
        <f t="shared" si="242"/>
        <v>國企所</v>
      </c>
    </row>
    <row r="686" spans="1:41">
      <c r="A686" t="s">
        <v>2121</v>
      </c>
      <c r="B686" t="s">
        <v>2122</v>
      </c>
      <c r="C686" t="s">
        <v>2123</v>
      </c>
      <c r="D686" t="s">
        <v>21</v>
      </c>
      <c r="E686" t="s">
        <v>2124</v>
      </c>
      <c r="F686" t="s">
        <v>23</v>
      </c>
      <c r="G686" t="s">
        <v>24</v>
      </c>
      <c r="H686" t="s">
        <v>187</v>
      </c>
      <c r="I686" t="s">
        <v>41</v>
      </c>
      <c r="J686">
        <v>989109090</v>
      </c>
      <c r="K686" t="s">
        <v>2125</v>
      </c>
      <c r="L686" t="s">
        <v>28</v>
      </c>
      <c r="M686" t="s">
        <v>30</v>
      </c>
      <c r="N686">
        <f>IF($R686="網路報名",IF($P686="否",1,0),0)</f>
        <v>1</v>
      </c>
      <c r="O686">
        <f>IF($R686="網路報名",IF($P686="是",1,0),0)</f>
        <v>0</v>
      </c>
      <c r="P686" t="s">
        <v>30</v>
      </c>
      <c r="R686" s="78" t="s">
        <v>2002</v>
      </c>
      <c r="S686" t="s">
        <v>2126</v>
      </c>
      <c r="T686" t="s">
        <v>2127</v>
      </c>
      <c r="U686">
        <f>IF($R686="志工",$AC686*2,IF($R686="網路報名",$AC686,0))</f>
        <v>10</v>
      </c>
      <c r="V686" t="s">
        <v>5002</v>
      </c>
      <c r="W686" t="s">
        <v>5004</v>
      </c>
      <c r="X686" s="25" t="s">
        <v>1996</v>
      </c>
      <c r="Y686">
        <v>2</v>
      </c>
      <c r="Z686">
        <v>107</v>
      </c>
      <c r="AA686">
        <v>1</v>
      </c>
      <c r="AB686">
        <v>1</v>
      </c>
      <c r="AC686">
        <v>10</v>
      </c>
      <c r="AD686" t="s">
        <v>30</v>
      </c>
      <c r="AE686" s="74" t="str">
        <f t="shared" si="222"/>
        <v>b06701145張郁涵</v>
      </c>
      <c r="AF686" s="74">
        <f t="shared" si="235"/>
        <v>1</v>
      </c>
      <c r="AG686" s="74">
        <f t="shared" si="223"/>
        <v>0</v>
      </c>
      <c r="AH686" s="74">
        <f t="shared" si="236"/>
        <v>0</v>
      </c>
      <c r="AI686" s="74">
        <f t="shared" si="237"/>
        <v>1</v>
      </c>
      <c r="AJ686" s="74">
        <f t="shared" si="238"/>
        <v>0</v>
      </c>
      <c r="AK686" s="74">
        <f t="shared" si="239"/>
        <v>0</v>
      </c>
      <c r="AL686" s="73" t="str">
        <f t="shared" si="240"/>
        <v>系</v>
      </c>
      <c r="AM686" s="73" t="str">
        <f>IF($F686="學生",VLOOKUP($H686,系所名稱!$B$1:$D$122,3,FALSE),"非在校生")</f>
        <v>工管</v>
      </c>
      <c r="AN686" s="74" t="str">
        <f t="shared" si="241"/>
        <v>工管系</v>
      </c>
      <c r="AO686" s="74" t="str">
        <f t="shared" si="242"/>
        <v>工管系</v>
      </c>
    </row>
    <row r="687" spans="1:41">
      <c r="A687" t="s">
        <v>1406</v>
      </c>
      <c r="B687" t="s">
        <v>1407</v>
      </c>
      <c r="C687" t="s">
        <v>1408</v>
      </c>
      <c r="D687" t="s">
        <v>21</v>
      </c>
      <c r="E687" t="s">
        <v>1409</v>
      </c>
      <c r="F687" t="s">
        <v>23</v>
      </c>
      <c r="G687" t="s">
        <v>58</v>
      </c>
      <c r="H687" t="s">
        <v>499</v>
      </c>
      <c r="I687" t="s">
        <v>41</v>
      </c>
      <c r="J687">
        <v>963797010</v>
      </c>
      <c r="K687" t="s">
        <v>1410</v>
      </c>
      <c r="L687" t="s">
        <v>28</v>
      </c>
      <c r="M687" t="s">
        <v>29</v>
      </c>
      <c r="N687">
        <f>IF($R687="網路報名",IF($P687="否",1,0),0)</f>
        <v>0</v>
      </c>
      <c r="O687">
        <f>IF($R687="網路報名",IF($P687="是",1,0),0)</f>
        <v>1</v>
      </c>
      <c r="P687" t="s">
        <v>29</v>
      </c>
      <c r="R687" t="s">
        <v>31</v>
      </c>
      <c r="S687" t="s">
        <v>1411</v>
      </c>
      <c r="T687" t="s">
        <v>1412</v>
      </c>
      <c r="U687">
        <f>IF($R687="志工",$AC687*2,IF($R687="網路報名",$AC687,0))</f>
        <v>10</v>
      </c>
      <c r="V687" t="s">
        <v>5002</v>
      </c>
      <c r="W687" t="s">
        <v>5004</v>
      </c>
      <c r="X687" s="25" t="s">
        <v>1285</v>
      </c>
      <c r="Y687">
        <v>2</v>
      </c>
      <c r="Z687">
        <v>107</v>
      </c>
      <c r="AA687">
        <v>1</v>
      </c>
      <c r="AB687">
        <v>1</v>
      </c>
      <c r="AC687">
        <v>10</v>
      </c>
      <c r="AD687" t="s">
        <v>29</v>
      </c>
      <c r="AE687" s="74" t="str">
        <f t="shared" si="222"/>
        <v>b03107007張家瑄</v>
      </c>
      <c r="AF687" s="74">
        <f t="shared" si="235"/>
        <v>0</v>
      </c>
      <c r="AG687" s="74">
        <f t="shared" si="223"/>
        <v>1</v>
      </c>
      <c r="AH687" s="74">
        <f t="shared" si="236"/>
        <v>10</v>
      </c>
      <c r="AI687" s="74">
        <f t="shared" si="237"/>
        <v>0</v>
      </c>
      <c r="AJ687" s="74">
        <f t="shared" si="238"/>
        <v>0</v>
      </c>
      <c r="AK687" s="74">
        <f t="shared" si="239"/>
        <v>0</v>
      </c>
      <c r="AL687" s="73" t="str">
        <f t="shared" si="240"/>
        <v>系</v>
      </c>
      <c r="AM687" s="73" t="str">
        <f>IF($F687="學生",VLOOKUP($H687,系所名稱!$B$1:$D$122,3,FALSE),"非在校生")</f>
        <v>其他</v>
      </c>
      <c r="AN687" s="74" t="str">
        <f t="shared" si="241"/>
        <v>其他系所</v>
      </c>
      <c r="AO687" s="74" t="str">
        <f t="shared" si="242"/>
        <v>其他系所</v>
      </c>
    </row>
    <row r="688" spans="1:41">
      <c r="A688" t="s">
        <v>1847</v>
      </c>
      <c r="B688" t="s">
        <v>1906</v>
      </c>
      <c r="C688" t="s">
        <v>1907</v>
      </c>
      <c r="D688" t="s">
        <v>21</v>
      </c>
      <c r="E688" t="s">
        <v>1908</v>
      </c>
      <c r="F688" t="s">
        <v>23</v>
      </c>
      <c r="G688" t="s">
        <v>24</v>
      </c>
      <c r="H688" t="s">
        <v>187</v>
      </c>
      <c r="I688" t="s">
        <v>41</v>
      </c>
      <c r="J688">
        <v>48317602</v>
      </c>
      <c r="L688" t="s">
        <v>28</v>
      </c>
      <c r="M688" t="s">
        <v>29</v>
      </c>
      <c r="N688">
        <f>IF($R688="網路報名",IF($P688="否",1,0),0)</f>
        <v>0</v>
      </c>
      <c r="O688">
        <f>IF($R688="網路報名",IF($P688="是",1,0),0)</f>
        <v>0</v>
      </c>
      <c r="P688" t="s">
        <v>29</v>
      </c>
      <c r="R688" t="s">
        <v>216</v>
      </c>
      <c r="T688" t="s">
        <v>1909</v>
      </c>
      <c r="U688">
        <f>IF($R688="志工",$AC688*2,IF($R688="網路報名",$AC688,0))</f>
        <v>0</v>
      </c>
      <c r="V688" t="s">
        <v>5002</v>
      </c>
      <c r="W688" t="s">
        <v>5004</v>
      </c>
      <c r="X688" s="25" t="s">
        <v>1567</v>
      </c>
      <c r="Y688">
        <v>2</v>
      </c>
      <c r="Z688">
        <v>107</v>
      </c>
      <c r="AA688">
        <v>1</v>
      </c>
      <c r="AB688">
        <v>1</v>
      </c>
      <c r="AC688">
        <v>10</v>
      </c>
      <c r="AE688" s="74" t="str">
        <f t="shared" si="222"/>
        <v>b04701136張庭瑜</v>
      </c>
      <c r="AF688" s="74">
        <f t="shared" si="235"/>
        <v>0</v>
      </c>
      <c r="AG688" s="74">
        <f t="shared" si="223"/>
        <v>0</v>
      </c>
      <c r="AH688" s="74">
        <f t="shared" si="236"/>
        <v>0</v>
      </c>
      <c r="AI688" s="74">
        <f t="shared" si="237"/>
        <v>0</v>
      </c>
      <c r="AJ688" s="74">
        <f t="shared" si="238"/>
        <v>1</v>
      </c>
      <c r="AK688" s="74">
        <f t="shared" si="239"/>
        <v>0</v>
      </c>
      <c r="AL688" s="73" t="str">
        <f t="shared" si="240"/>
        <v>系</v>
      </c>
      <c r="AM688" s="73" t="str">
        <f>IF($F688="學生",VLOOKUP($H688,系所名稱!$B$1:$D$122,3,FALSE),"非在校生")</f>
        <v>工管</v>
      </c>
      <c r="AN688" s="74" t="str">
        <f t="shared" si="241"/>
        <v>工管系</v>
      </c>
      <c r="AO688" s="74" t="str">
        <f t="shared" si="242"/>
        <v>工管系</v>
      </c>
    </row>
    <row r="689" spans="1:41">
      <c r="A689" t="s">
        <v>6306</v>
      </c>
      <c r="B689" t="s">
        <v>1906</v>
      </c>
      <c r="C689" t="s">
        <v>1907</v>
      </c>
      <c r="D689" t="s">
        <v>21</v>
      </c>
      <c r="E689" t="s">
        <v>1908</v>
      </c>
      <c r="F689" t="s">
        <v>23</v>
      </c>
      <c r="G689" t="s">
        <v>24</v>
      </c>
      <c r="H689" t="s">
        <v>187</v>
      </c>
      <c r="I689" t="s">
        <v>41</v>
      </c>
      <c r="J689">
        <v>48317602</v>
      </c>
      <c r="L689" t="s">
        <v>28</v>
      </c>
      <c r="M689" t="s">
        <v>29</v>
      </c>
      <c r="N689" t="s">
        <v>4952</v>
      </c>
      <c r="P689" t="s">
        <v>29</v>
      </c>
      <c r="R689" t="s">
        <v>6296</v>
      </c>
      <c r="T689" t="s">
        <v>1909</v>
      </c>
      <c r="U689">
        <v>6</v>
      </c>
      <c r="V689" t="s">
        <v>6690</v>
      </c>
      <c r="W689" t="s">
        <v>6691</v>
      </c>
      <c r="X689" s="25" t="s">
        <v>6693</v>
      </c>
      <c r="Y689">
        <v>2</v>
      </c>
      <c r="Z689">
        <v>107</v>
      </c>
      <c r="AA689">
        <v>1</v>
      </c>
      <c r="AB689">
        <v>1</v>
      </c>
      <c r="AC689">
        <v>10</v>
      </c>
      <c r="AD689" t="s">
        <v>29</v>
      </c>
      <c r="AE689" s="74" t="str">
        <f t="shared" si="222"/>
        <v>b04701136張庭瑜</v>
      </c>
      <c r="AF689" s="74">
        <f t="shared" si="235"/>
        <v>0</v>
      </c>
      <c r="AG689" s="74">
        <f t="shared" si="223"/>
        <v>1</v>
      </c>
      <c r="AH689" s="74">
        <f t="shared" si="236"/>
        <v>10</v>
      </c>
      <c r="AI689" s="74">
        <f t="shared" si="237"/>
        <v>0</v>
      </c>
      <c r="AJ689" s="74">
        <f t="shared" si="238"/>
        <v>0</v>
      </c>
      <c r="AK689" s="74">
        <f t="shared" si="239"/>
        <v>0</v>
      </c>
      <c r="AL689" s="73" t="str">
        <f t="shared" si="240"/>
        <v>系</v>
      </c>
      <c r="AM689" s="73" t="str">
        <f>IF($F689="學生",VLOOKUP($H689,系所名稱!$B$1:$D$122,3,FALSE),"非在校生")</f>
        <v>工管</v>
      </c>
      <c r="AN689" s="74" t="str">
        <f t="shared" si="241"/>
        <v>工管系</v>
      </c>
      <c r="AO689" s="74" t="str">
        <f t="shared" si="242"/>
        <v>工管系</v>
      </c>
    </row>
    <row r="690" spans="1:41">
      <c r="A690" t="s">
        <v>4018</v>
      </c>
      <c r="B690" t="s">
        <v>4019</v>
      </c>
      <c r="C690" t="s">
        <v>4020</v>
      </c>
      <c r="D690" t="s">
        <v>38</v>
      </c>
      <c r="E690" t="s">
        <v>3006</v>
      </c>
      <c r="F690" t="s">
        <v>23</v>
      </c>
      <c r="G690" t="s">
        <v>24</v>
      </c>
      <c r="H690" t="s">
        <v>257</v>
      </c>
      <c r="I690" t="s">
        <v>41</v>
      </c>
      <c r="J690">
        <v>963520099</v>
      </c>
      <c r="K690" t="s">
        <v>4021</v>
      </c>
      <c r="L690" t="s">
        <v>28</v>
      </c>
      <c r="M690" t="s">
        <v>30</v>
      </c>
      <c r="N690">
        <f t="shared" ref="N690:N700" si="243">IF($R690="網路報名",IF($P690="否",1,0),0)</f>
        <v>0</v>
      </c>
      <c r="O690">
        <f t="shared" ref="O690:O700" si="244">IF($R690="網路報名",IF($P690="是",1,0),0)</f>
        <v>1</v>
      </c>
      <c r="P690" t="s">
        <v>29</v>
      </c>
      <c r="R690" t="s">
        <v>3818</v>
      </c>
      <c r="S690" t="s">
        <v>4022</v>
      </c>
      <c r="T690" t="s">
        <v>4023</v>
      </c>
      <c r="U690">
        <f t="shared" ref="U690:U700" si="245">IF($R690="志工",$AC690*2,IF($R690="網路報名",$AC690,0))</f>
        <v>10</v>
      </c>
      <c r="V690" t="s">
        <v>5002</v>
      </c>
      <c r="W690" t="s">
        <v>5004</v>
      </c>
      <c r="X690" s="25" t="s">
        <v>3816</v>
      </c>
      <c r="Y690">
        <v>2</v>
      </c>
      <c r="Z690">
        <v>107</v>
      </c>
      <c r="AA690">
        <v>1</v>
      </c>
      <c r="AB690">
        <v>1</v>
      </c>
      <c r="AC690">
        <v>10</v>
      </c>
      <c r="AD690" t="s">
        <v>30</v>
      </c>
      <c r="AE690" s="74" t="str">
        <f t="shared" si="222"/>
        <v>b05703093張庭濱</v>
      </c>
      <c r="AF690" s="74">
        <f t="shared" si="235"/>
        <v>0</v>
      </c>
      <c r="AG690" s="74">
        <f t="shared" si="223"/>
        <v>1</v>
      </c>
      <c r="AH690" s="74">
        <f t="shared" si="236"/>
        <v>10</v>
      </c>
      <c r="AI690" s="74">
        <f t="shared" si="237"/>
        <v>0</v>
      </c>
      <c r="AJ690" s="74">
        <f t="shared" si="238"/>
        <v>0</v>
      </c>
      <c r="AK690" s="74">
        <f t="shared" si="239"/>
        <v>0</v>
      </c>
      <c r="AL690" s="73" t="str">
        <f t="shared" si="240"/>
        <v>系</v>
      </c>
      <c r="AM690" s="73" t="str">
        <f>IF($F690="學生",VLOOKUP($H690,系所名稱!$B$1:$D$122,3,FALSE),"非在校生")</f>
        <v>財金</v>
      </c>
      <c r="AN690" s="74" t="str">
        <f t="shared" si="241"/>
        <v>財金系</v>
      </c>
      <c r="AO690" s="74" t="str">
        <f t="shared" si="242"/>
        <v>財金系</v>
      </c>
    </row>
    <row r="691" spans="1:41">
      <c r="A691" t="s">
        <v>2692</v>
      </c>
      <c r="B691" t="s">
        <v>2706</v>
      </c>
      <c r="C691" t="s">
        <v>2707</v>
      </c>
      <c r="D691" t="s">
        <v>21</v>
      </c>
      <c r="E691" t="s">
        <v>2708</v>
      </c>
      <c r="F691" t="s">
        <v>23</v>
      </c>
      <c r="G691" t="s">
        <v>621</v>
      </c>
      <c r="H691" t="s">
        <v>622</v>
      </c>
      <c r="I691" t="s">
        <v>41</v>
      </c>
      <c r="J691">
        <v>926031534</v>
      </c>
      <c r="K691" t="s">
        <v>2709</v>
      </c>
      <c r="L691" t="s">
        <v>28</v>
      </c>
      <c r="M691" t="s">
        <v>29</v>
      </c>
      <c r="N691">
        <f t="shared" si="243"/>
        <v>0</v>
      </c>
      <c r="O691">
        <f t="shared" si="244"/>
        <v>0</v>
      </c>
      <c r="P691" t="s">
        <v>29</v>
      </c>
      <c r="R691" t="s">
        <v>2660</v>
      </c>
      <c r="T691" t="s">
        <v>2710</v>
      </c>
      <c r="U691">
        <f t="shared" si="245"/>
        <v>0</v>
      </c>
      <c r="V691" t="s">
        <v>5002</v>
      </c>
      <c r="W691" t="s">
        <v>5004</v>
      </c>
      <c r="X691" s="25" t="s">
        <v>1996</v>
      </c>
      <c r="Y691">
        <v>2</v>
      </c>
      <c r="Z691">
        <v>107</v>
      </c>
      <c r="AA691">
        <v>1</v>
      </c>
      <c r="AB691">
        <v>1</v>
      </c>
      <c r="AC691">
        <v>10</v>
      </c>
      <c r="AE691" s="74" t="str">
        <f t="shared" si="222"/>
        <v>b04902112張凱捷</v>
      </c>
      <c r="AF691" s="74">
        <f t="shared" si="235"/>
        <v>0</v>
      </c>
      <c r="AG691" s="74">
        <f t="shared" si="223"/>
        <v>0</v>
      </c>
      <c r="AH691" s="74">
        <f t="shared" si="236"/>
        <v>0</v>
      </c>
      <c r="AI691" s="74">
        <f t="shared" si="237"/>
        <v>0</v>
      </c>
      <c r="AJ691" s="74">
        <f t="shared" si="238"/>
        <v>1</v>
      </c>
      <c r="AK691" s="74">
        <f t="shared" si="239"/>
        <v>0</v>
      </c>
      <c r="AL691" s="73" t="str">
        <f t="shared" si="240"/>
        <v>系</v>
      </c>
      <c r="AM691" s="73" t="str">
        <f>IF($F691="學生",VLOOKUP($H691,系所名稱!$B$1:$D$122,3,FALSE),"非在校生")</f>
        <v>其他</v>
      </c>
      <c r="AN691" s="74" t="str">
        <f t="shared" si="241"/>
        <v>其他系所</v>
      </c>
      <c r="AO691" s="74" t="str">
        <f t="shared" si="242"/>
        <v>其他系所</v>
      </c>
    </row>
    <row r="692" spans="1:41">
      <c r="A692" t="s">
        <v>2183</v>
      </c>
      <c r="B692" t="s">
        <v>2184</v>
      </c>
      <c r="C692" t="s">
        <v>2185</v>
      </c>
      <c r="D692" t="s">
        <v>38</v>
      </c>
      <c r="E692" t="s">
        <v>2186</v>
      </c>
      <c r="F692" t="s">
        <v>23</v>
      </c>
      <c r="G692" t="s">
        <v>24</v>
      </c>
      <c r="H692" t="s">
        <v>40</v>
      </c>
      <c r="I692" t="s">
        <v>50</v>
      </c>
      <c r="J692">
        <v>975034819</v>
      </c>
      <c r="K692" t="s">
        <v>2187</v>
      </c>
      <c r="L692" t="s">
        <v>28</v>
      </c>
      <c r="M692" t="s">
        <v>30</v>
      </c>
      <c r="N692">
        <f t="shared" si="243"/>
        <v>0</v>
      </c>
      <c r="O692">
        <f t="shared" si="244"/>
        <v>1</v>
      </c>
      <c r="P692" t="s">
        <v>29</v>
      </c>
      <c r="R692" t="s">
        <v>2017</v>
      </c>
      <c r="S692" t="s">
        <v>2188</v>
      </c>
      <c r="T692" t="s">
        <v>2189</v>
      </c>
      <c r="U692">
        <f t="shared" si="245"/>
        <v>10</v>
      </c>
      <c r="V692" t="s">
        <v>5002</v>
      </c>
      <c r="W692" t="s">
        <v>5004</v>
      </c>
      <c r="X692" s="25" t="s">
        <v>1996</v>
      </c>
      <c r="Y692">
        <v>2</v>
      </c>
      <c r="Z692">
        <v>107</v>
      </c>
      <c r="AA692">
        <v>1</v>
      </c>
      <c r="AB692">
        <v>1</v>
      </c>
      <c r="AC692">
        <v>10</v>
      </c>
      <c r="AD692" t="s">
        <v>30</v>
      </c>
      <c r="AE692" s="74" t="str">
        <f t="shared" si="222"/>
        <v>r07724051張博兼</v>
      </c>
      <c r="AF692" s="74">
        <f t="shared" si="235"/>
        <v>0</v>
      </c>
      <c r="AG692" s="74">
        <f t="shared" si="223"/>
        <v>1</v>
      </c>
      <c r="AH692" s="74">
        <f t="shared" si="236"/>
        <v>10</v>
      </c>
      <c r="AI692" s="74">
        <f t="shared" si="237"/>
        <v>0</v>
      </c>
      <c r="AJ692" s="74">
        <f t="shared" si="238"/>
        <v>0</v>
      </c>
      <c r="AK692" s="74">
        <f t="shared" si="239"/>
        <v>0</v>
      </c>
      <c r="AL692" s="73" t="str">
        <f t="shared" si="240"/>
        <v>所</v>
      </c>
      <c r="AM692" s="73" t="str">
        <f>IF($F692="學生",VLOOKUP($H692,系所名稱!$B$1:$D$122,3,FALSE),"非在校生")</f>
        <v>國企</v>
      </c>
      <c r="AN692" s="74" t="str">
        <f t="shared" si="241"/>
        <v>國企所</v>
      </c>
      <c r="AO692" s="74" t="str">
        <f t="shared" si="242"/>
        <v>國企所</v>
      </c>
    </row>
    <row r="693" spans="1:41">
      <c r="A693" t="s">
        <v>3010</v>
      </c>
      <c r="B693" t="s">
        <v>2184</v>
      </c>
      <c r="C693" t="s">
        <v>2185</v>
      </c>
      <c r="D693" t="s">
        <v>38</v>
      </c>
      <c r="E693" t="s">
        <v>2186</v>
      </c>
      <c r="F693" t="s">
        <v>23</v>
      </c>
      <c r="G693" t="s">
        <v>24</v>
      </c>
      <c r="H693" t="s">
        <v>40</v>
      </c>
      <c r="I693" t="s">
        <v>50</v>
      </c>
      <c r="J693">
        <v>975034819</v>
      </c>
      <c r="K693" t="s">
        <v>2187</v>
      </c>
      <c r="L693" t="s">
        <v>28</v>
      </c>
      <c r="M693" t="s">
        <v>30</v>
      </c>
      <c r="N693">
        <f t="shared" si="243"/>
        <v>0</v>
      </c>
      <c r="O693">
        <f t="shared" si="244"/>
        <v>1</v>
      </c>
      <c r="P693" t="s">
        <v>29</v>
      </c>
      <c r="R693" t="s">
        <v>2790</v>
      </c>
      <c r="S693" t="s">
        <v>2188</v>
      </c>
      <c r="T693" t="s">
        <v>2189</v>
      </c>
      <c r="U693">
        <f t="shared" si="245"/>
        <v>10</v>
      </c>
      <c r="V693" t="s">
        <v>5002</v>
      </c>
      <c r="W693" t="s">
        <v>5004</v>
      </c>
      <c r="X693" s="25" t="s">
        <v>3292</v>
      </c>
      <c r="Y693">
        <v>2</v>
      </c>
      <c r="Z693">
        <v>107</v>
      </c>
      <c r="AA693">
        <v>1</v>
      </c>
      <c r="AB693">
        <v>1</v>
      </c>
      <c r="AC693">
        <v>10</v>
      </c>
      <c r="AD693" t="s">
        <v>2830</v>
      </c>
      <c r="AE693" s="74" t="str">
        <f t="shared" si="222"/>
        <v>r07724051張博兼</v>
      </c>
      <c r="AF693" s="74">
        <f t="shared" si="235"/>
        <v>0</v>
      </c>
      <c r="AG693" s="74">
        <f t="shared" si="223"/>
        <v>1</v>
      </c>
      <c r="AH693" s="74">
        <f t="shared" si="236"/>
        <v>10</v>
      </c>
      <c r="AI693" s="74">
        <f t="shared" si="237"/>
        <v>0</v>
      </c>
      <c r="AJ693" s="74">
        <f t="shared" si="238"/>
        <v>0</v>
      </c>
      <c r="AK693" s="74">
        <f t="shared" si="239"/>
        <v>0</v>
      </c>
      <c r="AL693" s="73" t="str">
        <f t="shared" si="240"/>
        <v>所</v>
      </c>
      <c r="AM693" s="73" t="str">
        <f>IF($F693="學生",VLOOKUP($H693,系所名稱!$B$1:$D$122,3,FALSE),"非在校生")</f>
        <v>國企</v>
      </c>
      <c r="AN693" s="74" t="str">
        <f t="shared" si="241"/>
        <v>國企所</v>
      </c>
      <c r="AO693" s="74" t="str">
        <f t="shared" si="242"/>
        <v>國企所</v>
      </c>
    </row>
    <row r="694" spans="1:41">
      <c r="A694" t="s">
        <v>4024</v>
      </c>
      <c r="B694" t="s">
        <v>2184</v>
      </c>
      <c r="C694" t="s">
        <v>2185</v>
      </c>
      <c r="D694" t="s">
        <v>38</v>
      </c>
      <c r="E694" t="s">
        <v>2186</v>
      </c>
      <c r="F694" t="s">
        <v>23</v>
      </c>
      <c r="G694" t="s">
        <v>24</v>
      </c>
      <c r="H694" t="s">
        <v>40</v>
      </c>
      <c r="I694" t="s">
        <v>50</v>
      </c>
      <c r="J694">
        <v>975034819</v>
      </c>
      <c r="K694" t="s">
        <v>2187</v>
      </c>
      <c r="L694" t="s">
        <v>28</v>
      </c>
      <c r="M694" t="s">
        <v>30</v>
      </c>
      <c r="N694">
        <f t="shared" si="243"/>
        <v>0</v>
      </c>
      <c r="O694">
        <f t="shared" si="244"/>
        <v>1</v>
      </c>
      <c r="P694" t="s">
        <v>29</v>
      </c>
      <c r="R694" t="s">
        <v>31</v>
      </c>
      <c r="S694" t="s">
        <v>4025</v>
      </c>
      <c r="T694" t="s">
        <v>2189</v>
      </c>
      <c r="U694">
        <f t="shared" si="245"/>
        <v>10</v>
      </c>
      <c r="V694" t="s">
        <v>5002</v>
      </c>
      <c r="W694" t="s">
        <v>5004</v>
      </c>
      <c r="X694" s="25" t="s">
        <v>3816</v>
      </c>
      <c r="Y694">
        <v>2</v>
      </c>
      <c r="Z694">
        <v>107</v>
      </c>
      <c r="AA694">
        <v>1</v>
      </c>
      <c r="AB694">
        <v>1</v>
      </c>
      <c r="AC694">
        <v>10</v>
      </c>
      <c r="AD694" t="s">
        <v>2830</v>
      </c>
      <c r="AE694" s="74" t="str">
        <f t="shared" si="222"/>
        <v>r07724051張博兼</v>
      </c>
      <c r="AF694" s="74">
        <f t="shared" si="235"/>
        <v>0</v>
      </c>
      <c r="AG694" s="74">
        <f t="shared" si="223"/>
        <v>1</v>
      </c>
      <c r="AH694" s="74">
        <f t="shared" si="236"/>
        <v>10</v>
      </c>
      <c r="AI694" s="74">
        <f t="shared" si="237"/>
        <v>0</v>
      </c>
      <c r="AJ694" s="74">
        <f t="shared" si="238"/>
        <v>0</v>
      </c>
      <c r="AK694" s="74">
        <f t="shared" si="239"/>
        <v>0</v>
      </c>
      <c r="AL694" s="73" t="str">
        <f t="shared" si="240"/>
        <v>所</v>
      </c>
      <c r="AM694" s="73" t="str">
        <f>IF($F694="學生",VLOOKUP($H694,系所名稱!$B$1:$D$122,3,FALSE),"非在校生")</f>
        <v>國企</v>
      </c>
      <c r="AN694" s="74" t="str">
        <f t="shared" si="241"/>
        <v>國企所</v>
      </c>
      <c r="AO694" s="74" t="str">
        <f t="shared" si="242"/>
        <v>國企所</v>
      </c>
    </row>
    <row r="695" spans="1:41">
      <c r="A695" t="s">
        <v>2038</v>
      </c>
      <c r="B695" t="s">
        <v>2039</v>
      </c>
      <c r="C695" t="s">
        <v>2040</v>
      </c>
      <c r="D695" t="s">
        <v>38</v>
      </c>
      <c r="E695" t="s">
        <v>2041</v>
      </c>
      <c r="F695" t="s">
        <v>23</v>
      </c>
      <c r="G695" t="s">
        <v>24</v>
      </c>
      <c r="H695" t="s">
        <v>25</v>
      </c>
      <c r="I695" t="s">
        <v>50</v>
      </c>
      <c r="J695">
        <v>963361082</v>
      </c>
      <c r="K695" t="s">
        <v>2042</v>
      </c>
      <c r="L695" t="s">
        <v>28</v>
      </c>
      <c r="M695" t="s">
        <v>30</v>
      </c>
      <c r="N695">
        <f t="shared" si="243"/>
        <v>1</v>
      </c>
      <c r="O695">
        <f t="shared" si="244"/>
        <v>0</v>
      </c>
      <c r="P695" t="s">
        <v>30</v>
      </c>
      <c r="R695" t="s">
        <v>2021</v>
      </c>
      <c r="S695" t="s">
        <v>2043</v>
      </c>
      <c r="T695" t="s">
        <v>2044</v>
      </c>
      <c r="U695">
        <f t="shared" si="245"/>
        <v>10</v>
      </c>
      <c r="V695" t="s">
        <v>5002</v>
      </c>
      <c r="W695" t="s">
        <v>5004</v>
      </c>
      <c r="X695" s="25" t="s">
        <v>1996</v>
      </c>
      <c r="Y695">
        <v>2</v>
      </c>
      <c r="Z695">
        <v>107</v>
      </c>
      <c r="AA695">
        <v>1</v>
      </c>
      <c r="AB695">
        <v>1</v>
      </c>
      <c r="AC695">
        <v>10</v>
      </c>
      <c r="AD695" t="s">
        <v>29</v>
      </c>
      <c r="AE695" s="74" t="str">
        <f t="shared" si="222"/>
        <v>r07741072張博瑋</v>
      </c>
      <c r="AF695" s="74">
        <f t="shared" si="235"/>
        <v>1</v>
      </c>
      <c r="AG695" s="74">
        <f t="shared" si="223"/>
        <v>0</v>
      </c>
      <c r="AH695" s="74">
        <f t="shared" si="236"/>
        <v>0</v>
      </c>
      <c r="AI695" s="74">
        <f t="shared" si="237"/>
        <v>1</v>
      </c>
      <c r="AJ695" s="74">
        <f t="shared" si="238"/>
        <v>0</v>
      </c>
      <c r="AK695" s="74">
        <f t="shared" si="239"/>
        <v>0</v>
      </c>
      <c r="AL695" s="73" t="str">
        <f t="shared" si="240"/>
        <v>所</v>
      </c>
      <c r="AM695" s="73" t="str">
        <f>IF($F695="學生",VLOOKUP($H695,系所名稱!$B$1:$D$122,3,FALSE),"非在校生")</f>
        <v>商研</v>
      </c>
      <c r="AN695" s="74" t="str">
        <f t="shared" si="241"/>
        <v>商研所</v>
      </c>
      <c r="AO695" s="74" t="str">
        <f t="shared" si="242"/>
        <v>商研所</v>
      </c>
    </row>
    <row r="696" spans="1:41">
      <c r="A696" t="s">
        <v>3011</v>
      </c>
      <c r="B696" t="s">
        <v>2039</v>
      </c>
      <c r="C696" t="s">
        <v>2040</v>
      </c>
      <c r="D696" t="s">
        <v>38</v>
      </c>
      <c r="E696" t="s">
        <v>2041</v>
      </c>
      <c r="F696" t="s">
        <v>23</v>
      </c>
      <c r="G696" t="s">
        <v>24</v>
      </c>
      <c r="H696" t="s">
        <v>25</v>
      </c>
      <c r="I696" t="s">
        <v>50</v>
      </c>
      <c r="J696">
        <v>963361082</v>
      </c>
      <c r="K696" t="s">
        <v>2042</v>
      </c>
      <c r="L696" t="s">
        <v>28</v>
      </c>
      <c r="M696" t="s">
        <v>30</v>
      </c>
      <c r="N696">
        <f t="shared" si="243"/>
        <v>0</v>
      </c>
      <c r="O696">
        <f t="shared" si="244"/>
        <v>1</v>
      </c>
      <c r="P696" t="s">
        <v>29</v>
      </c>
      <c r="R696" t="s">
        <v>2790</v>
      </c>
      <c r="S696" t="s">
        <v>2043</v>
      </c>
      <c r="T696" t="s">
        <v>2044</v>
      </c>
      <c r="U696">
        <f t="shared" si="245"/>
        <v>10</v>
      </c>
      <c r="V696" t="s">
        <v>5002</v>
      </c>
      <c r="W696" t="s">
        <v>5004</v>
      </c>
      <c r="X696" s="25" t="s">
        <v>3292</v>
      </c>
      <c r="Y696">
        <v>2</v>
      </c>
      <c r="Z696">
        <v>107</v>
      </c>
      <c r="AA696">
        <v>1</v>
      </c>
      <c r="AB696">
        <v>1</v>
      </c>
      <c r="AC696">
        <v>10</v>
      </c>
      <c r="AD696" t="s">
        <v>3012</v>
      </c>
      <c r="AE696" s="74" t="str">
        <f t="shared" si="222"/>
        <v>r07741072張博瑋</v>
      </c>
      <c r="AF696" s="74">
        <f t="shared" si="235"/>
        <v>0</v>
      </c>
      <c r="AG696" s="74">
        <f t="shared" si="223"/>
        <v>1</v>
      </c>
      <c r="AH696" s="74">
        <f t="shared" si="236"/>
        <v>10</v>
      </c>
      <c r="AI696" s="74">
        <f t="shared" si="237"/>
        <v>0</v>
      </c>
      <c r="AJ696" s="74">
        <f t="shared" si="238"/>
        <v>0</v>
      </c>
      <c r="AK696" s="74">
        <f t="shared" si="239"/>
        <v>0</v>
      </c>
      <c r="AL696" s="73" t="str">
        <f t="shared" si="240"/>
        <v>所</v>
      </c>
      <c r="AM696" s="73" t="str">
        <f>IF($F696="學生",VLOOKUP($H696,系所名稱!$B$1:$D$122,3,FALSE),"非在校生")</f>
        <v>商研</v>
      </c>
      <c r="AN696" s="74" t="str">
        <f t="shared" si="241"/>
        <v>商研所</v>
      </c>
      <c r="AO696" s="74" t="str">
        <f t="shared" si="242"/>
        <v>商研所</v>
      </c>
    </row>
    <row r="697" spans="1:41">
      <c r="A697" t="s">
        <v>4026</v>
      </c>
      <c r="B697" t="s">
        <v>2039</v>
      </c>
      <c r="C697" t="s">
        <v>2040</v>
      </c>
      <c r="D697" t="s">
        <v>38</v>
      </c>
      <c r="E697" t="s">
        <v>2041</v>
      </c>
      <c r="F697" t="s">
        <v>23</v>
      </c>
      <c r="G697" t="s">
        <v>24</v>
      </c>
      <c r="H697" t="s">
        <v>25</v>
      </c>
      <c r="I697" t="s">
        <v>50</v>
      </c>
      <c r="J697">
        <v>963361082</v>
      </c>
      <c r="K697" t="s">
        <v>2042</v>
      </c>
      <c r="L697" t="s">
        <v>28</v>
      </c>
      <c r="M697" t="s">
        <v>30</v>
      </c>
      <c r="N697">
        <f t="shared" si="243"/>
        <v>0</v>
      </c>
      <c r="O697">
        <f t="shared" si="244"/>
        <v>1</v>
      </c>
      <c r="P697" t="s">
        <v>29</v>
      </c>
      <c r="R697" t="s">
        <v>3818</v>
      </c>
      <c r="S697" t="s">
        <v>2043</v>
      </c>
      <c r="T697" t="s">
        <v>2044</v>
      </c>
      <c r="U697">
        <f t="shared" si="245"/>
        <v>10</v>
      </c>
      <c r="V697" t="s">
        <v>5002</v>
      </c>
      <c r="W697" t="s">
        <v>5004</v>
      </c>
      <c r="X697" s="25" t="s">
        <v>3816</v>
      </c>
      <c r="Y697">
        <v>2</v>
      </c>
      <c r="Z697">
        <v>107</v>
      </c>
      <c r="AA697">
        <v>1</v>
      </c>
      <c r="AB697">
        <v>1</v>
      </c>
      <c r="AC697">
        <v>10</v>
      </c>
      <c r="AD697" t="s">
        <v>29</v>
      </c>
      <c r="AE697" s="74" t="str">
        <f t="shared" si="222"/>
        <v>r07741072張博瑋</v>
      </c>
      <c r="AF697" s="74">
        <f t="shared" si="235"/>
        <v>0</v>
      </c>
      <c r="AG697" s="74">
        <f t="shared" si="223"/>
        <v>1</v>
      </c>
      <c r="AH697" s="74">
        <f t="shared" si="236"/>
        <v>10</v>
      </c>
      <c r="AI697" s="74">
        <f t="shared" si="237"/>
        <v>0</v>
      </c>
      <c r="AJ697" s="74">
        <f t="shared" si="238"/>
        <v>0</v>
      </c>
      <c r="AK697" s="74">
        <f t="shared" si="239"/>
        <v>0</v>
      </c>
      <c r="AL697" s="73" t="str">
        <f t="shared" si="240"/>
        <v>所</v>
      </c>
      <c r="AM697" s="73" t="str">
        <f>IF($F697="學生",VLOOKUP($H697,系所名稱!$B$1:$D$122,3,FALSE),"非在校生")</f>
        <v>商研</v>
      </c>
      <c r="AN697" s="74" t="str">
        <f t="shared" si="241"/>
        <v>商研所</v>
      </c>
      <c r="AO697" s="74" t="str">
        <f t="shared" si="242"/>
        <v>商研所</v>
      </c>
    </row>
    <row r="698" spans="1:41">
      <c r="A698" t="s">
        <v>3418</v>
      </c>
      <c r="B698" t="s">
        <v>3419</v>
      </c>
      <c r="C698" t="s">
        <v>3420</v>
      </c>
      <c r="D698" t="s">
        <v>38</v>
      </c>
      <c r="E698" t="s">
        <v>3421</v>
      </c>
      <c r="F698" t="s">
        <v>177</v>
      </c>
      <c r="H698" t="s">
        <v>3422</v>
      </c>
      <c r="I698" t="s">
        <v>23</v>
      </c>
      <c r="J698">
        <v>909980533</v>
      </c>
      <c r="K698" t="s">
        <v>3423</v>
      </c>
      <c r="L698" t="s">
        <v>28</v>
      </c>
      <c r="M698" t="s">
        <v>30</v>
      </c>
      <c r="N698">
        <f t="shared" si="243"/>
        <v>0</v>
      </c>
      <c r="O698">
        <f t="shared" si="244"/>
        <v>1</v>
      </c>
      <c r="P698" t="s">
        <v>29</v>
      </c>
      <c r="R698" s="78" t="s">
        <v>3343</v>
      </c>
      <c r="S698" t="s">
        <v>3424</v>
      </c>
      <c r="T698" t="s">
        <v>3425</v>
      </c>
      <c r="U698">
        <f t="shared" si="245"/>
        <v>10</v>
      </c>
      <c r="V698" t="s">
        <v>3310</v>
      </c>
      <c r="W698" t="s">
        <v>5006</v>
      </c>
      <c r="X698" s="25" t="s">
        <v>5003</v>
      </c>
      <c r="Y698">
        <v>2</v>
      </c>
      <c r="Z698">
        <v>107</v>
      </c>
      <c r="AA698">
        <v>1</v>
      </c>
      <c r="AB698">
        <v>1</v>
      </c>
      <c r="AC698">
        <v>10</v>
      </c>
      <c r="AD698" t="s">
        <v>3426</v>
      </c>
      <c r="AE698" s="74" t="str">
        <f t="shared" si="222"/>
        <v>harvey0706張皓鈞</v>
      </c>
      <c r="AF698" s="74">
        <f t="shared" si="235"/>
        <v>0</v>
      </c>
      <c r="AG698" s="74">
        <f t="shared" si="223"/>
        <v>1</v>
      </c>
      <c r="AH698" s="74">
        <f t="shared" si="236"/>
        <v>10</v>
      </c>
      <c r="AI698" s="74">
        <f t="shared" si="237"/>
        <v>0</v>
      </c>
      <c r="AJ698" s="74">
        <f t="shared" si="238"/>
        <v>0</v>
      </c>
      <c r="AK698" s="74">
        <f t="shared" si="239"/>
        <v>0</v>
      </c>
      <c r="AL698" s="73" t="str">
        <f t="shared" si="240"/>
        <v>其他</v>
      </c>
      <c r="AM698" s="73" t="str">
        <f>IF($F698="學生",VLOOKUP($H698,系所名稱!$B$1:$D$122,3,FALSE),"非在校生")</f>
        <v>非在校生</v>
      </c>
      <c r="AN698" s="74" t="str">
        <f t="shared" si="241"/>
        <v>其他</v>
      </c>
      <c r="AO698" s="74" t="str">
        <f t="shared" si="242"/>
        <v>其他</v>
      </c>
    </row>
    <row r="699" spans="1:41">
      <c r="A699" t="s">
        <v>4027</v>
      </c>
      <c r="B699" t="s">
        <v>4028</v>
      </c>
      <c r="C699" t="s">
        <v>4029</v>
      </c>
      <c r="D699" t="s">
        <v>21</v>
      </c>
      <c r="E699" t="s">
        <v>1257</v>
      </c>
      <c r="F699" t="s">
        <v>23</v>
      </c>
      <c r="G699" t="s">
        <v>24</v>
      </c>
      <c r="H699" t="s">
        <v>257</v>
      </c>
      <c r="I699" t="s">
        <v>41</v>
      </c>
      <c r="J699">
        <v>952459282</v>
      </c>
      <c r="K699" t="s">
        <v>4030</v>
      </c>
      <c r="L699" t="s">
        <v>28</v>
      </c>
      <c r="M699" t="s">
        <v>29</v>
      </c>
      <c r="N699">
        <f t="shared" si="243"/>
        <v>0</v>
      </c>
      <c r="O699">
        <f t="shared" si="244"/>
        <v>1</v>
      </c>
      <c r="P699" t="s">
        <v>29</v>
      </c>
      <c r="R699" t="s">
        <v>31</v>
      </c>
      <c r="S699" t="s">
        <v>4031</v>
      </c>
      <c r="T699" t="s">
        <v>4032</v>
      </c>
      <c r="U699">
        <f t="shared" si="245"/>
        <v>10</v>
      </c>
      <c r="V699" t="s">
        <v>5002</v>
      </c>
      <c r="W699" t="s">
        <v>5004</v>
      </c>
      <c r="X699" s="25" t="s">
        <v>3816</v>
      </c>
      <c r="Y699">
        <v>2</v>
      </c>
      <c r="Z699">
        <v>107</v>
      </c>
      <c r="AA699">
        <v>1</v>
      </c>
      <c r="AB699">
        <v>1</v>
      </c>
      <c r="AC699">
        <v>10</v>
      </c>
      <c r="AD699" t="s">
        <v>30</v>
      </c>
      <c r="AE699" s="74" t="str">
        <f t="shared" si="222"/>
        <v>b05703094張筑雅</v>
      </c>
      <c r="AF699" s="74">
        <f t="shared" si="235"/>
        <v>0</v>
      </c>
      <c r="AG699" s="74">
        <f t="shared" si="223"/>
        <v>1</v>
      </c>
      <c r="AH699" s="74">
        <f t="shared" si="236"/>
        <v>10</v>
      </c>
      <c r="AI699" s="74">
        <f t="shared" si="237"/>
        <v>0</v>
      </c>
      <c r="AJ699" s="74">
        <f t="shared" si="238"/>
        <v>0</v>
      </c>
      <c r="AK699" s="74">
        <f t="shared" si="239"/>
        <v>0</v>
      </c>
      <c r="AL699" s="73" t="str">
        <f t="shared" si="240"/>
        <v>系</v>
      </c>
      <c r="AM699" s="73" t="str">
        <f>IF($F699="學生",VLOOKUP($H699,系所名稱!$B$1:$D$122,3,FALSE),"非在校生")</f>
        <v>財金</v>
      </c>
      <c r="AN699" s="74" t="str">
        <f t="shared" si="241"/>
        <v>財金系</v>
      </c>
      <c r="AO699" s="74" t="str">
        <f t="shared" si="242"/>
        <v>財金系</v>
      </c>
    </row>
    <row r="700" spans="1:41">
      <c r="A700" t="s">
        <v>941</v>
      </c>
      <c r="B700" t="s">
        <v>942</v>
      </c>
      <c r="C700" t="s">
        <v>943</v>
      </c>
      <c r="D700" t="s">
        <v>38</v>
      </c>
      <c r="E700" t="s">
        <v>944</v>
      </c>
      <c r="F700" t="s">
        <v>23</v>
      </c>
      <c r="G700" t="s">
        <v>67</v>
      </c>
      <c r="H700" t="s">
        <v>945</v>
      </c>
      <c r="I700" t="s">
        <v>41</v>
      </c>
      <c r="J700">
        <v>982951402</v>
      </c>
      <c r="K700" t="s">
        <v>946</v>
      </c>
      <c r="L700" t="s">
        <v>28</v>
      </c>
      <c r="M700" t="s">
        <v>30</v>
      </c>
      <c r="N700">
        <f t="shared" si="243"/>
        <v>1</v>
      </c>
      <c r="O700">
        <f t="shared" si="244"/>
        <v>0</v>
      </c>
      <c r="P700" t="s">
        <v>30</v>
      </c>
      <c r="R700" s="78" t="s">
        <v>921</v>
      </c>
      <c r="S700" t="s">
        <v>947</v>
      </c>
      <c r="T700" t="s">
        <v>948</v>
      </c>
      <c r="U700">
        <f t="shared" si="245"/>
        <v>10</v>
      </c>
      <c r="V700" t="s">
        <v>5002</v>
      </c>
      <c r="W700" t="s">
        <v>5004</v>
      </c>
      <c r="X700" s="25" t="s">
        <v>923</v>
      </c>
      <c r="Y700">
        <v>2</v>
      </c>
      <c r="Z700">
        <v>107</v>
      </c>
      <c r="AA700">
        <v>1</v>
      </c>
      <c r="AB700">
        <v>1</v>
      </c>
      <c r="AC700">
        <v>10</v>
      </c>
      <c r="AD700" t="s">
        <v>30</v>
      </c>
      <c r="AE700" s="74" t="str">
        <f t="shared" si="222"/>
        <v>b06605044張翔淵</v>
      </c>
      <c r="AF700" s="74">
        <f t="shared" si="235"/>
        <v>1</v>
      </c>
      <c r="AG700" s="74">
        <f t="shared" si="223"/>
        <v>0</v>
      </c>
      <c r="AH700" s="74">
        <f t="shared" si="236"/>
        <v>0</v>
      </c>
      <c r="AI700" s="74">
        <f t="shared" si="237"/>
        <v>1</v>
      </c>
      <c r="AJ700" s="74">
        <f t="shared" si="238"/>
        <v>0</v>
      </c>
      <c r="AK700" s="74">
        <f t="shared" si="239"/>
        <v>0</v>
      </c>
      <c r="AL700" s="73" t="str">
        <f t="shared" si="240"/>
        <v>系</v>
      </c>
      <c r="AM700" s="73" t="str">
        <f>IF($F700="學生",VLOOKUP($H700,系所名稱!$B$1:$D$122,3,FALSE),"非在校生")</f>
        <v>其他</v>
      </c>
      <c r="AN700" s="74" t="str">
        <f t="shared" si="241"/>
        <v>其他系所</v>
      </c>
      <c r="AO700" s="74" t="str">
        <f t="shared" si="242"/>
        <v>其他系所</v>
      </c>
    </row>
    <row r="701" spans="1:41">
      <c r="A701" t="s">
        <v>6442</v>
      </c>
      <c r="B701" t="s">
        <v>942</v>
      </c>
      <c r="C701" t="s">
        <v>943</v>
      </c>
      <c r="D701" t="s">
        <v>38</v>
      </c>
      <c r="E701" t="s">
        <v>944</v>
      </c>
      <c r="F701" t="s">
        <v>23</v>
      </c>
      <c r="G701" t="s">
        <v>67</v>
      </c>
      <c r="H701" t="s">
        <v>1359</v>
      </c>
      <c r="I701" t="s">
        <v>41</v>
      </c>
      <c r="J701">
        <v>982951402</v>
      </c>
      <c r="K701" t="s">
        <v>946</v>
      </c>
      <c r="L701" t="s">
        <v>28</v>
      </c>
      <c r="M701" t="s">
        <v>30</v>
      </c>
      <c r="N701" t="s">
        <v>4952</v>
      </c>
      <c r="P701" t="s">
        <v>30</v>
      </c>
      <c r="R701" t="s">
        <v>5919</v>
      </c>
      <c r="S701" t="s">
        <v>6443</v>
      </c>
      <c r="T701" t="s">
        <v>948</v>
      </c>
      <c r="U701">
        <v>6</v>
      </c>
      <c r="V701" t="s">
        <v>5002</v>
      </c>
      <c r="W701" t="s">
        <v>6687</v>
      </c>
      <c r="X701" s="25" t="s">
        <v>6700</v>
      </c>
      <c r="Y701">
        <v>2</v>
      </c>
      <c r="Z701">
        <v>107</v>
      </c>
      <c r="AA701">
        <v>1</v>
      </c>
      <c r="AB701">
        <v>1</v>
      </c>
      <c r="AC701">
        <v>10</v>
      </c>
      <c r="AD701" t="s">
        <v>30</v>
      </c>
      <c r="AE701" s="74" t="str">
        <f t="shared" si="222"/>
        <v>b06605044張翔淵</v>
      </c>
      <c r="AF701" s="74">
        <f t="shared" si="235"/>
        <v>1</v>
      </c>
      <c r="AG701" s="74">
        <f t="shared" si="223"/>
        <v>0</v>
      </c>
      <c r="AH701" s="74">
        <f t="shared" si="236"/>
        <v>0</v>
      </c>
      <c r="AI701" s="74">
        <f t="shared" si="237"/>
        <v>1</v>
      </c>
      <c r="AJ701" s="74">
        <f t="shared" si="238"/>
        <v>0</v>
      </c>
      <c r="AK701" s="74">
        <f t="shared" si="239"/>
        <v>0</v>
      </c>
      <c r="AL701" s="73" t="str">
        <f t="shared" si="240"/>
        <v>系</v>
      </c>
      <c r="AM701" s="73" t="str">
        <f>IF($F701="學生",VLOOKUP($H701,系所名稱!$B$1:$D$122,3,FALSE),"非在校生")</f>
        <v>其他</v>
      </c>
      <c r="AN701" s="74" t="str">
        <f t="shared" si="241"/>
        <v>其他系所</v>
      </c>
      <c r="AO701" s="74" t="str">
        <f t="shared" si="242"/>
        <v>其他系所</v>
      </c>
    </row>
    <row r="702" spans="1:41">
      <c r="A702" t="s">
        <v>3244</v>
      </c>
      <c r="B702" t="s">
        <v>3245</v>
      </c>
      <c r="C702" t="s">
        <v>3246</v>
      </c>
      <c r="D702" t="s">
        <v>21</v>
      </c>
      <c r="E702" t="s">
        <v>3247</v>
      </c>
      <c r="F702" t="s">
        <v>23</v>
      </c>
      <c r="G702" t="s">
        <v>24</v>
      </c>
      <c r="H702" t="s">
        <v>187</v>
      </c>
      <c r="I702" t="s">
        <v>41</v>
      </c>
      <c r="J702">
        <v>926916071</v>
      </c>
      <c r="K702" t="s">
        <v>3248</v>
      </c>
      <c r="L702" t="s">
        <v>28</v>
      </c>
      <c r="M702" t="s">
        <v>29</v>
      </c>
      <c r="N702">
        <f>IF($R702="網路報名",IF($P702="否",1,0),0)</f>
        <v>0</v>
      </c>
      <c r="O702">
        <f>IF($R702="網路報名",IF($P702="是",1,0),0)</f>
        <v>0</v>
      </c>
      <c r="P702" t="s">
        <v>29</v>
      </c>
      <c r="R702" t="s">
        <v>1045</v>
      </c>
      <c r="T702" t="s">
        <v>3249</v>
      </c>
      <c r="U702">
        <f>IF($R702="志工",$AC702*2,IF($R702="網路報名",$AC702,0))</f>
        <v>0</v>
      </c>
      <c r="V702" t="s">
        <v>5002</v>
      </c>
      <c r="W702" t="s">
        <v>5004</v>
      </c>
      <c r="X702" s="25" t="s">
        <v>3292</v>
      </c>
      <c r="Y702">
        <v>2</v>
      </c>
      <c r="Z702">
        <v>107</v>
      </c>
      <c r="AA702">
        <v>1</v>
      </c>
      <c r="AB702">
        <v>1</v>
      </c>
      <c r="AC702">
        <v>10</v>
      </c>
      <c r="AE702" s="74" t="str">
        <f t="shared" si="222"/>
        <v>b04701139張翔媛</v>
      </c>
      <c r="AF702" s="74">
        <f t="shared" si="235"/>
        <v>0</v>
      </c>
      <c r="AG702" s="74">
        <f t="shared" si="223"/>
        <v>0</v>
      </c>
      <c r="AH702" s="74">
        <f t="shared" si="236"/>
        <v>0</v>
      </c>
      <c r="AI702" s="74">
        <f t="shared" si="237"/>
        <v>0</v>
      </c>
      <c r="AJ702" s="74">
        <f t="shared" si="238"/>
        <v>1</v>
      </c>
      <c r="AK702" s="74">
        <f t="shared" si="239"/>
        <v>0</v>
      </c>
      <c r="AL702" s="73" t="str">
        <f t="shared" si="240"/>
        <v>系</v>
      </c>
      <c r="AM702" s="73" t="str">
        <f>IF($F702="學生",VLOOKUP($H702,系所名稱!$B$1:$D$122,3,FALSE),"非在校生")</f>
        <v>工管</v>
      </c>
      <c r="AN702" s="74" t="str">
        <f t="shared" si="241"/>
        <v>工管系</v>
      </c>
      <c r="AO702" s="74" t="str">
        <f t="shared" si="242"/>
        <v>工管系</v>
      </c>
    </row>
    <row r="703" spans="1:41">
      <c r="A703" t="s">
        <v>6201</v>
      </c>
      <c r="B703" t="s">
        <v>3245</v>
      </c>
      <c r="C703" t="s">
        <v>3246</v>
      </c>
      <c r="D703" t="s">
        <v>38</v>
      </c>
      <c r="E703" t="s">
        <v>3247</v>
      </c>
      <c r="F703" t="s">
        <v>23</v>
      </c>
      <c r="G703" t="s">
        <v>24</v>
      </c>
      <c r="H703" t="s">
        <v>187</v>
      </c>
      <c r="I703" t="s">
        <v>41</v>
      </c>
      <c r="J703">
        <v>926916071</v>
      </c>
      <c r="K703" t="s">
        <v>3248</v>
      </c>
      <c r="L703" t="s">
        <v>28</v>
      </c>
      <c r="M703" t="s">
        <v>29</v>
      </c>
      <c r="N703" t="s">
        <v>4952</v>
      </c>
      <c r="P703" t="s">
        <v>29</v>
      </c>
      <c r="R703" t="s">
        <v>1045</v>
      </c>
      <c r="T703" t="s">
        <v>3249</v>
      </c>
      <c r="U703">
        <v>6</v>
      </c>
      <c r="V703" t="s">
        <v>5002</v>
      </c>
      <c r="W703" t="s">
        <v>6687</v>
      </c>
      <c r="X703" s="25" t="s">
        <v>6686</v>
      </c>
      <c r="Y703">
        <v>2</v>
      </c>
      <c r="Z703">
        <v>107</v>
      </c>
      <c r="AA703">
        <v>1</v>
      </c>
      <c r="AB703">
        <v>1</v>
      </c>
      <c r="AC703">
        <v>10</v>
      </c>
      <c r="AE703" s="74" t="str">
        <f t="shared" si="222"/>
        <v>b04701139張翔媛</v>
      </c>
      <c r="AF703" s="74">
        <f t="shared" si="235"/>
        <v>0</v>
      </c>
      <c r="AG703" s="74">
        <f t="shared" si="223"/>
        <v>0</v>
      </c>
      <c r="AH703" s="74">
        <f t="shared" si="236"/>
        <v>0</v>
      </c>
      <c r="AI703" s="74">
        <f t="shared" si="237"/>
        <v>0</v>
      </c>
      <c r="AJ703" s="74">
        <f t="shared" si="238"/>
        <v>1</v>
      </c>
      <c r="AK703" s="74">
        <f t="shared" si="239"/>
        <v>0</v>
      </c>
      <c r="AL703" s="73" t="str">
        <f t="shared" si="240"/>
        <v>系</v>
      </c>
      <c r="AM703" s="73" t="str">
        <f>IF($F703="學生",VLOOKUP($H703,系所名稱!$B$1:$D$122,3,FALSE),"非在校生")</f>
        <v>工管</v>
      </c>
      <c r="AN703" s="74" t="str">
        <f t="shared" si="241"/>
        <v>工管系</v>
      </c>
      <c r="AO703" s="74" t="str">
        <f t="shared" si="242"/>
        <v>工管系</v>
      </c>
    </row>
    <row r="704" spans="1:41">
      <c r="B704" t="s">
        <v>5194</v>
      </c>
      <c r="F704" t="s">
        <v>5235</v>
      </c>
      <c r="G704" t="s">
        <v>5236</v>
      </c>
      <c r="I704" t="s">
        <v>5243</v>
      </c>
      <c r="P704" t="s">
        <v>29</v>
      </c>
      <c r="R704" t="s">
        <v>5008</v>
      </c>
      <c r="T704" t="s">
        <v>2767</v>
      </c>
      <c r="V704" t="s">
        <v>5232</v>
      </c>
      <c r="W704" t="s">
        <v>5233</v>
      </c>
      <c r="X704" s="25" t="s">
        <v>5234</v>
      </c>
      <c r="Y704">
        <v>2</v>
      </c>
      <c r="Z704">
        <v>107</v>
      </c>
      <c r="AA704">
        <v>1</v>
      </c>
      <c r="AB704">
        <v>0</v>
      </c>
      <c r="AC704">
        <v>0</v>
      </c>
      <c r="AE704" s="74" t="str">
        <f t="shared" si="222"/>
        <v>其他張雁婷</v>
      </c>
      <c r="AF704" s="74">
        <f t="shared" si="235"/>
        <v>0</v>
      </c>
      <c r="AG704" s="74">
        <f t="shared" si="223"/>
        <v>1</v>
      </c>
      <c r="AH704" s="74">
        <f t="shared" si="236"/>
        <v>0</v>
      </c>
      <c r="AI704" s="74">
        <f t="shared" si="237"/>
        <v>0</v>
      </c>
      <c r="AJ704" s="74">
        <f t="shared" si="238"/>
        <v>0</v>
      </c>
      <c r="AK704" s="74">
        <f t="shared" si="239"/>
        <v>0</v>
      </c>
      <c r="AL704" s="73" t="str">
        <f t="shared" si="240"/>
        <v>其他</v>
      </c>
      <c r="AM704" s="73" t="str">
        <f>IF($F704="學生",VLOOKUP($H704,系所名稱!$B$1:$D$122,3,FALSE),"非在校生")</f>
        <v>非在校生</v>
      </c>
      <c r="AN704" s="74" t="str">
        <f t="shared" si="241"/>
        <v>其他</v>
      </c>
      <c r="AO704" s="74" t="str">
        <f t="shared" si="242"/>
        <v>其他</v>
      </c>
    </row>
    <row r="705" spans="1:41">
      <c r="A705" t="s">
        <v>6116</v>
      </c>
      <c r="B705" t="s">
        <v>6117</v>
      </c>
      <c r="C705" t="s">
        <v>6118</v>
      </c>
      <c r="D705" t="s">
        <v>21</v>
      </c>
      <c r="E705" t="s">
        <v>3832</v>
      </c>
      <c r="F705" t="s">
        <v>23</v>
      </c>
      <c r="G705" t="s">
        <v>24</v>
      </c>
      <c r="H705" t="s">
        <v>76</v>
      </c>
      <c r="I705" t="s">
        <v>41</v>
      </c>
      <c r="J705">
        <v>963338166</v>
      </c>
      <c r="K705" t="s">
        <v>6119</v>
      </c>
      <c r="L705" t="s">
        <v>28</v>
      </c>
      <c r="M705" t="s">
        <v>30</v>
      </c>
      <c r="N705" t="s">
        <v>4952</v>
      </c>
      <c r="P705" t="s">
        <v>29</v>
      </c>
      <c r="R705" t="s">
        <v>6059</v>
      </c>
      <c r="S705" t="s">
        <v>6120</v>
      </c>
      <c r="T705" t="s">
        <v>6121</v>
      </c>
      <c r="U705">
        <v>6</v>
      </c>
      <c r="V705" t="s">
        <v>5002</v>
      </c>
      <c r="W705" t="s">
        <v>6687</v>
      </c>
      <c r="X705" s="25" t="s">
        <v>6686</v>
      </c>
      <c r="Y705">
        <v>2</v>
      </c>
      <c r="Z705">
        <v>107</v>
      </c>
      <c r="AA705">
        <v>1</v>
      </c>
      <c r="AB705">
        <v>1</v>
      </c>
      <c r="AC705">
        <v>10</v>
      </c>
      <c r="AD705" t="s">
        <v>30</v>
      </c>
      <c r="AE705" s="74" t="str">
        <f t="shared" si="222"/>
        <v>b05204023張雅淇</v>
      </c>
      <c r="AF705" s="74">
        <f t="shared" si="235"/>
        <v>0</v>
      </c>
      <c r="AG705" s="74">
        <f t="shared" si="223"/>
        <v>1</v>
      </c>
      <c r="AH705" s="74">
        <f t="shared" si="236"/>
        <v>10</v>
      </c>
      <c r="AI705" s="74">
        <f t="shared" si="237"/>
        <v>0</v>
      </c>
      <c r="AJ705" s="74">
        <f t="shared" si="238"/>
        <v>0</v>
      </c>
      <c r="AK705" s="74">
        <f t="shared" si="239"/>
        <v>0</v>
      </c>
      <c r="AL705" s="73" t="str">
        <f t="shared" si="240"/>
        <v>系</v>
      </c>
      <c r="AM705" s="73" t="str">
        <f>IF($F705="學生",VLOOKUP($H705,系所名稱!$B$1:$D$122,3,FALSE),"非在校生")</f>
        <v>會計</v>
      </c>
      <c r="AN705" s="74" t="str">
        <f t="shared" si="241"/>
        <v>會計系</v>
      </c>
      <c r="AO705" s="74" t="str">
        <f t="shared" si="242"/>
        <v>會計系</v>
      </c>
    </row>
    <row r="706" spans="1:41">
      <c r="A706" t="s">
        <v>6261</v>
      </c>
      <c r="B706" t="s">
        <v>6117</v>
      </c>
      <c r="C706" t="s">
        <v>6118</v>
      </c>
      <c r="D706" t="s">
        <v>21</v>
      </c>
      <c r="E706" t="s">
        <v>3832</v>
      </c>
      <c r="F706" t="s">
        <v>23</v>
      </c>
      <c r="G706" t="s">
        <v>24</v>
      </c>
      <c r="H706" t="s">
        <v>76</v>
      </c>
      <c r="I706" t="s">
        <v>41</v>
      </c>
      <c r="J706">
        <v>963338166</v>
      </c>
      <c r="K706" t="s">
        <v>6119</v>
      </c>
      <c r="L706" t="s">
        <v>28</v>
      </c>
      <c r="M706" t="s">
        <v>30</v>
      </c>
      <c r="N706" t="s">
        <v>4952</v>
      </c>
      <c r="P706" t="s">
        <v>29</v>
      </c>
      <c r="R706" t="s">
        <v>5919</v>
      </c>
      <c r="S706" t="s">
        <v>6262</v>
      </c>
      <c r="T706" t="s">
        <v>6121</v>
      </c>
      <c r="U706">
        <v>6</v>
      </c>
      <c r="V706" t="s">
        <v>3294</v>
      </c>
      <c r="W706" t="s">
        <v>6689</v>
      </c>
      <c r="X706" s="25" t="s">
        <v>6715</v>
      </c>
      <c r="Y706">
        <v>2</v>
      </c>
      <c r="Z706">
        <v>107</v>
      </c>
      <c r="AA706">
        <v>1</v>
      </c>
      <c r="AB706">
        <v>1</v>
      </c>
      <c r="AC706">
        <v>10</v>
      </c>
      <c r="AD706" t="s">
        <v>6263</v>
      </c>
      <c r="AE706" s="74" t="str">
        <f t="shared" ref="AE706:AE769" si="246">CONCATENATE($T706,$B706)</f>
        <v>b05204023張雅淇</v>
      </c>
      <c r="AF706" s="74">
        <f t="shared" si="235"/>
        <v>0</v>
      </c>
      <c r="AG706" s="74">
        <f t="shared" ref="AG706:AG769" si="247">IF(OR($R706="網路報名",$R706="邀請制"),IF($P706="是",1,0),0)</f>
        <v>1</v>
      </c>
      <c r="AH706" s="74">
        <f t="shared" si="236"/>
        <v>10</v>
      </c>
      <c r="AI706" s="74">
        <f t="shared" si="237"/>
        <v>0</v>
      </c>
      <c r="AJ706" s="74">
        <f t="shared" si="238"/>
        <v>0</v>
      </c>
      <c r="AK706" s="74">
        <f t="shared" si="239"/>
        <v>0</v>
      </c>
      <c r="AL706" s="73" t="str">
        <f t="shared" si="240"/>
        <v>系</v>
      </c>
      <c r="AM706" s="73" t="str">
        <f>IF($F706="學生",VLOOKUP($H706,系所名稱!$B$1:$D$122,3,FALSE),"非在校生")</f>
        <v>會計</v>
      </c>
      <c r="AN706" s="74" t="str">
        <f t="shared" si="241"/>
        <v>會計系</v>
      </c>
      <c r="AO706" s="74" t="str">
        <f t="shared" si="242"/>
        <v>會計系</v>
      </c>
    </row>
    <row r="707" spans="1:41">
      <c r="A707" t="s">
        <v>4033</v>
      </c>
      <c r="B707" t="s">
        <v>4034</v>
      </c>
      <c r="C707" t="s">
        <v>4035</v>
      </c>
      <c r="D707" t="s">
        <v>21</v>
      </c>
      <c r="E707" t="s">
        <v>4036</v>
      </c>
      <c r="F707" t="s">
        <v>23</v>
      </c>
      <c r="G707" t="s">
        <v>24</v>
      </c>
      <c r="H707" t="s">
        <v>257</v>
      </c>
      <c r="I707" t="s">
        <v>41</v>
      </c>
      <c r="J707">
        <v>920236225</v>
      </c>
      <c r="K707" t="s">
        <v>4037</v>
      </c>
      <c r="L707" t="s">
        <v>28</v>
      </c>
      <c r="M707" t="s">
        <v>30</v>
      </c>
      <c r="N707">
        <f>IF($R707="網路報名",IF($P707="否",1,0),0)</f>
        <v>0</v>
      </c>
      <c r="O707">
        <f>IF($R707="網路報名",IF($P707="是",1,0),0)</f>
        <v>1</v>
      </c>
      <c r="P707" t="s">
        <v>4038</v>
      </c>
      <c r="R707" t="s">
        <v>31</v>
      </c>
      <c r="S707" t="s">
        <v>131</v>
      </c>
      <c r="T707" t="s">
        <v>4039</v>
      </c>
      <c r="U707">
        <f>IF($R707="志工",$AC707*2,IF($R707="網路報名",$AC707,0))</f>
        <v>10</v>
      </c>
      <c r="V707" t="s">
        <v>5002</v>
      </c>
      <c r="W707" t="s">
        <v>5004</v>
      </c>
      <c r="X707" s="25" t="s">
        <v>3816</v>
      </c>
      <c r="Y707">
        <v>2</v>
      </c>
      <c r="Z707">
        <v>107</v>
      </c>
      <c r="AA707">
        <v>1</v>
      </c>
      <c r="AB707">
        <v>1</v>
      </c>
      <c r="AC707">
        <v>10</v>
      </c>
      <c r="AD707" t="s">
        <v>29</v>
      </c>
      <c r="AE707" s="74" t="str">
        <f t="shared" si="246"/>
        <v>b04102015張雅婷</v>
      </c>
      <c r="AF707" s="74">
        <f t="shared" si="235"/>
        <v>0</v>
      </c>
      <c r="AG707" s="74">
        <f t="shared" si="247"/>
        <v>1</v>
      </c>
      <c r="AH707" s="74">
        <f t="shared" si="236"/>
        <v>10</v>
      </c>
      <c r="AI707" s="74">
        <f t="shared" si="237"/>
        <v>0</v>
      </c>
      <c r="AJ707" s="74">
        <f t="shared" si="238"/>
        <v>0</v>
      </c>
      <c r="AK707" s="74">
        <f t="shared" si="239"/>
        <v>0</v>
      </c>
      <c r="AL707" s="73" t="str">
        <f t="shared" si="240"/>
        <v>系</v>
      </c>
      <c r="AM707" s="73" t="str">
        <f>IF($F707="學生",VLOOKUP($H707,系所名稱!$B$1:$D$122,3,FALSE),"非在校生")</f>
        <v>財金</v>
      </c>
      <c r="AN707" s="74" t="str">
        <f t="shared" si="241"/>
        <v>財金系</v>
      </c>
      <c r="AO707" s="74" t="str">
        <f t="shared" si="242"/>
        <v>財金系</v>
      </c>
    </row>
    <row r="708" spans="1:41">
      <c r="A708" t="s">
        <v>5557</v>
      </c>
      <c r="B708" t="s">
        <v>4034</v>
      </c>
      <c r="C708" t="s">
        <v>4035</v>
      </c>
      <c r="D708" t="s">
        <v>21</v>
      </c>
      <c r="E708" t="s">
        <v>4036</v>
      </c>
      <c r="F708" t="s">
        <v>23</v>
      </c>
      <c r="G708" t="s">
        <v>24</v>
      </c>
      <c r="H708" t="s">
        <v>257</v>
      </c>
      <c r="I708" t="s">
        <v>41</v>
      </c>
      <c r="J708">
        <v>920236225</v>
      </c>
      <c r="K708" t="s">
        <v>4037</v>
      </c>
      <c r="L708" t="s">
        <v>28</v>
      </c>
      <c r="M708" t="s">
        <v>30</v>
      </c>
      <c r="N708" t="s">
        <v>4952</v>
      </c>
      <c r="P708" t="s">
        <v>29</v>
      </c>
      <c r="R708" t="s">
        <v>5385</v>
      </c>
      <c r="S708" t="s">
        <v>486</v>
      </c>
      <c r="T708" t="s">
        <v>4039</v>
      </c>
      <c r="U708">
        <v>6</v>
      </c>
      <c r="V708" t="s">
        <v>5386</v>
      </c>
      <c r="W708" t="s">
        <v>5387</v>
      </c>
      <c r="X708" s="25" t="s">
        <v>5388</v>
      </c>
      <c r="Y708">
        <v>2</v>
      </c>
      <c r="Z708">
        <v>107</v>
      </c>
      <c r="AA708">
        <v>1</v>
      </c>
      <c r="AB708">
        <v>1</v>
      </c>
      <c r="AC708">
        <v>10</v>
      </c>
      <c r="AD708" t="s">
        <v>29</v>
      </c>
      <c r="AE708" s="74" t="str">
        <f t="shared" si="246"/>
        <v>b04102015張雅婷</v>
      </c>
      <c r="AF708" s="74">
        <f t="shared" si="235"/>
        <v>0</v>
      </c>
      <c r="AG708" s="74">
        <f t="shared" si="247"/>
        <v>1</v>
      </c>
      <c r="AH708" s="74">
        <f t="shared" si="236"/>
        <v>10</v>
      </c>
      <c r="AI708" s="74">
        <f t="shared" si="237"/>
        <v>0</v>
      </c>
      <c r="AJ708" s="74">
        <f t="shared" si="238"/>
        <v>0</v>
      </c>
      <c r="AK708" s="74">
        <f t="shared" si="239"/>
        <v>0</v>
      </c>
      <c r="AL708" s="73" t="str">
        <f t="shared" si="240"/>
        <v>系</v>
      </c>
      <c r="AM708" s="73" t="str">
        <f>IF($F708="學生",VLOOKUP($H708,系所名稱!$B$1:$D$122,3,FALSE),"非在校生")</f>
        <v>財金</v>
      </c>
      <c r="AN708" s="74" t="str">
        <f t="shared" si="241"/>
        <v>財金系</v>
      </c>
      <c r="AO708" s="74" t="str">
        <f t="shared" si="242"/>
        <v>財金系</v>
      </c>
    </row>
    <row r="709" spans="1:41">
      <c r="A709" t="s">
        <v>503</v>
      </c>
      <c r="B709" t="s">
        <v>504</v>
      </c>
      <c r="C709" t="s">
        <v>505</v>
      </c>
      <c r="D709" t="s">
        <v>21</v>
      </c>
      <c r="E709" t="s">
        <v>506</v>
      </c>
      <c r="F709" t="s">
        <v>23</v>
      </c>
      <c r="G709" t="s">
        <v>24</v>
      </c>
      <c r="H709" t="s">
        <v>187</v>
      </c>
      <c r="I709" t="s">
        <v>41</v>
      </c>
      <c r="J709">
        <v>919301029</v>
      </c>
      <c r="K709" t="s">
        <v>507</v>
      </c>
      <c r="L709" t="s">
        <v>28</v>
      </c>
      <c r="M709" t="s">
        <v>30</v>
      </c>
      <c r="N709">
        <f t="shared" ref="N709:N714" si="248">IF($R709="網路報名",IF($P709="否",1,0),0)</f>
        <v>0</v>
      </c>
      <c r="O709">
        <f t="shared" ref="O709:O714" si="249">IF($R709="網路報名",IF($P709="是",1,0),0)</f>
        <v>1</v>
      </c>
      <c r="P709" t="s">
        <v>29</v>
      </c>
      <c r="R709" s="1" t="s">
        <v>365</v>
      </c>
      <c r="S709" t="s">
        <v>508</v>
      </c>
      <c r="T709" t="s">
        <v>509</v>
      </c>
      <c r="U709">
        <f t="shared" ref="U709:U714" si="250">IF($R709="志工",$AC709*2,IF($R709="網路報名",$AC709,0))</f>
        <v>10</v>
      </c>
      <c r="V709" t="s">
        <v>5002</v>
      </c>
      <c r="W709" t="s">
        <v>5004</v>
      </c>
      <c r="X709" s="88" t="s">
        <v>359</v>
      </c>
      <c r="Y709">
        <v>2</v>
      </c>
      <c r="Z709">
        <v>107</v>
      </c>
      <c r="AA709">
        <v>1</v>
      </c>
      <c r="AB709">
        <v>1</v>
      </c>
      <c r="AC709">
        <v>10</v>
      </c>
      <c r="AD709" t="s">
        <v>30</v>
      </c>
      <c r="AE709" s="74" t="str">
        <f t="shared" si="246"/>
        <v>b05607022張毓倩</v>
      </c>
      <c r="AF709" s="74">
        <f t="shared" si="235"/>
        <v>0</v>
      </c>
      <c r="AG709" s="74">
        <f t="shared" si="247"/>
        <v>1</v>
      </c>
      <c r="AH709" s="74">
        <f t="shared" si="236"/>
        <v>10</v>
      </c>
      <c r="AI709" s="74">
        <f t="shared" si="237"/>
        <v>0</v>
      </c>
      <c r="AJ709" s="74">
        <f t="shared" si="238"/>
        <v>0</v>
      </c>
      <c r="AK709" s="74">
        <f t="shared" si="239"/>
        <v>0</v>
      </c>
      <c r="AL709" s="73" t="str">
        <f t="shared" si="240"/>
        <v>系</v>
      </c>
      <c r="AM709" s="73" t="str">
        <f>IF($F709="學生",VLOOKUP($H709,系所名稱!$B$1:$D$122,3,FALSE),"非在校生")</f>
        <v>工管</v>
      </c>
      <c r="AN709" s="74" t="str">
        <f t="shared" si="241"/>
        <v>工管系</v>
      </c>
      <c r="AO709" s="74" t="str">
        <f t="shared" si="242"/>
        <v>工管系</v>
      </c>
    </row>
    <row r="710" spans="1:41">
      <c r="A710" t="s">
        <v>2821</v>
      </c>
      <c r="B710" t="s">
        <v>504</v>
      </c>
      <c r="C710" t="s">
        <v>505</v>
      </c>
      <c r="D710" t="s">
        <v>21</v>
      </c>
      <c r="E710" t="s">
        <v>506</v>
      </c>
      <c r="F710" t="s">
        <v>23</v>
      </c>
      <c r="G710" t="s">
        <v>24</v>
      </c>
      <c r="H710" t="s">
        <v>187</v>
      </c>
      <c r="I710" t="s">
        <v>41</v>
      </c>
      <c r="J710">
        <v>919301029</v>
      </c>
      <c r="K710" t="s">
        <v>507</v>
      </c>
      <c r="L710" t="s">
        <v>28</v>
      </c>
      <c r="M710" t="s">
        <v>30</v>
      </c>
      <c r="N710">
        <f t="shared" si="248"/>
        <v>1</v>
      </c>
      <c r="O710">
        <f t="shared" si="249"/>
        <v>0</v>
      </c>
      <c r="P710" t="s">
        <v>2822</v>
      </c>
      <c r="R710" t="s">
        <v>2794</v>
      </c>
      <c r="S710" t="s">
        <v>508</v>
      </c>
      <c r="T710" t="s">
        <v>509</v>
      </c>
      <c r="U710">
        <f t="shared" si="250"/>
        <v>10</v>
      </c>
      <c r="V710" t="s">
        <v>5002</v>
      </c>
      <c r="W710" t="s">
        <v>5004</v>
      </c>
      <c r="X710" s="25" t="s">
        <v>3292</v>
      </c>
      <c r="Y710">
        <v>2</v>
      </c>
      <c r="Z710">
        <v>107</v>
      </c>
      <c r="AA710">
        <v>1</v>
      </c>
      <c r="AB710">
        <v>1</v>
      </c>
      <c r="AC710">
        <v>10</v>
      </c>
      <c r="AD710" t="s">
        <v>30</v>
      </c>
      <c r="AE710" s="74" t="str">
        <f t="shared" si="246"/>
        <v>b05607022張毓倩</v>
      </c>
      <c r="AF710" s="74">
        <f t="shared" si="235"/>
        <v>1</v>
      </c>
      <c r="AG710" s="74">
        <f t="shared" si="247"/>
        <v>0</v>
      </c>
      <c r="AH710" s="74">
        <f t="shared" si="236"/>
        <v>0</v>
      </c>
      <c r="AI710" s="74">
        <f t="shared" si="237"/>
        <v>1</v>
      </c>
      <c r="AJ710" s="74">
        <f t="shared" si="238"/>
        <v>0</v>
      </c>
      <c r="AK710" s="74">
        <f t="shared" si="239"/>
        <v>0</v>
      </c>
      <c r="AL710" s="73" t="str">
        <f t="shared" si="240"/>
        <v>系</v>
      </c>
      <c r="AM710" s="73" t="str">
        <f>IF($F710="學生",VLOOKUP($H710,系所名稱!$B$1:$D$122,3,FALSE),"非在校生")</f>
        <v>工管</v>
      </c>
      <c r="AN710" s="74" t="str">
        <f t="shared" si="241"/>
        <v>工管系</v>
      </c>
      <c r="AO710" s="74" t="str">
        <f t="shared" si="242"/>
        <v>工管系</v>
      </c>
    </row>
    <row r="711" spans="1:41">
      <c r="A711" t="s">
        <v>4040</v>
      </c>
      <c r="B711" t="s">
        <v>504</v>
      </c>
      <c r="C711" t="s">
        <v>505</v>
      </c>
      <c r="D711" t="s">
        <v>21</v>
      </c>
      <c r="E711" t="s">
        <v>506</v>
      </c>
      <c r="F711" t="s">
        <v>23</v>
      </c>
      <c r="G711" t="s">
        <v>24</v>
      </c>
      <c r="H711" t="s">
        <v>187</v>
      </c>
      <c r="I711" t="s">
        <v>41</v>
      </c>
      <c r="J711">
        <v>919301029</v>
      </c>
      <c r="K711" t="s">
        <v>507</v>
      </c>
      <c r="L711" t="s">
        <v>28</v>
      </c>
      <c r="M711" t="s">
        <v>30</v>
      </c>
      <c r="N711">
        <f t="shared" si="248"/>
        <v>0</v>
      </c>
      <c r="O711">
        <f t="shared" si="249"/>
        <v>1</v>
      </c>
      <c r="P711" t="s">
        <v>29</v>
      </c>
      <c r="R711" t="s">
        <v>31</v>
      </c>
      <c r="S711" t="s">
        <v>4041</v>
      </c>
      <c r="T711" t="s">
        <v>509</v>
      </c>
      <c r="U711">
        <f t="shared" si="250"/>
        <v>10</v>
      </c>
      <c r="V711" t="s">
        <v>5002</v>
      </c>
      <c r="W711" t="s">
        <v>5004</v>
      </c>
      <c r="X711" s="25" t="s">
        <v>3816</v>
      </c>
      <c r="Y711">
        <v>2</v>
      </c>
      <c r="Z711">
        <v>107</v>
      </c>
      <c r="AA711">
        <v>1</v>
      </c>
      <c r="AB711">
        <v>1</v>
      </c>
      <c r="AC711">
        <v>10</v>
      </c>
      <c r="AD711" t="s">
        <v>30</v>
      </c>
      <c r="AE711" s="74" t="str">
        <f t="shared" si="246"/>
        <v>b05607022張毓倩</v>
      </c>
      <c r="AF711" s="74">
        <f t="shared" si="235"/>
        <v>0</v>
      </c>
      <c r="AG711" s="74">
        <f t="shared" si="247"/>
        <v>1</v>
      </c>
      <c r="AH711" s="74">
        <f t="shared" si="236"/>
        <v>10</v>
      </c>
      <c r="AI711" s="74">
        <f t="shared" si="237"/>
        <v>0</v>
      </c>
      <c r="AJ711" s="74">
        <f t="shared" si="238"/>
        <v>0</v>
      </c>
      <c r="AK711" s="74">
        <f t="shared" si="239"/>
        <v>0</v>
      </c>
      <c r="AL711" s="73" t="str">
        <f t="shared" si="240"/>
        <v>系</v>
      </c>
      <c r="AM711" s="73" t="str">
        <f>IF($F711="學生",VLOOKUP($H711,系所名稱!$B$1:$D$122,3,FALSE),"非在校生")</f>
        <v>工管</v>
      </c>
      <c r="AN711" s="74" t="str">
        <f t="shared" si="241"/>
        <v>工管系</v>
      </c>
      <c r="AO711" s="74" t="str">
        <f t="shared" si="242"/>
        <v>工管系</v>
      </c>
    </row>
    <row r="712" spans="1:41">
      <c r="A712" t="s">
        <v>3013</v>
      </c>
      <c r="B712" t="s">
        <v>3014</v>
      </c>
      <c r="C712" t="s">
        <v>3015</v>
      </c>
      <c r="D712" t="s">
        <v>21</v>
      </c>
      <c r="E712" t="s">
        <v>3016</v>
      </c>
      <c r="F712" t="s">
        <v>23</v>
      </c>
      <c r="G712" t="s">
        <v>24</v>
      </c>
      <c r="H712" t="s">
        <v>257</v>
      </c>
      <c r="I712" t="s">
        <v>41</v>
      </c>
      <c r="J712">
        <v>972717642</v>
      </c>
      <c r="K712" t="s">
        <v>3017</v>
      </c>
      <c r="L712" t="s">
        <v>28</v>
      </c>
      <c r="M712" t="s">
        <v>30</v>
      </c>
      <c r="N712">
        <f t="shared" si="248"/>
        <v>0</v>
      </c>
      <c r="O712">
        <f t="shared" si="249"/>
        <v>1</v>
      </c>
      <c r="P712" t="s">
        <v>29</v>
      </c>
      <c r="R712" t="s">
        <v>2775</v>
      </c>
      <c r="S712" t="s">
        <v>131</v>
      </c>
      <c r="T712" t="s">
        <v>3018</v>
      </c>
      <c r="U712">
        <f t="shared" si="250"/>
        <v>10</v>
      </c>
      <c r="V712" t="s">
        <v>5002</v>
      </c>
      <c r="W712" t="s">
        <v>5004</v>
      </c>
      <c r="X712" s="25" t="s">
        <v>3292</v>
      </c>
      <c r="Y712">
        <v>2</v>
      </c>
      <c r="Z712">
        <v>107</v>
      </c>
      <c r="AA712">
        <v>1</v>
      </c>
      <c r="AB712">
        <v>1</v>
      </c>
      <c r="AC712">
        <v>10</v>
      </c>
      <c r="AD712" t="s">
        <v>30</v>
      </c>
      <c r="AE712" s="74" t="str">
        <f t="shared" si="246"/>
        <v>b05703097張筱青</v>
      </c>
      <c r="AF712" s="74">
        <f t="shared" si="235"/>
        <v>0</v>
      </c>
      <c r="AG712" s="74">
        <f t="shared" si="247"/>
        <v>1</v>
      </c>
      <c r="AH712" s="74">
        <f t="shared" si="236"/>
        <v>10</v>
      </c>
      <c r="AI712" s="74">
        <f t="shared" si="237"/>
        <v>0</v>
      </c>
      <c r="AJ712" s="74">
        <f t="shared" si="238"/>
        <v>0</v>
      </c>
      <c r="AK712" s="74">
        <f t="shared" si="239"/>
        <v>0</v>
      </c>
      <c r="AL712" s="73" t="str">
        <f t="shared" si="240"/>
        <v>系</v>
      </c>
      <c r="AM712" s="73" t="str">
        <f>IF($F712="學生",VLOOKUP($H712,系所名稱!$B$1:$D$122,3,FALSE),"非在校生")</f>
        <v>財金</v>
      </c>
      <c r="AN712" s="74" t="str">
        <f t="shared" si="241"/>
        <v>財金系</v>
      </c>
      <c r="AO712" s="74" t="str">
        <f t="shared" si="242"/>
        <v>財金系</v>
      </c>
    </row>
    <row r="713" spans="1:41">
      <c r="A713" t="s">
        <v>4188</v>
      </c>
      <c r="B713" t="s">
        <v>3014</v>
      </c>
      <c r="C713" t="s">
        <v>3015</v>
      </c>
      <c r="D713" t="s">
        <v>38</v>
      </c>
      <c r="E713" t="s">
        <v>3016</v>
      </c>
      <c r="F713" t="s">
        <v>23</v>
      </c>
      <c r="G713" t="s">
        <v>24</v>
      </c>
      <c r="H713" t="s">
        <v>257</v>
      </c>
      <c r="I713" t="s">
        <v>41</v>
      </c>
      <c r="J713">
        <v>972717642</v>
      </c>
      <c r="L713" t="s">
        <v>28</v>
      </c>
      <c r="M713" t="s">
        <v>29</v>
      </c>
      <c r="N713">
        <f t="shared" si="248"/>
        <v>0</v>
      </c>
      <c r="O713">
        <f t="shared" si="249"/>
        <v>0</v>
      </c>
      <c r="P713" t="s">
        <v>29</v>
      </c>
      <c r="R713" t="s">
        <v>4180</v>
      </c>
      <c r="T713" t="s">
        <v>3018</v>
      </c>
      <c r="U713">
        <f t="shared" si="250"/>
        <v>0</v>
      </c>
      <c r="V713" t="s">
        <v>5002</v>
      </c>
      <c r="W713" t="s">
        <v>5004</v>
      </c>
      <c r="X713" s="25" t="s">
        <v>3816</v>
      </c>
      <c r="Y713">
        <v>2</v>
      </c>
      <c r="Z713">
        <v>107</v>
      </c>
      <c r="AA713">
        <v>1</v>
      </c>
      <c r="AB713">
        <v>1</v>
      </c>
      <c r="AC713">
        <v>10</v>
      </c>
      <c r="AE713" s="74" t="str">
        <f t="shared" si="246"/>
        <v>b05703097張筱青</v>
      </c>
      <c r="AF713" s="74">
        <f t="shared" ref="AF713:AF744" si="251">IF($R713="網路報名",IF($P713="否",1,0),0)</f>
        <v>0</v>
      </c>
      <c r="AG713" s="74">
        <f t="shared" si="247"/>
        <v>0</v>
      </c>
      <c r="AH713" s="74">
        <f t="shared" ref="AH713:AH744" si="252">IF(R713="志工",AC713*2,IF(AG713=1,AC713,0))</f>
        <v>0</v>
      </c>
      <c r="AI713" s="74">
        <f t="shared" ref="AI713:AI744" si="253">IF(AB713=1,IF(AF713=1,1,0),0)</f>
        <v>0</v>
      </c>
      <c r="AJ713" s="74">
        <f t="shared" ref="AJ713:AJ744" si="254">IF(R713="現場報名",1,0)</f>
        <v>1</v>
      </c>
      <c r="AK713" s="74">
        <f t="shared" ref="AK713:AK744" si="255">IF(R713="志工",1,0)</f>
        <v>0</v>
      </c>
      <c r="AL713" s="73" t="str">
        <f t="shared" ref="AL713:AL744" si="256">IF($F713="學生",IF($I713="學士班","系","所"),"其他")</f>
        <v>系</v>
      </c>
      <c r="AM713" s="73" t="str">
        <f>IF($F713="學生",VLOOKUP($H713,系所名稱!$B$1:$D$122,3,FALSE),"非在校生")</f>
        <v>財金</v>
      </c>
      <c r="AN713" s="74" t="str">
        <f t="shared" ref="AN713:AN744" si="257">IF($AM713="EMBA","EMBA",IF($AM713="GMBA","GMBA",IF($AM713="EiMBA","EiMBA",IF($AM713="其他","其他系所",IF($AM713="非在校生","其他",CONCATENATE($AM713,$AL713))))))</f>
        <v>財金系</v>
      </c>
      <c r="AO713" s="74" t="str">
        <f t="shared" ref="AO713:AO744" si="258">IF($AN713="會計所","會研所",$AN713)</f>
        <v>財金系</v>
      </c>
    </row>
    <row r="714" spans="1:41">
      <c r="A714" t="s">
        <v>1300</v>
      </c>
      <c r="B714" t="s">
        <v>1301</v>
      </c>
      <c r="C714" t="s">
        <v>1302</v>
      </c>
      <c r="D714" t="s">
        <v>21</v>
      </c>
      <c r="E714" t="s">
        <v>1303</v>
      </c>
      <c r="F714" t="s">
        <v>23</v>
      </c>
      <c r="G714" t="s">
        <v>58</v>
      </c>
      <c r="H714" t="s">
        <v>499</v>
      </c>
      <c r="I714" t="s">
        <v>41</v>
      </c>
      <c r="J714">
        <v>919455403</v>
      </c>
      <c r="K714" t="s">
        <v>1304</v>
      </c>
      <c r="L714" t="s">
        <v>28</v>
      </c>
      <c r="M714" t="s">
        <v>30</v>
      </c>
      <c r="N714">
        <f t="shared" si="248"/>
        <v>1</v>
      </c>
      <c r="O714">
        <f t="shared" si="249"/>
        <v>0</v>
      </c>
      <c r="P714" t="s">
        <v>30</v>
      </c>
      <c r="R714" t="s">
        <v>31</v>
      </c>
      <c r="S714" t="s">
        <v>297</v>
      </c>
      <c r="T714" t="s">
        <v>1305</v>
      </c>
      <c r="U714">
        <f t="shared" si="250"/>
        <v>10</v>
      </c>
      <c r="V714" t="s">
        <v>5002</v>
      </c>
      <c r="W714" t="s">
        <v>5004</v>
      </c>
      <c r="X714" s="25" t="s">
        <v>1285</v>
      </c>
      <c r="Y714">
        <v>2</v>
      </c>
      <c r="Z714">
        <v>107</v>
      </c>
      <c r="AA714">
        <v>1</v>
      </c>
      <c r="AB714">
        <v>1</v>
      </c>
      <c r="AC714">
        <v>10</v>
      </c>
      <c r="AD714" t="s">
        <v>30</v>
      </c>
      <c r="AE714" s="74" t="str">
        <f t="shared" si="246"/>
        <v>b05107038張鈺亭</v>
      </c>
      <c r="AF714" s="74">
        <f t="shared" si="251"/>
        <v>1</v>
      </c>
      <c r="AG714" s="74">
        <f t="shared" si="247"/>
        <v>0</v>
      </c>
      <c r="AH714" s="74">
        <f t="shared" si="252"/>
        <v>0</v>
      </c>
      <c r="AI714" s="74">
        <f t="shared" si="253"/>
        <v>1</v>
      </c>
      <c r="AJ714" s="74">
        <f t="shared" si="254"/>
        <v>0</v>
      </c>
      <c r="AK714" s="74">
        <f t="shared" si="255"/>
        <v>0</v>
      </c>
      <c r="AL714" s="73" t="str">
        <f t="shared" si="256"/>
        <v>系</v>
      </c>
      <c r="AM714" s="73" t="str">
        <f>IF($F714="學生",VLOOKUP($H714,系所名稱!$B$1:$D$122,3,FALSE),"非在校生")</f>
        <v>其他</v>
      </c>
      <c r="AN714" s="74" t="str">
        <f t="shared" si="257"/>
        <v>其他系所</v>
      </c>
      <c r="AO714" s="74" t="str">
        <f t="shared" si="258"/>
        <v>其他系所</v>
      </c>
    </row>
    <row r="715" spans="1:41">
      <c r="A715" t="s">
        <v>6547</v>
      </c>
      <c r="B715" t="s">
        <v>6548</v>
      </c>
      <c r="C715" t="s">
        <v>6549</v>
      </c>
      <c r="D715" t="s">
        <v>21</v>
      </c>
      <c r="E715" t="s">
        <v>6550</v>
      </c>
      <c r="F715" t="s">
        <v>23</v>
      </c>
      <c r="G715" t="s">
        <v>24</v>
      </c>
      <c r="H715" t="s">
        <v>257</v>
      </c>
      <c r="I715" t="s">
        <v>41</v>
      </c>
      <c r="J715">
        <v>988453155</v>
      </c>
      <c r="K715" t="s">
        <v>6551</v>
      </c>
      <c r="L715" t="s">
        <v>28</v>
      </c>
      <c r="M715" t="s">
        <v>29</v>
      </c>
      <c r="N715" t="s">
        <v>4952</v>
      </c>
      <c r="P715" t="s">
        <v>29</v>
      </c>
      <c r="R715" t="s">
        <v>1045</v>
      </c>
      <c r="T715" t="s">
        <v>6552</v>
      </c>
      <c r="U715">
        <v>6</v>
      </c>
      <c r="V715" t="s">
        <v>5002</v>
      </c>
      <c r="W715" t="s">
        <v>6687</v>
      </c>
      <c r="X715" s="25" t="s">
        <v>6700</v>
      </c>
      <c r="Y715">
        <v>2</v>
      </c>
      <c r="Z715">
        <v>107</v>
      </c>
      <c r="AA715">
        <v>1</v>
      </c>
      <c r="AB715">
        <v>1</v>
      </c>
      <c r="AC715">
        <v>10</v>
      </c>
      <c r="AE715" s="74" t="str">
        <f t="shared" si="246"/>
        <v>b05703038張嘉尹</v>
      </c>
      <c r="AF715" s="74">
        <f t="shared" si="251"/>
        <v>0</v>
      </c>
      <c r="AG715" s="74">
        <f t="shared" si="247"/>
        <v>0</v>
      </c>
      <c r="AH715" s="74">
        <f t="shared" si="252"/>
        <v>0</v>
      </c>
      <c r="AI715" s="74">
        <f t="shared" si="253"/>
        <v>0</v>
      </c>
      <c r="AJ715" s="74">
        <f t="shared" si="254"/>
        <v>1</v>
      </c>
      <c r="AK715" s="74">
        <f t="shared" si="255"/>
        <v>0</v>
      </c>
      <c r="AL715" s="73" t="str">
        <f t="shared" si="256"/>
        <v>系</v>
      </c>
      <c r="AM715" s="73" t="str">
        <f>IF($F715="學生",VLOOKUP($H715,系所名稱!$B$1:$D$122,3,FALSE),"非在校生")</f>
        <v>財金</v>
      </c>
      <c r="AN715" s="74" t="str">
        <f t="shared" si="257"/>
        <v>財金系</v>
      </c>
      <c r="AO715" s="74" t="str">
        <f t="shared" si="258"/>
        <v>財金系</v>
      </c>
    </row>
    <row r="716" spans="1:41">
      <c r="A716" t="s">
        <v>1413</v>
      </c>
      <c r="B716" t="s">
        <v>1414</v>
      </c>
      <c r="C716" t="s">
        <v>1415</v>
      </c>
      <c r="D716" t="s">
        <v>21</v>
      </c>
      <c r="E716" t="s">
        <v>1416</v>
      </c>
      <c r="F716" t="s">
        <v>23</v>
      </c>
      <c r="G716" t="s">
        <v>24</v>
      </c>
      <c r="H716" t="s">
        <v>76</v>
      </c>
      <c r="I716" t="s">
        <v>41</v>
      </c>
      <c r="J716">
        <v>905018797</v>
      </c>
      <c r="K716" t="s">
        <v>1417</v>
      </c>
      <c r="L716" t="s">
        <v>28</v>
      </c>
      <c r="M716" t="s">
        <v>30</v>
      </c>
      <c r="N716">
        <f t="shared" ref="N716:N722" si="259">IF($R716="網路報名",IF($P716="否",1,0),0)</f>
        <v>0</v>
      </c>
      <c r="O716">
        <f t="shared" ref="O716:O722" si="260">IF($R716="網路報名",IF($P716="是",1,0),0)</f>
        <v>1</v>
      </c>
      <c r="P716" t="s">
        <v>29</v>
      </c>
      <c r="R716" t="s">
        <v>31</v>
      </c>
      <c r="S716" t="s">
        <v>1418</v>
      </c>
      <c r="T716" t="s">
        <v>1419</v>
      </c>
      <c r="U716">
        <f t="shared" ref="U716:U722" si="261">IF($R716="志工",$AC716*2,IF($R716="網路報名",$AC716,0))</f>
        <v>10</v>
      </c>
      <c r="V716" t="s">
        <v>5002</v>
      </c>
      <c r="W716" t="s">
        <v>5004</v>
      </c>
      <c r="X716" s="25" t="s">
        <v>1285</v>
      </c>
      <c r="Y716">
        <v>2</v>
      </c>
      <c r="Z716">
        <v>107</v>
      </c>
      <c r="AA716">
        <v>1</v>
      </c>
      <c r="AB716">
        <v>1</v>
      </c>
      <c r="AC716">
        <v>10</v>
      </c>
      <c r="AD716" t="s">
        <v>29</v>
      </c>
      <c r="AE716" s="74" t="str">
        <f t="shared" si="246"/>
        <v>b04702082張嘉珊</v>
      </c>
      <c r="AF716" s="74">
        <f t="shared" si="251"/>
        <v>0</v>
      </c>
      <c r="AG716" s="74">
        <f t="shared" si="247"/>
        <v>1</v>
      </c>
      <c r="AH716" s="74">
        <f t="shared" si="252"/>
        <v>10</v>
      </c>
      <c r="AI716" s="74">
        <f t="shared" si="253"/>
        <v>0</v>
      </c>
      <c r="AJ716" s="74">
        <f t="shared" si="254"/>
        <v>0</v>
      </c>
      <c r="AK716" s="74">
        <f t="shared" si="255"/>
        <v>0</v>
      </c>
      <c r="AL716" s="73" t="str">
        <f t="shared" si="256"/>
        <v>系</v>
      </c>
      <c r="AM716" s="73" t="str">
        <f>IF($F716="學生",VLOOKUP($H716,系所名稱!$B$1:$D$122,3,FALSE),"非在校生")</f>
        <v>會計</v>
      </c>
      <c r="AN716" s="74" t="str">
        <f t="shared" si="257"/>
        <v>會計系</v>
      </c>
      <c r="AO716" s="74" t="str">
        <f t="shared" si="258"/>
        <v>會計系</v>
      </c>
    </row>
    <row r="717" spans="1:41">
      <c r="A717" t="s">
        <v>2144</v>
      </c>
      <c r="B717" t="s">
        <v>1414</v>
      </c>
      <c r="C717" t="s">
        <v>1415</v>
      </c>
      <c r="D717" t="s">
        <v>21</v>
      </c>
      <c r="E717" t="s">
        <v>1416</v>
      </c>
      <c r="F717" t="s">
        <v>23</v>
      </c>
      <c r="G717" t="s">
        <v>24</v>
      </c>
      <c r="H717" t="s">
        <v>76</v>
      </c>
      <c r="I717" t="s">
        <v>41</v>
      </c>
      <c r="J717">
        <v>905018797</v>
      </c>
      <c r="K717" t="s">
        <v>1417</v>
      </c>
      <c r="L717" t="s">
        <v>28</v>
      </c>
      <c r="M717" t="s">
        <v>30</v>
      </c>
      <c r="N717">
        <f t="shared" si="259"/>
        <v>0</v>
      </c>
      <c r="O717">
        <f t="shared" si="260"/>
        <v>1</v>
      </c>
      <c r="P717" t="s">
        <v>29</v>
      </c>
      <c r="R717" t="s">
        <v>2021</v>
      </c>
      <c r="S717" t="s">
        <v>2145</v>
      </c>
      <c r="T717" t="s">
        <v>1419</v>
      </c>
      <c r="U717">
        <f t="shared" si="261"/>
        <v>10</v>
      </c>
      <c r="V717" t="s">
        <v>5002</v>
      </c>
      <c r="W717" t="s">
        <v>5004</v>
      </c>
      <c r="X717" s="25" t="s">
        <v>1996</v>
      </c>
      <c r="Y717">
        <v>2</v>
      </c>
      <c r="Z717">
        <v>107</v>
      </c>
      <c r="AA717">
        <v>1</v>
      </c>
      <c r="AB717">
        <v>1</v>
      </c>
      <c r="AC717">
        <v>10</v>
      </c>
      <c r="AD717" t="s">
        <v>29</v>
      </c>
      <c r="AE717" s="74" t="str">
        <f t="shared" si="246"/>
        <v>b04702082張嘉珊</v>
      </c>
      <c r="AF717" s="74">
        <f t="shared" si="251"/>
        <v>0</v>
      </c>
      <c r="AG717" s="74">
        <f t="shared" si="247"/>
        <v>1</v>
      </c>
      <c r="AH717" s="74">
        <f t="shared" si="252"/>
        <v>10</v>
      </c>
      <c r="AI717" s="74">
        <f t="shared" si="253"/>
        <v>0</v>
      </c>
      <c r="AJ717" s="74">
        <f t="shared" si="254"/>
        <v>0</v>
      </c>
      <c r="AK717" s="74">
        <f t="shared" si="255"/>
        <v>0</v>
      </c>
      <c r="AL717" s="73" t="str">
        <f t="shared" si="256"/>
        <v>系</v>
      </c>
      <c r="AM717" s="73" t="str">
        <f>IF($F717="學生",VLOOKUP($H717,系所名稱!$B$1:$D$122,3,FALSE),"非在校生")</f>
        <v>會計</v>
      </c>
      <c r="AN717" s="74" t="str">
        <f t="shared" si="257"/>
        <v>會計系</v>
      </c>
      <c r="AO717" s="74" t="str">
        <f t="shared" si="258"/>
        <v>會計系</v>
      </c>
    </row>
    <row r="718" spans="1:41">
      <c r="A718" t="s">
        <v>3019</v>
      </c>
      <c r="B718" t="s">
        <v>1414</v>
      </c>
      <c r="C718" t="s">
        <v>1415</v>
      </c>
      <c r="D718" t="s">
        <v>21</v>
      </c>
      <c r="E718" t="s">
        <v>1416</v>
      </c>
      <c r="F718" t="s">
        <v>23</v>
      </c>
      <c r="G718" t="s">
        <v>24</v>
      </c>
      <c r="H718" t="s">
        <v>76</v>
      </c>
      <c r="I718" t="s">
        <v>41</v>
      </c>
      <c r="J718">
        <v>905018797</v>
      </c>
      <c r="K718" t="s">
        <v>1417</v>
      </c>
      <c r="L718" t="s">
        <v>28</v>
      </c>
      <c r="M718" t="s">
        <v>30</v>
      </c>
      <c r="N718">
        <f t="shared" si="259"/>
        <v>0</v>
      </c>
      <c r="O718">
        <f t="shared" si="260"/>
        <v>1</v>
      </c>
      <c r="P718" t="s">
        <v>29</v>
      </c>
      <c r="R718" t="s">
        <v>2775</v>
      </c>
      <c r="S718" t="s">
        <v>2145</v>
      </c>
      <c r="T718" t="s">
        <v>1419</v>
      </c>
      <c r="U718">
        <f t="shared" si="261"/>
        <v>10</v>
      </c>
      <c r="V718" t="s">
        <v>5002</v>
      </c>
      <c r="W718" t="s">
        <v>5004</v>
      </c>
      <c r="X718" s="25" t="s">
        <v>3292</v>
      </c>
      <c r="Y718">
        <v>2</v>
      </c>
      <c r="Z718">
        <v>107</v>
      </c>
      <c r="AA718">
        <v>1</v>
      </c>
      <c r="AB718">
        <v>1</v>
      </c>
      <c r="AC718">
        <v>10</v>
      </c>
      <c r="AD718" t="s">
        <v>29</v>
      </c>
      <c r="AE718" s="74" t="str">
        <f t="shared" si="246"/>
        <v>b04702082張嘉珊</v>
      </c>
      <c r="AF718" s="74">
        <f t="shared" si="251"/>
        <v>0</v>
      </c>
      <c r="AG718" s="74">
        <f t="shared" si="247"/>
        <v>1</v>
      </c>
      <c r="AH718" s="74">
        <f t="shared" si="252"/>
        <v>10</v>
      </c>
      <c r="AI718" s="74">
        <f t="shared" si="253"/>
        <v>0</v>
      </c>
      <c r="AJ718" s="74">
        <f t="shared" si="254"/>
        <v>0</v>
      </c>
      <c r="AK718" s="74">
        <f t="shared" si="255"/>
        <v>0</v>
      </c>
      <c r="AL718" s="73" t="str">
        <f t="shared" si="256"/>
        <v>系</v>
      </c>
      <c r="AM718" s="73" t="str">
        <f>IF($F718="學生",VLOOKUP($H718,系所名稱!$B$1:$D$122,3,FALSE),"非在校生")</f>
        <v>會計</v>
      </c>
      <c r="AN718" s="74" t="str">
        <f t="shared" si="257"/>
        <v>會計系</v>
      </c>
      <c r="AO718" s="74" t="str">
        <f t="shared" si="258"/>
        <v>會計系</v>
      </c>
    </row>
    <row r="719" spans="1:41">
      <c r="A719" t="s">
        <v>2711</v>
      </c>
      <c r="B719" t="s">
        <v>2727</v>
      </c>
      <c r="C719" t="s">
        <v>2728</v>
      </c>
      <c r="D719" t="s">
        <v>21</v>
      </c>
      <c r="E719" t="s">
        <v>2729</v>
      </c>
      <c r="F719" t="s">
        <v>23</v>
      </c>
      <c r="G719" t="s">
        <v>24</v>
      </c>
      <c r="H719" t="s">
        <v>257</v>
      </c>
      <c r="I719" t="s">
        <v>41</v>
      </c>
      <c r="J719">
        <v>85101566318</v>
      </c>
      <c r="K719" t="s">
        <v>2730</v>
      </c>
      <c r="L719" t="s">
        <v>28</v>
      </c>
      <c r="M719" t="s">
        <v>29</v>
      </c>
      <c r="N719">
        <f t="shared" si="259"/>
        <v>0</v>
      </c>
      <c r="O719">
        <f t="shared" si="260"/>
        <v>0</v>
      </c>
      <c r="P719" t="s">
        <v>29</v>
      </c>
      <c r="R719" t="s">
        <v>2660</v>
      </c>
      <c r="T719" t="s">
        <v>2731</v>
      </c>
      <c r="U719">
        <f t="shared" si="261"/>
        <v>0</v>
      </c>
      <c r="V719" t="s">
        <v>5002</v>
      </c>
      <c r="W719" t="s">
        <v>5004</v>
      </c>
      <c r="X719" s="25" t="s">
        <v>1996</v>
      </c>
      <c r="Y719">
        <v>2</v>
      </c>
      <c r="Z719">
        <v>107</v>
      </c>
      <c r="AA719">
        <v>1</v>
      </c>
      <c r="AB719">
        <v>1</v>
      </c>
      <c r="AC719">
        <v>10</v>
      </c>
      <c r="AE719" s="74" t="str">
        <f t="shared" si="246"/>
        <v>b06703053張慧琳</v>
      </c>
      <c r="AF719" s="74">
        <f t="shared" si="251"/>
        <v>0</v>
      </c>
      <c r="AG719" s="74">
        <f t="shared" si="247"/>
        <v>0</v>
      </c>
      <c r="AH719" s="74">
        <f t="shared" si="252"/>
        <v>0</v>
      </c>
      <c r="AI719" s="74">
        <f t="shared" si="253"/>
        <v>0</v>
      </c>
      <c r="AJ719" s="74">
        <f t="shared" si="254"/>
        <v>1</v>
      </c>
      <c r="AK719" s="74">
        <f t="shared" si="255"/>
        <v>0</v>
      </c>
      <c r="AL719" s="73" t="str">
        <f t="shared" si="256"/>
        <v>系</v>
      </c>
      <c r="AM719" s="73" t="str">
        <f>IF($F719="學生",VLOOKUP($H719,系所名稱!$B$1:$D$122,3,FALSE),"非在校生")</f>
        <v>財金</v>
      </c>
      <c r="AN719" s="74" t="str">
        <f t="shared" si="257"/>
        <v>財金系</v>
      </c>
      <c r="AO719" s="74" t="str">
        <f t="shared" si="258"/>
        <v>財金系</v>
      </c>
    </row>
    <row r="720" spans="1:41">
      <c r="A720" t="s">
        <v>1841</v>
      </c>
      <c r="B720" t="s">
        <v>1910</v>
      </c>
      <c r="C720" t="s">
        <v>1911</v>
      </c>
      <c r="D720" t="s">
        <v>21</v>
      </c>
      <c r="E720" t="s">
        <v>1912</v>
      </c>
      <c r="F720" t="s">
        <v>23</v>
      </c>
      <c r="H720" t="s">
        <v>1838</v>
      </c>
      <c r="I720" t="s">
        <v>50</v>
      </c>
      <c r="J720">
        <v>911779954</v>
      </c>
      <c r="K720" t="s">
        <v>1913</v>
      </c>
      <c r="L720" t="s">
        <v>28</v>
      </c>
      <c r="M720" t="s">
        <v>29</v>
      </c>
      <c r="N720">
        <f t="shared" si="259"/>
        <v>0</v>
      </c>
      <c r="O720">
        <f t="shared" si="260"/>
        <v>0</v>
      </c>
      <c r="P720" t="s">
        <v>29</v>
      </c>
      <c r="R720" t="s">
        <v>216</v>
      </c>
      <c r="T720" t="s">
        <v>1914</v>
      </c>
      <c r="U720">
        <f t="shared" si="261"/>
        <v>0</v>
      </c>
      <c r="V720" t="s">
        <v>5002</v>
      </c>
      <c r="W720" t="s">
        <v>5004</v>
      </c>
      <c r="X720" s="25" t="s">
        <v>1567</v>
      </c>
      <c r="Y720">
        <v>2</v>
      </c>
      <c r="Z720">
        <v>107</v>
      </c>
      <c r="AA720">
        <v>1</v>
      </c>
      <c r="AB720">
        <v>1</v>
      </c>
      <c r="AC720">
        <v>10</v>
      </c>
      <c r="AE720" s="74" t="str">
        <f t="shared" si="246"/>
        <v>r03322027張震權</v>
      </c>
      <c r="AF720" s="74">
        <f t="shared" si="251"/>
        <v>0</v>
      </c>
      <c r="AG720" s="74">
        <f t="shared" si="247"/>
        <v>0</v>
      </c>
      <c r="AH720" s="74">
        <f t="shared" si="252"/>
        <v>0</v>
      </c>
      <c r="AI720" s="74">
        <f t="shared" si="253"/>
        <v>0</v>
      </c>
      <c r="AJ720" s="74">
        <f t="shared" si="254"/>
        <v>1</v>
      </c>
      <c r="AK720" s="74">
        <f t="shared" si="255"/>
        <v>0</v>
      </c>
      <c r="AL720" s="73" t="str">
        <f t="shared" si="256"/>
        <v>所</v>
      </c>
      <c r="AM720" s="73" t="str">
        <f>IF($F720="學生",VLOOKUP($H720,系所名稱!$B$1:$D$122,3,FALSE),"非在校生")</f>
        <v>其他</v>
      </c>
      <c r="AN720" s="74" t="str">
        <f t="shared" si="257"/>
        <v>其他系所</v>
      </c>
      <c r="AO720" s="74" t="str">
        <f t="shared" si="258"/>
        <v>其他系所</v>
      </c>
    </row>
    <row r="721" spans="1:41">
      <c r="A721" t="s">
        <v>3020</v>
      </c>
      <c r="B721" t="s">
        <v>3021</v>
      </c>
      <c r="C721" t="s">
        <v>3022</v>
      </c>
      <c r="D721" t="s">
        <v>38</v>
      </c>
      <c r="E721" t="s">
        <v>3023</v>
      </c>
      <c r="F721" t="s">
        <v>23</v>
      </c>
      <c r="G721" t="s">
        <v>24</v>
      </c>
      <c r="H721" t="s">
        <v>257</v>
      </c>
      <c r="I721" t="s">
        <v>41</v>
      </c>
      <c r="J721">
        <v>903589950</v>
      </c>
      <c r="K721" t="s">
        <v>3024</v>
      </c>
      <c r="L721" t="s">
        <v>28</v>
      </c>
      <c r="M721" t="s">
        <v>29</v>
      </c>
      <c r="N721">
        <f t="shared" si="259"/>
        <v>0</v>
      </c>
      <c r="O721">
        <f t="shared" si="260"/>
        <v>1</v>
      </c>
      <c r="P721" t="s">
        <v>29</v>
      </c>
      <c r="R721" s="78" t="s">
        <v>2775</v>
      </c>
      <c r="S721" t="s">
        <v>3025</v>
      </c>
      <c r="T721" t="s">
        <v>3026</v>
      </c>
      <c r="U721">
        <f t="shared" si="261"/>
        <v>10</v>
      </c>
      <c r="V721" t="s">
        <v>5002</v>
      </c>
      <c r="W721" t="s">
        <v>5004</v>
      </c>
      <c r="X721" s="25" t="s">
        <v>3292</v>
      </c>
      <c r="Y721">
        <v>2</v>
      </c>
      <c r="Z721">
        <v>107</v>
      </c>
      <c r="AA721">
        <v>1</v>
      </c>
      <c r="AB721">
        <v>1</v>
      </c>
      <c r="AC721">
        <v>10</v>
      </c>
      <c r="AD721" t="s">
        <v>30</v>
      </c>
      <c r="AE721" s="74" t="str">
        <f t="shared" si="246"/>
        <v>b05605029張競中</v>
      </c>
      <c r="AF721" s="74">
        <f t="shared" si="251"/>
        <v>0</v>
      </c>
      <c r="AG721" s="74">
        <f t="shared" si="247"/>
        <v>1</v>
      </c>
      <c r="AH721" s="74">
        <f t="shared" si="252"/>
        <v>10</v>
      </c>
      <c r="AI721" s="74">
        <f t="shared" si="253"/>
        <v>0</v>
      </c>
      <c r="AJ721" s="74">
        <f t="shared" si="254"/>
        <v>0</v>
      </c>
      <c r="AK721" s="74">
        <f t="shared" si="255"/>
        <v>0</v>
      </c>
      <c r="AL721" s="73" t="str">
        <f t="shared" si="256"/>
        <v>系</v>
      </c>
      <c r="AM721" s="73" t="str">
        <f>IF($F721="學生",VLOOKUP($H721,系所名稱!$B$1:$D$122,3,FALSE),"非在校生")</f>
        <v>財金</v>
      </c>
      <c r="AN721" s="74" t="str">
        <f t="shared" si="257"/>
        <v>財金系</v>
      </c>
      <c r="AO721" s="74" t="str">
        <f t="shared" si="258"/>
        <v>財金系</v>
      </c>
    </row>
    <row r="722" spans="1:41">
      <c r="A722" t="s">
        <v>4042</v>
      </c>
      <c r="B722" t="s">
        <v>3021</v>
      </c>
      <c r="C722" t="s">
        <v>3022</v>
      </c>
      <c r="D722" t="s">
        <v>38</v>
      </c>
      <c r="E722" t="s">
        <v>3023</v>
      </c>
      <c r="F722" t="s">
        <v>23</v>
      </c>
      <c r="G722" t="s">
        <v>24</v>
      </c>
      <c r="H722" t="s">
        <v>257</v>
      </c>
      <c r="I722" t="s">
        <v>41</v>
      </c>
      <c r="J722">
        <v>903589950</v>
      </c>
      <c r="K722" t="s">
        <v>3024</v>
      </c>
      <c r="L722" t="s">
        <v>28</v>
      </c>
      <c r="M722" t="s">
        <v>29</v>
      </c>
      <c r="N722">
        <f t="shared" si="259"/>
        <v>0</v>
      </c>
      <c r="O722">
        <f t="shared" si="260"/>
        <v>1</v>
      </c>
      <c r="P722" t="s">
        <v>29</v>
      </c>
      <c r="R722" t="s">
        <v>31</v>
      </c>
      <c r="S722" t="s">
        <v>4043</v>
      </c>
      <c r="T722" t="s">
        <v>3026</v>
      </c>
      <c r="U722">
        <f t="shared" si="261"/>
        <v>10</v>
      </c>
      <c r="V722" t="s">
        <v>5002</v>
      </c>
      <c r="W722" t="s">
        <v>5004</v>
      </c>
      <c r="X722" s="25" t="s">
        <v>3816</v>
      </c>
      <c r="Y722">
        <v>2</v>
      </c>
      <c r="Z722">
        <v>107</v>
      </c>
      <c r="AA722">
        <v>1</v>
      </c>
      <c r="AB722">
        <v>1</v>
      </c>
      <c r="AC722">
        <v>10</v>
      </c>
      <c r="AD722" t="s">
        <v>30</v>
      </c>
      <c r="AE722" s="74" t="str">
        <f t="shared" si="246"/>
        <v>b05605029張競中</v>
      </c>
      <c r="AF722" s="74">
        <f t="shared" si="251"/>
        <v>0</v>
      </c>
      <c r="AG722" s="74">
        <f t="shared" si="247"/>
        <v>1</v>
      </c>
      <c r="AH722" s="74">
        <f t="shared" si="252"/>
        <v>10</v>
      </c>
      <c r="AI722" s="74">
        <f t="shared" si="253"/>
        <v>0</v>
      </c>
      <c r="AJ722" s="74">
        <f t="shared" si="254"/>
        <v>0</v>
      </c>
      <c r="AK722" s="74">
        <f t="shared" si="255"/>
        <v>0</v>
      </c>
      <c r="AL722" s="73" t="str">
        <f t="shared" si="256"/>
        <v>系</v>
      </c>
      <c r="AM722" s="73" t="str">
        <f>IF($F722="學生",VLOOKUP($H722,系所名稱!$B$1:$D$122,3,FALSE),"非在校生")</f>
        <v>財金</v>
      </c>
      <c r="AN722" s="74" t="str">
        <f t="shared" si="257"/>
        <v>財金系</v>
      </c>
      <c r="AO722" s="74" t="str">
        <f t="shared" si="258"/>
        <v>財金系</v>
      </c>
    </row>
    <row r="723" spans="1:41">
      <c r="A723" t="s">
        <v>5261</v>
      </c>
      <c r="B723" t="s">
        <v>3021</v>
      </c>
      <c r="C723" t="s">
        <v>3022</v>
      </c>
      <c r="D723" t="s">
        <v>38</v>
      </c>
      <c r="E723" t="s">
        <v>3023</v>
      </c>
      <c r="F723" t="s">
        <v>23</v>
      </c>
      <c r="G723" t="s">
        <v>24</v>
      </c>
      <c r="H723" t="s">
        <v>257</v>
      </c>
      <c r="I723" t="s">
        <v>41</v>
      </c>
      <c r="J723">
        <v>903589950</v>
      </c>
      <c r="K723" t="s">
        <v>3024</v>
      </c>
      <c r="L723" t="s">
        <v>28</v>
      </c>
      <c r="M723" t="s">
        <v>29</v>
      </c>
      <c r="N723" t="s">
        <v>4952</v>
      </c>
      <c r="P723" t="s">
        <v>29</v>
      </c>
      <c r="R723" t="s">
        <v>5293</v>
      </c>
      <c r="S723" t="s">
        <v>3783</v>
      </c>
      <c r="T723" t="s">
        <v>3026</v>
      </c>
      <c r="U723">
        <v>6</v>
      </c>
      <c r="V723" t="s">
        <v>5294</v>
      </c>
      <c r="W723" t="s">
        <v>5295</v>
      </c>
      <c r="X723" s="25" t="s">
        <v>5296</v>
      </c>
      <c r="Y723">
        <v>2</v>
      </c>
      <c r="Z723">
        <v>107</v>
      </c>
      <c r="AA723">
        <v>1</v>
      </c>
      <c r="AB723">
        <v>1</v>
      </c>
      <c r="AC723">
        <v>10</v>
      </c>
      <c r="AD723" t="s">
        <v>30</v>
      </c>
      <c r="AE723" s="74" t="str">
        <f t="shared" si="246"/>
        <v>b05605029張競中</v>
      </c>
      <c r="AF723" s="74">
        <f t="shared" si="251"/>
        <v>0</v>
      </c>
      <c r="AG723" s="74">
        <f t="shared" si="247"/>
        <v>1</v>
      </c>
      <c r="AH723" s="74">
        <f t="shared" si="252"/>
        <v>10</v>
      </c>
      <c r="AI723" s="74">
        <f t="shared" si="253"/>
        <v>0</v>
      </c>
      <c r="AJ723" s="74">
        <f t="shared" si="254"/>
        <v>0</v>
      </c>
      <c r="AK723" s="74">
        <f t="shared" si="255"/>
        <v>0</v>
      </c>
      <c r="AL723" s="73" t="str">
        <f t="shared" si="256"/>
        <v>系</v>
      </c>
      <c r="AM723" s="73" t="str">
        <f>IF($F723="學生",VLOOKUP($H723,系所名稱!$B$1:$D$122,3,FALSE),"非在校生")</f>
        <v>財金</v>
      </c>
      <c r="AN723" s="74" t="str">
        <f t="shared" si="257"/>
        <v>財金系</v>
      </c>
      <c r="AO723" s="74" t="str">
        <f t="shared" si="258"/>
        <v>財金系</v>
      </c>
    </row>
    <row r="724" spans="1:41">
      <c r="A724" t="s">
        <v>848</v>
      </c>
      <c r="B724" t="s">
        <v>849</v>
      </c>
      <c r="C724" t="s">
        <v>850</v>
      </c>
      <c r="D724" t="s">
        <v>21</v>
      </c>
      <c r="E724" t="s">
        <v>851</v>
      </c>
      <c r="F724" t="s">
        <v>23</v>
      </c>
      <c r="G724" t="s">
        <v>58</v>
      </c>
      <c r="H724" t="s">
        <v>852</v>
      </c>
      <c r="I724" t="s">
        <v>41</v>
      </c>
      <c r="J724">
        <v>970515235</v>
      </c>
      <c r="L724" t="s">
        <v>28</v>
      </c>
      <c r="M724" t="s">
        <v>29</v>
      </c>
      <c r="N724">
        <f>IF($R724="網路報名",IF($P724="否",1,0),0)</f>
        <v>0</v>
      </c>
      <c r="O724">
        <f>IF($R724="網路報名",IF($P724="是",1,0),0)</f>
        <v>0</v>
      </c>
      <c r="P724" t="s">
        <v>29</v>
      </c>
      <c r="R724" t="s">
        <v>853</v>
      </c>
      <c r="T724" t="s">
        <v>854</v>
      </c>
      <c r="U724">
        <f>IF($R724="志工",$AC724*2,IF($R724="網路報名",$AC724,0))</f>
        <v>0</v>
      </c>
      <c r="V724" t="s">
        <v>5002</v>
      </c>
      <c r="W724" t="s">
        <v>5004</v>
      </c>
      <c r="X724" s="25" t="s">
        <v>778</v>
      </c>
      <c r="Y724">
        <v>2</v>
      </c>
      <c r="Z724">
        <v>107</v>
      </c>
      <c r="AA724">
        <v>1</v>
      </c>
      <c r="AB724">
        <v>1</v>
      </c>
      <c r="AC724">
        <v>10</v>
      </c>
      <c r="AE724" s="74" t="str">
        <f t="shared" si="246"/>
        <v>b05101048曹雅晴</v>
      </c>
      <c r="AF724" s="74">
        <f t="shared" si="251"/>
        <v>0</v>
      </c>
      <c r="AG724" s="74">
        <f t="shared" si="247"/>
        <v>0</v>
      </c>
      <c r="AH724" s="74">
        <f t="shared" si="252"/>
        <v>0</v>
      </c>
      <c r="AI724" s="74">
        <f t="shared" si="253"/>
        <v>0</v>
      </c>
      <c r="AJ724" s="74">
        <f t="shared" si="254"/>
        <v>1</v>
      </c>
      <c r="AK724" s="74">
        <f t="shared" si="255"/>
        <v>0</v>
      </c>
      <c r="AL724" s="73" t="str">
        <f t="shared" si="256"/>
        <v>系</v>
      </c>
      <c r="AM724" s="73" t="str">
        <f>IF($F724="學生",VLOOKUP($H724,系所名稱!$B$1:$D$122,3,FALSE),"非在校生")</f>
        <v>其他</v>
      </c>
      <c r="AN724" s="74" t="str">
        <f t="shared" si="257"/>
        <v>其他系所</v>
      </c>
      <c r="AO724" s="74" t="str">
        <f t="shared" si="258"/>
        <v>其他系所</v>
      </c>
    </row>
    <row r="725" spans="1:41">
      <c r="A725" t="s">
        <v>3934</v>
      </c>
      <c r="B725" t="s">
        <v>4044</v>
      </c>
      <c r="C725" t="s">
        <v>4045</v>
      </c>
      <c r="D725" t="s">
        <v>21</v>
      </c>
      <c r="E725" t="s">
        <v>4046</v>
      </c>
      <c r="F725" t="s">
        <v>23</v>
      </c>
      <c r="G725" t="s">
        <v>24</v>
      </c>
      <c r="H725" t="s">
        <v>257</v>
      </c>
      <c r="I725" t="s">
        <v>41</v>
      </c>
      <c r="J725">
        <v>987252310</v>
      </c>
      <c r="K725" t="s">
        <v>4047</v>
      </c>
      <c r="L725" t="s">
        <v>28</v>
      </c>
      <c r="M725" t="s">
        <v>30</v>
      </c>
      <c r="N725">
        <f>IF($R725="網路報名",IF($P725="否",1,0),0)</f>
        <v>0</v>
      </c>
      <c r="O725">
        <f>IF($R725="網路報名",IF($P725="是",1,0),0)</f>
        <v>1</v>
      </c>
      <c r="P725" t="s">
        <v>29</v>
      </c>
      <c r="R725" t="s">
        <v>3588</v>
      </c>
      <c r="S725" t="s">
        <v>4048</v>
      </c>
      <c r="T725" t="s">
        <v>4049</v>
      </c>
      <c r="U725">
        <f>IF($R725="志工",$AC725*2,IF($R725="網路報名",$AC725,0))</f>
        <v>10</v>
      </c>
      <c r="V725" t="s">
        <v>5002</v>
      </c>
      <c r="W725" t="s">
        <v>5004</v>
      </c>
      <c r="X725" s="25" t="s">
        <v>3816</v>
      </c>
      <c r="Y725">
        <v>2</v>
      </c>
      <c r="Z725">
        <v>107</v>
      </c>
      <c r="AA725">
        <v>1</v>
      </c>
      <c r="AB725">
        <v>1</v>
      </c>
      <c r="AC725">
        <v>10</v>
      </c>
      <c r="AD725" t="s">
        <v>30</v>
      </c>
      <c r="AE725" s="74" t="str">
        <f t="shared" si="246"/>
        <v>b06703097梁品萱</v>
      </c>
      <c r="AF725" s="74">
        <f t="shared" si="251"/>
        <v>0</v>
      </c>
      <c r="AG725" s="74">
        <f t="shared" si="247"/>
        <v>1</v>
      </c>
      <c r="AH725" s="74">
        <f t="shared" si="252"/>
        <v>10</v>
      </c>
      <c r="AI725" s="74">
        <f t="shared" si="253"/>
        <v>0</v>
      </c>
      <c r="AJ725" s="74">
        <f t="shared" si="254"/>
        <v>0</v>
      </c>
      <c r="AK725" s="74">
        <f t="shared" si="255"/>
        <v>0</v>
      </c>
      <c r="AL725" s="73" t="str">
        <f t="shared" si="256"/>
        <v>系</v>
      </c>
      <c r="AM725" s="73" t="str">
        <f>IF($F725="學生",VLOOKUP($H725,系所名稱!$B$1:$D$122,3,FALSE),"非在校生")</f>
        <v>財金</v>
      </c>
      <c r="AN725" s="74" t="str">
        <f t="shared" si="257"/>
        <v>財金系</v>
      </c>
      <c r="AO725" s="74" t="str">
        <f t="shared" si="258"/>
        <v>財金系</v>
      </c>
    </row>
    <row r="726" spans="1:41">
      <c r="A726" t="s">
        <v>6061</v>
      </c>
      <c r="B726" t="s">
        <v>4044</v>
      </c>
      <c r="C726" t="s">
        <v>4045</v>
      </c>
      <c r="D726" t="s">
        <v>21</v>
      </c>
      <c r="E726" t="s">
        <v>4046</v>
      </c>
      <c r="F726" t="s">
        <v>23</v>
      </c>
      <c r="G726" t="s">
        <v>24</v>
      </c>
      <c r="H726" t="s">
        <v>257</v>
      </c>
      <c r="I726" t="s">
        <v>41</v>
      </c>
      <c r="J726">
        <v>987252310</v>
      </c>
      <c r="K726" t="s">
        <v>4047</v>
      </c>
      <c r="L726" t="s">
        <v>28</v>
      </c>
      <c r="M726" t="s">
        <v>30</v>
      </c>
      <c r="N726" t="s">
        <v>4952</v>
      </c>
      <c r="P726" t="s">
        <v>29</v>
      </c>
      <c r="R726" t="s">
        <v>6059</v>
      </c>
      <c r="S726" t="s">
        <v>4048</v>
      </c>
      <c r="T726" t="s">
        <v>4049</v>
      </c>
      <c r="U726">
        <v>6</v>
      </c>
      <c r="V726" t="s">
        <v>5002</v>
      </c>
      <c r="W726" t="s">
        <v>6687</v>
      </c>
      <c r="X726" s="25" t="s">
        <v>6686</v>
      </c>
      <c r="Y726">
        <v>2</v>
      </c>
      <c r="Z726">
        <v>107</v>
      </c>
      <c r="AA726">
        <v>1</v>
      </c>
      <c r="AB726">
        <v>1</v>
      </c>
      <c r="AC726">
        <v>10</v>
      </c>
      <c r="AD726" t="s">
        <v>30</v>
      </c>
      <c r="AE726" s="74" t="str">
        <f t="shared" si="246"/>
        <v>b06703097梁品萱</v>
      </c>
      <c r="AF726" s="74">
        <f t="shared" si="251"/>
        <v>0</v>
      </c>
      <c r="AG726" s="74">
        <f t="shared" si="247"/>
        <v>1</v>
      </c>
      <c r="AH726" s="74">
        <f t="shared" si="252"/>
        <v>10</v>
      </c>
      <c r="AI726" s="74">
        <f t="shared" si="253"/>
        <v>0</v>
      </c>
      <c r="AJ726" s="74">
        <f t="shared" si="254"/>
        <v>0</v>
      </c>
      <c r="AK726" s="74">
        <f t="shared" si="255"/>
        <v>0</v>
      </c>
      <c r="AL726" s="73" t="str">
        <f t="shared" si="256"/>
        <v>系</v>
      </c>
      <c r="AM726" s="73" t="str">
        <f>IF($F726="學生",VLOOKUP($H726,系所名稱!$B$1:$D$122,3,FALSE),"非在校生")</f>
        <v>財金</v>
      </c>
      <c r="AN726" s="74" t="str">
        <f t="shared" si="257"/>
        <v>財金系</v>
      </c>
      <c r="AO726" s="74" t="str">
        <f t="shared" si="258"/>
        <v>財金系</v>
      </c>
    </row>
    <row r="727" spans="1:41">
      <c r="A727" t="s">
        <v>6248</v>
      </c>
      <c r="B727" t="s">
        <v>4044</v>
      </c>
      <c r="C727" t="s">
        <v>4045</v>
      </c>
      <c r="D727" t="s">
        <v>21</v>
      </c>
      <c r="E727" t="s">
        <v>4046</v>
      </c>
      <c r="F727" t="s">
        <v>23</v>
      </c>
      <c r="G727" t="s">
        <v>24</v>
      </c>
      <c r="H727" t="s">
        <v>257</v>
      </c>
      <c r="I727" t="s">
        <v>41</v>
      </c>
      <c r="J727">
        <v>987252310</v>
      </c>
      <c r="K727" t="s">
        <v>4047</v>
      </c>
      <c r="L727" t="s">
        <v>28</v>
      </c>
      <c r="M727" t="s">
        <v>30</v>
      </c>
      <c r="N727" t="s">
        <v>4952</v>
      </c>
      <c r="P727" t="s">
        <v>29</v>
      </c>
      <c r="R727" t="s">
        <v>5919</v>
      </c>
      <c r="S727" t="s">
        <v>6249</v>
      </c>
      <c r="T727" t="s">
        <v>4049</v>
      </c>
      <c r="U727">
        <v>6</v>
      </c>
      <c r="V727" t="s">
        <v>3294</v>
      </c>
      <c r="W727" t="s">
        <v>6689</v>
      </c>
      <c r="X727" s="25" t="s">
        <v>6715</v>
      </c>
      <c r="Y727">
        <v>2</v>
      </c>
      <c r="Z727">
        <v>107</v>
      </c>
      <c r="AA727">
        <v>1</v>
      </c>
      <c r="AB727">
        <v>1</v>
      </c>
      <c r="AC727">
        <v>10</v>
      </c>
      <c r="AD727" t="s">
        <v>6250</v>
      </c>
      <c r="AE727" s="74" t="str">
        <f t="shared" si="246"/>
        <v>b06703097梁品萱</v>
      </c>
      <c r="AF727" s="74">
        <f t="shared" si="251"/>
        <v>0</v>
      </c>
      <c r="AG727" s="74">
        <f t="shared" si="247"/>
        <v>1</v>
      </c>
      <c r="AH727" s="74">
        <f t="shared" si="252"/>
        <v>10</v>
      </c>
      <c r="AI727" s="74">
        <f t="shared" si="253"/>
        <v>0</v>
      </c>
      <c r="AJ727" s="74">
        <f t="shared" si="254"/>
        <v>0</v>
      </c>
      <c r="AK727" s="74">
        <f t="shared" si="255"/>
        <v>0</v>
      </c>
      <c r="AL727" s="73" t="str">
        <f t="shared" si="256"/>
        <v>系</v>
      </c>
      <c r="AM727" s="73" t="str">
        <f>IF($F727="學生",VLOOKUP($H727,系所名稱!$B$1:$D$122,3,FALSE),"非在校生")</f>
        <v>財金</v>
      </c>
      <c r="AN727" s="74" t="str">
        <f t="shared" si="257"/>
        <v>財金系</v>
      </c>
      <c r="AO727" s="74" t="str">
        <f t="shared" si="258"/>
        <v>財金系</v>
      </c>
    </row>
    <row r="728" spans="1:41">
      <c r="A728" t="s">
        <v>6395</v>
      </c>
      <c r="B728" t="s">
        <v>4044</v>
      </c>
      <c r="C728" t="s">
        <v>4045</v>
      </c>
      <c r="D728" t="s">
        <v>21</v>
      </c>
      <c r="E728" t="s">
        <v>4046</v>
      </c>
      <c r="F728" t="s">
        <v>23</v>
      </c>
      <c r="G728" t="s">
        <v>24</v>
      </c>
      <c r="H728" t="s">
        <v>257</v>
      </c>
      <c r="I728" t="s">
        <v>41</v>
      </c>
      <c r="J728">
        <v>987252310</v>
      </c>
      <c r="K728" t="s">
        <v>4047</v>
      </c>
      <c r="L728" t="s">
        <v>28</v>
      </c>
      <c r="M728" t="s">
        <v>30</v>
      </c>
      <c r="N728" t="s">
        <v>4952</v>
      </c>
      <c r="P728" t="s">
        <v>29</v>
      </c>
      <c r="R728" t="s">
        <v>5919</v>
      </c>
      <c r="S728" t="s">
        <v>738</v>
      </c>
      <c r="T728" t="s">
        <v>4049</v>
      </c>
      <c r="U728">
        <v>6</v>
      </c>
      <c r="V728" t="s">
        <v>5002</v>
      </c>
      <c r="W728" t="s">
        <v>6687</v>
      </c>
      <c r="X728" s="25" t="s">
        <v>6700</v>
      </c>
      <c r="Y728">
        <v>2</v>
      </c>
      <c r="Z728">
        <v>107</v>
      </c>
      <c r="AA728">
        <v>1</v>
      </c>
      <c r="AB728">
        <v>1</v>
      </c>
      <c r="AC728">
        <v>10</v>
      </c>
      <c r="AD728" t="s">
        <v>30</v>
      </c>
      <c r="AE728" s="74" t="str">
        <f t="shared" si="246"/>
        <v>b06703097梁品萱</v>
      </c>
      <c r="AF728" s="74">
        <f t="shared" si="251"/>
        <v>0</v>
      </c>
      <c r="AG728" s="74">
        <f t="shared" si="247"/>
        <v>1</v>
      </c>
      <c r="AH728" s="74">
        <f t="shared" si="252"/>
        <v>10</v>
      </c>
      <c r="AI728" s="74">
        <f t="shared" si="253"/>
        <v>0</v>
      </c>
      <c r="AJ728" s="74">
        <f t="shared" si="254"/>
        <v>0</v>
      </c>
      <c r="AK728" s="74">
        <f t="shared" si="255"/>
        <v>0</v>
      </c>
      <c r="AL728" s="73" t="str">
        <f t="shared" si="256"/>
        <v>系</v>
      </c>
      <c r="AM728" s="73" t="str">
        <f>IF($F728="學生",VLOOKUP($H728,系所名稱!$B$1:$D$122,3,FALSE),"非在校生")</f>
        <v>財金</v>
      </c>
      <c r="AN728" s="74" t="str">
        <f t="shared" si="257"/>
        <v>財金系</v>
      </c>
      <c r="AO728" s="74" t="str">
        <f t="shared" si="258"/>
        <v>財金系</v>
      </c>
    </row>
    <row r="729" spans="1:41">
      <c r="A729" t="s">
        <v>1520</v>
      </c>
      <c r="B729" t="s">
        <v>1525</v>
      </c>
      <c r="C729" t="s">
        <v>1526</v>
      </c>
      <c r="D729" t="s">
        <v>21</v>
      </c>
      <c r="E729" t="s">
        <v>1527</v>
      </c>
      <c r="F729" t="s">
        <v>23</v>
      </c>
      <c r="G729" t="s">
        <v>137</v>
      </c>
      <c r="H729" t="s">
        <v>138</v>
      </c>
      <c r="I729" t="s">
        <v>41</v>
      </c>
      <c r="J729">
        <v>912602107</v>
      </c>
      <c r="K729" t="s">
        <v>1528</v>
      </c>
      <c r="L729" t="s">
        <v>28</v>
      </c>
      <c r="M729" t="s">
        <v>29</v>
      </c>
      <c r="N729">
        <f>IF($R729="網路報名",IF($P729="否",1,0),0)</f>
        <v>0</v>
      </c>
      <c r="O729">
        <f>IF($R729="網路報名",IF($P729="是",1,0),0)</f>
        <v>0</v>
      </c>
      <c r="P729" t="s">
        <v>29</v>
      </c>
      <c r="R729" t="s">
        <v>1045</v>
      </c>
      <c r="T729" t="s">
        <v>1529</v>
      </c>
      <c r="U729">
        <f>IF($R729="志工",$AC729*2,IF($R729="網路報名",$AC729,0))</f>
        <v>0</v>
      </c>
      <c r="V729" t="s">
        <v>5002</v>
      </c>
      <c r="W729" t="s">
        <v>5004</v>
      </c>
      <c r="X729" s="25" t="s">
        <v>1285</v>
      </c>
      <c r="Y729">
        <v>2</v>
      </c>
      <c r="Z729">
        <v>107</v>
      </c>
      <c r="AA729">
        <v>1</v>
      </c>
      <c r="AB729">
        <v>1</v>
      </c>
      <c r="AC729">
        <v>10</v>
      </c>
      <c r="AE729" s="74" t="str">
        <f t="shared" si="246"/>
        <v>B06303011盛子芸</v>
      </c>
      <c r="AF729" s="74">
        <f t="shared" si="251"/>
        <v>0</v>
      </c>
      <c r="AG729" s="74">
        <f t="shared" si="247"/>
        <v>0</v>
      </c>
      <c r="AH729" s="74">
        <f t="shared" si="252"/>
        <v>0</v>
      </c>
      <c r="AI729" s="74">
        <f t="shared" si="253"/>
        <v>0</v>
      </c>
      <c r="AJ729" s="74">
        <f t="shared" si="254"/>
        <v>1</v>
      </c>
      <c r="AK729" s="74">
        <f t="shared" si="255"/>
        <v>0</v>
      </c>
      <c r="AL729" s="73" t="str">
        <f t="shared" si="256"/>
        <v>系</v>
      </c>
      <c r="AM729" s="73" t="str">
        <f>IF($F729="學生",VLOOKUP($H729,系所名稱!$B$1:$D$122,3,FALSE),"非在校生")</f>
        <v>其他</v>
      </c>
      <c r="AN729" s="74" t="str">
        <f t="shared" si="257"/>
        <v>其他系所</v>
      </c>
      <c r="AO729" s="74" t="str">
        <f t="shared" si="258"/>
        <v>其他系所</v>
      </c>
    </row>
    <row r="730" spans="1:41">
      <c r="A730" t="s">
        <v>2755</v>
      </c>
      <c r="B730" t="s">
        <v>1525</v>
      </c>
      <c r="C730" t="s">
        <v>1526</v>
      </c>
      <c r="D730" t="s">
        <v>21</v>
      </c>
      <c r="E730" t="s">
        <v>1527</v>
      </c>
      <c r="F730" t="s">
        <v>23</v>
      </c>
      <c r="G730" t="s">
        <v>137</v>
      </c>
      <c r="H730" t="s">
        <v>138</v>
      </c>
      <c r="I730" t="s">
        <v>41</v>
      </c>
      <c r="J730">
        <v>912602107</v>
      </c>
      <c r="K730" t="s">
        <v>1528</v>
      </c>
      <c r="L730" t="s">
        <v>28</v>
      </c>
      <c r="M730" t="s">
        <v>29</v>
      </c>
      <c r="N730">
        <f>IF($R730="網路報名",IF($P730="否",1,0),0)</f>
        <v>0</v>
      </c>
      <c r="O730">
        <f>IF($R730="網路報名",IF($P730="是",1,0),0)</f>
        <v>0</v>
      </c>
      <c r="P730" t="s">
        <v>29</v>
      </c>
      <c r="R730" t="s">
        <v>2643</v>
      </c>
      <c r="T730" t="s">
        <v>2756</v>
      </c>
      <c r="U730">
        <f>IF($R730="志工",$AC730*2,IF($R730="網路報名",$AC730,0))</f>
        <v>0</v>
      </c>
      <c r="V730" t="s">
        <v>5002</v>
      </c>
      <c r="W730" t="s">
        <v>5004</v>
      </c>
      <c r="X730" s="25" t="s">
        <v>1996</v>
      </c>
      <c r="Y730">
        <v>2</v>
      </c>
      <c r="Z730">
        <v>107</v>
      </c>
      <c r="AA730">
        <v>1</v>
      </c>
      <c r="AB730">
        <v>1</v>
      </c>
      <c r="AC730">
        <v>10</v>
      </c>
      <c r="AE730" s="74" t="str">
        <f t="shared" si="246"/>
        <v>b06303011盛子芸</v>
      </c>
      <c r="AF730" s="74">
        <f t="shared" si="251"/>
        <v>0</v>
      </c>
      <c r="AG730" s="74">
        <f t="shared" si="247"/>
        <v>0</v>
      </c>
      <c r="AH730" s="74">
        <f t="shared" si="252"/>
        <v>0</v>
      </c>
      <c r="AI730" s="74">
        <f t="shared" si="253"/>
        <v>0</v>
      </c>
      <c r="AJ730" s="74">
        <f t="shared" si="254"/>
        <v>1</v>
      </c>
      <c r="AK730" s="74">
        <f t="shared" si="255"/>
        <v>0</v>
      </c>
      <c r="AL730" s="73" t="str">
        <f t="shared" si="256"/>
        <v>系</v>
      </c>
      <c r="AM730" s="73" t="str">
        <f>IF($F730="學生",VLOOKUP($H730,系所名稱!$B$1:$D$122,3,FALSE),"非在校生")</f>
        <v>其他</v>
      </c>
      <c r="AN730" s="74" t="str">
        <f t="shared" si="257"/>
        <v>其他系所</v>
      </c>
      <c r="AO730" s="74" t="str">
        <f t="shared" si="258"/>
        <v>其他系所</v>
      </c>
    </row>
    <row r="731" spans="1:41">
      <c r="A731" t="s">
        <v>2881</v>
      </c>
      <c r="B731" t="s">
        <v>1525</v>
      </c>
      <c r="C731" t="s">
        <v>1526</v>
      </c>
      <c r="D731" t="s">
        <v>21</v>
      </c>
      <c r="E731" t="s">
        <v>1527</v>
      </c>
      <c r="F731" t="s">
        <v>23</v>
      </c>
      <c r="G731" t="s">
        <v>137</v>
      </c>
      <c r="H731" t="s">
        <v>138</v>
      </c>
      <c r="I731" t="s">
        <v>41</v>
      </c>
      <c r="J731">
        <v>912602107</v>
      </c>
      <c r="K731" t="s">
        <v>1528</v>
      </c>
      <c r="L731" t="s">
        <v>28</v>
      </c>
      <c r="M731" t="s">
        <v>30</v>
      </c>
      <c r="N731">
        <f>IF($R731="網路報名",IF($P731="否",1,0),0)</f>
        <v>0</v>
      </c>
      <c r="O731">
        <f>IF($R731="網路報名",IF($P731="是",1,0),0)</f>
        <v>1</v>
      </c>
      <c r="P731" t="s">
        <v>29</v>
      </c>
      <c r="R731" t="s">
        <v>2775</v>
      </c>
      <c r="S731" t="s">
        <v>3027</v>
      </c>
      <c r="T731" t="s">
        <v>2756</v>
      </c>
      <c r="U731">
        <f>IF($R731="志工",$AC731*2,IF($R731="網路報名",$AC731,0))</f>
        <v>10</v>
      </c>
      <c r="V731" t="s">
        <v>5002</v>
      </c>
      <c r="W731" t="s">
        <v>5004</v>
      </c>
      <c r="X731" s="25" t="s">
        <v>3292</v>
      </c>
      <c r="Y731">
        <v>2</v>
      </c>
      <c r="Z731">
        <v>107</v>
      </c>
      <c r="AA731">
        <v>1</v>
      </c>
      <c r="AB731">
        <v>1</v>
      </c>
      <c r="AC731">
        <v>10</v>
      </c>
      <c r="AD731" t="s">
        <v>30</v>
      </c>
      <c r="AE731" s="74" t="str">
        <f t="shared" si="246"/>
        <v>b06303011盛子芸</v>
      </c>
      <c r="AF731" s="74">
        <f t="shared" si="251"/>
        <v>0</v>
      </c>
      <c r="AG731" s="74">
        <f t="shared" si="247"/>
        <v>1</v>
      </c>
      <c r="AH731" s="74">
        <f t="shared" si="252"/>
        <v>10</v>
      </c>
      <c r="AI731" s="74">
        <f t="shared" si="253"/>
        <v>0</v>
      </c>
      <c r="AJ731" s="74">
        <f t="shared" si="254"/>
        <v>0</v>
      </c>
      <c r="AK731" s="74">
        <f t="shared" si="255"/>
        <v>0</v>
      </c>
      <c r="AL731" s="73" t="str">
        <f t="shared" si="256"/>
        <v>系</v>
      </c>
      <c r="AM731" s="73" t="str">
        <f>IF($F731="學生",VLOOKUP($H731,系所名稱!$B$1:$D$122,3,FALSE),"非在校生")</f>
        <v>其他</v>
      </c>
      <c r="AN731" s="74" t="str">
        <f t="shared" si="257"/>
        <v>其他系所</v>
      </c>
      <c r="AO731" s="74" t="str">
        <f t="shared" si="258"/>
        <v>其他系所</v>
      </c>
    </row>
    <row r="732" spans="1:41">
      <c r="B732" t="s">
        <v>1961</v>
      </c>
      <c r="C732" t="s">
        <v>1962</v>
      </c>
      <c r="D732" t="s">
        <v>1963</v>
      </c>
      <c r="E732" s="21" t="s">
        <v>1964</v>
      </c>
      <c r="F732" t="s">
        <v>23</v>
      </c>
      <c r="G732" t="s">
        <v>24</v>
      </c>
      <c r="H732" t="s">
        <v>257</v>
      </c>
      <c r="I732" t="s">
        <v>41</v>
      </c>
      <c r="J732">
        <v>956808539</v>
      </c>
      <c r="K732" t="s">
        <v>1965</v>
      </c>
      <c r="L732" t="s">
        <v>28</v>
      </c>
      <c r="M732" t="s">
        <v>29</v>
      </c>
      <c r="N732">
        <f>IF($R732="網路報名",IF($P732="否",1,0),0)</f>
        <v>0</v>
      </c>
      <c r="O732">
        <f>IF($R732="網路報名",IF($P732="是",1,0),0)</f>
        <v>0</v>
      </c>
      <c r="P732" t="s">
        <v>29</v>
      </c>
      <c r="R732" t="s">
        <v>269</v>
      </c>
      <c r="T732" t="s">
        <v>1966</v>
      </c>
      <c r="U732">
        <f>IF($R732="志工",$AC732*2,IF($R732="網路報名",$AC732,0))</f>
        <v>20</v>
      </c>
      <c r="V732" t="s">
        <v>5002</v>
      </c>
      <c r="W732" t="s">
        <v>5004</v>
      </c>
      <c r="X732" s="25" t="s">
        <v>1567</v>
      </c>
      <c r="Y732">
        <v>2</v>
      </c>
      <c r="Z732">
        <v>107</v>
      </c>
      <c r="AA732">
        <v>1</v>
      </c>
      <c r="AB732">
        <v>1</v>
      </c>
      <c r="AC732">
        <v>10</v>
      </c>
      <c r="AE732" s="74" t="str">
        <f t="shared" si="246"/>
        <v>b06703136粘祐誠</v>
      </c>
      <c r="AF732" s="74">
        <f t="shared" si="251"/>
        <v>0</v>
      </c>
      <c r="AG732" s="74">
        <f t="shared" si="247"/>
        <v>0</v>
      </c>
      <c r="AH732" s="74">
        <f t="shared" si="252"/>
        <v>20</v>
      </c>
      <c r="AI732" s="74">
        <f t="shared" si="253"/>
        <v>0</v>
      </c>
      <c r="AJ732" s="74">
        <f t="shared" si="254"/>
        <v>0</v>
      </c>
      <c r="AK732" s="74">
        <f t="shared" si="255"/>
        <v>1</v>
      </c>
      <c r="AL732" s="73" t="str">
        <f t="shared" si="256"/>
        <v>系</v>
      </c>
      <c r="AM732" s="73" t="str">
        <f>IF($F732="學生",VLOOKUP($H732,系所名稱!$B$1:$D$122,3,FALSE),"非在校生")</f>
        <v>財金</v>
      </c>
      <c r="AN732" s="74" t="str">
        <f t="shared" si="257"/>
        <v>財金系</v>
      </c>
      <c r="AO732" s="74" t="str">
        <f t="shared" si="258"/>
        <v>財金系</v>
      </c>
    </row>
    <row r="733" spans="1:41">
      <c r="A733" t="s">
        <v>6196</v>
      </c>
      <c r="B733" t="s">
        <v>6197</v>
      </c>
      <c r="C733" t="s">
        <v>1962</v>
      </c>
      <c r="D733" t="s">
        <v>38</v>
      </c>
      <c r="E733" t="s">
        <v>6198</v>
      </c>
      <c r="F733" t="s">
        <v>23</v>
      </c>
      <c r="G733" t="s">
        <v>24</v>
      </c>
      <c r="H733" t="s">
        <v>257</v>
      </c>
      <c r="I733" t="s">
        <v>41</v>
      </c>
      <c r="J733">
        <v>956808539</v>
      </c>
      <c r="K733" t="s">
        <v>6199</v>
      </c>
      <c r="L733" t="s">
        <v>28</v>
      </c>
      <c r="M733" t="s">
        <v>29</v>
      </c>
      <c r="N733" t="s">
        <v>4952</v>
      </c>
      <c r="P733" t="s">
        <v>29</v>
      </c>
      <c r="R733" t="s">
        <v>6194</v>
      </c>
      <c r="T733" t="s">
        <v>6200</v>
      </c>
      <c r="U733">
        <v>6</v>
      </c>
      <c r="V733" t="s">
        <v>5002</v>
      </c>
      <c r="W733" t="s">
        <v>6687</v>
      </c>
      <c r="X733" s="25" t="s">
        <v>6686</v>
      </c>
      <c r="Y733">
        <v>2</v>
      </c>
      <c r="Z733">
        <v>107</v>
      </c>
      <c r="AA733">
        <v>1</v>
      </c>
      <c r="AB733">
        <v>1</v>
      </c>
      <c r="AC733">
        <v>10</v>
      </c>
      <c r="AE733" s="74" t="str">
        <f t="shared" si="246"/>
        <v>B06703136粘祐誠</v>
      </c>
      <c r="AF733" s="74">
        <f t="shared" si="251"/>
        <v>0</v>
      </c>
      <c r="AG733" s="74">
        <f t="shared" si="247"/>
        <v>0</v>
      </c>
      <c r="AH733" s="74">
        <f t="shared" si="252"/>
        <v>20</v>
      </c>
      <c r="AI733" s="74">
        <f t="shared" si="253"/>
        <v>0</v>
      </c>
      <c r="AJ733" s="74">
        <f t="shared" si="254"/>
        <v>0</v>
      </c>
      <c r="AK733" s="74">
        <f t="shared" si="255"/>
        <v>1</v>
      </c>
      <c r="AL733" s="73" t="str">
        <f t="shared" si="256"/>
        <v>系</v>
      </c>
      <c r="AM733" s="73" t="str">
        <f>IF($F733="學生",VLOOKUP($H733,系所名稱!$B$1:$D$122,3,FALSE),"非在校生")</f>
        <v>財金</v>
      </c>
      <c r="AN733" s="74" t="str">
        <f t="shared" si="257"/>
        <v>財金系</v>
      </c>
      <c r="AO733" s="74" t="str">
        <f t="shared" si="258"/>
        <v>財金系</v>
      </c>
    </row>
    <row r="734" spans="1:41">
      <c r="A734" t="s">
        <v>897</v>
      </c>
      <c r="B734" t="s">
        <v>898</v>
      </c>
      <c r="C734" t="s">
        <v>899</v>
      </c>
      <c r="D734" t="s">
        <v>38</v>
      </c>
      <c r="E734" t="s">
        <v>900</v>
      </c>
      <c r="F734" t="s">
        <v>23</v>
      </c>
      <c r="G734" t="s">
        <v>24</v>
      </c>
      <c r="H734" t="s">
        <v>49</v>
      </c>
      <c r="I734" t="s">
        <v>41</v>
      </c>
      <c r="J734">
        <v>963817025</v>
      </c>
      <c r="K734" t="s">
        <v>901</v>
      </c>
      <c r="L734" t="s">
        <v>28</v>
      </c>
      <c r="M734" t="s">
        <v>29</v>
      </c>
      <c r="N734">
        <f>IF($R734="網路報名",IF($P734="否",1,0),0)</f>
        <v>0</v>
      </c>
      <c r="O734">
        <f>IF($R734="網路報名",IF($P734="是",1,0),0)</f>
        <v>0</v>
      </c>
      <c r="P734" t="s">
        <v>29</v>
      </c>
      <c r="R734" t="s">
        <v>853</v>
      </c>
      <c r="T734" t="s">
        <v>902</v>
      </c>
      <c r="U734">
        <f>IF($R734="志工",$AC734*2,IF($R734="網路報名",$AC734,0))</f>
        <v>0</v>
      </c>
      <c r="V734" t="s">
        <v>5002</v>
      </c>
      <c r="W734" t="s">
        <v>5004</v>
      </c>
      <c r="X734" s="25" t="s">
        <v>778</v>
      </c>
      <c r="Y734">
        <v>2</v>
      </c>
      <c r="Z734">
        <v>107</v>
      </c>
      <c r="AA734">
        <v>1</v>
      </c>
      <c r="AB734">
        <v>1</v>
      </c>
      <c r="AC734">
        <v>10</v>
      </c>
      <c r="AE734" s="74" t="str">
        <f t="shared" si="246"/>
        <v>b06705033莊海因</v>
      </c>
      <c r="AF734" s="74">
        <f t="shared" si="251"/>
        <v>0</v>
      </c>
      <c r="AG734" s="74">
        <f t="shared" si="247"/>
        <v>0</v>
      </c>
      <c r="AH734" s="74">
        <f t="shared" si="252"/>
        <v>0</v>
      </c>
      <c r="AI734" s="74">
        <f t="shared" si="253"/>
        <v>0</v>
      </c>
      <c r="AJ734" s="74">
        <f t="shared" si="254"/>
        <v>1</v>
      </c>
      <c r="AK734" s="74">
        <f t="shared" si="255"/>
        <v>0</v>
      </c>
      <c r="AL734" s="73" t="str">
        <f t="shared" si="256"/>
        <v>系</v>
      </c>
      <c r="AM734" s="73" t="str">
        <f>IF($F734="學生",VLOOKUP($H734,系所名稱!$B$1:$D$122,3,FALSE),"非在校生")</f>
        <v>資管</v>
      </c>
      <c r="AN734" s="74" t="str">
        <f t="shared" si="257"/>
        <v>資管系</v>
      </c>
      <c r="AO734" s="74" t="str">
        <f t="shared" si="258"/>
        <v>資管系</v>
      </c>
    </row>
    <row r="735" spans="1:41">
      <c r="A735" s="78" t="s">
        <v>6209</v>
      </c>
      <c r="B735" s="78" t="s">
        <v>6210</v>
      </c>
      <c r="C735" s="78" t="s">
        <v>6211</v>
      </c>
      <c r="D735" s="78" t="s">
        <v>38</v>
      </c>
      <c r="E735" s="78" t="s">
        <v>1939</v>
      </c>
      <c r="F735" s="78" t="s">
        <v>23</v>
      </c>
      <c r="G735" s="78" t="s">
        <v>67</v>
      </c>
      <c r="H735" s="78" t="s">
        <v>4271</v>
      </c>
      <c r="I735" s="78" t="s">
        <v>50</v>
      </c>
      <c r="J735" s="78">
        <v>976468558</v>
      </c>
      <c r="K735" s="78" t="s">
        <v>6212</v>
      </c>
      <c r="L735" s="78" t="s">
        <v>28</v>
      </c>
      <c r="M735" s="78" t="s">
        <v>30</v>
      </c>
      <c r="N735" t="s">
        <v>4952</v>
      </c>
      <c r="P735" s="78" t="s">
        <v>6205</v>
      </c>
      <c r="Q735" s="78"/>
      <c r="R735" s="78" t="s">
        <v>6207</v>
      </c>
      <c r="S735" s="78" t="s">
        <v>6213</v>
      </c>
      <c r="T735" s="78" t="s">
        <v>6214</v>
      </c>
      <c r="U735">
        <v>6</v>
      </c>
      <c r="V735" t="s">
        <v>5002</v>
      </c>
      <c r="W735" t="s">
        <v>6687</v>
      </c>
      <c r="X735" s="25" t="s">
        <v>6686</v>
      </c>
      <c r="Y735" s="78">
        <v>2</v>
      </c>
      <c r="Z735" s="78">
        <v>107</v>
      </c>
      <c r="AA735" s="78">
        <v>1</v>
      </c>
      <c r="AB735" s="78">
        <v>1</v>
      </c>
      <c r="AC735" s="78">
        <v>10</v>
      </c>
      <c r="AD735" s="78" t="s">
        <v>30</v>
      </c>
      <c r="AE735" s="74" t="str">
        <f t="shared" si="246"/>
        <v>r06633029莊偉裕</v>
      </c>
      <c r="AF735" s="74">
        <f t="shared" si="251"/>
        <v>1</v>
      </c>
      <c r="AG735" s="74">
        <f t="shared" si="247"/>
        <v>0</v>
      </c>
      <c r="AH735" s="74">
        <f t="shared" si="252"/>
        <v>0</v>
      </c>
      <c r="AI735" s="74">
        <f t="shared" si="253"/>
        <v>1</v>
      </c>
      <c r="AJ735" s="74">
        <f t="shared" si="254"/>
        <v>0</v>
      </c>
      <c r="AK735" s="74">
        <f t="shared" si="255"/>
        <v>0</v>
      </c>
      <c r="AL735" s="73" t="str">
        <f t="shared" si="256"/>
        <v>所</v>
      </c>
      <c r="AM735" s="73" t="str">
        <f>IF($F735="學生",VLOOKUP($H735,系所名稱!$B$1:$D$122,3,FALSE),"非在校生")</f>
        <v>其他</v>
      </c>
      <c r="AN735" s="74" t="str">
        <f t="shared" si="257"/>
        <v>其他系所</v>
      </c>
      <c r="AO735" s="74" t="str">
        <f t="shared" si="258"/>
        <v>其他系所</v>
      </c>
    </row>
    <row r="736" spans="1:41">
      <c r="A736" t="s">
        <v>3028</v>
      </c>
      <c r="B736" t="s">
        <v>3029</v>
      </c>
      <c r="C736" t="s">
        <v>3030</v>
      </c>
      <c r="D736" t="s">
        <v>21</v>
      </c>
      <c r="E736" t="s">
        <v>3031</v>
      </c>
      <c r="F736" t="s">
        <v>23</v>
      </c>
      <c r="G736" t="s">
        <v>24</v>
      </c>
      <c r="H736" t="s">
        <v>257</v>
      </c>
      <c r="I736" t="s">
        <v>41</v>
      </c>
      <c r="J736">
        <v>981971015</v>
      </c>
      <c r="K736" t="s">
        <v>3032</v>
      </c>
      <c r="L736" t="s">
        <v>28</v>
      </c>
      <c r="M736" t="s">
        <v>30</v>
      </c>
      <c r="N736">
        <f t="shared" ref="N736:N742" si="262">IF($R736="網路報名",IF($P736="否",1,0),0)</f>
        <v>0</v>
      </c>
      <c r="O736">
        <f t="shared" ref="O736:O742" si="263">IF($R736="網路報名",IF($P736="是",1,0),0)</f>
        <v>1</v>
      </c>
      <c r="P736" t="s">
        <v>29</v>
      </c>
      <c r="R736" t="s">
        <v>2794</v>
      </c>
      <c r="S736" t="s">
        <v>3033</v>
      </c>
      <c r="T736" t="s">
        <v>3034</v>
      </c>
      <c r="U736">
        <f t="shared" ref="U736:U742" si="264">IF($R736="志工",$AC736*2,IF($R736="網路報名",$AC736,0))</f>
        <v>10</v>
      </c>
      <c r="V736" t="s">
        <v>5002</v>
      </c>
      <c r="W736" t="s">
        <v>5004</v>
      </c>
      <c r="X736" s="25" t="s">
        <v>3292</v>
      </c>
      <c r="Y736">
        <v>2</v>
      </c>
      <c r="Z736">
        <v>107</v>
      </c>
      <c r="AA736">
        <v>1</v>
      </c>
      <c r="AB736">
        <v>1</v>
      </c>
      <c r="AC736">
        <v>10</v>
      </c>
      <c r="AD736" t="s">
        <v>30</v>
      </c>
      <c r="AE736" s="74" t="str">
        <f t="shared" si="246"/>
        <v>b05703098莊雅雯</v>
      </c>
      <c r="AF736" s="74">
        <f t="shared" si="251"/>
        <v>0</v>
      </c>
      <c r="AG736" s="74">
        <f t="shared" si="247"/>
        <v>1</v>
      </c>
      <c r="AH736" s="74">
        <f t="shared" si="252"/>
        <v>10</v>
      </c>
      <c r="AI736" s="74">
        <f t="shared" si="253"/>
        <v>0</v>
      </c>
      <c r="AJ736" s="74">
        <f t="shared" si="254"/>
        <v>0</v>
      </c>
      <c r="AK736" s="74">
        <f t="shared" si="255"/>
        <v>0</v>
      </c>
      <c r="AL736" s="73" t="str">
        <f t="shared" si="256"/>
        <v>系</v>
      </c>
      <c r="AM736" s="73" t="str">
        <f>IF($F736="學生",VLOOKUP($H736,系所名稱!$B$1:$D$122,3,FALSE),"非在校生")</f>
        <v>財金</v>
      </c>
      <c r="AN736" s="74" t="str">
        <f t="shared" si="257"/>
        <v>財金系</v>
      </c>
      <c r="AO736" s="74" t="str">
        <f t="shared" si="258"/>
        <v>財金系</v>
      </c>
    </row>
    <row r="737" spans="1:41">
      <c r="A737" t="s">
        <v>3507</v>
      </c>
      <c r="B737" t="s">
        <v>3029</v>
      </c>
      <c r="C737" t="s">
        <v>3030</v>
      </c>
      <c r="D737" t="s">
        <v>21</v>
      </c>
      <c r="E737" t="s">
        <v>3031</v>
      </c>
      <c r="F737" t="s">
        <v>23</v>
      </c>
      <c r="G737" t="s">
        <v>24</v>
      </c>
      <c r="H737" t="s">
        <v>257</v>
      </c>
      <c r="I737" t="s">
        <v>41</v>
      </c>
      <c r="J737">
        <v>981971015</v>
      </c>
      <c r="K737" t="s">
        <v>3032</v>
      </c>
      <c r="L737" t="s">
        <v>28</v>
      </c>
      <c r="M737" t="s">
        <v>30</v>
      </c>
      <c r="N737">
        <f t="shared" si="262"/>
        <v>1</v>
      </c>
      <c r="O737">
        <f t="shared" si="263"/>
        <v>0</v>
      </c>
      <c r="P737" t="s">
        <v>30</v>
      </c>
      <c r="R737" t="s">
        <v>31</v>
      </c>
      <c r="S737" t="s">
        <v>1689</v>
      </c>
      <c r="T737" t="s">
        <v>3034</v>
      </c>
      <c r="U737">
        <f t="shared" si="264"/>
        <v>10</v>
      </c>
      <c r="V737" t="s">
        <v>5002</v>
      </c>
      <c r="W737" t="s">
        <v>5004</v>
      </c>
      <c r="X737" s="25" t="s">
        <v>3481</v>
      </c>
      <c r="Y737">
        <v>2</v>
      </c>
      <c r="Z737">
        <v>107</v>
      </c>
      <c r="AA737">
        <v>1</v>
      </c>
      <c r="AB737">
        <v>1</v>
      </c>
      <c r="AC737">
        <v>10</v>
      </c>
      <c r="AD737" t="s">
        <v>30</v>
      </c>
      <c r="AE737" s="74" t="str">
        <f t="shared" si="246"/>
        <v>b05703098莊雅雯</v>
      </c>
      <c r="AF737" s="74">
        <f t="shared" si="251"/>
        <v>1</v>
      </c>
      <c r="AG737" s="74">
        <f t="shared" si="247"/>
        <v>0</v>
      </c>
      <c r="AH737" s="74">
        <f t="shared" si="252"/>
        <v>0</v>
      </c>
      <c r="AI737" s="74">
        <f t="shared" si="253"/>
        <v>1</v>
      </c>
      <c r="AJ737" s="74">
        <f t="shared" si="254"/>
        <v>0</v>
      </c>
      <c r="AK737" s="74">
        <f t="shared" si="255"/>
        <v>0</v>
      </c>
      <c r="AL737" s="73" t="str">
        <f t="shared" si="256"/>
        <v>系</v>
      </c>
      <c r="AM737" s="73" t="str">
        <f>IF($F737="學生",VLOOKUP($H737,系所名稱!$B$1:$D$122,3,FALSE),"非在校生")</f>
        <v>財金</v>
      </c>
      <c r="AN737" s="74" t="str">
        <f t="shared" si="257"/>
        <v>財金系</v>
      </c>
      <c r="AO737" s="74" t="str">
        <f t="shared" si="258"/>
        <v>財金系</v>
      </c>
    </row>
    <row r="738" spans="1:41">
      <c r="A738" t="s">
        <v>2229</v>
      </c>
      <c r="B738" t="s">
        <v>2230</v>
      </c>
      <c r="C738" t="s">
        <v>2231</v>
      </c>
      <c r="D738" t="s">
        <v>21</v>
      </c>
      <c r="E738" t="s">
        <v>887</v>
      </c>
      <c r="F738" t="s">
        <v>23</v>
      </c>
      <c r="G738" t="s">
        <v>58</v>
      </c>
      <c r="H738" t="s">
        <v>146</v>
      </c>
      <c r="I738" t="s">
        <v>41</v>
      </c>
      <c r="J738">
        <v>987567810</v>
      </c>
      <c r="K738" t="s">
        <v>2232</v>
      </c>
      <c r="L738" t="s">
        <v>28</v>
      </c>
      <c r="M738" t="s">
        <v>30</v>
      </c>
      <c r="N738">
        <f t="shared" si="262"/>
        <v>0</v>
      </c>
      <c r="O738">
        <f t="shared" si="263"/>
        <v>1</v>
      </c>
      <c r="P738" t="s">
        <v>29</v>
      </c>
      <c r="R738" t="s">
        <v>2002</v>
      </c>
      <c r="S738" t="s">
        <v>2233</v>
      </c>
      <c r="T738" t="s">
        <v>2234</v>
      </c>
      <c r="U738">
        <f t="shared" si="264"/>
        <v>10</v>
      </c>
      <c r="V738" t="s">
        <v>5002</v>
      </c>
      <c r="W738" t="s">
        <v>5004</v>
      </c>
      <c r="X738" s="25" t="s">
        <v>1996</v>
      </c>
      <c r="Y738">
        <v>2</v>
      </c>
      <c r="Z738">
        <v>107</v>
      </c>
      <c r="AA738">
        <v>1</v>
      </c>
      <c r="AB738">
        <v>1</v>
      </c>
      <c r="AC738">
        <v>10</v>
      </c>
      <c r="AD738" t="s">
        <v>30</v>
      </c>
      <c r="AE738" s="74" t="str">
        <f t="shared" si="246"/>
        <v>b05103053許  禎</v>
      </c>
      <c r="AF738" s="74">
        <f t="shared" si="251"/>
        <v>0</v>
      </c>
      <c r="AG738" s="74">
        <f t="shared" si="247"/>
        <v>1</v>
      </c>
      <c r="AH738" s="74">
        <f t="shared" si="252"/>
        <v>10</v>
      </c>
      <c r="AI738" s="74">
        <f t="shared" si="253"/>
        <v>0</v>
      </c>
      <c r="AJ738" s="74">
        <f t="shared" si="254"/>
        <v>0</v>
      </c>
      <c r="AK738" s="74">
        <f t="shared" si="255"/>
        <v>0</v>
      </c>
      <c r="AL738" s="73" t="str">
        <f t="shared" si="256"/>
        <v>系</v>
      </c>
      <c r="AM738" s="73" t="str">
        <f>IF($F738="學生",VLOOKUP($H738,系所名稱!$B$1:$D$122,3,FALSE),"非在校生")</f>
        <v>其他</v>
      </c>
      <c r="AN738" s="74" t="str">
        <f t="shared" si="257"/>
        <v>其他系所</v>
      </c>
      <c r="AO738" s="74" t="str">
        <f t="shared" si="258"/>
        <v>其他系所</v>
      </c>
    </row>
    <row r="739" spans="1:41">
      <c r="A739" t="s">
        <v>3508</v>
      </c>
      <c r="B739" t="s">
        <v>3509</v>
      </c>
      <c r="C739" t="s">
        <v>3510</v>
      </c>
      <c r="D739" t="s">
        <v>38</v>
      </c>
      <c r="E739" t="s">
        <v>1459</v>
      </c>
      <c r="F739" t="s">
        <v>23</v>
      </c>
      <c r="G739" t="s">
        <v>621</v>
      </c>
      <c r="H739" t="s">
        <v>1575</v>
      </c>
      <c r="I739" t="s">
        <v>50</v>
      </c>
      <c r="J739">
        <v>928192813</v>
      </c>
      <c r="K739" t="s">
        <v>3511</v>
      </c>
      <c r="L739" t="s">
        <v>28</v>
      </c>
      <c r="M739" t="s">
        <v>30</v>
      </c>
      <c r="N739">
        <f t="shared" si="262"/>
        <v>1</v>
      </c>
      <c r="O739">
        <f t="shared" si="263"/>
        <v>0</v>
      </c>
      <c r="P739" t="s">
        <v>30</v>
      </c>
      <c r="R739" t="s">
        <v>31</v>
      </c>
      <c r="S739" t="s">
        <v>3512</v>
      </c>
      <c r="T739" t="s">
        <v>3513</v>
      </c>
      <c r="U739">
        <f t="shared" si="264"/>
        <v>10</v>
      </c>
      <c r="V739" t="s">
        <v>5002</v>
      </c>
      <c r="W739" t="s">
        <v>5004</v>
      </c>
      <c r="X739" s="25" t="s">
        <v>3481</v>
      </c>
      <c r="Y739">
        <v>2</v>
      </c>
      <c r="Z739">
        <v>107</v>
      </c>
      <c r="AA739">
        <v>1</v>
      </c>
      <c r="AB739">
        <v>1</v>
      </c>
      <c r="AC739">
        <v>10</v>
      </c>
      <c r="AD739" t="s">
        <v>2781</v>
      </c>
      <c r="AE739" s="74" t="str">
        <f t="shared" si="246"/>
        <v>r07943084許文柏</v>
      </c>
      <c r="AF739" s="74">
        <f t="shared" si="251"/>
        <v>1</v>
      </c>
      <c r="AG739" s="74">
        <f t="shared" si="247"/>
        <v>0</v>
      </c>
      <c r="AH739" s="74">
        <f t="shared" si="252"/>
        <v>0</v>
      </c>
      <c r="AI739" s="74">
        <f t="shared" si="253"/>
        <v>1</v>
      </c>
      <c r="AJ739" s="74">
        <f t="shared" si="254"/>
        <v>0</v>
      </c>
      <c r="AK739" s="74">
        <f t="shared" si="255"/>
        <v>0</v>
      </c>
      <c r="AL739" s="73" t="str">
        <f t="shared" si="256"/>
        <v>所</v>
      </c>
      <c r="AM739" s="73" t="str">
        <f>IF($F739="學生",VLOOKUP($H739,系所名稱!$B$1:$D$122,3,FALSE),"非在校生")</f>
        <v>其他</v>
      </c>
      <c r="AN739" s="74" t="str">
        <f t="shared" si="257"/>
        <v>其他系所</v>
      </c>
      <c r="AO739" s="74" t="str">
        <f t="shared" si="258"/>
        <v>其他系所</v>
      </c>
    </row>
    <row r="740" spans="1:41">
      <c r="A740" s="1" t="s">
        <v>300</v>
      </c>
      <c r="B740" s="1" t="s">
        <v>301</v>
      </c>
      <c r="C740" s="1" t="s">
        <v>302</v>
      </c>
      <c r="D740" s="1" t="s">
        <v>21</v>
      </c>
      <c r="E740" s="1" t="s">
        <v>303</v>
      </c>
      <c r="F740" s="1" t="s">
        <v>23</v>
      </c>
      <c r="G740" s="1" t="s">
        <v>99</v>
      </c>
      <c r="H740" s="1" t="s">
        <v>4335</v>
      </c>
      <c r="I740" s="1" t="s">
        <v>50</v>
      </c>
      <c r="J740" s="1">
        <v>937858180</v>
      </c>
      <c r="K740" s="1" t="s">
        <v>305</v>
      </c>
      <c r="L740" s="1" t="s">
        <v>28</v>
      </c>
      <c r="M740" s="1" t="s">
        <v>30</v>
      </c>
      <c r="N740">
        <f t="shared" si="262"/>
        <v>1</v>
      </c>
      <c r="O740">
        <f t="shared" si="263"/>
        <v>0</v>
      </c>
      <c r="P740" s="1" t="s">
        <v>30</v>
      </c>
      <c r="Q740" s="1"/>
      <c r="R740" s="1" t="s">
        <v>296</v>
      </c>
      <c r="S740" s="1" t="s">
        <v>306</v>
      </c>
      <c r="T740" s="1" t="s">
        <v>307</v>
      </c>
      <c r="U740">
        <f t="shared" si="264"/>
        <v>10</v>
      </c>
      <c r="V740" t="s">
        <v>5002</v>
      </c>
      <c r="W740" t="s">
        <v>5004</v>
      </c>
      <c r="X740" s="88" t="s">
        <v>299</v>
      </c>
      <c r="Y740" s="1">
        <v>2</v>
      </c>
      <c r="Z740" s="1">
        <v>107</v>
      </c>
      <c r="AA740" s="1">
        <v>1</v>
      </c>
      <c r="AB740" s="1">
        <v>1</v>
      </c>
      <c r="AC740" s="1">
        <v>10</v>
      </c>
      <c r="AD740" s="1" t="s">
        <v>29</v>
      </c>
      <c r="AE740" s="74" t="str">
        <f t="shared" si="246"/>
        <v>r07227126許以萱</v>
      </c>
      <c r="AF740" s="74">
        <f t="shared" si="251"/>
        <v>1</v>
      </c>
      <c r="AG740" s="74">
        <f t="shared" si="247"/>
        <v>0</v>
      </c>
      <c r="AH740" s="74">
        <f t="shared" si="252"/>
        <v>0</v>
      </c>
      <c r="AI740" s="74">
        <f t="shared" si="253"/>
        <v>1</v>
      </c>
      <c r="AJ740" s="74">
        <f t="shared" si="254"/>
        <v>0</v>
      </c>
      <c r="AK740" s="74">
        <f t="shared" si="255"/>
        <v>0</v>
      </c>
      <c r="AL740" s="73" t="str">
        <f t="shared" si="256"/>
        <v>所</v>
      </c>
      <c r="AM740" s="73" t="str">
        <f>IF($F740="學生",VLOOKUP($H740,系所名稱!$B$1:$D$122,3,FALSE),"非在校生")</f>
        <v>其他</v>
      </c>
      <c r="AN740" s="74" t="str">
        <f t="shared" si="257"/>
        <v>其他系所</v>
      </c>
      <c r="AO740" s="74" t="str">
        <f t="shared" si="258"/>
        <v>其他系所</v>
      </c>
    </row>
    <row r="741" spans="1:41">
      <c r="A741" t="s">
        <v>1077</v>
      </c>
      <c r="B741" t="s">
        <v>301</v>
      </c>
      <c r="C741" t="s">
        <v>302</v>
      </c>
      <c r="D741" t="s">
        <v>21</v>
      </c>
      <c r="E741" t="s">
        <v>303</v>
      </c>
      <c r="F741" t="s">
        <v>23</v>
      </c>
      <c r="G741" t="s">
        <v>99</v>
      </c>
      <c r="H741" t="s">
        <v>304</v>
      </c>
      <c r="I741" t="s">
        <v>50</v>
      </c>
      <c r="J741">
        <v>937858180</v>
      </c>
      <c r="K741" t="s">
        <v>305</v>
      </c>
      <c r="L741" t="s">
        <v>28</v>
      </c>
      <c r="M741" t="s">
        <v>30</v>
      </c>
      <c r="N741">
        <f t="shared" si="262"/>
        <v>0</v>
      </c>
      <c r="O741">
        <f t="shared" si="263"/>
        <v>1</v>
      </c>
      <c r="P741" t="s">
        <v>29</v>
      </c>
      <c r="R741" t="s">
        <v>1063</v>
      </c>
      <c r="S741" t="s">
        <v>306</v>
      </c>
      <c r="T741" t="s">
        <v>307</v>
      </c>
      <c r="U741">
        <f t="shared" si="264"/>
        <v>10</v>
      </c>
      <c r="V741" t="s">
        <v>5002</v>
      </c>
      <c r="W741" t="s">
        <v>5004</v>
      </c>
      <c r="X741" s="25" t="s">
        <v>1065</v>
      </c>
      <c r="Y741">
        <v>2</v>
      </c>
      <c r="Z741">
        <v>107</v>
      </c>
      <c r="AA741">
        <v>1</v>
      </c>
      <c r="AB741">
        <v>1</v>
      </c>
      <c r="AC741">
        <v>10</v>
      </c>
      <c r="AD741" t="s">
        <v>29</v>
      </c>
      <c r="AE741" s="74" t="str">
        <f t="shared" si="246"/>
        <v>r07227126許以萱</v>
      </c>
      <c r="AF741" s="74">
        <f t="shared" si="251"/>
        <v>0</v>
      </c>
      <c r="AG741" s="74">
        <f t="shared" si="247"/>
        <v>1</v>
      </c>
      <c r="AH741" s="74">
        <f t="shared" si="252"/>
        <v>10</v>
      </c>
      <c r="AI741" s="74">
        <f t="shared" si="253"/>
        <v>0</v>
      </c>
      <c r="AJ741" s="74">
        <f t="shared" si="254"/>
        <v>0</v>
      </c>
      <c r="AK741" s="74">
        <f t="shared" si="255"/>
        <v>0</v>
      </c>
      <c r="AL741" s="73" t="str">
        <f t="shared" si="256"/>
        <v>所</v>
      </c>
      <c r="AM741" s="73" t="str">
        <f>IF($F741="學生",VLOOKUP($H741,系所名稱!$B$1:$D$122,3,FALSE),"非在校生")</f>
        <v>其他</v>
      </c>
      <c r="AN741" s="74" t="str">
        <f t="shared" si="257"/>
        <v>其他系所</v>
      </c>
      <c r="AO741" s="74" t="str">
        <f t="shared" si="258"/>
        <v>其他系所</v>
      </c>
    </row>
    <row r="742" spans="1:41">
      <c r="A742" t="s">
        <v>761</v>
      </c>
      <c r="B742" t="s">
        <v>762</v>
      </c>
      <c r="C742" t="s">
        <v>763</v>
      </c>
      <c r="D742" t="s">
        <v>38</v>
      </c>
      <c r="E742" t="s">
        <v>764</v>
      </c>
      <c r="F742" t="s">
        <v>161</v>
      </c>
      <c r="H742" t="s">
        <v>257</v>
      </c>
      <c r="I742" t="s">
        <v>162</v>
      </c>
      <c r="K742" t="s">
        <v>765</v>
      </c>
      <c r="L742" t="s">
        <v>28</v>
      </c>
      <c r="M742" t="s">
        <v>30</v>
      </c>
      <c r="N742">
        <f t="shared" si="262"/>
        <v>0</v>
      </c>
      <c r="O742">
        <f t="shared" si="263"/>
        <v>1</v>
      </c>
      <c r="P742" t="s">
        <v>29</v>
      </c>
      <c r="R742" t="s">
        <v>730</v>
      </c>
      <c r="S742" t="s">
        <v>766</v>
      </c>
      <c r="T742" t="s">
        <v>767</v>
      </c>
      <c r="U742">
        <f t="shared" si="264"/>
        <v>10</v>
      </c>
      <c r="V742" t="s">
        <v>5002</v>
      </c>
      <c r="W742" t="s">
        <v>5004</v>
      </c>
      <c r="X742" s="25" t="s">
        <v>732</v>
      </c>
      <c r="Y742">
        <v>2</v>
      </c>
      <c r="Z742">
        <v>107</v>
      </c>
      <c r="AA742">
        <v>1</v>
      </c>
      <c r="AB742">
        <v>1</v>
      </c>
      <c r="AC742">
        <v>10</v>
      </c>
      <c r="AE742" s="74" t="str">
        <f t="shared" si="246"/>
        <v>hysyu492許弘穎</v>
      </c>
      <c r="AF742" s="74">
        <f t="shared" si="251"/>
        <v>0</v>
      </c>
      <c r="AG742" s="74">
        <f t="shared" si="247"/>
        <v>1</v>
      </c>
      <c r="AH742" s="74">
        <f t="shared" si="252"/>
        <v>10</v>
      </c>
      <c r="AI742" s="74">
        <f t="shared" si="253"/>
        <v>0</v>
      </c>
      <c r="AJ742" s="74">
        <f t="shared" si="254"/>
        <v>0</v>
      </c>
      <c r="AK742" s="74">
        <f t="shared" si="255"/>
        <v>0</v>
      </c>
      <c r="AL742" s="73" t="str">
        <f t="shared" si="256"/>
        <v>其他</v>
      </c>
      <c r="AM742" s="73" t="str">
        <f>IF($F742="學生",VLOOKUP($H742,系所名稱!$B$1:$D$122,3,FALSE),"非在校生")</f>
        <v>非在校生</v>
      </c>
      <c r="AN742" s="74" t="str">
        <f t="shared" si="257"/>
        <v>其他</v>
      </c>
      <c r="AO742" s="74" t="str">
        <f t="shared" si="258"/>
        <v>其他</v>
      </c>
    </row>
    <row r="743" spans="1:41">
      <c r="A743" t="s">
        <v>6640</v>
      </c>
      <c r="B743" t="s">
        <v>6641</v>
      </c>
      <c r="C743" t="s">
        <v>6642</v>
      </c>
      <c r="D743" t="s">
        <v>21</v>
      </c>
      <c r="E743" t="s">
        <v>6643</v>
      </c>
      <c r="F743" t="s">
        <v>23</v>
      </c>
      <c r="G743" t="s">
        <v>24</v>
      </c>
      <c r="H743" t="s">
        <v>76</v>
      </c>
      <c r="I743" t="s">
        <v>41</v>
      </c>
      <c r="J743">
        <v>927713828</v>
      </c>
      <c r="K743" t="s">
        <v>6644</v>
      </c>
      <c r="L743" t="s">
        <v>28</v>
      </c>
      <c r="M743" t="s">
        <v>29</v>
      </c>
      <c r="N743" t="s">
        <v>4952</v>
      </c>
      <c r="P743" t="s">
        <v>29</v>
      </c>
      <c r="R743" t="s">
        <v>5919</v>
      </c>
      <c r="S743" t="s">
        <v>6645</v>
      </c>
      <c r="T743" t="s">
        <v>6646</v>
      </c>
      <c r="U743">
        <v>6</v>
      </c>
      <c r="V743" t="s">
        <v>5002</v>
      </c>
      <c r="W743" t="s">
        <v>6687</v>
      </c>
      <c r="X743" s="25" t="s">
        <v>6702</v>
      </c>
      <c r="Y743">
        <v>2</v>
      </c>
      <c r="Z743">
        <v>10</v>
      </c>
      <c r="AA743">
        <v>1</v>
      </c>
      <c r="AB743">
        <v>107</v>
      </c>
      <c r="AC743">
        <v>10</v>
      </c>
      <c r="AD743" t="s">
        <v>30</v>
      </c>
      <c r="AE743" s="74" t="str">
        <f t="shared" si="246"/>
        <v>b06607045許芫瑞</v>
      </c>
      <c r="AF743" s="74">
        <f t="shared" si="251"/>
        <v>0</v>
      </c>
      <c r="AG743" s="74">
        <f t="shared" si="247"/>
        <v>1</v>
      </c>
      <c r="AH743" s="74">
        <f t="shared" si="252"/>
        <v>10</v>
      </c>
      <c r="AI743" s="74">
        <f t="shared" si="253"/>
        <v>0</v>
      </c>
      <c r="AJ743" s="74">
        <f t="shared" si="254"/>
        <v>0</v>
      </c>
      <c r="AK743" s="74">
        <f t="shared" si="255"/>
        <v>0</v>
      </c>
      <c r="AL743" s="73" t="str">
        <f t="shared" si="256"/>
        <v>系</v>
      </c>
      <c r="AM743" s="73" t="str">
        <f>IF($F743="學生",VLOOKUP($H743,系所名稱!$B$1:$D$122,3,FALSE),"非在校生")</f>
        <v>會計</v>
      </c>
      <c r="AN743" s="74" t="str">
        <f t="shared" si="257"/>
        <v>會計系</v>
      </c>
      <c r="AO743" s="74" t="str">
        <f t="shared" si="258"/>
        <v>會計系</v>
      </c>
    </row>
    <row r="744" spans="1:41">
      <c r="A744" t="s">
        <v>422</v>
      </c>
      <c r="B744" t="s">
        <v>423</v>
      </c>
      <c r="C744" t="s">
        <v>424</v>
      </c>
      <c r="D744" t="s">
        <v>21</v>
      </c>
      <c r="E744" t="s">
        <v>425</v>
      </c>
      <c r="F744" t="s">
        <v>23</v>
      </c>
      <c r="G744" t="s">
        <v>67</v>
      </c>
      <c r="H744" t="s">
        <v>123</v>
      </c>
      <c r="I744" t="s">
        <v>41</v>
      </c>
      <c r="J744">
        <v>975566134</v>
      </c>
      <c r="K744" t="s">
        <v>426</v>
      </c>
      <c r="L744" t="s">
        <v>28</v>
      </c>
      <c r="M744" t="s">
        <v>30</v>
      </c>
      <c r="N744">
        <f t="shared" ref="N744:N751" si="265">IF($R744="網路報名",IF($P744="否",1,0),0)</f>
        <v>0</v>
      </c>
      <c r="O744">
        <f t="shared" ref="O744:O751" si="266">IF($R744="網路報名",IF($P744="是",1,0),0)</f>
        <v>1</v>
      </c>
      <c r="P744" t="s">
        <v>29</v>
      </c>
      <c r="R744" s="1" t="s">
        <v>365</v>
      </c>
      <c r="S744" t="s">
        <v>427</v>
      </c>
      <c r="T744" t="s">
        <v>428</v>
      </c>
      <c r="U744">
        <f t="shared" ref="U744:U751" si="267">IF($R744="志工",$AC744*2,IF($R744="網路報名",$AC744,0))</f>
        <v>10</v>
      </c>
      <c r="V744" t="s">
        <v>5002</v>
      </c>
      <c r="W744" t="s">
        <v>5004</v>
      </c>
      <c r="X744" s="88" t="s">
        <v>359</v>
      </c>
      <c r="Y744">
        <v>2</v>
      </c>
      <c r="Z744">
        <v>107</v>
      </c>
      <c r="AA744">
        <v>1</v>
      </c>
      <c r="AB744">
        <v>1</v>
      </c>
      <c r="AC744">
        <v>10</v>
      </c>
      <c r="AD744" t="s">
        <v>30</v>
      </c>
      <c r="AE744" s="74" t="str">
        <f t="shared" si="246"/>
        <v>b05607043許芷菱</v>
      </c>
      <c r="AF744" s="74">
        <f t="shared" si="251"/>
        <v>0</v>
      </c>
      <c r="AG744" s="74">
        <f t="shared" si="247"/>
        <v>1</v>
      </c>
      <c r="AH744" s="74">
        <f t="shared" si="252"/>
        <v>10</v>
      </c>
      <c r="AI744" s="74">
        <f t="shared" si="253"/>
        <v>0</v>
      </c>
      <c r="AJ744" s="74">
        <f t="shared" si="254"/>
        <v>0</v>
      </c>
      <c r="AK744" s="74">
        <f t="shared" si="255"/>
        <v>0</v>
      </c>
      <c r="AL744" s="73" t="str">
        <f t="shared" si="256"/>
        <v>系</v>
      </c>
      <c r="AM744" s="73" t="str">
        <f>IF($F744="學生",VLOOKUP($H744,系所名稱!$B$1:$D$122,3,FALSE),"非在校生")</f>
        <v>其他</v>
      </c>
      <c r="AN744" s="74" t="str">
        <f t="shared" si="257"/>
        <v>其他系所</v>
      </c>
      <c r="AO744" s="74" t="str">
        <f t="shared" si="258"/>
        <v>其他系所</v>
      </c>
    </row>
    <row r="745" spans="1:41">
      <c r="A745" t="s">
        <v>793</v>
      </c>
      <c r="B745" t="s">
        <v>423</v>
      </c>
      <c r="C745" t="s">
        <v>424</v>
      </c>
      <c r="D745" t="s">
        <v>21</v>
      </c>
      <c r="E745" t="s">
        <v>425</v>
      </c>
      <c r="F745" t="s">
        <v>23</v>
      </c>
      <c r="G745" t="s">
        <v>67</v>
      </c>
      <c r="H745" t="s">
        <v>123</v>
      </c>
      <c r="I745" t="s">
        <v>41</v>
      </c>
      <c r="J745">
        <v>975566134</v>
      </c>
      <c r="K745" t="s">
        <v>426</v>
      </c>
      <c r="L745" t="s">
        <v>28</v>
      </c>
      <c r="M745" t="s">
        <v>30</v>
      </c>
      <c r="N745">
        <f t="shared" si="265"/>
        <v>0</v>
      </c>
      <c r="O745">
        <f t="shared" si="266"/>
        <v>1</v>
      </c>
      <c r="P745" t="s">
        <v>29</v>
      </c>
      <c r="R745" t="s">
        <v>775</v>
      </c>
      <c r="S745" t="s">
        <v>794</v>
      </c>
      <c r="T745" t="s">
        <v>428</v>
      </c>
      <c r="U745">
        <f t="shared" si="267"/>
        <v>10</v>
      </c>
      <c r="V745" t="s">
        <v>5002</v>
      </c>
      <c r="W745" t="s">
        <v>5004</v>
      </c>
      <c r="X745" s="25" t="s">
        <v>778</v>
      </c>
      <c r="Y745">
        <v>2</v>
      </c>
      <c r="Z745">
        <v>107</v>
      </c>
      <c r="AA745">
        <v>1</v>
      </c>
      <c r="AB745">
        <v>1</v>
      </c>
      <c r="AC745">
        <v>10</v>
      </c>
      <c r="AE745" s="74" t="str">
        <f t="shared" si="246"/>
        <v>b05607043許芷菱</v>
      </c>
      <c r="AF745" s="74">
        <f t="shared" ref="AF745:AF767" si="268">IF($R745="網路報名",IF($P745="否",1,0),0)</f>
        <v>0</v>
      </c>
      <c r="AG745" s="74">
        <f t="shared" si="247"/>
        <v>1</v>
      </c>
      <c r="AH745" s="74">
        <f t="shared" ref="AH745:AH767" si="269">IF(R745="志工",AC745*2,IF(AG745=1,AC745,0))</f>
        <v>10</v>
      </c>
      <c r="AI745" s="74">
        <f t="shared" ref="AI745:AI767" si="270">IF(AB745=1,IF(AF745=1,1,0),0)</f>
        <v>0</v>
      </c>
      <c r="AJ745" s="74">
        <f t="shared" ref="AJ745:AJ767" si="271">IF(R745="現場報名",1,0)</f>
        <v>0</v>
      </c>
      <c r="AK745" s="74">
        <f t="shared" ref="AK745:AK767" si="272">IF(R745="志工",1,0)</f>
        <v>0</v>
      </c>
      <c r="AL745" s="73" t="str">
        <f t="shared" ref="AL745:AL767" si="273">IF($F745="學生",IF($I745="學士班","系","所"),"其他")</f>
        <v>系</v>
      </c>
      <c r="AM745" s="73" t="str">
        <f>IF($F745="學生",VLOOKUP($H745,系所名稱!$B$1:$D$122,3,FALSE),"非在校生")</f>
        <v>其他</v>
      </c>
      <c r="AN745" s="74" t="str">
        <f t="shared" ref="AN745:AN767" si="274">IF($AM745="EMBA","EMBA",IF($AM745="GMBA","GMBA",IF($AM745="EiMBA","EiMBA",IF($AM745="其他","其他系所",IF($AM745="非在校生","其他",CONCATENATE($AM745,$AL745))))))</f>
        <v>其他系所</v>
      </c>
      <c r="AO745" s="74" t="str">
        <f t="shared" ref="AO745:AO767" si="275">IF($AN745="會計所","會研所",$AN745)</f>
        <v>其他系所</v>
      </c>
    </row>
    <row r="746" spans="1:41">
      <c r="A746" t="s">
        <v>1092</v>
      </c>
      <c r="B746" t="s">
        <v>423</v>
      </c>
      <c r="C746" t="s">
        <v>424</v>
      </c>
      <c r="D746" t="s">
        <v>21</v>
      </c>
      <c r="E746" t="s">
        <v>425</v>
      </c>
      <c r="F746" t="s">
        <v>23</v>
      </c>
      <c r="G746" t="s">
        <v>67</v>
      </c>
      <c r="H746" t="s">
        <v>123</v>
      </c>
      <c r="I746" t="s">
        <v>41</v>
      </c>
      <c r="J746">
        <v>975566134</v>
      </c>
      <c r="K746" t="s">
        <v>426</v>
      </c>
      <c r="L746" t="s">
        <v>28</v>
      </c>
      <c r="M746" t="s">
        <v>30</v>
      </c>
      <c r="N746">
        <f t="shared" si="265"/>
        <v>0</v>
      </c>
      <c r="O746">
        <f t="shared" si="266"/>
        <v>1</v>
      </c>
      <c r="P746" t="s">
        <v>29</v>
      </c>
      <c r="R746" t="s">
        <v>1063</v>
      </c>
      <c r="S746" t="s">
        <v>427</v>
      </c>
      <c r="T746" t="s">
        <v>428</v>
      </c>
      <c r="U746">
        <f t="shared" si="267"/>
        <v>10</v>
      </c>
      <c r="V746" t="s">
        <v>5002</v>
      </c>
      <c r="W746" t="s">
        <v>5004</v>
      </c>
      <c r="X746" s="25" t="s">
        <v>1065</v>
      </c>
      <c r="Y746">
        <v>2</v>
      </c>
      <c r="Z746">
        <v>107</v>
      </c>
      <c r="AA746">
        <v>1</v>
      </c>
      <c r="AB746">
        <v>1</v>
      </c>
      <c r="AC746">
        <v>10</v>
      </c>
      <c r="AD746" t="s">
        <v>30</v>
      </c>
      <c r="AE746" s="74" t="str">
        <f t="shared" si="246"/>
        <v>b05607043許芷菱</v>
      </c>
      <c r="AF746" s="74">
        <f t="shared" si="268"/>
        <v>0</v>
      </c>
      <c r="AG746" s="74">
        <f t="shared" si="247"/>
        <v>1</v>
      </c>
      <c r="AH746" s="74">
        <f t="shared" si="269"/>
        <v>10</v>
      </c>
      <c r="AI746" s="74">
        <f t="shared" si="270"/>
        <v>0</v>
      </c>
      <c r="AJ746" s="74">
        <f t="shared" si="271"/>
        <v>0</v>
      </c>
      <c r="AK746" s="74">
        <f t="shared" si="272"/>
        <v>0</v>
      </c>
      <c r="AL746" s="73" t="str">
        <f t="shared" si="273"/>
        <v>系</v>
      </c>
      <c r="AM746" s="73" t="str">
        <f>IF($F746="學生",VLOOKUP($H746,系所名稱!$B$1:$D$122,3,FALSE),"非在校生")</f>
        <v>其他</v>
      </c>
      <c r="AN746" s="74" t="str">
        <f t="shared" si="274"/>
        <v>其他系所</v>
      </c>
      <c r="AO746" s="74" t="str">
        <f t="shared" si="275"/>
        <v>其他系所</v>
      </c>
    </row>
    <row r="747" spans="1:41">
      <c r="A747" t="s">
        <v>793</v>
      </c>
      <c r="B747" t="s">
        <v>423</v>
      </c>
      <c r="C747" t="s">
        <v>424</v>
      </c>
      <c r="D747" t="s">
        <v>21</v>
      </c>
      <c r="E747" t="s">
        <v>425</v>
      </c>
      <c r="F747" t="s">
        <v>23</v>
      </c>
      <c r="G747" t="s">
        <v>67</v>
      </c>
      <c r="H747" t="s">
        <v>123</v>
      </c>
      <c r="I747" t="s">
        <v>41</v>
      </c>
      <c r="J747">
        <v>975566134</v>
      </c>
      <c r="K747" t="s">
        <v>426</v>
      </c>
      <c r="L747" t="s">
        <v>28</v>
      </c>
      <c r="M747" t="s">
        <v>30</v>
      </c>
      <c r="N747">
        <f t="shared" si="265"/>
        <v>0</v>
      </c>
      <c r="O747">
        <f t="shared" si="266"/>
        <v>1</v>
      </c>
      <c r="P747" t="s">
        <v>29</v>
      </c>
      <c r="R747" t="s">
        <v>1727</v>
      </c>
      <c r="S747" t="s">
        <v>794</v>
      </c>
      <c r="T747" t="s">
        <v>428</v>
      </c>
      <c r="U747">
        <f t="shared" si="267"/>
        <v>10</v>
      </c>
      <c r="V747" t="s">
        <v>5002</v>
      </c>
      <c r="W747" t="s">
        <v>5004</v>
      </c>
      <c r="X747" s="25" t="s">
        <v>1567</v>
      </c>
      <c r="Y747">
        <v>2</v>
      </c>
      <c r="Z747">
        <v>107</v>
      </c>
      <c r="AA747">
        <v>1</v>
      </c>
      <c r="AB747">
        <v>1</v>
      </c>
      <c r="AC747">
        <v>10</v>
      </c>
      <c r="AE747" s="74" t="str">
        <f t="shared" si="246"/>
        <v>b05607043許芷菱</v>
      </c>
      <c r="AF747" s="74">
        <f t="shared" si="268"/>
        <v>0</v>
      </c>
      <c r="AG747" s="74">
        <f t="shared" si="247"/>
        <v>1</v>
      </c>
      <c r="AH747" s="74">
        <f t="shared" si="269"/>
        <v>10</v>
      </c>
      <c r="AI747" s="74">
        <f t="shared" si="270"/>
        <v>0</v>
      </c>
      <c r="AJ747" s="74">
        <f t="shared" si="271"/>
        <v>0</v>
      </c>
      <c r="AK747" s="74">
        <f t="shared" si="272"/>
        <v>0</v>
      </c>
      <c r="AL747" s="73" t="str">
        <f t="shared" si="273"/>
        <v>系</v>
      </c>
      <c r="AM747" s="73" t="str">
        <f>IF($F747="學生",VLOOKUP($H747,系所名稱!$B$1:$D$122,3,FALSE),"非在校生")</f>
        <v>其他</v>
      </c>
      <c r="AN747" s="74" t="str">
        <f t="shared" si="274"/>
        <v>其他系所</v>
      </c>
      <c r="AO747" s="74" t="str">
        <f t="shared" si="275"/>
        <v>其他系所</v>
      </c>
    </row>
    <row r="748" spans="1:41">
      <c r="A748" t="s">
        <v>2190</v>
      </c>
      <c r="B748" t="s">
        <v>423</v>
      </c>
      <c r="C748" t="s">
        <v>424</v>
      </c>
      <c r="D748" t="s">
        <v>21</v>
      </c>
      <c r="E748" t="s">
        <v>425</v>
      </c>
      <c r="F748" t="s">
        <v>23</v>
      </c>
      <c r="G748" t="s">
        <v>67</v>
      </c>
      <c r="H748" t="s">
        <v>123</v>
      </c>
      <c r="I748" t="s">
        <v>41</v>
      </c>
      <c r="J748">
        <v>975566134</v>
      </c>
      <c r="K748" t="s">
        <v>426</v>
      </c>
      <c r="L748" t="s">
        <v>28</v>
      </c>
      <c r="M748" t="s">
        <v>30</v>
      </c>
      <c r="N748">
        <f t="shared" si="265"/>
        <v>0</v>
      </c>
      <c r="O748">
        <f t="shared" si="266"/>
        <v>1</v>
      </c>
      <c r="P748" t="s">
        <v>29</v>
      </c>
      <c r="R748" t="s">
        <v>2002</v>
      </c>
      <c r="S748" t="s">
        <v>427</v>
      </c>
      <c r="T748" t="s">
        <v>428</v>
      </c>
      <c r="U748">
        <f t="shared" si="267"/>
        <v>10</v>
      </c>
      <c r="V748" t="s">
        <v>5002</v>
      </c>
      <c r="W748" t="s">
        <v>5004</v>
      </c>
      <c r="X748" s="25" t="s">
        <v>1996</v>
      </c>
      <c r="Y748">
        <v>2</v>
      </c>
      <c r="Z748">
        <v>107</v>
      </c>
      <c r="AA748">
        <v>1</v>
      </c>
      <c r="AB748">
        <v>1</v>
      </c>
      <c r="AC748">
        <v>10</v>
      </c>
      <c r="AD748" t="s">
        <v>30</v>
      </c>
      <c r="AE748" s="74" t="str">
        <f t="shared" si="246"/>
        <v>b05607043許芷菱</v>
      </c>
      <c r="AF748" s="74">
        <f t="shared" si="268"/>
        <v>0</v>
      </c>
      <c r="AG748" s="74">
        <f t="shared" si="247"/>
        <v>1</v>
      </c>
      <c r="AH748" s="74">
        <f t="shared" si="269"/>
        <v>10</v>
      </c>
      <c r="AI748" s="74">
        <f t="shared" si="270"/>
        <v>0</v>
      </c>
      <c r="AJ748" s="74">
        <f t="shared" si="271"/>
        <v>0</v>
      </c>
      <c r="AK748" s="74">
        <f t="shared" si="272"/>
        <v>0</v>
      </c>
      <c r="AL748" s="73" t="str">
        <f t="shared" si="273"/>
        <v>系</v>
      </c>
      <c r="AM748" s="73" t="str">
        <f>IF($F748="學生",VLOOKUP($H748,系所名稱!$B$1:$D$122,3,FALSE),"非在校生")</f>
        <v>其他</v>
      </c>
      <c r="AN748" s="74" t="str">
        <f t="shared" si="274"/>
        <v>其他系所</v>
      </c>
      <c r="AO748" s="74" t="str">
        <f t="shared" si="275"/>
        <v>其他系所</v>
      </c>
    </row>
    <row r="749" spans="1:41">
      <c r="A749" t="s">
        <v>3035</v>
      </c>
      <c r="B749" t="s">
        <v>423</v>
      </c>
      <c r="C749" t="s">
        <v>424</v>
      </c>
      <c r="D749" t="s">
        <v>21</v>
      </c>
      <c r="E749" t="s">
        <v>425</v>
      </c>
      <c r="F749" t="s">
        <v>23</v>
      </c>
      <c r="G749" t="s">
        <v>67</v>
      </c>
      <c r="H749" t="s">
        <v>123</v>
      </c>
      <c r="I749" t="s">
        <v>41</v>
      </c>
      <c r="J749">
        <v>975566134</v>
      </c>
      <c r="K749" t="s">
        <v>426</v>
      </c>
      <c r="L749" t="s">
        <v>28</v>
      </c>
      <c r="M749" t="s">
        <v>30</v>
      </c>
      <c r="N749">
        <f t="shared" si="265"/>
        <v>0</v>
      </c>
      <c r="O749">
        <f t="shared" si="266"/>
        <v>1</v>
      </c>
      <c r="P749" t="s">
        <v>29</v>
      </c>
      <c r="R749" s="78" t="s">
        <v>2794</v>
      </c>
      <c r="S749" t="s">
        <v>297</v>
      </c>
      <c r="T749" t="s">
        <v>428</v>
      </c>
      <c r="U749">
        <f t="shared" si="267"/>
        <v>10</v>
      </c>
      <c r="V749" t="s">
        <v>5002</v>
      </c>
      <c r="W749" t="s">
        <v>5004</v>
      </c>
      <c r="X749" s="25" t="s">
        <v>3292</v>
      </c>
      <c r="Y749">
        <v>2</v>
      </c>
      <c r="Z749">
        <v>107</v>
      </c>
      <c r="AA749">
        <v>1</v>
      </c>
      <c r="AB749">
        <v>1</v>
      </c>
      <c r="AC749">
        <v>10</v>
      </c>
      <c r="AD749" t="s">
        <v>30</v>
      </c>
      <c r="AE749" s="74" t="str">
        <f t="shared" si="246"/>
        <v>b05607043許芷菱</v>
      </c>
      <c r="AF749" s="74">
        <f t="shared" si="268"/>
        <v>0</v>
      </c>
      <c r="AG749" s="74">
        <f t="shared" si="247"/>
        <v>1</v>
      </c>
      <c r="AH749" s="74">
        <f t="shared" si="269"/>
        <v>10</v>
      </c>
      <c r="AI749" s="74">
        <f t="shared" si="270"/>
        <v>0</v>
      </c>
      <c r="AJ749" s="74">
        <f t="shared" si="271"/>
        <v>0</v>
      </c>
      <c r="AK749" s="74">
        <f t="shared" si="272"/>
        <v>0</v>
      </c>
      <c r="AL749" s="73" t="str">
        <f t="shared" si="273"/>
        <v>系</v>
      </c>
      <c r="AM749" s="73" t="str">
        <f>IF($F749="學生",VLOOKUP($H749,系所名稱!$B$1:$D$122,3,FALSE),"非在校生")</f>
        <v>其他</v>
      </c>
      <c r="AN749" s="74" t="str">
        <f t="shared" si="274"/>
        <v>其他系所</v>
      </c>
      <c r="AO749" s="74" t="str">
        <f t="shared" si="275"/>
        <v>其他系所</v>
      </c>
    </row>
    <row r="750" spans="1:41">
      <c r="A750" t="s">
        <v>4050</v>
      </c>
      <c r="B750" t="s">
        <v>423</v>
      </c>
      <c r="C750" t="s">
        <v>424</v>
      </c>
      <c r="D750" t="s">
        <v>21</v>
      </c>
      <c r="E750" t="s">
        <v>425</v>
      </c>
      <c r="F750" t="s">
        <v>23</v>
      </c>
      <c r="G750" t="s">
        <v>67</v>
      </c>
      <c r="H750" t="s">
        <v>123</v>
      </c>
      <c r="I750" t="s">
        <v>41</v>
      </c>
      <c r="J750">
        <v>975566134</v>
      </c>
      <c r="K750" t="s">
        <v>426</v>
      </c>
      <c r="L750" t="s">
        <v>28</v>
      </c>
      <c r="M750" t="s">
        <v>30</v>
      </c>
      <c r="N750">
        <f t="shared" si="265"/>
        <v>0</v>
      </c>
      <c r="O750">
        <f t="shared" si="266"/>
        <v>1</v>
      </c>
      <c r="P750" t="s">
        <v>29</v>
      </c>
      <c r="R750" t="s">
        <v>31</v>
      </c>
      <c r="S750" t="s">
        <v>794</v>
      </c>
      <c r="T750" t="s">
        <v>428</v>
      </c>
      <c r="U750">
        <f t="shared" si="267"/>
        <v>10</v>
      </c>
      <c r="V750" t="s">
        <v>5002</v>
      </c>
      <c r="W750" t="s">
        <v>5004</v>
      </c>
      <c r="X750" s="25" t="s">
        <v>3816</v>
      </c>
      <c r="Y750">
        <v>2</v>
      </c>
      <c r="Z750">
        <v>107</v>
      </c>
      <c r="AA750">
        <v>1</v>
      </c>
      <c r="AB750">
        <v>1</v>
      </c>
      <c r="AC750">
        <v>10</v>
      </c>
      <c r="AD750" t="s">
        <v>30</v>
      </c>
      <c r="AE750" s="74" t="str">
        <f t="shared" si="246"/>
        <v>b05607043許芷菱</v>
      </c>
      <c r="AF750" s="74">
        <f t="shared" si="268"/>
        <v>0</v>
      </c>
      <c r="AG750" s="74">
        <f t="shared" si="247"/>
        <v>1</v>
      </c>
      <c r="AH750" s="74">
        <f t="shared" si="269"/>
        <v>10</v>
      </c>
      <c r="AI750" s="74">
        <f t="shared" si="270"/>
        <v>0</v>
      </c>
      <c r="AJ750" s="74">
        <f t="shared" si="271"/>
        <v>0</v>
      </c>
      <c r="AK750" s="74">
        <f t="shared" si="272"/>
        <v>0</v>
      </c>
      <c r="AL750" s="73" t="str">
        <f t="shared" si="273"/>
        <v>系</v>
      </c>
      <c r="AM750" s="73" t="str">
        <f>IF($F750="學生",VLOOKUP($H750,系所名稱!$B$1:$D$122,3,FALSE),"非在校生")</f>
        <v>其他</v>
      </c>
      <c r="AN750" s="74" t="str">
        <f t="shared" si="274"/>
        <v>其他系所</v>
      </c>
      <c r="AO750" s="74" t="str">
        <f t="shared" si="275"/>
        <v>其他系所</v>
      </c>
    </row>
    <row r="751" spans="1:41">
      <c r="A751" t="s">
        <v>1169</v>
      </c>
      <c r="B751" t="s">
        <v>1170</v>
      </c>
      <c r="C751" t="s">
        <v>1171</v>
      </c>
      <c r="D751" t="s">
        <v>38</v>
      </c>
      <c r="E751" t="s">
        <v>1172</v>
      </c>
      <c r="F751" t="s">
        <v>23</v>
      </c>
      <c r="G751" t="s">
        <v>58</v>
      </c>
      <c r="H751" t="s">
        <v>1173</v>
      </c>
      <c r="I751" t="s">
        <v>50</v>
      </c>
      <c r="J751">
        <v>936256513</v>
      </c>
      <c r="K751" t="s">
        <v>1174</v>
      </c>
      <c r="L751" t="s">
        <v>28</v>
      </c>
      <c r="M751" t="s">
        <v>30</v>
      </c>
      <c r="N751">
        <f t="shared" si="265"/>
        <v>1</v>
      </c>
      <c r="O751">
        <f t="shared" si="266"/>
        <v>0</v>
      </c>
      <c r="P751" t="s">
        <v>30</v>
      </c>
      <c r="R751" s="78" t="s">
        <v>1063</v>
      </c>
      <c r="S751" t="s">
        <v>1175</v>
      </c>
      <c r="T751" t="s">
        <v>1176</v>
      </c>
      <c r="U751">
        <f t="shared" si="267"/>
        <v>10</v>
      </c>
      <c r="V751" t="s">
        <v>5002</v>
      </c>
      <c r="W751" t="s">
        <v>5004</v>
      </c>
      <c r="X751" s="25" t="s">
        <v>1065</v>
      </c>
      <c r="Y751">
        <v>2</v>
      </c>
      <c r="Z751">
        <v>107</v>
      </c>
      <c r="AA751">
        <v>1</v>
      </c>
      <c r="AB751">
        <v>1</v>
      </c>
      <c r="AC751">
        <v>10</v>
      </c>
      <c r="AD751" t="s">
        <v>30</v>
      </c>
      <c r="AE751" s="74" t="str">
        <f t="shared" si="246"/>
        <v>r05124013許家愷</v>
      </c>
      <c r="AF751" s="74">
        <f t="shared" si="268"/>
        <v>1</v>
      </c>
      <c r="AG751" s="74">
        <f t="shared" si="247"/>
        <v>0</v>
      </c>
      <c r="AH751" s="74">
        <f t="shared" si="269"/>
        <v>0</v>
      </c>
      <c r="AI751" s="74">
        <f t="shared" si="270"/>
        <v>1</v>
      </c>
      <c r="AJ751" s="74">
        <f t="shared" si="271"/>
        <v>0</v>
      </c>
      <c r="AK751" s="74">
        <f t="shared" si="272"/>
        <v>0</v>
      </c>
      <c r="AL751" s="73" t="str">
        <f t="shared" si="273"/>
        <v>所</v>
      </c>
      <c r="AM751" s="73" t="str">
        <f>IF($F751="學生",VLOOKUP($H751,系所名稱!$B$1:$D$122,3,FALSE),"非在校生")</f>
        <v>其他</v>
      </c>
      <c r="AN751" s="74" t="str">
        <f t="shared" si="274"/>
        <v>其他系所</v>
      </c>
      <c r="AO751" s="74" t="str">
        <f t="shared" si="275"/>
        <v>其他系所</v>
      </c>
    </row>
    <row r="752" spans="1:41">
      <c r="A752" t="s">
        <v>6136</v>
      </c>
      <c r="B752" t="s">
        <v>6137</v>
      </c>
      <c r="C752" t="s">
        <v>6138</v>
      </c>
      <c r="D752" t="s">
        <v>21</v>
      </c>
      <c r="E752" t="s">
        <v>6139</v>
      </c>
      <c r="F752" t="s">
        <v>23</v>
      </c>
      <c r="G752" t="s">
        <v>24</v>
      </c>
      <c r="H752" t="s">
        <v>257</v>
      </c>
      <c r="I752" t="s">
        <v>41</v>
      </c>
      <c r="J752">
        <v>983788394</v>
      </c>
      <c r="K752" t="s">
        <v>6140</v>
      </c>
      <c r="L752" t="s">
        <v>28</v>
      </c>
      <c r="M752" t="s">
        <v>30</v>
      </c>
      <c r="N752" t="s">
        <v>4952</v>
      </c>
      <c r="P752" t="s">
        <v>29</v>
      </c>
      <c r="R752" s="78" t="s">
        <v>6071</v>
      </c>
      <c r="S752" t="s">
        <v>2416</v>
      </c>
      <c r="T752" t="s">
        <v>6141</v>
      </c>
      <c r="U752">
        <v>6</v>
      </c>
      <c r="V752" t="s">
        <v>5002</v>
      </c>
      <c r="W752" t="s">
        <v>6687</v>
      </c>
      <c r="X752" s="25" t="s">
        <v>6686</v>
      </c>
      <c r="Y752">
        <v>2</v>
      </c>
      <c r="Z752">
        <v>107</v>
      </c>
      <c r="AA752">
        <v>1</v>
      </c>
      <c r="AB752">
        <v>1</v>
      </c>
      <c r="AC752">
        <v>10</v>
      </c>
      <c r="AD752" t="s">
        <v>30</v>
      </c>
      <c r="AE752" s="74" t="str">
        <f t="shared" si="246"/>
        <v>b06703004許家寧</v>
      </c>
      <c r="AF752" s="74">
        <f t="shared" si="268"/>
        <v>0</v>
      </c>
      <c r="AG752" s="74">
        <f t="shared" si="247"/>
        <v>1</v>
      </c>
      <c r="AH752" s="74">
        <f t="shared" si="269"/>
        <v>10</v>
      </c>
      <c r="AI752" s="74">
        <f t="shared" si="270"/>
        <v>0</v>
      </c>
      <c r="AJ752" s="74">
        <f t="shared" si="271"/>
        <v>0</v>
      </c>
      <c r="AK752" s="74">
        <f t="shared" si="272"/>
        <v>0</v>
      </c>
      <c r="AL752" s="73" t="str">
        <f t="shared" si="273"/>
        <v>系</v>
      </c>
      <c r="AM752" s="73" t="str">
        <f>IF($F752="學生",VLOOKUP($H752,系所名稱!$B$1:$D$122,3,FALSE),"非在校生")</f>
        <v>財金</v>
      </c>
      <c r="AN752" s="74" t="str">
        <f t="shared" si="274"/>
        <v>財金系</v>
      </c>
      <c r="AO752" s="74" t="str">
        <f t="shared" si="275"/>
        <v>財金系</v>
      </c>
    </row>
    <row r="753" spans="1:41">
      <c r="A753" t="s">
        <v>6370</v>
      </c>
      <c r="B753" t="s">
        <v>6137</v>
      </c>
      <c r="C753" t="s">
        <v>6138</v>
      </c>
      <c r="D753" t="s">
        <v>21</v>
      </c>
      <c r="E753" t="s">
        <v>6139</v>
      </c>
      <c r="F753" t="s">
        <v>23</v>
      </c>
      <c r="G753" t="s">
        <v>24</v>
      </c>
      <c r="H753" t="s">
        <v>257</v>
      </c>
      <c r="I753" t="s">
        <v>41</v>
      </c>
      <c r="J753">
        <v>983788394</v>
      </c>
      <c r="K753" t="s">
        <v>6140</v>
      </c>
      <c r="L753" t="s">
        <v>28</v>
      </c>
      <c r="M753" t="s">
        <v>30</v>
      </c>
      <c r="N753" t="s">
        <v>4952</v>
      </c>
      <c r="P753" t="s">
        <v>29</v>
      </c>
      <c r="R753" t="s">
        <v>5919</v>
      </c>
      <c r="S753" t="s">
        <v>2416</v>
      </c>
      <c r="T753" t="s">
        <v>6141</v>
      </c>
      <c r="U753">
        <v>6</v>
      </c>
      <c r="V753" t="s">
        <v>5002</v>
      </c>
      <c r="W753" t="s">
        <v>6687</v>
      </c>
      <c r="X753" s="25" t="s">
        <v>6700</v>
      </c>
      <c r="Y753">
        <v>2</v>
      </c>
      <c r="Z753">
        <v>107</v>
      </c>
      <c r="AA753">
        <v>1</v>
      </c>
      <c r="AB753">
        <v>1</v>
      </c>
      <c r="AC753">
        <v>10</v>
      </c>
      <c r="AD753" t="s">
        <v>30</v>
      </c>
      <c r="AE753" s="74" t="str">
        <f t="shared" si="246"/>
        <v>b06703004許家寧</v>
      </c>
      <c r="AF753" s="74">
        <f t="shared" si="268"/>
        <v>0</v>
      </c>
      <c r="AG753" s="74">
        <f t="shared" si="247"/>
        <v>1</v>
      </c>
      <c r="AH753" s="74">
        <f t="shared" si="269"/>
        <v>10</v>
      </c>
      <c r="AI753" s="74">
        <f t="shared" si="270"/>
        <v>0</v>
      </c>
      <c r="AJ753" s="74">
        <f t="shared" si="271"/>
        <v>0</v>
      </c>
      <c r="AK753" s="74">
        <f t="shared" si="272"/>
        <v>0</v>
      </c>
      <c r="AL753" s="73" t="str">
        <f t="shared" si="273"/>
        <v>系</v>
      </c>
      <c r="AM753" s="73" t="str">
        <f>IF($F753="學生",VLOOKUP($H753,系所名稱!$B$1:$D$122,3,FALSE),"非在校生")</f>
        <v>財金</v>
      </c>
      <c r="AN753" s="74" t="str">
        <f t="shared" si="274"/>
        <v>財金系</v>
      </c>
      <c r="AO753" s="74" t="str">
        <f t="shared" si="275"/>
        <v>財金系</v>
      </c>
    </row>
    <row r="754" spans="1:41">
      <c r="A754" t="s">
        <v>2455</v>
      </c>
      <c r="B754" t="s">
        <v>2456</v>
      </c>
      <c r="C754" t="s">
        <v>2457</v>
      </c>
      <c r="D754" t="s">
        <v>38</v>
      </c>
      <c r="E754" t="s">
        <v>2458</v>
      </c>
      <c r="F754" t="s">
        <v>23</v>
      </c>
      <c r="G754" t="s">
        <v>24</v>
      </c>
      <c r="H754" t="s">
        <v>187</v>
      </c>
      <c r="I754" t="s">
        <v>41</v>
      </c>
      <c r="J754">
        <v>970624796</v>
      </c>
      <c r="K754" t="s">
        <v>2459</v>
      </c>
      <c r="L754" t="s">
        <v>28</v>
      </c>
      <c r="M754" t="s">
        <v>30</v>
      </c>
      <c r="N754">
        <f>IF($R754="網路報名",IF($P754="否",1,0),0)</f>
        <v>0</v>
      </c>
      <c r="O754">
        <f>IF($R754="網路報名",IF($P754="是",1,0),0)</f>
        <v>1</v>
      </c>
      <c r="P754" t="s">
        <v>29</v>
      </c>
      <c r="R754" t="s">
        <v>2021</v>
      </c>
      <c r="S754" t="s">
        <v>738</v>
      </c>
      <c r="T754" t="s">
        <v>2460</v>
      </c>
      <c r="U754">
        <f>IF($R754="志工",$AC754*2,IF($R754="網路報名",$AC754,0))</f>
        <v>10</v>
      </c>
      <c r="V754" t="s">
        <v>5002</v>
      </c>
      <c r="W754" t="s">
        <v>5004</v>
      </c>
      <c r="X754" s="25" t="s">
        <v>1996</v>
      </c>
      <c r="Y754">
        <v>2</v>
      </c>
      <c r="Z754">
        <v>107</v>
      </c>
      <c r="AA754">
        <v>1</v>
      </c>
      <c r="AB754">
        <v>1</v>
      </c>
      <c r="AC754">
        <v>10</v>
      </c>
      <c r="AD754" t="s">
        <v>29</v>
      </c>
      <c r="AE754" s="74" t="str">
        <f t="shared" si="246"/>
        <v>b04701141許晉毓</v>
      </c>
      <c r="AF754" s="74">
        <f t="shared" si="268"/>
        <v>0</v>
      </c>
      <c r="AG754" s="74">
        <f t="shared" si="247"/>
        <v>1</v>
      </c>
      <c r="AH754" s="74">
        <f t="shared" si="269"/>
        <v>10</v>
      </c>
      <c r="AI754" s="74">
        <f t="shared" si="270"/>
        <v>0</v>
      </c>
      <c r="AJ754" s="74">
        <f t="shared" si="271"/>
        <v>0</v>
      </c>
      <c r="AK754" s="74">
        <f t="shared" si="272"/>
        <v>0</v>
      </c>
      <c r="AL754" s="73" t="str">
        <f t="shared" si="273"/>
        <v>系</v>
      </c>
      <c r="AM754" s="73" t="str">
        <f>IF($F754="學生",VLOOKUP($H754,系所名稱!$B$1:$D$122,3,FALSE),"非在校生")</f>
        <v>工管</v>
      </c>
      <c r="AN754" s="74" t="str">
        <f t="shared" si="274"/>
        <v>工管系</v>
      </c>
      <c r="AO754" s="74" t="str">
        <f t="shared" si="275"/>
        <v>工管系</v>
      </c>
    </row>
    <row r="755" spans="1:41">
      <c r="A755" t="s">
        <v>3036</v>
      </c>
      <c r="B755" t="s">
        <v>2456</v>
      </c>
      <c r="C755" t="s">
        <v>2457</v>
      </c>
      <c r="D755" t="s">
        <v>38</v>
      </c>
      <c r="E755" t="s">
        <v>2458</v>
      </c>
      <c r="F755" t="s">
        <v>23</v>
      </c>
      <c r="G755" t="s">
        <v>24</v>
      </c>
      <c r="H755" t="s">
        <v>187</v>
      </c>
      <c r="I755" t="s">
        <v>41</v>
      </c>
      <c r="J755">
        <v>970624796</v>
      </c>
      <c r="K755" t="s">
        <v>2459</v>
      </c>
      <c r="L755" t="s">
        <v>28</v>
      </c>
      <c r="M755" t="s">
        <v>30</v>
      </c>
      <c r="N755">
        <f>IF($R755="網路報名",IF($P755="否",1,0),0)</f>
        <v>0</v>
      </c>
      <c r="O755">
        <f>IF($R755="網路報名",IF($P755="是",1,0),0)</f>
        <v>1</v>
      </c>
      <c r="P755" t="s">
        <v>29</v>
      </c>
      <c r="R755" t="s">
        <v>2794</v>
      </c>
      <c r="S755" t="s">
        <v>738</v>
      </c>
      <c r="T755" t="s">
        <v>2460</v>
      </c>
      <c r="U755">
        <f>IF($R755="志工",$AC755*2,IF($R755="網路報名",$AC755,0))</f>
        <v>10</v>
      </c>
      <c r="V755" t="s">
        <v>5002</v>
      </c>
      <c r="W755" t="s">
        <v>5004</v>
      </c>
      <c r="X755" s="25" t="s">
        <v>3292</v>
      </c>
      <c r="Y755">
        <v>2</v>
      </c>
      <c r="Z755">
        <v>107</v>
      </c>
      <c r="AA755">
        <v>1</v>
      </c>
      <c r="AB755">
        <v>1</v>
      </c>
      <c r="AC755">
        <v>10</v>
      </c>
      <c r="AD755" t="s">
        <v>2833</v>
      </c>
      <c r="AE755" s="74" t="str">
        <f t="shared" si="246"/>
        <v>b04701141許晉毓</v>
      </c>
      <c r="AF755" s="74">
        <f t="shared" si="268"/>
        <v>0</v>
      </c>
      <c r="AG755" s="74">
        <f t="shared" si="247"/>
        <v>1</v>
      </c>
      <c r="AH755" s="74">
        <f t="shared" si="269"/>
        <v>10</v>
      </c>
      <c r="AI755" s="74">
        <f t="shared" si="270"/>
        <v>0</v>
      </c>
      <c r="AJ755" s="74">
        <f t="shared" si="271"/>
        <v>0</v>
      </c>
      <c r="AK755" s="74">
        <f t="shared" si="272"/>
        <v>0</v>
      </c>
      <c r="AL755" s="73" t="str">
        <f t="shared" si="273"/>
        <v>系</v>
      </c>
      <c r="AM755" s="73" t="str">
        <f>IF($F755="學生",VLOOKUP($H755,系所名稱!$B$1:$D$122,3,FALSE),"非在校生")</f>
        <v>工管</v>
      </c>
      <c r="AN755" s="74" t="str">
        <f t="shared" si="274"/>
        <v>工管系</v>
      </c>
      <c r="AO755" s="74" t="str">
        <f t="shared" si="275"/>
        <v>工管系</v>
      </c>
    </row>
    <row r="756" spans="1:41">
      <c r="A756" t="s">
        <v>1228</v>
      </c>
      <c r="B756" t="s">
        <v>2456</v>
      </c>
      <c r="C756" t="s">
        <v>2457</v>
      </c>
      <c r="D756" t="s">
        <v>38</v>
      </c>
      <c r="E756" t="s">
        <v>2458</v>
      </c>
      <c r="F756" t="s">
        <v>23</v>
      </c>
      <c r="G756" t="s">
        <v>24</v>
      </c>
      <c r="H756" t="s">
        <v>187</v>
      </c>
      <c r="I756" t="s">
        <v>41</v>
      </c>
      <c r="J756">
        <v>970624796</v>
      </c>
      <c r="K756" t="s">
        <v>2459</v>
      </c>
      <c r="L756" t="s">
        <v>28</v>
      </c>
      <c r="M756" t="s">
        <v>30</v>
      </c>
      <c r="N756">
        <f>IF($R756="網路報名",IF($P756="否",1,0),0)</f>
        <v>1</v>
      </c>
      <c r="O756">
        <f>IF($R756="網路報名",IF($P756="是",1,0),0)</f>
        <v>0</v>
      </c>
      <c r="P756" t="s">
        <v>30</v>
      </c>
      <c r="R756" t="s">
        <v>3818</v>
      </c>
      <c r="S756" t="s">
        <v>738</v>
      </c>
      <c r="T756" t="s">
        <v>2460</v>
      </c>
      <c r="U756">
        <f>IF($R756="志工",$AC756*2,IF($R756="網路報名",$AC756,0))</f>
        <v>10</v>
      </c>
      <c r="V756" t="s">
        <v>5002</v>
      </c>
      <c r="W756" t="s">
        <v>5004</v>
      </c>
      <c r="X756" s="25" t="s">
        <v>3816</v>
      </c>
      <c r="Y756">
        <v>2</v>
      </c>
      <c r="Z756">
        <v>107</v>
      </c>
      <c r="AA756">
        <v>1</v>
      </c>
      <c r="AB756">
        <v>1</v>
      </c>
      <c r="AC756">
        <v>10</v>
      </c>
      <c r="AD756" t="s">
        <v>2833</v>
      </c>
      <c r="AE756" s="74" t="str">
        <f t="shared" si="246"/>
        <v>b04701141許晉毓</v>
      </c>
      <c r="AF756" s="74">
        <f t="shared" si="268"/>
        <v>1</v>
      </c>
      <c r="AG756" s="74">
        <f t="shared" si="247"/>
        <v>0</v>
      </c>
      <c r="AH756" s="74">
        <f t="shared" si="269"/>
        <v>0</v>
      </c>
      <c r="AI756" s="74">
        <f t="shared" si="270"/>
        <v>1</v>
      </c>
      <c r="AJ756" s="74">
        <f t="shared" si="271"/>
        <v>0</v>
      </c>
      <c r="AK756" s="74">
        <f t="shared" si="272"/>
        <v>0</v>
      </c>
      <c r="AL756" s="73" t="str">
        <f t="shared" si="273"/>
        <v>系</v>
      </c>
      <c r="AM756" s="73" t="str">
        <f>IF($F756="學生",VLOOKUP($H756,系所名稱!$B$1:$D$122,3,FALSE),"非在校生")</f>
        <v>工管</v>
      </c>
      <c r="AN756" s="74" t="str">
        <f t="shared" si="274"/>
        <v>工管系</v>
      </c>
      <c r="AO756" s="74" t="str">
        <f t="shared" si="275"/>
        <v>工管系</v>
      </c>
    </row>
    <row r="757" spans="1:41">
      <c r="A757" t="s">
        <v>2405</v>
      </c>
      <c r="B757" t="s">
        <v>2406</v>
      </c>
      <c r="C757" t="s">
        <v>2407</v>
      </c>
      <c r="D757" t="s">
        <v>38</v>
      </c>
      <c r="E757" t="s">
        <v>2408</v>
      </c>
      <c r="F757" t="s">
        <v>23</v>
      </c>
      <c r="G757" t="s">
        <v>24</v>
      </c>
      <c r="H757" t="s">
        <v>257</v>
      </c>
      <c r="I757" t="s">
        <v>41</v>
      </c>
      <c r="J757">
        <v>933806983</v>
      </c>
      <c r="K757" t="s">
        <v>2409</v>
      </c>
      <c r="L757" t="s">
        <v>28</v>
      </c>
      <c r="M757" t="s">
        <v>30</v>
      </c>
      <c r="N757">
        <f>IF($R757="網路報名",IF($P757="否",1,0),0)</f>
        <v>0</v>
      </c>
      <c r="O757">
        <f>IF($R757="網路報名",IF($P757="是",1,0),0)</f>
        <v>1</v>
      </c>
      <c r="P757" t="s">
        <v>29</v>
      </c>
      <c r="R757" t="s">
        <v>2021</v>
      </c>
      <c r="S757" t="s">
        <v>2410</v>
      </c>
      <c r="T757" t="s">
        <v>2411</v>
      </c>
      <c r="U757">
        <f>IF($R757="志工",$AC757*2,IF($R757="網路報名",$AC757,0))</f>
        <v>10</v>
      </c>
      <c r="V757" t="s">
        <v>5002</v>
      </c>
      <c r="W757" t="s">
        <v>5004</v>
      </c>
      <c r="X757" s="25" t="s">
        <v>1996</v>
      </c>
      <c r="Y757">
        <v>2</v>
      </c>
      <c r="Z757">
        <v>107</v>
      </c>
      <c r="AA757">
        <v>1</v>
      </c>
      <c r="AB757">
        <v>1</v>
      </c>
      <c r="AC757">
        <v>10</v>
      </c>
      <c r="AD757" t="s">
        <v>30</v>
      </c>
      <c r="AE757" s="74" t="str">
        <f t="shared" si="246"/>
        <v>b05703011許偉亮</v>
      </c>
      <c r="AF757" s="74">
        <f t="shared" si="268"/>
        <v>0</v>
      </c>
      <c r="AG757" s="74">
        <f t="shared" si="247"/>
        <v>1</v>
      </c>
      <c r="AH757" s="74">
        <f t="shared" si="269"/>
        <v>10</v>
      </c>
      <c r="AI757" s="74">
        <f t="shared" si="270"/>
        <v>0</v>
      </c>
      <c r="AJ757" s="74">
        <f t="shared" si="271"/>
        <v>0</v>
      </c>
      <c r="AK757" s="74">
        <f t="shared" si="272"/>
        <v>0</v>
      </c>
      <c r="AL757" s="73" t="str">
        <f t="shared" si="273"/>
        <v>系</v>
      </c>
      <c r="AM757" s="73" t="str">
        <f>IF($F757="學生",VLOOKUP($H757,系所名稱!$B$1:$D$122,3,FALSE),"非在校生")</f>
        <v>財金</v>
      </c>
      <c r="AN757" s="74" t="str">
        <f t="shared" si="274"/>
        <v>財金系</v>
      </c>
      <c r="AO757" s="74" t="str">
        <f t="shared" si="275"/>
        <v>財金系</v>
      </c>
    </row>
    <row r="758" spans="1:41">
      <c r="A758" t="s">
        <v>5652</v>
      </c>
      <c r="B758" t="s">
        <v>2406</v>
      </c>
      <c r="C758" t="s">
        <v>2407</v>
      </c>
      <c r="D758" t="s">
        <v>38</v>
      </c>
      <c r="E758" t="s">
        <v>2408</v>
      </c>
      <c r="F758" t="s">
        <v>23</v>
      </c>
      <c r="G758" t="s">
        <v>24</v>
      </c>
      <c r="H758" t="s">
        <v>257</v>
      </c>
      <c r="I758" t="s">
        <v>41</v>
      </c>
      <c r="J758">
        <v>933219872</v>
      </c>
      <c r="L758" t="s">
        <v>28</v>
      </c>
      <c r="M758" t="s">
        <v>29</v>
      </c>
      <c r="N758" t="s">
        <v>4952</v>
      </c>
      <c r="P758" t="s">
        <v>29</v>
      </c>
      <c r="R758" t="s">
        <v>1045</v>
      </c>
      <c r="T758" t="s">
        <v>2411</v>
      </c>
      <c r="U758">
        <v>6</v>
      </c>
      <c r="V758" t="s">
        <v>5386</v>
      </c>
      <c r="W758" t="s">
        <v>5387</v>
      </c>
      <c r="X758" s="25" t="s">
        <v>5388</v>
      </c>
      <c r="Y758">
        <v>2</v>
      </c>
      <c r="Z758">
        <v>107</v>
      </c>
      <c r="AA758">
        <v>1</v>
      </c>
      <c r="AB758">
        <v>1</v>
      </c>
      <c r="AC758">
        <v>10</v>
      </c>
      <c r="AE758" s="74" t="str">
        <f t="shared" si="246"/>
        <v>b05703011許偉亮</v>
      </c>
      <c r="AF758" s="74">
        <f t="shared" si="268"/>
        <v>0</v>
      </c>
      <c r="AG758" s="74">
        <f t="shared" si="247"/>
        <v>0</v>
      </c>
      <c r="AH758" s="74">
        <f t="shared" si="269"/>
        <v>0</v>
      </c>
      <c r="AI758" s="74">
        <f t="shared" si="270"/>
        <v>0</v>
      </c>
      <c r="AJ758" s="74">
        <f t="shared" si="271"/>
        <v>1</v>
      </c>
      <c r="AK758" s="74">
        <f t="shared" si="272"/>
        <v>0</v>
      </c>
      <c r="AL758" s="73" t="str">
        <f t="shared" si="273"/>
        <v>系</v>
      </c>
      <c r="AM758" s="73" t="str">
        <f>IF($F758="學生",VLOOKUP($H758,系所名稱!$B$1:$D$122,3,FALSE),"非在校生")</f>
        <v>財金</v>
      </c>
      <c r="AN758" s="74" t="str">
        <f t="shared" si="274"/>
        <v>財金系</v>
      </c>
      <c r="AO758" s="74" t="str">
        <f t="shared" si="275"/>
        <v>財金系</v>
      </c>
    </row>
    <row r="759" spans="1:41">
      <c r="A759" t="s">
        <v>87</v>
      </c>
      <c r="B759" t="s">
        <v>1277</v>
      </c>
      <c r="C759" t="s">
        <v>89</v>
      </c>
      <c r="D759" t="s">
        <v>38</v>
      </c>
      <c r="E759" t="s">
        <v>90</v>
      </c>
      <c r="F759" t="s">
        <v>23</v>
      </c>
      <c r="G759" t="s">
        <v>91</v>
      </c>
      <c r="H759" t="s">
        <v>4310</v>
      </c>
      <c r="I759" t="s">
        <v>50</v>
      </c>
      <c r="J759">
        <v>0</v>
      </c>
      <c r="K759" t="s">
        <v>92</v>
      </c>
      <c r="L759" t="s">
        <v>28</v>
      </c>
      <c r="M759" t="s">
        <v>29</v>
      </c>
      <c r="N759">
        <f t="shared" ref="N759:N767" si="276">IF($R759="網路報名",IF($P759="否",1,0),0)</f>
        <v>0</v>
      </c>
      <c r="O759">
        <f t="shared" ref="O759:O767" si="277">IF($R759="網路報名",IF($P759="是",1,0),0)</f>
        <v>1</v>
      </c>
      <c r="P759" t="s">
        <v>29</v>
      </c>
      <c r="R759" t="s">
        <v>31</v>
      </c>
      <c r="S759" t="s">
        <v>93</v>
      </c>
      <c r="T759" t="s">
        <v>94</v>
      </c>
      <c r="U759">
        <f t="shared" ref="U759:U767" si="278">IF($R759="志工",$AC759*2,IF($R759="網路報名",$AC759,0))</f>
        <v>10</v>
      </c>
      <c r="V759" t="s">
        <v>5002</v>
      </c>
      <c r="W759" t="s">
        <v>5004</v>
      </c>
      <c r="X759" s="25" t="s">
        <v>289</v>
      </c>
      <c r="Y759">
        <v>2</v>
      </c>
      <c r="Z759">
        <v>107</v>
      </c>
      <c r="AA759">
        <v>1</v>
      </c>
      <c r="AB759">
        <v>1</v>
      </c>
      <c r="AC759">
        <v>10</v>
      </c>
      <c r="AD759" t="s">
        <v>29</v>
      </c>
      <c r="AE759" s="74" t="str">
        <f t="shared" si="246"/>
        <v>r06521327許偉斌</v>
      </c>
      <c r="AF759" s="74">
        <f t="shared" si="268"/>
        <v>0</v>
      </c>
      <c r="AG759" s="74">
        <f t="shared" si="247"/>
        <v>1</v>
      </c>
      <c r="AH759" s="74">
        <f t="shared" si="269"/>
        <v>10</v>
      </c>
      <c r="AI759" s="74">
        <f t="shared" si="270"/>
        <v>0</v>
      </c>
      <c r="AJ759" s="74">
        <f t="shared" si="271"/>
        <v>0</v>
      </c>
      <c r="AK759" s="74">
        <f t="shared" si="272"/>
        <v>0</v>
      </c>
      <c r="AL759" s="73" t="str">
        <f t="shared" si="273"/>
        <v>所</v>
      </c>
      <c r="AM759" s="73" t="str">
        <f>IF($F759="學生",VLOOKUP($H759,系所名稱!$B$1:$D$122,3,FALSE),"非在校生")</f>
        <v>其他</v>
      </c>
      <c r="AN759" s="74" t="str">
        <f t="shared" si="274"/>
        <v>其他系所</v>
      </c>
      <c r="AO759" s="74" t="str">
        <f t="shared" si="275"/>
        <v>其他系所</v>
      </c>
    </row>
    <row r="760" spans="1:41">
      <c r="A760" t="s">
        <v>340</v>
      </c>
      <c r="B760" t="s">
        <v>88</v>
      </c>
      <c r="C760" t="s">
        <v>89</v>
      </c>
      <c r="D760" t="s">
        <v>38</v>
      </c>
      <c r="E760" t="s">
        <v>90</v>
      </c>
      <c r="F760" t="s">
        <v>23</v>
      </c>
      <c r="G760" t="s">
        <v>91</v>
      </c>
      <c r="H760" t="s">
        <v>341</v>
      </c>
      <c r="I760" t="s">
        <v>50</v>
      </c>
      <c r="J760">
        <v>0</v>
      </c>
      <c r="K760" t="s">
        <v>92</v>
      </c>
      <c r="L760" t="s">
        <v>28</v>
      </c>
      <c r="M760" t="s">
        <v>29</v>
      </c>
      <c r="N760">
        <f t="shared" si="276"/>
        <v>0</v>
      </c>
      <c r="O760">
        <f t="shared" si="277"/>
        <v>1</v>
      </c>
      <c r="P760" t="s">
        <v>29</v>
      </c>
      <c r="R760" s="1" t="s">
        <v>283</v>
      </c>
      <c r="S760" t="s">
        <v>342</v>
      </c>
      <c r="T760" t="s">
        <v>94</v>
      </c>
      <c r="U760">
        <f t="shared" si="278"/>
        <v>10</v>
      </c>
      <c r="V760" t="s">
        <v>5002</v>
      </c>
      <c r="W760" t="s">
        <v>5004</v>
      </c>
      <c r="X760" s="88" t="s">
        <v>315</v>
      </c>
      <c r="Y760">
        <v>2</v>
      </c>
      <c r="Z760">
        <v>107</v>
      </c>
      <c r="AA760">
        <v>1</v>
      </c>
      <c r="AB760">
        <v>1</v>
      </c>
      <c r="AC760">
        <v>10</v>
      </c>
      <c r="AD760" t="s">
        <v>29</v>
      </c>
      <c r="AE760" s="74" t="str">
        <f t="shared" si="246"/>
        <v>r06521327許偉斌</v>
      </c>
      <c r="AF760" s="74">
        <f t="shared" si="268"/>
        <v>0</v>
      </c>
      <c r="AG760" s="74">
        <f t="shared" si="247"/>
        <v>1</v>
      </c>
      <c r="AH760" s="74">
        <f t="shared" si="269"/>
        <v>10</v>
      </c>
      <c r="AI760" s="74">
        <f t="shared" si="270"/>
        <v>0</v>
      </c>
      <c r="AJ760" s="74">
        <f t="shared" si="271"/>
        <v>0</v>
      </c>
      <c r="AK760" s="74">
        <f t="shared" si="272"/>
        <v>0</v>
      </c>
      <c r="AL760" s="73" t="str">
        <f t="shared" si="273"/>
        <v>所</v>
      </c>
      <c r="AM760" s="73" t="str">
        <f>IF($F760="學生",VLOOKUP($H760,系所名稱!$B$1:$D$122,3,FALSE),"非在校生")</f>
        <v>其他</v>
      </c>
      <c r="AN760" s="74" t="str">
        <f t="shared" si="274"/>
        <v>其他系所</v>
      </c>
      <c r="AO760" s="74" t="str">
        <f t="shared" si="275"/>
        <v>其他系所</v>
      </c>
    </row>
    <row r="761" spans="1:41">
      <c r="A761" t="s">
        <v>728</v>
      </c>
      <c r="B761" t="s">
        <v>88</v>
      </c>
      <c r="C761" t="s">
        <v>89</v>
      </c>
      <c r="D761" t="s">
        <v>38</v>
      </c>
      <c r="E761" t="s">
        <v>90</v>
      </c>
      <c r="F761" t="s">
        <v>23</v>
      </c>
      <c r="G761" t="s">
        <v>91</v>
      </c>
      <c r="H761" t="s">
        <v>729</v>
      </c>
      <c r="I761" t="s">
        <v>50</v>
      </c>
      <c r="J761">
        <v>0</v>
      </c>
      <c r="K761" t="s">
        <v>92</v>
      </c>
      <c r="L761" t="s">
        <v>28</v>
      </c>
      <c r="M761" t="s">
        <v>29</v>
      </c>
      <c r="N761">
        <f t="shared" si="276"/>
        <v>0</v>
      </c>
      <c r="O761">
        <f t="shared" si="277"/>
        <v>1</v>
      </c>
      <c r="P761" t="s">
        <v>29</v>
      </c>
      <c r="R761" s="78" t="s">
        <v>730</v>
      </c>
      <c r="S761" t="s">
        <v>731</v>
      </c>
      <c r="T761" t="s">
        <v>94</v>
      </c>
      <c r="U761">
        <f t="shared" si="278"/>
        <v>10</v>
      </c>
      <c r="V761" t="s">
        <v>5002</v>
      </c>
      <c r="W761" t="s">
        <v>5004</v>
      </c>
      <c r="X761" s="25" t="s">
        <v>732</v>
      </c>
      <c r="Y761">
        <v>2</v>
      </c>
      <c r="Z761">
        <v>107</v>
      </c>
      <c r="AA761">
        <v>1</v>
      </c>
      <c r="AB761">
        <v>1</v>
      </c>
      <c r="AC761">
        <v>10</v>
      </c>
      <c r="AE761" s="74" t="str">
        <f t="shared" si="246"/>
        <v>r06521327許偉斌</v>
      </c>
      <c r="AF761" s="74">
        <f t="shared" si="268"/>
        <v>0</v>
      </c>
      <c r="AG761" s="74">
        <f t="shared" si="247"/>
        <v>1</v>
      </c>
      <c r="AH761" s="74">
        <f t="shared" si="269"/>
        <v>10</v>
      </c>
      <c r="AI761" s="74">
        <f t="shared" si="270"/>
        <v>0</v>
      </c>
      <c r="AJ761" s="74">
        <f t="shared" si="271"/>
        <v>0</v>
      </c>
      <c r="AK761" s="74">
        <f t="shared" si="272"/>
        <v>0</v>
      </c>
      <c r="AL761" s="73" t="str">
        <f t="shared" si="273"/>
        <v>所</v>
      </c>
      <c r="AM761" s="73" t="str">
        <f>IF($F761="學生",VLOOKUP($H761,系所名稱!$B$1:$D$122,3,FALSE),"非在校生")</f>
        <v>其他</v>
      </c>
      <c r="AN761" s="74" t="str">
        <f t="shared" si="274"/>
        <v>其他系所</v>
      </c>
      <c r="AO761" s="74" t="str">
        <f t="shared" si="275"/>
        <v>其他系所</v>
      </c>
    </row>
    <row r="762" spans="1:41">
      <c r="A762" t="s">
        <v>1420</v>
      </c>
      <c r="B762" t="s">
        <v>88</v>
      </c>
      <c r="C762" t="s">
        <v>89</v>
      </c>
      <c r="D762" t="s">
        <v>38</v>
      </c>
      <c r="E762" t="s">
        <v>90</v>
      </c>
      <c r="F762" t="s">
        <v>23</v>
      </c>
      <c r="G762" t="s">
        <v>91</v>
      </c>
      <c r="H762" t="s">
        <v>729</v>
      </c>
      <c r="I762" t="s">
        <v>50</v>
      </c>
      <c r="J762">
        <v>0</v>
      </c>
      <c r="K762" t="s">
        <v>92</v>
      </c>
      <c r="L762" t="s">
        <v>28</v>
      </c>
      <c r="M762" t="s">
        <v>29</v>
      </c>
      <c r="N762">
        <f t="shared" si="276"/>
        <v>0</v>
      </c>
      <c r="O762">
        <f t="shared" si="277"/>
        <v>1</v>
      </c>
      <c r="P762" t="s">
        <v>29</v>
      </c>
      <c r="R762" t="s">
        <v>31</v>
      </c>
      <c r="S762" t="s">
        <v>1421</v>
      </c>
      <c r="T762" t="s">
        <v>94</v>
      </c>
      <c r="U762">
        <f t="shared" si="278"/>
        <v>10</v>
      </c>
      <c r="V762" t="s">
        <v>5002</v>
      </c>
      <c r="W762" t="s">
        <v>5004</v>
      </c>
      <c r="X762" s="25" t="s">
        <v>1285</v>
      </c>
      <c r="Y762">
        <v>2</v>
      </c>
      <c r="Z762">
        <v>107</v>
      </c>
      <c r="AA762">
        <v>1</v>
      </c>
      <c r="AB762">
        <v>1</v>
      </c>
      <c r="AC762">
        <v>10</v>
      </c>
      <c r="AD762" t="s">
        <v>29</v>
      </c>
      <c r="AE762" s="74" t="str">
        <f t="shared" si="246"/>
        <v>r06521327許偉斌</v>
      </c>
      <c r="AF762" s="74">
        <f t="shared" si="268"/>
        <v>0</v>
      </c>
      <c r="AG762" s="74">
        <f t="shared" si="247"/>
        <v>1</v>
      </c>
      <c r="AH762" s="74">
        <f t="shared" si="269"/>
        <v>10</v>
      </c>
      <c r="AI762" s="74">
        <f t="shared" si="270"/>
        <v>0</v>
      </c>
      <c r="AJ762" s="74">
        <f t="shared" si="271"/>
        <v>0</v>
      </c>
      <c r="AK762" s="74">
        <f t="shared" si="272"/>
        <v>0</v>
      </c>
      <c r="AL762" s="73" t="str">
        <f t="shared" si="273"/>
        <v>所</v>
      </c>
      <c r="AM762" s="73" t="str">
        <f>IF($F762="學生",VLOOKUP($H762,系所名稱!$B$1:$D$122,3,FALSE),"非在校生")</f>
        <v>其他</v>
      </c>
      <c r="AN762" s="74" t="str">
        <f t="shared" si="274"/>
        <v>其他系所</v>
      </c>
      <c r="AO762" s="74" t="str">
        <f t="shared" si="275"/>
        <v>其他系所</v>
      </c>
    </row>
    <row r="763" spans="1:41">
      <c r="A763" t="s">
        <v>728</v>
      </c>
      <c r="B763" t="s">
        <v>88</v>
      </c>
      <c r="C763" t="s">
        <v>89</v>
      </c>
      <c r="D763" t="s">
        <v>38</v>
      </c>
      <c r="E763" t="s">
        <v>90</v>
      </c>
      <c r="F763" t="s">
        <v>23</v>
      </c>
      <c r="G763" t="s">
        <v>91</v>
      </c>
      <c r="H763" t="s">
        <v>729</v>
      </c>
      <c r="I763" t="s">
        <v>50</v>
      </c>
      <c r="J763">
        <v>0</v>
      </c>
      <c r="K763" t="s">
        <v>92</v>
      </c>
      <c r="L763" t="s">
        <v>28</v>
      </c>
      <c r="M763" t="s">
        <v>29</v>
      </c>
      <c r="N763">
        <f t="shared" si="276"/>
        <v>0</v>
      </c>
      <c r="O763">
        <f t="shared" si="277"/>
        <v>1</v>
      </c>
      <c r="P763" t="s">
        <v>29</v>
      </c>
      <c r="R763" t="s">
        <v>31</v>
      </c>
      <c r="S763" t="s">
        <v>731</v>
      </c>
      <c r="T763" t="s">
        <v>94</v>
      </c>
      <c r="U763">
        <f t="shared" si="278"/>
        <v>10</v>
      </c>
      <c r="V763" t="s">
        <v>5002</v>
      </c>
      <c r="W763" t="s">
        <v>5004</v>
      </c>
      <c r="X763" s="25" t="s">
        <v>1567</v>
      </c>
      <c r="Y763">
        <v>2</v>
      </c>
      <c r="Z763">
        <v>107</v>
      </c>
      <c r="AA763">
        <v>1</v>
      </c>
      <c r="AB763">
        <v>1</v>
      </c>
      <c r="AC763">
        <v>10</v>
      </c>
      <c r="AE763" s="74" t="str">
        <f t="shared" si="246"/>
        <v>r06521327許偉斌</v>
      </c>
      <c r="AF763" s="74">
        <f t="shared" si="268"/>
        <v>0</v>
      </c>
      <c r="AG763" s="74">
        <f t="shared" si="247"/>
        <v>1</v>
      </c>
      <c r="AH763" s="74">
        <f t="shared" si="269"/>
        <v>10</v>
      </c>
      <c r="AI763" s="74">
        <f t="shared" si="270"/>
        <v>0</v>
      </c>
      <c r="AJ763" s="74">
        <f t="shared" si="271"/>
        <v>0</v>
      </c>
      <c r="AK763" s="74">
        <f t="shared" si="272"/>
        <v>0</v>
      </c>
      <c r="AL763" s="73" t="str">
        <f t="shared" si="273"/>
        <v>所</v>
      </c>
      <c r="AM763" s="73" t="str">
        <f>IF($F763="學生",VLOOKUP($H763,系所名稱!$B$1:$D$122,3,FALSE),"非在校生")</f>
        <v>其他</v>
      </c>
      <c r="AN763" s="74" t="str">
        <f t="shared" si="274"/>
        <v>其他系所</v>
      </c>
      <c r="AO763" s="74" t="str">
        <f t="shared" si="275"/>
        <v>其他系所</v>
      </c>
    </row>
    <row r="764" spans="1:41">
      <c r="A764" t="s">
        <v>2134</v>
      </c>
      <c r="B764" t="s">
        <v>4345</v>
      </c>
      <c r="C764" t="s">
        <v>89</v>
      </c>
      <c r="D764" t="s">
        <v>38</v>
      </c>
      <c r="E764" t="s">
        <v>90</v>
      </c>
      <c r="F764" t="s">
        <v>23</v>
      </c>
      <c r="G764" t="s">
        <v>91</v>
      </c>
      <c r="H764" t="s">
        <v>4347</v>
      </c>
      <c r="I764" t="s">
        <v>50</v>
      </c>
      <c r="J764">
        <v>0</v>
      </c>
      <c r="K764" t="s">
        <v>92</v>
      </c>
      <c r="L764" t="s">
        <v>28</v>
      </c>
      <c r="M764" t="s">
        <v>29</v>
      </c>
      <c r="N764">
        <f t="shared" si="276"/>
        <v>0</v>
      </c>
      <c r="O764">
        <f t="shared" si="277"/>
        <v>1</v>
      </c>
      <c r="P764" t="s">
        <v>29</v>
      </c>
      <c r="R764" t="s">
        <v>2002</v>
      </c>
      <c r="S764" t="s">
        <v>93</v>
      </c>
      <c r="T764" t="s">
        <v>94</v>
      </c>
      <c r="U764">
        <f t="shared" si="278"/>
        <v>10</v>
      </c>
      <c r="V764" t="s">
        <v>5002</v>
      </c>
      <c r="W764" t="s">
        <v>5004</v>
      </c>
      <c r="X764" s="25" t="s">
        <v>1996</v>
      </c>
      <c r="Y764">
        <v>2</v>
      </c>
      <c r="Z764">
        <v>107</v>
      </c>
      <c r="AA764">
        <v>1</v>
      </c>
      <c r="AB764">
        <v>1</v>
      </c>
      <c r="AC764">
        <v>10</v>
      </c>
      <c r="AD764" t="s">
        <v>29</v>
      </c>
      <c r="AE764" s="74" t="str">
        <f t="shared" si="246"/>
        <v>r06521327許偉斌</v>
      </c>
      <c r="AF764" s="74">
        <f t="shared" si="268"/>
        <v>0</v>
      </c>
      <c r="AG764" s="74">
        <f t="shared" si="247"/>
        <v>1</v>
      </c>
      <c r="AH764" s="74">
        <f t="shared" si="269"/>
        <v>10</v>
      </c>
      <c r="AI764" s="74">
        <f t="shared" si="270"/>
        <v>0</v>
      </c>
      <c r="AJ764" s="74">
        <f t="shared" si="271"/>
        <v>0</v>
      </c>
      <c r="AK764" s="74">
        <f t="shared" si="272"/>
        <v>0</v>
      </c>
      <c r="AL764" s="73" t="str">
        <f t="shared" si="273"/>
        <v>所</v>
      </c>
      <c r="AM764" s="73" t="str">
        <f>IF($F764="學生",VLOOKUP($H764,系所名稱!$B$1:$D$122,3,FALSE),"非在校生")</f>
        <v>其他</v>
      </c>
      <c r="AN764" s="74" t="str">
        <f t="shared" si="274"/>
        <v>其他系所</v>
      </c>
      <c r="AO764" s="74" t="str">
        <f t="shared" si="275"/>
        <v>其他系所</v>
      </c>
    </row>
    <row r="765" spans="1:41">
      <c r="A765" t="s">
        <v>3037</v>
      </c>
      <c r="B765" t="s">
        <v>88</v>
      </c>
      <c r="C765" t="s">
        <v>89</v>
      </c>
      <c r="D765" t="s">
        <v>38</v>
      </c>
      <c r="E765" t="s">
        <v>90</v>
      </c>
      <c r="F765" t="s">
        <v>23</v>
      </c>
      <c r="G765" t="s">
        <v>91</v>
      </c>
      <c r="H765" t="s">
        <v>341</v>
      </c>
      <c r="I765" t="s">
        <v>50</v>
      </c>
      <c r="J765">
        <v>0</v>
      </c>
      <c r="K765" t="s">
        <v>92</v>
      </c>
      <c r="L765" t="s">
        <v>28</v>
      </c>
      <c r="M765" t="s">
        <v>29</v>
      </c>
      <c r="N765">
        <f t="shared" si="276"/>
        <v>0</v>
      </c>
      <c r="O765">
        <f t="shared" si="277"/>
        <v>1</v>
      </c>
      <c r="P765" t="s">
        <v>29</v>
      </c>
      <c r="R765" t="s">
        <v>2794</v>
      </c>
      <c r="S765" t="s">
        <v>342</v>
      </c>
      <c r="T765" t="s">
        <v>94</v>
      </c>
      <c r="U765">
        <f t="shared" si="278"/>
        <v>10</v>
      </c>
      <c r="V765" t="s">
        <v>5002</v>
      </c>
      <c r="W765" t="s">
        <v>5004</v>
      </c>
      <c r="X765" s="25" t="s">
        <v>3292</v>
      </c>
      <c r="Y765">
        <v>2</v>
      </c>
      <c r="Z765">
        <v>107</v>
      </c>
      <c r="AA765">
        <v>1</v>
      </c>
      <c r="AB765">
        <v>1</v>
      </c>
      <c r="AC765">
        <v>10</v>
      </c>
      <c r="AD765" t="s">
        <v>3038</v>
      </c>
      <c r="AE765" s="74" t="str">
        <f t="shared" si="246"/>
        <v>r06521327許偉斌</v>
      </c>
      <c r="AF765" s="74">
        <f t="shared" si="268"/>
        <v>0</v>
      </c>
      <c r="AG765" s="74">
        <f t="shared" si="247"/>
        <v>1</v>
      </c>
      <c r="AH765" s="74">
        <f t="shared" si="269"/>
        <v>10</v>
      </c>
      <c r="AI765" s="74">
        <f t="shared" si="270"/>
        <v>0</v>
      </c>
      <c r="AJ765" s="74">
        <f t="shared" si="271"/>
        <v>0</v>
      </c>
      <c r="AK765" s="74">
        <f t="shared" si="272"/>
        <v>0</v>
      </c>
      <c r="AL765" s="73" t="str">
        <f t="shared" si="273"/>
        <v>所</v>
      </c>
      <c r="AM765" s="73" t="str">
        <f>IF($F765="學生",VLOOKUP($H765,系所名稱!$B$1:$D$122,3,FALSE),"非在校生")</f>
        <v>其他</v>
      </c>
      <c r="AN765" s="74" t="str">
        <f t="shared" si="274"/>
        <v>其他系所</v>
      </c>
      <c r="AO765" s="74" t="str">
        <f t="shared" si="275"/>
        <v>其他系所</v>
      </c>
    </row>
    <row r="766" spans="1:41">
      <c r="A766" t="s">
        <v>3673</v>
      </c>
      <c r="B766" t="s">
        <v>88</v>
      </c>
      <c r="C766" t="s">
        <v>89</v>
      </c>
      <c r="D766" t="s">
        <v>38</v>
      </c>
      <c r="E766" t="s">
        <v>90</v>
      </c>
      <c r="F766" t="s">
        <v>23</v>
      </c>
      <c r="G766" t="s">
        <v>91</v>
      </c>
      <c r="H766" t="s">
        <v>729</v>
      </c>
      <c r="I766" t="s">
        <v>50</v>
      </c>
      <c r="J766">
        <v>0</v>
      </c>
      <c r="K766" t="s">
        <v>92</v>
      </c>
      <c r="L766" t="s">
        <v>28</v>
      </c>
      <c r="M766" t="s">
        <v>29</v>
      </c>
      <c r="N766">
        <f t="shared" si="276"/>
        <v>0</v>
      </c>
      <c r="O766">
        <f t="shared" si="277"/>
        <v>1</v>
      </c>
      <c r="P766" t="s">
        <v>29</v>
      </c>
      <c r="R766" t="s">
        <v>3588</v>
      </c>
      <c r="S766" t="s">
        <v>731</v>
      </c>
      <c r="T766" t="s">
        <v>94</v>
      </c>
      <c r="U766">
        <f t="shared" si="278"/>
        <v>10</v>
      </c>
      <c r="V766" t="s">
        <v>5002</v>
      </c>
      <c r="W766" t="s">
        <v>5004</v>
      </c>
      <c r="X766" s="25" t="s">
        <v>3481</v>
      </c>
      <c r="Y766">
        <v>2</v>
      </c>
      <c r="Z766">
        <v>107</v>
      </c>
      <c r="AA766">
        <v>1</v>
      </c>
      <c r="AB766">
        <v>1</v>
      </c>
      <c r="AC766">
        <v>10</v>
      </c>
      <c r="AD766" t="s">
        <v>2833</v>
      </c>
      <c r="AE766" s="74" t="str">
        <f t="shared" si="246"/>
        <v>r06521327許偉斌</v>
      </c>
      <c r="AF766" s="74">
        <f t="shared" si="268"/>
        <v>0</v>
      </c>
      <c r="AG766" s="74">
        <f t="shared" si="247"/>
        <v>1</v>
      </c>
      <c r="AH766" s="74">
        <f t="shared" si="269"/>
        <v>10</v>
      </c>
      <c r="AI766" s="74">
        <f t="shared" si="270"/>
        <v>0</v>
      </c>
      <c r="AJ766" s="74">
        <f t="shared" si="271"/>
        <v>0</v>
      </c>
      <c r="AK766" s="74">
        <f t="shared" si="272"/>
        <v>0</v>
      </c>
      <c r="AL766" s="73" t="str">
        <f t="shared" si="273"/>
        <v>所</v>
      </c>
      <c r="AM766" s="73" t="str">
        <f>IF($F766="學生",VLOOKUP($H766,系所名稱!$B$1:$D$122,3,FALSE),"非在校生")</f>
        <v>其他</v>
      </c>
      <c r="AN766" s="74" t="str">
        <f t="shared" si="274"/>
        <v>其他系所</v>
      </c>
      <c r="AO766" s="74" t="str">
        <f t="shared" si="275"/>
        <v>其他系所</v>
      </c>
    </row>
    <row r="767" spans="1:41">
      <c r="A767" t="s">
        <v>4051</v>
      </c>
      <c r="B767" t="s">
        <v>4345</v>
      </c>
      <c r="C767" t="s">
        <v>89</v>
      </c>
      <c r="D767" t="s">
        <v>38</v>
      </c>
      <c r="E767" t="s">
        <v>90</v>
      </c>
      <c r="F767" t="s">
        <v>23</v>
      </c>
      <c r="G767" t="s">
        <v>91</v>
      </c>
      <c r="H767" t="s">
        <v>729</v>
      </c>
      <c r="I767" t="s">
        <v>50</v>
      </c>
      <c r="J767">
        <v>0</v>
      </c>
      <c r="K767" t="s">
        <v>92</v>
      </c>
      <c r="L767" t="s">
        <v>28</v>
      </c>
      <c r="M767" t="s">
        <v>29</v>
      </c>
      <c r="N767">
        <f t="shared" si="276"/>
        <v>0</v>
      </c>
      <c r="O767">
        <f t="shared" si="277"/>
        <v>1</v>
      </c>
      <c r="P767" t="s">
        <v>29</v>
      </c>
      <c r="R767" t="s">
        <v>31</v>
      </c>
      <c r="S767" t="s">
        <v>1421</v>
      </c>
      <c r="T767" t="s">
        <v>94</v>
      </c>
      <c r="U767">
        <f t="shared" si="278"/>
        <v>10</v>
      </c>
      <c r="V767" t="s">
        <v>5002</v>
      </c>
      <c r="W767" t="s">
        <v>5004</v>
      </c>
      <c r="X767" s="25" t="s">
        <v>3816</v>
      </c>
      <c r="Y767">
        <v>2</v>
      </c>
      <c r="Z767">
        <v>107</v>
      </c>
      <c r="AA767">
        <v>1</v>
      </c>
      <c r="AB767">
        <v>1</v>
      </c>
      <c r="AC767">
        <v>10</v>
      </c>
      <c r="AD767" t="s">
        <v>3545</v>
      </c>
      <c r="AE767" s="74" t="str">
        <f t="shared" si="246"/>
        <v>r06521327許偉斌</v>
      </c>
      <c r="AF767" s="74">
        <f t="shared" si="268"/>
        <v>0</v>
      </c>
      <c r="AG767" s="74">
        <f t="shared" si="247"/>
        <v>1</v>
      </c>
      <c r="AH767" s="74">
        <f t="shared" si="269"/>
        <v>10</v>
      </c>
      <c r="AI767" s="74">
        <f t="shared" si="270"/>
        <v>0</v>
      </c>
      <c r="AJ767" s="74">
        <f t="shared" si="271"/>
        <v>0</v>
      </c>
      <c r="AK767" s="74">
        <f t="shared" si="272"/>
        <v>0</v>
      </c>
      <c r="AL767" s="73" t="str">
        <f t="shared" si="273"/>
        <v>所</v>
      </c>
      <c r="AM767" s="73" t="str">
        <f>IF($F767="學生",VLOOKUP($H767,系所名稱!$B$1:$D$122,3,FALSE),"非在校生")</f>
        <v>其他</v>
      </c>
      <c r="AN767" s="74" t="str">
        <f t="shared" si="274"/>
        <v>其他系所</v>
      </c>
      <c r="AO767" s="74" t="str">
        <f t="shared" si="275"/>
        <v>其他系所</v>
      </c>
    </row>
    <row r="768" spans="1:41">
      <c r="B768" t="s">
        <v>88</v>
      </c>
      <c r="T768" t="s">
        <v>94</v>
      </c>
      <c r="V768" t="s">
        <v>5839</v>
      </c>
      <c r="X768" s="25" t="s">
        <v>5001</v>
      </c>
      <c r="AE768" s="74" t="str">
        <f t="shared" si="246"/>
        <v>r06521327許偉斌</v>
      </c>
      <c r="AF768" s="74"/>
      <c r="AG768" s="74">
        <f t="shared" si="247"/>
        <v>0</v>
      </c>
      <c r="AH768" s="74">
        <v>-90</v>
      </c>
      <c r="AI768" s="74"/>
      <c r="AJ768" s="74"/>
      <c r="AK768" s="74"/>
      <c r="AL768" s="73"/>
      <c r="AM768" s="73" t="str">
        <f>IF($F768="學生",VLOOKUP($H768,系所名稱!$B$1:$D$122,3,FALSE),"非在校生")</f>
        <v>非在校生</v>
      </c>
      <c r="AN768" s="74"/>
      <c r="AO768" s="74"/>
    </row>
    <row r="769" spans="1:41">
      <c r="A769" t="s">
        <v>4953</v>
      </c>
      <c r="B769" t="s">
        <v>88</v>
      </c>
      <c r="C769" t="s">
        <v>89</v>
      </c>
      <c r="D769" t="s">
        <v>38</v>
      </c>
      <c r="E769" t="s">
        <v>90</v>
      </c>
      <c r="F769" t="s">
        <v>23</v>
      </c>
      <c r="G769" t="s">
        <v>91</v>
      </c>
      <c r="H769" t="s">
        <v>729</v>
      </c>
      <c r="I769" t="s">
        <v>50</v>
      </c>
      <c r="J769">
        <v>0</v>
      </c>
      <c r="K769" t="s">
        <v>92</v>
      </c>
      <c r="L769" t="s">
        <v>28</v>
      </c>
      <c r="M769" t="s">
        <v>29</v>
      </c>
      <c r="N769" t="s">
        <v>4952</v>
      </c>
      <c r="P769" t="s">
        <v>30</v>
      </c>
      <c r="R769" t="s">
        <v>283</v>
      </c>
      <c r="S769" t="s">
        <v>4954</v>
      </c>
      <c r="T769" t="s">
        <v>94</v>
      </c>
      <c r="U769">
        <v>6</v>
      </c>
      <c r="V769" t="s">
        <v>5002</v>
      </c>
      <c r="W769" t="s">
        <v>5004</v>
      </c>
      <c r="X769" s="25" t="s">
        <v>4981</v>
      </c>
      <c r="Y769">
        <v>2</v>
      </c>
      <c r="Z769">
        <v>107</v>
      </c>
      <c r="AA769">
        <v>1</v>
      </c>
      <c r="AB769">
        <v>1</v>
      </c>
      <c r="AC769">
        <v>10</v>
      </c>
      <c r="AD769" t="s">
        <v>30</v>
      </c>
      <c r="AE769" s="74" t="str">
        <f t="shared" si="246"/>
        <v>r06521327許偉斌</v>
      </c>
      <c r="AF769" s="74">
        <f t="shared" ref="AF769:AF806" si="279">IF($R769="網路報名",IF($P769="否",1,0),0)</f>
        <v>1</v>
      </c>
      <c r="AG769" s="74">
        <f t="shared" si="247"/>
        <v>0</v>
      </c>
      <c r="AH769" s="74">
        <f t="shared" ref="AH769:AH806" si="280">IF(R769="志工",AC769*2,IF(AG769=1,AC769,0))</f>
        <v>0</v>
      </c>
      <c r="AI769" s="74">
        <f t="shared" ref="AI769:AI806" si="281">IF(AB769=1,IF(AF769=1,1,0),0)</f>
        <v>1</v>
      </c>
      <c r="AJ769" s="74">
        <f t="shared" ref="AJ769:AJ806" si="282">IF(R769="現場報名",1,0)</f>
        <v>0</v>
      </c>
      <c r="AK769" s="74">
        <f t="shared" ref="AK769:AK806" si="283">IF(R769="志工",1,0)</f>
        <v>0</v>
      </c>
      <c r="AL769" s="73" t="str">
        <f t="shared" ref="AL769:AL806" si="284">IF($F769="學生",IF($I769="學士班","系","所"),"其他")</f>
        <v>所</v>
      </c>
      <c r="AM769" s="73" t="str">
        <f>IF($F769="學生",VLOOKUP($H769,系所名稱!$B$1:$D$122,3,FALSE),"非在校生")</f>
        <v>其他</v>
      </c>
      <c r="AN769" s="74" t="str">
        <f t="shared" ref="AN769:AN806" si="285">IF($AM769="EMBA","EMBA",IF($AM769="GMBA","GMBA",IF($AM769="EiMBA","EiMBA",IF($AM769="其他","其他系所",IF($AM769="非在校生","其他",CONCATENATE($AM769,$AL769))))))</f>
        <v>其他系所</v>
      </c>
      <c r="AO769" s="74" t="str">
        <f t="shared" ref="AO769:AO806" si="286">IF($AN769="會計所","會研所",$AN769)</f>
        <v>其他系所</v>
      </c>
    </row>
    <row r="770" spans="1:41">
      <c r="A770" t="s">
        <v>2487</v>
      </c>
      <c r="B770" t="s">
        <v>2488</v>
      </c>
      <c r="C770" t="s">
        <v>2489</v>
      </c>
      <c r="D770" t="s">
        <v>38</v>
      </c>
      <c r="E770" t="s">
        <v>2490</v>
      </c>
      <c r="F770" t="s">
        <v>23</v>
      </c>
      <c r="G770" t="s">
        <v>137</v>
      </c>
      <c r="H770" t="s">
        <v>549</v>
      </c>
      <c r="I770" t="s">
        <v>41</v>
      </c>
      <c r="J770">
        <v>932219416</v>
      </c>
      <c r="K770" t="s">
        <v>2491</v>
      </c>
      <c r="L770" t="s">
        <v>28</v>
      </c>
      <c r="M770" t="s">
        <v>30</v>
      </c>
      <c r="N770">
        <f>IF($R770="網路報名",IF($P770="否",1,0),0)</f>
        <v>0</v>
      </c>
      <c r="O770">
        <f>IF($R770="網路報名",IF($P770="是",1,0),0)</f>
        <v>1</v>
      </c>
      <c r="P770" t="s">
        <v>29</v>
      </c>
      <c r="R770" t="s">
        <v>2002</v>
      </c>
      <c r="S770" t="s">
        <v>2492</v>
      </c>
      <c r="T770" t="s">
        <v>2493</v>
      </c>
      <c r="U770">
        <f>IF($R770="志工",$AC770*2,IF($R770="網路報名",$AC770,0))</f>
        <v>10</v>
      </c>
      <c r="V770" t="s">
        <v>5002</v>
      </c>
      <c r="W770" t="s">
        <v>5004</v>
      </c>
      <c r="X770" s="25" t="s">
        <v>1996</v>
      </c>
      <c r="Y770">
        <v>2</v>
      </c>
      <c r="Z770">
        <v>107</v>
      </c>
      <c r="AA770">
        <v>1</v>
      </c>
      <c r="AB770">
        <v>1</v>
      </c>
      <c r="AC770">
        <v>10</v>
      </c>
      <c r="AD770" t="s">
        <v>29</v>
      </c>
      <c r="AE770" s="74" t="str">
        <f t="shared" ref="AE770:AE833" si="287">CONCATENATE($T770,$B770)</f>
        <v>b05302360許國輝</v>
      </c>
      <c r="AF770" s="74">
        <f t="shared" si="279"/>
        <v>0</v>
      </c>
      <c r="AG770" s="74">
        <f t="shared" ref="AG770:AG833" si="288">IF(OR($R770="網路報名",$R770="邀請制"),IF($P770="是",1,0),0)</f>
        <v>1</v>
      </c>
      <c r="AH770" s="74">
        <f t="shared" si="280"/>
        <v>10</v>
      </c>
      <c r="AI770" s="74">
        <f t="shared" si="281"/>
        <v>0</v>
      </c>
      <c r="AJ770" s="74">
        <f t="shared" si="282"/>
        <v>0</v>
      </c>
      <c r="AK770" s="74">
        <f t="shared" si="283"/>
        <v>0</v>
      </c>
      <c r="AL770" s="73" t="str">
        <f t="shared" si="284"/>
        <v>系</v>
      </c>
      <c r="AM770" s="73" t="str">
        <f>IF($F770="學生",VLOOKUP($H770,系所名稱!$B$1:$D$122,3,FALSE),"非在校生")</f>
        <v>其他</v>
      </c>
      <c r="AN770" s="74" t="str">
        <f t="shared" si="285"/>
        <v>其他系所</v>
      </c>
      <c r="AO770" s="74" t="str">
        <f t="shared" si="286"/>
        <v>其他系所</v>
      </c>
    </row>
    <row r="771" spans="1:41">
      <c r="A771" t="s">
        <v>2174</v>
      </c>
      <c r="B771" t="s">
        <v>2175</v>
      </c>
      <c r="C771" t="s">
        <v>2176</v>
      </c>
      <c r="D771" t="s">
        <v>38</v>
      </c>
      <c r="E771" t="s">
        <v>519</v>
      </c>
      <c r="F771" t="s">
        <v>23</v>
      </c>
      <c r="G771" t="s">
        <v>99</v>
      </c>
      <c r="H771" t="s">
        <v>999</v>
      </c>
      <c r="I771" t="s">
        <v>41</v>
      </c>
      <c r="J771">
        <v>978514122</v>
      </c>
      <c r="K771" t="s">
        <v>2177</v>
      </c>
      <c r="L771" t="s">
        <v>28</v>
      </c>
      <c r="M771" t="s">
        <v>30</v>
      </c>
      <c r="N771">
        <f>IF($R771="網路報名",IF($P771="否",1,0),0)</f>
        <v>0</v>
      </c>
      <c r="O771">
        <f>IF($R771="網路報名",IF($P771="是",1,0),0)</f>
        <v>1</v>
      </c>
      <c r="P771" t="s">
        <v>29</v>
      </c>
      <c r="R771" t="s">
        <v>2021</v>
      </c>
      <c r="S771" t="s">
        <v>2178</v>
      </c>
      <c r="T771" t="s">
        <v>2179</v>
      </c>
      <c r="U771">
        <f>IF($R771="志工",$AC771*2,IF($R771="網路報名",$AC771,0))</f>
        <v>10</v>
      </c>
      <c r="V771" t="s">
        <v>5002</v>
      </c>
      <c r="W771" t="s">
        <v>5004</v>
      </c>
      <c r="X771" s="25" t="s">
        <v>1996</v>
      </c>
      <c r="Y771">
        <v>2</v>
      </c>
      <c r="Z771">
        <v>107</v>
      </c>
      <c r="AA771">
        <v>1</v>
      </c>
      <c r="AB771">
        <v>1</v>
      </c>
      <c r="AC771">
        <v>10</v>
      </c>
      <c r="AD771" t="s">
        <v>29</v>
      </c>
      <c r="AE771" s="74" t="str">
        <f t="shared" si="287"/>
        <v>b04201038許惟傑</v>
      </c>
      <c r="AF771" s="74">
        <f t="shared" si="279"/>
        <v>0</v>
      </c>
      <c r="AG771" s="74">
        <f t="shared" si="288"/>
        <v>1</v>
      </c>
      <c r="AH771" s="74">
        <f t="shared" si="280"/>
        <v>10</v>
      </c>
      <c r="AI771" s="74">
        <f t="shared" si="281"/>
        <v>0</v>
      </c>
      <c r="AJ771" s="74">
        <f t="shared" si="282"/>
        <v>0</v>
      </c>
      <c r="AK771" s="74">
        <f t="shared" si="283"/>
        <v>0</v>
      </c>
      <c r="AL771" s="73" t="str">
        <f t="shared" si="284"/>
        <v>系</v>
      </c>
      <c r="AM771" s="73" t="str">
        <f>IF($F771="學生",VLOOKUP($H771,系所名稱!$B$1:$D$122,3,FALSE),"非在校生")</f>
        <v>其他</v>
      </c>
      <c r="AN771" s="74" t="str">
        <f t="shared" si="285"/>
        <v>其他系所</v>
      </c>
      <c r="AO771" s="74" t="str">
        <f t="shared" si="286"/>
        <v>其他系所</v>
      </c>
    </row>
    <row r="772" spans="1:41">
      <c r="A772" t="s">
        <v>3039</v>
      </c>
      <c r="B772" t="s">
        <v>2175</v>
      </c>
      <c r="C772" t="s">
        <v>2176</v>
      </c>
      <c r="D772" t="s">
        <v>38</v>
      </c>
      <c r="E772" t="s">
        <v>519</v>
      </c>
      <c r="F772" t="s">
        <v>23</v>
      </c>
      <c r="G772" t="s">
        <v>99</v>
      </c>
      <c r="H772" t="s">
        <v>999</v>
      </c>
      <c r="I772" t="s">
        <v>41</v>
      </c>
      <c r="J772">
        <v>978514122</v>
      </c>
      <c r="K772" t="s">
        <v>2177</v>
      </c>
      <c r="L772" t="s">
        <v>28</v>
      </c>
      <c r="M772" t="s">
        <v>30</v>
      </c>
      <c r="N772">
        <f>IF($R772="網路報名",IF($P772="否",1,0),0)</f>
        <v>0</v>
      </c>
      <c r="O772">
        <f>IF($R772="網路報名",IF($P772="是",1,0),0)</f>
        <v>1</v>
      </c>
      <c r="P772" t="s">
        <v>29</v>
      </c>
      <c r="R772" t="s">
        <v>2794</v>
      </c>
      <c r="S772" t="s">
        <v>2178</v>
      </c>
      <c r="T772" t="s">
        <v>2179</v>
      </c>
      <c r="U772">
        <f>IF($R772="志工",$AC772*2,IF($R772="網路報名",$AC772,0))</f>
        <v>10</v>
      </c>
      <c r="V772" t="s">
        <v>5002</v>
      </c>
      <c r="W772" t="s">
        <v>5004</v>
      </c>
      <c r="X772" s="25" t="s">
        <v>3292</v>
      </c>
      <c r="Y772">
        <v>2</v>
      </c>
      <c r="Z772">
        <v>107</v>
      </c>
      <c r="AA772">
        <v>1</v>
      </c>
      <c r="AB772">
        <v>1</v>
      </c>
      <c r="AC772">
        <v>10</v>
      </c>
      <c r="AD772" t="s">
        <v>2783</v>
      </c>
      <c r="AE772" s="74" t="str">
        <f t="shared" si="287"/>
        <v>b04201038許惟傑</v>
      </c>
      <c r="AF772" s="74">
        <f t="shared" si="279"/>
        <v>0</v>
      </c>
      <c r="AG772" s="74">
        <f t="shared" si="288"/>
        <v>1</v>
      </c>
      <c r="AH772" s="74">
        <f t="shared" si="280"/>
        <v>10</v>
      </c>
      <c r="AI772" s="74">
        <f t="shared" si="281"/>
        <v>0</v>
      </c>
      <c r="AJ772" s="74">
        <f t="shared" si="282"/>
        <v>0</v>
      </c>
      <c r="AK772" s="74">
        <f t="shared" si="283"/>
        <v>0</v>
      </c>
      <c r="AL772" s="73" t="str">
        <f t="shared" si="284"/>
        <v>系</v>
      </c>
      <c r="AM772" s="73" t="str">
        <f>IF($F772="學生",VLOOKUP($H772,系所名稱!$B$1:$D$122,3,FALSE),"非在校生")</f>
        <v>其他</v>
      </c>
      <c r="AN772" s="74" t="str">
        <f t="shared" si="285"/>
        <v>其他系所</v>
      </c>
      <c r="AO772" s="74" t="str">
        <f t="shared" si="286"/>
        <v>其他系所</v>
      </c>
    </row>
    <row r="773" spans="1:41">
      <c r="A773" t="s">
        <v>5158</v>
      </c>
      <c r="B773" t="s">
        <v>2175</v>
      </c>
      <c r="C773" t="s">
        <v>2176</v>
      </c>
      <c r="D773" t="s">
        <v>38</v>
      </c>
      <c r="E773" t="s">
        <v>519</v>
      </c>
      <c r="F773" t="s">
        <v>23</v>
      </c>
      <c r="G773" t="s">
        <v>99</v>
      </c>
      <c r="H773" t="s">
        <v>999</v>
      </c>
      <c r="I773" t="s">
        <v>41</v>
      </c>
      <c r="J773">
        <v>978514122</v>
      </c>
      <c r="L773" t="s">
        <v>28</v>
      </c>
      <c r="M773" t="s">
        <v>29</v>
      </c>
      <c r="N773" t="s">
        <v>4952</v>
      </c>
      <c r="P773" t="s">
        <v>29</v>
      </c>
      <c r="R773" s="78" t="s">
        <v>5008</v>
      </c>
      <c r="T773" t="s">
        <v>5169</v>
      </c>
      <c r="V773" t="s">
        <v>5232</v>
      </c>
      <c r="W773" t="s">
        <v>5233</v>
      </c>
      <c r="X773" s="25" t="s">
        <v>5234</v>
      </c>
      <c r="Y773">
        <v>2</v>
      </c>
      <c r="Z773">
        <v>107</v>
      </c>
      <c r="AA773">
        <v>1</v>
      </c>
      <c r="AB773">
        <v>0</v>
      </c>
      <c r="AC773">
        <v>0</v>
      </c>
      <c r="AE773" s="74" t="str">
        <f t="shared" si="287"/>
        <v>B04201038許惟傑</v>
      </c>
      <c r="AF773" s="74">
        <f t="shared" si="279"/>
        <v>0</v>
      </c>
      <c r="AG773" s="74">
        <f t="shared" si="288"/>
        <v>1</v>
      </c>
      <c r="AH773" s="74">
        <f t="shared" si="280"/>
        <v>0</v>
      </c>
      <c r="AI773" s="74">
        <f t="shared" si="281"/>
        <v>0</v>
      </c>
      <c r="AJ773" s="74">
        <f t="shared" si="282"/>
        <v>0</v>
      </c>
      <c r="AK773" s="74">
        <f t="shared" si="283"/>
        <v>0</v>
      </c>
      <c r="AL773" s="73" t="str">
        <f t="shared" si="284"/>
        <v>系</v>
      </c>
      <c r="AM773" s="73" t="str">
        <f>IF($F773="學生",VLOOKUP($H773,系所名稱!$B$1:$D$122,3,FALSE),"非在校生")</f>
        <v>其他</v>
      </c>
      <c r="AN773" s="74" t="str">
        <f t="shared" si="285"/>
        <v>其他系所</v>
      </c>
      <c r="AO773" s="74" t="str">
        <f t="shared" si="286"/>
        <v>其他系所</v>
      </c>
    </row>
    <row r="774" spans="1:41">
      <c r="A774" t="s">
        <v>5925</v>
      </c>
      <c r="B774" t="s">
        <v>5926</v>
      </c>
      <c r="C774" t="s">
        <v>5927</v>
      </c>
      <c r="D774" t="s">
        <v>38</v>
      </c>
      <c r="E774" t="s">
        <v>5928</v>
      </c>
      <c r="F774" t="s">
        <v>23</v>
      </c>
      <c r="G774" t="s">
        <v>24</v>
      </c>
      <c r="H774" t="s">
        <v>187</v>
      </c>
      <c r="I774" t="s">
        <v>41</v>
      </c>
      <c r="J774">
        <v>33379173</v>
      </c>
      <c r="K774" t="s">
        <v>5929</v>
      </c>
      <c r="L774" t="s">
        <v>28</v>
      </c>
      <c r="M774" t="s">
        <v>30</v>
      </c>
      <c r="N774" t="s">
        <v>4952</v>
      </c>
      <c r="P774" t="s">
        <v>30</v>
      </c>
      <c r="R774" t="s">
        <v>5919</v>
      </c>
      <c r="S774" t="s">
        <v>5930</v>
      </c>
      <c r="T774" t="s">
        <v>5931</v>
      </c>
      <c r="U774">
        <v>6</v>
      </c>
      <c r="V774" s="24" t="s">
        <v>3294</v>
      </c>
      <c r="W774" t="s">
        <v>7195</v>
      </c>
      <c r="X774" s="25" t="s">
        <v>6684</v>
      </c>
      <c r="Y774">
        <v>2</v>
      </c>
      <c r="Z774">
        <v>107</v>
      </c>
      <c r="AA774">
        <v>1</v>
      </c>
      <c r="AB774">
        <v>1</v>
      </c>
      <c r="AC774">
        <v>10</v>
      </c>
      <c r="AD774" t="s">
        <v>5932</v>
      </c>
      <c r="AE774" s="74" t="str">
        <f t="shared" si="287"/>
        <v>b04701142許翔宇</v>
      </c>
      <c r="AF774" s="74">
        <f t="shared" si="279"/>
        <v>1</v>
      </c>
      <c r="AG774" s="74">
        <f t="shared" si="288"/>
        <v>0</v>
      </c>
      <c r="AH774" s="74">
        <f t="shared" si="280"/>
        <v>0</v>
      </c>
      <c r="AI774" s="74">
        <f t="shared" si="281"/>
        <v>1</v>
      </c>
      <c r="AJ774" s="74">
        <f t="shared" si="282"/>
        <v>0</v>
      </c>
      <c r="AK774" s="74">
        <f t="shared" si="283"/>
        <v>0</v>
      </c>
      <c r="AL774" s="73" t="str">
        <f t="shared" si="284"/>
        <v>系</v>
      </c>
      <c r="AM774" s="73" t="str">
        <f>IF($F774="學生",VLOOKUP($H774,系所名稱!$B$1:$D$122,3,FALSE),"非在校生")</f>
        <v>工管</v>
      </c>
      <c r="AN774" s="74" t="str">
        <f t="shared" si="285"/>
        <v>工管系</v>
      </c>
      <c r="AO774" s="74" t="str">
        <f t="shared" si="286"/>
        <v>工管系</v>
      </c>
    </row>
    <row r="775" spans="1:41">
      <c r="A775" t="s">
        <v>3040</v>
      </c>
      <c r="B775" t="s">
        <v>3041</v>
      </c>
      <c r="C775" t="s">
        <v>3042</v>
      </c>
      <c r="D775" t="s">
        <v>21</v>
      </c>
      <c r="E775" t="s">
        <v>3043</v>
      </c>
      <c r="F775" t="s">
        <v>23</v>
      </c>
      <c r="G775" t="s">
        <v>24</v>
      </c>
      <c r="H775" t="s">
        <v>257</v>
      </c>
      <c r="I775" t="s">
        <v>50</v>
      </c>
      <c r="J775">
        <v>921384516</v>
      </c>
      <c r="K775" t="s">
        <v>3044</v>
      </c>
      <c r="L775" t="s">
        <v>28</v>
      </c>
      <c r="M775" t="s">
        <v>30</v>
      </c>
      <c r="N775">
        <f>IF($R775="網路報名",IF($P775="否",1,0),0)</f>
        <v>0</v>
      </c>
      <c r="O775">
        <f>IF($R775="網路報名",IF($P775="是",1,0),0)</f>
        <v>1</v>
      </c>
      <c r="P775" t="s">
        <v>29</v>
      </c>
      <c r="R775" t="s">
        <v>2790</v>
      </c>
      <c r="S775" t="s">
        <v>3045</v>
      </c>
      <c r="T775" t="s">
        <v>3046</v>
      </c>
      <c r="U775">
        <f>IF($R775="志工",$AC775*2,IF($R775="網路報名",$AC775,0))</f>
        <v>10</v>
      </c>
      <c r="V775" t="s">
        <v>5002</v>
      </c>
      <c r="W775" t="s">
        <v>5004</v>
      </c>
      <c r="X775" s="25" t="s">
        <v>3292</v>
      </c>
      <c r="Y775">
        <v>2</v>
      </c>
      <c r="Z775">
        <v>107</v>
      </c>
      <c r="AA775">
        <v>1</v>
      </c>
      <c r="AB775">
        <v>1</v>
      </c>
      <c r="AC775">
        <v>10</v>
      </c>
      <c r="AD775" t="s">
        <v>29</v>
      </c>
      <c r="AE775" s="74" t="str">
        <f t="shared" si="287"/>
        <v>r07723080許馨文</v>
      </c>
      <c r="AF775" s="74">
        <f t="shared" si="279"/>
        <v>0</v>
      </c>
      <c r="AG775" s="74">
        <f t="shared" si="288"/>
        <v>1</v>
      </c>
      <c r="AH775" s="74">
        <f t="shared" si="280"/>
        <v>10</v>
      </c>
      <c r="AI775" s="74">
        <f t="shared" si="281"/>
        <v>0</v>
      </c>
      <c r="AJ775" s="74">
        <f t="shared" si="282"/>
        <v>0</v>
      </c>
      <c r="AK775" s="74">
        <f t="shared" si="283"/>
        <v>0</v>
      </c>
      <c r="AL775" s="73" t="str">
        <f t="shared" si="284"/>
        <v>所</v>
      </c>
      <c r="AM775" s="73" t="str">
        <f>IF($F775="學生",VLOOKUP($H775,系所名稱!$B$1:$D$122,3,FALSE),"非在校生")</f>
        <v>財金</v>
      </c>
      <c r="AN775" s="74" t="str">
        <f t="shared" si="285"/>
        <v>財金所</v>
      </c>
      <c r="AO775" s="74" t="str">
        <f t="shared" si="286"/>
        <v>財金所</v>
      </c>
    </row>
    <row r="776" spans="1:41">
      <c r="A776" t="s">
        <v>4052</v>
      </c>
      <c r="B776" t="s">
        <v>3041</v>
      </c>
      <c r="C776" t="s">
        <v>3042</v>
      </c>
      <c r="D776" t="s">
        <v>21</v>
      </c>
      <c r="E776" t="s">
        <v>3043</v>
      </c>
      <c r="F776" t="s">
        <v>23</v>
      </c>
      <c r="G776" t="s">
        <v>24</v>
      </c>
      <c r="H776" t="s">
        <v>257</v>
      </c>
      <c r="I776" t="s">
        <v>50</v>
      </c>
      <c r="J776">
        <v>921384516</v>
      </c>
      <c r="K776" t="s">
        <v>3044</v>
      </c>
      <c r="L776" t="s">
        <v>28</v>
      </c>
      <c r="M776" t="s">
        <v>30</v>
      </c>
      <c r="N776">
        <f>IF($R776="網路報名",IF($P776="否",1,0),0)</f>
        <v>0</v>
      </c>
      <c r="O776">
        <f>IF($R776="網路報名",IF($P776="是",1,0),0)</f>
        <v>1</v>
      </c>
      <c r="P776" t="s">
        <v>29</v>
      </c>
      <c r="R776" t="s">
        <v>31</v>
      </c>
      <c r="S776" t="s">
        <v>4053</v>
      </c>
      <c r="T776" t="s">
        <v>3046</v>
      </c>
      <c r="U776">
        <f>IF($R776="志工",$AC776*2,IF($R776="網路報名",$AC776,0))</f>
        <v>10</v>
      </c>
      <c r="V776" t="s">
        <v>5002</v>
      </c>
      <c r="W776" t="s">
        <v>5004</v>
      </c>
      <c r="X776" s="25" t="s">
        <v>3816</v>
      </c>
      <c r="Y776">
        <v>2</v>
      </c>
      <c r="Z776">
        <v>107</v>
      </c>
      <c r="AA776">
        <v>1</v>
      </c>
      <c r="AB776">
        <v>1</v>
      </c>
      <c r="AC776">
        <v>10</v>
      </c>
      <c r="AD776" t="s">
        <v>29</v>
      </c>
      <c r="AE776" s="74" t="str">
        <f t="shared" si="287"/>
        <v>r07723080許馨文</v>
      </c>
      <c r="AF776" s="74">
        <f t="shared" si="279"/>
        <v>0</v>
      </c>
      <c r="AG776" s="74">
        <f t="shared" si="288"/>
        <v>1</v>
      </c>
      <c r="AH776" s="74">
        <f t="shared" si="280"/>
        <v>10</v>
      </c>
      <c r="AI776" s="74">
        <f t="shared" si="281"/>
        <v>0</v>
      </c>
      <c r="AJ776" s="74">
        <f t="shared" si="282"/>
        <v>0</v>
      </c>
      <c r="AK776" s="74">
        <f t="shared" si="283"/>
        <v>0</v>
      </c>
      <c r="AL776" s="73" t="str">
        <f t="shared" si="284"/>
        <v>所</v>
      </c>
      <c r="AM776" s="73" t="str">
        <f>IF($F776="學生",VLOOKUP($H776,系所名稱!$B$1:$D$122,3,FALSE),"非在校生")</f>
        <v>財金</v>
      </c>
      <c r="AN776" s="74" t="str">
        <f t="shared" si="285"/>
        <v>財金所</v>
      </c>
      <c r="AO776" s="74" t="str">
        <f t="shared" si="286"/>
        <v>財金所</v>
      </c>
    </row>
    <row r="777" spans="1:41">
      <c r="B777" t="s">
        <v>5228</v>
      </c>
      <c r="F777" t="s">
        <v>5235</v>
      </c>
      <c r="G777" t="s">
        <v>5226</v>
      </c>
      <c r="I777" t="s">
        <v>5243</v>
      </c>
      <c r="P777" t="s">
        <v>29</v>
      </c>
      <c r="R777" t="s">
        <v>5008</v>
      </c>
      <c r="T777" t="s">
        <v>2767</v>
      </c>
      <c r="V777" t="s">
        <v>5232</v>
      </c>
      <c r="W777" t="s">
        <v>5233</v>
      </c>
      <c r="X777" s="25" t="s">
        <v>5234</v>
      </c>
      <c r="Y777">
        <v>2</v>
      </c>
      <c r="Z777">
        <v>107</v>
      </c>
      <c r="AA777">
        <v>1</v>
      </c>
      <c r="AB777">
        <v>0</v>
      </c>
      <c r="AC777">
        <v>0</v>
      </c>
      <c r="AE777" s="74" t="str">
        <f t="shared" si="287"/>
        <v>其他連宇婷</v>
      </c>
      <c r="AF777" s="74">
        <f t="shared" si="279"/>
        <v>0</v>
      </c>
      <c r="AG777" s="74">
        <f t="shared" si="288"/>
        <v>1</v>
      </c>
      <c r="AH777" s="74">
        <f t="shared" si="280"/>
        <v>0</v>
      </c>
      <c r="AI777" s="74">
        <f t="shared" si="281"/>
        <v>0</v>
      </c>
      <c r="AJ777" s="74">
        <f t="shared" si="282"/>
        <v>0</v>
      </c>
      <c r="AK777" s="74">
        <f t="shared" si="283"/>
        <v>0</v>
      </c>
      <c r="AL777" s="73" t="str">
        <f t="shared" si="284"/>
        <v>其他</v>
      </c>
      <c r="AM777" s="73" t="str">
        <f>IF($F777="學生",VLOOKUP($H777,系所名稱!$B$1:$D$122,3,FALSE),"非在校生")</f>
        <v>非在校生</v>
      </c>
      <c r="AN777" s="74" t="str">
        <f t="shared" si="285"/>
        <v>其他</v>
      </c>
      <c r="AO777" s="74" t="str">
        <f t="shared" si="286"/>
        <v>其他</v>
      </c>
    </row>
    <row r="778" spans="1:41">
      <c r="A778" t="s">
        <v>3047</v>
      </c>
      <c r="B778" t="s">
        <v>3048</v>
      </c>
      <c r="C778" t="s">
        <v>3049</v>
      </c>
      <c r="D778" t="s">
        <v>38</v>
      </c>
      <c r="E778" t="s">
        <v>3050</v>
      </c>
      <c r="F778" t="s">
        <v>23</v>
      </c>
      <c r="G778" t="s">
        <v>24</v>
      </c>
      <c r="H778" t="s">
        <v>76</v>
      </c>
      <c r="I778" t="s">
        <v>41</v>
      </c>
      <c r="J778">
        <v>911456798</v>
      </c>
      <c r="K778" t="s">
        <v>3051</v>
      </c>
      <c r="L778" t="s">
        <v>28</v>
      </c>
      <c r="M778" t="s">
        <v>30</v>
      </c>
      <c r="N778">
        <f>IF($R778="網路報名",IF($P778="否",1,0),0)</f>
        <v>0</v>
      </c>
      <c r="O778">
        <f>IF($R778="網路報名",IF($P778="是",1,0),0)</f>
        <v>1</v>
      </c>
      <c r="P778" t="s">
        <v>29</v>
      </c>
      <c r="R778" s="78" t="s">
        <v>2794</v>
      </c>
      <c r="S778" t="s">
        <v>3052</v>
      </c>
      <c r="T778" t="s">
        <v>3053</v>
      </c>
      <c r="U778">
        <f>IF($R778="志工",$AC778*2,IF($R778="網路報名",$AC778,0))</f>
        <v>10</v>
      </c>
      <c r="V778" t="s">
        <v>5002</v>
      </c>
      <c r="W778" t="s">
        <v>5004</v>
      </c>
      <c r="X778" s="25" t="s">
        <v>3292</v>
      </c>
      <c r="Y778">
        <v>2</v>
      </c>
      <c r="Z778">
        <v>107</v>
      </c>
      <c r="AA778">
        <v>1</v>
      </c>
      <c r="AB778">
        <v>1</v>
      </c>
      <c r="AC778">
        <v>10</v>
      </c>
      <c r="AD778" t="s">
        <v>30</v>
      </c>
      <c r="AE778" s="74" t="str">
        <f t="shared" si="287"/>
        <v>b05702014郭力銨</v>
      </c>
      <c r="AF778" s="74">
        <f t="shared" si="279"/>
        <v>0</v>
      </c>
      <c r="AG778" s="74">
        <f t="shared" si="288"/>
        <v>1</v>
      </c>
      <c r="AH778" s="74">
        <f t="shared" si="280"/>
        <v>10</v>
      </c>
      <c r="AI778" s="74">
        <f t="shared" si="281"/>
        <v>0</v>
      </c>
      <c r="AJ778" s="74">
        <f t="shared" si="282"/>
        <v>0</v>
      </c>
      <c r="AK778" s="74">
        <f t="shared" si="283"/>
        <v>0</v>
      </c>
      <c r="AL778" s="73" t="str">
        <f t="shared" si="284"/>
        <v>系</v>
      </c>
      <c r="AM778" s="73" t="str">
        <f>IF($F778="學生",VLOOKUP($H778,系所名稱!$B$1:$D$122,3,FALSE),"非在校生")</f>
        <v>會計</v>
      </c>
      <c r="AN778" s="74" t="str">
        <f t="shared" si="285"/>
        <v>會計系</v>
      </c>
      <c r="AO778" s="74" t="str">
        <f t="shared" si="286"/>
        <v>會計系</v>
      </c>
    </row>
    <row r="779" spans="1:41">
      <c r="A779" t="s">
        <v>1123</v>
      </c>
      <c r="B779" t="s">
        <v>1124</v>
      </c>
      <c r="C779" t="s">
        <v>1125</v>
      </c>
      <c r="D779" t="s">
        <v>21</v>
      </c>
      <c r="E779" t="s">
        <v>1126</v>
      </c>
      <c r="F779" t="s">
        <v>23</v>
      </c>
      <c r="G779" t="s">
        <v>24</v>
      </c>
      <c r="H779" t="s">
        <v>257</v>
      </c>
      <c r="I779" t="s">
        <v>41</v>
      </c>
      <c r="J779">
        <v>965019687</v>
      </c>
      <c r="K779" t="s">
        <v>1127</v>
      </c>
      <c r="L779" t="s">
        <v>28</v>
      </c>
      <c r="M779" t="s">
        <v>30</v>
      </c>
      <c r="N779">
        <f>IF($R779="網路報名",IF($P779="否",1,0),0)</f>
        <v>0</v>
      </c>
      <c r="O779">
        <f>IF($R779="網路報名",IF($P779="是",1,0),0)</f>
        <v>1</v>
      </c>
      <c r="P779" t="s">
        <v>29</v>
      </c>
      <c r="R779" t="s">
        <v>1063</v>
      </c>
      <c r="S779" t="s">
        <v>1128</v>
      </c>
      <c r="T779" t="s">
        <v>1129</v>
      </c>
      <c r="U779">
        <f>IF($R779="志工",$AC779*2,IF($R779="網路報名",$AC779,0))</f>
        <v>10</v>
      </c>
      <c r="V779" t="s">
        <v>5002</v>
      </c>
      <c r="W779" t="s">
        <v>5004</v>
      </c>
      <c r="X779" s="25" t="s">
        <v>1065</v>
      </c>
      <c r="Y779">
        <v>2</v>
      </c>
      <c r="Z779">
        <v>107</v>
      </c>
      <c r="AA779">
        <v>1</v>
      </c>
      <c r="AB779">
        <v>1</v>
      </c>
      <c r="AC779">
        <v>10</v>
      </c>
      <c r="AD779" t="s">
        <v>29</v>
      </c>
      <c r="AE779" s="74" t="str">
        <f t="shared" si="287"/>
        <v>b04406040郭小瑄</v>
      </c>
      <c r="AF779" s="74">
        <f t="shared" si="279"/>
        <v>0</v>
      </c>
      <c r="AG779" s="74">
        <f t="shared" si="288"/>
        <v>1</v>
      </c>
      <c r="AH779" s="74">
        <f t="shared" si="280"/>
        <v>10</v>
      </c>
      <c r="AI779" s="74">
        <f t="shared" si="281"/>
        <v>0</v>
      </c>
      <c r="AJ779" s="74">
        <f t="shared" si="282"/>
        <v>0</v>
      </c>
      <c r="AK779" s="74">
        <f t="shared" si="283"/>
        <v>0</v>
      </c>
      <c r="AL779" s="73" t="str">
        <f t="shared" si="284"/>
        <v>系</v>
      </c>
      <c r="AM779" s="73" t="str">
        <f>IF($F779="學生",VLOOKUP($H779,系所名稱!$B$1:$D$122,3,FALSE),"非在校生")</f>
        <v>財金</v>
      </c>
      <c r="AN779" s="74" t="str">
        <f t="shared" si="285"/>
        <v>財金系</v>
      </c>
      <c r="AO779" s="74" t="str">
        <f t="shared" si="286"/>
        <v>財金系</v>
      </c>
    </row>
    <row r="780" spans="1:41">
      <c r="A780" t="s">
        <v>858</v>
      </c>
      <c r="B780" t="s">
        <v>865</v>
      </c>
      <c r="C780" t="s">
        <v>866</v>
      </c>
      <c r="D780" t="s">
        <v>38</v>
      </c>
      <c r="E780" t="s">
        <v>867</v>
      </c>
      <c r="F780" t="s">
        <v>23</v>
      </c>
      <c r="G780" t="s">
        <v>24</v>
      </c>
      <c r="H780" t="s">
        <v>187</v>
      </c>
      <c r="I780" t="s">
        <v>41</v>
      </c>
      <c r="J780">
        <v>917039300</v>
      </c>
      <c r="K780" t="s">
        <v>868</v>
      </c>
      <c r="L780" t="s">
        <v>28</v>
      </c>
      <c r="M780" t="s">
        <v>29</v>
      </c>
      <c r="N780">
        <f>IF($R780="網路報名",IF($P780="否",1,0),0)</f>
        <v>0</v>
      </c>
      <c r="O780">
        <f>IF($R780="網路報名",IF($P780="是",1,0),0)</f>
        <v>0</v>
      </c>
      <c r="P780" t="s">
        <v>29</v>
      </c>
      <c r="R780" t="s">
        <v>853</v>
      </c>
      <c r="T780" t="s">
        <v>869</v>
      </c>
      <c r="U780">
        <f>IF($R780="志工",$AC780*2,IF($R780="網路報名",$AC780,0))</f>
        <v>0</v>
      </c>
      <c r="V780" t="s">
        <v>5002</v>
      </c>
      <c r="W780" t="s">
        <v>5004</v>
      </c>
      <c r="X780" s="25" t="s">
        <v>778</v>
      </c>
      <c r="Y780">
        <v>2</v>
      </c>
      <c r="Z780">
        <v>107</v>
      </c>
      <c r="AA780">
        <v>1</v>
      </c>
      <c r="AB780">
        <v>1</v>
      </c>
      <c r="AC780">
        <v>10</v>
      </c>
      <c r="AE780" s="74" t="str">
        <f t="shared" si="287"/>
        <v>b06701147郭文開</v>
      </c>
      <c r="AF780" s="74">
        <f t="shared" si="279"/>
        <v>0</v>
      </c>
      <c r="AG780" s="74">
        <f t="shared" si="288"/>
        <v>0</v>
      </c>
      <c r="AH780" s="74">
        <f t="shared" si="280"/>
        <v>0</v>
      </c>
      <c r="AI780" s="74">
        <f t="shared" si="281"/>
        <v>0</v>
      </c>
      <c r="AJ780" s="74">
        <f t="shared" si="282"/>
        <v>1</v>
      </c>
      <c r="AK780" s="74">
        <f t="shared" si="283"/>
        <v>0</v>
      </c>
      <c r="AL780" s="73" t="str">
        <f t="shared" si="284"/>
        <v>系</v>
      </c>
      <c r="AM780" s="73" t="str">
        <f>IF($F780="學生",VLOOKUP($H780,系所名稱!$B$1:$D$122,3,FALSE),"非在校生")</f>
        <v>工管</v>
      </c>
      <c r="AN780" s="74" t="str">
        <f t="shared" si="285"/>
        <v>工管系</v>
      </c>
      <c r="AO780" s="74" t="str">
        <f t="shared" si="286"/>
        <v>工管系</v>
      </c>
    </row>
    <row r="781" spans="1:41">
      <c r="A781" t="s">
        <v>1901</v>
      </c>
      <c r="B781" t="s">
        <v>865</v>
      </c>
      <c r="C781" t="s">
        <v>866</v>
      </c>
      <c r="D781" t="s">
        <v>21</v>
      </c>
      <c r="E781" t="s">
        <v>867</v>
      </c>
      <c r="F781" t="s">
        <v>23</v>
      </c>
      <c r="G781" t="s">
        <v>24</v>
      </c>
      <c r="H781" t="s">
        <v>187</v>
      </c>
      <c r="I781" t="s">
        <v>41</v>
      </c>
      <c r="J781">
        <v>917039300</v>
      </c>
      <c r="K781" t="s">
        <v>868</v>
      </c>
      <c r="L781" t="s">
        <v>28</v>
      </c>
      <c r="M781" t="s">
        <v>29</v>
      </c>
      <c r="N781">
        <f>IF($R781="網路報名",IF($P781="否",1,0),0)</f>
        <v>0</v>
      </c>
      <c r="O781">
        <f>IF($R781="網路報名",IF($P781="是",1,0),0)</f>
        <v>0</v>
      </c>
      <c r="P781" t="s">
        <v>29</v>
      </c>
      <c r="R781" t="s">
        <v>216</v>
      </c>
      <c r="T781" t="s">
        <v>869</v>
      </c>
      <c r="U781">
        <f>IF($R781="志工",$AC781*2,IF($R781="網路報名",$AC781,0))</f>
        <v>0</v>
      </c>
      <c r="V781" t="s">
        <v>5002</v>
      </c>
      <c r="W781" t="s">
        <v>5004</v>
      </c>
      <c r="X781" s="25" t="s">
        <v>1567</v>
      </c>
      <c r="Y781">
        <v>2</v>
      </c>
      <c r="Z781">
        <v>107</v>
      </c>
      <c r="AA781">
        <v>1</v>
      </c>
      <c r="AB781">
        <v>1</v>
      </c>
      <c r="AC781">
        <v>10</v>
      </c>
      <c r="AE781" s="74" t="str">
        <f t="shared" si="287"/>
        <v>b06701147郭文開</v>
      </c>
      <c r="AF781" s="74">
        <f t="shared" si="279"/>
        <v>0</v>
      </c>
      <c r="AG781" s="74">
        <f t="shared" si="288"/>
        <v>0</v>
      </c>
      <c r="AH781" s="74">
        <f t="shared" si="280"/>
        <v>0</v>
      </c>
      <c r="AI781" s="74">
        <f t="shared" si="281"/>
        <v>0</v>
      </c>
      <c r="AJ781" s="74">
        <f t="shared" si="282"/>
        <v>1</v>
      </c>
      <c r="AK781" s="74">
        <f t="shared" si="283"/>
        <v>0</v>
      </c>
      <c r="AL781" s="73" t="str">
        <f t="shared" si="284"/>
        <v>系</v>
      </c>
      <c r="AM781" s="73" t="str">
        <f>IF($F781="學生",VLOOKUP($H781,系所名稱!$B$1:$D$122,3,FALSE),"非在校生")</f>
        <v>工管</v>
      </c>
      <c r="AN781" s="74" t="str">
        <f t="shared" si="285"/>
        <v>工管系</v>
      </c>
      <c r="AO781" s="74" t="str">
        <f t="shared" si="286"/>
        <v>工管系</v>
      </c>
    </row>
    <row r="782" spans="1:41">
      <c r="A782" t="s">
        <v>1254</v>
      </c>
      <c r="B782" t="s">
        <v>1255</v>
      </c>
      <c r="C782" t="s">
        <v>1256</v>
      </c>
      <c r="D782" t="s">
        <v>21</v>
      </c>
      <c r="E782" t="s">
        <v>1257</v>
      </c>
      <c r="F782" t="s">
        <v>23</v>
      </c>
      <c r="G782" t="s">
        <v>58</v>
      </c>
      <c r="H782" t="s">
        <v>146</v>
      </c>
      <c r="I782" t="s">
        <v>41</v>
      </c>
      <c r="J782">
        <v>981021628</v>
      </c>
      <c r="K782" t="s">
        <v>1258</v>
      </c>
      <c r="L782" t="s">
        <v>28</v>
      </c>
      <c r="M782" t="s">
        <v>29</v>
      </c>
      <c r="N782">
        <f>IF($R782="網路報名",IF($P782="否",1,0),0)</f>
        <v>0</v>
      </c>
      <c r="O782">
        <f>IF($R782="網路報名",IF($P782="是",1,0),0)</f>
        <v>0</v>
      </c>
      <c r="P782" t="s">
        <v>29</v>
      </c>
      <c r="R782" t="s">
        <v>1045</v>
      </c>
      <c r="T782" t="s">
        <v>1259</v>
      </c>
      <c r="U782">
        <f>IF($R782="志工",$AC782*2,IF($R782="網路報名",$AC782,0))</f>
        <v>0</v>
      </c>
      <c r="V782" t="s">
        <v>5002</v>
      </c>
      <c r="W782" t="s">
        <v>5004</v>
      </c>
      <c r="X782" s="25" t="s">
        <v>1192</v>
      </c>
      <c r="Y782">
        <v>2</v>
      </c>
      <c r="Z782">
        <v>107</v>
      </c>
      <c r="AA782">
        <v>1</v>
      </c>
      <c r="AB782">
        <v>1</v>
      </c>
      <c r="AC782">
        <v>10</v>
      </c>
      <c r="AE782" s="74" t="str">
        <f t="shared" si="287"/>
        <v>B05103028郭宛欣</v>
      </c>
      <c r="AF782" s="74">
        <f t="shared" si="279"/>
        <v>0</v>
      </c>
      <c r="AG782" s="74">
        <f t="shared" si="288"/>
        <v>0</v>
      </c>
      <c r="AH782" s="74">
        <f t="shared" si="280"/>
        <v>0</v>
      </c>
      <c r="AI782" s="74">
        <f t="shared" si="281"/>
        <v>0</v>
      </c>
      <c r="AJ782" s="74">
        <f t="shared" si="282"/>
        <v>1</v>
      </c>
      <c r="AK782" s="74">
        <f t="shared" si="283"/>
        <v>0</v>
      </c>
      <c r="AL782" s="73" t="str">
        <f t="shared" si="284"/>
        <v>系</v>
      </c>
      <c r="AM782" s="73" t="str">
        <f>IF($F782="學生",VLOOKUP($H782,系所名稱!$B$1:$D$122,3,FALSE),"非在校生")</f>
        <v>其他</v>
      </c>
      <c r="AN782" s="74" t="str">
        <f t="shared" si="285"/>
        <v>其他系所</v>
      </c>
      <c r="AO782" s="74" t="str">
        <f t="shared" si="286"/>
        <v>其他系所</v>
      </c>
    </row>
    <row r="783" spans="1:41">
      <c r="A783" t="s">
        <v>6482</v>
      </c>
      <c r="B783" t="s">
        <v>1255</v>
      </c>
      <c r="C783" t="s">
        <v>1256</v>
      </c>
      <c r="D783" t="s">
        <v>21</v>
      </c>
      <c r="E783" t="s">
        <v>1257</v>
      </c>
      <c r="F783" t="s">
        <v>23</v>
      </c>
      <c r="G783" t="s">
        <v>58</v>
      </c>
      <c r="H783" t="s">
        <v>146</v>
      </c>
      <c r="I783" t="s">
        <v>41</v>
      </c>
      <c r="J783">
        <v>981021628</v>
      </c>
      <c r="K783" t="s">
        <v>1258</v>
      </c>
      <c r="L783" t="s">
        <v>28</v>
      </c>
      <c r="M783" t="s">
        <v>30</v>
      </c>
      <c r="N783" t="s">
        <v>4952</v>
      </c>
      <c r="P783" t="s">
        <v>29</v>
      </c>
      <c r="R783" t="s">
        <v>5919</v>
      </c>
      <c r="S783" t="s">
        <v>738</v>
      </c>
      <c r="T783" t="s">
        <v>6483</v>
      </c>
      <c r="U783">
        <v>6</v>
      </c>
      <c r="V783" t="s">
        <v>5002</v>
      </c>
      <c r="W783" t="s">
        <v>6687</v>
      </c>
      <c r="X783" s="25" t="s">
        <v>6700</v>
      </c>
      <c r="Y783">
        <v>2</v>
      </c>
      <c r="Z783">
        <v>107</v>
      </c>
      <c r="AA783">
        <v>1</v>
      </c>
      <c r="AB783">
        <v>1</v>
      </c>
      <c r="AC783">
        <v>10</v>
      </c>
      <c r="AD783" t="s">
        <v>30</v>
      </c>
      <c r="AE783" s="74" t="str">
        <f t="shared" si="287"/>
        <v>b05103028郭宛欣</v>
      </c>
      <c r="AF783" s="74">
        <f t="shared" si="279"/>
        <v>0</v>
      </c>
      <c r="AG783" s="74">
        <f t="shared" si="288"/>
        <v>1</v>
      </c>
      <c r="AH783" s="74">
        <f t="shared" si="280"/>
        <v>10</v>
      </c>
      <c r="AI783" s="74">
        <f t="shared" si="281"/>
        <v>0</v>
      </c>
      <c r="AJ783" s="74">
        <f t="shared" si="282"/>
        <v>0</v>
      </c>
      <c r="AK783" s="74">
        <f t="shared" si="283"/>
        <v>0</v>
      </c>
      <c r="AL783" s="73" t="str">
        <f t="shared" si="284"/>
        <v>系</v>
      </c>
      <c r="AM783" s="73" t="str">
        <f>IF($F783="學生",VLOOKUP($H783,系所名稱!$B$1:$D$122,3,FALSE),"非在校生")</f>
        <v>其他</v>
      </c>
      <c r="AN783" s="74" t="str">
        <f t="shared" si="285"/>
        <v>其他系所</v>
      </c>
      <c r="AO783" s="74" t="str">
        <f t="shared" si="286"/>
        <v>其他系所</v>
      </c>
    </row>
    <row r="784" spans="1:41">
      <c r="B784" t="s">
        <v>5212</v>
      </c>
      <c r="F784" t="s">
        <v>5235</v>
      </c>
      <c r="G784" t="s">
        <v>5213</v>
      </c>
      <c r="I784" t="s">
        <v>5243</v>
      </c>
      <c r="P784" t="s">
        <v>29</v>
      </c>
      <c r="R784" t="s">
        <v>5008</v>
      </c>
      <c r="T784" t="s">
        <v>2767</v>
      </c>
      <c r="V784" t="s">
        <v>5232</v>
      </c>
      <c r="W784" t="s">
        <v>5233</v>
      </c>
      <c r="X784" s="25" t="s">
        <v>5234</v>
      </c>
      <c r="Y784">
        <v>2</v>
      </c>
      <c r="Z784">
        <v>107</v>
      </c>
      <c r="AA784">
        <v>1</v>
      </c>
      <c r="AB784">
        <v>0</v>
      </c>
      <c r="AC784">
        <v>0</v>
      </c>
      <c r="AE784" s="74" t="str">
        <f t="shared" si="287"/>
        <v>其他郭旺隴</v>
      </c>
      <c r="AF784" s="74">
        <f t="shared" si="279"/>
        <v>0</v>
      </c>
      <c r="AG784" s="74">
        <f t="shared" si="288"/>
        <v>1</v>
      </c>
      <c r="AH784" s="74">
        <f t="shared" si="280"/>
        <v>0</v>
      </c>
      <c r="AI784" s="74">
        <f t="shared" si="281"/>
        <v>0</v>
      </c>
      <c r="AJ784" s="74">
        <f t="shared" si="282"/>
        <v>0</v>
      </c>
      <c r="AK784" s="74">
        <f t="shared" si="283"/>
        <v>0</v>
      </c>
      <c r="AL784" s="73" t="str">
        <f t="shared" si="284"/>
        <v>其他</v>
      </c>
      <c r="AM784" s="73" t="str">
        <f>IF($F784="學生",VLOOKUP($H784,系所名稱!$B$1:$D$122,3,FALSE),"非在校生")</f>
        <v>非在校生</v>
      </c>
      <c r="AN784" s="74" t="str">
        <f t="shared" si="285"/>
        <v>其他</v>
      </c>
      <c r="AO784" s="74" t="str">
        <f t="shared" si="286"/>
        <v>其他</v>
      </c>
    </row>
    <row r="785" spans="1:41">
      <c r="A785" t="s">
        <v>5558</v>
      </c>
      <c r="B785" t="s">
        <v>5559</v>
      </c>
      <c r="C785" t="s">
        <v>5560</v>
      </c>
      <c r="D785" t="s">
        <v>21</v>
      </c>
      <c r="E785" t="s">
        <v>1944</v>
      </c>
      <c r="F785" t="s">
        <v>23</v>
      </c>
      <c r="G785" t="s">
        <v>24</v>
      </c>
      <c r="H785" t="s">
        <v>246</v>
      </c>
      <c r="I785" t="s">
        <v>41</v>
      </c>
      <c r="J785">
        <v>928061019</v>
      </c>
      <c r="K785" t="s">
        <v>5561</v>
      </c>
      <c r="L785" t="s">
        <v>28</v>
      </c>
      <c r="M785" t="s">
        <v>30</v>
      </c>
      <c r="N785" t="s">
        <v>4952</v>
      </c>
      <c r="P785" t="s">
        <v>29</v>
      </c>
      <c r="R785" t="s">
        <v>5385</v>
      </c>
      <c r="S785" t="s">
        <v>5562</v>
      </c>
      <c r="T785" t="s">
        <v>5563</v>
      </c>
      <c r="U785">
        <v>6</v>
      </c>
      <c r="V785" t="s">
        <v>5386</v>
      </c>
      <c r="W785" t="s">
        <v>5387</v>
      </c>
      <c r="X785" s="25" t="s">
        <v>5388</v>
      </c>
      <c r="Y785">
        <v>2</v>
      </c>
      <c r="Z785">
        <v>107</v>
      </c>
      <c r="AA785">
        <v>1</v>
      </c>
      <c r="AB785">
        <v>1</v>
      </c>
      <c r="AC785">
        <v>10</v>
      </c>
      <c r="AD785" t="s">
        <v>30</v>
      </c>
      <c r="AE785" s="74" t="str">
        <f t="shared" si="287"/>
        <v>b06701225郭芳妤</v>
      </c>
      <c r="AF785" s="74">
        <f t="shared" si="279"/>
        <v>0</v>
      </c>
      <c r="AG785" s="74">
        <f t="shared" si="288"/>
        <v>1</v>
      </c>
      <c r="AH785" s="74">
        <f t="shared" si="280"/>
        <v>10</v>
      </c>
      <c r="AI785" s="74">
        <f t="shared" si="281"/>
        <v>0</v>
      </c>
      <c r="AJ785" s="74">
        <f t="shared" si="282"/>
        <v>0</v>
      </c>
      <c r="AK785" s="74">
        <f t="shared" si="283"/>
        <v>0</v>
      </c>
      <c r="AL785" s="73" t="str">
        <f t="shared" si="284"/>
        <v>系</v>
      </c>
      <c r="AM785" s="73" t="str">
        <f>IF($F785="學生",VLOOKUP($H785,系所名稱!$B$1:$D$122,3,FALSE),"非在校生")</f>
        <v>工管</v>
      </c>
      <c r="AN785" s="74" t="str">
        <f t="shared" si="285"/>
        <v>工管系</v>
      </c>
      <c r="AO785" s="74" t="str">
        <f t="shared" si="286"/>
        <v>工管系</v>
      </c>
    </row>
    <row r="786" spans="1:41">
      <c r="A786" t="s">
        <v>3674</v>
      </c>
      <c r="B786" t="s">
        <v>3675</v>
      </c>
      <c r="C786" t="s">
        <v>3676</v>
      </c>
      <c r="D786" t="s">
        <v>21</v>
      </c>
      <c r="E786" t="s">
        <v>3350</v>
      </c>
      <c r="F786" t="s">
        <v>23</v>
      </c>
      <c r="G786" t="s">
        <v>67</v>
      </c>
      <c r="H786" t="s">
        <v>3665</v>
      </c>
      <c r="I786" t="s">
        <v>41</v>
      </c>
      <c r="J786">
        <v>963071218</v>
      </c>
      <c r="K786" t="s">
        <v>3677</v>
      </c>
      <c r="L786" t="s">
        <v>28</v>
      </c>
      <c r="M786" t="s">
        <v>30</v>
      </c>
      <c r="N786">
        <f>IF($R786="網路報名",IF($P786="否",1,0),0)</f>
        <v>0</v>
      </c>
      <c r="O786">
        <f>IF($R786="網路報名",IF($P786="是",1,0),0)</f>
        <v>1</v>
      </c>
      <c r="P786" t="s">
        <v>29</v>
      </c>
      <c r="R786" t="s">
        <v>31</v>
      </c>
      <c r="S786" t="s">
        <v>3678</v>
      </c>
      <c r="T786" t="s">
        <v>3679</v>
      </c>
      <c r="U786">
        <f>IF($R786="志工",$AC786*2,IF($R786="網路報名",$AC786,0))</f>
        <v>10</v>
      </c>
      <c r="V786" t="s">
        <v>5002</v>
      </c>
      <c r="W786" t="s">
        <v>5004</v>
      </c>
      <c r="X786" s="25" t="s">
        <v>3481</v>
      </c>
      <c r="Y786">
        <v>2</v>
      </c>
      <c r="Z786">
        <v>107</v>
      </c>
      <c r="AA786">
        <v>1</v>
      </c>
      <c r="AB786">
        <v>1</v>
      </c>
      <c r="AC786">
        <v>10</v>
      </c>
      <c r="AD786" t="s">
        <v>30</v>
      </c>
      <c r="AE786" s="74" t="str">
        <f t="shared" si="287"/>
        <v>b07603029郭芷言</v>
      </c>
      <c r="AF786" s="74">
        <f t="shared" si="279"/>
        <v>0</v>
      </c>
      <c r="AG786" s="74">
        <f t="shared" si="288"/>
        <v>1</v>
      </c>
      <c r="AH786" s="74">
        <f t="shared" si="280"/>
        <v>10</v>
      </c>
      <c r="AI786" s="74">
        <f t="shared" si="281"/>
        <v>0</v>
      </c>
      <c r="AJ786" s="74">
        <f t="shared" si="282"/>
        <v>0</v>
      </c>
      <c r="AK786" s="74">
        <f t="shared" si="283"/>
        <v>0</v>
      </c>
      <c r="AL786" s="73" t="str">
        <f t="shared" si="284"/>
        <v>系</v>
      </c>
      <c r="AM786" s="73" t="str">
        <f>IF($F786="學生",VLOOKUP($H786,系所名稱!$B$1:$D$122,3,FALSE),"非在校生")</f>
        <v>其他</v>
      </c>
      <c r="AN786" s="74" t="str">
        <f t="shared" si="285"/>
        <v>其他系所</v>
      </c>
      <c r="AO786" s="74" t="str">
        <f t="shared" si="286"/>
        <v>其他系所</v>
      </c>
    </row>
    <row r="787" spans="1:41">
      <c r="A787" t="s">
        <v>4054</v>
      </c>
      <c r="B787" t="s">
        <v>3675</v>
      </c>
      <c r="C787" t="s">
        <v>3676</v>
      </c>
      <c r="D787" t="s">
        <v>21</v>
      </c>
      <c r="E787" t="s">
        <v>3350</v>
      </c>
      <c r="F787" t="s">
        <v>23</v>
      </c>
      <c r="G787" t="s">
        <v>67</v>
      </c>
      <c r="H787" t="s">
        <v>3665</v>
      </c>
      <c r="I787" t="s">
        <v>41</v>
      </c>
      <c r="J787">
        <v>963071218</v>
      </c>
      <c r="K787" t="s">
        <v>3677</v>
      </c>
      <c r="L787" t="s">
        <v>28</v>
      </c>
      <c r="M787" t="s">
        <v>30</v>
      </c>
      <c r="N787">
        <f>IF($R787="網路報名",IF($P787="否",1,0),0)</f>
        <v>0</v>
      </c>
      <c r="O787">
        <f>IF($R787="網路報名",IF($P787="是",1,0),0)</f>
        <v>1</v>
      </c>
      <c r="P787" t="s">
        <v>29</v>
      </c>
      <c r="R787" t="s">
        <v>31</v>
      </c>
      <c r="S787" t="s">
        <v>4055</v>
      </c>
      <c r="T787" t="s">
        <v>3679</v>
      </c>
      <c r="U787">
        <f>IF($R787="志工",$AC787*2,IF($R787="網路報名",$AC787,0))</f>
        <v>10</v>
      </c>
      <c r="V787" t="s">
        <v>5002</v>
      </c>
      <c r="W787" t="s">
        <v>5004</v>
      </c>
      <c r="X787" s="25" t="s">
        <v>3816</v>
      </c>
      <c r="Y787">
        <v>2</v>
      </c>
      <c r="Z787">
        <v>107</v>
      </c>
      <c r="AA787">
        <v>1</v>
      </c>
      <c r="AB787">
        <v>1</v>
      </c>
      <c r="AC787">
        <v>10</v>
      </c>
      <c r="AD787" t="s">
        <v>30</v>
      </c>
      <c r="AE787" s="74" t="str">
        <f t="shared" si="287"/>
        <v>b07603029郭芷言</v>
      </c>
      <c r="AF787" s="74">
        <f t="shared" si="279"/>
        <v>0</v>
      </c>
      <c r="AG787" s="74">
        <f t="shared" si="288"/>
        <v>1</v>
      </c>
      <c r="AH787" s="74">
        <f t="shared" si="280"/>
        <v>10</v>
      </c>
      <c r="AI787" s="74">
        <f t="shared" si="281"/>
        <v>0</v>
      </c>
      <c r="AJ787" s="74">
        <f t="shared" si="282"/>
        <v>0</v>
      </c>
      <c r="AK787" s="74">
        <f t="shared" si="283"/>
        <v>0</v>
      </c>
      <c r="AL787" s="73" t="str">
        <f t="shared" si="284"/>
        <v>系</v>
      </c>
      <c r="AM787" s="73" t="str">
        <f>IF($F787="學生",VLOOKUP($H787,系所名稱!$B$1:$D$122,3,FALSE),"非在校生")</f>
        <v>其他</v>
      </c>
      <c r="AN787" s="74" t="str">
        <f t="shared" si="285"/>
        <v>其他系所</v>
      </c>
      <c r="AO787" s="74" t="str">
        <f t="shared" si="286"/>
        <v>其他系所</v>
      </c>
    </row>
    <row r="788" spans="1:41">
      <c r="A788" t="s">
        <v>6079</v>
      </c>
      <c r="B788" t="s">
        <v>3675</v>
      </c>
      <c r="C788" t="s">
        <v>3676</v>
      </c>
      <c r="D788" t="s">
        <v>21</v>
      </c>
      <c r="E788" t="s">
        <v>3350</v>
      </c>
      <c r="F788" t="s">
        <v>23</v>
      </c>
      <c r="G788" t="s">
        <v>67</v>
      </c>
      <c r="H788" t="s">
        <v>3665</v>
      </c>
      <c r="I788" t="s">
        <v>41</v>
      </c>
      <c r="J788">
        <v>963071218</v>
      </c>
      <c r="K788" t="s">
        <v>3677</v>
      </c>
      <c r="L788" t="s">
        <v>28</v>
      </c>
      <c r="M788" t="s">
        <v>30</v>
      </c>
      <c r="N788" t="s">
        <v>4952</v>
      </c>
      <c r="P788" t="s">
        <v>29</v>
      </c>
      <c r="R788" s="78" t="s">
        <v>6071</v>
      </c>
      <c r="S788" t="s">
        <v>4055</v>
      </c>
      <c r="T788" t="s">
        <v>3679</v>
      </c>
      <c r="U788">
        <v>6</v>
      </c>
      <c r="V788" t="s">
        <v>5002</v>
      </c>
      <c r="W788" t="s">
        <v>6687</v>
      </c>
      <c r="X788" s="25" t="s">
        <v>6686</v>
      </c>
      <c r="Y788">
        <v>2</v>
      </c>
      <c r="Z788">
        <v>107</v>
      </c>
      <c r="AA788">
        <v>1</v>
      </c>
      <c r="AB788">
        <v>1</v>
      </c>
      <c r="AC788">
        <v>10</v>
      </c>
      <c r="AD788" t="s">
        <v>30</v>
      </c>
      <c r="AE788" s="74" t="str">
        <f t="shared" si="287"/>
        <v>b07603029郭芷言</v>
      </c>
      <c r="AF788" s="74">
        <f t="shared" si="279"/>
        <v>0</v>
      </c>
      <c r="AG788" s="74">
        <f t="shared" si="288"/>
        <v>1</v>
      </c>
      <c r="AH788" s="74">
        <f t="shared" si="280"/>
        <v>10</v>
      </c>
      <c r="AI788" s="74">
        <f t="shared" si="281"/>
        <v>0</v>
      </c>
      <c r="AJ788" s="74">
        <f t="shared" si="282"/>
        <v>0</v>
      </c>
      <c r="AK788" s="74">
        <f t="shared" si="283"/>
        <v>0</v>
      </c>
      <c r="AL788" s="73" t="str">
        <f t="shared" si="284"/>
        <v>系</v>
      </c>
      <c r="AM788" s="73" t="str">
        <f>IF($F788="學生",VLOOKUP($H788,系所名稱!$B$1:$D$122,3,FALSE),"非在校生")</f>
        <v>其他</v>
      </c>
      <c r="AN788" s="74" t="str">
        <f t="shared" si="285"/>
        <v>其他系所</v>
      </c>
      <c r="AO788" s="74" t="str">
        <f t="shared" si="286"/>
        <v>其他系所</v>
      </c>
    </row>
    <row r="789" spans="1:41">
      <c r="A789" t="s">
        <v>1834</v>
      </c>
      <c r="B789" t="s">
        <v>1915</v>
      </c>
      <c r="C789" t="s">
        <v>1916</v>
      </c>
      <c r="D789" t="s">
        <v>21</v>
      </c>
      <c r="E789" t="s">
        <v>1917</v>
      </c>
      <c r="F789" t="s">
        <v>23</v>
      </c>
      <c r="G789" t="s">
        <v>137</v>
      </c>
      <c r="H789" t="s">
        <v>138</v>
      </c>
      <c r="I789" t="s">
        <v>41</v>
      </c>
      <c r="J789">
        <v>911991244</v>
      </c>
      <c r="K789" t="s">
        <v>1918</v>
      </c>
      <c r="L789" t="s">
        <v>28</v>
      </c>
      <c r="M789" t="s">
        <v>29</v>
      </c>
      <c r="N789">
        <f t="shared" ref="N789:N806" si="289">IF($R789="網路報名",IF($P789="否",1,0),0)</f>
        <v>0</v>
      </c>
      <c r="O789">
        <f t="shared" ref="O789:O806" si="290">IF($R789="網路報名",IF($P789="是",1,0),0)</f>
        <v>0</v>
      </c>
      <c r="P789" t="s">
        <v>29</v>
      </c>
      <c r="R789" t="s">
        <v>216</v>
      </c>
      <c r="T789" t="s">
        <v>1919</v>
      </c>
      <c r="U789">
        <f t="shared" ref="U789:U806" si="291">IF($R789="志工",$AC789*2,IF($R789="網路報名",$AC789,0))</f>
        <v>0</v>
      </c>
      <c r="V789" t="s">
        <v>5002</v>
      </c>
      <c r="W789" t="s">
        <v>5004</v>
      </c>
      <c r="X789" s="25" t="s">
        <v>1567</v>
      </c>
      <c r="Y789">
        <v>2</v>
      </c>
      <c r="Z789">
        <v>107</v>
      </c>
      <c r="AA789">
        <v>1</v>
      </c>
      <c r="AB789">
        <v>1</v>
      </c>
      <c r="AC789">
        <v>10</v>
      </c>
      <c r="AE789" s="74" t="str">
        <f t="shared" si="287"/>
        <v>b05103029郭俐</v>
      </c>
      <c r="AF789" s="74">
        <f t="shared" si="279"/>
        <v>0</v>
      </c>
      <c r="AG789" s="74">
        <f t="shared" si="288"/>
        <v>0</v>
      </c>
      <c r="AH789" s="74">
        <f t="shared" si="280"/>
        <v>0</v>
      </c>
      <c r="AI789" s="74">
        <f t="shared" si="281"/>
        <v>0</v>
      </c>
      <c r="AJ789" s="74">
        <f t="shared" si="282"/>
        <v>1</v>
      </c>
      <c r="AK789" s="74">
        <f t="shared" si="283"/>
        <v>0</v>
      </c>
      <c r="AL789" s="73" t="str">
        <f t="shared" si="284"/>
        <v>系</v>
      </c>
      <c r="AM789" s="73" t="str">
        <f>IF($F789="學生",VLOOKUP($H789,系所名稱!$B$1:$D$122,3,FALSE),"非在校生")</f>
        <v>其他</v>
      </c>
      <c r="AN789" s="74" t="str">
        <f t="shared" si="285"/>
        <v>其他系所</v>
      </c>
      <c r="AO789" s="74" t="str">
        <f t="shared" si="286"/>
        <v>其他系所</v>
      </c>
    </row>
    <row r="790" spans="1:41">
      <c r="A790" t="s">
        <v>1085</v>
      </c>
      <c r="B790" t="s">
        <v>1086</v>
      </c>
      <c r="C790" t="s">
        <v>1087</v>
      </c>
      <c r="D790" t="s">
        <v>21</v>
      </c>
      <c r="E790" t="s">
        <v>1088</v>
      </c>
      <c r="F790" t="s">
        <v>23</v>
      </c>
      <c r="G790" t="s">
        <v>24</v>
      </c>
      <c r="H790" t="s">
        <v>76</v>
      </c>
      <c r="I790" t="s">
        <v>41</v>
      </c>
      <c r="J790">
        <v>973819786</v>
      </c>
      <c r="K790" t="s">
        <v>1089</v>
      </c>
      <c r="L790" t="s">
        <v>28</v>
      </c>
      <c r="M790" t="s">
        <v>30</v>
      </c>
      <c r="N790">
        <f t="shared" si="289"/>
        <v>0</v>
      </c>
      <c r="O790">
        <f t="shared" si="290"/>
        <v>1</v>
      </c>
      <c r="P790" t="s">
        <v>29</v>
      </c>
      <c r="R790" t="s">
        <v>1063</v>
      </c>
      <c r="S790" t="s">
        <v>1090</v>
      </c>
      <c r="T790" t="s">
        <v>1091</v>
      </c>
      <c r="U790">
        <f t="shared" si="291"/>
        <v>10</v>
      </c>
      <c r="V790" t="s">
        <v>5002</v>
      </c>
      <c r="W790" t="s">
        <v>5004</v>
      </c>
      <c r="X790" s="25" t="s">
        <v>1065</v>
      </c>
      <c r="Y790">
        <v>2</v>
      </c>
      <c r="Z790">
        <v>107</v>
      </c>
      <c r="AA790">
        <v>1</v>
      </c>
      <c r="AB790">
        <v>1</v>
      </c>
      <c r="AC790">
        <v>10</v>
      </c>
      <c r="AD790" t="s">
        <v>30</v>
      </c>
      <c r="AE790" s="74" t="str">
        <f t="shared" si="287"/>
        <v>b07702083郭奕安</v>
      </c>
      <c r="AF790" s="74">
        <f t="shared" si="279"/>
        <v>0</v>
      </c>
      <c r="AG790" s="74">
        <f t="shared" si="288"/>
        <v>1</v>
      </c>
      <c r="AH790" s="74">
        <f t="shared" si="280"/>
        <v>10</v>
      </c>
      <c r="AI790" s="74">
        <f t="shared" si="281"/>
        <v>0</v>
      </c>
      <c r="AJ790" s="74">
        <f t="shared" si="282"/>
        <v>0</v>
      </c>
      <c r="AK790" s="74">
        <f t="shared" si="283"/>
        <v>0</v>
      </c>
      <c r="AL790" s="73" t="str">
        <f t="shared" si="284"/>
        <v>系</v>
      </c>
      <c r="AM790" s="73" t="str">
        <f>IF($F790="學生",VLOOKUP($H790,系所名稱!$B$1:$D$122,3,FALSE),"非在校生")</f>
        <v>會計</v>
      </c>
      <c r="AN790" s="74" t="str">
        <f t="shared" si="285"/>
        <v>會計系</v>
      </c>
      <c r="AO790" s="74" t="str">
        <f t="shared" si="286"/>
        <v>會計系</v>
      </c>
    </row>
    <row r="791" spans="1:41">
      <c r="A791" t="s">
        <v>3269</v>
      </c>
      <c r="B791" t="s">
        <v>3275</v>
      </c>
      <c r="C791" t="s">
        <v>3276</v>
      </c>
      <c r="D791" t="s">
        <v>21</v>
      </c>
      <c r="E791" t="s">
        <v>3277</v>
      </c>
      <c r="F791" t="s">
        <v>23</v>
      </c>
      <c r="G791" t="s">
        <v>24</v>
      </c>
      <c r="H791" t="s">
        <v>40</v>
      </c>
      <c r="I791" t="s">
        <v>50</v>
      </c>
      <c r="J791">
        <v>975757263</v>
      </c>
      <c r="K791" t="s">
        <v>3278</v>
      </c>
      <c r="L791" t="s">
        <v>28</v>
      </c>
      <c r="M791" t="s">
        <v>29</v>
      </c>
      <c r="N791">
        <f t="shared" si="289"/>
        <v>0</v>
      </c>
      <c r="O791">
        <f t="shared" si="290"/>
        <v>0</v>
      </c>
      <c r="P791" t="s">
        <v>29</v>
      </c>
      <c r="R791" t="s">
        <v>1045</v>
      </c>
      <c r="T791" t="s">
        <v>3279</v>
      </c>
      <c r="U791">
        <f t="shared" si="291"/>
        <v>0</v>
      </c>
      <c r="V791" t="s">
        <v>5002</v>
      </c>
      <c r="W791" t="s">
        <v>5004</v>
      </c>
      <c r="X791" s="25" t="s">
        <v>3292</v>
      </c>
      <c r="Y791">
        <v>2</v>
      </c>
      <c r="Z791">
        <v>107</v>
      </c>
      <c r="AA791">
        <v>1</v>
      </c>
      <c r="AB791">
        <v>1</v>
      </c>
      <c r="AC791">
        <v>10</v>
      </c>
      <c r="AE791" s="74" t="str">
        <f t="shared" si="287"/>
        <v>r06724031郭彥辰</v>
      </c>
      <c r="AF791" s="74">
        <f t="shared" si="279"/>
        <v>0</v>
      </c>
      <c r="AG791" s="74">
        <f t="shared" si="288"/>
        <v>0</v>
      </c>
      <c r="AH791" s="74">
        <f t="shared" si="280"/>
        <v>0</v>
      </c>
      <c r="AI791" s="74">
        <f t="shared" si="281"/>
        <v>0</v>
      </c>
      <c r="AJ791" s="74">
        <f t="shared" si="282"/>
        <v>1</v>
      </c>
      <c r="AK791" s="74">
        <f t="shared" si="283"/>
        <v>0</v>
      </c>
      <c r="AL791" s="73" t="str">
        <f t="shared" si="284"/>
        <v>所</v>
      </c>
      <c r="AM791" s="73" t="str">
        <f>IF($F791="學生",VLOOKUP($H791,系所名稱!$B$1:$D$122,3,FALSE),"非在校生")</f>
        <v>國企</v>
      </c>
      <c r="AN791" s="74" t="str">
        <f t="shared" si="285"/>
        <v>國企所</v>
      </c>
      <c r="AO791" s="74" t="str">
        <f t="shared" si="286"/>
        <v>國企所</v>
      </c>
    </row>
    <row r="792" spans="1:41">
      <c r="A792" t="s">
        <v>4056</v>
      </c>
      <c r="B792" t="s">
        <v>4057</v>
      </c>
      <c r="C792" t="s">
        <v>4058</v>
      </c>
      <c r="D792" t="s">
        <v>38</v>
      </c>
      <c r="E792" t="s">
        <v>4059</v>
      </c>
      <c r="F792" t="s">
        <v>23</v>
      </c>
      <c r="G792" t="s">
        <v>67</v>
      </c>
      <c r="H792" t="s">
        <v>123</v>
      </c>
      <c r="I792" t="s">
        <v>50</v>
      </c>
      <c r="J792">
        <v>972102559</v>
      </c>
      <c r="K792" t="s">
        <v>4060</v>
      </c>
      <c r="L792" t="s">
        <v>28</v>
      </c>
      <c r="M792" t="s">
        <v>29</v>
      </c>
      <c r="N792">
        <f t="shared" si="289"/>
        <v>0</v>
      </c>
      <c r="O792">
        <f t="shared" si="290"/>
        <v>1</v>
      </c>
      <c r="P792" t="s">
        <v>29</v>
      </c>
      <c r="R792" t="s">
        <v>31</v>
      </c>
      <c r="S792" t="s">
        <v>125</v>
      </c>
      <c r="T792" t="s">
        <v>4061</v>
      </c>
      <c r="U792">
        <f t="shared" si="291"/>
        <v>10</v>
      </c>
      <c r="V792" t="s">
        <v>5002</v>
      </c>
      <c r="W792" t="s">
        <v>5004</v>
      </c>
      <c r="X792" s="25" t="s">
        <v>3816</v>
      </c>
      <c r="Y792">
        <v>2</v>
      </c>
      <c r="Z792">
        <v>107</v>
      </c>
      <c r="AA792">
        <v>1</v>
      </c>
      <c r="AB792">
        <v>1</v>
      </c>
      <c r="AC792">
        <v>10</v>
      </c>
      <c r="AD792" t="s">
        <v>2830</v>
      </c>
      <c r="AE792" s="74" t="str">
        <f t="shared" si="287"/>
        <v>r06627012郭哲源</v>
      </c>
      <c r="AF792" s="74">
        <f t="shared" si="279"/>
        <v>0</v>
      </c>
      <c r="AG792" s="74">
        <f t="shared" si="288"/>
        <v>1</v>
      </c>
      <c r="AH792" s="74">
        <f t="shared" si="280"/>
        <v>10</v>
      </c>
      <c r="AI792" s="74">
        <f t="shared" si="281"/>
        <v>0</v>
      </c>
      <c r="AJ792" s="74">
        <f t="shared" si="282"/>
        <v>0</v>
      </c>
      <c r="AK792" s="74">
        <f t="shared" si="283"/>
        <v>0</v>
      </c>
      <c r="AL792" s="73" t="str">
        <f t="shared" si="284"/>
        <v>所</v>
      </c>
      <c r="AM792" s="73" t="str">
        <f>IF($F792="學生",VLOOKUP($H792,系所名稱!$B$1:$D$122,3,FALSE),"非在校生")</f>
        <v>其他</v>
      </c>
      <c r="AN792" s="74" t="str">
        <f t="shared" si="285"/>
        <v>其他系所</v>
      </c>
      <c r="AO792" s="74" t="str">
        <f t="shared" si="286"/>
        <v>其他系所</v>
      </c>
    </row>
    <row r="793" spans="1:41">
      <c r="A793" t="s">
        <v>633</v>
      </c>
      <c r="B793" t="s">
        <v>646</v>
      </c>
      <c r="C793" t="s">
        <v>647</v>
      </c>
      <c r="D793" t="s">
        <v>21</v>
      </c>
      <c r="E793" t="s">
        <v>648</v>
      </c>
      <c r="F793" t="s">
        <v>23</v>
      </c>
      <c r="G793" t="s">
        <v>571</v>
      </c>
      <c r="H793" t="s">
        <v>643</v>
      </c>
      <c r="I793" t="s">
        <v>50</v>
      </c>
      <c r="J793">
        <v>975767330</v>
      </c>
      <c r="K793" t="s">
        <v>649</v>
      </c>
      <c r="L793" t="s">
        <v>28</v>
      </c>
      <c r="M793" t="s">
        <v>29</v>
      </c>
      <c r="N793">
        <f t="shared" si="289"/>
        <v>0</v>
      </c>
      <c r="O793">
        <f t="shared" si="290"/>
        <v>0</v>
      </c>
      <c r="P793" t="s">
        <v>29</v>
      </c>
      <c r="R793" s="1" t="s">
        <v>280</v>
      </c>
      <c r="T793" t="s">
        <v>650</v>
      </c>
      <c r="U793">
        <f t="shared" si="291"/>
        <v>0</v>
      </c>
      <c r="V793" t="s">
        <v>5002</v>
      </c>
      <c r="W793" t="s">
        <v>5004</v>
      </c>
      <c r="X793" s="88" t="s">
        <v>315</v>
      </c>
      <c r="Y793">
        <v>2</v>
      </c>
      <c r="Z793">
        <v>107</v>
      </c>
      <c r="AA793">
        <v>1</v>
      </c>
      <c r="AB793">
        <v>1</v>
      </c>
      <c r="AC793">
        <v>10</v>
      </c>
      <c r="AE793" s="74" t="str">
        <f t="shared" si="287"/>
        <v>r07447005郭庭亦</v>
      </c>
      <c r="AF793" s="74">
        <f t="shared" si="279"/>
        <v>0</v>
      </c>
      <c r="AG793" s="74">
        <f t="shared" si="288"/>
        <v>0</v>
      </c>
      <c r="AH793" s="74">
        <f t="shared" si="280"/>
        <v>0</v>
      </c>
      <c r="AI793" s="74">
        <f t="shared" si="281"/>
        <v>0</v>
      </c>
      <c r="AJ793" s="74">
        <f t="shared" si="282"/>
        <v>1</v>
      </c>
      <c r="AK793" s="74">
        <f t="shared" si="283"/>
        <v>0</v>
      </c>
      <c r="AL793" s="73" t="str">
        <f t="shared" si="284"/>
        <v>所</v>
      </c>
      <c r="AM793" s="73" t="str">
        <f>IF($F793="學生",VLOOKUP($H793,系所名稱!$B$1:$D$122,3,FALSE),"非在校生")</f>
        <v>其他</v>
      </c>
      <c r="AN793" s="74" t="str">
        <f t="shared" si="285"/>
        <v>其他系所</v>
      </c>
      <c r="AO793" s="74" t="str">
        <f t="shared" si="286"/>
        <v>其他系所</v>
      </c>
    </row>
    <row r="794" spans="1:41">
      <c r="A794" t="s">
        <v>3680</v>
      </c>
      <c r="B794" t="s">
        <v>646</v>
      </c>
      <c r="C794" t="s">
        <v>647</v>
      </c>
      <c r="D794" t="s">
        <v>21</v>
      </c>
      <c r="E794" t="s">
        <v>648</v>
      </c>
      <c r="F794" t="s">
        <v>23</v>
      </c>
      <c r="G794" t="s">
        <v>571</v>
      </c>
      <c r="H794" t="s">
        <v>643</v>
      </c>
      <c r="I794" t="s">
        <v>50</v>
      </c>
      <c r="J794">
        <v>975767330</v>
      </c>
      <c r="K794" t="s">
        <v>649</v>
      </c>
      <c r="L794" t="s">
        <v>28</v>
      </c>
      <c r="M794" t="s">
        <v>29</v>
      </c>
      <c r="N794">
        <f t="shared" si="289"/>
        <v>0</v>
      </c>
      <c r="O794">
        <f t="shared" si="290"/>
        <v>1</v>
      </c>
      <c r="P794" t="s">
        <v>29</v>
      </c>
      <c r="R794" t="s">
        <v>3588</v>
      </c>
      <c r="S794" t="s">
        <v>1689</v>
      </c>
      <c r="T794" t="s">
        <v>650</v>
      </c>
      <c r="U794">
        <f t="shared" si="291"/>
        <v>10</v>
      </c>
      <c r="V794" t="s">
        <v>5002</v>
      </c>
      <c r="W794" t="s">
        <v>5004</v>
      </c>
      <c r="X794" s="25" t="s">
        <v>3481</v>
      </c>
      <c r="Y794">
        <v>2</v>
      </c>
      <c r="Z794">
        <v>107</v>
      </c>
      <c r="AA794">
        <v>1</v>
      </c>
      <c r="AB794">
        <v>1</v>
      </c>
      <c r="AC794">
        <v>10</v>
      </c>
      <c r="AD794" t="s">
        <v>2830</v>
      </c>
      <c r="AE794" s="74" t="str">
        <f t="shared" si="287"/>
        <v>r07447005郭庭亦</v>
      </c>
      <c r="AF794" s="74">
        <f t="shared" si="279"/>
        <v>0</v>
      </c>
      <c r="AG794" s="74">
        <f t="shared" si="288"/>
        <v>1</v>
      </c>
      <c r="AH794" s="74">
        <f t="shared" si="280"/>
        <v>10</v>
      </c>
      <c r="AI794" s="74">
        <f t="shared" si="281"/>
        <v>0</v>
      </c>
      <c r="AJ794" s="74">
        <f t="shared" si="282"/>
        <v>0</v>
      </c>
      <c r="AK794" s="74">
        <f t="shared" si="283"/>
        <v>0</v>
      </c>
      <c r="AL794" s="73" t="str">
        <f t="shared" si="284"/>
        <v>所</v>
      </c>
      <c r="AM794" s="73" t="str">
        <f>IF($F794="學生",VLOOKUP($H794,系所名稱!$B$1:$D$122,3,FALSE),"非在校生")</f>
        <v>其他</v>
      </c>
      <c r="AN794" s="74" t="str">
        <f t="shared" si="285"/>
        <v>其他系所</v>
      </c>
      <c r="AO794" s="74" t="str">
        <f t="shared" si="286"/>
        <v>其他系所</v>
      </c>
    </row>
    <row r="795" spans="1:41">
      <c r="A795" t="s">
        <v>2513</v>
      </c>
      <c r="B795" t="s">
        <v>2514</v>
      </c>
      <c r="C795" t="s">
        <v>2515</v>
      </c>
      <c r="D795" t="s">
        <v>21</v>
      </c>
      <c r="E795" t="s">
        <v>2516</v>
      </c>
      <c r="F795" t="s">
        <v>23</v>
      </c>
      <c r="G795" t="s">
        <v>24</v>
      </c>
      <c r="H795" t="s">
        <v>257</v>
      </c>
      <c r="I795" t="s">
        <v>41</v>
      </c>
      <c r="J795">
        <v>975573669</v>
      </c>
      <c r="K795" t="s">
        <v>2517</v>
      </c>
      <c r="L795" t="s">
        <v>28</v>
      </c>
      <c r="M795" t="s">
        <v>30</v>
      </c>
      <c r="N795">
        <f t="shared" si="289"/>
        <v>0</v>
      </c>
      <c r="O795">
        <f t="shared" si="290"/>
        <v>1</v>
      </c>
      <c r="P795" t="s">
        <v>29</v>
      </c>
      <c r="R795" t="s">
        <v>2021</v>
      </c>
      <c r="S795" t="s">
        <v>2518</v>
      </c>
      <c r="T795" t="s">
        <v>2519</v>
      </c>
      <c r="U795">
        <f t="shared" si="291"/>
        <v>10</v>
      </c>
      <c r="V795" t="s">
        <v>5002</v>
      </c>
      <c r="W795" t="s">
        <v>5004</v>
      </c>
      <c r="X795" s="25" t="s">
        <v>1996</v>
      </c>
      <c r="Y795">
        <v>2</v>
      </c>
      <c r="Z795">
        <v>107</v>
      </c>
      <c r="AA795">
        <v>1</v>
      </c>
      <c r="AB795">
        <v>1</v>
      </c>
      <c r="AC795">
        <v>10</v>
      </c>
      <c r="AD795" t="s">
        <v>30</v>
      </c>
      <c r="AE795" s="74" t="str">
        <f t="shared" si="287"/>
        <v>b06703099郭庭瑜</v>
      </c>
      <c r="AF795" s="74">
        <f t="shared" si="279"/>
        <v>0</v>
      </c>
      <c r="AG795" s="74">
        <f t="shared" si="288"/>
        <v>1</v>
      </c>
      <c r="AH795" s="74">
        <f t="shared" si="280"/>
        <v>10</v>
      </c>
      <c r="AI795" s="74">
        <f t="shared" si="281"/>
        <v>0</v>
      </c>
      <c r="AJ795" s="74">
        <f t="shared" si="282"/>
        <v>0</v>
      </c>
      <c r="AK795" s="74">
        <f t="shared" si="283"/>
        <v>0</v>
      </c>
      <c r="AL795" s="73" t="str">
        <f t="shared" si="284"/>
        <v>系</v>
      </c>
      <c r="AM795" s="73" t="str">
        <f>IF($F795="學生",VLOOKUP($H795,系所名稱!$B$1:$D$122,3,FALSE),"非在校生")</f>
        <v>財金</v>
      </c>
      <c r="AN795" s="74" t="str">
        <f t="shared" si="285"/>
        <v>財金系</v>
      </c>
      <c r="AO795" s="74" t="str">
        <f t="shared" si="286"/>
        <v>財金系</v>
      </c>
    </row>
    <row r="796" spans="1:41">
      <c r="A796" t="s">
        <v>111</v>
      </c>
      <c r="B796" t="s">
        <v>4948</v>
      </c>
      <c r="C796" t="s">
        <v>113</v>
      </c>
      <c r="D796" t="s">
        <v>38</v>
      </c>
      <c r="E796" t="s">
        <v>114</v>
      </c>
      <c r="F796" t="s">
        <v>23</v>
      </c>
      <c r="G796" t="s">
        <v>99</v>
      </c>
      <c r="H796" t="s">
        <v>115</v>
      </c>
      <c r="I796" t="s">
        <v>50</v>
      </c>
      <c r="J796">
        <v>963505696</v>
      </c>
      <c r="K796" t="s">
        <v>116</v>
      </c>
      <c r="L796" t="s">
        <v>28</v>
      </c>
      <c r="M796" t="s">
        <v>30</v>
      </c>
      <c r="N796">
        <f t="shared" si="289"/>
        <v>0</v>
      </c>
      <c r="O796">
        <f t="shared" si="290"/>
        <v>1</v>
      </c>
      <c r="P796" t="s">
        <v>29</v>
      </c>
      <c r="R796" t="s">
        <v>31</v>
      </c>
      <c r="S796" t="s">
        <v>117</v>
      </c>
      <c r="T796" t="s">
        <v>118</v>
      </c>
      <c r="U796">
        <f t="shared" si="291"/>
        <v>10</v>
      </c>
      <c r="V796" t="s">
        <v>5002</v>
      </c>
      <c r="W796" t="s">
        <v>5004</v>
      </c>
      <c r="X796" s="25" t="s">
        <v>289</v>
      </c>
      <c r="Y796">
        <v>2</v>
      </c>
      <c r="Z796">
        <v>107</v>
      </c>
      <c r="AA796">
        <v>1</v>
      </c>
      <c r="AB796">
        <v>1</v>
      </c>
      <c r="AC796">
        <v>10</v>
      </c>
      <c r="AD796" t="s">
        <v>30</v>
      </c>
      <c r="AE796" s="74" t="str">
        <f t="shared" si="287"/>
        <v>r06223117郭晉銓</v>
      </c>
      <c r="AF796" s="74">
        <f t="shared" si="279"/>
        <v>0</v>
      </c>
      <c r="AG796" s="74">
        <f t="shared" si="288"/>
        <v>1</v>
      </c>
      <c r="AH796" s="74">
        <f t="shared" si="280"/>
        <v>10</v>
      </c>
      <c r="AI796" s="74">
        <f t="shared" si="281"/>
        <v>0</v>
      </c>
      <c r="AJ796" s="74">
        <f t="shared" si="282"/>
        <v>0</v>
      </c>
      <c r="AK796" s="74">
        <f t="shared" si="283"/>
        <v>0</v>
      </c>
      <c r="AL796" s="73" t="str">
        <f t="shared" si="284"/>
        <v>所</v>
      </c>
      <c r="AM796" s="73" t="str">
        <f>IF($F796="學生",VLOOKUP($H796,系所名稱!$B$1:$D$122,3,FALSE),"非在校生")</f>
        <v>其他</v>
      </c>
      <c r="AN796" s="74" t="str">
        <f t="shared" si="285"/>
        <v>其他系所</v>
      </c>
      <c r="AO796" s="74" t="str">
        <f t="shared" si="286"/>
        <v>其他系所</v>
      </c>
    </row>
    <row r="797" spans="1:41">
      <c r="A797" t="s">
        <v>406</v>
      </c>
      <c r="B797" t="s">
        <v>112</v>
      </c>
      <c r="C797" t="s">
        <v>113</v>
      </c>
      <c r="D797" t="s">
        <v>38</v>
      </c>
      <c r="E797" t="s">
        <v>114</v>
      </c>
      <c r="F797" t="s">
        <v>23</v>
      </c>
      <c r="G797" t="s">
        <v>99</v>
      </c>
      <c r="H797" t="s">
        <v>115</v>
      </c>
      <c r="I797" t="s">
        <v>50</v>
      </c>
      <c r="J797">
        <v>963505696</v>
      </c>
      <c r="K797" t="s">
        <v>116</v>
      </c>
      <c r="L797" t="s">
        <v>28</v>
      </c>
      <c r="M797" t="s">
        <v>30</v>
      </c>
      <c r="N797">
        <f t="shared" si="289"/>
        <v>0</v>
      </c>
      <c r="O797">
        <f t="shared" si="290"/>
        <v>1</v>
      </c>
      <c r="P797" t="s">
        <v>29</v>
      </c>
      <c r="R797" s="1" t="s">
        <v>365</v>
      </c>
      <c r="S797" t="s">
        <v>117</v>
      </c>
      <c r="T797" t="s">
        <v>118</v>
      </c>
      <c r="U797">
        <f t="shared" si="291"/>
        <v>10</v>
      </c>
      <c r="V797" t="s">
        <v>5002</v>
      </c>
      <c r="W797" t="s">
        <v>5004</v>
      </c>
      <c r="X797" s="88" t="s">
        <v>359</v>
      </c>
      <c r="Y797">
        <v>2</v>
      </c>
      <c r="Z797">
        <v>107</v>
      </c>
      <c r="AA797">
        <v>1</v>
      </c>
      <c r="AB797">
        <v>1</v>
      </c>
      <c r="AC797">
        <v>10</v>
      </c>
      <c r="AD797" t="s">
        <v>30</v>
      </c>
      <c r="AE797" s="74" t="str">
        <f t="shared" si="287"/>
        <v>r06223117郭晉銓</v>
      </c>
      <c r="AF797" s="74">
        <f t="shared" si="279"/>
        <v>0</v>
      </c>
      <c r="AG797" s="74">
        <f t="shared" si="288"/>
        <v>1</v>
      </c>
      <c r="AH797" s="74">
        <f t="shared" si="280"/>
        <v>10</v>
      </c>
      <c r="AI797" s="74">
        <f t="shared" si="281"/>
        <v>0</v>
      </c>
      <c r="AJ797" s="74">
        <f t="shared" si="282"/>
        <v>0</v>
      </c>
      <c r="AK797" s="74">
        <f t="shared" si="283"/>
        <v>0</v>
      </c>
      <c r="AL797" s="73" t="str">
        <f t="shared" si="284"/>
        <v>所</v>
      </c>
      <c r="AM797" s="73" t="str">
        <f>IF($F797="學生",VLOOKUP($H797,系所名稱!$B$1:$D$122,3,FALSE),"非在校生")</f>
        <v>其他</v>
      </c>
      <c r="AN797" s="74" t="str">
        <f t="shared" si="285"/>
        <v>其他系所</v>
      </c>
      <c r="AO797" s="74" t="str">
        <f t="shared" si="286"/>
        <v>其他系所</v>
      </c>
    </row>
    <row r="798" spans="1:41">
      <c r="A798" t="s">
        <v>736</v>
      </c>
      <c r="B798" t="s">
        <v>112</v>
      </c>
      <c r="C798" t="s">
        <v>113</v>
      </c>
      <c r="D798" t="s">
        <v>38</v>
      </c>
      <c r="E798" t="s">
        <v>114</v>
      </c>
      <c r="F798" t="s">
        <v>23</v>
      </c>
      <c r="G798" t="s">
        <v>99</v>
      </c>
      <c r="H798" t="s">
        <v>115</v>
      </c>
      <c r="I798" t="s">
        <v>50</v>
      </c>
      <c r="J798">
        <v>963505696</v>
      </c>
      <c r="K798" t="s">
        <v>116</v>
      </c>
      <c r="L798" t="s">
        <v>28</v>
      </c>
      <c r="M798" t="s">
        <v>30</v>
      </c>
      <c r="N798">
        <f t="shared" si="289"/>
        <v>0</v>
      </c>
      <c r="O798">
        <f t="shared" si="290"/>
        <v>1</v>
      </c>
      <c r="P798" t="s">
        <v>29</v>
      </c>
      <c r="R798" s="78" t="s">
        <v>730</v>
      </c>
      <c r="S798" t="s">
        <v>117</v>
      </c>
      <c r="T798" t="s">
        <v>118</v>
      </c>
      <c r="U798">
        <f t="shared" si="291"/>
        <v>10</v>
      </c>
      <c r="V798" t="s">
        <v>5002</v>
      </c>
      <c r="W798" t="s">
        <v>5004</v>
      </c>
      <c r="X798" s="25" t="s">
        <v>732</v>
      </c>
      <c r="Y798">
        <v>2</v>
      </c>
      <c r="Z798">
        <v>107</v>
      </c>
      <c r="AA798">
        <v>1</v>
      </c>
      <c r="AB798">
        <v>1</v>
      </c>
      <c r="AC798">
        <v>10</v>
      </c>
      <c r="AE798" s="74" t="str">
        <f t="shared" si="287"/>
        <v>r06223117郭晉銓</v>
      </c>
      <c r="AF798" s="74">
        <f t="shared" si="279"/>
        <v>0</v>
      </c>
      <c r="AG798" s="74">
        <f t="shared" si="288"/>
        <v>1</v>
      </c>
      <c r="AH798" s="74">
        <f t="shared" si="280"/>
        <v>10</v>
      </c>
      <c r="AI798" s="74">
        <f t="shared" si="281"/>
        <v>0</v>
      </c>
      <c r="AJ798" s="74">
        <f t="shared" si="282"/>
        <v>0</v>
      </c>
      <c r="AK798" s="74">
        <f t="shared" si="283"/>
        <v>0</v>
      </c>
      <c r="AL798" s="73" t="str">
        <f t="shared" si="284"/>
        <v>所</v>
      </c>
      <c r="AM798" s="73" t="str">
        <f>IF($F798="學生",VLOOKUP($H798,系所名稱!$B$1:$D$122,3,FALSE),"非在校生")</f>
        <v>其他</v>
      </c>
      <c r="AN798" s="74" t="str">
        <f t="shared" si="285"/>
        <v>其他系所</v>
      </c>
      <c r="AO798" s="74" t="str">
        <f t="shared" si="286"/>
        <v>其他系所</v>
      </c>
    </row>
    <row r="799" spans="1:41">
      <c r="A799" t="s">
        <v>933</v>
      </c>
      <c r="B799" t="s">
        <v>112</v>
      </c>
      <c r="C799" t="s">
        <v>113</v>
      </c>
      <c r="D799" t="s">
        <v>38</v>
      </c>
      <c r="E799" t="s">
        <v>114</v>
      </c>
      <c r="F799" t="s">
        <v>23</v>
      </c>
      <c r="G799" t="s">
        <v>99</v>
      </c>
      <c r="H799" t="s">
        <v>115</v>
      </c>
      <c r="I799" t="s">
        <v>50</v>
      </c>
      <c r="J799">
        <v>963505696</v>
      </c>
      <c r="K799" t="s">
        <v>116</v>
      </c>
      <c r="L799" t="s">
        <v>28</v>
      </c>
      <c r="M799" t="s">
        <v>30</v>
      </c>
      <c r="N799">
        <f t="shared" si="289"/>
        <v>0</v>
      </c>
      <c r="O799">
        <f t="shared" si="290"/>
        <v>1</v>
      </c>
      <c r="P799" t="s">
        <v>29</v>
      </c>
      <c r="R799" t="s">
        <v>921</v>
      </c>
      <c r="S799" t="s">
        <v>117</v>
      </c>
      <c r="T799" t="s">
        <v>118</v>
      </c>
      <c r="U799">
        <f t="shared" si="291"/>
        <v>10</v>
      </c>
      <c r="V799" t="s">
        <v>5002</v>
      </c>
      <c r="W799" t="s">
        <v>5004</v>
      </c>
      <c r="X799" s="25" t="s">
        <v>923</v>
      </c>
      <c r="Y799">
        <v>2</v>
      </c>
      <c r="Z799">
        <v>107</v>
      </c>
      <c r="AA799">
        <v>1</v>
      </c>
      <c r="AB799">
        <v>1</v>
      </c>
      <c r="AC799">
        <v>10</v>
      </c>
      <c r="AD799" t="s">
        <v>30</v>
      </c>
      <c r="AE799" s="74" t="str">
        <f t="shared" si="287"/>
        <v>r06223117郭晉銓</v>
      </c>
      <c r="AF799" s="74">
        <f t="shared" si="279"/>
        <v>0</v>
      </c>
      <c r="AG799" s="74">
        <f t="shared" si="288"/>
        <v>1</v>
      </c>
      <c r="AH799" s="74">
        <f t="shared" si="280"/>
        <v>10</v>
      </c>
      <c r="AI799" s="74">
        <f t="shared" si="281"/>
        <v>0</v>
      </c>
      <c r="AJ799" s="74">
        <f t="shared" si="282"/>
        <v>0</v>
      </c>
      <c r="AK799" s="74">
        <f t="shared" si="283"/>
        <v>0</v>
      </c>
      <c r="AL799" s="73" t="str">
        <f t="shared" si="284"/>
        <v>所</v>
      </c>
      <c r="AM799" s="73" t="str">
        <f>IF($F799="學生",VLOOKUP($H799,系所名稱!$B$1:$D$122,3,FALSE),"非在校生")</f>
        <v>其他</v>
      </c>
      <c r="AN799" s="74" t="str">
        <f t="shared" si="285"/>
        <v>其他系所</v>
      </c>
      <c r="AO799" s="74" t="str">
        <f t="shared" si="286"/>
        <v>其他系所</v>
      </c>
    </row>
    <row r="800" spans="1:41">
      <c r="A800" t="s">
        <v>1076</v>
      </c>
      <c r="B800" t="s">
        <v>112</v>
      </c>
      <c r="C800" t="s">
        <v>113</v>
      </c>
      <c r="D800" t="s">
        <v>38</v>
      </c>
      <c r="E800" t="s">
        <v>114</v>
      </c>
      <c r="F800" t="s">
        <v>23</v>
      </c>
      <c r="G800" t="s">
        <v>99</v>
      </c>
      <c r="H800" t="s">
        <v>115</v>
      </c>
      <c r="I800" t="s">
        <v>50</v>
      </c>
      <c r="J800">
        <v>963505696</v>
      </c>
      <c r="K800" t="s">
        <v>116</v>
      </c>
      <c r="L800" t="s">
        <v>28</v>
      </c>
      <c r="M800" t="s">
        <v>30</v>
      </c>
      <c r="N800">
        <f t="shared" si="289"/>
        <v>0</v>
      </c>
      <c r="O800">
        <f t="shared" si="290"/>
        <v>1</v>
      </c>
      <c r="P800" t="s">
        <v>29</v>
      </c>
      <c r="R800" t="s">
        <v>1063</v>
      </c>
      <c r="S800" t="s">
        <v>117</v>
      </c>
      <c r="T800" t="s">
        <v>118</v>
      </c>
      <c r="U800">
        <f t="shared" si="291"/>
        <v>10</v>
      </c>
      <c r="V800" t="s">
        <v>5002</v>
      </c>
      <c r="W800" t="s">
        <v>5004</v>
      </c>
      <c r="X800" s="25" t="s">
        <v>1065</v>
      </c>
      <c r="Y800">
        <v>2</v>
      </c>
      <c r="Z800">
        <v>107</v>
      </c>
      <c r="AA800">
        <v>1</v>
      </c>
      <c r="AB800">
        <v>1</v>
      </c>
      <c r="AC800">
        <v>10</v>
      </c>
      <c r="AD800" t="s">
        <v>30</v>
      </c>
      <c r="AE800" s="74" t="str">
        <f t="shared" si="287"/>
        <v>r06223117郭晉銓</v>
      </c>
      <c r="AF800" s="74">
        <f t="shared" si="279"/>
        <v>0</v>
      </c>
      <c r="AG800" s="74">
        <f t="shared" si="288"/>
        <v>1</v>
      </c>
      <c r="AH800" s="74">
        <f t="shared" si="280"/>
        <v>10</v>
      </c>
      <c r="AI800" s="74">
        <f t="shared" si="281"/>
        <v>0</v>
      </c>
      <c r="AJ800" s="74">
        <f t="shared" si="282"/>
        <v>0</v>
      </c>
      <c r="AK800" s="74">
        <f t="shared" si="283"/>
        <v>0</v>
      </c>
      <c r="AL800" s="73" t="str">
        <f t="shared" si="284"/>
        <v>所</v>
      </c>
      <c r="AM800" s="73" t="str">
        <f>IF($F800="學生",VLOOKUP($H800,系所名稱!$B$1:$D$122,3,FALSE),"非在校生")</f>
        <v>其他</v>
      </c>
      <c r="AN800" s="74" t="str">
        <f t="shared" si="285"/>
        <v>其他系所</v>
      </c>
      <c r="AO800" s="74" t="str">
        <f t="shared" si="286"/>
        <v>其他系所</v>
      </c>
    </row>
    <row r="801" spans="1:41">
      <c r="A801" t="s">
        <v>1422</v>
      </c>
      <c r="B801" t="s">
        <v>112</v>
      </c>
      <c r="C801" t="s">
        <v>113</v>
      </c>
      <c r="D801" t="s">
        <v>38</v>
      </c>
      <c r="E801" t="s">
        <v>114</v>
      </c>
      <c r="F801" t="s">
        <v>23</v>
      </c>
      <c r="G801" t="s">
        <v>99</v>
      </c>
      <c r="H801" t="s">
        <v>115</v>
      </c>
      <c r="I801" t="s">
        <v>50</v>
      </c>
      <c r="J801">
        <v>963505696</v>
      </c>
      <c r="K801" t="s">
        <v>116</v>
      </c>
      <c r="L801" t="s">
        <v>28</v>
      </c>
      <c r="M801" t="s">
        <v>30</v>
      </c>
      <c r="N801">
        <f t="shared" si="289"/>
        <v>0</v>
      </c>
      <c r="O801">
        <f t="shared" si="290"/>
        <v>1</v>
      </c>
      <c r="P801" t="s">
        <v>29</v>
      </c>
      <c r="R801" t="s">
        <v>31</v>
      </c>
      <c r="S801" t="s">
        <v>117</v>
      </c>
      <c r="T801" t="s">
        <v>118</v>
      </c>
      <c r="U801">
        <f t="shared" si="291"/>
        <v>10</v>
      </c>
      <c r="V801" t="s">
        <v>5002</v>
      </c>
      <c r="W801" t="s">
        <v>5004</v>
      </c>
      <c r="X801" s="25" t="s">
        <v>1285</v>
      </c>
      <c r="Y801">
        <v>2</v>
      </c>
      <c r="Z801">
        <v>107</v>
      </c>
      <c r="AA801">
        <v>1</v>
      </c>
      <c r="AB801">
        <v>1</v>
      </c>
      <c r="AC801">
        <v>10</v>
      </c>
      <c r="AD801" t="s">
        <v>30</v>
      </c>
      <c r="AE801" s="74" t="str">
        <f t="shared" si="287"/>
        <v>r06223117郭晉銓</v>
      </c>
      <c r="AF801" s="74">
        <f t="shared" si="279"/>
        <v>0</v>
      </c>
      <c r="AG801" s="74">
        <f t="shared" si="288"/>
        <v>1</v>
      </c>
      <c r="AH801" s="74">
        <f t="shared" si="280"/>
        <v>10</v>
      </c>
      <c r="AI801" s="74">
        <f t="shared" si="281"/>
        <v>0</v>
      </c>
      <c r="AJ801" s="74">
        <f t="shared" si="282"/>
        <v>0</v>
      </c>
      <c r="AK801" s="74">
        <f t="shared" si="283"/>
        <v>0</v>
      </c>
      <c r="AL801" s="73" t="str">
        <f t="shared" si="284"/>
        <v>所</v>
      </c>
      <c r="AM801" s="73" t="str">
        <f>IF($F801="學生",VLOOKUP($H801,系所名稱!$B$1:$D$122,3,FALSE),"非在校生")</f>
        <v>其他</v>
      </c>
      <c r="AN801" s="74" t="str">
        <f t="shared" si="285"/>
        <v>其他系所</v>
      </c>
      <c r="AO801" s="74" t="str">
        <f t="shared" si="286"/>
        <v>其他系所</v>
      </c>
    </row>
    <row r="802" spans="1:41">
      <c r="A802" t="s">
        <v>736</v>
      </c>
      <c r="B802" t="s">
        <v>112</v>
      </c>
      <c r="C802" t="s">
        <v>113</v>
      </c>
      <c r="D802" t="s">
        <v>38</v>
      </c>
      <c r="E802" t="s">
        <v>114</v>
      </c>
      <c r="F802" t="s">
        <v>23</v>
      </c>
      <c r="G802" t="s">
        <v>99</v>
      </c>
      <c r="H802" t="s">
        <v>115</v>
      </c>
      <c r="I802" t="s">
        <v>50</v>
      </c>
      <c r="J802">
        <v>963505696</v>
      </c>
      <c r="K802" t="s">
        <v>116</v>
      </c>
      <c r="L802" t="s">
        <v>28</v>
      </c>
      <c r="M802" t="s">
        <v>30</v>
      </c>
      <c r="N802">
        <f t="shared" si="289"/>
        <v>0</v>
      </c>
      <c r="O802">
        <f t="shared" si="290"/>
        <v>1</v>
      </c>
      <c r="P802" t="s">
        <v>29</v>
      </c>
      <c r="R802" t="s">
        <v>31</v>
      </c>
      <c r="S802" t="s">
        <v>117</v>
      </c>
      <c r="T802" t="s">
        <v>118</v>
      </c>
      <c r="U802">
        <f t="shared" si="291"/>
        <v>10</v>
      </c>
      <c r="V802" t="s">
        <v>5002</v>
      </c>
      <c r="W802" t="s">
        <v>5004</v>
      </c>
      <c r="X802" s="25" t="s">
        <v>1567</v>
      </c>
      <c r="Y802">
        <v>2</v>
      </c>
      <c r="Z802">
        <v>107</v>
      </c>
      <c r="AA802">
        <v>1</v>
      </c>
      <c r="AB802">
        <v>1</v>
      </c>
      <c r="AC802">
        <v>10</v>
      </c>
      <c r="AE802" s="74" t="str">
        <f t="shared" si="287"/>
        <v>r06223117郭晉銓</v>
      </c>
      <c r="AF802" s="74">
        <f t="shared" si="279"/>
        <v>0</v>
      </c>
      <c r="AG802" s="74">
        <f t="shared" si="288"/>
        <v>1</v>
      </c>
      <c r="AH802" s="74">
        <f t="shared" si="280"/>
        <v>10</v>
      </c>
      <c r="AI802" s="74">
        <f t="shared" si="281"/>
        <v>0</v>
      </c>
      <c r="AJ802" s="74">
        <f t="shared" si="282"/>
        <v>0</v>
      </c>
      <c r="AK802" s="74">
        <f t="shared" si="283"/>
        <v>0</v>
      </c>
      <c r="AL802" s="73" t="str">
        <f t="shared" si="284"/>
        <v>所</v>
      </c>
      <c r="AM802" s="73" t="str">
        <f>IF($F802="學生",VLOOKUP($H802,系所名稱!$B$1:$D$122,3,FALSE),"非在校生")</f>
        <v>其他</v>
      </c>
      <c r="AN802" s="74" t="str">
        <f t="shared" si="285"/>
        <v>其他系所</v>
      </c>
      <c r="AO802" s="74" t="str">
        <f t="shared" si="286"/>
        <v>其他系所</v>
      </c>
    </row>
    <row r="803" spans="1:41">
      <c r="A803" t="s">
        <v>2020</v>
      </c>
      <c r="B803" t="s">
        <v>112</v>
      </c>
      <c r="C803" t="s">
        <v>113</v>
      </c>
      <c r="D803" t="s">
        <v>38</v>
      </c>
      <c r="E803" t="s">
        <v>114</v>
      </c>
      <c r="F803" t="s">
        <v>23</v>
      </c>
      <c r="G803" t="s">
        <v>99</v>
      </c>
      <c r="H803" t="s">
        <v>115</v>
      </c>
      <c r="I803" t="s">
        <v>50</v>
      </c>
      <c r="J803">
        <v>963505696</v>
      </c>
      <c r="K803" t="s">
        <v>116</v>
      </c>
      <c r="L803" t="s">
        <v>28</v>
      </c>
      <c r="M803" t="s">
        <v>30</v>
      </c>
      <c r="N803">
        <f t="shared" si="289"/>
        <v>1</v>
      </c>
      <c r="O803">
        <f t="shared" si="290"/>
        <v>0</v>
      </c>
      <c r="P803" t="s">
        <v>30</v>
      </c>
      <c r="R803" t="s">
        <v>2021</v>
      </c>
      <c r="S803" t="s">
        <v>117</v>
      </c>
      <c r="T803" t="s">
        <v>118</v>
      </c>
      <c r="U803">
        <f t="shared" si="291"/>
        <v>10</v>
      </c>
      <c r="V803" t="s">
        <v>5002</v>
      </c>
      <c r="W803" t="s">
        <v>5004</v>
      </c>
      <c r="X803" s="25" t="s">
        <v>1996</v>
      </c>
      <c r="Y803">
        <v>2</v>
      </c>
      <c r="Z803">
        <v>107</v>
      </c>
      <c r="AA803">
        <v>1</v>
      </c>
      <c r="AB803">
        <v>1</v>
      </c>
      <c r="AC803">
        <v>10</v>
      </c>
      <c r="AD803" t="s">
        <v>30</v>
      </c>
      <c r="AE803" s="74" t="str">
        <f t="shared" si="287"/>
        <v>r06223117郭晉銓</v>
      </c>
      <c r="AF803" s="74">
        <f t="shared" si="279"/>
        <v>1</v>
      </c>
      <c r="AG803" s="74">
        <f t="shared" si="288"/>
        <v>0</v>
      </c>
      <c r="AH803" s="74">
        <f t="shared" si="280"/>
        <v>0</v>
      </c>
      <c r="AI803" s="74">
        <f t="shared" si="281"/>
        <v>1</v>
      </c>
      <c r="AJ803" s="74">
        <f t="shared" si="282"/>
        <v>0</v>
      </c>
      <c r="AK803" s="74">
        <f t="shared" si="283"/>
        <v>0</v>
      </c>
      <c r="AL803" s="73" t="str">
        <f t="shared" si="284"/>
        <v>所</v>
      </c>
      <c r="AM803" s="73" t="str">
        <f>IF($F803="學生",VLOOKUP($H803,系所名稱!$B$1:$D$122,3,FALSE),"非在校生")</f>
        <v>其他</v>
      </c>
      <c r="AN803" s="74" t="str">
        <f t="shared" si="285"/>
        <v>其他系所</v>
      </c>
      <c r="AO803" s="74" t="str">
        <f t="shared" si="286"/>
        <v>其他系所</v>
      </c>
    </row>
    <row r="804" spans="1:41">
      <c r="A804" t="s">
        <v>3054</v>
      </c>
      <c r="B804" t="s">
        <v>112</v>
      </c>
      <c r="C804" t="s">
        <v>113</v>
      </c>
      <c r="D804" t="s">
        <v>38</v>
      </c>
      <c r="E804" t="s">
        <v>114</v>
      </c>
      <c r="F804" t="s">
        <v>23</v>
      </c>
      <c r="G804" t="s">
        <v>99</v>
      </c>
      <c r="H804" t="s">
        <v>115</v>
      </c>
      <c r="I804" t="s">
        <v>50</v>
      </c>
      <c r="J804">
        <v>963505696</v>
      </c>
      <c r="K804" t="s">
        <v>116</v>
      </c>
      <c r="L804" t="s">
        <v>28</v>
      </c>
      <c r="M804" t="s">
        <v>30</v>
      </c>
      <c r="N804">
        <f t="shared" si="289"/>
        <v>0</v>
      </c>
      <c r="O804">
        <f t="shared" si="290"/>
        <v>1</v>
      </c>
      <c r="P804" t="s">
        <v>29</v>
      </c>
      <c r="R804" t="s">
        <v>2775</v>
      </c>
      <c r="S804" t="s">
        <v>117</v>
      </c>
      <c r="T804" t="s">
        <v>118</v>
      </c>
      <c r="U804">
        <f t="shared" si="291"/>
        <v>10</v>
      </c>
      <c r="V804" t="s">
        <v>5002</v>
      </c>
      <c r="W804" t="s">
        <v>5004</v>
      </c>
      <c r="X804" s="25" t="s">
        <v>3292</v>
      </c>
      <c r="Y804">
        <v>2</v>
      </c>
      <c r="Z804">
        <v>107</v>
      </c>
      <c r="AA804">
        <v>1</v>
      </c>
      <c r="AB804">
        <v>1</v>
      </c>
      <c r="AC804">
        <v>10</v>
      </c>
      <c r="AD804" t="s">
        <v>30</v>
      </c>
      <c r="AE804" s="74" t="str">
        <f t="shared" si="287"/>
        <v>r06223117郭晉銓</v>
      </c>
      <c r="AF804" s="74">
        <f t="shared" si="279"/>
        <v>0</v>
      </c>
      <c r="AG804" s="74">
        <f t="shared" si="288"/>
        <v>1</v>
      </c>
      <c r="AH804" s="74">
        <f t="shared" si="280"/>
        <v>10</v>
      </c>
      <c r="AI804" s="74">
        <f t="shared" si="281"/>
        <v>0</v>
      </c>
      <c r="AJ804" s="74">
        <f t="shared" si="282"/>
        <v>0</v>
      </c>
      <c r="AK804" s="74">
        <f t="shared" si="283"/>
        <v>0</v>
      </c>
      <c r="AL804" s="73" t="str">
        <f t="shared" si="284"/>
        <v>所</v>
      </c>
      <c r="AM804" s="73" t="str">
        <f>IF($F804="學生",VLOOKUP($H804,系所名稱!$B$1:$D$122,3,FALSE),"非在校生")</f>
        <v>其他</v>
      </c>
      <c r="AN804" s="74" t="str">
        <f t="shared" si="285"/>
        <v>其他系所</v>
      </c>
      <c r="AO804" s="74" t="str">
        <f t="shared" si="286"/>
        <v>其他系所</v>
      </c>
    </row>
    <row r="805" spans="1:41">
      <c r="A805" t="s">
        <v>3681</v>
      </c>
      <c r="B805" t="s">
        <v>112</v>
      </c>
      <c r="C805" t="s">
        <v>113</v>
      </c>
      <c r="D805" t="s">
        <v>38</v>
      </c>
      <c r="E805" t="s">
        <v>114</v>
      </c>
      <c r="F805" t="s">
        <v>23</v>
      </c>
      <c r="G805" t="s">
        <v>99</v>
      </c>
      <c r="H805" t="s">
        <v>115</v>
      </c>
      <c r="I805" t="s">
        <v>50</v>
      </c>
      <c r="J805">
        <v>963505696</v>
      </c>
      <c r="K805" t="s">
        <v>116</v>
      </c>
      <c r="L805" t="s">
        <v>28</v>
      </c>
      <c r="M805" t="s">
        <v>30</v>
      </c>
      <c r="N805">
        <f t="shared" si="289"/>
        <v>0</v>
      </c>
      <c r="O805">
        <f t="shared" si="290"/>
        <v>1</v>
      </c>
      <c r="P805" t="s">
        <v>29</v>
      </c>
      <c r="R805" t="s">
        <v>3588</v>
      </c>
      <c r="S805" t="s">
        <v>117</v>
      </c>
      <c r="T805" t="s">
        <v>118</v>
      </c>
      <c r="U805">
        <f t="shared" si="291"/>
        <v>10</v>
      </c>
      <c r="V805" t="s">
        <v>5002</v>
      </c>
      <c r="W805" t="s">
        <v>5004</v>
      </c>
      <c r="X805" s="25" t="s">
        <v>3481</v>
      </c>
      <c r="Y805">
        <v>2</v>
      </c>
      <c r="Z805">
        <v>107</v>
      </c>
      <c r="AA805">
        <v>1</v>
      </c>
      <c r="AB805">
        <v>1</v>
      </c>
      <c r="AC805">
        <v>10</v>
      </c>
      <c r="AD805" t="s">
        <v>30</v>
      </c>
      <c r="AE805" s="74" t="str">
        <f t="shared" si="287"/>
        <v>r06223117郭晉銓</v>
      </c>
      <c r="AF805" s="74">
        <f t="shared" si="279"/>
        <v>0</v>
      </c>
      <c r="AG805" s="74">
        <f t="shared" si="288"/>
        <v>1</v>
      </c>
      <c r="AH805" s="74">
        <f t="shared" si="280"/>
        <v>10</v>
      </c>
      <c r="AI805" s="74">
        <f t="shared" si="281"/>
        <v>0</v>
      </c>
      <c r="AJ805" s="74">
        <f t="shared" si="282"/>
        <v>0</v>
      </c>
      <c r="AK805" s="74">
        <f t="shared" si="283"/>
        <v>0</v>
      </c>
      <c r="AL805" s="73" t="str">
        <f t="shared" si="284"/>
        <v>所</v>
      </c>
      <c r="AM805" s="73" t="str">
        <f>IF($F805="學生",VLOOKUP($H805,系所名稱!$B$1:$D$122,3,FALSE),"非在校生")</f>
        <v>其他</v>
      </c>
      <c r="AN805" s="74" t="str">
        <f t="shared" si="285"/>
        <v>其他系所</v>
      </c>
      <c r="AO805" s="74" t="str">
        <f t="shared" si="286"/>
        <v>其他系所</v>
      </c>
    </row>
    <row r="806" spans="1:41">
      <c r="A806" t="s">
        <v>4062</v>
      </c>
      <c r="B806" t="s">
        <v>112</v>
      </c>
      <c r="C806" t="s">
        <v>113</v>
      </c>
      <c r="D806" t="s">
        <v>38</v>
      </c>
      <c r="E806" t="s">
        <v>114</v>
      </c>
      <c r="F806" t="s">
        <v>23</v>
      </c>
      <c r="G806" t="s">
        <v>99</v>
      </c>
      <c r="H806" t="s">
        <v>115</v>
      </c>
      <c r="I806" t="s">
        <v>50</v>
      </c>
      <c r="J806">
        <v>963505696</v>
      </c>
      <c r="K806" t="s">
        <v>116</v>
      </c>
      <c r="L806" t="s">
        <v>28</v>
      </c>
      <c r="M806" t="s">
        <v>30</v>
      </c>
      <c r="N806">
        <f t="shared" si="289"/>
        <v>0</v>
      </c>
      <c r="O806">
        <f t="shared" si="290"/>
        <v>1</v>
      </c>
      <c r="P806" t="s">
        <v>29</v>
      </c>
      <c r="R806" t="s">
        <v>3588</v>
      </c>
      <c r="S806" t="s">
        <v>117</v>
      </c>
      <c r="T806" t="s">
        <v>118</v>
      </c>
      <c r="U806">
        <f t="shared" si="291"/>
        <v>10</v>
      </c>
      <c r="V806" t="s">
        <v>5002</v>
      </c>
      <c r="W806" t="s">
        <v>5004</v>
      </c>
      <c r="X806" s="25" t="s">
        <v>3816</v>
      </c>
      <c r="Y806">
        <v>2</v>
      </c>
      <c r="Z806">
        <v>107</v>
      </c>
      <c r="AA806">
        <v>1</v>
      </c>
      <c r="AB806">
        <v>1</v>
      </c>
      <c r="AC806">
        <v>10</v>
      </c>
      <c r="AD806" t="s">
        <v>30</v>
      </c>
      <c r="AE806" s="74" t="str">
        <f t="shared" si="287"/>
        <v>r06223117郭晉銓</v>
      </c>
      <c r="AF806" s="74">
        <f t="shared" si="279"/>
        <v>0</v>
      </c>
      <c r="AG806" s="74">
        <f t="shared" si="288"/>
        <v>1</v>
      </c>
      <c r="AH806" s="74">
        <f t="shared" si="280"/>
        <v>10</v>
      </c>
      <c r="AI806" s="74">
        <f t="shared" si="281"/>
        <v>0</v>
      </c>
      <c r="AJ806" s="74">
        <f t="shared" si="282"/>
        <v>0</v>
      </c>
      <c r="AK806" s="74">
        <f t="shared" si="283"/>
        <v>0</v>
      </c>
      <c r="AL806" s="73" t="str">
        <f t="shared" si="284"/>
        <v>所</v>
      </c>
      <c r="AM806" s="73" t="str">
        <f>IF($F806="學生",VLOOKUP($H806,系所名稱!$B$1:$D$122,3,FALSE),"非在校生")</f>
        <v>其他</v>
      </c>
      <c r="AN806" s="74" t="str">
        <f t="shared" si="285"/>
        <v>其他系所</v>
      </c>
      <c r="AO806" s="74" t="str">
        <f t="shared" si="286"/>
        <v>其他系所</v>
      </c>
    </row>
    <row r="807" spans="1:41">
      <c r="B807" t="s">
        <v>112</v>
      </c>
      <c r="T807" t="s">
        <v>118</v>
      </c>
      <c r="V807" t="s">
        <v>5839</v>
      </c>
      <c r="X807" s="25" t="s">
        <v>5001</v>
      </c>
      <c r="AE807" s="74" t="str">
        <f t="shared" si="287"/>
        <v>r06223117郭晉銓</v>
      </c>
      <c r="AF807" s="74"/>
      <c r="AG807" s="74">
        <f t="shared" si="288"/>
        <v>0</v>
      </c>
      <c r="AH807" s="74">
        <v>-100</v>
      </c>
      <c r="AI807" s="74"/>
      <c r="AJ807" s="74"/>
      <c r="AK807" s="74"/>
      <c r="AL807" s="73"/>
      <c r="AM807" s="73" t="str">
        <f>IF($F807="學生",VLOOKUP($H807,系所名稱!$B$1:$D$122,3,FALSE),"非在校生")</f>
        <v>非在校生</v>
      </c>
      <c r="AN807" s="74"/>
      <c r="AO807" s="74"/>
    </row>
    <row r="808" spans="1:41">
      <c r="A808" t="s">
        <v>4965</v>
      </c>
      <c r="B808" t="s">
        <v>112</v>
      </c>
      <c r="C808" t="s">
        <v>113</v>
      </c>
      <c r="D808" t="s">
        <v>38</v>
      </c>
      <c r="E808" t="s">
        <v>114</v>
      </c>
      <c r="F808" t="s">
        <v>23</v>
      </c>
      <c r="G808" t="s">
        <v>99</v>
      </c>
      <c r="H808" t="s">
        <v>115</v>
      </c>
      <c r="I808" t="s">
        <v>50</v>
      </c>
      <c r="J808">
        <v>963505696</v>
      </c>
      <c r="K808" t="s">
        <v>116</v>
      </c>
      <c r="L808" t="s">
        <v>28</v>
      </c>
      <c r="M808" t="s">
        <v>30</v>
      </c>
      <c r="N808">
        <f>IF($R808="網路報名",IF($P808="否",1,0),0)</f>
        <v>1</v>
      </c>
      <c r="O808">
        <f>IF($R808="網路報名",IF($P808="是",1,0),0)</f>
        <v>0</v>
      </c>
      <c r="P808" t="s">
        <v>30</v>
      </c>
      <c r="R808" t="s">
        <v>283</v>
      </c>
      <c r="S808" t="s">
        <v>117</v>
      </c>
      <c r="T808" t="s">
        <v>118</v>
      </c>
      <c r="U808">
        <v>6</v>
      </c>
      <c r="V808" t="s">
        <v>5002</v>
      </c>
      <c r="W808" t="s">
        <v>5004</v>
      </c>
      <c r="X808" s="25" t="s">
        <v>4981</v>
      </c>
      <c r="Y808">
        <v>2</v>
      </c>
      <c r="Z808">
        <v>107</v>
      </c>
      <c r="AA808">
        <v>1</v>
      </c>
      <c r="AB808">
        <v>1</v>
      </c>
      <c r="AC808">
        <v>10</v>
      </c>
      <c r="AD808" t="s">
        <v>30</v>
      </c>
      <c r="AE808" s="74" t="str">
        <f t="shared" si="287"/>
        <v>r06223117郭晉銓</v>
      </c>
      <c r="AF808" s="74">
        <f t="shared" ref="AF808:AF871" si="292">IF($R808="網路報名",IF($P808="否",1,0),0)</f>
        <v>1</v>
      </c>
      <c r="AG808" s="74">
        <f t="shared" si="288"/>
        <v>0</v>
      </c>
      <c r="AH808" s="74">
        <f t="shared" ref="AH808:AH871" si="293">IF(R808="志工",AC808*2,IF(AG808=1,AC808,0))</f>
        <v>0</v>
      </c>
      <c r="AI808" s="74">
        <f t="shared" ref="AI808:AI871" si="294">IF(AB808=1,IF(AF808=1,1,0),0)</f>
        <v>1</v>
      </c>
      <c r="AJ808" s="74">
        <f t="shared" ref="AJ808:AJ871" si="295">IF(R808="現場報名",1,0)</f>
        <v>0</v>
      </c>
      <c r="AK808" s="74">
        <f t="shared" ref="AK808:AK871" si="296">IF(R808="志工",1,0)</f>
        <v>0</v>
      </c>
      <c r="AL808" s="73" t="str">
        <f t="shared" ref="AL808:AL871" si="297">IF($F808="學生",IF($I808="學士班","系","所"),"其他")</f>
        <v>所</v>
      </c>
      <c r="AM808" s="73" t="str">
        <f>IF($F808="學生",VLOOKUP($H808,系所名稱!$B$1:$D$122,3,FALSE),"非在校生")</f>
        <v>其他</v>
      </c>
      <c r="AN808" s="74" t="str">
        <f t="shared" ref="AN808:AN871" si="298">IF($AM808="EMBA","EMBA",IF($AM808="GMBA","GMBA",IF($AM808="EiMBA","EiMBA",IF($AM808="其他","其他系所",IF($AM808="非在校生","其他",CONCATENATE($AM808,$AL808))))))</f>
        <v>其他系所</v>
      </c>
      <c r="AO808" s="74" t="str">
        <f t="shared" ref="AO808:AO871" si="299">IF($AN808="會計所","會研所",$AN808)</f>
        <v>其他系所</v>
      </c>
    </row>
    <row r="809" spans="1:41">
      <c r="A809" t="s">
        <v>5437</v>
      </c>
      <c r="B809" t="s">
        <v>5438</v>
      </c>
      <c r="C809" t="s">
        <v>5439</v>
      </c>
      <c r="D809" t="s">
        <v>21</v>
      </c>
      <c r="E809" t="s">
        <v>5440</v>
      </c>
      <c r="F809" t="s">
        <v>23</v>
      </c>
      <c r="G809" t="s">
        <v>24</v>
      </c>
      <c r="H809" t="s">
        <v>76</v>
      </c>
      <c r="I809" t="s">
        <v>50</v>
      </c>
      <c r="J809">
        <v>970982200</v>
      </c>
      <c r="K809" t="s">
        <v>5441</v>
      </c>
      <c r="L809" t="s">
        <v>28</v>
      </c>
      <c r="M809" t="s">
        <v>30</v>
      </c>
      <c r="N809" t="s">
        <v>4952</v>
      </c>
      <c r="P809" t="s">
        <v>5380</v>
      </c>
      <c r="R809" t="s">
        <v>5385</v>
      </c>
      <c r="S809" t="s">
        <v>131</v>
      </c>
      <c r="T809" t="s">
        <v>5442</v>
      </c>
      <c r="U809">
        <v>6</v>
      </c>
      <c r="V809" t="s">
        <v>5386</v>
      </c>
      <c r="W809" t="s">
        <v>5387</v>
      </c>
      <c r="X809" s="25" t="s">
        <v>5388</v>
      </c>
      <c r="Y809">
        <v>2</v>
      </c>
      <c r="Z809">
        <v>107</v>
      </c>
      <c r="AA809">
        <v>1</v>
      </c>
      <c r="AB809">
        <v>1</v>
      </c>
      <c r="AC809">
        <v>10</v>
      </c>
      <c r="AD809" t="s">
        <v>29</v>
      </c>
      <c r="AE809" s="74" t="str">
        <f t="shared" si="287"/>
        <v>r07722030郭頎君</v>
      </c>
      <c r="AF809" s="74">
        <f t="shared" si="292"/>
        <v>1</v>
      </c>
      <c r="AG809" s="74">
        <f t="shared" si="288"/>
        <v>0</v>
      </c>
      <c r="AH809" s="74">
        <f t="shared" si="293"/>
        <v>0</v>
      </c>
      <c r="AI809" s="74">
        <f t="shared" si="294"/>
        <v>1</v>
      </c>
      <c r="AJ809" s="74">
        <f t="shared" si="295"/>
        <v>0</v>
      </c>
      <c r="AK809" s="74">
        <f t="shared" si="296"/>
        <v>0</v>
      </c>
      <c r="AL809" s="73" t="str">
        <f t="shared" si="297"/>
        <v>所</v>
      </c>
      <c r="AM809" s="73" t="str">
        <f>IF($F809="學生",VLOOKUP($H809,系所名稱!$B$1:$D$122,3,FALSE),"非在校生")</f>
        <v>會計</v>
      </c>
      <c r="AN809" s="74" t="str">
        <f t="shared" si="298"/>
        <v>會計所</v>
      </c>
      <c r="AO809" s="74" t="str">
        <f t="shared" si="299"/>
        <v>會研所</v>
      </c>
    </row>
    <row r="810" spans="1:41">
      <c r="B810" t="s">
        <v>5209</v>
      </c>
      <c r="F810" t="s">
        <v>5235</v>
      </c>
      <c r="G810" t="s">
        <v>5208</v>
      </c>
      <c r="I810" t="s">
        <v>5243</v>
      </c>
      <c r="P810" t="s">
        <v>29</v>
      </c>
      <c r="R810" t="s">
        <v>5008</v>
      </c>
      <c r="T810" t="s">
        <v>2767</v>
      </c>
      <c r="V810" t="s">
        <v>5232</v>
      </c>
      <c r="W810" t="s">
        <v>5233</v>
      </c>
      <c r="X810" s="25" t="s">
        <v>5234</v>
      </c>
      <c r="Y810">
        <v>2</v>
      </c>
      <c r="Z810">
        <v>107</v>
      </c>
      <c r="AA810">
        <v>1</v>
      </c>
      <c r="AB810">
        <v>0</v>
      </c>
      <c r="AC810">
        <v>0</v>
      </c>
      <c r="AE810" s="74" t="str">
        <f t="shared" si="287"/>
        <v>其他郭銘偉</v>
      </c>
      <c r="AF810" s="74">
        <f t="shared" si="292"/>
        <v>0</v>
      </c>
      <c r="AG810" s="74">
        <f t="shared" si="288"/>
        <v>1</v>
      </c>
      <c r="AH810" s="74">
        <f t="shared" si="293"/>
        <v>0</v>
      </c>
      <c r="AI810" s="74">
        <f t="shared" si="294"/>
        <v>0</v>
      </c>
      <c r="AJ810" s="74">
        <f t="shared" si="295"/>
        <v>0</v>
      </c>
      <c r="AK810" s="74">
        <f t="shared" si="296"/>
        <v>0</v>
      </c>
      <c r="AL810" s="73" t="str">
        <f t="shared" si="297"/>
        <v>其他</v>
      </c>
      <c r="AM810" s="73" t="str">
        <f>IF($F810="學生",VLOOKUP($H810,系所名稱!$B$1:$D$122,3,FALSE),"非在校生")</f>
        <v>非在校生</v>
      </c>
      <c r="AN810" s="74" t="str">
        <f t="shared" si="298"/>
        <v>其他</v>
      </c>
      <c r="AO810" s="74" t="str">
        <f t="shared" si="299"/>
        <v>其他</v>
      </c>
    </row>
    <row r="811" spans="1:41">
      <c r="A811" t="s">
        <v>3055</v>
      </c>
      <c r="B811" t="s">
        <v>3056</v>
      </c>
      <c r="C811" t="s">
        <v>3057</v>
      </c>
      <c r="D811" t="s">
        <v>21</v>
      </c>
      <c r="E811" t="s">
        <v>3058</v>
      </c>
      <c r="F811" t="s">
        <v>23</v>
      </c>
      <c r="G811" t="s">
        <v>137</v>
      </c>
      <c r="H811" t="s">
        <v>138</v>
      </c>
      <c r="I811" t="s">
        <v>41</v>
      </c>
      <c r="J811">
        <v>912921229</v>
      </c>
      <c r="K811" t="s">
        <v>3059</v>
      </c>
      <c r="L811" t="s">
        <v>28</v>
      </c>
      <c r="M811" t="s">
        <v>30</v>
      </c>
      <c r="N811">
        <f>IF($R811="網路報名",IF($P811="否",1,0),0)</f>
        <v>0</v>
      </c>
      <c r="O811">
        <f>IF($R811="網路報名",IF($P811="是",1,0),0)</f>
        <v>1</v>
      </c>
      <c r="P811" t="s">
        <v>29</v>
      </c>
      <c r="R811" t="s">
        <v>2775</v>
      </c>
      <c r="S811" t="s">
        <v>486</v>
      </c>
      <c r="T811" t="s">
        <v>3060</v>
      </c>
      <c r="U811">
        <f>IF($R811="志工",$AC811*2,IF($R811="網路報名",$AC811,0))</f>
        <v>10</v>
      </c>
      <c r="V811" t="s">
        <v>5002</v>
      </c>
      <c r="W811" t="s">
        <v>5004</v>
      </c>
      <c r="X811" s="25" t="s">
        <v>3292</v>
      </c>
      <c r="Y811">
        <v>2</v>
      </c>
      <c r="Z811">
        <v>107</v>
      </c>
      <c r="AA811">
        <v>1</v>
      </c>
      <c r="AB811">
        <v>1</v>
      </c>
      <c r="AC811">
        <v>10</v>
      </c>
      <c r="AD811" t="s">
        <v>30</v>
      </c>
      <c r="AE811" s="74" t="str">
        <f t="shared" si="287"/>
        <v>b06303005陳  昕</v>
      </c>
      <c r="AF811" s="74">
        <f t="shared" si="292"/>
        <v>0</v>
      </c>
      <c r="AG811" s="74">
        <f t="shared" si="288"/>
        <v>1</v>
      </c>
      <c r="AH811" s="74">
        <f t="shared" si="293"/>
        <v>10</v>
      </c>
      <c r="AI811" s="74">
        <f t="shared" si="294"/>
        <v>0</v>
      </c>
      <c r="AJ811" s="74">
        <f t="shared" si="295"/>
        <v>0</v>
      </c>
      <c r="AK811" s="74">
        <f t="shared" si="296"/>
        <v>0</v>
      </c>
      <c r="AL811" s="73" t="str">
        <f t="shared" si="297"/>
        <v>系</v>
      </c>
      <c r="AM811" s="73" t="str">
        <f>IF($F811="學生",VLOOKUP($H811,系所名稱!$B$1:$D$122,3,FALSE),"非在校生")</f>
        <v>其他</v>
      </c>
      <c r="AN811" s="74" t="str">
        <f t="shared" si="298"/>
        <v>其他系所</v>
      </c>
      <c r="AO811" s="74" t="str">
        <f t="shared" si="299"/>
        <v>其他系所</v>
      </c>
    </row>
    <row r="812" spans="1:41">
      <c r="A812" t="s">
        <v>6727</v>
      </c>
      <c r="B812" t="s">
        <v>6728</v>
      </c>
      <c r="C812" t="s">
        <v>6729</v>
      </c>
      <c r="D812" t="s">
        <v>38</v>
      </c>
      <c r="E812" t="s">
        <v>6730</v>
      </c>
      <c r="F812" t="s">
        <v>23</v>
      </c>
      <c r="G812" t="s">
        <v>137</v>
      </c>
      <c r="H812" t="s">
        <v>138</v>
      </c>
      <c r="I812" t="s">
        <v>50</v>
      </c>
      <c r="J812">
        <v>912030966</v>
      </c>
      <c r="K812" t="s">
        <v>6731</v>
      </c>
      <c r="L812" t="s">
        <v>28</v>
      </c>
      <c r="M812" t="s">
        <v>30</v>
      </c>
      <c r="N812" t="s">
        <v>4952</v>
      </c>
      <c r="P812" t="s">
        <v>29</v>
      </c>
      <c r="R812" t="s">
        <v>6732</v>
      </c>
      <c r="S812" t="s">
        <v>6733</v>
      </c>
      <c r="T812" t="s">
        <v>6734</v>
      </c>
      <c r="U812">
        <v>6</v>
      </c>
      <c r="V812" t="s">
        <v>6735</v>
      </c>
      <c r="W812" t="s">
        <v>6736</v>
      </c>
      <c r="X812" s="25" t="s">
        <v>6737</v>
      </c>
      <c r="Y812">
        <v>2</v>
      </c>
      <c r="Z812">
        <v>107</v>
      </c>
      <c r="AA812">
        <v>1</v>
      </c>
      <c r="AB812">
        <v>1</v>
      </c>
      <c r="AC812">
        <v>10</v>
      </c>
      <c r="AD812" t="s">
        <v>29</v>
      </c>
      <c r="AE812" s="74" t="str">
        <f t="shared" si="287"/>
        <v>r06323025陳  琦</v>
      </c>
      <c r="AF812" s="74">
        <f t="shared" si="292"/>
        <v>0</v>
      </c>
      <c r="AG812" s="74">
        <f t="shared" si="288"/>
        <v>1</v>
      </c>
      <c r="AH812" s="74">
        <f t="shared" si="293"/>
        <v>10</v>
      </c>
      <c r="AI812" s="74">
        <f t="shared" si="294"/>
        <v>0</v>
      </c>
      <c r="AJ812" s="74">
        <f t="shared" si="295"/>
        <v>0</v>
      </c>
      <c r="AK812" s="74">
        <f t="shared" si="296"/>
        <v>0</v>
      </c>
      <c r="AL812" s="73" t="str">
        <f t="shared" si="297"/>
        <v>所</v>
      </c>
      <c r="AM812" s="73" t="str">
        <f>IF($F812="學生",VLOOKUP($H812,系所名稱!$B$1:$D$122,3,FALSE),"非在校生")</f>
        <v>其他</v>
      </c>
      <c r="AN812" s="74" t="str">
        <f t="shared" si="298"/>
        <v>其他系所</v>
      </c>
      <c r="AO812" s="74" t="str">
        <f t="shared" si="299"/>
        <v>其他系所</v>
      </c>
    </row>
    <row r="813" spans="1:41">
      <c r="A813" t="s">
        <v>6490</v>
      </c>
      <c r="B813" t="s">
        <v>6491</v>
      </c>
      <c r="C813" t="s">
        <v>6492</v>
      </c>
      <c r="D813" t="s">
        <v>21</v>
      </c>
      <c r="E813" t="s">
        <v>6493</v>
      </c>
      <c r="F813" t="s">
        <v>23</v>
      </c>
      <c r="G813" t="s">
        <v>483</v>
      </c>
      <c r="H813" t="s">
        <v>6865</v>
      </c>
      <c r="I813" t="s">
        <v>41</v>
      </c>
      <c r="J813">
        <v>919455750</v>
      </c>
      <c r="K813" t="s">
        <v>6494</v>
      </c>
      <c r="L813" t="s">
        <v>28</v>
      </c>
      <c r="M813" t="s">
        <v>30</v>
      </c>
      <c r="N813" t="s">
        <v>4952</v>
      </c>
      <c r="P813" t="s">
        <v>29</v>
      </c>
      <c r="R813" t="s">
        <v>5919</v>
      </c>
      <c r="S813" t="s">
        <v>6495</v>
      </c>
      <c r="T813" t="s">
        <v>6496</v>
      </c>
      <c r="U813">
        <v>6</v>
      </c>
      <c r="V813" t="s">
        <v>5002</v>
      </c>
      <c r="W813" t="s">
        <v>6687</v>
      </c>
      <c r="X813" s="25" t="s">
        <v>6700</v>
      </c>
      <c r="Y813">
        <v>2</v>
      </c>
      <c r="Z813">
        <v>107</v>
      </c>
      <c r="AA813">
        <v>1</v>
      </c>
      <c r="AB813">
        <v>1</v>
      </c>
      <c r="AC813">
        <v>10</v>
      </c>
      <c r="AD813" t="s">
        <v>30</v>
      </c>
      <c r="AE813" s="74" t="str">
        <f t="shared" si="287"/>
        <v>b05a01245陳  萱</v>
      </c>
      <c r="AF813" s="74">
        <f t="shared" si="292"/>
        <v>0</v>
      </c>
      <c r="AG813" s="74">
        <f t="shared" si="288"/>
        <v>1</v>
      </c>
      <c r="AH813" s="74">
        <f t="shared" si="293"/>
        <v>10</v>
      </c>
      <c r="AI813" s="74">
        <f t="shared" si="294"/>
        <v>0</v>
      </c>
      <c r="AJ813" s="74">
        <f t="shared" si="295"/>
        <v>0</v>
      </c>
      <c r="AK813" s="74">
        <f t="shared" si="296"/>
        <v>0</v>
      </c>
      <c r="AL813" s="73" t="str">
        <f t="shared" si="297"/>
        <v>系</v>
      </c>
      <c r="AM813" s="73" t="str">
        <f>IF($F813="學生",VLOOKUP($H813,系所名稱!$B$1:$D$122,3,FALSE),"非在校生")</f>
        <v>其他</v>
      </c>
      <c r="AN813" s="74" t="str">
        <f t="shared" si="298"/>
        <v>其他系所</v>
      </c>
      <c r="AO813" s="74" t="str">
        <f t="shared" si="299"/>
        <v>其他系所</v>
      </c>
    </row>
    <row r="814" spans="1:41">
      <c r="A814" t="s">
        <v>3462</v>
      </c>
      <c r="B814" t="s">
        <v>3463</v>
      </c>
      <c r="C814" t="s">
        <v>3464</v>
      </c>
      <c r="D814" t="s">
        <v>21</v>
      </c>
      <c r="E814" t="s">
        <v>3465</v>
      </c>
      <c r="F814" t="s">
        <v>23</v>
      </c>
      <c r="G814" t="s">
        <v>24</v>
      </c>
      <c r="H814" t="s">
        <v>40</v>
      </c>
      <c r="I814" t="s">
        <v>41</v>
      </c>
      <c r="J814">
        <v>975524581</v>
      </c>
      <c r="K814" t="s">
        <v>3466</v>
      </c>
      <c r="L814" t="s">
        <v>28</v>
      </c>
      <c r="M814" t="s">
        <v>29</v>
      </c>
      <c r="N814">
        <f>IF($R814="網路報名",IF($P814="否",1,0),0)</f>
        <v>0</v>
      </c>
      <c r="O814">
        <f>IF($R814="網路報名",IF($P814="是",1,0),0)</f>
        <v>0</v>
      </c>
      <c r="P814" t="s">
        <v>29</v>
      </c>
      <c r="R814" t="s">
        <v>3467</v>
      </c>
      <c r="T814" t="s">
        <v>3468</v>
      </c>
      <c r="U814">
        <f>IF($R814="志工",$AC814*2,IF($R814="網路報名",$AC814,0))</f>
        <v>0</v>
      </c>
      <c r="V814" t="s">
        <v>3310</v>
      </c>
      <c r="W814" t="s">
        <v>5006</v>
      </c>
      <c r="X814" s="25" t="s">
        <v>5003</v>
      </c>
      <c r="Y814">
        <v>2</v>
      </c>
      <c r="Z814">
        <v>107</v>
      </c>
      <c r="AA814">
        <v>1</v>
      </c>
      <c r="AB814">
        <v>1</v>
      </c>
      <c r="AC814">
        <v>10</v>
      </c>
      <c r="AE814" s="74" t="str">
        <f t="shared" si="287"/>
        <v>b06704075陳  甄</v>
      </c>
      <c r="AF814" s="74">
        <f t="shared" si="292"/>
        <v>0</v>
      </c>
      <c r="AG814" s="74">
        <f t="shared" si="288"/>
        <v>0</v>
      </c>
      <c r="AH814" s="74">
        <f t="shared" si="293"/>
        <v>0</v>
      </c>
      <c r="AI814" s="74">
        <f t="shared" si="294"/>
        <v>0</v>
      </c>
      <c r="AJ814" s="74">
        <f t="shared" si="295"/>
        <v>1</v>
      </c>
      <c r="AK814" s="74">
        <f t="shared" si="296"/>
        <v>0</v>
      </c>
      <c r="AL814" s="73" t="str">
        <f t="shared" si="297"/>
        <v>系</v>
      </c>
      <c r="AM814" s="73" t="str">
        <f>IF($F814="學生",VLOOKUP($H814,系所名稱!$B$1:$D$122,3,FALSE),"非在校生")</f>
        <v>國企</v>
      </c>
      <c r="AN814" s="74" t="str">
        <f t="shared" si="298"/>
        <v>國企系</v>
      </c>
      <c r="AO814" s="74" t="str">
        <f t="shared" si="299"/>
        <v>國企系</v>
      </c>
    </row>
    <row r="815" spans="1:41">
      <c r="B815" t="s">
        <v>1969</v>
      </c>
      <c r="F815" t="s">
        <v>277</v>
      </c>
      <c r="L815" t="s">
        <v>277</v>
      </c>
      <c r="M815" t="s">
        <v>29</v>
      </c>
      <c r="N815">
        <f>IF($R815="網路報名",IF($P815="否",1,0),0)</f>
        <v>0</v>
      </c>
      <c r="O815">
        <f>IF($R815="網路報名",IF($P815="是",1,0),0)</f>
        <v>0</v>
      </c>
      <c r="P815" t="s">
        <v>29</v>
      </c>
      <c r="R815" t="s">
        <v>216</v>
      </c>
      <c r="T815" t="s">
        <v>277</v>
      </c>
      <c r="U815">
        <f>IF($R815="志工",$AC815*2,IF($R815="網路報名",$AC815,0))</f>
        <v>0</v>
      </c>
      <c r="V815" t="s">
        <v>5002</v>
      </c>
      <c r="W815" t="s">
        <v>5004</v>
      </c>
      <c r="X815" s="25" t="s">
        <v>1567</v>
      </c>
      <c r="Y815">
        <v>2</v>
      </c>
      <c r="Z815">
        <v>107</v>
      </c>
      <c r="AA815">
        <v>1</v>
      </c>
      <c r="AB815">
        <v>1</v>
      </c>
      <c r="AC815">
        <v>10</v>
      </c>
      <c r="AE815" s="74" t="str">
        <f t="shared" si="287"/>
        <v>其他陳x優</v>
      </c>
      <c r="AF815" s="74">
        <f t="shared" si="292"/>
        <v>0</v>
      </c>
      <c r="AG815" s="74">
        <f t="shared" si="288"/>
        <v>0</v>
      </c>
      <c r="AH815" s="74">
        <f t="shared" si="293"/>
        <v>0</v>
      </c>
      <c r="AI815" s="74">
        <f t="shared" si="294"/>
        <v>0</v>
      </c>
      <c r="AJ815" s="74">
        <f t="shared" si="295"/>
        <v>1</v>
      </c>
      <c r="AK815" s="74">
        <f t="shared" si="296"/>
        <v>0</v>
      </c>
      <c r="AL815" s="73" t="str">
        <f t="shared" si="297"/>
        <v>其他</v>
      </c>
      <c r="AM815" s="73" t="str">
        <f>IF($F815="學生",VLOOKUP($H815,系所名稱!$B$1:$D$122,3,FALSE),"非在校生")</f>
        <v>非在校生</v>
      </c>
      <c r="AN815" s="74" t="str">
        <f t="shared" si="298"/>
        <v>其他</v>
      </c>
      <c r="AO815" s="74" t="str">
        <f t="shared" si="299"/>
        <v>其他</v>
      </c>
    </row>
    <row r="816" spans="1:41">
      <c r="A816" t="s">
        <v>6148</v>
      </c>
      <c r="B816" t="s">
        <v>6149</v>
      </c>
      <c r="C816" t="s">
        <v>6150</v>
      </c>
      <c r="D816" t="s">
        <v>21</v>
      </c>
      <c r="E816" t="s">
        <v>6151</v>
      </c>
      <c r="F816" t="s">
        <v>23</v>
      </c>
      <c r="G816" t="s">
        <v>24</v>
      </c>
      <c r="H816" t="s">
        <v>49</v>
      </c>
      <c r="I816" t="s">
        <v>41</v>
      </c>
      <c r="J816">
        <v>932066240</v>
      </c>
      <c r="K816" t="s">
        <v>6152</v>
      </c>
      <c r="L816" t="s">
        <v>28</v>
      </c>
      <c r="M816" t="s">
        <v>30</v>
      </c>
      <c r="N816" t="s">
        <v>4952</v>
      </c>
      <c r="P816" t="s">
        <v>29</v>
      </c>
      <c r="R816" t="s">
        <v>6071</v>
      </c>
      <c r="S816" t="s">
        <v>6153</v>
      </c>
      <c r="T816" t="s">
        <v>6154</v>
      </c>
      <c r="U816">
        <v>6</v>
      </c>
      <c r="V816" t="s">
        <v>5002</v>
      </c>
      <c r="W816" t="s">
        <v>6687</v>
      </c>
      <c r="X816" s="25" t="s">
        <v>6686</v>
      </c>
      <c r="Y816">
        <v>2</v>
      </c>
      <c r="Z816">
        <v>107</v>
      </c>
      <c r="AA816">
        <v>1</v>
      </c>
      <c r="AB816">
        <v>1</v>
      </c>
      <c r="AC816">
        <v>10</v>
      </c>
      <c r="AD816" t="s">
        <v>30</v>
      </c>
      <c r="AE816" s="74" t="str">
        <f t="shared" si="287"/>
        <v>b06705017陳又榛</v>
      </c>
      <c r="AF816" s="74">
        <f t="shared" si="292"/>
        <v>0</v>
      </c>
      <c r="AG816" s="74">
        <f t="shared" si="288"/>
        <v>1</v>
      </c>
      <c r="AH816" s="74">
        <f t="shared" si="293"/>
        <v>10</v>
      </c>
      <c r="AI816" s="74">
        <f t="shared" si="294"/>
        <v>0</v>
      </c>
      <c r="AJ816" s="74">
        <f t="shared" si="295"/>
        <v>0</v>
      </c>
      <c r="AK816" s="74">
        <f t="shared" si="296"/>
        <v>0</v>
      </c>
      <c r="AL816" s="73" t="str">
        <f t="shared" si="297"/>
        <v>系</v>
      </c>
      <c r="AM816" s="73" t="str">
        <f>IF($F816="學生",VLOOKUP($H816,系所名稱!$B$1:$D$122,3,FALSE),"非在校生")</f>
        <v>資管</v>
      </c>
      <c r="AN816" s="74" t="str">
        <f t="shared" si="298"/>
        <v>資管系</v>
      </c>
      <c r="AO816" s="74" t="str">
        <f t="shared" si="299"/>
        <v>資管系</v>
      </c>
    </row>
    <row r="817" spans="1:41">
      <c r="A817" t="s">
        <v>1423</v>
      </c>
      <c r="B817" t="s">
        <v>1424</v>
      </c>
      <c r="C817" t="s">
        <v>1425</v>
      </c>
      <c r="D817" t="s">
        <v>21</v>
      </c>
      <c r="E817" t="s">
        <v>1426</v>
      </c>
      <c r="F817" t="s">
        <v>23</v>
      </c>
      <c r="G817" t="s">
        <v>137</v>
      </c>
      <c r="H817" t="s">
        <v>1427</v>
      </c>
      <c r="I817" t="s">
        <v>41</v>
      </c>
      <c r="J817">
        <v>905252716</v>
      </c>
      <c r="K817" t="s">
        <v>1428</v>
      </c>
      <c r="L817" t="s">
        <v>28</v>
      </c>
      <c r="M817" t="s">
        <v>30</v>
      </c>
      <c r="N817">
        <f>IF($R817="網路報名",IF($P817="否",1,0),0)</f>
        <v>0</v>
      </c>
      <c r="O817">
        <f>IF($R817="網路報名",IF($P817="是",1,0),0)</f>
        <v>1</v>
      </c>
      <c r="P817" t="s">
        <v>29</v>
      </c>
      <c r="R817" t="s">
        <v>31</v>
      </c>
      <c r="S817" t="s">
        <v>131</v>
      </c>
      <c r="T817" t="s">
        <v>1429</v>
      </c>
      <c r="U817">
        <f>IF($R817="志工",$AC817*2,IF($R817="網路報名",$AC817,0))</f>
        <v>10</v>
      </c>
      <c r="V817" t="s">
        <v>5002</v>
      </c>
      <c r="W817" t="s">
        <v>5004</v>
      </c>
      <c r="X817" s="25" t="s">
        <v>1285</v>
      </c>
      <c r="Y817">
        <v>2</v>
      </c>
      <c r="Z817">
        <v>107</v>
      </c>
      <c r="AA817">
        <v>1</v>
      </c>
      <c r="AB817">
        <v>1</v>
      </c>
      <c r="AC817">
        <v>10</v>
      </c>
      <c r="AD817" t="s">
        <v>30</v>
      </c>
      <c r="AE817" s="74" t="str">
        <f t="shared" si="287"/>
        <v>b06310048陳子晴</v>
      </c>
      <c r="AF817" s="74">
        <f t="shared" si="292"/>
        <v>0</v>
      </c>
      <c r="AG817" s="74">
        <f t="shared" si="288"/>
        <v>1</v>
      </c>
      <c r="AH817" s="74">
        <f t="shared" si="293"/>
        <v>10</v>
      </c>
      <c r="AI817" s="74">
        <f t="shared" si="294"/>
        <v>0</v>
      </c>
      <c r="AJ817" s="74">
        <f t="shared" si="295"/>
        <v>0</v>
      </c>
      <c r="AK817" s="74">
        <f t="shared" si="296"/>
        <v>0</v>
      </c>
      <c r="AL817" s="73" t="str">
        <f t="shared" si="297"/>
        <v>系</v>
      </c>
      <c r="AM817" s="73" t="str">
        <f>IF($F817="學生",VLOOKUP($H817,系所名稱!$B$1:$D$122,3,FALSE),"非在校生")</f>
        <v>其他</v>
      </c>
      <c r="AN817" s="74" t="str">
        <f t="shared" si="298"/>
        <v>其他系所</v>
      </c>
      <c r="AO817" s="74" t="str">
        <f t="shared" si="299"/>
        <v>其他系所</v>
      </c>
    </row>
    <row r="818" spans="1:41">
      <c r="A818" t="s">
        <v>4188</v>
      </c>
      <c r="B818" t="s">
        <v>4192</v>
      </c>
      <c r="C818" t="s">
        <v>4193</v>
      </c>
      <c r="D818" t="s">
        <v>38</v>
      </c>
      <c r="E818" t="s">
        <v>4194</v>
      </c>
      <c r="F818" t="s">
        <v>23</v>
      </c>
      <c r="G818" t="s">
        <v>24</v>
      </c>
      <c r="H818" t="s">
        <v>257</v>
      </c>
      <c r="I818" t="s">
        <v>41</v>
      </c>
      <c r="J818">
        <v>937882884</v>
      </c>
      <c r="K818" t="s">
        <v>4195</v>
      </c>
      <c r="L818" t="s">
        <v>28</v>
      </c>
      <c r="M818" t="s">
        <v>29</v>
      </c>
      <c r="N818">
        <f>IF($R818="網路報名",IF($P818="否",1,0),0)</f>
        <v>0</v>
      </c>
      <c r="O818">
        <f>IF($R818="網路報名",IF($P818="是",1,0),0)</f>
        <v>0</v>
      </c>
      <c r="P818" t="s">
        <v>29</v>
      </c>
      <c r="R818" t="s">
        <v>3467</v>
      </c>
      <c r="T818" t="s">
        <v>4196</v>
      </c>
      <c r="U818">
        <f>IF($R818="志工",$AC818*2,IF($R818="網路報名",$AC818,0))</f>
        <v>0</v>
      </c>
      <c r="V818" t="s">
        <v>5002</v>
      </c>
      <c r="W818" t="s">
        <v>5004</v>
      </c>
      <c r="X818" s="25" t="s">
        <v>3816</v>
      </c>
      <c r="Y818">
        <v>2</v>
      </c>
      <c r="Z818">
        <v>107</v>
      </c>
      <c r="AA818">
        <v>1</v>
      </c>
      <c r="AB818">
        <v>1</v>
      </c>
      <c r="AC818">
        <v>10</v>
      </c>
      <c r="AE818" s="74" t="str">
        <f t="shared" si="287"/>
        <v>b05703101陳文茜</v>
      </c>
      <c r="AF818" s="74">
        <f t="shared" si="292"/>
        <v>0</v>
      </c>
      <c r="AG818" s="74">
        <f t="shared" si="288"/>
        <v>0</v>
      </c>
      <c r="AH818" s="74">
        <f t="shared" si="293"/>
        <v>0</v>
      </c>
      <c r="AI818" s="74">
        <f t="shared" si="294"/>
        <v>0</v>
      </c>
      <c r="AJ818" s="74">
        <f t="shared" si="295"/>
        <v>1</v>
      </c>
      <c r="AK818" s="74">
        <f t="shared" si="296"/>
        <v>0</v>
      </c>
      <c r="AL818" s="73" t="str">
        <f t="shared" si="297"/>
        <v>系</v>
      </c>
      <c r="AM818" s="73" t="str">
        <f>IF($F818="學生",VLOOKUP($H818,系所名稱!$B$1:$D$122,3,FALSE),"非在校生")</f>
        <v>財金</v>
      </c>
      <c r="AN818" s="74" t="str">
        <f t="shared" si="298"/>
        <v>財金系</v>
      </c>
      <c r="AO818" s="74" t="str">
        <f t="shared" si="299"/>
        <v>財金系</v>
      </c>
    </row>
    <row r="819" spans="1:41">
      <c r="A819" t="s">
        <v>1901</v>
      </c>
      <c r="B819" t="s">
        <v>1920</v>
      </c>
      <c r="C819" t="s">
        <v>1921</v>
      </c>
      <c r="D819" t="s">
        <v>21</v>
      </c>
      <c r="E819" t="s">
        <v>1337</v>
      </c>
      <c r="F819" t="s">
        <v>23</v>
      </c>
      <c r="G819" t="s">
        <v>24</v>
      </c>
      <c r="H819" t="s">
        <v>40</v>
      </c>
      <c r="I819" t="s">
        <v>41</v>
      </c>
      <c r="J819">
        <v>919879103</v>
      </c>
      <c r="L819" t="s">
        <v>28</v>
      </c>
      <c r="M819" t="s">
        <v>29</v>
      </c>
      <c r="N819">
        <f>IF($R819="網路報名",IF($P819="否",1,0),0)</f>
        <v>0</v>
      </c>
      <c r="O819">
        <f>IF($R819="網路報名",IF($P819="是",1,0),0)</f>
        <v>0</v>
      </c>
      <c r="P819" t="s">
        <v>29</v>
      </c>
      <c r="R819" t="s">
        <v>216</v>
      </c>
      <c r="T819" t="s">
        <v>1922</v>
      </c>
      <c r="U819">
        <f>IF($R819="志工",$AC819*2,IF($R819="網路報名",$AC819,0))</f>
        <v>0</v>
      </c>
      <c r="V819" t="s">
        <v>5002</v>
      </c>
      <c r="W819" t="s">
        <v>5004</v>
      </c>
      <c r="X819" s="25" t="s">
        <v>1567</v>
      </c>
      <c r="Y819">
        <v>2</v>
      </c>
      <c r="Z819">
        <v>107</v>
      </c>
      <c r="AA819">
        <v>1</v>
      </c>
      <c r="AB819">
        <v>1</v>
      </c>
      <c r="AC819">
        <v>10</v>
      </c>
      <c r="AE819" s="74" t="str">
        <f t="shared" si="287"/>
        <v>b05704066陳丘舫</v>
      </c>
      <c r="AF819" s="74">
        <f t="shared" si="292"/>
        <v>0</v>
      </c>
      <c r="AG819" s="74">
        <f t="shared" si="288"/>
        <v>0</v>
      </c>
      <c r="AH819" s="74">
        <f t="shared" si="293"/>
        <v>0</v>
      </c>
      <c r="AI819" s="74">
        <f t="shared" si="294"/>
        <v>0</v>
      </c>
      <c r="AJ819" s="74">
        <f t="shared" si="295"/>
        <v>1</v>
      </c>
      <c r="AK819" s="74">
        <f t="shared" si="296"/>
        <v>0</v>
      </c>
      <c r="AL819" s="73" t="str">
        <f t="shared" si="297"/>
        <v>系</v>
      </c>
      <c r="AM819" s="73" t="str">
        <f>IF($F819="學生",VLOOKUP($H819,系所名稱!$B$1:$D$122,3,FALSE),"非在校生")</f>
        <v>國企</v>
      </c>
      <c r="AN819" s="74" t="str">
        <f t="shared" si="298"/>
        <v>國企系</v>
      </c>
      <c r="AO819" s="74" t="str">
        <f t="shared" si="299"/>
        <v>國企系</v>
      </c>
    </row>
    <row r="820" spans="1:41">
      <c r="A820" t="s">
        <v>3682</v>
      </c>
      <c r="B820" t="s">
        <v>3683</v>
      </c>
      <c r="C820" t="s">
        <v>3684</v>
      </c>
      <c r="D820" t="s">
        <v>21</v>
      </c>
      <c r="E820" t="s">
        <v>3685</v>
      </c>
      <c r="F820" t="s">
        <v>23</v>
      </c>
      <c r="G820" t="s">
        <v>571</v>
      </c>
      <c r="H820" t="s">
        <v>3686</v>
      </c>
      <c r="I820" t="s">
        <v>41</v>
      </c>
      <c r="J820">
        <v>988916281</v>
      </c>
      <c r="K820" t="s">
        <v>3687</v>
      </c>
      <c r="L820" t="s">
        <v>28</v>
      </c>
      <c r="M820" t="s">
        <v>30</v>
      </c>
      <c r="N820">
        <f>IF($R820="網路報名",IF($P820="否",1,0),0)</f>
        <v>0</v>
      </c>
      <c r="O820">
        <f>IF($R820="網路報名",IF($P820="是",1,0),0)</f>
        <v>1</v>
      </c>
      <c r="P820" t="s">
        <v>29</v>
      </c>
      <c r="R820" t="s">
        <v>31</v>
      </c>
      <c r="S820" t="s">
        <v>3688</v>
      </c>
      <c r="T820" t="s">
        <v>3689</v>
      </c>
      <c r="U820">
        <f>IF($R820="志工",$AC820*2,IF($R820="網路報名",$AC820,0))</f>
        <v>10</v>
      </c>
      <c r="V820" t="s">
        <v>5002</v>
      </c>
      <c r="W820" t="s">
        <v>5004</v>
      </c>
      <c r="X820" s="25" t="s">
        <v>3481</v>
      </c>
      <c r="Y820">
        <v>2</v>
      </c>
      <c r="Z820">
        <v>107</v>
      </c>
      <c r="AA820">
        <v>1</v>
      </c>
      <c r="AB820">
        <v>1</v>
      </c>
      <c r="AC820">
        <v>10</v>
      </c>
      <c r="AD820" t="s">
        <v>3690</v>
      </c>
      <c r="AE820" s="74" t="str">
        <f t="shared" si="287"/>
        <v>b06404041陳令涵</v>
      </c>
      <c r="AF820" s="74">
        <f t="shared" si="292"/>
        <v>0</v>
      </c>
      <c r="AG820" s="74">
        <f t="shared" si="288"/>
        <v>1</v>
      </c>
      <c r="AH820" s="74">
        <f t="shared" si="293"/>
        <v>10</v>
      </c>
      <c r="AI820" s="74">
        <f t="shared" si="294"/>
        <v>0</v>
      </c>
      <c r="AJ820" s="74">
        <f t="shared" si="295"/>
        <v>0</v>
      </c>
      <c r="AK820" s="74">
        <f t="shared" si="296"/>
        <v>0</v>
      </c>
      <c r="AL820" s="73" t="str">
        <f t="shared" si="297"/>
        <v>系</v>
      </c>
      <c r="AM820" s="73" t="str">
        <f>IF($F820="學生",VLOOKUP($H820,系所名稱!$B$1:$D$122,3,FALSE),"非在校生")</f>
        <v>其他</v>
      </c>
      <c r="AN820" s="74" t="str">
        <f t="shared" si="298"/>
        <v>其他系所</v>
      </c>
      <c r="AO820" s="74" t="str">
        <f t="shared" si="299"/>
        <v>其他系所</v>
      </c>
    </row>
    <row r="821" spans="1:41">
      <c r="A821" t="s">
        <v>6298</v>
      </c>
      <c r="B821" t="s">
        <v>6299</v>
      </c>
      <c r="C821" t="s">
        <v>6300</v>
      </c>
      <c r="D821" t="s">
        <v>21</v>
      </c>
      <c r="E821" t="s">
        <v>2308</v>
      </c>
      <c r="F821" t="s">
        <v>23</v>
      </c>
      <c r="G821" t="s">
        <v>58</v>
      </c>
      <c r="H821" t="s">
        <v>1316</v>
      </c>
      <c r="I821" t="s">
        <v>41</v>
      </c>
      <c r="J821">
        <v>425244821</v>
      </c>
      <c r="K821" t="s">
        <v>6301</v>
      </c>
      <c r="L821" t="s">
        <v>28</v>
      </c>
      <c r="M821" t="s">
        <v>29</v>
      </c>
      <c r="N821" t="s">
        <v>4952</v>
      </c>
      <c r="P821" t="s">
        <v>29</v>
      </c>
      <c r="R821" t="s">
        <v>6296</v>
      </c>
      <c r="S821" t="s">
        <v>6302</v>
      </c>
      <c r="T821" t="s">
        <v>6303</v>
      </c>
      <c r="U821">
        <v>6</v>
      </c>
      <c r="V821" t="s">
        <v>6690</v>
      </c>
      <c r="W821" t="s">
        <v>6691</v>
      </c>
      <c r="X821" s="25" t="s">
        <v>6693</v>
      </c>
      <c r="Y821">
        <v>2</v>
      </c>
      <c r="Z821">
        <v>107</v>
      </c>
      <c r="AA821">
        <v>1</v>
      </c>
      <c r="AB821">
        <v>1</v>
      </c>
      <c r="AC821">
        <v>10</v>
      </c>
      <c r="AD821" t="s">
        <v>29</v>
      </c>
      <c r="AE821" s="74" t="str">
        <f t="shared" si="287"/>
        <v>b04105030陳平真</v>
      </c>
      <c r="AF821" s="74">
        <f t="shared" si="292"/>
        <v>0</v>
      </c>
      <c r="AG821" s="74">
        <f t="shared" si="288"/>
        <v>1</v>
      </c>
      <c r="AH821" s="74">
        <f t="shared" si="293"/>
        <v>10</v>
      </c>
      <c r="AI821" s="74">
        <f t="shared" si="294"/>
        <v>0</v>
      </c>
      <c r="AJ821" s="74">
        <f t="shared" si="295"/>
        <v>0</v>
      </c>
      <c r="AK821" s="74">
        <f t="shared" si="296"/>
        <v>0</v>
      </c>
      <c r="AL821" s="73" t="str">
        <f t="shared" si="297"/>
        <v>系</v>
      </c>
      <c r="AM821" s="73" t="str">
        <f>IF($F821="學生",VLOOKUP($H821,系所名稱!$B$1:$D$122,3,FALSE),"非在校生")</f>
        <v>其他</v>
      </c>
      <c r="AN821" s="74" t="str">
        <f t="shared" si="298"/>
        <v>其他系所</v>
      </c>
      <c r="AO821" s="74" t="str">
        <f t="shared" si="299"/>
        <v>其他系所</v>
      </c>
    </row>
    <row r="822" spans="1:41">
      <c r="A822" t="s">
        <v>1997</v>
      </c>
      <c r="B822" t="s">
        <v>1998</v>
      </c>
      <c r="C822" t="s">
        <v>1999</v>
      </c>
      <c r="D822" t="s">
        <v>38</v>
      </c>
      <c r="E822" t="s">
        <v>2000</v>
      </c>
      <c r="F822" t="s">
        <v>23</v>
      </c>
      <c r="G822" t="s">
        <v>91</v>
      </c>
      <c r="H822" t="s">
        <v>327</v>
      </c>
      <c r="I822" t="s">
        <v>50</v>
      </c>
      <c r="J822">
        <v>972210950</v>
      </c>
      <c r="K822" t="s">
        <v>2001</v>
      </c>
      <c r="L822" t="s">
        <v>28</v>
      </c>
      <c r="M822" t="s">
        <v>30</v>
      </c>
      <c r="N822">
        <f t="shared" ref="N822:N833" si="300">IF($R822="網路報名",IF($P822="否",1,0),0)</f>
        <v>1</v>
      </c>
      <c r="O822">
        <f t="shared" ref="O822:O833" si="301">IF($R822="網路報名",IF($P822="是",1,0),0)</f>
        <v>0</v>
      </c>
      <c r="P822" t="s">
        <v>30</v>
      </c>
      <c r="R822" t="s">
        <v>2002</v>
      </c>
      <c r="S822" t="s">
        <v>2003</v>
      </c>
      <c r="T822" t="s">
        <v>2004</v>
      </c>
      <c r="U822">
        <f t="shared" ref="U822:U833" si="302">IF($R822="志工",$AC822*2,IF($R822="網路報名",$AC822,0))</f>
        <v>10</v>
      </c>
      <c r="V822" t="s">
        <v>5002</v>
      </c>
      <c r="W822" t="s">
        <v>5004</v>
      </c>
      <c r="X822" s="25" t="s">
        <v>1996</v>
      </c>
      <c r="Y822">
        <v>2</v>
      </c>
      <c r="Z822">
        <v>107</v>
      </c>
      <c r="AA822">
        <v>1</v>
      </c>
      <c r="AB822">
        <v>1</v>
      </c>
      <c r="AC822">
        <v>10</v>
      </c>
      <c r="AD822" t="s">
        <v>29</v>
      </c>
      <c r="AE822" s="74" t="str">
        <f t="shared" si="287"/>
        <v>r06548032陳平軒</v>
      </c>
      <c r="AF822" s="74">
        <f t="shared" si="292"/>
        <v>1</v>
      </c>
      <c r="AG822" s="74">
        <f t="shared" si="288"/>
        <v>0</v>
      </c>
      <c r="AH822" s="74">
        <f t="shared" si="293"/>
        <v>0</v>
      </c>
      <c r="AI822" s="74">
        <f t="shared" si="294"/>
        <v>1</v>
      </c>
      <c r="AJ822" s="74">
        <f t="shared" si="295"/>
        <v>0</v>
      </c>
      <c r="AK822" s="74">
        <f t="shared" si="296"/>
        <v>0</v>
      </c>
      <c r="AL822" s="73" t="str">
        <f t="shared" si="297"/>
        <v>所</v>
      </c>
      <c r="AM822" s="73" t="str">
        <f>IF($F822="學生",VLOOKUP($H822,系所名稱!$B$1:$D$122,3,FALSE),"非在校生")</f>
        <v>其他</v>
      </c>
      <c r="AN822" s="74" t="str">
        <f t="shared" si="298"/>
        <v>其他系所</v>
      </c>
      <c r="AO822" s="74" t="str">
        <f t="shared" si="299"/>
        <v>其他系所</v>
      </c>
    </row>
    <row r="823" spans="1:41">
      <c r="A823" t="s">
        <v>2347</v>
      </c>
      <c r="B823" t="s">
        <v>2348</v>
      </c>
      <c r="C823" t="s">
        <v>2349</v>
      </c>
      <c r="D823" t="s">
        <v>21</v>
      </c>
      <c r="E823" t="s">
        <v>2350</v>
      </c>
      <c r="F823" t="s">
        <v>23</v>
      </c>
      <c r="G823" t="s">
        <v>67</v>
      </c>
      <c r="H823" t="s">
        <v>123</v>
      </c>
      <c r="I823" t="s">
        <v>50</v>
      </c>
      <c r="J823">
        <v>937184180</v>
      </c>
      <c r="K823" t="s">
        <v>2351</v>
      </c>
      <c r="L823" t="s">
        <v>28</v>
      </c>
      <c r="M823" t="s">
        <v>30</v>
      </c>
      <c r="N823">
        <f t="shared" si="300"/>
        <v>0</v>
      </c>
      <c r="O823">
        <f t="shared" si="301"/>
        <v>1</v>
      </c>
      <c r="P823" t="s">
        <v>29</v>
      </c>
      <c r="R823" t="s">
        <v>2021</v>
      </c>
      <c r="S823" t="s">
        <v>297</v>
      </c>
      <c r="T823" t="s">
        <v>2352</v>
      </c>
      <c r="U823">
        <f t="shared" si="302"/>
        <v>10</v>
      </c>
      <c r="V823" t="s">
        <v>5002</v>
      </c>
      <c r="W823" t="s">
        <v>5004</v>
      </c>
      <c r="X823" s="25" t="s">
        <v>1996</v>
      </c>
      <c r="Y823">
        <v>2</v>
      </c>
      <c r="Z823">
        <v>107</v>
      </c>
      <c r="AA823">
        <v>1</v>
      </c>
      <c r="AB823">
        <v>1</v>
      </c>
      <c r="AC823">
        <v>10</v>
      </c>
      <c r="AD823" t="s">
        <v>30</v>
      </c>
      <c r="AE823" s="74" t="str">
        <f t="shared" si="287"/>
        <v>r07627043陳玉配</v>
      </c>
      <c r="AF823" s="74">
        <f t="shared" si="292"/>
        <v>0</v>
      </c>
      <c r="AG823" s="74">
        <f t="shared" si="288"/>
        <v>1</v>
      </c>
      <c r="AH823" s="74">
        <f t="shared" si="293"/>
        <v>10</v>
      </c>
      <c r="AI823" s="74">
        <f t="shared" si="294"/>
        <v>0</v>
      </c>
      <c r="AJ823" s="74">
        <f t="shared" si="295"/>
        <v>0</v>
      </c>
      <c r="AK823" s="74">
        <f t="shared" si="296"/>
        <v>0</v>
      </c>
      <c r="AL823" s="73" t="str">
        <f t="shared" si="297"/>
        <v>所</v>
      </c>
      <c r="AM823" s="73" t="str">
        <f>IF($F823="學生",VLOOKUP($H823,系所名稱!$B$1:$D$122,3,FALSE),"非在校生")</f>
        <v>其他</v>
      </c>
      <c r="AN823" s="74" t="str">
        <f t="shared" si="298"/>
        <v>其他系所</v>
      </c>
      <c r="AO823" s="74" t="str">
        <f t="shared" si="299"/>
        <v>其他系所</v>
      </c>
    </row>
    <row r="824" spans="1:41">
      <c r="A824" t="s">
        <v>3061</v>
      </c>
      <c r="B824" t="s">
        <v>2348</v>
      </c>
      <c r="C824" t="s">
        <v>2349</v>
      </c>
      <c r="D824" t="s">
        <v>21</v>
      </c>
      <c r="E824" t="s">
        <v>2350</v>
      </c>
      <c r="F824" t="s">
        <v>23</v>
      </c>
      <c r="G824" t="s">
        <v>67</v>
      </c>
      <c r="H824" t="s">
        <v>123</v>
      </c>
      <c r="I824" t="s">
        <v>50</v>
      </c>
      <c r="J824">
        <v>937184180</v>
      </c>
      <c r="K824" t="s">
        <v>2351</v>
      </c>
      <c r="L824" t="s">
        <v>28</v>
      </c>
      <c r="M824" t="s">
        <v>30</v>
      </c>
      <c r="N824">
        <f t="shared" si="300"/>
        <v>0</v>
      </c>
      <c r="O824">
        <f t="shared" si="301"/>
        <v>1</v>
      </c>
      <c r="P824" t="s">
        <v>29</v>
      </c>
      <c r="R824" t="s">
        <v>2775</v>
      </c>
      <c r="S824" t="s">
        <v>297</v>
      </c>
      <c r="T824" t="s">
        <v>2352</v>
      </c>
      <c r="U824">
        <f t="shared" si="302"/>
        <v>10</v>
      </c>
      <c r="V824" t="s">
        <v>5002</v>
      </c>
      <c r="W824" t="s">
        <v>5004</v>
      </c>
      <c r="X824" s="25" t="s">
        <v>3292</v>
      </c>
      <c r="Y824">
        <v>2</v>
      </c>
      <c r="Z824">
        <v>107</v>
      </c>
      <c r="AA824">
        <v>1</v>
      </c>
      <c r="AB824">
        <v>1</v>
      </c>
      <c r="AC824">
        <v>10</v>
      </c>
      <c r="AD824" t="s">
        <v>2830</v>
      </c>
      <c r="AE824" s="74" t="str">
        <f t="shared" si="287"/>
        <v>r07627043陳玉配</v>
      </c>
      <c r="AF824" s="74">
        <f t="shared" si="292"/>
        <v>0</v>
      </c>
      <c r="AG824" s="74">
        <f t="shared" si="288"/>
        <v>1</v>
      </c>
      <c r="AH824" s="74">
        <f t="shared" si="293"/>
        <v>10</v>
      </c>
      <c r="AI824" s="74">
        <f t="shared" si="294"/>
        <v>0</v>
      </c>
      <c r="AJ824" s="74">
        <f t="shared" si="295"/>
        <v>0</v>
      </c>
      <c r="AK824" s="74">
        <f t="shared" si="296"/>
        <v>0</v>
      </c>
      <c r="AL824" s="73" t="str">
        <f t="shared" si="297"/>
        <v>所</v>
      </c>
      <c r="AM824" s="73" t="str">
        <f>IF($F824="學生",VLOOKUP($H824,系所名稱!$B$1:$D$122,3,FALSE),"非在校生")</f>
        <v>其他</v>
      </c>
      <c r="AN824" s="74" t="str">
        <f t="shared" si="298"/>
        <v>其他系所</v>
      </c>
      <c r="AO824" s="74" t="str">
        <f t="shared" si="299"/>
        <v>其他系所</v>
      </c>
    </row>
    <row r="825" spans="1:41">
      <c r="A825" t="s">
        <v>691</v>
      </c>
      <c r="B825" t="s">
        <v>692</v>
      </c>
      <c r="C825" t="s">
        <v>693</v>
      </c>
      <c r="D825" t="s">
        <v>21</v>
      </c>
      <c r="E825" t="s">
        <v>694</v>
      </c>
      <c r="F825" t="s">
        <v>23</v>
      </c>
      <c r="G825" t="s">
        <v>682</v>
      </c>
      <c r="H825" t="s">
        <v>683</v>
      </c>
      <c r="I825" t="s">
        <v>50</v>
      </c>
      <c r="J825">
        <v>988207083</v>
      </c>
      <c r="K825" t="s">
        <v>695</v>
      </c>
      <c r="L825" t="s">
        <v>28</v>
      </c>
      <c r="M825" t="s">
        <v>29</v>
      </c>
      <c r="N825">
        <f t="shared" si="300"/>
        <v>0</v>
      </c>
      <c r="O825">
        <f t="shared" si="301"/>
        <v>0</v>
      </c>
      <c r="P825" t="s">
        <v>29</v>
      </c>
      <c r="R825" s="1" t="s">
        <v>677</v>
      </c>
      <c r="T825" t="s">
        <v>696</v>
      </c>
      <c r="U825">
        <f t="shared" si="302"/>
        <v>0</v>
      </c>
      <c r="V825" t="s">
        <v>5002</v>
      </c>
      <c r="W825" t="s">
        <v>5004</v>
      </c>
      <c r="X825" s="88" t="s">
        <v>672</v>
      </c>
      <c r="Y825">
        <v>2</v>
      </c>
      <c r="Z825">
        <v>107</v>
      </c>
      <c r="AA825">
        <v>1</v>
      </c>
      <c r="AB825">
        <v>1</v>
      </c>
      <c r="AC825">
        <v>10</v>
      </c>
      <c r="AE825" s="74" t="str">
        <f t="shared" si="287"/>
        <v>r07848031陳玉蓮</v>
      </c>
      <c r="AF825" s="74">
        <f t="shared" si="292"/>
        <v>0</v>
      </c>
      <c r="AG825" s="74">
        <f t="shared" si="288"/>
        <v>0</v>
      </c>
      <c r="AH825" s="74">
        <f t="shared" si="293"/>
        <v>0</v>
      </c>
      <c r="AI825" s="74">
        <f t="shared" si="294"/>
        <v>0</v>
      </c>
      <c r="AJ825" s="74">
        <f t="shared" si="295"/>
        <v>1</v>
      </c>
      <c r="AK825" s="74">
        <f t="shared" si="296"/>
        <v>0</v>
      </c>
      <c r="AL825" s="73" t="str">
        <f t="shared" si="297"/>
        <v>所</v>
      </c>
      <c r="AM825" s="73" t="str">
        <f>IF($F825="學生",VLOOKUP($H825,系所名稱!$B$1:$D$122,3,FALSE),"非在校生")</f>
        <v>其他</v>
      </c>
      <c r="AN825" s="74" t="str">
        <f t="shared" si="298"/>
        <v>其他系所</v>
      </c>
      <c r="AO825" s="74" t="str">
        <f t="shared" si="299"/>
        <v>其他系所</v>
      </c>
    </row>
    <row r="826" spans="1:41">
      <c r="A826" t="s">
        <v>3691</v>
      </c>
      <c r="B826" t="s">
        <v>692</v>
      </c>
      <c r="C826" t="s">
        <v>693</v>
      </c>
      <c r="D826" t="s">
        <v>21</v>
      </c>
      <c r="E826" t="s">
        <v>694</v>
      </c>
      <c r="F826" t="s">
        <v>23</v>
      </c>
      <c r="G826" t="s">
        <v>682</v>
      </c>
      <c r="H826" t="s">
        <v>683</v>
      </c>
      <c r="I826" t="s">
        <v>50</v>
      </c>
      <c r="J826">
        <v>988207083</v>
      </c>
      <c r="K826" t="s">
        <v>695</v>
      </c>
      <c r="L826" t="s">
        <v>28</v>
      </c>
      <c r="M826" t="s">
        <v>30</v>
      </c>
      <c r="N826">
        <f t="shared" si="300"/>
        <v>0</v>
      </c>
      <c r="O826">
        <f t="shared" si="301"/>
        <v>1</v>
      </c>
      <c r="P826" t="s">
        <v>29</v>
      </c>
      <c r="R826" t="s">
        <v>31</v>
      </c>
      <c r="S826" t="s">
        <v>131</v>
      </c>
      <c r="T826" t="s">
        <v>696</v>
      </c>
      <c r="U826">
        <f t="shared" si="302"/>
        <v>10</v>
      </c>
      <c r="V826" t="s">
        <v>5002</v>
      </c>
      <c r="W826" t="s">
        <v>5004</v>
      </c>
      <c r="X826" s="25" t="s">
        <v>3481</v>
      </c>
      <c r="Y826">
        <v>2</v>
      </c>
      <c r="Z826">
        <v>107</v>
      </c>
      <c r="AA826">
        <v>1</v>
      </c>
      <c r="AB826">
        <v>1</v>
      </c>
      <c r="AC826">
        <v>10</v>
      </c>
      <c r="AD826" t="s">
        <v>30</v>
      </c>
      <c r="AE826" s="74" t="str">
        <f t="shared" si="287"/>
        <v>r07848031陳玉蓮</v>
      </c>
      <c r="AF826" s="74">
        <f t="shared" si="292"/>
        <v>0</v>
      </c>
      <c r="AG826" s="74">
        <f t="shared" si="288"/>
        <v>1</v>
      </c>
      <c r="AH826" s="74">
        <f t="shared" si="293"/>
        <v>10</v>
      </c>
      <c r="AI826" s="74">
        <f t="shared" si="294"/>
        <v>0</v>
      </c>
      <c r="AJ826" s="74">
        <f t="shared" si="295"/>
        <v>0</v>
      </c>
      <c r="AK826" s="74">
        <f t="shared" si="296"/>
        <v>0</v>
      </c>
      <c r="AL826" s="73" t="str">
        <f t="shared" si="297"/>
        <v>所</v>
      </c>
      <c r="AM826" s="73" t="str">
        <f>IF($F826="學生",VLOOKUP($H826,系所名稱!$B$1:$D$122,3,FALSE),"非在校生")</f>
        <v>其他</v>
      </c>
      <c r="AN826" s="74" t="str">
        <f t="shared" si="298"/>
        <v>其他系所</v>
      </c>
      <c r="AO826" s="74" t="str">
        <f t="shared" si="299"/>
        <v>其他系所</v>
      </c>
    </row>
    <row r="827" spans="1:41">
      <c r="A827" t="s">
        <v>1877</v>
      </c>
      <c r="B827" t="s">
        <v>1923</v>
      </c>
      <c r="C827" t="s">
        <v>1924</v>
      </c>
      <c r="D827" t="s">
        <v>21</v>
      </c>
      <c r="E827" t="s">
        <v>1925</v>
      </c>
      <c r="F827" t="s">
        <v>23</v>
      </c>
      <c r="G827" t="s">
        <v>24</v>
      </c>
      <c r="H827" t="s">
        <v>40</v>
      </c>
      <c r="I827" t="s">
        <v>41</v>
      </c>
      <c r="J827">
        <v>978381990</v>
      </c>
      <c r="K827" t="s">
        <v>1926</v>
      </c>
      <c r="L827" t="s">
        <v>28</v>
      </c>
      <c r="M827" t="s">
        <v>29</v>
      </c>
      <c r="N827">
        <f t="shared" si="300"/>
        <v>0</v>
      </c>
      <c r="O827">
        <f t="shared" si="301"/>
        <v>0</v>
      </c>
      <c r="P827" t="s">
        <v>29</v>
      </c>
      <c r="R827" t="s">
        <v>216</v>
      </c>
      <c r="T827" t="s">
        <v>1927</v>
      </c>
      <c r="U827">
        <f t="shared" si="302"/>
        <v>0</v>
      </c>
      <c r="V827" t="s">
        <v>5002</v>
      </c>
      <c r="W827" t="s">
        <v>5004</v>
      </c>
      <c r="X827" s="25" t="s">
        <v>1567</v>
      </c>
      <c r="Y827">
        <v>2</v>
      </c>
      <c r="Z827">
        <v>107</v>
      </c>
      <c r="AA827">
        <v>1</v>
      </c>
      <c r="AB827">
        <v>1</v>
      </c>
      <c r="AC827">
        <v>10</v>
      </c>
      <c r="AE827" s="74" t="str">
        <f t="shared" si="287"/>
        <v>b04704064陳安潔</v>
      </c>
      <c r="AF827" s="74">
        <f t="shared" si="292"/>
        <v>0</v>
      </c>
      <c r="AG827" s="74">
        <f t="shared" si="288"/>
        <v>0</v>
      </c>
      <c r="AH827" s="74">
        <f t="shared" si="293"/>
        <v>0</v>
      </c>
      <c r="AI827" s="74">
        <f t="shared" si="294"/>
        <v>0</v>
      </c>
      <c r="AJ827" s="74">
        <f t="shared" si="295"/>
        <v>1</v>
      </c>
      <c r="AK827" s="74">
        <f t="shared" si="296"/>
        <v>0</v>
      </c>
      <c r="AL827" s="73" t="str">
        <f t="shared" si="297"/>
        <v>系</v>
      </c>
      <c r="AM827" s="73" t="str">
        <f>IF($F827="學生",VLOOKUP($H827,系所名稱!$B$1:$D$122,3,FALSE),"非在校生")</f>
        <v>國企</v>
      </c>
      <c r="AN827" s="74" t="str">
        <f t="shared" si="298"/>
        <v>國企系</v>
      </c>
      <c r="AO827" s="74" t="str">
        <f t="shared" si="299"/>
        <v>國企系</v>
      </c>
    </row>
    <row r="828" spans="1:41">
      <c r="A828" t="s">
        <v>218</v>
      </c>
      <c r="B828" t="s">
        <v>219</v>
      </c>
      <c r="C828" t="s">
        <v>220</v>
      </c>
      <c r="D828" t="s">
        <v>38</v>
      </c>
      <c r="E828" t="s">
        <v>221</v>
      </c>
      <c r="F828" t="s">
        <v>23</v>
      </c>
      <c r="G828" t="s">
        <v>24</v>
      </c>
      <c r="H828" t="s">
        <v>76</v>
      </c>
      <c r="I828" t="s">
        <v>41</v>
      </c>
      <c r="J828">
        <v>963753238</v>
      </c>
      <c r="L828" t="s">
        <v>28</v>
      </c>
      <c r="M828" t="s">
        <v>29</v>
      </c>
      <c r="N828">
        <f t="shared" si="300"/>
        <v>0</v>
      </c>
      <c r="O828">
        <f t="shared" si="301"/>
        <v>0</v>
      </c>
      <c r="P828" t="s">
        <v>29</v>
      </c>
      <c r="R828" t="s">
        <v>216</v>
      </c>
      <c r="T828" t="s">
        <v>222</v>
      </c>
      <c r="U828">
        <f t="shared" si="302"/>
        <v>0</v>
      </c>
      <c r="V828" t="s">
        <v>5002</v>
      </c>
      <c r="W828" t="s">
        <v>5004</v>
      </c>
      <c r="X828" s="25" t="s">
        <v>289</v>
      </c>
      <c r="Y828">
        <v>2</v>
      </c>
      <c r="Z828">
        <v>107</v>
      </c>
      <c r="AA828">
        <v>1</v>
      </c>
      <c r="AB828">
        <v>1</v>
      </c>
      <c r="AC828">
        <v>10</v>
      </c>
      <c r="AE828" s="74" t="str">
        <f t="shared" si="287"/>
        <v>b05702082陳宏量</v>
      </c>
      <c r="AF828" s="74">
        <f t="shared" si="292"/>
        <v>0</v>
      </c>
      <c r="AG828" s="74">
        <f t="shared" si="288"/>
        <v>0</v>
      </c>
      <c r="AH828" s="74">
        <f t="shared" si="293"/>
        <v>0</v>
      </c>
      <c r="AI828" s="74">
        <f t="shared" si="294"/>
        <v>0</v>
      </c>
      <c r="AJ828" s="74">
        <f t="shared" si="295"/>
        <v>1</v>
      </c>
      <c r="AK828" s="74">
        <f t="shared" si="296"/>
        <v>0</v>
      </c>
      <c r="AL828" s="73" t="str">
        <f t="shared" si="297"/>
        <v>系</v>
      </c>
      <c r="AM828" s="73" t="str">
        <f>IF($F828="學生",VLOOKUP($H828,系所名稱!$B$1:$D$122,3,FALSE),"非在校生")</f>
        <v>會計</v>
      </c>
      <c r="AN828" s="74" t="str">
        <f t="shared" si="298"/>
        <v>會計系</v>
      </c>
      <c r="AO828" s="74" t="str">
        <f t="shared" si="299"/>
        <v>會計系</v>
      </c>
    </row>
    <row r="829" spans="1:41">
      <c r="A829" t="s">
        <v>858</v>
      </c>
      <c r="B829" t="s">
        <v>219</v>
      </c>
      <c r="C829" t="s">
        <v>220</v>
      </c>
      <c r="D829" t="s">
        <v>38</v>
      </c>
      <c r="E829" t="s">
        <v>221</v>
      </c>
      <c r="F829" t="s">
        <v>23</v>
      </c>
      <c r="G829" t="s">
        <v>24</v>
      </c>
      <c r="H829" t="s">
        <v>76</v>
      </c>
      <c r="I829" t="s">
        <v>41</v>
      </c>
      <c r="J829">
        <v>963753238</v>
      </c>
      <c r="L829" t="s">
        <v>28</v>
      </c>
      <c r="M829" t="s">
        <v>29</v>
      </c>
      <c r="N829">
        <f t="shared" si="300"/>
        <v>0</v>
      </c>
      <c r="O829">
        <f t="shared" si="301"/>
        <v>0</v>
      </c>
      <c r="P829" t="s">
        <v>29</v>
      </c>
      <c r="R829" t="s">
        <v>853</v>
      </c>
      <c r="T829" t="s">
        <v>222</v>
      </c>
      <c r="U829">
        <f t="shared" si="302"/>
        <v>0</v>
      </c>
      <c r="V829" t="s">
        <v>5002</v>
      </c>
      <c r="W829" t="s">
        <v>5004</v>
      </c>
      <c r="X829" s="25" t="s">
        <v>778</v>
      </c>
      <c r="Y829">
        <v>2</v>
      </c>
      <c r="Z829">
        <v>107</v>
      </c>
      <c r="AA829">
        <v>1</v>
      </c>
      <c r="AB829">
        <v>1</v>
      </c>
      <c r="AC829">
        <v>10</v>
      </c>
      <c r="AE829" s="74" t="str">
        <f t="shared" si="287"/>
        <v>b05702082陳宏量</v>
      </c>
      <c r="AF829" s="74">
        <f t="shared" si="292"/>
        <v>0</v>
      </c>
      <c r="AG829" s="74">
        <f t="shared" si="288"/>
        <v>0</v>
      </c>
      <c r="AH829" s="74">
        <f t="shared" si="293"/>
        <v>0</v>
      </c>
      <c r="AI829" s="74">
        <f t="shared" si="294"/>
        <v>0</v>
      </c>
      <c r="AJ829" s="74">
        <f t="shared" si="295"/>
        <v>1</v>
      </c>
      <c r="AK829" s="74">
        <f t="shared" si="296"/>
        <v>0</v>
      </c>
      <c r="AL829" s="73" t="str">
        <f t="shared" si="297"/>
        <v>系</v>
      </c>
      <c r="AM829" s="73" t="str">
        <f>IF($F829="學生",VLOOKUP($H829,系所名稱!$B$1:$D$122,3,FALSE),"非在校生")</f>
        <v>會計</v>
      </c>
      <c r="AN829" s="74" t="str">
        <f t="shared" si="298"/>
        <v>會計系</v>
      </c>
      <c r="AO829" s="74" t="str">
        <f t="shared" si="299"/>
        <v>會計系</v>
      </c>
    </row>
    <row r="830" spans="1:41">
      <c r="A830" t="s">
        <v>3062</v>
      </c>
      <c r="B830" t="s">
        <v>219</v>
      </c>
      <c r="C830" t="s">
        <v>220</v>
      </c>
      <c r="D830" t="s">
        <v>38</v>
      </c>
      <c r="E830" t="s">
        <v>221</v>
      </c>
      <c r="F830" t="s">
        <v>23</v>
      </c>
      <c r="G830" t="s">
        <v>24</v>
      </c>
      <c r="H830" t="s">
        <v>76</v>
      </c>
      <c r="I830" t="s">
        <v>41</v>
      </c>
      <c r="J830">
        <v>963753238</v>
      </c>
      <c r="K830" t="s">
        <v>3063</v>
      </c>
      <c r="L830" t="s">
        <v>28</v>
      </c>
      <c r="M830" t="s">
        <v>29</v>
      </c>
      <c r="N830">
        <f t="shared" si="300"/>
        <v>0</v>
      </c>
      <c r="O830">
        <f t="shared" si="301"/>
        <v>1</v>
      </c>
      <c r="P830" t="s">
        <v>29</v>
      </c>
      <c r="R830" t="s">
        <v>2775</v>
      </c>
      <c r="S830" t="s">
        <v>3064</v>
      </c>
      <c r="T830" t="s">
        <v>222</v>
      </c>
      <c r="U830">
        <f t="shared" si="302"/>
        <v>10</v>
      </c>
      <c r="V830" t="s">
        <v>5002</v>
      </c>
      <c r="W830" t="s">
        <v>5004</v>
      </c>
      <c r="X830" s="25" t="s">
        <v>3292</v>
      </c>
      <c r="Y830">
        <v>2</v>
      </c>
      <c r="Z830">
        <v>107</v>
      </c>
      <c r="AA830">
        <v>1</v>
      </c>
      <c r="AB830">
        <v>1</v>
      </c>
      <c r="AC830">
        <v>10</v>
      </c>
      <c r="AD830" t="s">
        <v>29</v>
      </c>
      <c r="AE830" s="74" t="str">
        <f t="shared" si="287"/>
        <v>b05702082陳宏量</v>
      </c>
      <c r="AF830" s="74">
        <f t="shared" si="292"/>
        <v>0</v>
      </c>
      <c r="AG830" s="74">
        <f t="shared" si="288"/>
        <v>1</v>
      </c>
      <c r="AH830" s="74">
        <f t="shared" si="293"/>
        <v>10</v>
      </c>
      <c r="AI830" s="74">
        <f t="shared" si="294"/>
        <v>0</v>
      </c>
      <c r="AJ830" s="74">
        <f t="shared" si="295"/>
        <v>0</v>
      </c>
      <c r="AK830" s="74">
        <f t="shared" si="296"/>
        <v>0</v>
      </c>
      <c r="AL830" s="73" t="str">
        <f t="shared" si="297"/>
        <v>系</v>
      </c>
      <c r="AM830" s="73" t="str">
        <f>IF($F830="學生",VLOOKUP($H830,系所名稱!$B$1:$D$122,3,FALSE),"非在校生")</f>
        <v>會計</v>
      </c>
      <c r="AN830" s="74" t="str">
        <f t="shared" si="298"/>
        <v>會計系</v>
      </c>
      <c r="AO830" s="74" t="str">
        <f t="shared" si="299"/>
        <v>會計系</v>
      </c>
    </row>
    <row r="831" spans="1:41">
      <c r="A831" t="s">
        <v>3347</v>
      </c>
      <c r="B831" t="s">
        <v>3348</v>
      </c>
      <c r="C831" t="s">
        <v>3349</v>
      </c>
      <c r="D831" t="s">
        <v>38</v>
      </c>
      <c r="E831" t="s">
        <v>3350</v>
      </c>
      <c r="F831" t="s">
        <v>23</v>
      </c>
      <c r="G831" t="s">
        <v>67</v>
      </c>
      <c r="H831" t="s">
        <v>3351</v>
      </c>
      <c r="I831" t="s">
        <v>41</v>
      </c>
      <c r="J831">
        <v>921953692</v>
      </c>
      <c r="K831" t="s">
        <v>3352</v>
      </c>
      <c r="L831" t="s">
        <v>28</v>
      </c>
      <c r="M831" t="s">
        <v>29</v>
      </c>
      <c r="N831">
        <f t="shared" si="300"/>
        <v>1</v>
      </c>
      <c r="O831">
        <f t="shared" si="301"/>
        <v>0</v>
      </c>
      <c r="P831" t="s">
        <v>30</v>
      </c>
      <c r="R831" t="s">
        <v>3343</v>
      </c>
      <c r="S831" t="s">
        <v>508</v>
      </c>
      <c r="T831" t="s">
        <v>3353</v>
      </c>
      <c r="U831">
        <f t="shared" si="302"/>
        <v>10</v>
      </c>
      <c r="V831" t="s">
        <v>3302</v>
      </c>
      <c r="W831" t="s">
        <v>5006</v>
      </c>
      <c r="X831" s="25" t="s">
        <v>5003</v>
      </c>
      <c r="Y831">
        <v>2</v>
      </c>
      <c r="Z831">
        <v>107</v>
      </c>
      <c r="AA831">
        <v>1</v>
      </c>
      <c r="AB831">
        <v>1</v>
      </c>
      <c r="AC831">
        <v>10</v>
      </c>
      <c r="AE831" s="74" t="str">
        <f t="shared" si="287"/>
        <v>b07608049陳宏毅</v>
      </c>
      <c r="AF831" s="74">
        <f t="shared" si="292"/>
        <v>1</v>
      </c>
      <c r="AG831" s="74">
        <f t="shared" si="288"/>
        <v>0</v>
      </c>
      <c r="AH831" s="74">
        <f t="shared" si="293"/>
        <v>0</v>
      </c>
      <c r="AI831" s="74">
        <f t="shared" si="294"/>
        <v>1</v>
      </c>
      <c r="AJ831" s="74">
        <f t="shared" si="295"/>
        <v>0</v>
      </c>
      <c r="AK831" s="74">
        <f t="shared" si="296"/>
        <v>0</v>
      </c>
      <c r="AL831" s="73" t="str">
        <f t="shared" si="297"/>
        <v>系</v>
      </c>
      <c r="AM831" s="73" t="str">
        <f>IF($F831="學生",VLOOKUP($H831,系所名稱!$B$1:$D$122,3,FALSE),"非在校生")</f>
        <v>其他</v>
      </c>
      <c r="AN831" s="74" t="str">
        <f t="shared" si="298"/>
        <v>其他系所</v>
      </c>
      <c r="AO831" s="74" t="str">
        <f t="shared" si="299"/>
        <v>其他系所</v>
      </c>
    </row>
    <row r="832" spans="1:41">
      <c r="A832" t="s">
        <v>2823</v>
      </c>
      <c r="B832" t="s">
        <v>2824</v>
      </c>
      <c r="C832" t="s">
        <v>2825</v>
      </c>
      <c r="D832" t="s">
        <v>38</v>
      </c>
      <c r="E832" t="s">
        <v>2826</v>
      </c>
      <c r="F832" t="s">
        <v>23</v>
      </c>
      <c r="G832" t="s">
        <v>24</v>
      </c>
      <c r="H832" t="s">
        <v>40</v>
      </c>
      <c r="I832" t="s">
        <v>41</v>
      </c>
      <c r="J832">
        <v>975083672</v>
      </c>
      <c r="K832" t="s">
        <v>2827</v>
      </c>
      <c r="L832" t="s">
        <v>28</v>
      </c>
      <c r="M832" t="s">
        <v>30</v>
      </c>
      <c r="N832">
        <f t="shared" si="300"/>
        <v>1</v>
      </c>
      <c r="O832">
        <f t="shared" si="301"/>
        <v>0</v>
      </c>
      <c r="P832" t="s">
        <v>30</v>
      </c>
      <c r="R832" t="s">
        <v>2794</v>
      </c>
      <c r="S832" t="s">
        <v>2828</v>
      </c>
      <c r="T832" t="s">
        <v>2829</v>
      </c>
      <c r="U832">
        <f t="shared" si="302"/>
        <v>10</v>
      </c>
      <c r="V832" t="s">
        <v>5002</v>
      </c>
      <c r="W832" t="s">
        <v>5004</v>
      </c>
      <c r="X832" s="25" t="s">
        <v>3292</v>
      </c>
      <c r="Y832">
        <v>2</v>
      </c>
      <c r="Z832">
        <v>107</v>
      </c>
      <c r="AA832">
        <v>1</v>
      </c>
      <c r="AB832">
        <v>1</v>
      </c>
      <c r="AC832">
        <v>10</v>
      </c>
      <c r="AD832" t="s">
        <v>2830</v>
      </c>
      <c r="AE832" s="74" t="str">
        <f t="shared" si="287"/>
        <v>b07704079陳廷岳</v>
      </c>
      <c r="AF832" s="74">
        <f t="shared" si="292"/>
        <v>1</v>
      </c>
      <c r="AG832" s="74">
        <f t="shared" si="288"/>
        <v>0</v>
      </c>
      <c r="AH832" s="74">
        <f t="shared" si="293"/>
        <v>0</v>
      </c>
      <c r="AI832" s="74">
        <f t="shared" si="294"/>
        <v>1</v>
      </c>
      <c r="AJ832" s="74">
        <f t="shared" si="295"/>
        <v>0</v>
      </c>
      <c r="AK832" s="74">
        <f t="shared" si="296"/>
        <v>0</v>
      </c>
      <c r="AL832" s="73" t="str">
        <f t="shared" si="297"/>
        <v>系</v>
      </c>
      <c r="AM832" s="73" t="str">
        <f>IF($F832="學生",VLOOKUP($H832,系所名稱!$B$1:$D$122,3,FALSE),"非在校生")</f>
        <v>國企</v>
      </c>
      <c r="AN832" s="74" t="str">
        <f t="shared" si="298"/>
        <v>國企系</v>
      </c>
      <c r="AO832" s="74" t="str">
        <f t="shared" si="299"/>
        <v>國企系</v>
      </c>
    </row>
    <row r="833" spans="1:41">
      <c r="A833" t="s">
        <v>4063</v>
      </c>
      <c r="B833" t="s">
        <v>2824</v>
      </c>
      <c r="C833" t="s">
        <v>2825</v>
      </c>
      <c r="D833" t="s">
        <v>38</v>
      </c>
      <c r="E833" t="s">
        <v>2826</v>
      </c>
      <c r="F833" t="s">
        <v>23</v>
      </c>
      <c r="G833" t="s">
        <v>24</v>
      </c>
      <c r="H833" t="s">
        <v>40</v>
      </c>
      <c r="I833" t="s">
        <v>41</v>
      </c>
      <c r="J833">
        <v>975083672</v>
      </c>
      <c r="K833" t="s">
        <v>2827</v>
      </c>
      <c r="L833" t="s">
        <v>28</v>
      </c>
      <c r="M833" t="s">
        <v>30</v>
      </c>
      <c r="N833">
        <f t="shared" si="300"/>
        <v>0</v>
      </c>
      <c r="O833">
        <f t="shared" si="301"/>
        <v>1</v>
      </c>
      <c r="P833" t="s">
        <v>29</v>
      </c>
      <c r="R833" t="s">
        <v>31</v>
      </c>
      <c r="S833" t="s">
        <v>2828</v>
      </c>
      <c r="T833" t="s">
        <v>2829</v>
      </c>
      <c r="U833">
        <f t="shared" si="302"/>
        <v>10</v>
      </c>
      <c r="V833" t="s">
        <v>5002</v>
      </c>
      <c r="W833" t="s">
        <v>5004</v>
      </c>
      <c r="X833" s="25" t="s">
        <v>3816</v>
      </c>
      <c r="Y833">
        <v>2</v>
      </c>
      <c r="Z833">
        <v>107</v>
      </c>
      <c r="AA833">
        <v>1</v>
      </c>
      <c r="AB833">
        <v>1</v>
      </c>
      <c r="AC833">
        <v>10</v>
      </c>
      <c r="AD833" t="s">
        <v>2830</v>
      </c>
      <c r="AE833" s="74" t="str">
        <f t="shared" si="287"/>
        <v>b07704079陳廷岳</v>
      </c>
      <c r="AF833" s="74">
        <f t="shared" si="292"/>
        <v>0</v>
      </c>
      <c r="AG833" s="74">
        <f t="shared" si="288"/>
        <v>1</v>
      </c>
      <c r="AH833" s="74">
        <f t="shared" si="293"/>
        <v>10</v>
      </c>
      <c r="AI833" s="74">
        <f t="shared" si="294"/>
        <v>0</v>
      </c>
      <c r="AJ833" s="74">
        <f t="shared" si="295"/>
        <v>0</v>
      </c>
      <c r="AK833" s="74">
        <f t="shared" si="296"/>
        <v>0</v>
      </c>
      <c r="AL833" s="73" t="str">
        <f t="shared" si="297"/>
        <v>系</v>
      </c>
      <c r="AM833" s="73" t="str">
        <f>IF($F833="學生",VLOOKUP($H833,系所名稱!$B$1:$D$122,3,FALSE),"非在校生")</f>
        <v>國企</v>
      </c>
      <c r="AN833" s="74" t="str">
        <f t="shared" si="298"/>
        <v>國企系</v>
      </c>
      <c r="AO833" s="74" t="str">
        <f t="shared" si="299"/>
        <v>國企系</v>
      </c>
    </row>
    <row r="834" spans="1:41">
      <c r="A834" t="s">
        <v>5668</v>
      </c>
      <c r="B834" t="s">
        <v>2824</v>
      </c>
      <c r="C834" t="s">
        <v>2825</v>
      </c>
      <c r="D834" t="s">
        <v>38</v>
      </c>
      <c r="E834" t="s">
        <v>2826</v>
      </c>
      <c r="F834" t="s">
        <v>23</v>
      </c>
      <c r="G834" t="s">
        <v>24</v>
      </c>
      <c r="H834" t="s">
        <v>40</v>
      </c>
      <c r="I834" t="s">
        <v>41</v>
      </c>
      <c r="J834">
        <v>975083672</v>
      </c>
      <c r="K834" t="s">
        <v>2827</v>
      </c>
      <c r="L834" t="s">
        <v>28</v>
      </c>
      <c r="M834" t="s">
        <v>29</v>
      </c>
      <c r="N834" t="s">
        <v>4952</v>
      </c>
      <c r="P834" t="s">
        <v>29</v>
      </c>
      <c r="R834" t="s">
        <v>1045</v>
      </c>
      <c r="T834" t="s">
        <v>2829</v>
      </c>
      <c r="U834">
        <v>6</v>
      </c>
      <c r="V834" t="s">
        <v>5386</v>
      </c>
      <c r="W834" t="s">
        <v>5387</v>
      </c>
      <c r="X834" s="25" t="s">
        <v>5388</v>
      </c>
      <c r="Y834">
        <v>2</v>
      </c>
      <c r="Z834">
        <v>107</v>
      </c>
      <c r="AA834">
        <v>1</v>
      </c>
      <c r="AB834">
        <v>1</v>
      </c>
      <c r="AC834">
        <v>10</v>
      </c>
      <c r="AE834" s="74" t="str">
        <f t="shared" ref="AE834:AE897" si="303">CONCATENATE($T834,$B834)</f>
        <v>b07704079陳廷岳</v>
      </c>
      <c r="AF834" s="74">
        <f t="shared" si="292"/>
        <v>0</v>
      </c>
      <c r="AG834" s="74">
        <f t="shared" ref="AG834:AG897" si="304">IF(OR($R834="網路報名",$R834="邀請制"),IF($P834="是",1,0),0)</f>
        <v>0</v>
      </c>
      <c r="AH834" s="74">
        <f t="shared" si="293"/>
        <v>0</v>
      </c>
      <c r="AI834" s="74">
        <f t="shared" si="294"/>
        <v>0</v>
      </c>
      <c r="AJ834" s="74">
        <f t="shared" si="295"/>
        <v>1</v>
      </c>
      <c r="AK834" s="74">
        <f t="shared" si="296"/>
        <v>0</v>
      </c>
      <c r="AL834" s="73" t="str">
        <f t="shared" si="297"/>
        <v>系</v>
      </c>
      <c r="AM834" s="73" t="str">
        <f>IF($F834="學生",VLOOKUP($H834,系所名稱!$B$1:$D$122,3,FALSE),"非在校生")</f>
        <v>國企</v>
      </c>
      <c r="AN834" s="74" t="str">
        <f t="shared" si="298"/>
        <v>國企系</v>
      </c>
      <c r="AO834" s="74" t="str">
        <f t="shared" si="299"/>
        <v>國企系</v>
      </c>
    </row>
    <row r="835" spans="1:41">
      <c r="A835" t="s">
        <v>479</v>
      </c>
      <c r="B835" t="s">
        <v>480</v>
      </c>
      <c r="C835" t="s">
        <v>481</v>
      </c>
      <c r="D835" t="s">
        <v>21</v>
      </c>
      <c r="E835" t="s">
        <v>482</v>
      </c>
      <c r="F835" t="s">
        <v>23</v>
      </c>
      <c r="G835" t="s">
        <v>483</v>
      </c>
      <c r="H835" t="s">
        <v>484</v>
      </c>
      <c r="I835" t="s">
        <v>41</v>
      </c>
      <c r="J835">
        <v>966527680</v>
      </c>
      <c r="K835" t="s">
        <v>485</v>
      </c>
      <c r="L835" t="s">
        <v>28</v>
      </c>
      <c r="M835" t="s">
        <v>30</v>
      </c>
      <c r="N835">
        <f>IF($R835="網路報名",IF($P835="否",1,0),0)</f>
        <v>0</v>
      </c>
      <c r="O835">
        <f>IF($R835="網路報名",IF($P835="是",1,0),0)</f>
        <v>1</v>
      </c>
      <c r="P835" t="s">
        <v>29</v>
      </c>
      <c r="R835" s="1" t="s">
        <v>365</v>
      </c>
      <c r="S835" t="s">
        <v>486</v>
      </c>
      <c r="T835" t="s">
        <v>487</v>
      </c>
      <c r="U835">
        <f>IF($R835="志工",$AC835*2,IF($R835="網路報名",$AC835,0))</f>
        <v>10</v>
      </c>
      <c r="V835" t="s">
        <v>5002</v>
      </c>
      <c r="W835" t="s">
        <v>5004</v>
      </c>
      <c r="X835" s="88" t="s">
        <v>359</v>
      </c>
      <c r="Y835">
        <v>2</v>
      </c>
      <c r="Z835">
        <v>107</v>
      </c>
      <c r="AA835">
        <v>1</v>
      </c>
      <c r="AB835">
        <v>1</v>
      </c>
      <c r="AC835">
        <v>10</v>
      </c>
      <c r="AD835" t="s">
        <v>29</v>
      </c>
      <c r="AE835" s="74" t="str">
        <f t="shared" si="303"/>
        <v>b05a01306陳沐恩</v>
      </c>
      <c r="AF835" s="74">
        <f t="shared" si="292"/>
        <v>0</v>
      </c>
      <c r="AG835" s="74">
        <f t="shared" si="304"/>
        <v>1</v>
      </c>
      <c r="AH835" s="74">
        <f t="shared" si="293"/>
        <v>10</v>
      </c>
      <c r="AI835" s="74">
        <f t="shared" si="294"/>
        <v>0</v>
      </c>
      <c r="AJ835" s="74">
        <f t="shared" si="295"/>
        <v>0</v>
      </c>
      <c r="AK835" s="74">
        <f t="shared" si="296"/>
        <v>0</v>
      </c>
      <c r="AL835" s="73" t="str">
        <f t="shared" si="297"/>
        <v>系</v>
      </c>
      <c r="AM835" s="73" t="str">
        <f>IF($F835="學生",VLOOKUP($H835,系所名稱!$B$1:$D$122,3,FALSE),"非在校生")</f>
        <v>其他</v>
      </c>
      <c r="AN835" s="74" t="str">
        <f t="shared" si="298"/>
        <v>其他系所</v>
      </c>
      <c r="AO835" s="74" t="str">
        <f t="shared" si="299"/>
        <v>其他系所</v>
      </c>
    </row>
    <row r="836" spans="1:41">
      <c r="A836" t="s">
        <v>3065</v>
      </c>
      <c r="B836" t="s">
        <v>480</v>
      </c>
      <c r="C836" t="s">
        <v>481</v>
      </c>
      <c r="D836" t="s">
        <v>21</v>
      </c>
      <c r="E836" t="s">
        <v>482</v>
      </c>
      <c r="F836" t="s">
        <v>23</v>
      </c>
      <c r="G836" t="s">
        <v>483</v>
      </c>
      <c r="H836" t="s">
        <v>484</v>
      </c>
      <c r="I836" t="s">
        <v>41</v>
      </c>
      <c r="J836">
        <v>966527680</v>
      </c>
      <c r="K836" t="s">
        <v>485</v>
      </c>
      <c r="L836" t="s">
        <v>28</v>
      </c>
      <c r="M836" t="s">
        <v>30</v>
      </c>
      <c r="N836">
        <f>IF($R836="網路報名",IF($P836="否",1,0),0)</f>
        <v>0</v>
      </c>
      <c r="O836">
        <f>IF($R836="網路報名",IF($P836="是",1,0),0)</f>
        <v>1</v>
      </c>
      <c r="P836" t="s">
        <v>29</v>
      </c>
      <c r="R836" t="s">
        <v>2775</v>
      </c>
      <c r="S836" t="s">
        <v>486</v>
      </c>
      <c r="T836" t="s">
        <v>487</v>
      </c>
      <c r="U836">
        <f>IF($R836="志工",$AC836*2,IF($R836="網路報名",$AC836,0))</f>
        <v>10</v>
      </c>
      <c r="V836" t="s">
        <v>5002</v>
      </c>
      <c r="W836" t="s">
        <v>5004</v>
      </c>
      <c r="X836" s="25" t="s">
        <v>3292</v>
      </c>
      <c r="Y836">
        <v>2</v>
      </c>
      <c r="Z836">
        <v>107</v>
      </c>
      <c r="AA836">
        <v>1</v>
      </c>
      <c r="AB836">
        <v>1</v>
      </c>
      <c r="AC836">
        <v>10</v>
      </c>
      <c r="AD836" t="s">
        <v>29</v>
      </c>
      <c r="AE836" s="74" t="str">
        <f t="shared" si="303"/>
        <v>b05a01306陳沐恩</v>
      </c>
      <c r="AF836" s="74">
        <f t="shared" si="292"/>
        <v>0</v>
      </c>
      <c r="AG836" s="74">
        <f t="shared" si="304"/>
        <v>1</v>
      </c>
      <c r="AH836" s="74">
        <f t="shared" si="293"/>
        <v>10</v>
      </c>
      <c r="AI836" s="74">
        <f t="shared" si="294"/>
        <v>0</v>
      </c>
      <c r="AJ836" s="74">
        <f t="shared" si="295"/>
        <v>0</v>
      </c>
      <c r="AK836" s="74">
        <f t="shared" si="296"/>
        <v>0</v>
      </c>
      <c r="AL836" s="73" t="str">
        <f t="shared" si="297"/>
        <v>系</v>
      </c>
      <c r="AM836" s="73" t="str">
        <f>IF($F836="學生",VLOOKUP($H836,系所名稱!$B$1:$D$122,3,FALSE),"非在校生")</f>
        <v>其他</v>
      </c>
      <c r="AN836" s="74" t="str">
        <f t="shared" si="298"/>
        <v>其他系所</v>
      </c>
      <c r="AO836" s="74" t="str">
        <f t="shared" si="299"/>
        <v>其他系所</v>
      </c>
    </row>
    <row r="837" spans="1:41">
      <c r="B837" t="s">
        <v>1968</v>
      </c>
      <c r="F837" t="s">
        <v>277</v>
      </c>
      <c r="L837" t="s">
        <v>277</v>
      </c>
      <c r="M837" t="s">
        <v>29</v>
      </c>
      <c r="N837">
        <f>IF($R837="網路報名",IF($P837="否",1,0),0)</f>
        <v>0</v>
      </c>
      <c r="O837">
        <f>IF($R837="網路報名",IF($P837="是",1,0),0)</f>
        <v>0</v>
      </c>
      <c r="P837" t="s">
        <v>29</v>
      </c>
      <c r="R837" s="78" t="s">
        <v>216</v>
      </c>
      <c r="T837" t="s">
        <v>277</v>
      </c>
      <c r="U837">
        <f>IF($R837="志工",$AC837*2,IF($R837="網路報名",$AC837,0))</f>
        <v>0</v>
      </c>
      <c r="V837" t="s">
        <v>5002</v>
      </c>
      <c r="W837" t="s">
        <v>5004</v>
      </c>
      <c r="X837" s="25" t="s">
        <v>1567</v>
      </c>
      <c r="Y837">
        <v>2</v>
      </c>
      <c r="Z837">
        <v>107</v>
      </c>
      <c r="AA837">
        <v>1</v>
      </c>
      <c r="AB837">
        <v>1</v>
      </c>
      <c r="AC837">
        <v>10</v>
      </c>
      <c r="AE837" s="74" t="str">
        <f t="shared" si="303"/>
        <v>其他陳宜君</v>
      </c>
      <c r="AF837" s="74">
        <f t="shared" si="292"/>
        <v>0</v>
      </c>
      <c r="AG837" s="74">
        <f t="shared" si="304"/>
        <v>0</v>
      </c>
      <c r="AH837" s="74">
        <f t="shared" si="293"/>
        <v>0</v>
      </c>
      <c r="AI837" s="74">
        <f t="shared" si="294"/>
        <v>0</v>
      </c>
      <c r="AJ837" s="74">
        <f t="shared" si="295"/>
        <v>1</v>
      </c>
      <c r="AK837" s="74">
        <f t="shared" si="296"/>
        <v>0</v>
      </c>
      <c r="AL837" s="73" t="str">
        <f t="shared" si="297"/>
        <v>其他</v>
      </c>
      <c r="AM837" s="73" t="str">
        <f>IF($F837="學生",VLOOKUP($H837,系所名稱!$B$1:$D$122,3,FALSE),"非在校生")</f>
        <v>非在校生</v>
      </c>
      <c r="AN837" s="74" t="str">
        <f t="shared" si="298"/>
        <v>其他</v>
      </c>
      <c r="AO837" s="74" t="str">
        <f t="shared" si="299"/>
        <v>其他</v>
      </c>
    </row>
    <row r="838" spans="1:41">
      <c r="B838" t="s">
        <v>5210</v>
      </c>
      <c r="F838" t="s">
        <v>5235</v>
      </c>
      <c r="G838" t="s">
        <v>5211</v>
      </c>
      <c r="I838" t="s">
        <v>5243</v>
      </c>
      <c r="P838" t="s">
        <v>29</v>
      </c>
      <c r="R838" t="s">
        <v>5008</v>
      </c>
      <c r="T838" t="s">
        <v>2767</v>
      </c>
      <c r="V838" t="s">
        <v>5232</v>
      </c>
      <c r="W838" t="s">
        <v>5233</v>
      </c>
      <c r="X838" s="25" t="s">
        <v>5234</v>
      </c>
      <c r="Y838">
        <v>2</v>
      </c>
      <c r="Z838">
        <v>107</v>
      </c>
      <c r="AA838">
        <v>1</v>
      </c>
      <c r="AB838">
        <v>0</v>
      </c>
      <c r="AC838">
        <v>0</v>
      </c>
      <c r="AE838" s="74" t="str">
        <f t="shared" si="303"/>
        <v>其他陳幸琦</v>
      </c>
      <c r="AF838" s="74">
        <f t="shared" si="292"/>
        <v>0</v>
      </c>
      <c r="AG838" s="74">
        <f t="shared" si="304"/>
        <v>1</v>
      </c>
      <c r="AH838" s="74">
        <f t="shared" si="293"/>
        <v>0</v>
      </c>
      <c r="AI838" s="74">
        <f t="shared" si="294"/>
        <v>0</v>
      </c>
      <c r="AJ838" s="74">
        <f t="shared" si="295"/>
        <v>0</v>
      </c>
      <c r="AK838" s="74">
        <f t="shared" si="296"/>
        <v>0</v>
      </c>
      <c r="AL838" s="73" t="str">
        <f t="shared" si="297"/>
        <v>其他</v>
      </c>
      <c r="AM838" s="73" t="str">
        <f>IF($F838="學生",VLOOKUP($H838,系所名稱!$B$1:$D$122,3,FALSE),"非在校生")</f>
        <v>非在校生</v>
      </c>
      <c r="AN838" s="74" t="str">
        <f t="shared" si="298"/>
        <v>其他</v>
      </c>
      <c r="AO838" s="74" t="str">
        <f t="shared" si="299"/>
        <v>其他</v>
      </c>
    </row>
    <row r="839" spans="1:41">
      <c r="A839" t="s">
        <v>880</v>
      </c>
      <c r="B839" t="s">
        <v>885</v>
      </c>
      <c r="C839" t="s">
        <v>886</v>
      </c>
      <c r="D839" t="s">
        <v>38</v>
      </c>
      <c r="E839" t="s">
        <v>887</v>
      </c>
      <c r="F839" t="s">
        <v>23</v>
      </c>
      <c r="G839" t="s">
        <v>24</v>
      </c>
      <c r="H839" t="s">
        <v>187</v>
      </c>
      <c r="I839" t="s">
        <v>41</v>
      </c>
      <c r="J839">
        <v>920696612</v>
      </c>
      <c r="L839" t="s">
        <v>28</v>
      </c>
      <c r="M839" t="s">
        <v>29</v>
      </c>
      <c r="N839">
        <f>IF($R839="網路報名",IF($P839="否",1,0),0)</f>
        <v>0</v>
      </c>
      <c r="O839">
        <f>IF($R839="網路報名",IF($P839="是",1,0),0)</f>
        <v>0</v>
      </c>
      <c r="P839" t="s">
        <v>29</v>
      </c>
      <c r="R839" t="s">
        <v>853</v>
      </c>
      <c r="T839" t="s">
        <v>888</v>
      </c>
      <c r="U839">
        <f>IF($R839="志工",$AC839*2,IF($R839="網路報名",$AC839,0))</f>
        <v>0</v>
      </c>
      <c r="V839" t="s">
        <v>5002</v>
      </c>
      <c r="W839" t="s">
        <v>5004</v>
      </c>
      <c r="X839" s="25" t="s">
        <v>778</v>
      </c>
      <c r="Y839">
        <v>2</v>
      </c>
      <c r="Z839">
        <v>107</v>
      </c>
      <c r="AA839">
        <v>1</v>
      </c>
      <c r="AB839">
        <v>1</v>
      </c>
      <c r="AC839">
        <v>10</v>
      </c>
      <c r="AE839" s="74" t="str">
        <f t="shared" si="303"/>
        <v>b05607003陳延禎</v>
      </c>
      <c r="AF839" s="74">
        <f t="shared" si="292"/>
        <v>0</v>
      </c>
      <c r="AG839" s="74">
        <f t="shared" si="304"/>
        <v>0</v>
      </c>
      <c r="AH839" s="74">
        <f t="shared" si="293"/>
        <v>0</v>
      </c>
      <c r="AI839" s="74">
        <f t="shared" si="294"/>
        <v>0</v>
      </c>
      <c r="AJ839" s="74">
        <f t="shared" si="295"/>
        <v>1</v>
      </c>
      <c r="AK839" s="74">
        <f t="shared" si="296"/>
        <v>0</v>
      </c>
      <c r="AL839" s="73" t="str">
        <f t="shared" si="297"/>
        <v>系</v>
      </c>
      <c r="AM839" s="73" t="str">
        <f>IF($F839="學生",VLOOKUP($H839,系所名稱!$B$1:$D$122,3,FALSE),"非在校生")</f>
        <v>工管</v>
      </c>
      <c r="AN839" s="74" t="str">
        <f t="shared" si="298"/>
        <v>工管系</v>
      </c>
      <c r="AO839" s="74" t="str">
        <f t="shared" si="299"/>
        <v>工管系</v>
      </c>
    </row>
    <row r="840" spans="1:41">
      <c r="A840" t="s">
        <v>1728</v>
      </c>
      <c r="B840" t="s">
        <v>885</v>
      </c>
      <c r="C840" t="s">
        <v>886</v>
      </c>
      <c r="D840" t="s">
        <v>38</v>
      </c>
      <c r="E840" t="s">
        <v>887</v>
      </c>
      <c r="F840" t="s">
        <v>23</v>
      </c>
      <c r="G840" t="s">
        <v>24</v>
      </c>
      <c r="H840" t="s">
        <v>187</v>
      </c>
      <c r="I840" t="s">
        <v>41</v>
      </c>
      <c r="J840">
        <v>920696612</v>
      </c>
      <c r="L840" t="s">
        <v>28</v>
      </c>
      <c r="M840" t="s">
        <v>29</v>
      </c>
      <c r="N840">
        <f>IF($R840="網路報名",IF($P840="否",1,0),0)</f>
        <v>0</v>
      </c>
      <c r="O840">
        <f>IF($R840="網路報名",IF($P840="是",1,0),0)</f>
        <v>1</v>
      </c>
      <c r="P840" t="s">
        <v>29</v>
      </c>
      <c r="R840" t="s">
        <v>31</v>
      </c>
      <c r="S840" t="s">
        <v>1729</v>
      </c>
      <c r="T840" t="s">
        <v>888</v>
      </c>
      <c r="U840">
        <f>IF($R840="志工",$AC840*2,IF($R840="網路報名",$AC840,0))</f>
        <v>10</v>
      </c>
      <c r="V840" t="s">
        <v>5002</v>
      </c>
      <c r="W840" t="s">
        <v>5004</v>
      </c>
      <c r="X840" s="25" t="s">
        <v>1567</v>
      </c>
      <c r="Y840">
        <v>2</v>
      </c>
      <c r="Z840">
        <v>107</v>
      </c>
      <c r="AA840">
        <v>1</v>
      </c>
      <c r="AB840">
        <v>1</v>
      </c>
      <c r="AC840">
        <v>10</v>
      </c>
      <c r="AE840" s="74" t="str">
        <f t="shared" si="303"/>
        <v>b05607003陳延禎</v>
      </c>
      <c r="AF840" s="74">
        <f t="shared" si="292"/>
        <v>0</v>
      </c>
      <c r="AG840" s="74">
        <f t="shared" si="304"/>
        <v>1</v>
      </c>
      <c r="AH840" s="74">
        <f t="shared" si="293"/>
        <v>10</v>
      </c>
      <c r="AI840" s="74">
        <f t="shared" si="294"/>
        <v>0</v>
      </c>
      <c r="AJ840" s="74">
        <f t="shared" si="295"/>
        <v>0</v>
      </c>
      <c r="AK840" s="74">
        <f t="shared" si="296"/>
        <v>0</v>
      </c>
      <c r="AL840" s="73" t="str">
        <f t="shared" si="297"/>
        <v>系</v>
      </c>
      <c r="AM840" s="73" t="str">
        <f>IF($F840="學生",VLOOKUP($H840,系所名稱!$B$1:$D$122,3,FALSE),"非在校生")</f>
        <v>工管</v>
      </c>
      <c r="AN840" s="74" t="str">
        <f t="shared" si="298"/>
        <v>工管系</v>
      </c>
      <c r="AO840" s="74" t="str">
        <f t="shared" si="299"/>
        <v>工管系</v>
      </c>
    </row>
    <row r="841" spans="1:41">
      <c r="A841" t="s">
        <v>691</v>
      </c>
      <c r="B841" t="s">
        <v>697</v>
      </c>
      <c r="C841" t="s">
        <v>698</v>
      </c>
      <c r="D841" t="s">
        <v>21</v>
      </c>
      <c r="E841" t="s">
        <v>699</v>
      </c>
      <c r="F841" t="s">
        <v>23</v>
      </c>
      <c r="G841" t="s">
        <v>58</v>
      </c>
      <c r="H841" t="s">
        <v>499</v>
      </c>
      <c r="I841" t="s">
        <v>41</v>
      </c>
      <c r="J841">
        <v>921540141</v>
      </c>
      <c r="K841" t="s">
        <v>700</v>
      </c>
      <c r="L841" t="s">
        <v>28</v>
      </c>
      <c r="M841" t="s">
        <v>29</v>
      </c>
      <c r="N841">
        <f>IF($R841="網路報名",IF($P841="否",1,0),0)</f>
        <v>0</v>
      </c>
      <c r="O841">
        <f>IF($R841="網路報名",IF($P841="是",1,0),0)</f>
        <v>0</v>
      </c>
      <c r="P841" t="s">
        <v>29</v>
      </c>
      <c r="R841" s="1" t="s">
        <v>677</v>
      </c>
      <c r="T841" t="s">
        <v>701</v>
      </c>
      <c r="U841">
        <f>IF($R841="志工",$AC841*2,IF($R841="網路報名",$AC841,0))</f>
        <v>0</v>
      </c>
      <c r="V841" t="s">
        <v>5002</v>
      </c>
      <c r="W841" t="s">
        <v>5004</v>
      </c>
      <c r="X841" s="88" t="s">
        <v>672</v>
      </c>
      <c r="Y841">
        <v>2</v>
      </c>
      <c r="Z841">
        <v>107</v>
      </c>
      <c r="AA841">
        <v>1</v>
      </c>
      <c r="AB841">
        <v>1</v>
      </c>
      <c r="AC841">
        <v>10</v>
      </c>
      <c r="AE841" s="74" t="str">
        <f t="shared" si="303"/>
        <v>b05107007陳念含</v>
      </c>
      <c r="AF841" s="74">
        <f t="shared" si="292"/>
        <v>0</v>
      </c>
      <c r="AG841" s="74">
        <f t="shared" si="304"/>
        <v>0</v>
      </c>
      <c r="AH841" s="74">
        <f t="shared" si="293"/>
        <v>0</v>
      </c>
      <c r="AI841" s="74">
        <f t="shared" si="294"/>
        <v>0</v>
      </c>
      <c r="AJ841" s="74">
        <f t="shared" si="295"/>
        <v>1</v>
      </c>
      <c r="AK841" s="74">
        <f t="shared" si="296"/>
        <v>0</v>
      </c>
      <c r="AL841" s="73" t="str">
        <f t="shared" si="297"/>
        <v>系</v>
      </c>
      <c r="AM841" s="73" t="str">
        <f>IF($F841="學生",VLOOKUP($H841,系所名稱!$B$1:$D$122,3,FALSE),"非在校生")</f>
        <v>其他</v>
      </c>
      <c r="AN841" s="74" t="str">
        <f t="shared" si="298"/>
        <v>其他系所</v>
      </c>
      <c r="AO841" s="74" t="str">
        <f t="shared" si="299"/>
        <v>其他系所</v>
      </c>
    </row>
    <row r="842" spans="1:41">
      <c r="A842" t="s">
        <v>5895</v>
      </c>
      <c r="B842" t="s">
        <v>5896</v>
      </c>
      <c r="C842" t="s">
        <v>5897</v>
      </c>
      <c r="D842" t="s">
        <v>21</v>
      </c>
      <c r="E842" t="s">
        <v>5898</v>
      </c>
      <c r="F842" t="s">
        <v>23</v>
      </c>
      <c r="G842" t="s">
        <v>24</v>
      </c>
      <c r="H842" t="s">
        <v>257</v>
      </c>
      <c r="I842" t="s">
        <v>41</v>
      </c>
      <c r="J842">
        <v>910627756</v>
      </c>
      <c r="K842" t="s">
        <v>5899</v>
      </c>
      <c r="L842" t="s">
        <v>28</v>
      </c>
      <c r="M842" t="s">
        <v>30</v>
      </c>
      <c r="N842" t="s">
        <v>4952</v>
      </c>
      <c r="P842" t="s">
        <v>29</v>
      </c>
      <c r="R842" t="s">
        <v>5886</v>
      </c>
      <c r="S842" t="s">
        <v>5900</v>
      </c>
      <c r="T842" t="s">
        <v>5901</v>
      </c>
      <c r="U842">
        <v>6</v>
      </c>
      <c r="V842" t="s">
        <v>5002</v>
      </c>
      <c r="W842" t="s">
        <v>6682</v>
      </c>
      <c r="X842" s="25" t="s">
        <v>5902</v>
      </c>
      <c r="Y842">
        <v>2</v>
      </c>
      <c r="Z842">
        <v>107</v>
      </c>
      <c r="AA842">
        <v>1</v>
      </c>
      <c r="AB842">
        <v>1</v>
      </c>
      <c r="AC842">
        <v>10</v>
      </c>
      <c r="AD842" t="s">
        <v>29</v>
      </c>
      <c r="AE842" s="74" t="str">
        <f t="shared" si="303"/>
        <v>b06703102陳怡安</v>
      </c>
      <c r="AF842" s="74">
        <f t="shared" si="292"/>
        <v>0</v>
      </c>
      <c r="AG842" s="74">
        <f t="shared" si="304"/>
        <v>1</v>
      </c>
      <c r="AH842" s="74">
        <f t="shared" si="293"/>
        <v>10</v>
      </c>
      <c r="AI842" s="74">
        <f t="shared" si="294"/>
        <v>0</v>
      </c>
      <c r="AJ842" s="74">
        <f t="shared" si="295"/>
        <v>0</v>
      </c>
      <c r="AK842" s="74">
        <f t="shared" si="296"/>
        <v>0</v>
      </c>
      <c r="AL842" s="73" t="str">
        <f t="shared" si="297"/>
        <v>系</v>
      </c>
      <c r="AM842" s="73" t="str">
        <f>IF($F842="學生",VLOOKUP($H842,系所名稱!$B$1:$D$122,3,FALSE),"非在校生")</f>
        <v>財金</v>
      </c>
      <c r="AN842" s="74" t="str">
        <f t="shared" si="298"/>
        <v>財金系</v>
      </c>
      <c r="AO842" s="74" t="str">
        <f t="shared" si="299"/>
        <v>財金系</v>
      </c>
    </row>
    <row r="843" spans="1:41">
      <c r="A843" t="s">
        <v>934</v>
      </c>
      <c r="B843" t="s">
        <v>935</v>
      </c>
      <c r="C843" t="s">
        <v>936</v>
      </c>
      <c r="D843" t="s">
        <v>21</v>
      </c>
      <c r="E843" t="s">
        <v>937</v>
      </c>
      <c r="F843" t="s">
        <v>23</v>
      </c>
      <c r="G843" t="s">
        <v>24</v>
      </c>
      <c r="H843" t="s">
        <v>257</v>
      </c>
      <c r="I843" t="s">
        <v>41</v>
      </c>
      <c r="J843">
        <v>923217721</v>
      </c>
      <c r="K843" t="s">
        <v>938</v>
      </c>
      <c r="L843" t="s">
        <v>28</v>
      </c>
      <c r="M843" t="s">
        <v>30</v>
      </c>
      <c r="N843">
        <f>IF($R843="網路報名",IF($P843="否",1,0),0)</f>
        <v>0</v>
      </c>
      <c r="O843">
        <f>IF($R843="網路報名",IF($P843="是",1,0),0)</f>
        <v>1</v>
      </c>
      <c r="P843" t="s">
        <v>29</v>
      </c>
      <c r="R843" t="s">
        <v>921</v>
      </c>
      <c r="S843" t="s">
        <v>939</v>
      </c>
      <c r="T843" t="s">
        <v>940</v>
      </c>
      <c r="U843">
        <f>IF($R843="志工",$AC843*2,IF($R843="網路報名",$AC843,0))</f>
        <v>10</v>
      </c>
      <c r="V843" t="s">
        <v>5002</v>
      </c>
      <c r="W843" t="s">
        <v>5004</v>
      </c>
      <c r="X843" s="25" t="s">
        <v>923</v>
      </c>
      <c r="Y843">
        <v>2</v>
      </c>
      <c r="Z843">
        <v>107</v>
      </c>
      <c r="AA843">
        <v>1</v>
      </c>
      <c r="AB843">
        <v>1</v>
      </c>
      <c r="AC843">
        <v>10</v>
      </c>
      <c r="AD843" t="s">
        <v>29</v>
      </c>
      <c r="AE843" s="74" t="str">
        <f t="shared" si="303"/>
        <v>b05703029陳怡蓁</v>
      </c>
      <c r="AF843" s="74">
        <f t="shared" si="292"/>
        <v>0</v>
      </c>
      <c r="AG843" s="74">
        <f t="shared" si="304"/>
        <v>1</v>
      </c>
      <c r="AH843" s="74">
        <f t="shared" si="293"/>
        <v>10</v>
      </c>
      <c r="AI843" s="74">
        <f t="shared" si="294"/>
        <v>0</v>
      </c>
      <c r="AJ843" s="74">
        <f t="shared" si="295"/>
        <v>0</v>
      </c>
      <c r="AK843" s="74">
        <f t="shared" si="296"/>
        <v>0</v>
      </c>
      <c r="AL843" s="73" t="str">
        <f t="shared" si="297"/>
        <v>系</v>
      </c>
      <c r="AM843" s="73" t="str">
        <f>IF($F843="學生",VLOOKUP($H843,系所名稱!$B$1:$D$122,3,FALSE),"非在校生")</f>
        <v>財金</v>
      </c>
      <c r="AN843" s="74" t="str">
        <f t="shared" si="298"/>
        <v>財金系</v>
      </c>
      <c r="AO843" s="74" t="str">
        <f t="shared" si="299"/>
        <v>財金系</v>
      </c>
    </row>
    <row r="844" spans="1:41">
      <c r="A844" t="s">
        <v>2225</v>
      </c>
      <c r="B844" t="s">
        <v>935</v>
      </c>
      <c r="C844" t="s">
        <v>936</v>
      </c>
      <c r="D844" t="s">
        <v>21</v>
      </c>
      <c r="E844" t="s">
        <v>937</v>
      </c>
      <c r="F844" t="s">
        <v>23</v>
      </c>
      <c r="G844" t="s">
        <v>24</v>
      </c>
      <c r="H844" t="s">
        <v>257</v>
      </c>
      <c r="I844" t="s">
        <v>41</v>
      </c>
      <c r="J844">
        <v>923217721</v>
      </c>
      <c r="K844" t="s">
        <v>938</v>
      </c>
      <c r="L844" t="s">
        <v>28</v>
      </c>
      <c r="M844" t="s">
        <v>30</v>
      </c>
      <c r="N844">
        <f>IF($R844="網路報名",IF($P844="否",1,0),0)</f>
        <v>0</v>
      </c>
      <c r="O844">
        <f>IF($R844="網路報名",IF($P844="是",1,0),0)</f>
        <v>1</v>
      </c>
      <c r="P844" t="s">
        <v>29</v>
      </c>
      <c r="R844" t="s">
        <v>2017</v>
      </c>
      <c r="S844" t="s">
        <v>939</v>
      </c>
      <c r="T844" t="s">
        <v>940</v>
      </c>
      <c r="U844">
        <f>IF($R844="志工",$AC844*2,IF($R844="網路報名",$AC844,0))</f>
        <v>10</v>
      </c>
      <c r="V844" t="s">
        <v>5002</v>
      </c>
      <c r="W844" t="s">
        <v>5004</v>
      </c>
      <c r="X844" s="25" t="s">
        <v>1996</v>
      </c>
      <c r="Y844">
        <v>2</v>
      </c>
      <c r="Z844">
        <v>107</v>
      </c>
      <c r="AA844">
        <v>1</v>
      </c>
      <c r="AB844">
        <v>1</v>
      </c>
      <c r="AC844">
        <v>10</v>
      </c>
      <c r="AD844" t="s">
        <v>29</v>
      </c>
      <c r="AE844" s="74" t="str">
        <f t="shared" si="303"/>
        <v>b05703029陳怡蓁</v>
      </c>
      <c r="AF844" s="74">
        <f t="shared" si="292"/>
        <v>0</v>
      </c>
      <c r="AG844" s="74">
        <f t="shared" si="304"/>
        <v>1</v>
      </c>
      <c r="AH844" s="74">
        <f t="shared" si="293"/>
        <v>10</v>
      </c>
      <c r="AI844" s="74">
        <f t="shared" si="294"/>
        <v>0</v>
      </c>
      <c r="AJ844" s="74">
        <f t="shared" si="295"/>
        <v>0</v>
      </c>
      <c r="AK844" s="74">
        <f t="shared" si="296"/>
        <v>0</v>
      </c>
      <c r="AL844" s="73" t="str">
        <f t="shared" si="297"/>
        <v>系</v>
      </c>
      <c r="AM844" s="73" t="str">
        <f>IF($F844="學生",VLOOKUP($H844,系所名稱!$B$1:$D$122,3,FALSE),"非在校生")</f>
        <v>財金</v>
      </c>
      <c r="AN844" s="74" t="str">
        <f t="shared" si="298"/>
        <v>財金系</v>
      </c>
      <c r="AO844" s="74" t="str">
        <f t="shared" si="299"/>
        <v>財金系</v>
      </c>
    </row>
    <row r="845" spans="1:41">
      <c r="A845" t="s">
        <v>3066</v>
      </c>
      <c r="B845" t="s">
        <v>935</v>
      </c>
      <c r="C845" t="s">
        <v>936</v>
      </c>
      <c r="D845" t="s">
        <v>21</v>
      </c>
      <c r="E845" t="s">
        <v>937</v>
      </c>
      <c r="F845" t="s">
        <v>23</v>
      </c>
      <c r="G845" t="s">
        <v>24</v>
      </c>
      <c r="H845" t="s">
        <v>257</v>
      </c>
      <c r="I845" t="s">
        <v>41</v>
      </c>
      <c r="J845">
        <v>923217721</v>
      </c>
      <c r="K845" t="s">
        <v>938</v>
      </c>
      <c r="L845" t="s">
        <v>28</v>
      </c>
      <c r="M845" t="s">
        <v>29</v>
      </c>
      <c r="N845">
        <f>IF($R845="網路報名",IF($P845="否",1,0),0)</f>
        <v>0</v>
      </c>
      <c r="O845">
        <f>IF($R845="網路報名",IF($P845="是",1,0),0)</f>
        <v>1</v>
      </c>
      <c r="P845" t="s">
        <v>29</v>
      </c>
      <c r="R845" t="s">
        <v>2775</v>
      </c>
      <c r="S845" t="s">
        <v>3067</v>
      </c>
      <c r="T845" t="s">
        <v>940</v>
      </c>
      <c r="U845">
        <f>IF($R845="志工",$AC845*2,IF($R845="網路報名",$AC845,0))</f>
        <v>10</v>
      </c>
      <c r="V845" t="s">
        <v>5002</v>
      </c>
      <c r="W845" t="s">
        <v>5004</v>
      </c>
      <c r="X845" s="25" t="s">
        <v>3292</v>
      </c>
      <c r="Y845">
        <v>2</v>
      </c>
      <c r="Z845">
        <v>107</v>
      </c>
      <c r="AA845">
        <v>1</v>
      </c>
      <c r="AB845">
        <v>1</v>
      </c>
      <c r="AC845">
        <v>10</v>
      </c>
      <c r="AD845" t="s">
        <v>2783</v>
      </c>
      <c r="AE845" s="74" t="str">
        <f t="shared" si="303"/>
        <v>b05703029陳怡蓁</v>
      </c>
      <c r="AF845" s="74">
        <f t="shared" si="292"/>
        <v>0</v>
      </c>
      <c r="AG845" s="74">
        <f t="shared" si="304"/>
        <v>1</v>
      </c>
      <c r="AH845" s="74">
        <f t="shared" si="293"/>
        <v>10</v>
      </c>
      <c r="AI845" s="74">
        <f t="shared" si="294"/>
        <v>0</v>
      </c>
      <c r="AJ845" s="74">
        <f t="shared" si="295"/>
        <v>0</v>
      </c>
      <c r="AK845" s="74">
        <f t="shared" si="296"/>
        <v>0</v>
      </c>
      <c r="AL845" s="73" t="str">
        <f t="shared" si="297"/>
        <v>系</v>
      </c>
      <c r="AM845" s="73" t="str">
        <f>IF($F845="學生",VLOOKUP($H845,系所名稱!$B$1:$D$122,3,FALSE),"非在校生")</f>
        <v>財金</v>
      </c>
      <c r="AN845" s="74" t="str">
        <f t="shared" si="298"/>
        <v>財金系</v>
      </c>
      <c r="AO845" s="74" t="str">
        <f t="shared" si="299"/>
        <v>財金系</v>
      </c>
    </row>
    <row r="846" spans="1:41">
      <c r="A846" t="s">
        <v>5658</v>
      </c>
      <c r="B846" t="s">
        <v>935</v>
      </c>
      <c r="C846" t="s">
        <v>936</v>
      </c>
      <c r="D846" t="s">
        <v>38</v>
      </c>
      <c r="E846" t="s">
        <v>937</v>
      </c>
      <c r="F846" t="s">
        <v>23</v>
      </c>
      <c r="G846" t="s">
        <v>24</v>
      </c>
      <c r="H846" t="s">
        <v>257</v>
      </c>
      <c r="I846" t="s">
        <v>41</v>
      </c>
      <c r="J846">
        <v>923217721</v>
      </c>
      <c r="K846" t="s">
        <v>938</v>
      </c>
      <c r="L846" t="s">
        <v>28</v>
      </c>
      <c r="M846" t="s">
        <v>29</v>
      </c>
      <c r="N846" t="s">
        <v>4952</v>
      </c>
      <c r="P846" t="s">
        <v>29</v>
      </c>
      <c r="R846" t="s">
        <v>1045</v>
      </c>
      <c r="T846" t="s">
        <v>940</v>
      </c>
      <c r="U846">
        <v>6</v>
      </c>
      <c r="V846" t="s">
        <v>5386</v>
      </c>
      <c r="W846" t="s">
        <v>5387</v>
      </c>
      <c r="X846" s="25" t="s">
        <v>5388</v>
      </c>
      <c r="Y846">
        <v>2</v>
      </c>
      <c r="Z846">
        <v>107</v>
      </c>
      <c r="AA846">
        <v>1</v>
      </c>
      <c r="AB846">
        <v>1</v>
      </c>
      <c r="AC846">
        <v>10</v>
      </c>
      <c r="AE846" s="74" t="str">
        <f t="shared" si="303"/>
        <v>b05703029陳怡蓁</v>
      </c>
      <c r="AF846" s="74">
        <f t="shared" si="292"/>
        <v>0</v>
      </c>
      <c r="AG846" s="74">
        <f t="shared" si="304"/>
        <v>0</v>
      </c>
      <c r="AH846" s="74">
        <f t="shared" si="293"/>
        <v>0</v>
      </c>
      <c r="AI846" s="74">
        <f t="shared" si="294"/>
        <v>0</v>
      </c>
      <c r="AJ846" s="74">
        <f t="shared" si="295"/>
        <v>1</v>
      </c>
      <c r="AK846" s="74">
        <f t="shared" si="296"/>
        <v>0</v>
      </c>
      <c r="AL846" s="73" t="str">
        <f t="shared" si="297"/>
        <v>系</v>
      </c>
      <c r="AM846" s="73" t="str">
        <f>IF($F846="學生",VLOOKUP($H846,系所名稱!$B$1:$D$122,3,FALSE),"非在校生")</f>
        <v>財金</v>
      </c>
      <c r="AN846" s="74" t="str">
        <f t="shared" si="298"/>
        <v>財金系</v>
      </c>
      <c r="AO846" s="74" t="str">
        <f t="shared" si="299"/>
        <v>財金系</v>
      </c>
    </row>
    <row r="847" spans="1:41">
      <c r="B847" t="s">
        <v>5223</v>
      </c>
      <c r="F847" t="s">
        <v>5235</v>
      </c>
      <c r="G847" t="s">
        <v>5222</v>
      </c>
      <c r="I847" t="s">
        <v>5243</v>
      </c>
      <c r="P847" t="s">
        <v>29</v>
      </c>
      <c r="R847" s="78" t="s">
        <v>5008</v>
      </c>
      <c r="T847" t="s">
        <v>2767</v>
      </c>
      <c r="V847" t="s">
        <v>5232</v>
      </c>
      <c r="W847" t="s">
        <v>5233</v>
      </c>
      <c r="X847" s="25" t="s">
        <v>5234</v>
      </c>
      <c r="Y847">
        <v>2</v>
      </c>
      <c r="Z847">
        <v>107</v>
      </c>
      <c r="AA847">
        <v>1</v>
      </c>
      <c r="AB847">
        <v>0</v>
      </c>
      <c r="AC847">
        <v>0</v>
      </c>
      <c r="AE847" s="74" t="str">
        <f t="shared" si="303"/>
        <v>其他陳玟洛</v>
      </c>
      <c r="AF847" s="74">
        <f t="shared" si="292"/>
        <v>0</v>
      </c>
      <c r="AG847" s="74">
        <f t="shared" si="304"/>
        <v>1</v>
      </c>
      <c r="AH847" s="74">
        <f t="shared" si="293"/>
        <v>0</v>
      </c>
      <c r="AI847" s="74">
        <f t="shared" si="294"/>
        <v>0</v>
      </c>
      <c r="AJ847" s="74">
        <f t="shared" si="295"/>
        <v>0</v>
      </c>
      <c r="AK847" s="74">
        <f t="shared" si="296"/>
        <v>0</v>
      </c>
      <c r="AL847" s="73" t="str">
        <f t="shared" si="297"/>
        <v>其他</v>
      </c>
      <c r="AM847" s="73" t="str">
        <f>IF($F847="學生",VLOOKUP($H847,系所名稱!$B$1:$D$122,3,FALSE),"非在校生")</f>
        <v>非在校生</v>
      </c>
      <c r="AN847" s="74" t="str">
        <f t="shared" si="298"/>
        <v>其他</v>
      </c>
      <c r="AO847" s="74" t="str">
        <f t="shared" si="299"/>
        <v>其他</v>
      </c>
    </row>
    <row r="848" spans="1:41">
      <c r="A848" t="s">
        <v>399</v>
      </c>
      <c r="B848" t="s">
        <v>400</v>
      </c>
      <c r="C848" t="s">
        <v>401</v>
      </c>
      <c r="D848" t="s">
        <v>21</v>
      </c>
      <c r="E848" t="s">
        <v>402</v>
      </c>
      <c r="F848" t="s">
        <v>23</v>
      </c>
      <c r="G848" t="s">
        <v>354</v>
      </c>
      <c r="H848" t="s">
        <v>355</v>
      </c>
      <c r="I848" t="s">
        <v>50</v>
      </c>
      <c r="J848">
        <v>972718683</v>
      </c>
      <c r="K848" t="s">
        <v>403</v>
      </c>
      <c r="L848" t="s">
        <v>28</v>
      </c>
      <c r="M848" t="s">
        <v>30</v>
      </c>
      <c r="N848">
        <f>IF($R848="網路報名",IF($P848="否",1,0),0)</f>
        <v>0</v>
      </c>
      <c r="O848">
        <f>IF($R848="網路報名",IF($P848="是",1,0),0)</f>
        <v>1</v>
      </c>
      <c r="P848" t="s">
        <v>29</v>
      </c>
      <c r="R848" s="1" t="s">
        <v>365</v>
      </c>
      <c r="S848" t="s">
        <v>404</v>
      </c>
      <c r="T848" t="s">
        <v>405</v>
      </c>
      <c r="U848">
        <f>IF($R848="志工",$AC848*2,IF($R848="網路報名",$AC848,0))</f>
        <v>10</v>
      </c>
      <c r="V848" t="s">
        <v>5002</v>
      </c>
      <c r="W848" t="s">
        <v>5004</v>
      </c>
      <c r="X848" s="88" t="s">
        <v>359</v>
      </c>
      <c r="Y848">
        <v>2</v>
      </c>
      <c r="Z848">
        <v>107</v>
      </c>
      <c r="AA848">
        <v>1</v>
      </c>
      <c r="AB848">
        <v>1</v>
      </c>
      <c r="AC848">
        <v>10</v>
      </c>
      <c r="AD848" t="s">
        <v>30</v>
      </c>
      <c r="AE848" s="74" t="str">
        <f t="shared" si="303"/>
        <v>r06b46002陳玟晴</v>
      </c>
      <c r="AF848" s="74">
        <f t="shared" si="292"/>
        <v>0</v>
      </c>
      <c r="AG848" s="74">
        <f t="shared" si="304"/>
        <v>1</v>
      </c>
      <c r="AH848" s="74">
        <f t="shared" si="293"/>
        <v>10</v>
      </c>
      <c r="AI848" s="74">
        <f t="shared" si="294"/>
        <v>0</v>
      </c>
      <c r="AJ848" s="74">
        <f t="shared" si="295"/>
        <v>0</v>
      </c>
      <c r="AK848" s="74">
        <f t="shared" si="296"/>
        <v>0</v>
      </c>
      <c r="AL848" s="73" t="str">
        <f t="shared" si="297"/>
        <v>所</v>
      </c>
      <c r="AM848" s="73" t="str">
        <f>IF($F848="學生",VLOOKUP($H848,系所名稱!$B$1:$D$122,3,FALSE),"非在校生")</f>
        <v>其他</v>
      </c>
      <c r="AN848" s="74" t="str">
        <f t="shared" si="298"/>
        <v>其他系所</v>
      </c>
      <c r="AO848" s="74" t="str">
        <f t="shared" si="299"/>
        <v>其他系所</v>
      </c>
    </row>
    <row r="849" spans="1:41">
      <c r="A849" t="s">
        <v>2051</v>
      </c>
      <c r="B849" t="s">
        <v>2052</v>
      </c>
      <c r="C849" t="s">
        <v>2053</v>
      </c>
      <c r="D849" t="s">
        <v>21</v>
      </c>
      <c r="E849" t="s">
        <v>2054</v>
      </c>
      <c r="F849" t="s">
        <v>23</v>
      </c>
      <c r="G849" t="s">
        <v>137</v>
      </c>
      <c r="H849" t="s">
        <v>138</v>
      </c>
      <c r="I849" t="s">
        <v>50</v>
      </c>
      <c r="J849">
        <v>912405503</v>
      </c>
      <c r="K849" t="s">
        <v>2055</v>
      </c>
      <c r="L849" t="s">
        <v>28</v>
      </c>
      <c r="M849" t="s">
        <v>30</v>
      </c>
      <c r="N849">
        <f>IF($R849="網路報名",IF($P849="否",1,0),0)</f>
        <v>1</v>
      </c>
      <c r="O849">
        <f>IF($R849="網路報名",IF($P849="是",1,0),0)</f>
        <v>0</v>
      </c>
      <c r="P849" t="s">
        <v>30</v>
      </c>
      <c r="R849" t="s">
        <v>2021</v>
      </c>
      <c r="S849" t="s">
        <v>131</v>
      </c>
      <c r="T849" t="s">
        <v>2056</v>
      </c>
      <c r="U849">
        <f>IF($R849="志工",$AC849*2,IF($R849="網路報名",$AC849,0))</f>
        <v>10</v>
      </c>
      <c r="V849" t="s">
        <v>5002</v>
      </c>
      <c r="W849" t="s">
        <v>5004</v>
      </c>
      <c r="X849" s="25" t="s">
        <v>1996</v>
      </c>
      <c r="Y849">
        <v>2</v>
      </c>
      <c r="Z849">
        <v>107</v>
      </c>
      <c r="AA849">
        <v>1</v>
      </c>
      <c r="AB849">
        <v>1</v>
      </c>
      <c r="AC849">
        <v>10</v>
      </c>
      <c r="AD849" t="s">
        <v>29</v>
      </c>
      <c r="AE849" s="74" t="str">
        <f t="shared" si="303"/>
        <v>r07323037陳芳芳</v>
      </c>
      <c r="AF849" s="74">
        <f t="shared" si="292"/>
        <v>1</v>
      </c>
      <c r="AG849" s="74">
        <f t="shared" si="304"/>
        <v>0</v>
      </c>
      <c r="AH849" s="74">
        <f t="shared" si="293"/>
        <v>0</v>
      </c>
      <c r="AI849" s="74">
        <f t="shared" si="294"/>
        <v>1</v>
      </c>
      <c r="AJ849" s="74">
        <f t="shared" si="295"/>
        <v>0</v>
      </c>
      <c r="AK849" s="74">
        <f t="shared" si="296"/>
        <v>0</v>
      </c>
      <c r="AL849" s="73" t="str">
        <f t="shared" si="297"/>
        <v>所</v>
      </c>
      <c r="AM849" s="73" t="str">
        <f>IF($F849="學生",VLOOKUP($H849,系所名稱!$B$1:$D$122,3,FALSE),"非在校生")</f>
        <v>其他</v>
      </c>
      <c r="AN849" s="74" t="str">
        <f t="shared" si="298"/>
        <v>其他系所</v>
      </c>
      <c r="AO849" s="74" t="str">
        <f t="shared" si="299"/>
        <v>其他系所</v>
      </c>
    </row>
    <row r="850" spans="1:41">
      <c r="A850" t="s">
        <v>6280</v>
      </c>
      <c r="B850" t="s">
        <v>6281</v>
      </c>
      <c r="C850" t="s">
        <v>6282</v>
      </c>
      <c r="D850" t="s">
        <v>21</v>
      </c>
      <c r="E850" t="s">
        <v>6283</v>
      </c>
      <c r="F850" t="s">
        <v>23</v>
      </c>
      <c r="G850" t="s">
        <v>137</v>
      </c>
      <c r="H850" t="s">
        <v>1427</v>
      </c>
      <c r="I850" t="s">
        <v>41</v>
      </c>
      <c r="J850">
        <v>983134940</v>
      </c>
      <c r="K850" t="s">
        <v>6284</v>
      </c>
      <c r="L850" t="s">
        <v>28</v>
      </c>
      <c r="M850" t="s">
        <v>30</v>
      </c>
      <c r="N850" t="s">
        <v>4952</v>
      </c>
      <c r="P850" t="s">
        <v>6277</v>
      </c>
      <c r="R850" t="s">
        <v>6285</v>
      </c>
      <c r="S850" t="s">
        <v>6286</v>
      </c>
      <c r="T850" t="s">
        <v>6287</v>
      </c>
      <c r="U850">
        <v>6</v>
      </c>
      <c r="V850" t="s">
        <v>3294</v>
      </c>
      <c r="W850" t="s">
        <v>6689</v>
      </c>
      <c r="X850" s="25" t="s">
        <v>6715</v>
      </c>
      <c r="Y850">
        <v>2</v>
      </c>
      <c r="Z850">
        <v>107</v>
      </c>
      <c r="AA850">
        <v>1</v>
      </c>
      <c r="AB850">
        <v>1</v>
      </c>
      <c r="AC850">
        <v>10</v>
      </c>
      <c r="AD850" t="s">
        <v>2830</v>
      </c>
      <c r="AE850" s="74" t="str">
        <f t="shared" si="303"/>
        <v>b06310050陳采昀</v>
      </c>
      <c r="AF850" s="74">
        <f t="shared" si="292"/>
        <v>1</v>
      </c>
      <c r="AG850" s="74">
        <f t="shared" si="304"/>
        <v>0</v>
      </c>
      <c r="AH850" s="74">
        <f t="shared" si="293"/>
        <v>0</v>
      </c>
      <c r="AI850" s="74">
        <f t="shared" si="294"/>
        <v>1</v>
      </c>
      <c r="AJ850" s="74">
        <f t="shared" si="295"/>
        <v>0</v>
      </c>
      <c r="AK850" s="74">
        <f t="shared" si="296"/>
        <v>0</v>
      </c>
      <c r="AL850" s="73" t="str">
        <f t="shared" si="297"/>
        <v>系</v>
      </c>
      <c r="AM850" s="73" t="str">
        <f>IF($F850="學生",VLOOKUP($H850,系所名稱!$B$1:$D$122,3,FALSE),"非在校生")</f>
        <v>其他</v>
      </c>
      <c r="AN850" s="74" t="str">
        <f t="shared" si="298"/>
        <v>其他系所</v>
      </c>
      <c r="AO850" s="74" t="str">
        <f t="shared" si="299"/>
        <v>其他系所</v>
      </c>
    </row>
    <row r="851" spans="1:41">
      <c r="A851" t="s">
        <v>956</v>
      </c>
      <c r="B851" t="s">
        <v>957</v>
      </c>
      <c r="C851" t="s">
        <v>958</v>
      </c>
      <c r="D851" t="s">
        <v>38</v>
      </c>
      <c r="E851" t="s">
        <v>959</v>
      </c>
      <c r="F851" t="s">
        <v>23</v>
      </c>
      <c r="G851" t="s">
        <v>24</v>
      </c>
      <c r="H851" t="s">
        <v>257</v>
      </c>
      <c r="I851" t="s">
        <v>41</v>
      </c>
      <c r="J851">
        <v>910087038</v>
      </c>
      <c r="K851" t="s">
        <v>960</v>
      </c>
      <c r="L851" t="s">
        <v>28</v>
      </c>
      <c r="M851" t="s">
        <v>30</v>
      </c>
      <c r="N851">
        <f>IF($R851="網路報名",IF($P851="否",1,0),0)</f>
        <v>0</v>
      </c>
      <c r="O851">
        <f>IF($R851="網路報名",IF($P851="是",1,0),0)</f>
        <v>1</v>
      </c>
      <c r="P851" t="s">
        <v>29</v>
      </c>
      <c r="R851" t="s">
        <v>921</v>
      </c>
      <c r="S851" t="s">
        <v>961</v>
      </c>
      <c r="T851" t="s">
        <v>962</v>
      </c>
      <c r="U851">
        <f>IF($R851="志工",$AC851*2,IF($R851="網路報名",$AC851,0))</f>
        <v>10</v>
      </c>
      <c r="V851" t="s">
        <v>5002</v>
      </c>
      <c r="W851" t="s">
        <v>5004</v>
      </c>
      <c r="X851" s="25" t="s">
        <v>923</v>
      </c>
      <c r="Y851">
        <v>2</v>
      </c>
      <c r="Z851">
        <v>107</v>
      </c>
      <c r="AA851">
        <v>1</v>
      </c>
      <c r="AB851">
        <v>1</v>
      </c>
      <c r="AC851">
        <v>10</v>
      </c>
      <c r="AD851" t="s">
        <v>29</v>
      </c>
      <c r="AE851" s="74" t="str">
        <f t="shared" si="303"/>
        <v>b05703044陳俊皓</v>
      </c>
      <c r="AF851" s="74">
        <f t="shared" si="292"/>
        <v>0</v>
      </c>
      <c r="AG851" s="74">
        <f t="shared" si="304"/>
        <v>1</v>
      </c>
      <c r="AH851" s="74">
        <f t="shared" si="293"/>
        <v>10</v>
      </c>
      <c r="AI851" s="74">
        <f t="shared" si="294"/>
        <v>0</v>
      </c>
      <c r="AJ851" s="74">
        <f t="shared" si="295"/>
        <v>0</v>
      </c>
      <c r="AK851" s="74">
        <f t="shared" si="296"/>
        <v>0</v>
      </c>
      <c r="AL851" s="73" t="str">
        <f t="shared" si="297"/>
        <v>系</v>
      </c>
      <c r="AM851" s="73" t="str">
        <f>IF($F851="學生",VLOOKUP($H851,系所名稱!$B$1:$D$122,3,FALSE),"非在校生")</f>
        <v>財金</v>
      </c>
      <c r="AN851" s="74" t="str">
        <f t="shared" si="298"/>
        <v>財金系</v>
      </c>
      <c r="AO851" s="74" t="str">
        <f t="shared" si="299"/>
        <v>財金系</v>
      </c>
    </row>
    <row r="852" spans="1:41">
      <c r="A852" t="s">
        <v>3068</v>
      </c>
      <c r="B852" t="s">
        <v>957</v>
      </c>
      <c r="C852" t="s">
        <v>958</v>
      </c>
      <c r="D852" t="s">
        <v>38</v>
      </c>
      <c r="E852" t="s">
        <v>959</v>
      </c>
      <c r="F852" t="s">
        <v>23</v>
      </c>
      <c r="G852" t="s">
        <v>24</v>
      </c>
      <c r="H852" t="s">
        <v>257</v>
      </c>
      <c r="I852" t="s">
        <v>41</v>
      </c>
      <c r="J852">
        <v>910087038</v>
      </c>
      <c r="K852" t="s">
        <v>960</v>
      </c>
      <c r="L852" t="s">
        <v>28</v>
      </c>
      <c r="M852" t="s">
        <v>30</v>
      </c>
      <c r="N852">
        <f>IF($R852="網路報名",IF($P852="否",1,0),0)</f>
        <v>0</v>
      </c>
      <c r="O852">
        <f>IF($R852="網路報名",IF($P852="是",1,0),0)</f>
        <v>1</v>
      </c>
      <c r="P852" t="s">
        <v>29</v>
      </c>
      <c r="R852" t="s">
        <v>2794</v>
      </c>
      <c r="S852" t="s">
        <v>961</v>
      </c>
      <c r="T852" t="s">
        <v>962</v>
      </c>
      <c r="U852">
        <f>IF($R852="志工",$AC852*2,IF($R852="網路報名",$AC852,0))</f>
        <v>10</v>
      </c>
      <c r="V852" t="s">
        <v>5002</v>
      </c>
      <c r="W852" t="s">
        <v>5004</v>
      </c>
      <c r="X852" s="25" t="s">
        <v>3292</v>
      </c>
      <c r="Y852">
        <v>2</v>
      </c>
      <c r="Z852">
        <v>107</v>
      </c>
      <c r="AA852">
        <v>1</v>
      </c>
      <c r="AB852">
        <v>1</v>
      </c>
      <c r="AC852">
        <v>10</v>
      </c>
      <c r="AD852" t="s">
        <v>2783</v>
      </c>
      <c r="AE852" s="74" t="str">
        <f t="shared" si="303"/>
        <v>b05703044陳俊皓</v>
      </c>
      <c r="AF852" s="74">
        <f t="shared" si="292"/>
        <v>0</v>
      </c>
      <c r="AG852" s="74">
        <f t="shared" si="304"/>
        <v>1</v>
      </c>
      <c r="AH852" s="74">
        <f t="shared" si="293"/>
        <v>10</v>
      </c>
      <c r="AI852" s="74">
        <f t="shared" si="294"/>
        <v>0</v>
      </c>
      <c r="AJ852" s="74">
        <f t="shared" si="295"/>
        <v>0</v>
      </c>
      <c r="AK852" s="74">
        <f t="shared" si="296"/>
        <v>0</v>
      </c>
      <c r="AL852" s="73" t="str">
        <f t="shared" si="297"/>
        <v>系</v>
      </c>
      <c r="AM852" s="73" t="str">
        <f>IF($F852="學生",VLOOKUP($H852,系所名稱!$B$1:$D$122,3,FALSE),"非在校生")</f>
        <v>財金</v>
      </c>
      <c r="AN852" s="74" t="str">
        <f t="shared" si="298"/>
        <v>財金系</v>
      </c>
      <c r="AO852" s="74" t="str">
        <f t="shared" si="299"/>
        <v>財金系</v>
      </c>
    </row>
    <row r="853" spans="1:41">
      <c r="A853" t="s">
        <v>6142</v>
      </c>
      <c r="B853" t="s">
        <v>6143</v>
      </c>
      <c r="C853" t="s">
        <v>6144</v>
      </c>
      <c r="D853" t="s">
        <v>21</v>
      </c>
      <c r="E853" t="s">
        <v>6145</v>
      </c>
      <c r="F853" t="s">
        <v>23</v>
      </c>
      <c r="G853" t="s">
        <v>24</v>
      </c>
      <c r="H853" t="s">
        <v>257</v>
      </c>
      <c r="I853" t="s">
        <v>41</v>
      </c>
      <c r="J853">
        <v>905573625</v>
      </c>
      <c r="K853" t="s">
        <v>6146</v>
      </c>
      <c r="L853" t="s">
        <v>28</v>
      </c>
      <c r="M853" t="s">
        <v>30</v>
      </c>
      <c r="N853" t="s">
        <v>4952</v>
      </c>
      <c r="P853" t="s">
        <v>29</v>
      </c>
      <c r="R853" t="s">
        <v>6071</v>
      </c>
      <c r="S853" t="s">
        <v>131</v>
      </c>
      <c r="T853" t="s">
        <v>6147</v>
      </c>
      <c r="U853">
        <v>6</v>
      </c>
      <c r="V853" t="s">
        <v>5002</v>
      </c>
      <c r="W853" t="s">
        <v>6687</v>
      </c>
      <c r="X853" s="25" t="s">
        <v>6686</v>
      </c>
      <c r="Y853">
        <v>2</v>
      </c>
      <c r="Z853">
        <v>107</v>
      </c>
      <c r="AA853">
        <v>1</v>
      </c>
      <c r="AB853">
        <v>1</v>
      </c>
      <c r="AC853">
        <v>10</v>
      </c>
      <c r="AD853" t="s">
        <v>29</v>
      </c>
      <c r="AE853" s="74" t="str">
        <f t="shared" si="303"/>
        <v>b06703045陳信?</v>
      </c>
      <c r="AF853" s="74">
        <f t="shared" si="292"/>
        <v>0</v>
      </c>
      <c r="AG853" s="74">
        <f t="shared" si="304"/>
        <v>1</v>
      </c>
      <c r="AH853" s="74">
        <f t="shared" si="293"/>
        <v>10</v>
      </c>
      <c r="AI853" s="74">
        <f t="shared" si="294"/>
        <v>0</v>
      </c>
      <c r="AJ853" s="74">
        <f t="shared" si="295"/>
        <v>0</v>
      </c>
      <c r="AK853" s="74">
        <f t="shared" si="296"/>
        <v>0</v>
      </c>
      <c r="AL853" s="73" t="str">
        <f t="shared" si="297"/>
        <v>系</v>
      </c>
      <c r="AM853" s="73" t="str">
        <f>IF($F853="學生",VLOOKUP($H853,系所名稱!$B$1:$D$122,3,FALSE),"非在校生")</f>
        <v>財金</v>
      </c>
      <c r="AN853" s="74" t="str">
        <f t="shared" si="298"/>
        <v>財金系</v>
      </c>
      <c r="AO853" s="74" t="str">
        <f t="shared" si="299"/>
        <v>財金系</v>
      </c>
    </row>
    <row r="854" spans="1:41">
      <c r="B854" t="s">
        <v>5207</v>
      </c>
      <c r="F854" t="s">
        <v>5235</v>
      </c>
      <c r="G854" t="s">
        <v>5208</v>
      </c>
      <c r="I854" t="s">
        <v>5243</v>
      </c>
      <c r="P854" t="s">
        <v>29</v>
      </c>
      <c r="R854" t="s">
        <v>5008</v>
      </c>
      <c r="T854" t="s">
        <v>2767</v>
      </c>
      <c r="V854" t="s">
        <v>5232</v>
      </c>
      <c r="W854" t="s">
        <v>5233</v>
      </c>
      <c r="X854" s="25" t="s">
        <v>5234</v>
      </c>
      <c r="Y854">
        <v>2</v>
      </c>
      <c r="Z854">
        <v>107</v>
      </c>
      <c r="AA854">
        <v>1</v>
      </c>
      <c r="AB854">
        <v>0</v>
      </c>
      <c r="AC854">
        <v>0</v>
      </c>
      <c r="AE854" s="74" t="str">
        <f t="shared" si="303"/>
        <v>其他陳信良</v>
      </c>
      <c r="AF854" s="74">
        <f t="shared" si="292"/>
        <v>0</v>
      </c>
      <c r="AG854" s="74">
        <f t="shared" si="304"/>
        <v>1</v>
      </c>
      <c r="AH854" s="74">
        <f t="shared" si="293"/>
        <v>0</v>
      </c>
      <c r="AI854" s="74">
        <f t="shared" si="294"/>
        <v>0</v>
      </c>
      <c r="AJ854" s="74">
        <f t="shared" si="295"/>
        <v>0</v>
      </c>
      <c r="AK854" s="74">
        <f t="shared" si="296"/>
        <v>0</v>
      </c>
      <c r="AL854" s="73" t="str">
        <f t="shared" si="297"/>
        <v>其他</v>
      </c>
      <c r="AM854" s="73" t="str">
        <f>IF($F854="學生",VLOOKUP($H854,系所名稱!$B$1:$D$122,3,FALSE),"非在校生")</f>
        <v>非在校生</v>
      </c>
      <c r="AN854" s="74" t="str">
        <f t="shared" si="298"/>
        <v>其他</v>
      </c>
      <c r="AO854" s="74" t="str">
        <f t="shared" si="299"/>
        <v>其他</v>
      </c>
    </row>
    <row r="855" spans="1:41">
      <c r="A855" t="s">
        <v>4064</v>
      </c>
      <c r="B855" t="s">
        <v>4065</v>
      </c>
      <c r="C855" t="s">
        <v>4066</v>
      </c>
      <c r="D855" t="s">
        <v>38</v>
      </c>
      <c r="E855" t="s">
        <v>4067</v>
      </c>
      <c r="F855" t="s">
        <v>23</v>
      </c>
      <c r="G855" t="s">
        <v>24</v>
      </c>
      <c r="H855" t="s">
        <v>257</v>
      </c>
      <c r="I855" t="s">
        <v>41</v>
      </c>
      <c r="J855">
        <v>975251241</v>
      </c>
      <c r="K855" t="s">
        <v>4068</v>
      </c>
      <c r="L855" t="s">
        <v>28</v>
      </c>
      <c r="M855" t="s">
        <v>30</v>
      </c>
      <c r="N855">
        <f t="shared" ref="N855:N860" si="305">IF($R855="網路報名",IF($P855="否",1,0),0)</f>
        <v>0</v>
      </c>
      <c r="O855">
        <f t="shared" ref="O855:O860" si="306">IF($R855="網路報名",IF($P855="是",1,0),0)</f>
        <v>1</v>
      </c>
      <c r="P855" t="s">
        <v>29</v>
      </c>
      <c r="R855" t="s">
        <v>31</v>
      </c>
      <c r="S855" t="s">
        <v>2883</v>
      </c>
      <c r="T855" t="s">
        <v>4069</v>
      </c>
      <c r="U855">
        <f t="shared" ref="U855:U860" si="307">IF($R855="志工",$AC855*2,IF($R855="網路報名",$AC855,0))</f>
        <v>10</v>
      </c>
      <c r="V855" t="s">
        <v>5002</v>
      </c>
      <c r="W855" t="s">
        <v>5004</v>
      </c>
      <c r="X855" s="25" t="s">
        <v>3816</v>
      </c>
      <c r="Y855">
        <v>2</v>
      </c>
      <c r="Z855">
        <v>107</v>
      </c>
      <c r="AA855">
        <v>1</v>
      </c>
      <c r="AB855">
        <v>1</v>
      </c>
      <c r="AC855">
        <v>10</v>
      </c>
      <c r="AD855" t="s">
        <v>4070</v>
      </c>
      <c r="AE855" s="74" t="str">
        <f t="shared" si="303"/>
        <v>b03703004陳冠宇</v>
      </c>
      <c r="AF855" s="74">
        <f t="shared" si="292"/>
        <v>0</v>
      </c>
      <c r="AG855" s="74">
        <f t="shared" si="304"/>
        <v>1</v>
      </c>
      <c r="AH855" s="74">
        <f t="shared" si="293"/>
        <v>10</v>
      </c>
      <c r="AI855" s="74">
        <f t="shared" si="294"/>
        <v>0</v>
      </c>
      <c r="AJ855" s="74">
        <f t="shared" si="295"/>
        <v>0</v>
      </c>
      <c r="AK855" s="74">
        <f t="shared" si="296"/>
        <v>0</v>
      </c>
      <c r="AL855" s="73" t="str">
        <f t="shared" si="297"/>
        <v>系</v>
      </c>
      <c r="AM855" s="73" t="str">
        <f>IF($F855="學生",VLOOKUP($H855,系所名稱!$B$1:$D$122,3,FALSE),"非在校生")</f>
        <v>財金</v>
      </c>
      <c r="AN855" s="74" t="str">
        <f t="shared" si="298"/>
        <v>財金系</v>
      </c>
      <c r="AO855" s="74" t="str">
        <f t="shared" si="299"/>
        <v>財金系</v>
      </c>
    </row>
    <row r="856" spans="1:41">
      <c r="A856" t="s">
        <v>2312</v>
      </c>
      <c r="B856" t="s">
        <v>2313</v>
      </c>
      <c r="C856" t="s">
        <v>2314</v>
      </c>
      <c r="D856" t="s">
        <v>21</v>
      </c>
      <c r="E856" t="s">
        <v>2315</v>
      </c>
      <c r="F856" t="s">
        <v>177</v>
      </c>
      <c r="J856">
        <v>953561161</v>
      </c>
      <c r="K856" t="s">
        <v>2316</v>
      </c>
      <c r="L856" t="s">
        <v>28</v>
      </c>
      <c r="M856" t="s">
        <v>30</v>
      </c>
      <c r="N856">
        <f t="shared" si="305"/>
        <v>0</v>
      </c>
      <c r="O856">
        <f t="shared" si="306"/>
        <v>1</v>
      </c>
      <c r="P856" t="s">
        <v>29</v>
      </c>
      <c r="R856" t="s">
        <v>2002</v>
      </c>
      <c r="S856" t="s">
        <v>2317</v>
      </c>
      <c r="T856" t="s">
        <v>2318</v>
      </c>
      <c r="U856">
        <f t="shared" si="307"/>
        <v>10</v>
      </c>
      <c r="V856" t="s">
        <v>5002</v>
      </c>
      <c r="W856" t="s">
        <v>5004</v>
      </c>
      <c r="X856" s="25" t="s">
        <v>1996</v>
      </c>
      <c r="Y856">
        <v>2</v>
      </c>
      <c r="Z856">
        <v>107</v>
      </c>
      <c r="AA856">
        <v>1</v>
      </c>
      <c r="AB856">
        <v>1</v>
      </c>
      <c r="AC856">
        <v>10</v>
      </c>
      <c r="AD856" t="s">
        <v>30</v>
      </c>
      <c r="AE856" s="74" t="str">
        <f t="shared" si="303"/>
        <v>haha0506陳冠聿</v>
      </c>
      <c r="AF856" s="74">
        <f t="shared" si="292"/>
        <v>0</v>
      </c>
      <c r="AG856" s="74">
        <f t="shared" si="304"/>
        <v>1</v>
      </c>
      <c r="AH856" s="74">
        <f t="shared" si="293"/>
        <v>10</v>
      </c>
      <c r="AI856" s="74">
        <f t="shared" si="294"/>
        <v>0</v>
      </c>
      <c r="AJ856" s="74">
        <f t="shared" si="295"/>
        <v>0</v>
      </c>
      <c r="AK856" s="74">
        <f t="shared" si="296"/>
        <v>0</v>
      </c>
      <c r="AL856" s="73" t="str">
        <f t="shared" si="297"/>
        <v>其他</v>
      </c>
      <c r="AM856" s="73" t="str">
        <f>IF($F856="學生",VLOOKUP($H856,系所名稱!$B$1:$D$122,3,FALSE),"非在校生")</f>
        <v>非在校生</v>
      </c>
      <c r="AN856" s="74" t="str">
        <f t="shared" si="298"/>
        <v>其他</v>
      </c>
      <c r="AO856" s="74" t="str">
        <f t="shared" si="299"/>
        <v>其他</v>
      </c>
    </row>
    <row r="857" spans="1:41">
      <c r="A857" t="s">
        <v>3069</v>
      </c>
      <c r="B857" t="s">
        <v>2313</v>
      </c>
      <c r="C857" t="s">
        <v>2314</v>
      </c>
      <c r="D857" t="s">
        <v>21</v>
      </c>
      <c r="E857" t="s">
        <v>2315</v>
      </c>
      <c r="F857" t="s">
        <v>177</v>
      </c>
      <c r="J857">
        <v>953561161</v>
      </c>
      <c r="K857" t="s">
        <v>2316</v>
      </c>
      <c r="L857" t="s">
        <v>28</v>
      </c>
      <c r="M857" t="s">
        <v>30</v>
      </c>
      <c r="N857">
        <f t="shared" si="305"/>
        <v>0</v>
      </c>
      <c r="O857">
        <f t="shared" si="306"/>
        <v>1</v>
      </c>
      <c r="P857" t="s">
        <v>29</v>
      </c>
      <c r="R857" t="s">
        <v>2794</v>
      </c>
      <c r="S857" t="s">
        <v>2317</v>
      </c>
      <c r="T857" t="s">
        <v>2318</v>
      </c>
      <c r="U857">
        <f t="shared" si="307"/>
        <v>10</v>
      </c>
      <c r="V857" t="s">
        <v>5002</v>
      </c>
      <c r="W857" t="s">
        <v>5004</v>
      </c>
      <c r="X857" s="25" t="s">
        <v>3292</v>
      </c>
      <c r="Y857">
        <v>2</v>
      </c>
      <c r="Z857">
        <v>107</v>
      </c>
      <c r="AA857">
        <v>1</v>
      </c>
      <c r="AB857">
        <v>1</v>
      </c>
      <c r="AC857">
        <v>10</v>
      </c>
      <c r="AD857" t="s">
        <v>30</v>
      </c>
      <c r="AE857" s="74" t="str">
        <f t="shared" si="303"/>
        <v>haha0506陳冠聿</v>
      </c>
      <c r="AF857" s="74">
        <f t="shared" si="292"/>
        <v>0</v>
      </c>
      <c r="AG857" s="74">
        <f t="shared" si="304"/>
        <v>1</v>
      </c>
      <c r="AH857" s="74">
        <f t="shared" si="293"/>
        <v>10</v>
      </c>
      <c r="AI857" s="74">
        <f t="shared" si="294"/>
        <v>0</v>
      </c>
      <c r="AJ857" s="74">
        <f t="shared" si="295"/>
        <v>0</v>
      </c>
      <c r="AK857" s="74">
        <f t="shared" si="296"/>
        <v>0</v>
      </c>
      <c r="AL857" s="73" t="str">
        <f t="shared" si="297"/>
        <v>其他</v>
      </c>
      <c r="AM857" s="73" t="str">
        <f>IF($F857="學生",VLOOKUP($H857,系所名稱!$B$1:$D$122,3,FALSE),"非在校生")</f>
        <v>非在校生</v>
      </c>
      <c r="AN857" s="74" t="str">
        <f t="shared" si="298"/>
        <v>其他</v>
      </c>
      <c r="AO857" s="74" t="str">
        <f t="shared" si="299"/>
        <v>其他</v>
      </c>
    </row>
    <row r="858" spans="1:41">
      <c r="A858" t="s">
        <v>3514</v>
      </c>
      <c r="B858" t="s">
        <v>3515</v>
      </c>
      <c r="C858" t="s">
        <v>3516</v>
      </c>
      <c r="D858" t="s">
        <v>38</v>
      </c>
      <c r="E858" t="s">
        <v>3517</v>
      </c>
      <c r="F858" t="s">
        <v>23</v>
      </c>
      <c r="G858" t="s">
        <v>67</v>
      </c>
      <c r="H858" t="s">
        <v>3518</v>
      </c>
      <c r="I858" t="s">
        <v>50</v>
      </c>
      <c r="J858">
        <v>989907573</v>
      </c>
      <c r="K858" t="s">
        <v>3519</v>
      </c>
      <c r="L858" t="s">
        <v>28</v>
      </c>
      <c r="M858" t="s">
        <v>30</v>
      </c>
      <c r="N858">
        <f t="shared" si="305"/>
        <v>1</v>
      </c>
      <c r="O858">
        <f t="shared" si="306"/>
        <v>0</v>
      </c>
      <c r="P858" t="s">
        <v>30</v>
      </c>
      <c r="R858" t="s">
        <v>31</v>
      </c>
      <c r="S858" t="s">
        <v>3520</v>
      </c>
      <c r="T858" t="s">
        <v>3521</v>
      </c>
      <c r="U858">
        <f t="shared" si="307"/>
        <v>10</v>
      </c>
      <c r="V858" t="s">
        <v>5002</v>
      </c>
      <c r="W858" t="s">
        <v>5004</v>
      </c>
      <c r="X858" s="25" t="s">
        <v>3481</v>
      </c>
      <c r="Y858">
        <v>2</v>
      </c>
      <c r="Z858">
        <v>107</v>
      </c>
      <c r="AA858">
        <v>1</v>
      </c>
      <c r="AB858">
        <v>1</v>
      </c>
      <c r="AC858">
        <v>10</v>
      </c>
      <c r="AD858" t="s">
        <v>29</v>
      </c>
      <c r="AE858" s="74" t="str">
        <f t="shared" si="303"/>
        <v>r07622029陳冠儒</v>
      </c>
      <c r="AF858" s="74">
        <f t="shared" si="292"/>
        <v>1</v>
      </c>
      <c r="AG858" s="74">
        <f t="shared" si="304"/>
        <v>0</v>
      </c>
      <c r="AH858" s="74">
        <f t="shared" si="293"/>
        <v>0</v>
      </c>
      <c r="AI858" s="74">
        <f t="shared" si="294"/>
        <v>1</v>
      </c>
      <c r="AJ858" s="74">
        <f t="shared" si="295"/>
        <v>0</v>
      </c>
      <c r="AK858" s="74">
        <f t="shared" si="296"/>
        <v>0</v>
      </c>
      <c r="AL858" s="73" t="str">
        <f t="shared" si="297"/>
        <v>所</v>
      </c>
      <c r="AM858" s="73" t="str">
        <f>IF($F858="學生",VLOOKUP($H858,系所名稱!$B$1:$D$122,3,FALSE),"非在校生")</f>
        <v>其他</v>
      </c>
      <c r="AN858" s="74" t="str">
        <f t="shared" si="298"/>
        <v>其他系所</v>
      </c>
      <c r="AO858" s="74" t="str">
        <f t="shared" si="299"/>
        <v>其他系所</v>
      </c>
    </row>
    <row r="859" spans="1:41">
      <c r="A859" t="s">
        <v>3843</v>
      </c>
      <c r="B859" t="s">
        <v>3515</v>
      </c>
      <c r="C859" t="s">
        <v>3844</v>
      </c>
      <c r="D859" t="s">
        <v>38</v>
      </c>
      <c r="E859" t="s">
        <v>3845</v>
      </c>
      <c r="F859" t="s">
        <v>23</v>
      </c>
      <c r="G859" t="s">
        <v>58</v>
      </c>
      <c r="H859" t="s">
        <v>1119</v>
      </c>
      <c r="I859" t="s">
        <v>41</v>
      </c>
      <c r="J859">
        <v>978123823</v>
      </c>
      <c r="K859" t="s">
        <v>3846</v>
      </c>
      <c r="L859" t="s">
        <v>28</v>
      </c>
      <c r="M859" t="s">
        <v>30</v>
      </c>
      <c r="N859">
        <f t="shared" si="305"/>
        <v>1</v>
      </c>
      <c r="O859">
        <f t="shared" si="306"/>
        <v>0</v>
      </c>
      <c r="P859" t="s">
        <v>30</v>
      </c>
      <c r="R859" t="s">
        <v>31</v>
      </c>
      <c r="S859" t="s">
        <v>3847</v>
      </c>
      <c r="T859" t="s">
        <v>3848</v>
      </c>
      <c r="U859">
        <f t="shared" si="307"/>
        <v>10</v>
      </c>
      <c r="V859" t="s">
        <v>5002</v>
      </c>
      <c r="W859" t="s">
        <v>5004</v>
      </c>
      <c r="X859" s="25" t="s">
        <v>3816</v>
      </c>
      <c r="Y859">
        <v>2</v>
      </c>
      <c r="Z859">
        <v>107</v>
      </c>
      <c r="AA859">
        <v>1</v>
      </c>
      <c r="AB859">
        <v>1</v>
      </c>
      <c r="AC859">
        <v>10</v>
      </c>
      <c r="AD859" t="s">
        <v>2783</v>
      </c>
      <c r="AE859" s="74" t="str">
        <f t="shared" si="303"/>
        <v>b04102053陳冠儒</v>
      </c>
      <c r="AF859" s="74">
        <f t="shared" si="292"/>
        <v>1</v>
      </c>
      <c r="AG859" s="74">
        <f t="shared" si="304"/>
        <v>0</v>
      </c>
      <c r="AH859" s="74">
        <f t="shared" si="293"/>
        <v>0</v>
      </c>
      <c r="AI859" s="74">
        <f t="shared" si="294"/>
        <v>1</v>
      </c>
      <c r="AJ859" s="74">
        <f t="shared" si="295"/>
        <v>0</v>
      </c>
      <c r="AK859" s="74">
        <f t="shared" si="296"/>
        <v>0</v>
      </c>
      <c r="AL859" s="73" t="str">
        <f t="shared" si="297"/>
        <v>系</v>
      </c>
      <c r="AM859" s="73" t="str">
        <f>IF($F859="學生",VLOOKUP($H859,系所名稱!$B$1:$D$122,3,FALSE),"非在校生")</f>
        <v>其他</v>
      </c>
      <c r="AN859" s="74" t="str">
        <f t="shared" si="298"/>
        <v>其他系所</v>
      </c>
      <c r="AO859" s="74" t="str">
        <f t="shared" si="299"/>
        <v>其他系所</v>
      </c>
    </row>
    <row r="860" spans="1:41">
      <c r="A860" t="s">
        <v>4165</v>
      </c>
      <c r="B860" t="s">
        <v>4197</v>
      </c>
      <c r="C860" t="s">
        <v>4198</v>
      </c>
      <c r="D860" t="s">
        <v>38</v>
      </c>
      <c r="E860" t="s">
        <v>4199</v>
      </c>
      <c r="F860" t="s">
        <v>23</v>
      </c>
      <c r="G860" t="s">
        <v>24</v>
      </c>
      <c r="H860" t="s">
        <v>257</v>
      </c>
      <c r="I860" t="s">
        <v>41</v>
      </c>
      <c r="J860">
        <v>939815524</v>
      </c>
      <c r="L860" t="s">
        <v>28</v>
      </c>
      <c r="M860" t="s">
        <v>29</v>
      </c>
      <c r="N860">
        <f t="shared" si="305"/>
        <v>0</v>
      </c>
      <c r="O860">
        <f t="shared" si="306"/>
        <v>0</v>
      </c>
      <c r="P860" t="s">
        <v>29</v>
      </c>
      <c r="R860" t="s">
        <v>4180</v>
      </c>
      <c r="T860" t="s">
        <v>4200</v>
      </c>
      <c r="U860">
        <f t="shared" si="307"/>
        <v>0</v>
      </c>
      <c r="V860" t="s">
        <v>5002</v>
      </c>
      <c r="W860" t="s">
        <v>5004</v>
      </c>
      <c r="X860" s="25" t="s">
        <v>3816</v>
      </c>
      <c r="Y860">
        <v>2</v>
      </c>
      <c r="Z860">
        <v>107</v>
      </c>
      <c r="AA860">
        <v>1</v>
      </c>
      <c r="AB860">
        <v>1</v>
      </c>
      <c r="AC860">
        <v>10</v>
      </c>
      <c r="AE860" s="74" t="str">
        <f t="shared" si="303"/>
        <v>b03103017陳冠霖</v>
      </c>
      <c r="AF860" s="74">
        <f t="shared" si="292"/>
        <v>0</v>
      </c>
      <c r="AG860" s="74">
        <f t="shared" si="304"/>
        <v>0</v>
      </c>
      <c r="AH860" s="74">
        <f t="shared" si="293"/>
        <v>0</v>
      </c>
      <c r="AI860" s="74">
        <f t="shared" si="294"/>
        <v>0</v>
      </c>
      <c r="AJ860" s="74">
        <f t="shared" si="295"/>
        <v>1</v>
      </c>
      <c r="AK860" s="74">
        <f t="shared" si="296"/>
        <v>0</v>
      </c>
      <c r="AL860" s="73" t="str">
        <f t="shared" si="297"/>
        <v>系</v>
      </c>
      <c r="AM860" s="73" t="str">
        <f>IF($F860="學生",VLOOKUP($H860,系所名稱!$B$1:$D$122,3,FALSE),"非在校生")</f>
        <v>財金</v>
      </c>
      <c r="AN860" s="74" t="str">
        <f t="shared" si="298"/>
        <v>財金系</v>
      </c>
      <c r="AO860" s="74" t="str">
        <f t="shared" si="299"/>
        <v>財金系</v>
      </c>
    </row>
    <row r="861" spans="1:41">
      <c r="A861" t="s">
        <v>5564</v>
      </c>
      <c r="B861" t="s">
        <v>5565</v>
      </c>
      <c r="C861" t="s">
        <v>5566</v>
      </c>
      <c r="D861" t="s">
        <v>38</v>
      </c>
      <c r="E861" t="s">
        <v>5567</v>
      </c>
      <c r="F861" t="s">
        <v>23</v>
      </c>
      <c r="G861" t="s">
        <v>91</v>
      </c>
      <c r="H861" t="s">
        <v>772</v>
      </c>
      <c r="I861" t="s">
        <v>41</v>
      </c>
      <c r="J861">
        <v>970738470</v>
      </c>
      <c r="K861" t="s">
        <v>5568</v>
      </c>
      <c r="L861" t="s">
        <v>28</v>
      </c>
      <c r="M861" t="s">
        <v>30</v>
      </c>
      <c r="N861" t="s">
        <v>4952</v>
      </c>
      <c r="P861" t="s">
        <v>29</v>
      </c>
      <c r="R861" t="s">
        <v>5385</v>
      </c>
      <c r="S861" t="s">
        <v>5569</v>
      </c>
      <c r="T861" t="s">
        <v>5570</v>
      </c>
      <c r="U861">
        <v>6</v>
      </c>
      <c r="V861" t="s">
        <v>5386</v>
      </c>
      <c r="W861" t="s">
        <v>5387</v>
      </c>
      <c r="X861" s="25" t="s">
        <v>5388</v>
      </c>
      <c r="Y861">
        <v>2</v>
      </c>
      <c r="Z861">
        <v>107</v>
      </c>
      <c r="AA861">
        <v>1</v>
      </c>
      <c r="AB861">
        <v>1</v>
      </c>
      <c r="AC861">
        <v>10</v>
      </c>
      <c r="AD861" t="s">
        <v>30</v>
      </c>
      <c r="AE861" s="74" t="str">
        <f t="shared" si="303"/>
        <v>b05502156陳則穎</v>
      </c>
      <c r="AF861" s="74">
        <f t="shared" si="292"/>
        <v>0</v>
      </c>
      <c r="AG861" s="74">
        <f t="shared" si="304"/>
        <v>1</v>
      </c>
      <c r="AH861" s="74">
        <f t="shared" si="293"/>
        <v>10</v>
      </c>
      <c r="AI861" s="74">
        <f t="shared" si="294"/>
        <v>0</v>
      </c>
      <c r="AJ861" s="74">
        <f t="shared" si="295"/>
        <v>0</v>
      </c>
      <c r="AK861" s="74">
        <f t="shared" si="296"/>
        <v>0</v>
      </c>
      <c r="AL861" s="73" t="str">
        <f t="shared" si="297"/>
        <v>系</v>
      </c>
      <c r="AM861" s="73" t="str">
        <f>IF($F861="學生",VLOOKUP($H861,系所名稱!$B$1:$D$122,3,FALSE),"非在校生")</f>
        <v>其他</v>
      </c>
      <c r="AN861" s="74" t="str">
        <f t="shared" si="298"/>
        <v>其他系所</v>
      </c>
      <c r="AO861" s="74" t="str">
        <f t="shared" si="299"/>
        <v>其他系所</v>
      </c>
    </row>
    <row r="862" spans="1:41">
      <c r="A862" t="s">
        <v>5739</v>
      </c>
      <c r="B862" t="s">
        <v>5565</v>
      </c>
      <c r="C862" t="s">
        <v>5566</v>
      </c>
      <c r="D862" t="s">
        <v>38</v>
      </c>
      <c r="E862" t="s">
        <v>5567</v>
      </c>
      <c r="F862" t="s">
        <v>23</v>
      </c>
      <c r="G862" t="s">
        <v>91</v>
      </c>
      <c r="H862" t="s">
        <v>772</v>
      </c>
      <c r="I862" t="s">
        <v>41</v>
      </c>
      <c r="J862">
        <v>970738470</v>
      </c>
      <c r="K862" t="s">
        <v>5568</v>
      </c>
      <c r="L862" t="s">
        <v>28</v>
      </c>
      <c r="M862" t="s">
        <v>30</v>
      </c>
      <c r="N862" t="s">
        <v>4952</v>
      </c>
      <c r="P862" t="s">
        <v>29</v>
      </c>
      <c r="R862" t="s">
        <v>5724</v>
      </c>
      <c r="S862" t="s">
        <v>5569</v>
      </c>
      <c r="T862" t="s">
        <v>5570</v>
      </c>
      <c r="U862">
        <v>6</v>
      </c>
      <c r="V862" t="s">
        <v>5727</v>
      </c>
      <c r="W862" t="s">
        <v>5728</v>
      </c>
      <c r="X862" s="25" t="s">
        <v>5729</v>
      </c>
      <c r="Y862">
        <v>2</v>
      </c>
      <c r="Z862">
        <v>107</v>
      </c>
      <c r="AA862">
        <v>1</v>
      </c>
      <c r="AB862">
        <v>1</v>
      </c>
      <c r="AC862">
        <v>10</v>
      </c>
      <c r="AD862" t="s">
        <v>30</v>
      </c>
      <c r="AE862" s="74" t="str">
        <f t="shared" si="303"/>
        <v>b05502156陳則穎</v>
      </c>
      <c r="AF862" s="74">
        <f t="shared" si="292"/>
        <v>0</v>
      </c>
      <c r="AG862" s="74">
        <f t="shared" si="304"/>
        <v>1</v>
      </c>
      <c r="AH862" s="74">
        <f t="shared" si="293"/>
        <v>10</v>
      </c>
      <c r="AI862" s="74">
        <f t="shared" si="294"/>
        <v>0</v>
      </c>
      <c r="AJ862" s="74">
        <f t="shared" si="295"/>
        <v>0</v>
      </c>
      <c r="AK862" s="74">
        <f t="shared" si="296"/>
        <v>0</v>
      </c>
      <c r="AL862" s="73" t="str">
        <f t="shared" si="297"/>
        <v>系</v>
      </c>
      <c r="AM862" s="73" t="str">
        <f>IF($F862="學生",VLOOKUP($H862,系所名稱!$B$1:$D$122,3,FALSE),"非在校生")</f>
        <v>其他</v>
      </c>
      <c r="AN862" s="74" t="str">
        <f t="shared" si="298"/>
        <v>其他系所</v>
      </c>
      <c r="AO862" s="74" t="str">
        <f t="shared" si="299"/>
        <v>其他系所</v>
      </c>
    </row>
    <row r="863" spans="1:41">
      <c r="A863" t="s">
        <v>5960</v>
      </c>
      <c r="B863" t="s">
        <v>5961</v>
      </c>
      <c r="C863" t="s">
        <v>5962</v>
      </c>
      <c r="D863" t="s">
        <v>21</v>
      </c>
      <c r="E863" t="s">
        <v>5963</v>
      </c>
      <c r="F863" t="s">
        <v>23</v>
      </c>
      <c r="G863" t="s">
        <v>24</v>
      </c>
      <c r="H863" t="s">
        <v>40</v>
      </c>
      <c r="I863" t="s">
        <v>41</v>
      </c>
      <c r="J863">
        <v>910666976</v>
      </c>
      <c r="K863" t="s">
        <v>5964</v>
      </c>
      <c r="L863" t="s">
        <v>28</v>
      </c>
      <c r="M863" t="s">
        <v>30</v>
      </c>
      <c r="N863" t="s">
        <v>4952</v>
      </c>
      <c r="P863" t="s">
        <v>29</v>
      </c>
      <c r="R863" t="s">
        <v>5919</v>
      </c>
      <c r="S863" t="s">
        <v>738</v>
      </c>
      <c r="T863" t="s">
        <v>5965</v>
      </c>
      <c r="U863">
        <v>6</v>
      </c>
      <c r="V863" s="24" t="s">
        <v>3294</v>
      </c>
      <c r="W863" t="s">
        <v>7195</v>
      </c>
      <c r="X863" s="25" t="s">
        <v>6684</v>
      </c>
      <c r="Y863">
        <v>2</v>
      </c>
      <c r="Z863">
        <v>107</v>
      </c>
      <c r="AA863">
        <v>1</v>
      </c>
      <c r="AB863">
        <v>1</v>
      </c>
      <c r="AC863">
        <v>10</v>
      </c>
      <c r="AD863" t="s">
        <v>5966</v>
      </c>
      <c r="AE863" s="74" t="str">
        <f t="shared" si="303"/>
        <v>b06704004陳品樺</v>
      </c>
      <c r="AF863" s="74">
        <f t="shared" si="292"/>
        <v>0</v>
      </c>
      <c r="AG863" s="74">
        <f t="shared" si="304"/>
        <v>1</v>
      </c>
      <c r="AH863" s="74">
        <f t="shared" si="293"/>
        <v>10</v>
      </c>
      <c r="AI863" s="74">
        <f t="shared" si="294"/>
        <v>0</v>
      </c>
      <c r="AJ863" s="74">
        <f t="shared" si="295"/>
        <v>0</v>
      </c>
      <c r="AK863" s="74">
        <f t="shared" si="296"/>
        <v>0</v>
      </c>
      <c r="AL863" s="73" t="str">
        <f t="shared" si="297"/>
        <v>系</v>
      </c>
      <c r="AM863" s="73" t="str">
        <f>IF($F863="學生",VLOOKUP($H863,系所名稱!$B$1:$D$122,3,FALSE),"非在校生")</f>
        <v>國企</v>
      </c>
      <c r="AN863" s="74" t="str">
        <f t="shared" si="298"/>
        <v>國企系</v>
      </c>
      <c r="AO863" s="74" t="str">
        <f t="shared" si="299"/>
        <v>國企系</v>
      </c>
    </row>
    <row r="864" spans="1:41">
      <c r="A864" t="s">
        <v>633</v>
      </c>
      <c r="B864" t="s">
        <v>651</v>
      </c>
      <c r="C864" t="s">
        <v>652</v>
      </c>
      <c r="D864" t="s">
        <v>21</v>
      </c>
      <c r="E864" t="s">
        <v>653</v>
      </c>
      <c r="F864" t="s">
        <v>23</v>
      </c>
      <c r="G864" t="s">
        <v>24</v>
      </c>
      <c r="H864" t="s">
        <v>257</v>
      </c>
      <c r="I864" t="s">
        <v>41</v>
      </c>
      <c r="J864">
        <v>905367614</v>
      </c>
      <c r="K864" t="s">
        <v>654</v>
      </c>
      <c r="L864" t="s">
        <v>28</v>
      </c>
      <c r="M864" t="s">
        <v>29</v>
      </c>
      <c r="N864">
        <f>IF($R864="網路報名",IF($P864="否",1,0),0)</f>
        <v>0</v>
      </c>
      <c r="O864">
        <f>IF($R864="網路報名",IF($P864="是",1,0),0)</f>
        <v>0</v>
      </c>
      <c r="P864" t="s">
        <v>29</v>
      </c>
      <c r="R864" s="1" t="s">
        <v>280</v>
      </c>
      <c r="T864" t="s">
        <v>655</v>
      </c>
      <c r="U864">
        <f>IF($R864="志工",$AC864*2,IF($R864="網路報名",$AC864,0))</f>
        <v>0</v>
      </c>
      <c r="V864" t="s">
        <v>5002</v>
      </c>
      <c r="W864" t="s">
        <v>5004</v>
      </c>
      <c r="X864" s="88" t="s">
        <v>315</v>
      </c>
      <c r="Y864">
        <v>2</v>
      </c>
      <c r="Z864">
        <v>107</v>
      </c>
      <c r="AA864">
        <v>1</v>
      </c>
      <c r="AB864">
        <v>1</v>
      </c>
      <c r="AC864">
        <v>10</v>
      </c>
      <c r="AE864" s="74" t="str">
        <f t="shared" si="303"/>
        <v>b06703105陳奕宇</v>
      </c>
      <c r="AF864" s="74">
        <f t="shared" si="292"/>
        <v>0</v>
      </c>
      <c r="AG864" s="74">
        <f t="shared" si="304"/>
        <v>0</v>
      </c>
      <c r="AH864" s="74">
        <f t="shared" si="293"/>
        <v>0</v>
      </c>
      <c r="AI864" s="74">
        <f t="shared" si="294"/>
        <v>0</v>
      </c>
      <c r="AJ864" s="74">
        <f t="shared" si="295"/>
        <v>1</v>
      </c>
      <c r="AK864" s="74">
        <f t="shared" si="296"/>
        <v>0</v>
      </c>
      <c r="AL864" s="73" t="str">
        <f t="shared" si="297"/>
        <v>系</v>
      </c>
      <c r="AM864" s="73" t="str">
        <f>IF($F864="學生",VLOOKUP($H864,系所名稱!$B$1:$D$122,3,FALSE),"非在校生")</f>
        <v>財金</v>
      </c>
      <c r="AN864" s="74" t="str">
        <f t="shared" si="298"/>
        <v>財金系</v>
      </c>
      <c r="AO864" s="74" t="str">
        <f t="shared" si="299"/>
        <v>財金系</v>
      </c>
    </row>
    <row r="865" spans="1:41">
      <c r="A865" t="s">
        <v>3692</v>
      </c>
      <c r="B865" t="s">
        <v>651</v>
      </c>
      <c r="C865" t="s">
        <v>652</v>
      </c>
      <c r="D865" t="s">
        <v>38</v>
      </c>
      <c r="E865" t="s">
        <v>653</v>
      </c>
      <c r="F865" t="s">
        <v>23</v>
      </c>
      <c r="G865" t="s">
        <v>24</v>
      </c>
      <c r="H865" t="s">
        <v>257</v>
      </c>
      <c r="I865" t="s">
        <v>41</v>
      </c>
      <c r="J865">
        <v>905367614</v>
      </c>
      <c r="K865" t="s">
        <v>654</v>
      </c>
      <c r="L865" t="s">
        <v>28</v>
      </c>
      <c r="M865" t="s">
        <v>29</v>
      </c>
      <c r="N865">
        <f>IF($R865="網路報名",IF($P865="否",1,0),0)</f>
        <v>0</v>
      </c>
      <c r="O865">
        <f>IF($R865="網路報名",IF($P865="是",1,0),0)</f>
        <v>1</v>
      </c>
      <c r="P865" t="s">
        <v>29</v>
      </c>
      <c r="R865" t="s">
        <v>31</v>
      </c>
      <c r="S865" t="s">
        <v>508</v>
      </c>
      <c r="T865" t="s">
        <v>655</v>
      </c>
      <c r="U865">
        <f>IF($R865="志工",$AC865*2,IF($R865="網路報名",$AC865,0))</f>
        <v>10</v>
      </c>
      <c r="V865" t="s">
        <v>5002</v>
      </c>
      <c r="W865" t="s">
        <v>5004</v>
      </c>
      <c r="X865" s="25" t="s">
        <v>3481</v>
      </c>
      <c r="Y865">
        <v>2</v>
      </c>
      <c r="Z865">
        <v>107</v>
      </c>
      <c r="AA865">
        <v>1</v>
      </c>
      <c r="AB865">
        <v>1</v>
      </c>
      <c r="AC865">
        <v>10</v>
      </c>
      <c r="AD865" t="s">
        <v>30</v>
      </c>
      <c r="AE865" s="74" t="str">
        <f t="shared" si="303"/>
        <v>b06703105陳奕宇</v>
      </c>
      <c r="AF865" s="74">
        <f t="shared" si="292"/>
        <v>0</v>
      </c>
      <c r="AG865" s="74">
        <f t="shared" si="304"/>
        <v>1</v>
      </c>
      <c r="AH865" s="74">
        <f t="shared" si="293"/>
        <v>10</v>
      </c>
      <c r="AI865" s="74">
        <f t="shared" si="294"/>
        <v>0</v>
      </c>
      <c r="AJ865" s="74">
        <f t="shared" si="295"/>
        <v>0</v>
      </c>
      <c r="AK865" s="74">
        <f t="shared" si="296"/>
        <v>0</v>
      </c>
      <c r="AL865" s="73" t="str">
        <f t="shared" si="297"/>
        <v>系</v>
      </c>
      <c r="AM865" s="73" t="str">
        <f>IF($F865="學生",VLOOKUP($H865,系所名稱!$B$1:$D$122,3,FALSE),"非在校生")</f>
        <v>財金</v>
      </c>
      <c r="AN865" s="74" t="str">
        <f t="shared" si="298"/>
        <v>財金系</v>
      </c>
      <c r="AO865" s="74" t="str">
        <f t="shared" si="299"/>
        <v>財金系</v>
      </c>
    </row>
    <row r="866" spans="1:41">
      <c r="A866" t="s">
        <v>385</v>
      </c>
      <c r="B866" t="s">
        <v>386</v>
      </c>
      <c r="C866" t="s">
        <v>387</v>
      </c>
      <c r="D866" t="s">
        <v>21</v>
      </c>
      <c r="E866" t="s">
        <v>388</v>
      </c>
      <c r="F866" t="s">
        <v>23</v>
      </c>
      <c r="G866" t="s">
        <v>24</v>
      </c>
      <c r="H866" t="s">
        <v>76</v>
      </c>
      <c r="I866" t="s">
        <v>41</v>
      </c>
      <c r="J866">
        <v>922211107</v>
      </c>
      <c r="K866" t="s">
        <v>389</v>
      </c>
      <c r="L866" t="s">
        <v>28</v>
      </c>
      <c r="M866" t="s">
        <v>30</v>
      </c>
      <c r="N866">
        <f>IF($R866="網路報名",IF($P866="否",1,0),0)</f>
        <v>0</v>
      </c>
      <c r="O866">
        <f>IF($R866="網路報名",IF($P866="是",1,0),0)</f>
        <v>1</v>
      </c>
      <c r="P866" t="s">
        <v>29</v>
      </c>
      <c r="R866" s="1" t="s">
        <v>365</v>
      </c>
      <c r="S866" t="s">
        <v>390</v>
      </c>
      <c r="T866" t="s">
        <v>391</v>
      </c>
      <c r="U866">
        <f>IF($R866="志工",$AC866*2,IF($R866="網路報名",$AC866,0))</f>
        <v>10</v>
      </c>
      <c r="V866" t="s">
        <v>5002</v>
      </c>
      <c r="W866" t="s">
        <v>5004</v>
      </c>
      <c r="X866" s="88" t="s">
        <v>359</v>
      </c>
      <c r="Y866">
        <v>2</v>
      </c>
      <c r="Z866">
        <v>107</v>
      </c>
      <c r="AA866">
        <v>1</v>
      </c>
      <c r="AB866">
        <v>1</v>
      </c>
      <c r="AC866">
        <v>10</v>
      </c>
      <c r="AD866" t="s">
        <v>30</v>
      </c>
      <c r="AE866" s="74" t="str">
        <f t="shared" si="303"/>
        <v>b05702007陳奕均</v>
      </c>
      <c r="AF866" s="74">
        <f t="shared" si="292"/>
        <v>0</v>
      </c>
      <c r="AG866" s="74">
        <f t="shared" si="304"/>
        <v>1</v>
      </c>
      <c r="AH866" s="74">
        <f t="shared" si="293"/>
        <v>10</v>
      </c>
      <c r="AI866" s="74">
        <f t="shared" si="294"/>
        <v>0</v>
      </c>
      <c r="AJ866" s="74">
        <f t="shared" si="295"/>
        <v>0</v>
      </c>
      <c r="AK866" s="74">
        <f t="shared" si="296"/>
        <v>0</v>
      </c>
      <c r="AL866" s="73" t="str">
        <f t="shared" si="297"/>
        <v>系</v>
      </c>
      <c r="AM866" s="73" t="str">
        <f>IF($F866="學生",VLOOKUP($H866,系所名稱!$B$1:$D$122,3,FALSE),"非在校生")</f>
        <v>會計</v>
      </c>
      <c r="AN866" s="74" t="str">
        <f t="shared" si="298"/>
        <v>會計系</v>
      </c>
      <c r="AO866" s="74" t="str">
        <f t="shared" si="299"/>
        <v>會計系</v>
      </c>
    </row>
    <row r="867" spans="1:41">
      <c r="A867" t="s">
        <v>4071</v>
      </c>
      <c r="B867" t="s">
        <v>4072</v>
      </c>
      <c r="C867" t="s">
        <v>4073</v>
      </c>
      <c r="D867" t="s">
        <v>21</v>
      </c>
      <c r="E867" t="s">
        <v>4074</v>
      </c>
      <c r="F867" t="s">
        <v>23</v>
      </c>
      <c r="G867" t="s">
        <v>24</v>
      </c>
      <c r="H867" t="s">
        <v>257</v>
      </c>
      <c r="I867" t="s">
        <v>41</v>
      </c>
      <c r="J867">
        <v>978207200</v>
      </c>
      <c r="K867" t="s">
        <v>4075</v>
      </c>
      <c r="L867" t="s">
        <v>28</v>
      </c>
      <c r="M867" t="s">
        <v>30</v>
      </c>
      <c r="N867">
        <f>IF($R867="網路報名",IF($P867="否",1,0),0)</f>
        <v>0</v>
      </c>
      <c r="O867">
        <f>IF($R867="網路報名",IF($P867="是",1,0),0)</f>
        <v>1</v>
      </c>
      <c r="P867" t="s">
        <v>29</v>
      </c>
      <c r="R867" t="s">
        <v>3588</v>
      </c>
      <c r="S867" t="s">
        <v>4076</v>
      </c>
      <c r="T867" t="s">
        <v>4077</v>
      </c>
      <c r="U867">
        <f>IF($R867="志工",$AC867*2,IF($R867="網路報名",$AC867,0))</f>
        <v>10</v>
      </c>
      <c r="V867" t="s">
        <v>5002</v>
      </c>
      <c r="W867" t="s">
        <v>5004</v>
      </c>
      <c r="X867" s="25" t="s">
        <v>3816</v>
      </c>
      <c r="Y867">
        <v>2</v>
      </c>
      <c r="Z867">
        <v>107</v>
      </c>
      <c r="AA867">
        <v>1</v>
      </c>
      <c r="AB867">
        <v>1</v>
      </c>
      <c r="AC867">
        <v>10</v>
      </c>
      <c r="AD867" t="s">
        <v>29</v>
      </c>
      <c r="AE867" s="74" t="str">
        <f t="shared" si="303"/>
        <v>b06703008陳奕辰</v>
      </c>
      <c r="AF867" s="74">
        <f t="shared" si="292"/>
        <v>0</v>
      </c>
      <c r="AG867" s="74">
        <f t="shared" si="304"/>
        <v>1</v>
      </c>
      <c r="AH867" s="74">
        <f t="shared" si="293"/>
        <v>10</v>
      </c>
      <c r="AI867" s="74">
        <f t="shared" si="294"/>
        <v>0</v>
      </c>
      <c r="AJ867" s="74">
        <f t="shared" si="295"/>
        <v>0</v>
      </c>
      <c r="AK867" s="74">
        <f t="shared" si="296"/>
        <v>0</v>
      </c>
      <c r="AL867" s="73" t="str">
        <f t="shared" si="297"/>
        <v>系</v>
      </c>
      <c r="AM867" s="73" t="str">
        <f>IF($F867="學生",VLOOKUP($H867,系所名稱!$B$1:$D$122,3,FALSE),"非在校生")</f>
        <v>財金</v>
      </c>
      <c r="AN867" s="74" t="str">
        <f t="shared" si="298"/>
        <v>財金系</v>
      </c>
      <c r="AO867" s="74" t="str">
        <f t="shared" si="299"/>
        <v>財金系</v>
      </c>
    </row>
    <row r="868" spans="1:41">
      <c r="A868" t="s">
        <v>1571</v>
      </c>
      <c r="B868" t="s">
        <v>1572</v>
      </c>
      <c r="C868" t="s">
        <v>1573</v>
      </c>
      <c r="D868" t="s">
        <v>21</v>
      </c>
      <c r="E868" t="s">
        <v>1574</v>
      </c>
      <c r="F868" t="s">
        <v>23</v>
      </c>
      <c r="G868" t="s">
        <v>621</v>
      </c>
      <c r="H868" t="s">
        <v>1575</v>
      </c>
      <c r="I868" t="s">
        <v>26</v>
      </c>
      <c r="J868">
        <v>921120393</v>
      </c>
      <c r="K868" t="s">
        <v>1576</v>
      </c>
      <c r="L868" t="s">
        <v>28</v>
      </c>
      <c r="M868" t="s">
        <v>30</v>
      </c>
      <c r="N868">
        <f>IF($R868="網路報名",IF($P868="否",1,0),0)</f>
        <v>1</v>
      </c>
      <c r="O868">
        <f>IF($R868="網路報名",IF($P868="是",1,0),0)</f>
        <v>0</v>
      </c>
      <c r="P868" t="s">
        <v>30</v>
      </c>
      <c r="R868" t="s">
        <v>31</v>
      </c>
      <c r="S868" t="s">
        <v>1577</v>
      </c>
      <c r="T868" t="s">
        <v>1578</v>
      </c>
      <c r="U868">
        <f>IF($R868="志工",$AC868*2,IF($R868="網路報名",$AC868,0))</f>
        <v>10</v>
      </c>
      <c r="V868" t="s">
        <v>5002</v>
      </c>
      <c r="W868" t="s">
        <v>5004</v>
      </c>
      <c r="X868" s="25" t="s">
        <v>1567</v>
      </c>
      <c r="Y868">
        <v>2</v>
      </c>
      <c r="Z868">
        <v>107</v>
      </c>
      <c r="AA868">
        <v>1</v>
      </c>
      <c r="AB868">
        <v>1</v>
      </c>
      <c r="AC868">
        <v>10</v>
      </c>
      <c r="AE868" s="74" t="str">
        <f t="shared" si="303"/>
        <v>d01943004陳姿穎</v>
      </c>
      <c r="AF868" s="74">
        <f t="shared" si="292"/>
        <v>1</v>
      </c>
      <c r="AG868" s="74">
        <f t="shared" si="304"/>
        <v>0</v>
      </c>
      <c r="AH868" s="74">
        <f t="shared" si="293"/>
        <v>0</v>
      </c>
      <c r="AI868" s="74">
        <f t="shared" si="294"/>
        <v>1</v>
      </c>
      <c r="AJ868" s="74">
        <f t="shared" si="295"/>
        <v>0</v>
      </c>
      <c r="AK868" s="74">
        <f t="shared" si="296"/>
        <v>0</v>
      </c>
      <c r="AL868" s="73" t="str">
        <f t="shared" si="297"/>
        <v>所</v>
      </c>
      <c r="AM868" s="73" t="str">
        <f>IF($F868="學生",VLOOKUP($H868,系所名稱!$B$1:$D$122,3,FALSE),"非在校生")</f>
        <v>其他</v>
      </c>
      <c r="AN868" s="74" t="str">
        <f t="shared" si="298"/>
        <v>其他系所</v>
      </c>
      <c r="AO868" s="74" t="str">
        <f t="shared" si="299"/>
        <v>其他系所</v>
      </c>
    </row>
    <row r="869" spans="1:41">
      <c r="A869" t="s">
        <v>6663</v>
      </c>
      <c r="B869" t="s">
        <v>6669</v>
      </c>
      <c r="C869" t="s">
        <v>6670</v>
      </c>
      <c r="D869" t="s">
        <v>21</v>
      </c>
      <c r="E869" t="s">
        <v>2408</v>
      </c>
      <c r="F869" t="s">
        <v>23</v>
      </c>
      <c r="G869" t="s">
        <v>24</v>
      </c>
      <c r="H869" t="s">
        <v>49</v>
      </c>
      <c r="I869" t="s">
        <v>41</v>
      </c>
      <c r="J869">
        <v>60173628682</v>
      </c>
      <c r="K869" t="s">
        <v>6671</v>
      </c>
      <c r="L869" t="s">
        <v>28</v>
      </c>
      <c r="M869" t="s">
        <v>29</v>
      </c>
      <c r="N869" t="s">
        <v>4952</v>
      </c>
      <c r="P869" t="s">
        <v>29</v>
      </c>
      <c r="R869" t="s">
        <v>1045</v>
      </c>
      <c r="T869" t="s">
        <v>6672</v>
      </c>
      <c r="U869">
        <v>6</v>
      </c>
      <c r="V869" t="s">
        <v>5002</v>
      </c>
      <c r="W869" t="s">
        <v>6687</v>
      </c>
      <c r="X869" s="25" t="s">
        <v>6702</v>
      </c>
      <c r="Y869">
        <v>2</v>
      </c>
      <c r="Z869">
        <v>10</v>
      </c>
      <c r="AA869">
        <v>1</v>
      </c>
      <c r="AB869">
        <v>107</v>
      </c>
      <c r="AC869">
        <v>10</v>
      </c>
      <c r="AE869" s="74" t="str">
        <f t="shared" si="303"/>
        <v>b05705032陳宣</v>
      </c>
      <c r="AF869" s="74">
        <f t="shared" si="292"/>
        <v>0</v>
      </c>
      <c r="AG869" s="74">
        <f t="shared" si="304"/>
        <v>0</v>
      </c>
      <c r="AH869" s="74">
        <f t="shared" si="293"/>
        <v>0</v>
      </c>
      <c r="AI869" s="74">
        <f t="shared" si="294"/>
        <v>0</v>
      </c>
      <c r="AJ869" s="74">
        <f t="shared" si="295"/>
        <v>1</v>
      </c>
      <c r="AK869" s="74">
        <f t="shared" si="296"/>
        <v>0</v>
      </c>
      <c r="AL869" s="73" t="str">
        <f t="shared" si="297"/>
        <v>系</v>
      </c>
      <c r="AM869" s="73" t="str">
        <f>IF($F869="學生",VLOOKUP($H869,系所名稱!$B$1:$D$122,3,FALSE),"非在校生")</f>
        <v>資管</v>
      </c>
      <c r="AN869" s="74" t="str">
        <f t="shared" si="298"/>
        <v>資管系</v>
      </c>
      <c r="AO869" s="74" t="str">
        <f t="shared" si="299"/>
        <v>資管系</v>
      </c>
    </row>
    <row r="870" spans="1:41">
      <c r="A870" t="s">
        <v>6169</v>
      </c>
      <c r="B870" t="s">
        <v>6170</v>
      </c>
      <c r="C870" t="s">
        <v>6171</v>
      </c>
      <c r="D870" t="s">
        <v>21</v>
      </c>
      <c r="E870" t="s">
        <v>5463</v>
      </c>
      <c r="F870" t="s">
        <v>23</v>
      </c>
      <c r="G870" t="s">
        <v>24</v>
      </c>
      <c r="H870" t="s">
        <v>187</v>
      </c>
      <c r="I870" t="s">
        <v>41</v>
      </c>
      <c r="J870">
        <v>34013669</v>
      </c>
      <c r="K870" t="s">
        <v>6172</v>
      </c>
      <c r="L870" t="s">
        <v>28</v>
      </c>
      <c r="M870" t="s">
        <v>30</v>
      </c>
      <c r="N870" t="s">
        <v>4952</v>
      </c>
      <c r="P870" t="s">
        <v>29</v>
      </c>
      <c r="R870" t="s">
        <v>6071</v>
      </c>
      <c r="S870" t="s">
        <v>2416</v>
      </c>
      <c r="T870" t="s">
        <v>6173</v>
      </c>
      <c r="U870">
        <v>6</v>
      </c>
      <c r="V870" t="s">
        <v>5002</v>
      </c>
      <c r="W870" t="s">
        <v>6687</v>
      </c>
      <c r="X870" s="25" t="s">
        <v>6686</v>
      </c>
      <c r="Y870">
        <v>2</v>
      </c>
      <c r="Z870">
        <v>107</v>
      </c>
      <c r="AA870">
        <v>1</v>
      </c>
      <c r="AB870">
        <v>1</v>
      </c>
      <c r="AC870">
        <v>10</v>
      </c>
      <c r="AD870" t="s">
        <v>29</v>
      </c>
      <c r="AE870" s="74" t="str">
        <f t="shared" si="303"/>
        <v>b04701143陳宣羽</v>
      </c>
      <c r="AF870" s="74">
        <f t="shared" si="292"/>
        <v>0</v>
      </c>
      <c r="AG870" s="74">
        <f t="shared" si="304"/>
        <v>1</v>
      </c>
      <c r="AH870" s="74">
        <f t="shared" si="293"/>
        <v>10</v>
      </c>
      <c r="AI870" s="74">
        <f t="shared" si="294"/>
        <v>0</v>
      </c>
      <c r="AJ870" s="74">
        <f t="shared" si="295"/>
        <v>0</v>
      </c>
      <c r="AK870" s="74">
        <f t="shared" si="296"/>
        <v>0</v>
      </c>
      <c r="AL870" s="73" t="str">
        <f t="shared" si="297"/>
        <v>系</v>
      </c>
      <c r="AM870" s="73" t="str">
        <f>IF($F870="學生",VLOOKUP($H870,系所名稱!$B$1:$D$122,3,FALSE),"非在校生")</f>
        <v>工管</v>
      </c>
      <c r="AN870" s="74" t="str">
        <f t="shared" si="298"/>
        <v>工管系</v>
      </c>
      <c r="AO870" s="74" t="str">
        <f t="shared" si="299"/>
        <v>工管系</v>
      </c>
    </row>
    <row r="871" spans="1:41">
      <c r="A871" t="s">
        <v>6547</v>
      </c>
      <c r="B871" t="s">
        <v>6554</v>
      </c>
      <c r="C871" t="s">
        <v>6555</v>
      </c>
      <c r="D871" t="s">
        <v>21</v>
      </c>
      <c r="E871" t="s">
        <v>468</v>
      </c>
      <c r="F871" t="s">
        <v>23</v>
      </c>
      <c r="G871" t="s">
        <v>137</v>
      </c>
      <c r="H871" t="s">
        <v>138</v>
      </c>
      <c r="I871" t="s">
        <v>41</v>
      </c>
      <c r="J871">
        <v>918561758</v>
      </c>
      <c r="L871" t="s">
        <v>28</v>
      </c>
      <c r="M871" t="s">
        <v>29</v>
      </c>
      <c r="N871" t="s">
        <v>4952</v>
      </c>
      <c r="P871" t="s">
        <v>29</v>
      </c>
      <c r="R871" t="s">
        <v>1045</v>
      </c>
      <c r="T871" t="s">
        <v>6556</v>
      </c>
      <c r="U871">
        <v>6</v>
      </c>
      <c r="V871" t="s">
        <v>5002</v>
      </c>
      <c r="W871" t="s">
        <v>6687</v>
      </c>
      <c r="X871" s="25" t="s">
        <v>6700</v>
      </c>
      <c r="Y871">
        <v>2</v>
      </c>
      <c r="Z871">
        <v>107</v>
      </c>
      <c r="AA871">
        <v>1</v>
      </c>
      <c r="AB871">
        <v>1</v>
      </c>
      <c r="AC871">
        <v>10</v>
      </c>
      <c r="AE871" s="74" t="str">
        <f t="shared" si="303"/>
        <v>b05303105陳宣喻</v>
      </c>
      <c r="AF871" s="74">
        <f t="shared" si="292"/>
        <v>0</v>
      </c>
      <c r="AG871" s="74">
        <f t="shared" si="304"/>
        <v>0</v>
      </c>
      <c r="AH871" s="74">
        <f t="shared" si="293"/>
        <v>0</v>
      </c>
      <c r="AI871" s="74">
        <f t="shared" si="294"/>
        <v>0</v>
      </c>
      <c r="AJ871" s="74">
        <f t="shared" si="295"/>
        <v>1</v>
      </c>
      <c r="AK871" s="74">
        <f t="shared" si="296"/>
        <v>0</v>
      </c>
      <c r="AL871" s="73" t="str">
        <f t="shared" si="297"/>
        <v>系</v>
      </c>
      <c r="AM871" s="73" t="str">
        <f>IF($F871="學生",VLOOKUP($H871,系所名稱!$B$1:$D$122,3,FALSE),"非在校生")</f>
        <v>其他</v>
      </c>
      <c r="AN871" s="74" t="str">
        <f t="shared" si="298"/>
        <v>其他系所</v>
      </c>
      <c r="AO871" s="74" t="str">
        <f t="shared" si="299"/>
        <v>其他系所</v>
      </c>
    </row>
    <row r="872" spans="1:41">
      <c r="A872" t="s">
        <v>949</v>
      </c>
      <c r="B872" t="s">
        <v>950</v>
      </c>
      <c r="C872" t="s">
        <v>951</v>
      </c>
      <c r="D872" t="s">
        <v>38</v>
      </c>
      <c r="E872" t="s">
        <v>952</v>
      </c>
      <c r="F872" t="s">
        <v>23</v>
      </c>
      <c r="G872" t="s">
        <v>24</v>
      </c>
      <c r="H872" t="s">
        <v>257</v>
      </c>
      <c r="I872" t="s">
        <v>41</v>
      </c>
      <c r="J872">
        <v>988158860</v>
      </c>
      <c r="K872" t="s">
        <v>953</v>
      </c>
      <c r="L872" t="s">
        <v>28</v>
      </c>
      <c r="M872" t="s">
        <v>29</v>
      </c>
      <c r="N872">
        <f t="shared" ref="N872:N878" si="308">IF($R872="網路報名",IF($P872="否",1,0),0)</f>
        <v>0</v>
      </c>
      <c r="O872">
        <f t="shared" ref="O872:O878" si="309">IF($R872="網路報名",IF($P872="是",1,0),0)</f>
        <v>1</v>
      </c>
      <c r="P872" t="s">
        <v>29</v>
      </c>
      <c r="R872" t="s">
        <v>921</v>
      </c>
      <c r="S872" t="s">
        <v>954</v>
      </c>
      <c r="T872" t="s">
        <v>955</v>
      </c>
      <c r="U872">
        <f t="shared" ref="U872:U878" si="310">IF($R872="志工",$AC872*2,IF($R872="網路報名",$AC872,0))</f>
        <v>10</v>
      </c>
      <c r="V872" t="s">
        <v>5002</v>
      </c>
      <c r="W872" t="s">
        <v>5004</v>
      </c>
      <c r="X872" s="25" t="s">
        <v>923</v>
      </c>
      <c r="Y872">
        <v>2</v>
      </c>
      <c r="Z872">
        <v>107</v>
      </c>
      <c r="AA872">
        <v>1</v>
      </c>
      <c r="AB872">
        <v>1</v>
      </c>
      <c r="AC872">
        <v>10</v>
      </c>
      <c r="AD872" t="s">
        <v>30</v>
      </c>
      <c r="AE872" s="74" t="str">
        <f t="shared" si="303"/>
        <v>b05701117陳宥安</v>
      </c>
      <c r="AF872" s="74">
        <f t="shared" ref="AF872:AF935" si="311">IF($R872="網路報名",IF($P872="否",1,0),0)</f>
        <v>0</v>
      </c>
      <c r="AG872" s="74">
        <f t="shared" si="304"/>
        <v>1</v>
      </c>
      <c r="AH872" s="74">
        <f t="shared" ref="AH872:AH935" si="312">IF(R872="志工",AC872*2,IF(AG872=1,AC872,0))</f>
        <v>10</v>
      </c>
      <c r="AI872" s="74">
        <f t="shared" ref="AI872:AI935" si="313">IF(AB872=1,IF(AF872=1,1,0),0)</f>
        <v>0</v>
      </c>
      <c r="AJ872" s="74">
        <f t="shared" ref="AJ872:AJ935" si="314">IF(R872="現場報名",1,0)</f>
        <v>0</v>
      </c>
      <c r="AK872" s="74">
        <f t="shared" ref="AK872:AK935" si="315">IF(R872="志工",1,0)</f>
        <v>0</v>
      </c>
      <c r="AL872" s="73" t="str">
        <f t="shared" ref="AL872:AL935" si="316">IF($F872="學生",IF($I872="學士班","系","所"),"其他")</f>
        <v>系</v>
      </c>
      <c r="AM872" s="73" t="str">
        <f>IF($F872="學生",VLOOKUP($H872,系所名稱!$B$1:$D$122,3,FALSE),"非在校生")</f>
        <v>財金</v>
      </c>
      <c r="AN872" s="74" t="str">
        <f t="shared" ref="AN872:AN935" si="317">IF($AM872="EMBA","EMBA",IF($AM872="GMBA","GMBA",IF($AM872="EiMBA","EiMBA",IF($AM872="其他","其他系所",IF($AM872="非在校生","其他",CONCATENATE($AM872,$AL872))))))</f>
        <v>財金系</v>
      </c>
      <c r="AO872" s="74" t="str">
        <f t="shared" ref="AO872:AO935" si="318">IF($AN872="會計所","會研所",$AN872)</f>
        <v>財金系</v>
      </c>
    </row>
    <row r="873" spans="1:41">
      <c r="A873" t="s">
        <v>2226</v>
      </c>
      <c r="B873" t="s">
        <v>950</v>
      </c>
      <c r="C873" t="s">
        <v>951</v>
      </c>
      <c r="D873" t="s">
        <v>38</v>
      </c>
      <c r="E873" t="s">
        <v>952</v>
      </c>
      <c r="F873" t="s">
        <v>23</v>
      </c>
      <c r="G873" t="s">
        <v>24</v>
      </c>
      <c r="H873" t="s">
        <v>257</v>
      </c>
      <c r="I873" t="s">
        <v>41</v>
      </c>
      <c r="J873">
        <v>988158860</v>
      </c>
      <c r="K873" t="s">
        <v>953</v>
      </c>
      <c r="L873" t="s">
        <v>28</v>
      </c>
      <c r="M873" t="s">
        <v>29</v>
      </c>
      <c r="N873">
        <f t="shared" si="308"/>
        <v>0</v>
      </c>
      <c r="O873">
        <f t="shared" si="309"/>
        <v>1</v>
      </c>
      <c r="P873" t="s">
        <v>29</v>
      </c>
      <c r="R873" t="s">
        <v>2017</v>
      </c>
      <c r="S873" t="s">
        <v>954</v>
      </c>
      <c r="T873" t="s">
        <v>955</v>
      </c>
      <c r="U873">
        <f t="shared" si="310"/>
        <v>10</v>
      </c>
      <c r="V873" t="s">
        <v>5002</v>
      </c>
      <c r="W873" t="s">
        <v>5004</v>
      </c>
      <c r="X873" s="25" t="s">
        <v>1996</v>
      </c>
      <c r="Y873">
        <v>2</v>
      </c>
      <c r="Z873">
        <v>107</v>
      </c>
      <c r="AA873">
        <v>1</v>
      </c>
      <c r="AB873">
        <v>1</v>
      </c>
      <c r="AC873">
        <v>10</v>
      </c>
      <c r="AD873" t="s">
        <v>30</v>
      </c>
      <c r="AE873" s="74" t="str">
        <f t="shared" si="303"/>
        <v>b05701117陳宥安</v>
      </c>
      <c r="AF873" s="74">
        <f t="shared" si="311"/>
        <v>0</v>
      </c>
      <c r="AG873" s="74">
        <f t="shared" si="304"/>
        <v>1</v>
      </c>
      <c r="AH873" s="74">
        <f t="shared" si="312"/>
        <v>10</v>
      </c>
      <c r="AI873" s="74">
        <f t="shared" si="313"/>
        <v>0</v>
      </c>
      <c r="AJ873" s="74">
        <f t="shared" si="314"/>
        <v>0</v>
      </c>
      <c r="AK873" s="74">
        <f t="shared" si="315"/>
        <v>0</v>
      </c>
      <c r="AL873" s="73" t="str">
        <f t="shared" si="316"/>
        <v>系</v>
      </c>
      <c r="AM873" s="73" t="str">
        <f>IF($F873="學生",VLOOKUP($H873,系所名稱!$B$1:$D$122,3,FALSE),"非在校生")</f>
        <v>財金</v>
      </c>
      <c r="AN873" s="74" t="str">
        <f t="shared" si="317"/>
        <v>財金系</v>
      </c>
      <c r="AO873" s="74" t="str">
        <f t="shared" si="318"/>
        <v>財金系</v>
      </c>
    </row>
    <row r="874" spans="1:41">
      <c r="A874" t="s">
        <v>949</v>
      </c>
      <c r="B874" t="s">
        <v>950</v>
      </c>
      <c r="C874" t="s">
        <v>951</v>
      </c>
      <c r="D874" t="s">
        <v>38</v>
      </c>
      <c r="E874" t="s">
        <v>952</v>
      </c>
      <c r="F874" t="s">
        <v>23</v>
      </c>
      <c r="G874" t="s">
        <v>24</v>
      </c>
      <c r="H874" t="s">
        <v>257</v>
      </c>
      <c r="I874" t="s">
        <v>41</v>
      </c>
      <c r="J874">
        <v>988158860</v>
      </c>
      <c r="K874" t="s">
        <v>953</v>
      </c>
      <c r="L874" t="s">
        <v>28</v>
      </c>
      <c r="M874" t="s">
        <v>29</v>
      </c>
      <c r="N874">
        <f t="shared" si="308"/>
        <v>0</v>
      </c>
      <c r="O874">
        <f t="shared" si="309"/>
        <v>1</v>
      </c>
      <c r="P874" t="s">
        <v>29</v>
      </c>
      <c r="R874" t="s">
        <v>2794</v>
      </c>
      <c r="S874" t="s">
        <v>954</v>
      </c>
      <c r="T874" t="s">
        <v>955</v>
      </c>
      <c r="U874">
        <f t="shared" si="310"/>
        <v>10</v>
      </c>
      <c r="V874" t="s">
        <v>5002</v>
      </c>
      <c r="W874" t="s">
        <v>5004</v>
      </c>
      <c r="X874" s="25" t="s">
        <v>3292</v>
      </c>
      <c r="Y874">
        <v>2</v>
      </c>
      <c r="Z874">
        <v>107</v>
      </c>
      <c r="AA874">
        <v>1</v>
      </c>
      <c r="AB874">
        <v>1</v>
      </c>
      <c r="AC874">
        <v>10</v>
      </c>
      <c r="AD874" t="s">
        <v>30</v>
      </c>
      <c r="AE874" s="74" t="str">
        <f t="shared" si="303"/>
        <v>b05701117陳宥安</v>
      </c>
      <c r="AF874" s="74">
        <f t="shared" si="311"/>
        <v>0</v>
      </c>
      <c r="AG874" s="74">
        <f t="shared" si="304"/>
        <v>1</v>
      </c>
      <c r="AH874" s="74">
        <f t="shared" si="312"/>
        <v>10</v>
      </c>
      <c r="AI874" s="74">
        <f t="shared" si="313"/>
        <v>0</v>
      </c>
      <c r="AJ874" s="74">
        <f t="shared" si="314"/>
        <v>0</v>
      </c>
      <c r="AK874" s="74">
        <f t="shared" si="315"/>
        <v>0</v>
      </c>
      <c r="AL874" s="73" t="str">
        <f t="shared" si="316"/>
        <v>系</v>
      </c>
      <c r="AM874" s="73" t="str">
        <f>IF($F874="學生",VLOOKUP($H874,系所名稱!$B$1:$D$122,3,FALSE),"非在校生")</f>
        <v>財金</v>
      </c>
      <c r="AN874" s="74" t="str">
        <f t="shared" si="317"/>
        <v>財金系</v>
      </c>
      <c r="AO874" s="74" t="str">
        <f t="shared" si="318"/>
        <v>財金系</v>
      </c>
    </row>
    <row r="875" spans="1:41">
      <c r="A875" t="s">
        <v>4078</v>
      </c>
      <c r="B875" t="s">
        <v>950</v>
      </c>
      <c r="C875" t="s">
        <v>951</v>
      </c>
      <c r="D875" t="s">
        <v>38</v>
      </c>
      <c r="E875" t="s">
        <v>952</v>
      </c>
      <c r="F875" t="s">
        <v>23</v>
      </c>
      <c r="G875" t="s">
        <v>24</v>
      </c>
      <c r="H875" t="s">
        <v>257</v>
      </c>
      <c r="I875" t="s">
        <v>41</v>
      </c>
      <c r="J875">
        <v>988158860</v>
      </c>
      <c r="K875" t="s">
        <v>953</v>
      </c>
      <c r="L875" t="s">
        <v>28</v>
      </c>
      <c r="M875" t="s">
        <v>29</v>
      </c>
      <c r="N875">
        <f t="shared" si="308"/>
        <v>0</v>
      </c>
      <c r="O875">
        <f t="shared" si="309"/>
        <v>1</v>
      </c>
      <c r="P875" t="s">
        <v>29</v>
      </c>
      <c r="R875" t="s">
        <v>31</v>
      </c>
      <c r="S875" t="s">
        <v>954</v>
      </c>
      <c r="T875" t="s">
        <v>955</v>
      </c>
      <c r="U875">
        <f t="shared" si="310"/>
        <v>10</v>
      </c>
      <c r="V875" t="s">
        <v>5002</v>
      </c>
      <c r="W875" t="s">
        <v>5004</v>
      </c>
      <c r="X875" s="25" t="s">
        <v>3816</v>
      </c>
      <c r="Y875">
        <v>2</v>
      </c>
      <c r="Z875">
        <v>107</v>
      </c>
      <c r="AA875">
        <v>1</v>
      </c>
      <c r="AB875">
        <v>1</v>
      </c>
      <c r="AC875">
        <v>10</v>
      </c>
      <c r="AD875" t="s">
        <v>30</v>
      </c>
      <c r="AE875" s="74" t="str">
        <f t="shared" si="303"/>
        <v>b05701117陳宥安</v>
      </c>
      <c r="AF875" s="74">
        <f t="shared" si="311"/>
        <v>0</v>
      </c>
      <c r="AG875" s="74">
        <f t="shared" si="304"/>
        <v>1</v>
      </c>
      <c r="AH875" s="74">
        <f t="shared" si="312"/>
        <v>10</v>
      </c>
      <c r="AI875" s="74">
        <f t="shared" si="313"/>
        <v>0</v>
      </c>
      <c r="AJ875" s="74">
        <f t="shared" si="314"/>
        <v>0</v>
      </c>
      <c r="AK875" s="74">
        <f t="shared" si="315"/>
        <v>0</v>
      </c>
      <c r="AL875" s="73" t="str">
        <f t="shared" si="316"/>
        <v>系</v>
      </c>
      <c r="AM875" s="73" t="str">
        <f>IF($F875="學生",VLOOKUP($H875,系所名稱!$B$1:$D$122,3,FALSE),"非在校生")</f>
        <v>財金</v>
      </c>
      <c r="AN875" s="74" t="str">
        <f t="shared" si="317"/>
        <v>財金系</v>
      </c>
      <c r="AO875" s="74" t="str">
        <f t="shared" si="318"/>
        <v>財金系</v>
      </c>
    </row>
    <row r="876" spans="1:41">
      <c r="A876" t="s">
        <v>3849</v>
      </c>
      <c r="B876" t="s">
        <v>3850</v>
      </c>
      <c r="C876" t="s">
        <v>3851</v>
      </c>
      <c r="D876" t="s">
        <v>38</v>
      </c>
      <c r="E876" t="s">
        <v>57</v>
      </c>
      <c r="F876" t="s">
        <v>23</v>
      </c>
      <c r="G876" t="s">
        <v>24</v>
      </c>
      <c r="H876" t="s">
        <v>257</v>
      </c>
      <c r="I876" t="s">
        <v>41</v>
      </c>
      <c r="J876">
        <v>978125139</v>
      </c>
      <c r="K876" t="s">
        <v>3852</v>
      </c>
      <c r="L876" t="s">
        <v>28</v>
      </c>
      <c r="M876" t="s">
        <v>30</v>
      </c>
      <c r="N876">
        <f t="shared" si="308"/>
        <v>1</v>
      </c>
      <c r="O876">
        <f t="shared" si="309"/>
        <v>0</v>
      </c>
      <c r="P876" t="s">
        <v>30</v>
      </c>
      <c r="R876" t="s">
        <v>3818</v>
      </c>
      <c r="S876" t="s">
        <v>3853</v>
      </c>
      <c r="T876" t="s">
        <v>3854</v>
      </c>
      <c r="U876">
        <f t="shared" si="310"/>
        <v>10</v>
      </c>
      <c r="V876" t="s">
        <v>5002</v>
      </c>
      <c r="W876" t="s">
        <v>5004</v>
      </c>
      <c r="X876" s="25" t="s">
        <v>3816</v>
      </c>
      <c r="Y876">
        <v>2</v>
      </c>
      <c r="Z876">
        <v>107</v>
      </c>
      <c r="AA876">
        <v>1</v>
      </c>
      <c r="AB876">
        <v>1</v>
      </c>
      <c r="AC876">
        <v>10</v>
      </c>
      <c r="AD876" t="s">
        <v>2783</v>
      </c>
      <c r="AE876" s="74" t="str">
        <f t="shared" si="303"/>
        <v>b05703104陳建元</v>
      </c>
      <c r="AF876" s="74">
        <f t="shared" si="311"/>
        <v>1</v>
      </c>
      <c r="AG876" s="74">
        <f t="shared" si="304"/>
        <v>0</v>
      </c>
      <c r="AH876" s="74">
        <f t="shared" si="312"/>
        <v>0</v>
      </c>
      <c r="AI876" s="74">
        <f t="shared" si="313"/>
        <v>1</v>
      </c>
      <c r="AJ876" s="74">
        <f t="shared" si="314"/>
        <v>0</v>
      </c>
      <c r="AK876" s="74">
        <f t="shared" si="315"/>
        <v>0</v>
      </c>
      <c r="AL876" s="73" t="str">
        <f t="shared" si="316"/>
        <v>系</v>
      </c>
      <c r="AM876" s="73" t="str">
        <f>IF($F876="學生",VLOOKUP($H876,系所名稱!$B$1:$D$122,3,FALSE),"非在校生")</f>
        <v>財金</v>
      </c>
      <c r="AN876" s="74" t="str">
        <f t="shared" si="317"/>
        <v>財金系</v>
      </c>
      <c r="AO876" s="74" t="str">
        <f t="shared" si="318"/>
        <v>財金系</v>
      </c>
    </row>
    <row r="877" spans="1:41">
      <c r="A877" t="s">
        <v>2735</v>
      </c>
      <c r="B877" t="s">
        <v>2750</v>
      </c>
      <c r="C877" t="s">
        <v>2751</v>
      </c>
      <c r="D877" t="s">
        <v>21</v>
      </c>
      <c r="E877" t="s">
        <v>2752</v>
      </c>
      <c r="F877" t="s">
        <v>23</v>
      </c>
      <c r="G877" t="s">
        <v>24</v>
      </c>
      <c r="H877" t="s">
        <v>257</v>
      </c>
      <c r="I877" t="s">
        <v>41</v>
      </c>
      <c r="J877">
        <v>979239815</v>
      </c>
      <c r="K877" t="s">
        <v>2753</v>
      </c>
      <c r="L877" t="s">
        <v>28</v>
      </c>
      <c r="M877" t="s">
        <v>29</v>
      </c>
      <c r="N877">
        <f t="shared" si="308"/>
        <v>0</v>
      </c>
      <c r="O877">
        <f t="shared" si="309"/>
        <v>0</v>
      </c>
      <c r="P877" t="s">
        <v>29</v>
      </c>
      <c r="R877" s="78" t="s">
        <v>2643</v>
      </c>
      <c r="T877" t="s">
        <v>2754</v>
      </c>
      <c r="U877">
        <f t="shared" si="310"/>
        <v>0</v>
      </c>
      <c r="V877" t="s">
        <v>5002</v>
      </c>
      <c r="W877" t="s">
        <v>5004</v>
      </c>
      <c r="X877" s="25" t="s">
        <v>1996</v>
      </c>
      <c r="Y877">
        <v>2</v>
      </c>
      <c r="Z877">
        <v>107</v>
      </c>
      <c r="AA877">
        <v>1</v>
      </c>
      <c r="AB877">
        <v>1</v>
      </c>
      <c r="AC877">
        <v>10</v>
      </c>
      <c r="AE877" s="74" t="str">
        <f t="shared" si="303"/>
        <v>b06703106陳律倢</v>
      </c>
      <c r="AF877" s="74">
        <f t="shared" si="311"/>
        <v>0</v>
      </c>
      <c r="AG877" s="74">
        <f t="shared" si="304"/>
        <v>0</v>
      </c>
      <c r="AH877" s="74">
        <f t="shared" si="312"/>
        <v>0</v>
      </c>
      <c r="AI877" s="74">
        <f t="shared" si="313"/>
        <v>0</v>
      </c>
      <c r="AJ877" s="74">
        <f t="shared" si="314"/>
        <v>1</v>
      </c>
      <c r="AK877" s="74">
        <f t="shared" si="315"/>
        <v>0</v>
      </c>
      <c r="AL877" s="73" t="str">
        <f t="shared" si="316"/>
        <v>系</v>
      </c>
      <c r="AM877" s="73" t="str">
        <f>IF($F877="學生",VLOOKUP($H877,系所名稱!$B$1:$D$122,3,FALSE),"非在校生")</f>
        <v>財金</v>
      </c>
      <c r="AN877" s="74" t="str">
        <f t="shared" si="317"/>
        <v>財金系</v>
      </c>
      <c r="AO877" s="74" t="str">
        <f t="shared" si="318"/>
        <v>財金系</v>
      </c>
    </row>
    <row r="878" spans="1:41">
      <c r="A878" t="s">
        <v>4079</v>
      </c>
      <c r="B878" t="s">
        <v>2750</v>
      </c>
      <c r="C878" t="s">
        <v>2751</v>
      </c>
      <c r="D878" t="s">
        <v>21</v>
      </c>
      <c r="E878" t="s">
        <v>2752</v>
      </c>
      <c r="F878" t="s">
        <v>23</v>
      </c>
      <c r="G878" t="s">
        <v>24</v>
      </c>
      <c r="H878" t="s">
        <v>257</v>
      </c>
      <c r="I878" t="s">
        <v>41</v>
      </c>
      <c r="J878">
        <v>979239815</v>
      </c>
      <c r="K878" t="s">
        <v>2753</v>
      </c>
      <c r="L878" t="s">
        <v>28</v>
      </c>
      <c r="M878" t="s">
        <v>30</v>
      </c>
      <c r="N878">
        <f t="shared" si="308"/>
        <v>0</v>
      </c>
      <c r="O878">
        <f t="shared" si="309"/>
        <v>1</v>
      </c>
      <c r="P878" t="s">
        <v>29</v>
      </c>
      <c r="R878" t="s">
        <v>31</v>
      </c>
      <c r="S878" t="s">
        <v>4080</v>
      </c>
      <c r="T878" t="s">
        <v>2754</v>
      </c>
      <c r="U878">
        <f t="shared" si="310"/>
        <v>10</v>
      </c>
      <c r="V878" t="s">
        <v>5002</v>
      </c>
      <c r="W878" t="s">
        <v>5004</v>
      </c>
      <c r="X878" s="25" t="s">
        <v>3816</v>
      </c>
      <c r="Y878">
        <v>2</v>
      </c>
      <c r="Z878">
        <v>107</v>
      </c>
      <c r="AA878">
        <v>1</v>
      </c>
      <c r="AB878">
        <v>1</v>
      </c>
      <c r="AC878">
        <v>10</v>
      </c>
      <c r="AD878" t="s">
        <v>30</v>
      </c>
      <c r="AE878" s="74" t="str">
        <f t="shared" si="303"/>
        <v>b06703106陳律倢</v>
      </c>
      <c r="AF878" s="74">
        <f t="shared" si="311"/>
        <v>0</v>
      </c>
      <c r="AG878" s="74">
        <f t="shared" si="304"/>
        <v>1</v>
      </c>
      <c r="AH878" s="74">
        <f t="shared" si="312"/>
        <v>10</v>
      </c>
      <c r="AI878" s="74">
        <f t="shared" si="313"/>
        <v>0</v>
      </c>
      <c r="AJ878" s="74">
        <f t="shared" si="314"/>
        <v>0</v>
      </c>
      <c r="AK878" s="74">
        <f t="shared" si="315"/>
        <v>0</v>
      </c>
      <c r="AL878" s="73" t="str">
        <f t="shared" si="316"/>
        <v>系</v>
      </c>
      <c r="AM878" s="73" t="str">
        <f>IF($F878="學生",VLOOKUP($H878,系所名稱!$B$1:$D$122,3,FALSE),"非在校生")</f>
        <v>財金</v>
      </c>
      <c r="AN878" s="74" t="str">
        <f t="shared" si="317"/>
        <v>財金系</v>
      </c>
      <c r="AO878" s="74" t="str">
        <f t="shared" si="318"/>
        <v>財金系</v>
      </c>
    </row>
    <row r="879" spans="1:41">
      <c r="A879" t="s">
        <v>5571</v>
      </c>
      <c r="B879" t="s">
        <v>2750</v>
      </c>
      <c r="C879" t="s">
        <v>2751</v>
      </c>
      <c r="D879" t="s">
        <v>21</v>
      </c>
      <c r="E879" t="s">
        <v>2752</v>
      </c>
      <c r="F879" t="s">
        <v>23</v>
      </c>
      <c r="G879" t="s">
        <v>24</v>
      </c>
      <c r="H879" t="s">
        <v>257</v>
      </c>
      <c r="I879" t="s">
        <v>41</v>
      </c>
      <c r="J879">
        <v>979239815</v>
      </c>
      <c r="K879" t="s">
        <v>2753</v>
      </c>
      <c r="L879" t="s">
        <v>28</v>
      </c>
      <c r="M879" t="s">
        <v>30</v>
      </c>
      <c r="N879" t="s">
        <v>4952</v>
      </c>
      <c r="P879" t="s">
        <v>29</v>
      </c>
      <c r="R879" t="s">
        <v>5385</v>
      </c>
      <c r="S879" t="s">
        <v>5572</v>
      </c>
      <c r="T879" t="s">
        <v>2754</v>
      </c>
      <c r="U879">
        <v>6</v>
      </c>
      <c r="V879" t="s">
        <v>5386</v>
      </c>
      <c r="W879" t="s">
        <v>5387</v>
      </c>
      <c r="X879" s="25" t="s">
        <v>5388</v>
      </c>
      <c r="Y879">
        <v>2</v>
      </c>
      <c r="Z879">
        <v>107</v>
      </c>
      <c r="AA879">
        <v>1</v>
      </c>
      <c r="AB879">
        <v>1</v>
      </c>
      <c r="AC879">
        <v>10</v>
      </c>
      <c r="AD879" t="s">
        <v>30</v>
      </c>
      <c r="AE879" s="74" t="str">
        <f t="shared" si="303"/>
        <v>b06703106陳律倢</v>
      </c>
      <c r="AF879" s="74">
        <f t="shared" si="311"/>
        <v>0</v>
      </c>
      <c r="AG879" s="74">
        <f t="shared" si="304"/>
        <v>1</v>
      </c>
      <c r="AH879" s="74">
        <f t="shared" si="312"/>
        <v>10</v>
      </c>
      <c r="AI879" s="74">
        <f t="shared" si="313"/>
        <v>0</v>
      </c>
      <c r="AJ879" s="74">
        <f t="shared" si="314"/>
        <v>0</v>
      </c>
      <c r="AK879" s="74">
        <f t="shared" si="315"/>
        <v>0</v>
      </c>
      <c r="AL879" s="73" t="str">
        <f t="shared" si="316"/>
        <v>系</v>
      </c>
      <c r="AM879" s="73" t="str">
        <f>IF($F879="學生",VLOOKUP($H879,系所名稱!$B$1:$D$122,3,FALSE),"非在校生")</f>
        <v>財金</v>
      </c>
      <c r="AN879" s="74" t="str">
        <f t="shared" si="317"/>
        <v>財金系</v>
      </c>
      <c r="AO879" s="74" t="str">
        <f t="shared" si="318"/>
        <v>財金系</v>
      </c>
    </row>
    <row r="880" spans="1:41">
      <c r="A880" t="s">
        <v>6752</v>
      </c>
      <c r="B880" t="s">
        <v>2750</v>
      </c>
      <c r="C880" t="s">
        <v>2751</v>
      </c>
      <c r="D880" t="s">
        <v>21</v>
      </c>
      <c r="E880" t="s">
        <v>2752</v>
      </c>
      <c r="F880" t="s">
        <v>23</v>
      </c>
      <c r="G880" t="s">
        <v>24</v>
      </c>
      <c r="H880" t="s">
        <v>257</v>
      </c>
      <c r="I880" t="s">
        <v>41</v>
      </c>
      <c r="J880">
        <v>979239815</v>
      </c>
      <c r="K880" t="s">
        <v>2753</v>
      </c>
      <c r="L880" t="s">
        <v>28</v>
      </c>
      <c r="M880" t="s">
        <v>29</v>
      </c>
      <c r="N880" t="s">
        <v>4952</v>
      </c>
      <c r="P880" t="s">
        <v>29</v>
      </c>
      <c r="R880" t="s">
        <v>6732</v>
      </c>
      <c r="T880" t="s">
        <v>6753</v>
      </c>
      <c r="U880">
        <v>6</v>
      </c>
      <c r="V880" t="s">
        <v>6735</v>
      </c>
      <c r="W880" t="s">
        <v>6736</v>
      </c>
      <c r="X880" s="25" t="s">
        <v>6737</v>
      </c>
      <c r="Y880">
        <v>2</v>
      </c>
      <c r="Z880">
        <v>107</v>
      </c>
      <c r="AA880">
        <v>1</v>
      </c>
      <c r="AB880">
        <v>1</v>
      </c>
      <c r="AC880">
        <v>10</v>
      </c>
      <c r="AD880" t="s">
        <v>29</v>
      </c>
      <c r="AE880" s="74" t="str">
        <f t="shared" si="303"/>
        <v>B06703106陳律倢</v>
      </c>
      <c r="AF880" s="74">
        <f t="shared" si="311"/>
        <v>0</v>
      </c>
      <c r="AG880" s="74">
        <f t="shared" si="304"/>
        <v>1</v>
      </c>
      <c r="AH880" s="74">
        <f t="shared" si="312"/>
        <v>10</v>
      </c>
      <c r="AI880" s="74">
        <f t="shared" si="313"/>
        <v>0</v>
      </c>
      <c r="AJ880" s="74">
        <f t="shared" si="314"/>
        <v>0</v>
      </c>
      <c r="AK880" s="74">
        <f t="shared" si="315"/>
        <v>0</v>
      </c>
      <c r="AL880" s="73" t="str">
        <f t="shared" si="316"/>
        <v>系</v>
      </c>
      <c r="AM880" s="73" t="str">
        <f>IF($F880="學生",VLOOKUP($H880,系所名稱!$B$1:$D$122,3,FALSE),"非在校生")</f>
        <v>財金</v>
      </c>
      <c r="AN880" s="74" t="str">
        <f t="shared" si="317"/>
        <v>財金系</v>
      </c>
      <c r="AO880" s="74" t="str">
        <f t="shared" si="318"/>
        <v>財金系</v>
      </c>
    </row>
    <row r="881" spans="1:41">
      <c r="A881" t="s">
        <v>2213</v>
      </c>
      <c r="B881" t="s">
        <v>2214</v>
      </c>
      <c r="C881" t="s">
        <v>2215</v>
      </c>
      <c r="D881" t="s">
        <v>21</v>
      </c>
      <c r="E881" t="s">
        <v>2216</v>
      </c>
      <c r="F881" t="s">
        <v>23</v>
      </c>
      <c r="G881" t="s">
        <v>24</v>
      </c>
      <c r="H881" t="s">
        <v>40</v>
      </c>
      <c r="I881" t="s">
        <v>50</v>
      </c>
      <c r="J881">
        <v>923260512</v>
      </c>
      <c r="K881" t="s">
        <v>2217</v>
      </c>
      <c r="L881" t="s">
        <v>28</v>
      </c>
      <c r="M881" t="s">
        <v>30</v>
      </c>
      <c r="N881">
        <f>IF($R881="網路報名",IF($P881="否",1,0),0)</f>
        <v>0</v>
      </c>
      <c r="O881">
        <f>IF($R881="網路報名",IF($P881="是",1,0),0)</f>
        <v>1</v>
      </c>
      <c r="P881" t="s">
        <v>29</v>
      </c>
      <c r="R881" t="s">
        <v>2021</v>
      </c>
      <c r="S881" t="s">
        <v>2218</v>
      </c>
      <c r="T881" t="s">
        <v>2219</v>
      </c>
      <c r="U881">
        <f>IF($R881="志工",$AC881*2,IF($R881="網路報名",$AC881,0))</f>
        <v>10</v>
      </c>
      <c r="V881" t="s">
        <v>5002</v>
      </c>
      <c r="W881" t="s">
        <v>5004</v>
      </c>
      <c r="X881" s="25" t="s">
        <v>1996</v>
      </c>
      <c r="Y881">
        <v>2</v>
      </c>
      <c r="Z881">
        <v>107</v>
      </c>
      <c r="AA881">
        <v>1</v>
      </c>
      <c r="AB881">
        <v>1</v>
      </c>
      <c r="AC881">
        <v>10</v>
      </c>
      <c r="AD881" t="s">
        <v>29</v>
      </c>
      <c r="AE881" s="74" t="str">
        <f t="shared" si="303"/>
        <v>r07724009陳思吟</v>
      </c>
      <c r="AF881" s="74">
        <f t="shared" si="311"/>
        <v>0</v>
      </c>
      <c r="AG881" s="74">
        <f t="shared" si="304"/>
        <v>1</v>
      </c>
      <c r="AH881" s="74">
        <f t="shared" si="312"/>
        <v>10</v>
      </c>
      <c r="AI881" s="74">
        <f t="shared" si="313"/>
        <v>0</v>
      </c>
      <c r="AJ881" s="74">
        <f t="shared" si="314"/>
        <v>0</v>
      </c>
      <c r="AK881" s="74">
        <f t="shared" si="315"/>
        <v>0</v>
      </c>
      <c r="AL881" s="73" t="str">
        <f t="shared" si="316"/>
        <v>所</v>
      </c>
      <c r="AM881" s="73" t="str">
        <f>IF($F881="學生",VLOOKUP($H881,系所名稱!$B$1:$D$122,3,FALSE),"非在校生")</f>
        <v>國企</v>
      </c>
      <c r="AN881" s="74" t="str">
        <f t="shared" si="317"/>
        <v>國企所</v>
      </c>
      <c r="AO881" s="74" t="str">
        <f t="shared" si="318"/>
        <v>國企所</v>
      </c>
    </row>
    <row r="882" spans="1:41">
      <c r="A882" t="s">
        <v>5130</v>
      </c>
      <c r="B882" t="s">
        <v>2214</v>
      </c>
      <c r="C882" t="s">
        <v>2215</v>
      </c>
      <c r="D882" t="s">
        <v>21</v>
      </c>
      <c r="E882" t="s">
        <v>2216</v>
      </c>
      <c r="F882" t="s">
        <v>23</v>
      </c>
      <c r="G882" t="s">
        <v>24</v>
      </c>
      <c r="H882" t="s">
        <v>40</v>
      </c>
      <c r="I882" t="s">
        <v>50</v>
      </c>
      <c r="J882">
        <v>923260512</v>
      </c>
      <c r="K882" t="s">
        <v>2217</v>
      </c>
      <c r="L882" t="s">
        <v>28</v>
      </c>
      <c r="M882" t="s">
        <v>29</v>
      </c>
      <c r="N882" t="s">
        <v>4952</v>
      </c>
      <c r="P882" t="s">
        <v>29</v>
      </c>
      <c r="R882" t="s">
        <v>5008</v>
      </c>
      <c r="T882" t="s">
        <v>2219</v>
      </c>
      <c r="V882" t="s">
        <v>5232</v>
      </c>
      <c r="W882" t="s">
        <v>5233</v>
      </c>
      <c r="X882" s="25" t="s">
        <v>5234</v>
      </c>
      <c r="Y882">
        <v>2</v>
      </c>
      <c r="Z882">
        <v>107</v>
      </c>
      <c r="AA882">
        <v>1</v>
      </c>
      <c r="AB882">
        <v>0</v>
      </c>
      <c r="AC882">
        <v>0</v>
      </c>
      <c r="AE882" s="74" t="str">
        <f t="shared" si="303"/>
        <v>r07724009陳思吟</v>
      </c>
      <c r="AF882" s="74">
        <f t="shared" si="311"/>
        <v>0</v>
      </c>
      <c r="AG882" s="74">
        <f t="shared" si="304"/>
        <v>1</v>
      </c>
      <c r="AH882" s="74">
        <f t="shared" si="312"/>
        <v>0</v>
      </c>
      <c r="AI882" s="74">
        <f t="shared" si="313"/>
        <v>0</v>
      </c>
      <c r="AJ882" s="74">
        <f t="shared" si="314"/>
        <v>0</v>
      </c>
      <c r="AK882" s="74">
        <f t="shared" si="315"/>
        <v>0</v>
      </c>
      <c r="AL882" s="73" t="str">
        <f t="shared" si="316"/>
        <v>所</v>
      </c>
      <c r="AM882" s="73" t="str">
        <f>IF($F882="學生",VLOOKUP($H882,系所名稱!$B$1:$D$122,3,FALSE),"非在校生")</f>
        <v>國企</v>
      </c>
      <c r="AN882" s="74" t="str">
        <f t="shared" si="317"/>
        <v>國企所</v>
      </c>
      <c r="AO882" s="74" t="str">
        <f t="shared" si="318"/>
        <v>國企所</v>
      </c>
    </row>
    <row r="883" spans="1:41">
      <c r="A883" t="s">
        <v>5681</v>
      </c>
      <c r="B883" t="s">
        <v>2214</v>
      </c>
      <c r="C883" t="s">
        <v>2215</v>
      </c>
      <c r="D883" t="s">
        <v>21</v>
      </c>
      <c r="E883" t="s">
        <v>2216</v>
      </c>
      <c r="F883" t="s">
        <v>23</v>
      </c>
      <c r="G883" t="s">
        <v>24</v>
      </c>
      <c r="H883" t="s">
        <v>40</v>
      </c>
      <c r="I883" t="s">
        <v>50</v>
      </c>
      <c r="J883">
        <v>923260512</v>
      </c>
      <c r="K883" t="s">
        <v>5682</v>
      </c>
      <c r="L883" t="s">
        <v>28</v>
      </c>
      <c r="M883" t="s">
        <v>30</v>
      </c>
      <c r="N883" t="s">
        <v>4952</v>
      </c>
      <c r="P883" t="s">
        <v>29</v>
      </c>
      <c r="R883" t="s">
        <v>31</v>
      </c>
      <c r="S883" t="s">
        <v>5683</v>
      </c>
      <c r="T883" t="s">
        <v>2219</v>
      </c>
      <c r="U883">
        <v>6</v>
      </c>
      <c r="V883" t="s">
        <v>719</v>
      </c>
      <c r="W883" t="s">
        <v>5004</v>
      </c>
      <c r="X883" s="25" t="s">
        <v>5679</v>
      </c>
      <c r="Y883">
        <v>2</v>
      </c>
      <c r="Z883">
        <v>107</v>
      </c>
      <c r="AA883">
        <v>1</v>
      </c>
      <c r="AB883">
        <v>1</v>
      </c>
      <c r="AC883">
        <v>10</v>
      </c>
      <c r="AD883" t="s">
        <v>29</v>
      </c>
      <c r="AE883" s="74" t="str">
        <f t="shared" si="303"/>
        <v>r07724009陳思吟</v>
      </c>
      <c r="AF883" s="74">
        <f t="shared" si="311"/>
        <v>0</v>
      </c>
      <c r="AG883" s="74">
        <f t="shared" si="304"/>
        <v>1</v>
      </c>
      <c r="AH883" s="74">
        <f t="shared" si="312"/>
        <v>10</v>
      </c>
      <c r="AI883" s="74">
        <f t="shared" si="313"/>
        <v>0</v>
      </c>
      <c r="AJ883" s="74">
        <f t="shared" si="314"/>
        <v>0</v>
      </c>
      <c r="AK883" s="74">
        <f t="shared" si="315"/>
        <v>0</v>
      </c>
      <c r="AL883" s="73" t="str">
        <f t="shared" si="316"/>
        <v>所</v>
      </c>
      <c r="AM883" s="73" t="str">
        <f>IF($F883="學生",VLOOKUP($H883,系所名稱!$B$1:$D$122,3,FALSE),"非在校生")</f>
        <v>國企</v>
      </c>
      <c r="AN883" s="74" t="str">
        <f t="shared" si="317"/>
        <v>國企所</v>
      </c>
      <c r="AO883" s="74" t="str">
        <f t="shared" si="318"/>
        <v>國企所</v>
      </c>
    </row>
    <row r="884" spans="1:41">
      <c r="A884" t="s">
        <v>6057</v>
      </c>
      <c r="B884" t="s">
        <v>2214</v>
      </c>
      <c r="C884" t="s">
        <v>2215</v>
      </c>
      <c r="D884" t="s">
        <v>21</v>
      </c>
      <c r="E884" t="s">
        <v>2216</v>
      </c>
      <c r="F884" t="s">
        <v>23</v>
      </c>
      <c r="G884" t="s">
        <v>24</v>
      </c>
      <c r="H884" t="s">
        <v>40</v>
      </c>
      <c r="I884" t="s">
        <v>50</v>
      </c>
      <c r="J884">
        <v>923260512</v>
      </c>
      <c r="K884" t="s">
        <v>5682</v>
      </c>
      <c r="L884" t="s">
        <v>28</v>
      </c>
      <c r="M884" t="s">
        <v>30</v>
      </c>
      <c r="N884" t="s">
        <v>4952</v>
      </c>
      <c r="P884" t="s">
        <v>29</v>
      </c>
      <c r="R884" t="s">
        <v>31</v>
      </c>
      <c r="S884" t="s">
        <v>5683</v>
      </c>
      <c r="T884" t="s">
        <v>2219</v>
      </c>
      <c r="U884">
        <v>6</v>
      </c>
      <c r="V884" t="s">
        <v>5002</v>
      </c>
      <c r="W884" t="s">
        <v>6687</v>
      </c>
      <c r="X884" s="25" t="s">
        <v>6686</v>
      </c>
      <c r="Y884">
        <v>2</v>
      </c>
      <c r="Z884">
        <v>107</v>
      </c>
      <c r="AA884">
        <v>1</v>
      </c>
      <c r="AB884">
        <v>1</v>
      </c>
      <c r="AC884">
        <v>10</v>
      </c>
      <c r="AD884" t="s">
        <v>29</v>
      </c>
      <c r="AE884" s="74" t="str">
        <f t="shared" si="303"/>
        <v>r07724009陳思吟</v>
      </c>
      <c r="AF884" s="74">
        <f t="shared" si="311"/>
        <v>0</v>
      </c>
      <c r="AG884" s="74">
        <f t="shared" si="304"/>
        <v>1</v>
      </c>
      <c r="AH884" s="74">
        <f t="shared" si="312"/>
        <v>10</v>
      </c>
      <c r="AI884" s="74">
        <f t="shared" si="313"/>
        <v>0</v>
      </c>
      <c r="AJ884" s="74">
        <f t="shared" si="314"/>
        <v>0</v>
      </c>
      <c r="AK884" s="74">
        <f t="shared" si="315"/>
        <v>0</v>
      </c>
      <c r="AL884" s="73" t="str">
        <f t="shared" si="316"/>
        <v>所</v>
      </c>
      <c r="AM884" s="73" t="str">
        <f>IF($F884="學生",VLOOKUP($H884,系所名稱!$B$1:$D$122,3,FALSE),"非在校生")</f>
        <v>國企</v>
      </c>
      <c r="AN884" s="74" t="str">
        <f t="shared" si="317"/>
        <v>國企所</v>
      </c>
      <c r="AO884" s="74" t="str">
        <f t="shared" si="318"/>
        <v>國企所</v>
      </c>
    </row>
    <row r="885" spans="1:41">
      <c r="A885" t="s">
        <v>2579</v>
      </c>
      <c r="B885" t="s">
        <v>2580</v>
      </c>
      <c r="C885" t="s">
        <v>2581</v>
      </c>
      <c r="D885" t="s">
        <v>21</v>
      </c>
      <c r="E885" t="s">
        <v>2582</v>
      </c>
      <c r="F885" t="s">
        <v>23</v>
      </c>
      <c r="G885" t="s">
        <v>24</v>
      </c>
      <c r="H885" t="s">
        <v>25</v>
      </c>
      <c r="I885" t="s">
        <v>50</v>
      </c>
      <c r="J885">
        <v>960072896</v>
      </c>
      <c r="K885" t="s">
        <v>2583</v>
      </c>
      <c r="L885" t="s">
        <v>28</v>
      </c>
      <c r="M885" t="s">
        <v>30</v>
      </c>
      <c r="N885">
        <f>IF($R885="網路報名",IF($P885="否",1,0),0)</f>
        <v>0</v>
      </c>
      <c r="O885">
        <f>IF($R885="網路報名",IF($P885="是",1,0),0)</f>
        <v>1</v>
      </c>
      <c r="P885" t="s">
        <v>29</v>
      </c>
      <c r="R885" t="s">
        <v>2017</v>
      </c>
      <c r="S885" t="s">
        <v>2584</v>
      </c>
      <c r="T885" t="s">
        <v>2585</v>
      </c>
      <c r="U885">
        <f>IF($R885="志工",$AC885*2,IF($R885="網路報名",$AC885,0))</f>
        <v>10</v>
      </c>
      <c r="V885" t="s">
        <v>5002</v>
      </c>
      <c r="W885" t="s">
        <v>5004</v>
      </c>
      <c r="X885" s="25" t="s">
        <v>1996</v>
      </c>
      <c r="Y885">
        <v>2</v>
      </c>
      <c r="Z885">
        <v>107</v>
      </c>
      <c r="AA885">
        <v>1</v>
      </c>
      <c r="AB885">
        <v>1</v>
      </c>
      <c r="AC885">
        <v>10</v>
      </c>
      <c r="AD885" t="s">
        <v>30</v>
      </c>
      <c r="AE885" s="74" t="str">
        <f t="shared" si="303"/>
        <v>r07741019陳映蓁</v>
      </c>
      <c r="AF885" s="74">
        <f t="shared" si="311"/>
        <v>0</v>
      </c>
      <c r="AG885" s="74">
        <f t="shared" si="304"/>
        <v>1</v>
      </c>
      <c r="AH885" s="74">
        <f t="shared" si="312"/>
        <v>10</v>
      </c>
      <c r="AI885" s="74">
        <f t="shared" si="313"/>
        <v>0</v>
      </c>
      <c r="AJ885" s="74">
        <f t="shared" si="314"/>
        <v>0</v>
      </c>
      <c r="AK885" s="74">
        <f t="shared" si="315"/>
        <v>0</v>
      </c>
      <c r="AL885" s="73" t="str">
        <f t="shared" si="316"/>
        <v>所</v>
      </c>
      <c r="AM885" s="73" t="str">
        <f>IF($F885="學生",VLOOKUP($H885,系所名稱!$B$1:$D$122,3,FALSE),"非在校生")</f>
        <v>商研</v>
      </c>
      <c r="AN885" s="74" t="str">
        <f t="shared" si="317"/>
        <v>商研所</v>
      </c>
      <c r="AO885" s="74" t="str">
        <f t="shared" si="318"/>
        <v>商研所</v>
      </c>
    </row>
    <row r="886" spans="1:41">
      <c r="A886" t="s">
        <v>5443</v>
      </c>
      <c r="B886" t="s">
        <v>5444</v>
      </c>
      <c r="C886" t="s">
        <v>5445</v>
      </c>
      <c r="D886" t="s">
        <v>21</v>
      </c>
      <c r="E886" t="s">
        <v>5446</v>
      </c>
      <c r="F886" t="s">
        <v>177</v>
      </c>
      <c r="H886" t="s">
        <v>5447</v>
      </c>
      <c r="I886" t="s">
        <v>23</v>
      </c>
      <c r="J886" s="78">
        <v>972184211</v>
      </c>
      <c r="K886" t="s">
        <v>5448</v>
      </c>
      <c r="L886" t="s">
        <v>28</v>
      </c>
      <c r="M886" t="s">
        <v>30</v>
      </c>
      <c r="N886" t="s">
        <v>4952</v>
      </c>
      <c r="P886" t="s">
        <v>5449</v>
      </c>
      <c r="R886" t="s">
        <v>5450</v>
      </c>
      <c r="S886" t="s">
        <v>5451</v>
      </c>
      <c r="T886" t="s">
        <v>5452</v>
      </c>
      <c r="U886">
        <v>6</v>
      </c>
      <c r="V886" t="s">
        <v>5453</v>
      </c>
      <c r="W886" t="s">
        <v>5454</v>
      </c>
      <c r="X886" s="25" t="s">
        <v>5455</v>
      </c>
      <c r="Y886">
        <v>2</v>
      </c>
      <c r="Z886">
        <v>107</v>
      </c>
      <c r="AA886">
        <v>1</v>
      </c>
      <c r="AB886">
        <v>1</v>
      </c>
      <c r="AC886">
        <v>10</v>
      </c>
      <c r="AE886" s="74" t="str">
        <f t="shared" si="303"/>
        <v>susan8422陳昭妤</v>
      </c>
      <c r="AF886" s="74">
        <f t="shared" si="311"/>
        <v>1</v>
      </c>
      <c r="AG886" s="74">
        <f t="shared" si="304"/>
        <v>0</v>
      </c>
      <c r="AH886" s="74">
        <f t="shared" si="312"/>
        <v>0</v>
      </c>
      <c r="AI886" s="74">
        <f t="shared" si="313"/>
        <v>1</v>
      </c>
      <c r="AJ886" s="74">
        <f t="shared" si="314"/>
        <v>0</v>
      </c>
      <c r="AK886" s="74">
        <f t="shared" si="315"/>
        <v>0</v>
      </c>
      <c r="AL886" s="73" t="str">
        <f t="shared" si="316"/>
        <v>其他</v>
      </c>
      <c r="AM886" s="73" t="str">
        <f>IF($F886="學生",VLOOKUP($H886,系所名稱!$B$1:$D$122,3,FALSE),"非在校生")</f>
        <v>非在校生</v>
      </c>
      <c r="AN886" s="74" t="str">
        <f t="shared" si="317"/>
        <v>其他</v>
      </c>
      <c r="AO886" s="74" t="str">
        <f t="shared" si="318"/>
        <v>其他</v>
      </c>
    </row>
    <row r="887" spans="1:41">
      <c r="A887" t="s">
        <v>1430</v>
      </c>
      <c r="B887" t="s">
        <v>1431</v>
      </c>
      <c r="C887" t="s">
        <v>1432</v>
      </c>
      <c r="D887" t="s">
        <v>38</v>
      </c>
      <c r="E887" t="s">
        <v>1433</v>
      </c>
      <c r="F887" t="s">
        <v>23</v>
      </c>
      <c r="G887" t="s">
        <v>24</v>
      </c>
      <c r="H887" t="s">
        <v>40</v>
      </c>
      <c r="I887" t="s">
        <v>41</v>
      </c>
      <c r="J887">
        <v>970800580</v>
      </c>
      <c r="K887" t="s">
        <v>1434</v>
      </c>
      <c r="L887" t="s">
        <v>28</v>
      </c>
      <c r="M887" t="s">
        <v>30</v>
      </c>
      <c r="N887">
        <f>IF($R887="網路報名",IF($P887="否",1,0),0)</f>
        <v>0</v>
      </c>
      <c r="O887">
        <f>IF($R887="網路報名",IF($P887="是",1,0),0)</f>
        <v>1</v>
      </c>
      <c r="P887" t="s">
        <v>29</v>
      </c>
      <c r="R887" t="s">
        <v>31</v>
      </c>
      <c r="S887" t="s">
        <v>1435</v>
      </c>
      <c r="T887" t="s">
        <v>1436</v>
      </c>
      <c r="U887">
        <f>IF($R887="志工",$AC887*2,IF($R887="網路報名",$AC887,0))</f>
        <v>10</v>
      </c>
      <c r="V887" t="s">
        <v>5002</v>
      </c>
      <c r="W887" t="s">
        <v>5004</v>
      </c>
      <c r="X887" s="25" t="s">
        <v>1285</v>
      </c>
      <c r="Y887">
        <v>2</v>
      </c>
      <c r="Z887">
        <v>107</v>
      </c>
      <c r="AA887">
        <v>1</v>
      </c>
      <c r="AB887">
        <v>1</v>
      </c>
      <c r="AC887">
        <v>10</v>
      </c>
      <c r="AD887" t="s">
        <v>30</v>
      </c>
      <c r="AE887" s="74" t="str">
        <f t="shared" si="303"/>
        <v>b06704077陳昭政</v>
      </c>
      <c r="AF887" s="74">
        <f t="shared" si="311"/>
        <v>0</v>
      </c>
      <c r="AG887" s="74">
        <f t="shared" si="304"/>
        <v>1</v>
      </c>
      <c r="AH887" s="74">
        <f t="shared" si="312"/>
        <v>10</v>
      </c>
      <c r="AI887" s="74">
        <f t="shared" si="313"/>
        <v>0</v>
      </c>
      <c r="AJ887" s="74">
        <f t="shared" si="314"/>
        <v>0</v>
      </c>
      <c r="AK887" s="74">
        <f t="shared" si="315"/>
        <v>0</v>
      </c>
      <c r="AL887" s="73" t="str">
        <f t="shared" si="316"/>
        <v>系</v>
      </c>
      <c r="AM887" s="73" t="str">
        <f>IF($F887="學生",VLOOKUP($H887,系所名稱!$B$1:$D$122,3,FALSE),"非在校生")</f>
        <v>國企</v>
      </c>
      <c r="AN887" s="74" t="str">
        <f t="shared" si="317"/>
        <v>國企系</v>
      </c>
      <c r="AO887" s="74" t="str">
        <f t="shared" si="318"/>
        <v>國企系</v>
      </c>
    </row>
    <row r="888" spans="1:41">
      <c r="A888" t="s">
        <v>3693</v>
      </c>
      <c r="B888" t="s">
        <v>1431</v>
      </c>
      <c r="C888" t="s">
        <v>1432</v>
      </c>
      <c r="D888" t="s">
        <v>38</v>
      </c>
      <c r="E888" t="s">
        <v>1433</v>
      </c>
      <c r="F888" t="s">
        <v>23</v>
      </c>
      <c r="G888" t="s">
        <v>24</v>
      </c>
      <c r="H888" t="s">
        <v>40</v>
      </c>
      <c r="I888" t="s">
        <v>41</v>
      </c>
      <c r="J888">
        <v>970800580</v>
      </c>
      <c r="K888" t="s">
        <v>1434</v>
      </c>
      <c r="L888" t="s">
        <v>28</v>
      </c>
      <c r="M888" t="s">
        <v>30</v>
      </c>
      <c r="N888">
        <f>IF($R888="網路報名",IF($P888="否",1,0),0)</f>
        <v>0</v>
      </c>
      <c r="O888">
        <f>IF($R888="網路報名",IF($P888="是",1,0),0)</f>
        <v>1</v>
      </c>
      <c r="P888" t="s">
        <v>29</v>
      </c>
      <c r="R888" t="s">
        <v>31</v>
      </c>
      <c r="S888" t="s">
        <v>1435</v>
      </c>
      <c r="T888" t="s">
        <v>1436</v>
      </c>
      <c r="U888">
        <f>IF($R888="志工",$AC888*2,IF($R888="網路報名",$AC888,0))</f>
        <v>10</v>
      </c>
      <c r="V888" t="s">
        <v>5002</v>
      </c>
      <c r="W888" t="s">
        <v>5004</v>
      </c>
      <c r="X888" s="25" t="s">
        <v>3481</v>
      </c>
      <c r="Y888">
        <v>2</v>
      </c>
      <c r="Z888">
        <v>107</v>
      </c>
      <c r="AA888">
        <v>1</v>
      </c>
      <c r="AB888">
        <v>1</v>
      </c>
      <c r="AC888">
        <v>10</v>
      </c>
      <c r="AD888" t="s">
        <v>30</v>
      </c>
      <c r="AE888" s="74" t="str">
        <f t="shared" si="303"/>
        <v>b06704077陳昭政</v>
      </c>
      <c r="AF888" s="74">
        <f t="shared" si="311"/>
        <v>0</v>
      </c>
      <c r="AG888" s="74">
        <f t="shared" si="304"/>
        <v>1</v>
      </c>
      <c r="AH888" s="74">
        <f t="shared" si="312"/>
        <v>10</v>
      </c>
      <c r="AI888" s="74">
        <f t="shared" si="313"/>
        <v>0</v>
      </c>
      <c r="AJ888" s="74">
        <f t="shared" si="314"/>
        <v>0</v>
      </c>
      <c r="AK888" s="74">
        <f t="shared" si="315"/>
        <v>0</v>
      </c>
      <c r="AL888" s="73" t="str">
        <f t="shared" si="316"/>
        <v>系</v>
      </c>
      <c r="AM888" s="73" t="str">
        <f>IF($F888="學生",VLOOKUP($H888,系所名稱!$B$1:$D$122,3,FALSE),"非在校生")</f>
        <v>國企</v>
      </c>
      <c r="AN888" s="74" t="str">
        <f t="shared" si="317"/>
        <v>國企系</v>
      </c>
      <c r="AO888" s="74" t="str">
        <f t="shared" si="318"/>
        <v>國企系</v>
      </c>
    </row>
    <row r="889" spans="1:41">
      <c r="A889" t="s">
        <v>4081</v>
      </c>
      <c r="B889" t="s">
        <v>1431</v>
      </c>
      <c r="C889" t="s">
        <v>1432</v>
      </c>
      <c r="D889" t="s">
        <v>38</v>
      </c>
      <c r="E889" t="s">
        <v>1433</v>
      </c>
      <c r="F889" t="s">
        <v>23</v>
      </c>
      <c r="G889" t="s">
        <v>24</v>
      </c>
      <c r="H889" t="s">
        <v>40</v>
      </c>
      <c r="I889" t="s">
        <v>41</v>
      </c>
      <c r="J889">
        <v>970800580</v>
      </c>
      <c r="K889" t="s">
        <v>1434</v>
      </c>
      <c r="L889" t="s">
        <v>28</v>
      </c>
      <c r="M889" t="s">
        <v>30</v>
      </c>
      <c r="N889">
        <f>IF($R889="網路報名",IF($P889="否",1,0),0)</f>
        <v>0</v>
      </c>
      <c r="O889">
        <f>IF($R889="網路報名",IF($P889="是",1,0),0)</f>
        <v>1</v>
      </c>
      <c r="P889" t="s">
        <v>29</v>
      </c>
      <c r="R889" t="s">
        <v>31</v>
      </c>
      <c r="S889" t="s">
        <v>131</v>
      </c>
      <c r="T889" t="s">
        <v>1436</v>
      </c>
      <c r="U889">
        <f>IF($R889="志工",$AC889*2,IF($R889="網路報名",$AC889,0))</f>
        <v>10</v>
      </c>
      <c r="V889" t="s">
        <v>5002</v>
      </c>
      <c r="W889" t="s">
        <v>5004</v>
      </c>
      <c r="X889" s="25" t="s">
        <v>3816</v>
      </c>
      <c r="Y889">
        <v>2</v>
      </c>
      <c r="Z889">
        <v>107</v>
      </c>
      <c r="AA889">
        <v>1</v>
      </c>
      <c r="AB889">
        <v>1</v>
      </c>
      <c r="AC889">
        <v>10</v>
      </c>
      <c r="AD889" t="s">
        <v>30</v>
      </c>
      <c r="AE889" s="74" t="str">
        <f t="shared" si="303"/>
        <v>b06704077陳昭政</v>
      </c>
      <c r="AF889" s="74">
        <f t="shared" si="311"/>
        <v>0</v>
      </c>
      <c r="AG889" s="74">
        <f t="shared" si="304"/>
        <v>1</v>
      </c>
      <c r="AH889" s="74">
        <f t="shared" si="312"/>
        <v>10</v>
      </c>
      <c r="AI889" s="74">
        <f t="shared" si="313"/>
        <v>0</v>
      </c>
      <c r="AJ889" s="74">
        <f t="shared" si="314"/>
        <v>0</v>
      </c>
      <c r="AK889" s="74">
        <f t="shared" si="315"/>
        <v>0</v>
      </c>
      <c r="AL889" s="73" t="str">
        <f t="shared" si="316"/>
        <v>系</v>
      </c>
      <c r="AM889" s="73" t="str">
        <f>IF($F889="學生",VLOOKUP($H889,系所名稱!$B$1:$D$122,3,FALSE),"非在校生")</f>
        <v>國企</v>
      </c>
      <c r="AN889" s="74" t="str">
        <f t="shared" si="317"/>
        <v>國企系</v>
      </c>
      <c r="AO889" s="74" t="str">
        <f t="shared" si="318"/>
        <v>國企系</v>
      </c>
    </row>
    <row r="890" spans="1:41">
      <c r="A890" t="s">
        <v>5270</v>
      </c>
      <c r="B890" t="s">
        <v>1431</v>
      </c>
      <c r="C890" t="s">
        <v>1432</v>
      </c>
      <c r="D890" t="s">
        <v>38</v>
      </c>
      <c r="E890" t="s">
        <v>1433</v>
      </c>
      <c r="F890" t="s">
        <v>23</v>
      </c>
      <c r="G890" t="s">
        <v>24</v>
      </c>
      <c r="H890" t="s">
        <v>40</v>
      </c>
      <c r="I890" t="s">
        <v>41</v>
      </c>
      <c r="J890">
        <v>970800580</v>
      </c>
      <c r="K890" t="s">
        <v>1434</v>
      </c>
      <c r="L890" t="s">
        <v>28</v>
      </c>
      <c r="M890" t="s">
        <v>30</v>
      </c>
      <c r="N890" t="s">
        <v>4952</v>
      </c>
      <c r="P890" t="s">
        <v>29</v>
      </c>
      <c r="R890" s="78" t="s">
        <v>5293</v>
      </c>
      <c r="S890" t="s">
        <v>131</v>
      </c>
      <c r="T890" t="s">
        <v>1436</v>
      </c>
      <c r="U890">
        <v>6</v>
      </c>
      <c r="V890" t="s">
        <v>5294</v>
      </c>
      <c r="W890" t="s">
        <v>5295</v>
      </c>
      <c r="X890" s="25" t="s">
        <v>5296</v>
      </c>
      <c r="Y890">
        <v>2</v>
      </c>
      <c r="Z890">
        <v>107</v>
      </c>
      <c r="AA890">
        <v>1</v>
      </c>
      <c r="AB890">
        <v>1</v>
      </c>
      <c r="AC890">
        <v>10</v>
      </c>
      <c r="AD890" t="s">
        <v>30</v>
      </c>
      <c r="AE890" s="74" t="str">
        <f t="shared" si="303"/>
        <v>b06704077陳昭政</v>
      </c>
      <c r="AF890" s="74">
        <f t="shared" si="311"/>
        <v>0</v>
      </c>
      <c r="AG890" s="74">
        <f t="shared" si="304"/>
        <v>1</v>
      </c>
      <c r="AH890" s="74">
        <f t="shared" si="312"/>
        <v>10</v>
      </c>
      <c r="AI890" s="74">
        <f t="shared" si="313"/>
        <v>0</v>
      </c>
      <c r="AJ890" s="74">
        <f t="shared" si="314"/>
        <v>0</v>
      </c>
      <c r="AK890" s="74">
        <f t="shared" si="315"/>
        <v>0</v>
      </c>
      <c r="AL890" s="73" t="str">
        <f t="shared" si="316"/>
        <v>系</v>
      </c>
      <c r="AM890" s="73" t="str">
        <f>IF($F890="學生",VLOOKUP($H890,系所名稱!$B$1:$D$122,3,FALSE),"非在校生")</f>
        <v>國企</v>
      </c>
      <c r="AN890" s="74" t="str">
        <f t="shared" si="317"/>
        <v>國企系</v>
      </c>
      <c r="AO890" s="74" t="str">
        <f t="shared" si="318"/>
        <v>國企系</v>
      </c>
    </row>
    <row r="891" spans="1:41">
      <c r="A891" t="s">
        <v>5573</v>
      </c>
      <c r="B891" t="s">
        <v>1431</v>
      </c>
      <c r="C891" t="s">
        <v>1432</v>
      </c>
      <c r="D891" t="s">
        <v>38</v>
      </c>
      <c r="E891" t="s">
        <v>1433</v>
      </c>
      <c r="F891" t="s">
        <v>23</v>
      </c>
      <c r="G891" t="s">
        <v>24</v>
      </c>
      <c r="H891" t="s">
        <v>40</v>
      </c>
      <c r="I891" t="s">
        <v>41</v>
      </c>
      <c r="J891">
        <v>970800580</v>
      </c>
      <c r="K891" t="s">
        <v>1434</v>
      </c>
      <c r="L891" t="s">
        <v>28</v>
      </c>
      <c r="M891" t="s">
        <v>30</v>
      </c>
      <c r="N891" t="s">
        <v>4952</v>
      </c>
      <c r="P891" t="s">
        <v>29</v>
      </c>
      <c r="R891" t="s">
        <v>5385</v>
      </c>
      <c r="S891" t="s">
        <v>5574</v>
      </c>
      <c r="T891" t="s">
        <v>1436</v>
      </c>
      <c r="U891">
        <v>6</v>
      </c>
      <c r="V891" t="s">
        <v>5386</v>
      </c>
      <c r="W891" t="s">
        <v>5387</v>
      </c>
      <c r="X891" s="25" t="s">
        <v>5388</v>
      </c>
      <c r="Y891">
        <v>2</v>
      </c>
      <c r="Z891">
        <v>107</v>
      </c>
      <c r="AA891">
        <v>1</v>
      </c>
      <c r="AB891">
        <v>1</v>
      </c>
      <c r="AC891">
        <v>10</v>
      </c>
      <c r="AD891" t="s">
        <v>30</v>
      </c>
      <c r="AE891" s="74" t="str">
        <f t="shared" si="303"/>
        <v>b06704077陳昭政</v>
      </c>
      <c r="AF891" s="74">
        <f t="shared" si="311"/>
        <v>0</v>
      </c>
      <c r="AG891" s="74">
        <f t="shared" si="304"/>
        <v>1</v>
      </c>
      <c r="AH891" s="74">
        <f t="shared" si="312"/>
        <v>10</v>
      </c>
      <c r="AI891" s="74">
        <f t="shared" si="313"/>
        <v>0</v>
      </c>
      <c r="AJ891" s="74">
        <f t="shared" si="314"/>
        <v>0</v>
      </c>
      <c r="AK891" s="74">
        <f t="shared" si="315"/>
        <v>0</v>
      </c>
      <c r="AL891" s="73" t="str">
        <f t="shared" si="316"/>
        <v>系</v>
      </c>
      <c r="AM891" s="73" t="str">
        <f>IF($F891="學生",VLOOKUP($H891,系所名稱!$B$1:$D$122,3,FALSE),"非在校生")</f>
        <v>國企</v>
      </c>
      <c r="AN891" s="74" t="str">
        <f t="shared" si="317"/>
        <v>國企系</v>
      </c>
      <c r="AO891" s="74" t="str">
        <f t="shared" si="318"/>
        <v>國企系</v>
      </c>
    </row>
    <row r="892" spans="1:41">
      <c r="A892" t="s">
        <v>5743</v>
      </c>
      <c r="B892" t="s">
        <v>1431</v>
      </c>
      <c r="C892" t="s">
        <v>1432</v>
      </c>
      <c r="D892" t="s">
        <v>38</v>
      </c>
      <c r="E892" t="s">
        <v>1433</v>
      </c>
      <c r="F892" t="s">
        <v>23</v>
      </c>
      <c r="G892" t="s">
        <v>24</v>
      </c>
      <c r="H892" t="s">
        <v>40</v>
      </c>
      <c r="I892" t="s">
        <v>41</v>
      </c>
      <c r="J892">
        <v>970800580</v>
      </c>
      <c r="K892" t="s">
        <v>1434</v>
      </c>
      <c r="L892" t="s">
        <v>28</v>
      </c>
      <c r="M892" t="s">
        <v>30</v>
      </c>
      <c r="N892" t="s">
        <v>4952</v>
      </c>
      <c r="P892" t="s">
        <v>29</v>
      </c>
      <c r="R892" s="78" t="s">
        <v>5724</v>
      </c>
      <c r="S892" t="s">
        <v>5574</v>
      </c>
      <c r="T892" t="s">
        <v>1436</v>
      </c>
      <c r="U892">
        <v>6</v>
      </c>
      <c r="V892" t="s">
        <v>5727</v>
      </c>
      <c r="W892" t="s">
        <v>5728</v>
      </c>
      <c r="X892" s="25" t="s">
        <v>5729</v>
      </c>
      <c r="Y892">
        <v>2</v>
      </c>
      <c r="Z892">
        <v>107</v>
      </c>
      <c r="AA892">
        <v>1</v>
      </c>
      <c r="AB892">
        <v>1</v>
      </c>
      <c r="AC892">
        <v>10</v>
      </c>
      <c r="AD892" t="s">
        <v>30</v>
      </c>
      <c r="AE892" s="74" t="str">
        <f t="shared" si="303"/>
        <v>b06704077陳昭政</v>
      </c>
      <c r="AF892" s="74">
        <f t="shared" si="311"/>
        <v>0</v>
      </c>
      <c r="AG892" s="74">
        <f t="shared" si="304"/>
        <v>1</v>
      </c>
      <c r="AH892" s="74">
        <f t="shared" si="312"/>
        <v>10</v>
      </c>
      <c r="AI892" s="74">
        <f t="shared" si="313"/>
        <v>0</v>
      </c>
      <c r="AJ892" s="74">
        <f t="shared" si="314"/>
        <v>0</v>
      </c>
      <c r="AK892" s="74">
        <f t="shared" si="315"/>
        <v>0</v>
      </c>
      <c r="AL892" s="73" t="str">
        <f t="shared" si="316"/>
        <v>系</v>
      </c>
      <c r="AM892" s="73" t="str">
        <f>IF($F892="學生",VLOOKUP($H892,系所名稱!$B$1:$D$122,3,FALSE),"非在校生")</f>
        <v>國企</v>
      </c>
      <c r="AN892" s="74" t="str">
        <f t="shared" si="317"/>
        <v>國企系</v>
      </c>
      <c r="AO892" s="74" t="str">
        <f t="shared" si="318"/>
        <v>國企系</v>
      </c>
    </row>
    <row r="893" spans="1:41">
      <c r="A893" t="s">
        <v>5904</v>
      </c>
      <c r="B893" t="s">
        <v>1431</v>
      </c>
      <c r="C893" t="s">
        <v>1432</v>
      </c>
      <c r="D893" t="s">
        <v>38</v>
      </c>
      <c r="E893" t="s">
        <v>1433</v>
      </c>
      <c r="F893" t="s">
        <v>23</v>
      </c>
      <c r="G893" t="s">
        <v>24</v>
      </c>
      <c r="H893" t="s">
        <v>40</v>
      </c>
      <c r="I893" t="s">
        <v>41</v>
      </c>
      <c r="J893">
        <v>970800580</v>
      </c>
      <c r="K893" t="s">
        <v>1434</v>
      </c>
      <c r="L893" t="s">
        <v>28</v>
      </c>
      <c r="M893" t="s">
        <v>30</v>
      </c>
      <c r="N893" t="s">
        <v>4952</v>
      </c>
      <c r="P893" t="s">
        <v>29</v>
      </c>
      <c r="R893" t="s">
        <v>31</v>
      </c>
      <c r="S893" t="s">
        <v>5905</v>
      </c>
      <c r="T893" t="s">
        <v>1436</v>
      </c>
      <c r="U893">
        <v>6</v>
      </c>
      <c r="V893" t="s">
        <v>5002</v>
      </c>
      <c r="W893" t="s">
        <v>6682</v>
      </c>
      <c r="X893" s="25" t="s">
        <v>5906</v>
      </c>
      <c r="Y893">
        <v>2</v>
      </c>
      <c r="Z893">
        <v>107</v>
      </c>
      <c r="AA893">
        <v>1</v>
      </c>
      <c r="AB893">
        <v>1</v>
      </c>
      <c r="AC893">
        <v>10</v>
      </c>
      <c r="AD893" t="s">
        <v>30</v>
      </c>
      <c r="AE893" s="74" t="str">
        <f t="shared" si="303"/>
        <v>b06704077陳昭政</v>
      </c>
      <c r="AF893" s="74">
        <f t="shared" si="311"/>
        <v>0</v>
      </c>
      <c r="AG893" s="74">
        <f t="shared" si="304"/>
        <v>1</v>
      </c>
      <c r="AH893" s="74">
        <f t="shared" si="312"/>
        <v>10</v>
      </c>
      <c r="AI893" s="74">
        <f t="shared" si="313"/>
        <v>0</v>
      </c>
      <c r="AJ893" s="74">
        <f t="shared" si="314"/>
        <v>0</v>
      </c>
      <c r="AK893" s="74">
        <f t="shared" si="315"/>
        <v>0</v>
      </c>
      <c r="AL893" s="73" t="str">
        <f t="shared" si="316"/>
        <v>系</v>
      </c>
      <c r="AM893" s="73" t="str">
        <f>IF($F893="學生",VLOOKUP($H893,系所名稱!$B$1:$D$122,3,FALSE),"非在校生")</f>
        <v>國企</v>
      </c>
      <c r="AN893" s="74" t="str">
        <f t="shared" si="317"/>
        <v>國企系</v>
      </c>
      <c r="AO893" s="74" t="str">
        <f t="shared" si="318"/>
        <v>國企系</v>
      </c>
    </row>
    <row r="894" spans="1:41">
      <c r="A894" t="s">
        <v>6188</v>
      </c>
      <c r="B894" t="s">
        <v>1431</v>
      </c>
      <c r="C894" t="s">
        <v>1432</v>
      </c>
      <c r="D894" t="s">
        <v>38</v>
      </c>
      <c r="E894" t="s">
        <v>1433</v>
      </c>
      <c r="F894" t="s">
        <v>23</v>
      </c>
      <c r="G894" t="s">
        <v>24</v>
      </c>
      <c r="H894" t="s">
        <v>40</v>
      </c>
      <c r="I894" t="s">
        <v>41</v>
      </c>
      <c r="J894">
        <v>970800580</v>
      </c>
      <c r="K894" t="s">
        <v>1434</v>
      </c>
      <c r="L894" t="s">
        <v>28</v>
      </c>
      <c r="M894" t="s">
        <v>30</v>
      </c>
      <c r="N894" t="s">
        <v>4952</v>
      </c>
      <c r="P894" t="s">
        <v>29</v>
      </c>
      <c r="R894" t="s">
        <v>6071</v>
      </c>
      <c r="S894" t="s">
        <v>5905</v>
      </c>
      <c r="T894" t="s">
        <v>1436</v>
      </c>
      <c r="U894">
        <v>6</v>
      </c>
      <c r="V894" t="s">
        <v>5002</v>
      </c>
      <c r="W894" t="s">
        <v>6687</v>
      </c>
      <c r="X894" s="25" t="s">
        <v>6686</v>
      </c>
      <c r="Y894">
        <v>2</v>
      </c>
      <c r="Z894">
        <v>107</v>
      </c>
      <c r="AA894">
        <v>1</v>
      </c>
      <c r="AB894">
        <v>1</v>
      </c>
      <c r="AC894">
        <v>10</v>
      </c>
      <c r="AD894" t="s">
        <v>30</v>
      </c>
      <c r="AE894" s="74" t="str">
        <f t="shared" si="303"/>
        <v>b06704077陳昭政</v>
      </c>
      <c r="AF894" s="74">
        <f t="shared" si="311"/>
        <v>0</v>
      </c>
      <c r="AG894" s="74">
        <f t="shared" si="304"/>
        <v>1</v>
      </c>
      <c r="AH894" s="74">
        <f t="shared" si="312"/>
        <v>10</v>
      </c>
      <c r="AI894" s="74">
        <f t="shared" si="313"/>
        <v>0</v>
      </c>
      <c r="AJ894" s="74">
        <f t="shared" si="314"/>
        <v>0</v>
      </c>
      <c r="AK894" s="74">
        <f t="shared" si="315"/>
        <v>0</v>
      </c>
      <c r="AL894" s="73" t="str">
        <f t="shared" si="316"/>
        <v>系</v>
      </c>
      <c r="AM894" s="73" t="str">
        <f>IF($F894="學生",VLOOKUP($H894,系所名稱!$B$1:$D$122,3,FALSE),"非在校生")</f>
        <v>國企</v>
      </c>
      <c r="AN894" s="74" t="str">
        <f t="shared" si="317"/>
        <v>國企系</v>
      </c>
      <c r="AO894" s="74" t="str">
        <f t="shared" si="318"/>
        <v>國企系</v>
      </c>
    </row>
    <row r="895" spans="1:41">
      <c r="A895" t="s">
        <v>5018</v>
      </c>
      <c r="B895" t="s">
        <v>5019</v>
      </c>
      <c r="C895" t="s">
        <v>5020</v>
      </c>
      <c r="D895" t="s">
        <v>38</v>
      </c>
      <c r="E895" t="s">
        <v>5021</v>
      </c>
      <c r="F895" t="s">
        <v>23</v>
      </c>
      <c r="G895" t="s">
        <v>137</v>
      </c>
      <c r="H895" t="s">
        <v>138</v>
      </c>
      <c r="I895" t="s">
        <v>50</v>
      </c>
      <c r="J895">
        <v>983287739</v>
      </c>
      <c r="K895" t="s">
        <v>5022</v>
      </c>
      <c r="L895" t="s">
        <v>28</v>
      </c>
      <c r="M895" t="s">
        <v>30</v>
      </c>
      <c r="N895" t="s">
        <v>4952</v>
      </c>
      <c r="P895" t="s">
        <v>30</v>
      </c>
      <c r="R895" t="s">
        <v>5008</v>
      </c>
      <c r="S895" t="s">
        <v>486</v>
      </c>
      <c r="T895" t="s">
        <v>5023</v>
      </c>
      <c r="U895">
        <v>6</v>
      </c>
      <c r="V895" t="s">
        <v>5009</v>
      </c>
      <c r="W895" t="s">
        <v>7196</v>
      </c>
      <c r="X895" s="25" t="s">
        <v>5848</v>
      </c>
      <c r="Y895">
        <v>2</v>
      </c>
      <c r="Z895">
        <v>107</v>
      </c>
      <c r="AA895">
        <v>1</v>
      </c>
      <c r="AB895">
        <v>1</v>
      </c>
      <c r="AC895">
        <v>10</v>
      </c>
      <c r="AD895" t="s">
        <v>5024</v>
      </c>
      <c r="AE895" s="74" t="str">
        <f t="shared" si="303"/>
        <v>r07323038陳昱佐</v>
      </c>
      <c r="AF895" s="74">
        <f t="shared" si="311"/>
        <v>1</v>
      </c>
      <c r="AG895" s="74">
        <f t="shared" si="304"/>
        <v>0</v>
      </c>
      <c r="AH895" s="74">
        <f t="shared" si="312"/>
        <v>0</v>
      </c>
      <c r="AI895" s="74">
        <f t="shared" si="313"/>
        <v>1</v>
      </c>
      <c r="AJ895" s="74">
        <f t="shared" si="314"/>
        <v>0</v>
      </c>
      <c r="AK895" s="74">
        <f t="shared" si="315"/>
        <v>0</v>
      </c>
      <c r="AL895" s="73" t="str">
        <f t="shared" si="316"/>
        <v>所</v>
      </c>
      <c r="AM895" s="73" t="str">
        <f>IF($F895="學生",VLOOKUP($H895,系所名稱!$B$1:$D$122,3,FALSE),"非在校生")</f>
        <v>其他</v>
      </c>
      <c r="AN895" s="74" t="str">
        <f t="shared" si="317"/>
        <v>其他系所</v>
      </c>
      <c r="AO895" s="74" t="str">
        <f t="shared" si="318"/>
        <v>其他系所</v>
      </c>
    </row>
    <row r="896" spans="1:41">
      <c r="A896" t="s">
        <v>429</v>
      </c>
      <c r="B896" t="s">
        <v>430</v>
      </c>
      <c r="C896" t="s">
        <v>431</v>
      </c>
      <c r="D896" t="s">
        <v>38</v>
      </c>
      <c r="E896" t="s">
        <v>432</v>
      </c>
      <c r="F896" t="s">
        <v>23</v>
      </c>
      <c r="G896" t="s">
        <v>99</v>
      </c>
      <c r="H896" t="s">
        <v>304</v>
      </c>
      <c r="I896" t="s">
        <v>50</v>
      </c>
      <c r="J896">
        <v>929822336</v>
      </c>
      <c r="K896" t="s">
        <v>433</v>
      </c>
      <c r="L896" t="s">
        <v>28</v>
      </c>
      <c r="M896" t="s">
        <v>30</v>
      </c>
      <c r="N896">
        <f t="shared" ref="N896:N901" si="319">IF($R896="網路報名",IF($P896="否",1,0),0)</f>
        <v>0</v>
      </c>
      <c r="O896">
        <f t="shared" ref="O896:O901" si="320">IF($R896="網路報名",IF($P896="是",1,0),0)</f>
        <v>1</v>
      </c>
      <c r="P896" t="s">
        <v>29</v>
      </c>
      <c r="R896" s="1" t="s">
        <v>365</v>
      </c>
      <c r="S896" t="s">
        <v>434</v>
      </c>
      <c r="T896" t="s">
        <v>435</v>
      </c>
      <c r="U896">
        <f t="shared" ref="U896:U901" si="321">IF($R896="志工",$AC896*2,IF($R896="網路報名",$AC896,0))</f>
        <v>10</v>
      </c>
      <c r="V896" t="s">
        <v>5002</v>
      </c>
      <c r="W896" t="s">
        <v>5004</v>
      </c>
      <c r="X896" s="88" t="s">
        <v>359</v>
      </c>
      <c r="Y896">
        <v>2</v>
      </c>
      <c r="Z896">
        <v>107</v>
      </c>
      <c r="AA896">
        <v>1</v>
      </c>
      <c r="AB896">
        <v>1</v>
      </c>
      <c r="AC896">
        <v>10</v>
      </c>
      <c r="AD896" t="s">
        <v>29</v>
      </c>
      <c r="AE896" s="74" t="str">
        <f t="shared" si="303"/>
        <v>r07227121陳昱豪</v>
      </c>
      <c r="AF896" s="74">
        <f t="shared" si="311"/>
        <v>0</v>
      </c>
      <c r="AG896" s="74">
        <f t="shared" si="304"/>
        <v>1</v>
      </c>
      <c r="AH896" s="74">
        <f t="shared" si="312"/>
        <v>10</v>
      </c>
      <c r="AI896" s="74">
        <f t="shared" si="313"/>
        <v>0</v>
      </c>
      <c r="AJ896" s="74">
        <f t="shared" si="314"/>
        <v>0</v>
      </c>
      <c r="AK896" s="74">
        <f t="shared" si="315"/>
        <v>0</v>
      </c>
      <c r="AL896" s="73" t="str">
        <f t="shared" si="316"/>
        <v>所</v>
      </c>
      <c r="AM896" s="73" t="str">
        <f>IF($F896="學生",VLOOKUP($H896,系所名稱!$B$1:$D$122,3,FALSE),"非在校生")</f>
        <v>其他</v>
      </c>
      <c r="AN896" s="74" t="str">
        <f t="shared" si="317"/>
        <v>其他系所</v>
      </c>
      <c r="AO896" s="74" t="str">
        <f t="shared" si="318"/>
        <v>其他系所</v>
      </c>
    </row>
    <row r="897" spans="1:41">
      <c r="A897" t="s">
        <v>2022</v>
      </c>
      <c r="B897" t="s">
        <v>430</v>
      </c>
      <c r="C897" t="s">
        <v>431</v>
      </c>
      <c r="D897" t="s">
        <v>38</v>
      </c>
      <c r="E897" t="s">
        <v>432</v>
      </c>
      <c r="F897" t="s">
        <v>23</v>
      </c>
      <c r="G897" t="s">
        <v>99</v>
      </c>
      <c r="H897" t="s">
        <v>304</v>
      </c>
      <c r="I897" t="s">
        <v>50</v>
      </c>
      <c r="J897">
        <v>929822336</v>
      </c>
      <c r="K897" t="s">
        <v>433</v>
      </c>
      <c r="L897" t="s">
        <v>28</v>
      </c>
      <c r="M897" t="s">
        <v>30</v>
      </c>
      <c r="N897">
        <f t="shared" si="319"/>
        <v>1</v>
      </c>
      <c r="O897">
        <f t="shared" si="320"/>
        <v>0</v>
      </c>
      <c r="P897" t="s">
        <v>30</v>
      </c>
      <c r="R897" t="s">
        <v>2021</v>
      </c>
      <c r="S897" t="s">
        <v>434</v>
      </c>
      <c r="T897" t="s">
        <v>435</v>
      </c>
      <c r="U897">
        <f t="shared" si="321"/>
        <v>10</v>
      </c>
      <c r="V897" t="s">
        <v>5002</v>
      </c>
      <c r="W897" t="s">
        <v>5004</v>
      </c>
      <c r="X897" s="25" t="s">
        <v>1996</v>
      </c>
      <c r="Y897">
        <v>2</v>
      </c>
      <c r="Z897">
        <v>107</v>
      </c>
      <c r="AA897">
        <v>1</v>
      </c>
      <c r="AB897">
        <v>1</v>
      </c>
      <c r="AC897">
        <v>10</v>
      </c>
      <c r="AD897" t="s">
        <v>29</v>
      </c>
      <c r="AE897" s="74" t="str">
        <f t="shared" si="303"/>
        <v>r07227121陳昱豪</v>
      </c>
      <c r="AF897" s="74">
        <f t="shared" si="311"/>
        <v>1</v>
      </c>
      <c r="AG897" s="74">
        <f t="shared" si="304"/>
        <v>0</v>
      </c>
      <c r="AH897" s="74">
        <f t="shared" si="312"/>
        <v>0</v>
      </c>
      <c r="AI897" s="74">
        <f t="shared" si="313"/>
        <v>1</v>
      </c>
      <c r="AJ897" s="74">
        <f t="shared" si="314"/>
        <v>0</v>
      </c>
      <c r="AK897" s="74">
        <f t="shared" si="315"/>
        <v>0</v>
      </c>
      <c r="AL897" s="73" t="str">
        <f t="shared" si="316"/>
        <v>所</v>
      </c>
      <c r="AM897" s="73" t="str">
        <f>IF($F897="學生",VLOOKUP($H897,系所名稱!$B$1:$D$122,3,FALSE),"非在校生")</f>
        <v>其他</v>
      </c>
      <c r="AN897" s="74" t="str">
        <f t="shared" si="317"/>
        <v>其他系所</v>
      </c>
      <c r="AO897" s="74" t="str">
        <f t="shared" si="318"/>
        <v>其他系所</v>
      </c>
    </row>
    <row r="898" spans="1:41">
      <c r="A898" t="s">
        <v>2022</v>
      </c>
      <c r="B898" t="s">
        <v>430</v>
      </c>
      <c r="C898" t="s">
        <v>431</v>
      </c>
      <c r="D898" t="s">
        <v>38</v>
      </c>
      <c r="E898" t="s">
        <v>432</v>
      </c>
      <c r="F898" t="s">
        <v>23</v>
      </c>
      <c r="G898" t="s">
        <v>99</v>
      </c>
      <c r="H898" t="s">
        <v>304</v>
      </c>
      <c r="I898" t="s">
        <v>50</v>
      </c>
      <c r="J898">
        <v>929822336</v>
      </c>
      <c r="K898" t="s">
        <v>433</v>
      </c>
      <c r="L898" t="s">
        <v>28</v>
      </c>
      <c r="M898" t="s">
        <v>30</v>
      </c>
      <c r="N898">
        <f t="shared" si="319"/>
        <v>0</v>
      </c>
      <c r="O898">
        <f t="shared" si="320"/>
        <v>1</v>
      </c>
      <c r="P898" t="s">
        <v>29</v>
      </c>
      <c r="R898" t="s">
        <v>2794</v>
      </c>
      <c r="S898" t="s">
        <v>434</v>
      </c>
      <c r="T898" t="s">
        <v>435</v>
      </c>
      <c r="U898">
        <f t="shared" si="321"/>
        <v>10</v>
      </c>
      <c r="V898" t="s">
        <v>5002</v>
      </c>
      <c r="W898" t="s">
        <v>5004</v>
      </c>
      <c r="X898" s="25" t="s">
        <v>3292</v>
      </c>
      <c r="Y898">
        <v>2</v>
      </c>
      <c r="Z898">
        <v>107</v>
      </c>
      <c r="AA898">
        <v>1</v>
      </c>
      <c r="AB898">
        <v>1</v>
      </c>
      <c r="AC898">
        <v>10</v>
      </c>
      <c r="AD898" t="s">
        <v>29</v>
      </c>
      <c r="AE898" s="74" t="str">
        <f t="shared" ref="AE898:AE961" si="322">CONCATENATE($T898,$B898)</f>
        <v>r07227121陳昱豪</v>
      </c>
      <c r="AF898" s="74">
        <f t="shared" si="311"/>
        <v>0</v>
      </c>
      <c r="AG898" s="74">
        <f t="shared" ref="AG898:AG961" si="323">IF(OR($R898="網路報名",$R898="邀請制"),IF($P898="是",1,0),0)</f>
        <v>1</v>
      </c>
      <c r="AH898" s="74">
        <f t="shared" si="312"/>
        <v>10</v>
      </c>
      <c r="AI898" s="74">
        <f t="shared" si="313"/>
        <v>0</v>
      </c>
      <c r="AJ898" s="74">
        <f t="shared" si="314"/>
        <v>0</v>
      </c>
      <c r="AK898" s="74">
        <f t="shared" si="315"/>
        <v>0</v>
      </c>
      <c r="AL898" s="73" t="str">
        <f t="shared" si="316"/>
        <v>所</v>
      </c>
      <c r="AM898" s="73" t="str">
        <f>IF($F898="學生",VLOOKUP($H898,系所名稱!$B$1:$D$122,3,FALSE),"非在校生")</f>
        <v>其他</v>
      </c>
      <c r="AN898" s="74" t="str">
        <f t="shared" si="317"/>
        <v>其他系所</v>
      </c>
      <c r="AO898" s="74" t="str">
        <f t="shared" si="318"/>
        <v>其他系所</v>
      </c>
    </row>
    <row r="899" spans="1:41">
      <c r="A899" t="s">
        <v>2244</v>
      </c>
      <c r="B899" t="s">
        <v>2245</v>
      </c>
      <c r="C899" t="s">
        <v>2246</v>
      </c>
      <c r="D899" t="s">
        <v>38</v>
      </c>
      <c r="E899" t="s">
        <v>2247</v>
      </c>
      <c r="F899" t="s">
        <v>23</v>
      </c>
      <c r="G899" t="s">
        <v>24</v>
      </c>
      <c r="H899" t="s">
        <v>76</v>
      </c>
      <c r="I899" t="s">
        <v>41</v>
      </c>
      <c r="J899" t="s">
        <v>2248</v>
      </c>
      <c r="K899" t="s">
        <v>2249</v>
      </c>
      <c r="L899" t="s">
        <v>28</v>
      </c>
      <c r="M899" t="s">
        <v>30</v>
      </c>
      <c r="N899">
        <f t="shared" si="319"/>
        <v>0</v>
      </c>
      <c r="O899">
        <f t="shared" si="320"/>
        <v>1</v>
      </c>
      <c r="P899" t="s">
        <v>29</v>
      </c>
      <c r="R899" t="s">
        <v>2021</v>
      </c>
      <c r="S899" t="s">
        <v>1216</v>
      </c>
      <c r="T899" t="s">
        <v>2250</v>
      </c>
      <c r="U899">
        <f t="shared" si="321"/>
        <v>10</v>
      </c>
      <c r="V899" t="s">
        <v>5002</v>
      </c>
      <c r="W899" t="s">
        <v>5004</v>
      </c>
      <c r="X899" s="25" t="s">
        <v>1996</v>
      </c>
      <c r="Y899">
        <v>2</v>
      </c>
      <c r="Z899">
        <v>107</v>
      </c>
      <c r="AA899">
        <v>1</v>
      </c>
      <c r="AB899">
        <v>1</v>
      </c>
      <c r="AC899">
        <v>10</v>
      </c>
      <c r="AD899" t="s">
        <v>30</v>
      </c>
      <c r="AE899" s="74" t="str">
        <f t="shared" si="322"/>
        <v>b05607018陳柏廷</v>
      </c>
      <c r="AF899" s="74">
        <f t="shared" si="311"/>
        <v>0</v>
      </c>
      <c r="AG899" s="74">
        <f t="shared" si="323"/>
        <v>1</v>
      </c>
      <c r="AH899" s="74">
        <f t="shared" si="312"/>
        <v>10</v>
      </c>
      <c r="AI899" s="74">
        <f t="shared" si="313"/>
        <v>0</v>
      </c>
      <c r="AJ899" s="74">
        <f t="shared" si="314"/>
        <v>0</v>
      </c>
      <c r="AK899" s="74">
        <f t="shared" si="315"/>
        <v>0</v>
      </c>
      <c r="AL899" s="73" t="str">
        <f t="shared" si="316"/>
        <v>系</v>
      </c>
      <c r="AM899" s="73" t="str">
        <f>IF($F899="學生",VLOOKUP($H899,系所名稱!$B$1:$D$122,3,FALSE),"非在校生")</f>
        <v>會計</v>
      </c>
      <c r="AN899" s="74" t="str">
        <f t="shared" si="317"/>
        <v>會計系</v>
      </c>
      <c r="AO899" s="74" t="str">
        <f t="shared" si="318"/>
        <v>會計系</v>
      </c>
    </row>
    <row r="900" spans="1:41">
      <c r="A900" t="s">
        <v>3070</v>
      </c>
      <c r="B900" t="s">
        <v>2245</v>
      </c>
      <c r="C900" t="s">
        <v>2246</v>
      </c>
      <c r="D900" t="s">
        <v>38</v>
      </c>
      <c r="E900" t="s">
        <v>2247</v>
      </c>
      <c r="F900" t="s">
        <v>23</v>
      </c>
      <c r="G900" t="s">
        <v>24</v>
      </c>
      <c r="H900" t="s">
        <v>76</v>
      </c>
      <c r="I900" t="s">
        <v>41</v>
      </c>
      <c r="J900" t="s">
        <v>2248</v>
      </c>
      <c r="K900" t="s">
        <v>2249</v>
      </c>
      <c r="L900" t="s">
        <v>28</v>
      </c>
      <c r="M900" t="s">
        <v>30</v>
      </c>
      <c r="N900">
        <f t="shared" si="319"/>
        <v>0</v>
      </c>
      <c r="O900">
        <f t="shared" si="320"/>
        <v>1</v>
      </c>
      <c r="P900" t="s">
        <v>29</v>
      </c>
      <c r="R900" t="s">
        <v>2794</v>
      </c>
      <c r="S900" t="s">
        <v>1216</v>
      </c>
      <c r="T900" t="s">
        <v>2250</v>
      </c>
      <c r="U900">
        <f t="shared" si="321"/>
        <v>10</v>
      </c>
      <c r="V900" t="s">
        <v>5002</v>
      </c>
      <c r="W900" t="s">
        <v>5004</v>
      </c>
      <c r="X900" s="25" t="s">
        <v>3292</v>
      </c>
      <c r="Y900">
        <v>2</v>
      </c>
      <c r="Z900">
        <v>107</v>
      </c>
      <c r="AA900">
        <v>1</v>
      </c>
      <c r="AB900">
        <v>1</v>
      </c>
      <c r="AC900">
        <v>10</v>
      </c>
      <c r="AD900" t="s">
        <v>2783</v>
      </c>
      <c r="AE900" s="74" t="str">
        <f t="shared" si="322"/>
        <v>b05607018陳柏廷</v>
      </c>
      <c r="AF900" s="74">
        <f t="shared" si="311"/>
        <v>0</v>
      </c>
      <c r="AG900" s="74">
        <f t="shared" si="323"/>
        <v>1</v>
      </c>
      <c r="AH900" s="74">
        <f t="shared" si="312"/>
        <v>10</v>
      </c>
      <c r="AI900" s="74">
        <f t="shared" si="313"/>
        <v>0</v>
      </c>
      <c r="AJ900" s="74">
        <f t="shared" si="314"/>
        <v>0</v>
      </c>
      <c r="AK900" s="74">
        <f t="shared" si="315"/>
        <v>0</v>
      </c>
      <c r="AL900" s="73" t="str">
        <f t="shared" si="316"/>
        <v>系</v>
      </c>
      <c r="AM900" s="73" t="str">
        <f>IF($F900="學生",VLOOKUP($H900,系所名稱!$B$1:$D$122,3,FALSE),"非在校生")</f>
        <v>會計</v>
      </c>
      <c r="AN900" s="74" t="str">
        <f t="shared" si="317"/>
        <v>會計系</v>
      </c>
      <c r="AO900" s="74" t="str">
        <f t="shared" si="318"/>
        <v>會計系</v>
      </c>
    </row>
    <row r="901" spans="1:41">
      <c r="A901" t="s">
        <v>3855</v>
      </c>
      <c r="B901" t="s">
        <v>2245</v>
      </c>
      <c r="C901" t="s">
        <v>2246</v>
      </c>
      <c r="D901" t="s">
        <v>38</v>
      </c>
      <c r="E901" t="s">
        <v>2247</v>
      </c>
      <c r="F901" t="s">
        <v>23</v>
      </c>
      <c r="G901" t="s">
        <v>24</v>
      </c>
      <c r="H901" t="s">
        <v>76</v>
      </c>
      <c r="I901" t="s">
        <v>41</v>
      </c>
      <c r="J901" t="s">
        <v>2248</v>
      </c>
      <c r="K901" t="s">
        <v>2249</v>
      </c>
      <c r="L901" t="s">
        <v>28</v>
      </c>
      <c r="M901" t="s">
        <v>30</v>
      </c>
      <c r="N901">
        <f t="shared" si="319"/>
        <v>1</v>
      </c>
      <c r="O901">
        <f t="shared" si="320"/>
        <v>0</v>
      </c>
      <c r="P901" t="s">
        <v>30</v>
      </c>
      <c r="R901" t="s">
        <v>31</v>
      </c>
      <c r="S901" t="s">
        <v>313</v>
      </c>
      <c r="T901" t="s">
        <v>2250</v>
      </c>
      <c r="U901">
        <f t="shared" si="321"/>
        <v>10</v>
      </c>
      <c r="V901" t="s">
        <v>5002</v>
      </c>
      <c r="W901" t="s">
        <v>5004</v>
      </c>
      <c r="X901" s="25" t="s">
        <v>3816</v>
      </c>
      <c r="Y901">
        <v>2</v>
      </c>
      <c r="Z901">
        <v>107</v>
      </c>
      <c r="AA901">
        <v>1</v>
      </c>
      <c r="AB901">
        <v>1</v>
      </c>
      <c r="AC901">
        <v>10</v>
      </c>
      <c r="AD901" t="s">
        <v>2783</v>
      </c>
      <c r="AE901" s="74" t="str">
        <f t="shared" si="322"/>
        <v>b05607018陳柏廷</v>
      </c>
      <c r="AF901" s="74">
        <f t="shared" si="311"/>
        <v>1</v>
      </c>
      <c r="AG901" s="74">
        <f t="shared" si="323"/>
        <v>0</v>
      </c>
      <c r="AH901" s="74">
        <f t="shared" si="312"/>
        <v>0</v>
      </c>
      <c r="AI901" s="74">
        <f t="shared" si="313"/>
        <v>1</v>
      </c>
      <c r="AJ901" s="74">
        <f t="shared" si="314"/>
        <v>0</v>
      </c>
      <c r="AK901" s="74">
        <f t="shared" si="315"/>
        <v>0</v>
      </c>
      <c r="AL901" s="73" t="str">
        <f t="shared" si="316"/>
        <v>系</v>
      </c>
      <c r="AM901" s="73" t="str">
        <f>IF($F901="學生",VLOOKUP($H901,系所名稱!$B$1:$D$122,3,FALSE),"非在校生")</f>
        <v>會計</v>
      </c>
      <c r="AN901" s="74" t="str">
        <f t="shared" si="317"/>
        <v>會計系</v>
      </c>
      <c r="AO901" s="74" t="str">
        <f t="shared" si="318"/>
        <v>會計系</v>
      </c>
    </row>
    <row r="902" spans="1:41">
      <c r="A902" t="s">
        <v>5456</v>
      </c>
      <c r="B902" t="s">
        <v>2245</v>
      </c>
      <c r="C902" t="s">
        <v>2246</v>
      </c>
      <c r="D902" t="s">
        <v>38</v>
      </c>
      <c r="E902" t="s">
        <v>2247</v>
      </c>
      <c r="F902" t="s">
        <v>23</v>
      </c>
      <c r="G902" t="s">
        <v>24</v>
      </c>
      <c r="H902" t="s">
        <v>76</v>
      </c>
      <c r="I902" t="s">
        <v>41</v>
      </c>
      <c r="J902" t="s">
        <v>2248</v>
      </c>
      <c r="K902" t="s">
        <v>2249</v>
      </c>
      <c r="L902" t="s">
        <v>28</v>
      </c>
      <c r="M902" t="s">
        <v>30</v>
      </c>
      <c r="N902" t="s">
        <v>4952</v>
      </c>
      <c r="P902" t="s">
        <v>5457</v>
      </c>
      <c r="R902" t="s">
        <v>5385</v>
      </c>
      <c r="S902" t="s">
        <v>1216</v>
      </c>
      <c r="T902" t="s">
        <v>2250</v>
      </c>
      <c r="U902">
        <v>6</v>
      </c>
      <c r="V902" t="s">
        <v>5386</v>
      </c>
      <c r="W902" t="s">
        <v>5387</v>
      </c>
      <c r="X902" s="25" t="s">
        <v>5388</v>
      </c>
      <c r="Y902">
        <v>2</v>
      </c>
      <c r="Z902">
        <v>107</v>
      </c>
      <c r="AA902">
        <v>1</v>
      </c>
      <c r="AB902">
        <v>1</v>
      </c>
      <c r="AC902">
        <v>10</v>
      </c>
      <c r="AE902" s="74" t="str">
        <f t="shared" si="322"/>
        <v>b05607018陳柏廷</v>
      </c>
      <c r="AF902" s="74">
        <f t="shared" si="311"/>
        <v>1</v>
      </c>
      <c r="AG902" s="74">
        <f t="shared" si="323"/>
        <v>0</v>
      </c>
      <c r="AH902" s="74">
        <f t="shared" si="312"/>
        <v>0</v>
      </c>
      <c r="AI902" s="74">
        <f t="shared" si="313"/>
        <v>1</v>
      </c>
      <c r="AJ902" s="74">
        <f t="shared" si="314"/>
        <v>0</v>
      </c>
      <c r="AK902" s="74">
        <f t="shared" si="315"/>
        <v>0</v>
      </c>
      <c r="AL902" s="73" t="str">
        <f t="shared" si="316"/>
        <v>系</v>
      </c>
      <c r="AM902" s="73" t="str">
        <f>IF($F902="學生",VLOOKUP($H902,系所名稱!$B$1:$D$122,3,FALSE),"非在校生")</f>
        <v>會計</v>
      </c>
      <c r="AN902" s="74" t="str">
        <f t="shared" si="317"/>
        <v>會計系</v>
      </c>
      <c r="AO902" s="74" t="str">
        <f t="shared" si="318"/>
        <v>會計系</v>
      </c>
    </row>
    <row r="903" spans="1:41">
      <c r="A903" t="s">
        <v>6457</v>
      </c>
      <c r="B903" t="s">
        <v>6458</v>
      </c>
      <c r="C903" t="s">
        <v>6459</v>
      </c>
      <c r="D903" t="s">
        <v>21</v>
      </c>
      <c r="E903" t="s">
        <v>6460</v>
      </c>
      <c r="F903" t="s">
        <v>23</v>
      </c>
      <c r="G903" t="s">
        <v>24</v>
      </c>
      <c r="H903" t="s">
        <v>246</v>
      </c>
      <c r="I903" t="s">
        <v>41</v>
      </c>
      <c r="J903">
        <v>958009612</v>
      </c>
      <c r="K903" t="s">
        <v>6461</v>
      </c>
      <c r="L903" t="s">
        <v>28</v>
      </c>
      <c r="M903" t="s">
        <v>30</v>
      </c>
      <c r="N903" t="s">
        <v>4952</v>
      </c>
      <c r="P903" t="s">
        <v>30</v>
      </c>
      <c r="R903" t="s">
        <v>5919</v>
      </c>
      <c r="S903" t="s">
        <v>6462</v>
      </c>
      <c r="T903" t="s">
        <v>6463</v>
      </c>
      <c r="U903">
        <v>6</v>
      </c>
      <c r="V903" t="s">
        <v>5002</v>
      </c>
      <c r="W903" t="s">
        <v>6687</v>
      </c>
      <c r="X903" s="25" t="s">
        <v>6700</v>
      </c>
      <c r="Y903">
        <v>2</v>
      </c>
      <c r="Z903">
        <v>107</v>
      </c>
      <c r="AA903">
        <v>1</v>
      </c>
      <c r="AB903">
        <v>1</v>
      </c>
      <c r="AC903">
        <v>10</v>
      </c>
      <c r="AD903" t="s">
        <v>29</v>
      </c>
      <c r="AE903" s="74" t="str">
        <f t="shared" si="322"/>
        <v>b04701232陳柔安</v>
      </c>
      <c r="AF903" s="74">
        <f t="shared" si="311"/>
        <v>1</v>
      </c>
      <c r="AG903" s="74">
        <f t="shared" si="323"/>
        <v>0</v>
      </c>
      <c r="AH903" s="74">
        <f t="shared" si="312"/>
        <v>0</v>
      </c>
      <c r="AI903" s="74">
        <f t="shared" si="313"/>
        <v>1</v>
      </c>
      <c r="AJ903" s="74">
        <f t="shared" si="314"/>
        <v>0</v>
      </c>
      <c r="AK903" s="74">
        <f t="shared" si="315"/>
        <v>0</v>
      </c>
      <c r="AL903" s="73" t="str">
        <f t="shared" si="316"/>
        <v>系</v>
      </c>
      <c r="AM903" s="73" t="str">
        <f>IF($F903="學生",VLOOKUP($H903,系所名稱!$B$1:$D$122,3,FALSE),"非在校生")</f>
        <v>工管</v>
      </c>
      <c r="AN903" s="74" t="str">
        <f t="shared" si="317"/>
        <v>工管系</v>
      </c>
      <c r="AO903" s="74" t="str">
        <f t="shared" si="318"/>
        <v>工管系</v>
      </c>
    </row>
    <row r="904" spans="1:41">
      <c r="A904" t="s">
        <v>3856</v>
      </c>
      <c r="B904" t="s">
        <v>3857</v>
      </c>
      <c r="C904" t="s">
        <v>3858</v>
      </c>
      <c r="D904" t="s">
        <v>21</v>
      </c>
      <c r="E904" t="s">
        <v>3859</v>
      </c>
      <c r="F904" t="s">
        <v>177</v>
      </c>
      <c r="H904" t="s">
        <v>3860</v>
      </c>
      <c r="I904" t="s">
        <v>23</v>
      </c>
      <c r="J904">
        <v>952859388</v>
      </c>
      <c r="K904" t="s">
        <v>3861</v>
      </c>
      <c r="L904" t="s">
        <v>28</v>
      </c>
      <c r="M904" t="s">
        <v>30</v>
      </c>
      <c r="N904">
        <f>IF($R904="網路報名",IF($P904="否",1,0),0)</f>
        <v>1</v>
      </c>
      <c r="O904">
        <f>IF($R904="網路報名",IF($P904="是",1,0),0)</f>
        <v>0</v>
      </c>
      <c r="P904" t="s">
        <v>30</v>
      </c>
      <c r="R904" t="s">
        <v>31</v>
      </c>
      <c r="S904" t="s">
        <v>3862</v>
      </c>
      <c r="T904">
        <v>110318032</v>
      </c>
      <c r="U904">
        <f>IF($R904="志工",$AC904*2,IF($R904="網路報名",$AC904,0))</f>
        <v>10</v>
      </c>
      <c r="V904" t="s">
        <v>5002</v>
      </c>
      <c r="W904" t="s">
        <v>5004</v>
      </c>
      <c r="X904" s="25" t="s">
        <v>3816</v>
      </c>
      <c r="Y904">
        <v>2</v>
      </c>
      <c r="Z904">
        <v>107</v>
      </c>
      <c r="AA904">
        <v>1</v>
      </c>
      <c r="AB904">
        <v>1</v>
      </c>
      <c r="AC904">
        <v>10</v>
      </c>
      <c r="AD904" t="s">
        <v>2783</v>
      </c>
      <c r="AE904" s="74" t="str">
        <f t="shared" si="322"/>
        <v>110318032陳柔穎</v>
      </c>
      <c r="AF904" s="74">
        <f t="shared" si="311"/>
        <v>1</v>
      </c>
      <c r="AG904" s="74">
        <f t="shared" si="323"/>
        <v>0</v>
      </c>
      <c r="AH904" s="74">
        <f t="shared" si="312"/>
        <v>0</v>
      </c>
      <c r="AI904" s="74">
        <f t="shared" si="313"/>
        <v>1</v>
      </c>
      <c r="AJ904" s="74">
        <f t="shared" si="314"/>
        <v>0</v>
      </c>
      <c r="AK904" s="74">
        <f t="shared" si="315"/>
        <v>0</v>
      </c>
      <c r="AL904" s="73" t="str">
        <f t="shared" si="316"/>
        <v>其他</v>
      </c>
      <c r="AM904" s="73" t="str">
        <f>IF($F904="學生",VLOOKUP($H904,系所名稱!$B$1:$D$122,3,FALSE),"非在校生")</f>
        <v>非在校生</v>
      </c>
      <c r="AN904" s="74" t="str">
        <f t="shared" si="317"/>
        <v>其他</v>
      </c>
      <c r="AO904" s="74" t="str">
        <f t="shared" si="318"/>
        <v>其他</v>
      </c>
    </row>
    <row r="905" spans="1:41">
      <c r="A905" t="s">
        <v>5575</v>
      </c>
      <c r="B905" t="s">
        <v>5576</v>
      </c>
      <c r="C905" t="s">
        <v>5577</v>
      </c>
      <c r="D905" t="s">
        <v>21</v>
      </c>
      <c r="E905" t="s">
        <v>1452</v>
      </c>
      <c r="F905" t="s">
        <v>23</v>
      </c>
      <c r="G905" t="s">
        <v>24</v>
      </c>
      <c r="H905" t="s">
        <v>49</v>
      </c>
      <c r="I905" t="s">
        <v>41</v>
      </c>
      <c r="J905">
        <v>988820629</v>
      </c>
      <c r="K905" t="s">
        <v>5578</v>
      </c>
      <c r="L905" t="s">
        <v>28</v>
      </c>
      <c r="M905" t="s">
        <v>30</v>
      </c>
      <c r="N905" t="s">
        <v>4952</v>
      </c>
      <c r="P905" t="s">
        <v>29</v>
      </c>
      <c r="R905" t="s">
        <v>5385</v>
      </c>
      <c r="S905" t="s">
        <v>297</v>
      </c>
      <c r="T905" t="s">
        <v>5579</v>
      </c>
      <c r="U905">
        <v>6</v>
      </c>
      <c r="V905" t="s">
        <v>5386</v>
      </c>
      <c r="W905" t="s">
        <v>5387</v>
      </c>
      <c r="X905" s="25" t="s">
        <v>5388</v>
      </c>
      <c r="Y905">
        <v>2</v>
      </c>
      <c r="Z905">
        <v>107</v>
      </c>
      <c r="AA905">
        <v>1</v>
      </c>
      <c r="AB905">
        <v>1</v>
      </c>
      <c r="AC905">
        <v>10</v>
      </c>
      <c r="AD905" t="s">
        <v>29</v>
      </c>
      <c r="AE905" s="74" t="str">
        <f t="shared" si="322"/>
        <v>b04705004陳禹媛</v>
      </c>
      <c r="AF905" s="74">
        <f t="shared" si="311"/>
        <v>0</v>
      </c>
      <c r="AG905" s="74">
        <f t="shared" si="323"/>
        <v>1</v>
      </c>
      <c r="AH905" s="74">
        <f t="shared" si="312"/>
        <v>10</v>
      </c>
      <c r="AI905" s="74">
        <f t="shared" si="313"/>
        <v>0</v>
      </c>
      <c r="AJ905" s="74">
        <f t="shared" si="314"/>
        <v>0</v>
      </c>
      <c r="AK905" s="74">
        <f t="shared" si="315"/>
        <v>0</v>
      </c>
      <c r="AL905" s="73" t="str">
        <f t="shared" si="316"/>
        <v>系</v>
      </c>
      <c r="AM905" s="73" t="str">
        <f>IF($F905="學生",VLOOKUP($H905,系所名稱!$B$1:$D$122,3,FALSE),"非在校生")</f>
        <v>資管</v>
      </c>
      <c r="AN905" s="74" t="str">
        <f t="shared" si="317"/>
        <v>資管系</v>
      </c>
      <c r="AO905" s="74" t="str">
        <f t="shared" si="318"/>
        <v>資管系</v>
      </c>
    </row>
    <row r="906" spans="1:41">
      <c r="A906" t="s">
        <v>1437</v>
      </c>
      <c r="B906" t="s">
        <v>1438</v>
      </c>
      <c r="C906" t="s">
        <v>1439</v>
      </c>
      <c r="D906" t="s">
        <v>21</v>
      </c>
      <c r="E906" t="s">
        <v>1440</v>
      </c>
      <c r="F906" t="s">
        <v>23</v>
      </c>
      <c r="G906" t="s">
        <v>137</v>
      </c>
      <c r="H906" t="s">
        <v>1015</v>
      </c>
      <c r="I906" t="s">
        <v>41</v>
      </c>
      <c r="J906">
        <v>910070894</v>
      </c>
      <c r="K906" t="s">
        <v>1441</v>
      </c>
      <c r="L906" t="s">
        <v>28</v>
      </c>
      <c r="M906" t="s">
        <v>30</v>
      </c>
      <c r="N906">
        <f>IF($R906="網路報名",IF($P906="否",1,0),0)</f>
        <v>0</v>
      </c>
      <c r="O906">
        <f>IF($R906="網路報名",IF($P906="是",1,0),0)</f>
        <v>1</v>
      </c>
      <c r="P906" t="s">
        <v>29</v>
      </c>
      <c r="R906" t="s">
        <v>31</v>
      </c>
      <c r="S906" t="s">
        <v>297</v>
      </c>
      <c r="T906" t="s">
        <v>1442</v>
      </c>
      <c r="U906">
        <f>IF($R906="志工",$AC906*2,IF($R906="網路報名",$AC906,0))</f>
        <v>10</v>
      </c>
      <c r="V906" t="s">
        <v>5002</v>
      </c>
      <c r="W906" t="s">
        <v>5004</v>
      </c>
      <c r="X906" s="25" t="s">
        <v>1285</v>
      </c>
      <c r="Y906">
        <v>2</v>
      </c>
      <c r="Z906">
        <v>107</v>
      </c>
      <c r="AA906">
        <v>1</v>
      </c>
      <c r="AB906">
        <v>1</v>
      </c>
      <c r="AC906">
        <v>10</v>
      </c>
      <c r="AD906" t="s">
        <v>30</v>
      </c>
      <c r="AE906" s="74" t="str">
        <f t="shared" si="322"/>
        <v>b05305041陳禹蓁</v>
      </c>
      <c r="AF906" s="74">
        <f t="shared" si="311"/>
        <v>0</v>
      </c>
      <c r="AG906" s="74">
        <f t="shared" si="323"/>
        <v>1</v>
      </c>
      <c r="AH906" s="74">
        <f t="shared" si="312"/>
        <v>10</v>
      </c>
      <c r="AI906" s="74">
        <f t="shared" si="313"/>
        <v>0</v>
      </c>
      <c r="AJ906" s="74">
        <f t="shared" si="314"/>
        <v>0</v>
      </c>
      <c r="AK906" s="74">
        <f t="shared" si="315"/>
        <v>0</v>
      </c>
      <c r="AL906" s="73" t="str">
        <f t="shared" si="316"/>
        <v>系</v>
      </c>
      <c r="AM906" s="73" t="str">
        <f>IF($F906="學生",VLOOKUP($H906,系所名稱!$B$1:$D$122,3,FALSE),"非在校生")</f>
        <v>其他</v>
      </c>
      <c r="AN906" s="74" t="str">
        <f t="shared" si="317"/>
        <v>其他系所</v>
      </c>
      <c r="AO906" s="74" t="str">
        <f t="shared" si="318"/>
        <v>其他系所</v>
      </c>
    </row>
    <row r="907" spans="1:41">
      <c r="A907" t="s">
        <v>4082</v>
      </c>
      <c r="B907" t="s">
        <v>4083</v>
      </c>
      <c r="C907" t="s">
        <v>4084</v>
      </c>
      <c r="D907" t="s">
        <v>21</v>
      </c>
      <c r="E907" t="s">
        <v>1744</v>
      </c>
      <c r="F907" t="s">
        <v>177</v>
      </c>
      <c r="J907">
        <v>910860425</v>
      </c>
      <c r="K907" t="s">
        <v>4085</v>
      </c>
      <c r="L907" t="s">
        <v>28</v>
      </c>
      <c r="M907" t="s">
        <v>30</v>
      </c>
      <c r="N907">
        <f>IF($R907="網路報名",IF($P907="否",1,0),0)</f>
        <v>0</v>
      </c>
      <c r="O907">
        <f>IF($R907="網路報名",IF($P907="是",1,0),0)</f>
        <v>1</v>
      </c>
      <c r="P907" t="s">
        <v>29</v>
      </c>
      <c r="R907" t="s">
        <v>31</v>
      </c>
      <c r="S907" t="s">
        <v>4086</v>
      </c>
      <c r="T907" t="s">
        <v>4087</v>
      </c>
      <c r="U907">
        <f>IF($R907="志工",$AC907*2,IF($R907="網路報名",$AC907,0))</f>
        <v>10</v>
      </c>
      <c r="V907" t="s">
        <v>5002</v>
      </c>
      <c r="W907" t="s">
        <v>5004</v>
      </c>
      <c r="X907" s="25" t="s">
        <v>3816</v>
      </c>
      <c r="Y907">
        <v>2</v>
      </c>
      <c r="Z907">
        <v>107</v>
      </c>
      <c r="AA907">
        <v>1</v>
      </c>
      <c r="AB907">
        <v>1</v>
      </c>
      <c r="AC907">
        <v>10</v>
      </c>
      <c r="AD907" t="s">
        <v>29</v>
      </c>
      <c r="AE907" s="74" t="str">
        <f t="shared" si="322"/>
        <v>yuchieh25陳禹潔</v>
      </c>
      <c r="AF907" s="74">
        <f t="shared" si="311"/>
        <v>0</v>
      </c>
      <c r="AG907" s="74">
        <f t="shared" si="323"/>
        <v>1</v>
      </c>
      <c r="AH907" s="74">
        <f t="shared" si="312"/>
        <v>10</v>
      </c>
      <c r="AI907" s="74">
        <f t="shared" si="313"/>
        <v>0</v>
      </c>
      <c r="AJ907" s="74">
        <f t="shared" si="314"/>
        <v>0</v>
      </c>
      <c r="AK907" s="74">
        <f t="shared" si="315"/>
        <v>0</v>
      </c>
      <c r="AL907" s="73" t="str">
        <f t="shared" si="316"/>
        <v>其他</v>
      </c>
      <c r="AM907" s="73" t="str">
        <f>IF($F907="學生",VLOOKUP($H907,系所名稱!$B$1:$D$122,3,FALSE),"非在校生")</f>
        <v>非在校生</v>
      </c>
      <c r="AN907" s="74" t="str">
        <f t="shared" si="317"/>
        <v>其他</v>
      </c>
      <c r="AO907" s="74" t="str">
        <f t="shared" si="318"/>
        <v>其他</v>
      </c>
    </row>
    <row r="908" spans="1:41">
      <c r="A908" t="s">
        <v>1443</v>
      </c>
      <c r="B908" t="s">
        <v>1444</v>
      </c>
      <c r="C908" t="s">
        <v>1445</v>
      </c>
      <c r="D908" t="s">
        <v>21</v>
      </c>
      <c r="E908" t="s">
        <v>1446</v>
      </c>
      <c r="F908" t="s">
        <v>23</v>
      </c>
      <c r="G908" t="s">
        <v>24</v>
      </c>
      <c r="H908" t="s">
        <v>40</v>
      </c>
      <c r="I908" t="s">
        <v>41</v>
      </c>
      <c r="J908">
        <v>924162988</v>
      </c>
      <c r="K908" t="s">
        <v>1447</v>
      </c>
      <c r="L908" t="s">
        <v>28</v>
      </c>
      <c r="M908" t="s">
        <v>30</v>
      </c>
      <c r="N908">
        <f>IF($R908="網路報名",IF($P908="否",1,0),0)</f>
        <v>0</v>
      </c>
      <c r="O908">
        <f>IF($R908="網路報名",IF($P908="是",1,0),0)</f>
        <v>1</v>
      </c>
      <c r="P908" t="s">
        <v>29</v>
      </c>
      <c r="R908" t="s">
        <v>31</v>
      </c>
      <c r="S908" t="s">
        <v>381</v>
      </c>
      <c r="T908" t="s">
        <v>1448</v>
      </c>
      <c r="U908">
        <f>IF($R908="志工",$AC908*2,IF($R908="網路報名",$AC908,0))</f>
        <v>10</v>
      </c>
      <c r="V908" t="s">
        <v>5002</v>
      </c>
      <c r="W908" t="s">
        <v>5004</v>
      </c>
      <c r="X908" s="25" t="s">
        <v>1285</v>
      </c>
      <c r="Y908">
        <v>2</v>
      </c>
      <c r="Z908">
        <v>107</v>
      </c>
      <c r="AA908">
        <v>1</v>
      </c>
      <c r="AB908">
        <v>1</v>
      </c>
      <c r="AC908">
        <v>10</v>
      </c>
      <c r="AD908" t="s">
        <v>30</v>
      </c>
      <c r="AE908" s="74" t="str">
        <f t="shared" si="322"/>
        <v>b06704079陳美儀</v>
      </c>
      <c r="AF908" s="74">
        <f t="shared" si="311"/>
        <v>0</v>
      </c>
      <c r="AG908" s="74">
        <f t="shared" si="323"/>
        <v>1</v>
      </c>
      <c r="AH908" s="74">
        <f t="shared" si="312"/>
        <v>10</v>
      </c>
      <c r="AI908" s="74">
        <f t="shared" si="313"/>
        <v>0</v>
      </c>
      <c r="AJ908" s="74">
        <f t="shared" si="314"/>
        <v>0</v>
      </c>
      <c r="AK908" s="74">
        <f t="shared" si="315"/>
        <v>0</v>
      </c>
      <c r="AL908" s="73" t="str">
        <f t="shared" si="316"/>
        <v>系</v>
      </c>
      <c r="AM908" s="73" t="str">
        <f>IF($F908="學生",VLOOKUP($H908,系所名稱!$B$1:$D$122,3,FALSE),"非在校生")</f>
        <v>國企</v>
      </c>
      <c r="AN908" s="74" t="str">
        <f t="shared" si="317"/>
        <v>國企系</v>
      </c>
      <c r="AO908" s="74" t="str">
        <f t="shared" si="318"/>
        <v>國企系</v>
      </c>
    </row>
    <row r="909" spans="1:41">
      <c r="A909" s="78" t="s">
        <v>1730</v>
      </c>
      <c r="B909" t="s">
        <v>1444</v>
      </c>
      <c r="C909" t="s">
        <v>1445</v>
      </c>
      <c r="D909" t="s">
        <v>21</v>
      </c>
      <c r="E909" t="s">
        <v>1446</v>
      </c>
      <c r="F909" t="s">
        <v>23</v>
      </c>
      <c r="G909" t="s">
        <v>24</v>
      </c>
      <c r="H909" t="s">
        <v>40</v>
      </c>
      <c r="I909" t="s">
        <v>41</v>
      </c>
      <c r="J909">
        <v>924162988</v>
      </c>
      <c r="K909" t="s">
        <v>1447</v>
      </c>
      <c r="L909" t="s">
        <v>28</v>
      </c>
      <c r="M909" t="s">
        <v>30</v>
      </c>
      <c r="N909">
        <f>IF($R909="網路報名",IF($P909="否",1,0),0)</f>
        <v>0</v>
      </c>
      <c r="O909">
        <f>IF($R909="網路報名",IF($P909="是",1,0),0)</f>
        <v>1</v>
      </c>
      <c r="P909" t="s">
        <v>29</v>
      </c>
      <c r="R909" t="s">
        <v>31</v>
      </c>
      <c r="S909" t="s">
        <v>381</v>
      </c>
      <c r="T909" t="s">
        <v>1448</v>
      </c>
      <c r="U909">
        <f>IF($R909="志工",$AC909*2,IF($R909="網路報名",$AC909,0))</f>
        <v>10</v>
      </c>
      <c r="V909" t="s">
        <v>5002</v>
      </c>
      <c r="W909" t="s">
        <v>5004</v>
      </c>
      <c r="X909" s="25" t="s">
        <v>1567</v>
      </c>
      <c r="Y909">
        <v>2</v>
      </c>
      <c r="Z909">
        <v>107</v>
      </c>
      <c r="AA909">
        <v>1</v>
      </c>
      <c r="AB909">
        <v>1</v>
      </c>
      <c r="AC909">
        <v>10</v>
      </c>
      <c r="AE909" s="74" t="str">
        <f t="shared" si="322"/>
        <v>b06704079陳美儀</v>
      </c>
      <c r="AF909" s="74">
        <f t="shared" si="311"/>
        <v>0</v>
      </c>
      <c r="AG909" s="74">
        <f t="shared" si="323"/>
        <v>1</v>
      </c>
      <c r="AH909" s="74">
        <f t="shared" si="312"/>
        <v>10</v>
      </c>
      <c r="AI909" s="74">
        <f t="shared" si="313"/>
        <v>0</v>
      </c>
      <c r="AJ909" s="74">
        <f t="shared" si="314"/>
        <v>0</v>
      </c>
      <c r="AK909" s="74">
        <f t="shared" si="315"/>
        <v>0</v>
      </c>
      <c r="AL909" s="73" t="str">
        <f t="shared" si="316"/>
        <v>系</v>
      </c>
      <c r="AM909" s="73" t="str">
        <f>IF($F909="學生",VLOOKUP($H909,系所名稱!$B$1:$D$122,3,FALSE),"非在校生")</f>
        <v>國企</v>
      </c>
      <c r="AN909" s="74" t="str">
        <f t="shared" si="317"/>
        <v>國企系</v>
      </c>
      <c r="AO909" s="74" t="str">
        <f t="shared" si="318"/>
        <v>國企系</v>
      </c>
    </row>
    <row r="910" spans="1:41">
      <c r="A910" t="s">
        <v>6232</v>
      </c>
      <c r="B910" t="s">
        <v>1444</v>
      </c>
      <c r="C910" t="s">
        <v>1445</v>
      </c>
      <c r="D910" t="s">
        <v>21</v>
      </c>
      <c r="E910" t="s">
        <v>1446</v>
      </c>
      <c r="F910" t="s">
        <v>23</v>
      </c>
      <c r="G910" t="s">
        <v>24</v>
      </c>
      <c r="H910" t="s">
        <v>40</v>
      </c>
      <c r="I910" t="s">
        <v>41</v>
      </c>
      <c r="J910">
        <v>924162988</v>
      </c>
      <c r="K910" t="s">
        <v>1447</v>
      </c>
      <c r="L910" t="s">
        <v>28</v>
      </c>
      <c r="M910" t="s">
        <v>30</v>
      </c>
      <c r="N910" t="s">
        <v>4952</v>
      </c>
      <c r="P910" t="s">
        <v>29</v>
      </c>
      <c r="R910" t="s">
        <v>5919</v>
      </c>
      <c r="S910" t="s">
        <v>2112</v>
      </c>
      <c r="T910" t="s">
        <v>1448</v>
      </c>
      <c r="U910">
        <v>6</v>
      </c>
      <c r="V910" t="s">
        <v>6233</v>
      </c>
      <c r="W910" t="s">
        <v>6689</v>
      </c>
      <c r="X910" s="25" t="s">
        <v>6715</v>
      </c>
      <c r="Y910">
        <v>2</v>
      </c>
      <c r="Z910">
        <v>107</v>
      </c>
      <c r="AA910">
        <v>1</v>
      </c>
      <c r="AB910">
        <v>1</v>
      </c>
      <c r="AC910">
        <v>10</v>
      </c>
      <c r="AD910" t="s">
        <v>6234</v>
      </c>
      <c r="AE910" s="74" t="str">
        <f t="shared" si="322"/>
        <v>b06704079陳美儀</v>
      </c>
      <c r="AF910" s="74">
        <f t="shared" si="311"/>
        <v>0</v>
      </c>
      <c r="AG910" s="74">
        <f t="shared" si="323"/>
        <v>1</v>
      </c>
      <c r="AH910" s="74">
        <f t="shared" si="312"/>
        <v>10</v>
      </c>
      <c r="AI910" s="74">
        <f t="shared" si="313"/>
        <v>0</v>
      </c>
      <c r="AJ910" s="74">
        <f t="shared" si="314"/>
        <v>0</v>
      </c>
      <c r="AK910" s="74">
        <f t="shared" si="315"/>
        <v>0</v>
      </c>
      <c r="AL910" s="73" t="str">
        <f t="shared" si="316"/>
        <v>系</v>
      </c>
      <c r="AM910" s="73" t="str">
        <f>IF($F910="學生",VLOOKUP($H910,系所名稱!$B$1:$D$122,3,FALSE),"非在校生")</f>
        <v>國企</v>
      </c>
      <c r="AN910" s="74" t="str">
        <f t="shared" si="317"/>
        <v>國企系</v>
      </c>
      <c r="AO910" s="74" t="str">
        <f t="shared" si="318"/>
        <v>國企系</v>
      </c>
    </row>
    <row r="911" spans="1:41">
      <c r="A911" t="s">
        <v>198</v>
      </c>
      <c r="B911" t="s">
        <v>199</v>
      </c>
      <c r="C911" t="s">
        <v>200</v>
      </c>
      <c r="D911" t="s">
        <v>38</v>
      </c>
      <c r="E911" t="s">
        <v>201</v>
      </c>
      <c r="F911" t="s">
        <v>23</v>
      </c>
      <c r="G911" t="s">
        <v>67</v>
      </c>
      <c r="H911" t="s">
        <v>123</v>
      </c>
      <c r="I911" t="s">
        <v>41</v>
      </c>
      <c r="J911">
        <v>968669947</v>
      </c>
      <c r="K911" t="s">
        <v>202</v>
      </c>
      <c r="L911" t="s">
        <v>28</v>
      </c>
      <c r="M911" t="s">
        <v>30</v>
      </c>
      <c r="N911">
        <f>IF($R911="網路報名",IF($P911="否",1,0),0)</f>
        <v>0</v>
      </c>
      <c r="O911">
        <f>IF($R911="網路報名",IF($P911="是",1,0),0)</f>
        <v>1</v>
      </c>
      <c r="P911" t="s">
        <v>29</v>
      </c>
      <c r="R911" t="s">
        <v>31</v>
      </c>
      <c r="S911" t="s">
        <v>203</v>
      </c>
      <c r="T911" t="s">
        <v>204</v>
      </c>
      <c r="U911">
        <f>IF($R911="志工",$AC911*2,IF($R911="網路報名",$AC911,0))</f>
        <v>10</v>
      </c>
      <c r="V911" t="s">
        <v>5002</v>
      </c>
      <c r="W911" t="s">
        <v>5004</v>
      </c>
      <c r="X911" s="25" t="s">
        <v>289</v>
      </c>
      <c r="Y911">
        <v>2</v>
      </c>
      <c r="Z911">
        <v>107</v>
      </c>
      <c r="AA911">
        <v>1</v>
      </c>
      <c r="AB911">
        <v>1</v>
      </c>
      <c r="AC911">
        <v>10</v>
      </c>
      <c r="AD911" t="s">
        <v>29</v>
      </c>
      <c r="AE911" s="74" t="str">
        <f t="shared" si="322"/>
        <v>b06607061陳羿名</v>
      </c>
      <c r="AF911" s="74">
        <f t="shared" si="311"/>
        <v>0</v>
      </c>
      <c r="AG911" s="74">
        <f t="shared" si="323"/>
        <v>1</v>
      </c>
      <c r="AH911" s="74">
        <f t="shared" si="312"/>
        <v>10</v>
      </c>
      <c r="AI911" s="74">
        <f t="shared" si="313"/>
        <v>0</v>
      </c>
      <c r="AJ911" s="74">
        <f t="shared" si="314"/>
        <v>0</v>
      </c>
      <c r="AK911" s="74">
        <f t="shared" si="315"/>
        <v>0</v>
      </c>
      <c r="AL911" s="73" t="str">
        <f t="shared" si="316"/>
        <v>系</v>
      </c>
      <c r="AM911" s="73" t="str">
        <f>IF($F911="學生",VLOOKUP($H911,系所名稱!$B$1:$D$122,3,FALSE),"非在校生")</f>
        <v>其他</v>
      </c>
      <c r="AN911" s="74" t="str">
        <f t="shared" si="317"/>
        <v>其他系所</v>
      </c>
      <c r="AO911" s="74" t="str">
        <f t="shared" si="318"/>
        <v>其他系所</v>
      </c>
    </row>
    <row r="912" spans="1:41">
      <c r="A912" t="s">
        <v>6290</v>
      </c>
      <c r="B912" t="s">
        <v>6291</v>
      </c>
      <c r="C912" t="s">
        <v>6292</v>
      </c>
      <c r="D912" t="s">
        <v>21</v>
      </c>
      <c r="E912" t="s">
        <v>6293</v>
      </c>
      <c r="F912" t="s">
        <v>23</v>
      </c>
      <c r="G912" t="s">
        <v>137</v>
      </c>
      <c r="H912" t="s">
        <v>6294</v>
      </c>
      <c r="I912" t="s">
        <v>50</v>
      </c>
      <c r="J912">
        <v>921829496</v>
      </c>
      <c r="K912" t="s">
        <v>6295</v>
      </c>
      <c r="L912" t="s">
        <v>28</v>
      </c>
      <c r="M912" t="s">
        <v>30</v>
      </c>
      <c r="N912" t="s">
        <v>4952</v>
      </c>
      <c r="P912" t="s">
        <v>29</v>
      </c>
      <c r="R912" t="s">
        <v>6296</v>
      </c>
      <c r="S912" t="s">
        <v>1216</v>
      </c>
      <c r="T912" t="s">
        <v>6297</v>
      </c>
      <c r="U912">
        <v>6</v>
      </c>
      <c r="V912" t="s">
        <v>6690</v>
      </c>
      <c r="W912" t="s">
        <v>6691</v>
      </c>
      <c r="X912" s="25" t="s">
        <v>6693</v>
      </c>
      <c r="Y912">
        <v>2</v>
      </c>
      <c r="Z912">
        <v>107</v>
      </c>
      <c r="AA912">
        <v>1</v>
      </c>
      <c r="AB912">
        <v>1</v>
      </c>
      <c r="AC912">
        <v>10</v>
      </c>
      <c r="AD912" t="s">
        <v>29</v>
      </c>
      <c r="AE912" s="74" t="str">
        <f t="shared" si="322"/>
        <v>r07342003陳苑婷</v>
      </c>
      <c r="AF912" s="74">
        <f t="shared" si="311"/>
        <v>0</v>
      </c>
      <c r="AG912" s="74">
        <f t="shared" si="323"/>
        <v>1</v>
      </c>
      <c r="AH912" s="74">
        <f t="shared" si="312"/>
        <v>10</v>
      </c>
      <c r="AI912" s="74">
        <f t="shared" si="313"/>
        <v>0</v>
      </c>
      <c r="AJ912" s="74">
        <f t="shared" si="314"/>
        <v>0</v>
      </c>
      <c r="AK912" s="74">
        <f t="shared" si="315"/>
        <v>0</v>
      </c>
      <c r="AL912" s="73" t="str">
        <f t="shared" si="316"/>
        <v>所</v>
      </c>
      <c r="AM912" s="73" t="str">
        <f>IF($F912="學生",VLOOKUP($H912,系所名稱!$B$1:$D$122,3,FALSE),"非在校生")</f>
        <v>其他</v>
      </c>
      <c r="AN912" s="74" t="str">
        <f t="shared" si="317"/>
        <v>其他系所</v>
      </c>
      <c r="AO912" s="74" t="str">
        <f t="shared" si="318"/>
        <v>其他系所</v>
      </c>
    </row>
    <row r="913" spans="1:41">
      <c r="A913" t="s">
        <v>6484</v>
      </c>
      <c r="B913" t="s">
        <v>6485</v>
      </c>
      <c r="C913" t="s">
        <v>6486</v>
      </c>
      <c r="D913" t="s">
        <v>21</v>
      </c>
      <c r="E913" t="s">
        <v>6487</v>
      </c>
      <c r="F913" t="s">
        <v>23</v>
      </c>
      <c r="G913" t="s">
        <v>24</v>
      </c>
      <c r="H913" t="s">
        <v>187</v>
      </c>
      <c r="I913" t="s">
        <v>41</v>
      </c>
      <c r="J913">
        <v>905322710</v>
      </c>
      <c r="K913" t="s">
        <v>6488</v>
      </c>
      <c r="L913" t="s">
        <v>28</v>
      </c>
      <c r="M913" t="s">
        <v>30</v>
      </c>
      <c r="N913" t="s">
        <v>4952</v>
      </c>
      <c r="P913" t="s">
        <v>29</v>
      </c>
      <c r="R913" t="s">
        <v>5919</v>
      </c>
      <c r="S913" t="s">
        <v>738</v>
      </c>
      <c r="T913" t="s">
        <v>6489</v>
      </c>
      <c r="U913">
        <v>6</v>
      </c>
      <c r="V913" t="s">
        <v>5002</v>
      </c>
      <c r="W913" t="s">
        <v>6687</v>
      </c>
      <c r="X913" s="25" t="s">
        <v>6700</v>
      </c>
      <c r="Y913">
        <v>2</v>
      </c>
      <c r="Z913">
        <v>107</v>
      </c>
      <c r="AA913">
        <v>1</v>
      </c>
      <c r="AB913">
        <v>1</v>
      </c>
      <c r="AC913">
        <v>10</v>
      </c>
      <c r="AD913" t="s">
        <v>29</v>
      </c>
      <c r="AE913" s="74" t="str">
        <f t="shared" si="322"/>
        <v>b05701126陳若童</v>
      </c>
      <c r="AF913" s="74">
        <f t="shared" si="311"/>
        <v>0</v>
      </c>
      <c r="AG913" s="74">
        <f t="shared" si="323"/>
        <v>1</v>
      </c>
      <c r="AH913" s="74">
        <f t="shared" si="312"/>
        <v>10</v>
      </c>
      <c r="AI913" s="74">
        <f t="shared" si="313"/>
        <v>0</v>
      </c>
      <c r="AJ913" s="74">
        <f t="shared" si="314"/>
        <v>0</v>
      </c>
      <c r="AK913" s="74">
        <f t="shared" si="315"/>
        <v>0</v>
      </c>
      <c r="AL913" s="73" t="str">
        <f t="shared" si="316"/>
        <v>系</v>
      </c>
      <c r="AM913" s="73" t="str">
        <f>IF($F913="學生",VLOOKUP($H913,系所名稱!$B$1:$D$122,3,FALSE),"非在校生")</f>
        <v>工管</v>
      </c>
      <c r="AN913" s="74" t="str">
        <f t="shared" si="317"/>
        <v>工管系</v>
      </c>
      <c r="AO913" s="74" t="str">
        <f t="shared" si="318"/>
        <v>工管系</v>
      </c>
    </row>
    <row r="914" spans="1:41">
      <c r="A914" s="1" t="s">
        <v>331</v>
      </c>
      <c r="B914" s="1" t="s">
        <v>332</v>
      </c>
      <c r="C914" s="1" t="s">
        <v>333</v>
      </c>
      <c r="D914" s="1" t="s">
        <v>21</v>
      </c>
      <c r="E914" s="1" t="s">
        <v>334</v>
      </c>
      <c r="F914" s="1" t="s">
        <v>23</v>
      </c>
      <c r="G914" s="1" t="s">
        <v>137</v>
      </c>
      <c r="H914" s="1" t="s">
        <v>138</v>
      </c>
      <c r="I914" s="1" t="s">
        <v>41</v>
      </c>
      <c r="J914" s="1">
        <v>952422271</v>
      </c>
      <c r="K914" s="1" t="s">
        <v>335</v>
      </c>
      <c r="L914" s="1" t="s">
        <v>28</v>
      </c>
      <c r="M914" s="1" t="s">
        <v>30</v>
      </c>
      <c r="N914">
        <f t="shared" ref="N914:N924" si="324">IF($R914="網路報名",IF($P914="否",1,0),0)</f>
        <v>1</v>
      </c>
      <c r="O914">
        <f t="shared" ref="O914:O924" si="325">IF($R914="網路報名",IF($P914="是",1,0),0)</f>
        <v>0</v>
      </c>
      <c r="P914" s="1" t="s">
        <v>30</v>
      </c>
      <c r="Q914" s="1"/>
      <c r="R914" s="1" t="s">
        <v>283</v>
      </c>
      <c r="S914" s="1" t="s">
        <v>336</v>
      </c>
      <c r="T914" s="1" t="s">
        <v>337</v>
      </c>
      <c r="U914">
        <f t="shared" ref="U914:U924" si="326">IF($R914="志工",$AC914*2,IF($R914="網路報名",$AC914,0))</f>
        <v>10</v>
      </c>
      <c r="V914" t="s">
        <v>5002</v>
      </c>
      <c r="W914" t="s">
        <v>5004</v>
      </c>
      <c r="X914" s="88" t="s">
        <v>315</v>
      </c>
      <c r="Y914" s="1">
        <v>2</v>
      </c>
      <c r="Z914" s="1">
        <v>107</v>
      </c>
      <c r="AA914" s="1">
        <v>1</v>
      </c>
      <c r="AB914" s="1">
        <v>1</v>
      </c>
      <c r="AC914" s="1">
        <v>10</v>
      </c>
      <c r="AD914" s="1" t="s">
        <v>30</v>
      </c>
      <c r="AE914" s="74" t="str">
        <f t="shared" si="322"/>
        <v>b05303109陳若瑾</v>
      </c>
      <c r="AF914" s="74">
        <f t="shared" si="311"/>
        <v>1</v>
      </c>
      <c r="AG914" s="74">
        <f t="shared" si="323"/>
        <v>0</v>
      </c>
      <c r="AH914" s="74">
        <f t="shared" si="312"/>
        <v>0</v>
      </c>
      <c r="AI914" s="74">
        <f t="shared" si="313"/>
        <v>1</v>
      </c>
      <c r="AJ914" s="74">
        <f t="shared" si="314"/>
        <v>0</v>
      </c>
      <c r="AK914" s="74">
        <f t="shared" si="315"/>
        <v>0</v>
      </c>
      <c r="AL914" s="73" t="str">
        <f t="shared" si="316"/>
        <v>系</v>
      </c>
      <c r="AM914" s="73" t="str">
        <f>IF($F914="學生",VLOOKUP($H914,系所名稱!$B$1:$D$122,3,FALSE),"非在校生")</f>
        <v>其他</v>
      </c>
      <c r="AN914" s="74" t="str">
        <f t="shared" si="317"/>
        <v>其他系所</v>
      </c>
      <c r="AO914" s="74" t="str">
        <f t="shared" si="318"/>
        <v>其他系所</v>
      </c>
    </row>
    <row r="915" spans="1:41">
      <c r="A915" t="s">
        <v>3522</v>
      </c>
      <c r="B915" t="s">
        <v>332</v>
      </c>
      <c r="C915" t="s">
        <v>333</v>
      </c>
      <c r="D915" t="s">
        <v>21</v>
      </c>
      <c r="E915" t="s">
        <v>334</v>
      </c>
      <c r="F915" t="s">
        <v>23</v>
      </c>
      <c r="G915" t="s">
        <v>137</v>
      </c>
      <c r="H915" t="s">
        <v>138</v>
      </c>
      <c r="I915" t="s">
        <v>41</v>
      </c>
      <c r="J915">
        <v>952422271</v>
      </c>
      <c r="K915" t="s">
        <v>335</v>
      </c>
      <c r="L915" t="s">
        <v>28</v>
      </c>
      <c r="M915" t="s">
        <v>30</v>
      </c>
      <c r="N915">
        <f t="shared" si="324"/>
        <v>1</v>
      </c>
      <c r="O915">
        <f t="shared" si="325"/>
        <v>0</v>
      </c>
      <c r="P915" t="s">
        <v>30</v>
      </c>
      <c r="R915" t="s">
        <v>31</v>
      </c>
      <c r="S915" t="s">
        <v>390</v>
      </c>
      <c r="T915" t="s">
        <v>337</v>
      </c>
      <c r="U915">
        <f t="shared" si="326"/>
        <v>10</v>
      </c>
      <c r="V915" t="s">
        <v>5002</v>
      </c>
      <c r="W915" t="s">
        <v>5004</v>
      </c>
      <c r="X915" s="25" t="s">
        <v>3481</v>
      </c>
      <c r="Y915">
        <v>2</v>
      </c>
      <c r="Z915">
        <v>107</v>
      </c>
      <c r="AA915">
        <v>1</v>
      </c>
      <c r="AB915">
        <v>1</v>
      </c>
      <c r="AC915">
        <v>10</v>
      </c>
      <c r="AD915" t="s">
        <v>30</v>
      </c>
      <c r="AE915" s="74" t="str">
        <f t="shared" si="322"/>
        <v>b05303109陳若瑾</v>
      </c>
      <c r="AF915" s="74">
        <f t="shared" si="311"/>
        <v>1</v>
      </c>
      <c r="AG915" s="74">
        <f t="shared" si="323"/>
        <v>0</v>
      </c>
      <c r="AH915" s="74">
        <f t="shared" si="312"/>
        <v>0</v>
      </c>
      <c r="AI915" s="74">
        <f t="shared" si="313"/>
        <v>1</v>
      </c>
      <c r="AJ915" s="74">
        <f t="shared" si="314"/>
        <v>0</v>
      </c>
      <c r="AK915" s="74">
        <f t="shared" si="315"/>
        <v>0</v>
      </c>
      <c r="AL915" s="73" t="str">
        <f t="shared" si="316"/>
        <v>系</v>
      </c>
      <c r="AM915" s="73" t="str">
        <f>IF($F915="學生",VLOOKUP($H915,系所名稱!$B$1:$D$122,3,FALSE),"非在校生")</f>
        <v>其他</v>
      </c>
      <c r="AN915" s="74" t="str">
        <f t="shared" si="317"/>
        <v>其他系所</v>
      </c>
      <c r="AO915" s="74" t="str">
        <f t="shared" si="318"/>
        <v>其他系所</v>
      </c>
    </row>
    <row r="916" spans="1:41">
      <c r="A916" t="s">
        <v>3889</v>
      </c>
      <c r="B916" t="s">
        <v>332</v>
      </c>
      <c r="C916" t="s">
        <v>333</v>
      </c>
      <c r="D916" t="s">
        <v>21</v>
      </c>
      <c r="E916" t="s">
        <v>334</v>
      </c>
      <c r="F916" t="s">
        <v>23</v>
      </c>
      <c r="G916" t="s">
        <v>137</v>
      </c>
      <c r="H916" t="s">
        <v>138</v>
      </c>
      <c r="I916" t="s">
        <v>41</v>
      </c>
      <c r="J916">
        <v>952422271</v>
      </c>
      <c r="K916" t="s">
        <v>335</v>
      </c>
      <c r="L916" t="s">
        <v>28</v>
      </c>
      <c r="M916" t="s">
        <v>30</v>
      </c>
      <c r="N916">
        <f t="shared" si="324"/>
        <v>0</v>
      </c>
      <c r="O916">
        <f t="shared" si="325"/>
        <v>1</v>
      </c>
      <c r="P916" t="s">
        <v>29</v>
      </c>
      <c r="R916" t="s">
        <v>31</v>
      </c>
      <c r="S916" t="s">
        <v>4088</v>
      </c>
      <c r="T916" t="s">
        <v>337</v>
      </c>
      <c r="U916">
        <f t="shared" si="326"/>
        <v>10</v>
      </c>
      <c r="V916" t="s">
        <v>5002</v>
      </c>
      <c r="W916" t="s">
        <v>5004</v>
      </c>
      <c r="X916" s="25" t="s">
        <v>3816</v>
      </c>
      <c r="Y916">
        <v>2</v>
      </c>
      <c r="Z916">
        <v>107</v>
      </c>
      <c r="AA916">
        <v>1</v>
      </c>
      <c r="AB916">
        <v>1</v>
      </c>
      <c r="AC916">
        <v>10</v>
      </c>
      <c r="AD916" t="s">
        <v>30</v>
      </c>
      <c r="AE916" s="74" t="str">
        <f t="shared" si="322"/>
        <v>b05303109陳若瑾</v>
      </c>
      <c r="AF916" s="74">
        <f t="shared" si="311"/>
        <v>0</v>
      </c>
      <c r="AG916" s="74">
        <f t="shared" si="323"/>
        <v>1</v>
      </c>
      <c r="AH916" s="74">
        <f t="shared" si="312"/>
        <v>10</v>
      </c>
      <c r="AI916" s="74">
        <f t="shared" si="313"/>
        <v>0</v>
      </c>
      <c r="AJ916" s="74">
        <f t="shared" si="314"/>
        <v>0</v>
      </c>
      <c r="AK916" s="74">
        <f t="shared" si="315"/>
        <v>0</v>
      </c>
      <c r="AL916" s="73" t="str">
        <f t="shared" si="316"/>
        <v>系</v>
      </c>
      <c r="AM916" s="73" t="str">
        <f>IF($F916="學生",VLOOKUP($H916,系所名稱!$B$1:$D$122,3,FALSE),"非在校生")</f>
        <v>其他</v>
      </c>
      <c r="AN916" s="74" t="str">
        <f t="shared" si="317"/>
        <v>其他系所</v>
      </c>
      <c r="AO916" s="74" t="str">
        <f t="shared" si="318"/>
        <v>其他系所</v>
      </c>
    </row>
    <row r="917" spans="1:41">
      <c r="A917" t="s">
        <v>1834</v>
      </c>
      <c r="B917" t="s">
        <v>1928</v>
      </c>
      <c r="C917" t="s">
        <v>1929</v>
      </c>
      <c r="D917" t="s">
        <v>21</v>
      </c>
      <c r="E917" t="s">
        <v>1930</v>
      </c>
      <c r="F917" t="s">
        <v>23</v>
      </c>
      <c r="H917" t="s">
        <v>187</v>
      </c>
      <c r="I917" t="s">
        <v>41</v>
      </c>
      <c r="J917">
        <v>282422217</v>
      </c>
      <c r="L917" t="s">
        <v>28</v>
      </c>
      <c r="M917" t="s">
        <v>29</v>
      </c>
      <c r="N917">
        <f t="shared" si="324"/>
        <v>0</v>
      </c>
      <c r="O917">
        <f t="shared" si="325"/>
        <v>0</v>
      </c>
      <c r="P917" t="s">
        <v>29</v>
      </c>
      <c r="R917" t="s">
        <v>216</v>
      </c>
      <c r="T917" t="s">
        <v>1931</v>
      </c>
      <c r="U917">
        <f t="shared" si="326"/>
        <v>0</v>
      </c>
      <c r="V917" t="s">
        <v>5002</v>
      </c>
      <c r="W917" t="s">
        <v>5004</v>
      </c>
      <c r="X917" s="25" t="s">
        <v>1567</v>
      </c>
      <c r="Y917">
        <v>2</v>
      </c>
      <c r="Z917">
        <v>107</v>
      </c>
      <c r="AA917">
        <v>1</v>
      </c>
      <c r="AB917">
        <v>1</v>
      </c>
      <c r="AC917">
        <v>10</v>
      </c>
      <c r="AE917" s="74" t="str">
        <f t="shared" si="322"/>
        <v>b03701145陳貞穎</v>
      </c>
      <c r="AF917" s="74">
        <f t="shared" si="311"/>
        <v>0</v>
      </c>
      <c r="AG917" s="74">
        <f t="shared" si="323"/>
        <v>0</v>
      </c>
      <c r="AH917" s="74">
        <f t="shared" si="312"/>
        <v>0</v>
      </c>
      <c r="AI917" s="74">
        <f t="shared" si="313"/>
        <v>0</v>
      </c>
      <c r="AJ917" s="74">
        <f t="shared" si="314"/>
        <v>1</v>
      </c>
      <c r="AK917" s="74">
        <f t="shared" si="315"/>
        <v>0</v>
      </c>
      <c r="AL917" s="73" t="str">
        <f t="shared" si="316"/>
        <v>系</v>
      </c>
      <c r="AM917" s="73" t="str">
        <f>IF($F917="學生",VLOOKUP($H917,系所名稱!$B$1:$D$122,3,FALSE),"非在校生")</f>
        <v>工管</v>
      </c>
      <c r="AN917" s="74" t="str">
        <f t="shared" si="317"/>
        <v>工管系</v>
      </c>
      <c r="AO917" s="74" t="str">
        <f t="shared" si="318"/>
        <v>工管系</v>
      </c>
    </row>
    <row r="918" spans="1:41">
      <c r="A918" t="s">
        <v>841</v>
      </c>
      <c r="B918" t="s">
        <v>842</v>
      </c>
      <c r="C918" t="s">
        <v>843</v>
      </c>
      <c r="D918" t="s">
        <v>38</v>
      </c>
      <c r="E918" t="s">
        <v>844</v>
      </c>
      <c r="F918" t="s">
        <v>23</v>
      </c>
      <c r="G918" t="s">
        <v>24</v>
      </c>
      <c r="H918" t="s">
        <v>25</v>
      </c>
      <c r="I918" t="s">
        <v>26</v>
      </c>
      <c r="J918">
        <v>935971099</v>
      </c>
      <c r="K918" t="s">
        <v>845</v>
      </c>
      <c r="L918" t="s">
        <v>28</v>
      </c>
      <c r="M918" t="s">
        <v>30</v>
      </c>
      <c r="N918">
        <f t="shared" si="324"/>
        <v>0</v>
      </c>
      <c r="O918">
        <f t="shared" si="325"/>
        <v>1</v>
      </c>
      <c r="P918" t="s">
        <v>29</v>
      </c>
      <c r="R918" t="s">
        <v>775</v>
      </c>
      <c r="S918" t="s">
        <v>846</v>
      </c>
      <c r="T918" t="s">
        <v>847</v>
      </c>
      <c r="U918">
        <f t="shared" si="326"/>
        <v>10</v>
      </c>
      <c r="V918" t="s">
        <v>5002</v>
      </c>
      <c r="W918" t="s">
        <v>5004</v>
      </c>
      <c r="X918" s="25" t="s">
        <v>778</v>
      </c>
      <c r="Y918">
        <v>2</v>
      </c>
      <c r="Z918">
        <v>107</v>
      </c>
      <c r="AA918">
        <v>1</v>
      </c>
      <c r="AB918">
        <v>1</v>
      </c>
      <c r="AC918">
        <v>10</v>
      </c>
      <c r="AE918" s="74" t="str">
        <f t="shared" si="322"/>
        <v>d07741004陳郅翔</v>
      </c>
      <c r="AF918" s="74">
        <f t="shared" si="311"/>
        <v>0</v>
      </c>
      <c r="AG918" s="74">
        <f t="shared" si="323"/>
        <v>1</v>
      </c>
      <c r="AH918" s="74">
        <f t="shared" si="312"/>
        <v>10</v>
      </c>
      <c r="AI918" s="74">
        <f t="shared" si="313"/>
        <v>0</v>
      </c>
      <c r="AJ918" s="74">
        <f t="shared" si="314"/>
        <v>0</v>
      </c>
      <c r="AK918" s="74">
        <f t="shared" si="315"/>
        <v>0</v>
      </c>
      <c r="AL918" s="73" t="str">
        <f t="shared" si="316"/>
        <v>所</v>
      </c>
      <c r="AM918" s="73" t="str">
        <f>IF($F918="學生",VLOOKUP($H918,系所名稱!$B$1:$D$122,3,FALSE),"非在校生")</f>
        <v>商研</v>
      </c>
      <c r="AN918" s="74" t="str">
        <f t="shared" si="317"/>
        <v>商研所</v>
      </c>
      <c r="AO918" s="74" t="str">
        <f t="shared" si="318"/>
        <v>商研所</v>
      </c>
    </row>
    <row r="919" spans="1:41">
      <c r="A919" t="s">
        <v>1517</v>
      </c>
      <c r="B919" t="s">
        <v>842</v>
      </c>
      <c r="C919" t="s">
        <v>843</v>
      </c>
      <c r="D919" t="s">
        <v>38</v>
      </c>
      <c r="E919" t="s">
        <v>844</v>
      </c>
      <c r="F919" t="s">
        <v>23</v>
      </c>
      <c r="G919" t="s">
        <v>24</v>
      </c>
      <c r="H919" t="s">
        <v>25</v>
      </c>
      <c r="I919" t="s">
        <v>26</v>
      </c>
      <c r="J919">
        <v>935971099</v>
      </c>
      <c r="K919" t="s">
        <v>1518</v>
      </c>
      <c r="L919" t="s">
        <v>28</v>
      </c>
      <c r="M919" t="s">
        <v>29</v>
      </c>
      <c r="N919">
        <f t="shared" si="324"/>
        <v>0</v>
      </c>
      <c r="O919">
        <f t="shared" si="325"/>
        <v>0</v>
      </c>
      <c r="P919" t="s">
        <v>29</v>
      </c>
      <c r="R919" t="s">
        <v>1045</v>
      </c>
      <c r="T919" t="s">
        <v>1519</v>
      </c>
      <c r="U919">
        <f t="shared" si="326"/>
        <v>0</v>
      </c>
      <c r="V919" t="s">
        <v>5002</v>
      </c>
      <c r="W919" t="s">
        <v>5004</v>
      </c>
      <c r="X919" s="25" t="s">
        <v>1285</v>
      </c>
      <c r="Y919">
        <v>2</v>
      </c>
      <c r="Z919">
        <v>107</v>
      </c>
      <c r="AA919">
        <v>1</v>
      </c>
      <c r="AB919">
        <v>1</v>
      </c>
      <c r="AC919">
        <v>10</v>
      </c>
      <c r="AE919" s="74" t="str">
        <f t="shared" si="322"/>
        <v>D07741004陳郅翔</v>
      </c>
      <c r="AF919" s="74">
        <f t="shared" si="311"/>
        <v>0</v>
      </c>
      <c r="AG919" s="74">
        <f t="shared" si="323"/>
        <v>0</v>
      </c>
      <c r="AH919" s="74">
        <f t="shared" si="312"/>
        <v>0</v>
      </c>
      <c r="AI919" s="74">
        <f t="shared" si="313"/>
        <v>0</v>
      </c>
      <c r="AJ919" s="74">
        <f t="shared" si="314"/>
        <v>1</v>
      </c>
      <c r="AK919" s="74">
        <f t="shared" si="315"/>
        <v>0</v>
      </c>
      <c r="AL919" s="73" t="str">
        <f t="shared" si="316"/>
        <v>所</v>
      </c>
      <c r="AM919" s="73" t="str">
        <f>IF($F919="學生",VLOOKUP($H919,系所名稱!$B$1:$D$122,3,FALSE),"非在校生")</f>
        <v>商研</v>
      </c>
      <c r="AN919" s="74" t="str">
        <f t="shared" si="317"/>
        <v>商研所</v>
      </c>
      <c r="AO919" s="74" t="str">
        <f t="shared" si="318"/>
        <v>商研所</v>
      </c>
    </row>
    <row r="920" spans="1:41">
      <c r="A920" t="s">
        <v>2957</v>
      </c>
      <c r="B920" t="s">
        <v>842</v>
      </c>
      <c r="C920" t="s">
        <v>843</v>
      </c>
      <c r="D920" t="s">
        <v>38</v>
      </c>
      <c r="E920" t="s">
        <v>844</v>
      </c>
      <c r="F920" t="s">
        <v>23</v>
      </c>
      <c r="G920" t="s">
        <v>24</v>
      </c>
      <c r="H920" t="s">
        <v>25</v>
      </c>
      <c r="I920" t="s">
        <v>26</v>
      </c>
      <c r="J920">
        <v>935971099</v>
      </c>
      <c r="K920" t="s">
        <v>845</v>
      </c>
      <c r="L920" t="s">
        <v>28</v>
      </c>
      <c r="M920" t="s">
        <v>30</v>
      </c>
      <c r="N920">
        <f t="shared" si="324"/>
        <v>0</v>
      </c>
      <c r="O920">
        <f t="shared" si="325"/>
        <v>1</v>
      </c>
      <c r="P920" t="s">
        <v>29</v>
      </c>
      <c r="R920" t="s">
        <v>31</v>
      </c>
      <c r="S920" t="s">
        <v>3694</v>
      </c>
      <c r="T920" t="s">
        <v>847</v>
      </c>
      <c r="U920">
        <f t="shared" si="326"/>
        <v>10</v>
      </c>
      <c r="V920" t="s">
        <v>5002</v>
      </c>
      <c r="W920" t="s">
        <v>5004</v>
      </c>
      <c r="X920" s="25" t="s">
        <v>3481</v>
      </c>
      <c r="Y920">
        <v>2</v>
      </c>
      <c r="Z920">
        <v>107</v>
      </c>
      <c r="AA920">
        <v>1</v>
      </c>
      <c r="AB920">
        <v>1</v>
      </c>
      <c r="AC920">
        <v>10</v>
      </c>
      <c r="AD920" t="s">
        <v>29</v>
      </c>
      <c r="AE920" s="74" t="str">
        <f t="shared" si="322"/>
        <v>d07741004陳郅翔</v>
      </c>
      <c r="AF920" s="74">
        <f t="shared" si="311"/>
        <v>0</v>
      </c>
      <c r="AG920" s="74">
        <f t="shared" si="323"/>
        <v>1</v>
      </c>
      <c r="AH920" s="74">
        <f t="shared" si="312"/>
        <v>10</v>
      </c>
      <c r="AI920" s="74">
        <f t="shared" si="313"/>
        <v>0</v>
      </c>
      <c r="AJ920" s="74">
        <f t="shared" si="314"/>
        <v>0</v>
      </c>
      <c r="AK920" s="74">
        <f t="shared" si="315"/>
        <v>0</v>
      </c>
      <c r="AL920" s="73" t="str">
        <f t="shared" si="316"/>
        <v>所</v>
      </c>
      <c r="AM920" s="73" t="str">
        <f>IF($F920="學生",VLOOKUP($H920,系所名稱!$B$1:$D$122,3,FALSE),"非在校生")</f>
        <v>商研</v>
      </c>
      <c r="AN920" s="74" t="str">
        <f t="shared" si="317"/>
        <v>商研所</v>
      </c>
      <c r="AO920" s="74" t="str">
        <f t="shared" si="318"/>
        <v>商研所</v>
      </c>
    </row>
    <row r="921" spans="1:41">
      <c r="A921" t="s">
        <v>1579</v>
      </c>
      <c r="B921" t="s">
        <v>1580</v>
      </c>
      <c r="C921" t="s">
        <v>1581</v>
      </c>
      <c r="D921" t="s">
        <v>38</v>
      </c>
      <c r="E921" t="s">
        <v>1582</v>
      </c>
      <c r="F921" t="s">
        <v>23</v>
      </c>
      <c r="G921" t="s">
        <v>24</v>
      </c>
      <c r="H921" t="s">
        <v>40</v>
      </c>
      <c r="I921" t="s">
        <v>41</v>
      </c>
      <c r="J921">
        <v>934039362</v>
      </c>
      <c r="K921" t="s">
        <v>1583</v>
      </c>
      <c r="L921" t="s">
        <v>28</v>
      </c>
      <c r="M921" t="s">
        <v>30</v>
      </c>
      <c r="N921">
        <f t="shared" si="324"/>
        <v>1</v>
      </c>
      <c r="O921">
        <f t="shared" si="325"/>
        <v>0</v>
      </c>
      <c r="P921" t="s">
        <v>30</v>
      </c>
      <c r="R921" t="s">
        <v>31</v>
      </c>
      <c r="S921" t="s">
        <v>1584</v>
      </c>
      <c r="T921" t="s">
        <v>1585</v>
      </c>
      <c r="U921">
        <f t="shared" si="326"/>
        <v>10</v>
      </c>
      <c r="V921" t="s">
        <v>5002</v>
      </c>
      <c r="W921" t="s">
        <v>5004</v>
      </c>
      <c r="X921" s="25" t="s">
        <v>1567</v>
      </c>
      <c r="Y921">
        <v>2</v>
      </c>
      <c r="Z921">
        <v>107</v>
      </c>
      <c r="AA921">
        <v>1</v>
      </c>
      <c r="AB921">
        <v>1</v>
      </c>
      <c r="AC921">
        <v>10</v>
      </c>
      <c r="AE921" s="74" t="str">
        <f t="shared" si="322"/>
        <v>b05704069陳哲威</v>
      </c>
      <c r="AF921" s="74">
        <f t="shared" si="311"/>
        <v>1</v>
      </c>
      <c r="AG921" s="74">
        <f t="shared" si="323"/>
        <v>0</v>
      </c>
      <c r="AH921" s="74">
        <f t="shared" si="312"/>
        <v>0</v>
      </c>
      <c r="AI921" s="74">
        <f t="shared" si="313"/>
        <v>1</v>
      </c>
      <c r="AJ921" s="74">
        <f t="shared" si="314"/>
        <v>0</v>
      </c>
      <c r="AK921" s="74">
        <f t="shared" si="315"/>
        <v>0</v>
      </c>
      <c r="AL921" s="73" t="str">
        <f t="shared" si="316"/>
        <v>系</v>
      </c>
      <c r="AM921" s="73" t="str">
        <f>IF($F921="學生",VLOOKUP($H921,系所名稱!$B$1:$D$122,3,FALSE),"非在校生")</f>
        <v>國企</v>
      </c>
      <c r="AN921" s="74" t="str">
        <f t="shared" si="317"/>
        <v>國企系</v>
      </c>
      <c r="AO921" s="74" t="str">
        <f t="shared" si="318"/>
        <v>國企系</v>
      </c>
    </row>
    <row r="922" spans="1:41">
      <c r="A922" t="s">
        <v>4089</v>
      </c>
      <c r="B922" t="s">
        <v>1580</v>
      </c>
      <c r="C922" t="s">
        <v>1581</v>
      </c>
      <c r="D922" t="s">
        <v>38</v>
      </c>
      <c r="E922" t="s">
        <v>1582</v>
      </c>
      <c r="F922" t="s">
        <v>23</v>
      </c>
      <c r="G922" t="s">
        <v>24</v>
      </c>
      <c r="H922" t="s">
        <v>40</v>
      </c>
      <c r="I922" t="s">
        <v>41</v>
      </c>
      <c r="J922">
        <v>934039362</v>
      </c>
      <c r="K922" t="s">
        <v>1583</v>
      </c>
      <c r="L922" t="s">
        <v>28</v>
      </c>
      <c r="M922" t="s">
        <v>30</v>
      </c>
      <c r="N922">
        <f t="shared" si="324"/>
        <v>0</v>
      </c>
      <c r="O922">
        <f t="shared" si="325"/>
        <v>1</v>
      </c>
      <c r="P922" t="s">
        <v>29</v>
      </c>
      <c r="R922" t="s">
        <v>31</v>
      </c>
      <c r="S922" t="s">
        <v>1584</v>
      </c>
      <c r="T922" t="s">
        <v>1585</v>
      </c>
      <c r="U922">
        <f t="shared" si="326"/>
        <v>10</v>
      </c>
      <c r="V922" t="s">
        <v>5002</v>
      </c>
      <c r="W922" t="s">
        <v>5004</v>
      </c>
      <c r="X922" s="25" t="s">
        <v>3816</v>
      </c>
      <c r="Y922">
        <v>2</v>
      </c>
      <c r="Z922">
        <v>107</v>
      </c>
      <c r="AA922">
        <v>1</v>
      </c>
      <c r="AB922">
        <v>1</v>
      </c>
      <c r="AC922">
        <v>10</v>
      </c>
      <c r="AD922" t="s">
        <v>4090</v>
      </c>
      <c r="AE922" s="74" t="str">
        <f t="shared" si="322"/>
        <v>b05704069陳哲威</v>
      </c>
      <c r="AF922" s="74">
        <f t="shared" si="311"/>
        <v>0</v>
      </c>
      <c r="AG922" s="74">
        <f t="shared" si="323"/>
        <v>1</v>
      </c>
      <c r="AH922" s="74">
        <f t="shared" si="312"/>
        <v>10</v>
      </c>
      <c r="AI922" s="74">
        <f t="shared" si="313"/>
        <v>0</v>
      </c>
      <c r="AJ922" s="74">
        <f t="shared" si="314"/>
        <v>0</v>
      </c>
      <c r="AK922" s="74">
        <f t="shared" si="315"/>
        <v>0</v>
      </c>
      <c r="AL922" s="73" t="str">
        <f t="shared" si="316"/>
        <v>系</v>
      </c>
      <c r="AM922" s="73" t="str">
        <f>IF($F922="學生",VLOOKUP($H922,系所名稱!$B$1:$D$122,3,FALSE),"非在校生")</f>
        <v>國企</v>
      </c>
      <c r="AN922" s="74" t="str">
        <f t="shared" si="317"/>
        <v>國企系</v>
      </c>
      <c r="AO922" s="74" t="str">
        <f t="shared" si="318"/>
        <v>國企系</v>
      </c>
    </row>
    <row r="923" spans="1:41">
      <c r="A923" t="s">
        <v>2031</v>
      </c>
      <c r="B923" t="s">
        <v>2032</v>
      </c>
      <c r="C923" t="s">
        <v>2033</v>
      </c>
      <c r="D923" t="s">
        <v>21</v>
      </c>
      <c r="E923" t="s">
        <v>2034</v>
      </c>
      <c r="F923" t="s">
        <v>23</v>
      </c>
      <c r="G923" t="s">
        <v>24</v>
      </c>
      <c r="H923" t="s">
        <v>187</v>
      </c>
      <c r="I923" t="s">
        <v>41</v>
      </c>
      <c r="J923">
        <v>966978718</v>
      </c>
      <c r="K923" t="s">
        <v>2035</v>
      </c>
      <c r="L923" t="s">
        <v>28</v>
      </c>
      <c r="M923" t="s">
        <v>30</v>
      </c>
      <c r="N923">
        <f t="shared" si="324"/>
        <v>1</v>
      </c>
      <c r="O923">
        <f t="shared" si="325"/>
        <v>0</v>
      </c>
      <c r="P923" t="s">
        <v>30</v>
      </c>
      <c r="R923" t="s">
        <v>2017</v>
      </c>
      <c r="S923" t="s">
        <v>2036</v>
      </c>
      <c r="T923" t="s">
        <v>2037</v>
      </c>
      <c r="U923">
        <f t="shared" si="326"/>
        <v>10</v>
      </c>
      <c r="V923" t="s">
        <v>5002</v>
      </c>
      <c r="W923" t="s">
        <v>5004</v>
      </c>
      <c r="X923" s="25" t="s">
        <v>1996</v>
      </c>
      <c r="Y923">
        <v>2</v>
      </c>
      <c r="Z923">
        <v>107</v>
      </c>
      <c r="AA923">
        <v>1</v>
      </c>
      <c r="AB923">
        <v>1</v>
      </c>
      <c r="AC923">
        <v>10</v>
      </c>
      <c r="AD923" t="s">
        <v>30</v>
      </c>
      <c r="AE923" s="74" t="str">
        <f t="shared" si="322"/>
        <v>b05701145陳恩雨</v>
      </c>
      <c r="AF923" s="74">
        <f t="shared" si="311"/>
        <v>1</v>
      </c>
      <c r="AG923" s="74">
        <f t="shared" si="323"/>
        <v>0</v>
      </c>
      <c r="AH923" s="74">
        <f t="shared" si="312"/>
        <v>0</v>
      </c>
      <c r="AI923" s="74">
        <f t="shared" si="313"/>
        <v>1</v>
      </c>
      <c r="AJ923" s="74">
        <f t="shared" si="314"/>
        <v>0</v>
      </c>
      <c r="AK923" s="74">
        <f t="shared" si="315"/>
        <v>0</v>
      </c>
      <c r="AL923" s="73" t="str">
        <f t="shared" si="316"/>
        <v>系</v>
      </c>
      <c r="AM923" s="73" t="str">
        <f>IF($F923="學生",VLOOKUP($H923,系所名稱!$B$1:$D$122,3,FALSE),"非在校生")</f>
        <v>工管</v>
      </c>
      <c r="AN923" s="74" t="str">
        <f t="shared" si="317"/>
        <v>工管系</v>
      </c>
      <c r="AO923" s="74" t="str">
        <f t="shared" si="318"/>
        <v>工管系</v>
      </c>
    </row>
    <row r="924" spans="1:41">
      <c r="A924" t="s">
        <v>3332</v>
      </c>
      <c r="B924" t="s">
        <v>3333</v>
      </c>
      <c r="C924" t="s">
        <v>3334</v>
      </c>
      <c r="D924" t="s">
        <v>38</v>
      </c>
      <c r="E924" t="s">
        <v>3335</v>
      </c>
      <c r="F924" t="s">
        <v>23</v>
      </c>
      <c r="G924" t="s">
        <v>24</v>
      </c>
      <c r="H924" t="s">
        <v>257</v>
      </c>
      <c r="I924" t="s">
        <v>50</v>
      </c>
      <c r="J924">
        <v>905988895</v>
      </c>
      <c r="K924" t="s">
        <v>3336</v>
      </c>
      <c r="L924" t="s">
        <v>28</v>
      </c>
      <c r="M924" t="s">
        <v>30</v>
      </c>
      <c r="N924">
        <f t="shared" si="324"/>
        <v>0</v>
      </c>
      <c r="O924">
        <f t="shared" si="325"/>
        <v>1</v>
      </c>
      <c r="P924" t="s">
        <v>29</v>
      </c>
      <c r="R924" t="s">
        <v>3300</v>
      </c>
      <c r="S924" t="s">
        <v>508</v>
      </c>
      <c r="T924" t="s">
        <v>3337</v>
      </c>
      <c r="U924">
        <f t="shared" si="326"/>
        <v>10</v>
      </c>
      <c r="V924" t="s">
        <v>3310</v>
      </c>
      <c r="W924" t="s">
        <v>5006</v>
      </c>
      <c r="X924" s="25" t="s">
        <v>5003</v>
      </c>
      <c r="Y924">
        <v>2</v>
      </c>
      <c r="Z924">
        <v>107</v>
      </c>
      <c r="AA924">
        <v>1</v>
      </c>
      <c r="AB924">
        <v>1</v>
      </c>
      <c r="AC924">
        <v>10</v>
      </c>
      <c r="AE924" s="74" t="str">
        <f t="shared" si="322"/>
        <v>r05723032陳翌?</v>
      </c>
      <c r="AF924" s="74">
        <f t="shared" si="311"/>
        <v>0</v>
      </c>
      <c r="AG924" s="74">
        <f t="shared" si="323"/>
        <v>1</v>
      </c>
      <c r="AH924" s="74">
        <f t="shared" si="312"/>
        <v>10</v>
      </c>
      <c r="AI924" s="74">
        <f t="shared" si="313"/>
        <v>0</v>
      </c>
      <c r="AJ924" s="74">
        <f t="shared" si="314"/>
        <v>0</v>
      </c>
      <c r="AK924" s="74">
        <f t="shared" si="315"/>
        <v>0</v>
      </c>
      <c r="AL924" s="73" t="str">
        <f t="shared" si="316"/>
        <v>所</v>
      </c>
      <c r="AM924" s="73" t="str">
        <f>IF($F924="學生",VLOOKUP($H924,系所名稱!$B$1:$D$122,3,FALSE),"非在校生")</f>
        <v>財金</v>
      </c>
      <c r="AN924" s="74" t="str">
        <f t="shared" si="317"/>
        <v>財金所</v>
      </c>
      <c r="AO924" s="74" t="str">
        <f t="shared" si="318"/>
        <v>財金所</v>
      </c>
    </row>
    <row r="925" spans="1:41">
      <c r="B925" t="s">
        <v>5227</v>
      </c>
      <c r="F925" t="s">
        <v>5235</v>
      </c>
      <c r="G925" t="s">
        <v>5226</v>
      </c>
      <c r="I925" t="s">
        <v>5243</v>
      </c>
      <c r="P925" t="s">
        <v>29</v>
      </c>
      <c r="R925" t="s">
        <v>5008</v>
      </c>
      <c r="T925" t="s">
        <v>2767</v>
      </c>
      <c r="V925" t="s">
        <v>5232</v>
      </c>
      <c r="W925" t="s">
        <v>5233</v>
      </c>
      <c r="X925" s="25" t="s">
        <v>5234</v>
      </c>
      <c r="Y925">
        <v>2</v>
      </c>
      <c r="Z925">
        <v>107</v>
      </c>
      <c r="AA925">
        <v>1</v>
      </c>
      <c r="AB925">
        <v>0</v>
      </c>
      <c r="AC925">
        <v>0</v>
      </c>
      <c r="AE925" s="74" t="str">
        <f t="shared" si="322"/>
        <v>其他陳逢彬</v>
      </c>
      <c r="AF925" s="74">
        <f t="shared" si="311"/>
        <v>0</v>
      </c>
      <c r="AG925" s="74">
        <f t="shared" si="323"/>
        <v>1</v>
      </c>
      <c r="AH925" s="74">
        <f t="shared" si="312"/>
        <v>0</v>
      </c>
      <c r="AI925" s="74">
        <f t="shared" si="313"/>
        <v>0</v>
      </c>
      <c r="AJ925" s="74">
        <f t="shared" si="314"/>
        <v>0</v>
      </c>
      <c r="AK925" s="74">
        <f t="shared" si="315"/>
        <v>0</v>
      </c>
      <c r="AL925" s="73" t="str">
        <f t="shared" si="316"/>
        <v>其他</v>
      </c>
      <c r="AM925" s="73" t="str">
        <f>IF($F925="學生",VLOOKUP($H925,系所名稱!$B$1:$D$122,3,FALSE),"非在校生")</f>
        <v>非在校生</v>
      </c>
      <c r="AN925" s="74" t="str">
        <f t="shared" si="317"/>
        <v>其他</v>
      </c>
      <c r="AO925" s="74" t="str">
        <f t="shared" si="318"/>
        <v>其他</v>
      </c>
    </row>
    <row r="926" spans="1:41">
      <c r="A926" t="s">
        <v>3071</v>
      </c>
      <c r="B926" t="s">
        <v>3072</v>
      </c>
      <c r="C926" t="s">
        <v>3073</v>
      </c>
      <c r="D926" t="s">
        <v>21</v>
      </c>
      <c r="E926" t="s">
        <v>3074</v>
      </c>
      <c r="F926" t="s">
        <v>23</v>
      </c>
      <c r="G926" t="s">
        <v>24</v>
      </c>
      <c r="H926" t="s">
        <v>25</v>
      </c>
      <c r="I926" t="s">
        <v>50</v>
      </c>
      <c r="J926">
        <v>976603905</v>
      </c>
      <c r="K926" t="s">
        <v>3075</v>
      </c>
      <c r="L926" t="s">
        <v>28</v>
      </c>
      <c r="M926" t="s">
        <v>30</v>
      </c>
      <c r="N926">
        <f>IF($R926="網路報名",IF($P926="否",1,0),0)</f>
        <v>0</v>
      </c>
      <c r="O926">
        <f>IF($R926="網路報名",IF($P926="是",1,0),0)</f>
        <v>1</v>
      </c>
      <c r="P926" t="s">
        <v>29</v>
      </c>
      <c r="R926" t="s">
        <v>2794</v>
      </c>
      <c r="S926" t="s">
        <v>3076</v>
      </c>
      <c r="T926" t="s">
        <v>3077</v>
      </c>
      <c r="U926">
        <f>IF($R926="志工",$AC926*2,IF($R926="網路報名",$AC926,0))</f>
        <v>10</v>
      </c>
      <c r="V926" t="s">
        <v>5002</v>
      </c>
      <c r="W926" t="s">
        <v>5004</v>
      </c>
      <c r="X926" s="25" t="s">
        <v>3292</v>
      </c>
      <c r="Y926">
        <v>2</v>
      </c>
      <c r="Z926">
        <v>107</v>
      </c>
      <c r="AA926">
        <v>1</v>
      </c>
      <c r="AB926">
        <v>1</v>
      </c>
      <c r="AC926">
        <v>10</v>
      </c>
      <c r="AD926" t="s">
        <v>29</v>
      </c>
      <c r="AE926" s="74" t="str">
        <f t="shared" si="322"/>
        <v>r07741003陳晶晶</v>
      </c>
      <c r="AF926" s="74">
        <f t="shared" si="311"/>
        <v>0</v>
      </c>
      <c r="AG926" s="74">
        <f t="shared" si="323"/>
        <v>1</v>
      </c>
      <c r="AH926" s="74">
        <f t="shared" si="312"/>
        <v>10</v>
      </c>
      <c r="AI926" s="74">
        <f t="shared" si="313"/>
        <v>0</v>
      </c>
      <c r="AJ926" s="74">
        <f t="shared" si="314"/>
        <v>0</v>
      </c>
      <c r="AK926" s="74">
        <f t="shared" si="315"/>
        <v>0</v>
      </c>
      <c r="AL926" s="73" t="str">
        <f t="shared" si="316"/>
        <v>所</v>
      </c>
      <c r="AM926" s="73" t="str">
        <f>IF($F926="學生",VLOOKUP($H926,系所名稱!$B$1:$D$122,3,FALSE),"非在校生")</f>
        <v>商研</v>
      </c>
      <c r="AN926" s="74" t="str">
        <f t="shared" si="317"/>
        <v>商研所</v>
      </c>
      <c r="AO926" s="74" t="str">
        <f t="shared" si="318"/>
        <v>商研所</v>
      </c>
    </row>
    <row r="927" spans="1:41">
      <c r="A927" t="s">
        <v>5146</v>
      </c>
      <c r="B927" t="s">
        <v>3072</v>
      </c>
      <c r="C927" t="s">
        <v>3073</v>
      </c>
      <c r="D927" t="s">
        <v>38</v>
      </c>
      <c r="E927" t="s">
        <v>3074</v>
      </c>
      <c r="F927" t="s">
        <v>23</v>
      </c>
      <c r="G927" t="s">
        <v>24</v>
      </c>
      <c r="H927" t="s">
        <v>25</v>
      </c>
      <c r="I927" t="s">
        <v>50</v>
      </c>
      <c r="J927">
        <v>976603905</v>
      </c>
      <c r="K927" t="s">
        <v>3075</v>
      </c>
      <c r="L927" t="s">
        <v>28</v>
      </c>
      <c r="M927" t="s">
        <v>29</v>
      </c>
      <c r="N927" t="s">
        <v>4952</v>
      </c>
      <c r="P927" t="s">
        <v>29</v>
      </c>
      <c r="R927" t="s">
        <v>5008</v>
      </c>
      <c r="T927" t="s">
        <v>5157</v>
      </c>
      <c r="V927" t="s">
        <v>5232</v>
      </c>
      <c r="W927" t="s">
        <v>5233</v>
      </c>
      <c r="X927" s="25" t="s">
        <v>5234</v>
      </c>
      <c r="Y927">
        <v>2</v>
      </c>
      <c r="Z927">
        <v>107</v>
      </c>
      <c r="AA927">
        <v>1</v>
      </c>
      <c r="AB927">
        <v>0</v>
      </c>
      <c r="AC927">
        <v>0</v>
      </c>
      <c r="AE927" s="74" t="str">
        <f t="shared" si="322"/>
        <v>R07741003陳晶晶</v>
      </c>
      <c r="AF927" s="74">
        <f t="shared" si="311"/>
        <v>0</v>
      </c>
      <c r="AG927" s="74">
        <f t="shared" si="323"/>
        <v>1</v>
      </c>
      <c r="AH927" s="74">
        <f t="shared" si="312"/>
        <v>0</v>
      </c>
      <c r="AI927" s="74">
        <f t="shared" si="313"/>
        <v>0</v>
      </c>
      <c r="AJ927" s="74">
        <f t="shared" si="314"/>
        <v>0</v>
      </c>
      <c r="AK927" s="74">
        <f t="shared" si="315"/>
        <v>0</v>
      </c>
      <c r="AL927" s="73" t="str">
        <f t="shared" si="316"/>
        <v>所</v>
      </c>
      <c r="AM927" s="73" t="str">
        <f>IF($F927="學生",VLOOKUP($H927,系所名稱!$B$1:$D$122,3,FALSE),"非在校生")</f>
        <v>商研</v>
      </c>
      <c r="AN927" s="74" t="str">
        <f t="shared" si="317"/>
        <v>商研所</v>
      </c>
      <c r="AO927" s="74" t="str">
        <f t="shared" si="318"/>
        <v>商研所</v>
      </c>
    </row>
    <row r="928" spans="1:41">
      <c r="A928" t="s">
        <v>2528</v>
      </c>
      <c r="B928" t="s">
        <v>2529</v>
      </c>
      <c r="C928" t="s">
        <v>2530</v>
      </c>
      <c r="D928" t="s">
        <v>21</v>
      </c>
      <c r="E928" t="s">
        <v>482</v>
      </c>
      <c r="F928" t="s">
        <v>23</v>
      </c>
      <c r="G928" t="s">
        <v>24</v>
      </c>
      <c r="H928" t="s">
        <v>76</v>
      </c>
      <c r="I928" t="s">
        <v>41</v>
      </c>
      <c r="J928">
        <v>939088148</v>
      </c>
      <c r="K928" t="s">
        <v>2531</v>
      </c>
      <c r="L928" t="s">
        <v>28</v>
      </c>
      <c r="M928" t="s">
        <v>30</v>
      </c>
      <c r="N928">
        <f t="shared" ref="N928:N933" si="327">IF($R928="網路報名",IF($P928="否",1,0),0)</f>
        <v>0</v>
      </c>
      <c r="O928">
        <f t="shared" ref="O928:O933" si="328">IF($R928="網路報名",IF($P928="是",1,0),0)</f>
        <v>1</v>
      </c>
      <c r="P928" t="s">
        <v>29</v>
      </c>
      <c r="R928" t="s">
        <v>2021</v>
      </c>
      <c r="S928" t="s">
        <v>2532</v>
      </c>
      <c r="T928" t="s">
        <v>2533</v>
      </c>
      <c r="U928">
        <f t="shared" ref="U928:U933" si="329">IF($R928="志工",$AC928*2,IF($R928="網路報名",$AC928,0))</f>
        <v>10</v>
      </c>
      <c r="V928" t="s">
        <v>5002</v>
      </c>
      <c r="W928" t="s">
        <v>5004</v>
      </c>
      <c r="X928" s="25" t="s">
        <v>1996</v>
      </c>
      <c r="Y928">
        <v>2</v>
      </c>
      <c r="Z928">
        <v>107</v>
      </c>
      <c r="AA928">
        <v>1</v>
      </c>
      <c r="AB928">
        <v>1</v>
      </c>
      <c r="AC928">
        <v>10</v>
      </c>
      <c r="AD928" t="s">
        <v>29</v>
      </c>
      <c r="AE928" s="74" t="str">
        <f t="shared" si="322"/>
        <v>b05702087陳紫柔</v>
      </c>
      <c r="AF928" s="74">
        <f t="shared" si="311"/>
        <v>0</v>
      </c>
      <c r="AG928" s="74">
        <f t="shared" si="323"/>
        <v>1</v>
      </c>
      <c r="AH928" s="74">
        <f t="shared" si="312"/>
        <v>10</v>
      </c>
      <c r="AI928" s="74">
        <f t="shared" si="313"/>
        <v>0</v>
      </c>
      <c r="AJ928" s="74">
        <f t="shared" si="314"/>
        <v>0</v>
      </c>
      <c r="AK928" s="74">
        <f t="shared" si="315"/>
        <v>0</v>
      </c>
      <c r="AL928" s="73" t="str">
        <f t="shared" si="316"/>
        <v>系</v>
      </c>
      <c r="AM928" s="73" t="str">
        <f>IF($F928="學生",VLOOKUP($H928,系所名稱!$B$1:$D$122,3,FALSE),"非在校生")</f>
        <v>會計</v>
      </c>
      <c r="AN928" s="74" t="str">
        <f t="shared" si="317"/>
        <v>會計系</v>
      </c>
      <c r="AO928" s="74" t="str">
        <f t="shared" si="318"/>
        <v>會計系</v>
      </c>
    </row>
    <row r="929" spans="1:41">
      <c r="A929" t="s">
        <v>3078</v>
      </c>
      <c r="B929" t="s">
        <v>3079</v>
      </c>
      <c r="C929" t="s">
        <v>3080</v>
      </c>
      <c r="D929" t="s">
        <v>21</v>
      </c>
      <c r="E929" t="s">
        <v>3081</v>
      </c>
      <c r="F929" t="s">
        <v>23</v>
      </c>
      <c r="G929" t="s">
        <v>24</v>
      </c>
      <c r="H929" t="s">
        <v>76</v>
      </c>
      <c r="I929" t="s">
        <v>41</v>
      </c>
      <c r="J929">
        <v>920825100</v>
      </c>
      <c r="K929" t="s">
        <v>3082</v>
      </c>
      <c r="L929" t="s">
        <v>28</v>
      </c>
      <c r="M929" t="s">
        <v>29</v>
      </c>
      <c r="N929">
        <f t="shared" si="327"/>
        <v>0</v>
      </c>
      <c r="O929">
        <f t="shared" si="328"/>
        <v>1</v>
      </c>
      <c r="P929" t="s">
        <v>29</v>
      </c>
      <c r="R929" t="s">
        <v>2775</v>
      </c>
      <c r="S929" t="s">
        <v>3083</v>
      </c>
      <c r="T929" t="s">
        <v>3084</v>
      </c>
      <c r="U929">
        <f t="shared" si="329"/>
        <v>10</v>
      </c>
      <c r="V929" t="s">
        <v>5002</v>
      </c>
      <c r="W929" t="s">
        <v>5004</v>
      </c>
      <c r="X929" s="25" t="s">
        <v>3292</v>
      </c>
      <c r="Y929">
        <v>2</v>
      </c>
      <c r="Z929">
        <v>107</v>
      </c>
      <c r="AA929">
        <v>1</v>
      </c>
      <c r="AB929">
        <v>1</v>
      </c>
      <c r="AC929">
        <v>10</v>
      </c>
      <c r="AD929" t="s">
        <v>29</v>
      </c>
      <c r="AE929" s="74" t="str">
        <f t="shared" si="322"/>
        <v>b05607007陳紫綸</v>
      </c>
      <c r="AF929" s="74">
        <f t="shared" si="311"/>
        <v>0</v>
      </c>
      <c r="AG929" s="74">
        <f t="shared" si="323"/>
        <v>1</v>
      </c>
      <c r="AH929" s="74">
        <f t="shared" si="312"/>
        <v>10</v>
      </c>
      <c r="AI929" s="74">
        <f t="shared" si="313"/>
        <v>0</v>
      </c>
      <c r="AJ929" s="74">
        <f t="shared" si="314"/>
        <v>0</v>
      </c>
      <c r="AK929" s="74">
        <f t="shared" si="315"/>
        <v>0</v>
      </c>
      <c r="AL929" s="73" t="str">
        <f t="shared" si="316"/>
        <v>系</v>
      </c>
      <c r="AM929" s="73" t="str">
        <f>IF($F929="學生",VLOOKUP($H929,系所名稱!$B$1:$D$122,3,FALSE),"非在校生")</f>
        <v>會計</v>
      </c>
      <c r="AN929" s="74" t="str">
        <f t="shared" si="317"/>
        <v>會計系</v>
      </c>
      <c r="AO929" s="74" t="str">
        <f t="shared" si="318"/>
        <v>會計系</v>
      </c>
    </row>
    <row r="930" spans="1:41">
      <c r="A930" t="s">
        <v>1520</v>
      </c>
      <c r="B930" t="s">
        <v>1530</v>
      </c>
      <c r="C930" t="s">
        <v>1531</v>
      </c>
      <c r="D930" t="s">
        <v>21</v>
      </c>
      <c r="E930" t="s">
        <v>1532</v>
      </c>
      <c r="F930" t="s">
        <v>23</v>
      </c>
      <c r="G930" t="s">
        <v>58</v>
      </c>
      <c r="H930" t="s">
        <v>852</v>
      </c>
      <c r="I930" t="s">
        <v>41</v>
      </c>
      <c r="J930">
        <v>227091173</v>
      </c>
      <c r="L930" t="s">
        <v>28</v>
      </c>
      <c r="M930" t="s">
        <v>29</v>
      </c>
      <c r="N930">
        <f t="shared" si="327"/>
        <v>0</v>
      </c>
      <c r="O930">
        <f t="shared" si="328"/>
        <v>0</v>
      </c>
      <c r="P930" t="s">
        <v>29</v>
      </c>
      <c r="R930" t="s">
        <v>1045</v>
      </c>
      <c r="T930" t="s">
        <v>1533</v>
      </c>
      <c r="U930">
        <f t="shared" si="329"/>
        <v>0</v>
      </c>
      <c r="V930" t="s">
        <v>5002</v>
      </c>
      <c r="W930" t="s">
        <v>5004</v>
      </c>
      <c r="X930" s="25" t="s">
        <v>1285</v>
      </c>
      <c r="Y930">
        <v>2</v>
      </c>
      <c r="Z930">
        <v>107</v>
      </c>
      <c r="AA930">
        <v>1</v>
      </c>
      <c r="AB930">
        <v>1</v>
      </c>
      <c r="AC930">
        <v>10</v>
      </c>
      <c r="AE930" s="74" t="str">
        <f t="shared" si="322"/>
        <v>B04101042陳微稀</v>
      </c>
      <c r="AF930" s="74">
        <f t="shared" si="311"/>
        <v>0</v>
      </c>
      <c r="AG930" s="74">
        <f t="shared" si="323"/>
        <v>0</v>
      </c>
      <c r="AH930" s="74">
        <f t="shared" si="312"/>
        <v>0</v>
      </c>
      <c r="AI930" s="74">
        <f t="shared" si="313"/>
        <v>0</v>
      </c>
      <c r="AJ930" s="74">
        <f t="shared" si="314"/>
        <v>1</v>
      </c>
      <c r="AK930" s="74">
        <f t="shared" si="315"/>
        <v>0</v>
      </c>
      <c r="AL930" s="73" t="str">
        <f t="shared" si="316"/>
        <v>系</v>
      </c>
      <c r="AM930" s="73" t="str">
        <f>IF($F930="學生",VLOOKUP($H930,系所名稱!$B$1:$D$122,3,FALSE),"非在校生")</f>
        <v>其他</v>
      </c>
      <c r="AN930" s="74" t="str">
        <f t="shared" si="317"/>
        <v>其他系所</v>
      </c>
      <c r="AO930" s="74" t="str">
        <f t="shared" si="318"/>
        <v>其他系所</v>
      </c>
    </row>
    <row r="931" spans="1:41">
      <c r="A931" t="s">
        <v>516</v>
      </c>
      <c r="B931" t="s">
        <v>517</v>
      </c>
      <c r="C931" t="s">
        <v>518</v>
      </c>
      <c r="D931" t="s">
        <v>21</v>
      </c>
      <c r="E931" t="s">
        <v>519</v>
      </c>
      <c r="F931" t="s">
        <v>23</v>
      </c>
      <c r="G931" t="s">
        <v>137</v>
      </c>
      <c r="H931" t="s">
        <v>138</v>
      </c>
      <c r="I931" t="s">
        <v>41</v>
      </c>
      <c r="J931">
        <v>423387081</v>
      </c>
      <c r="K931" t="s">
        <v>520</v>
      </c>
      <c r="L931" t="s">
        <v>28</v>
      </c>
      <c r="M931" t="s">
        <v>29</v>
      </c>
      <c r="N931">
        <f t="shared" si="327"/>
        <v>0</v>
      </c>
      <c r="O931">
        <f t="shared" si="328"/>
        <v>1</v>
      </c>
      <c r="P931" t="s">
        <v>29</v>
      </c>
      <c r="R931" s="1" t="s">
        <v>365</v>
      </c>
      <c r="S931" t="s">
        <v>521</v>
      </c>
      <c r="T931" t="s">
        <v>522</v>
      </c>
      <c r="U931">
        <f t="shared" si="329"/>
        <v>10</v>
      </c>
      <c r="V931" t="s">
        <v>5002</v>
      </c>
      <c r="W931" t="s">
        <v>5004</v>
      </c>
      <c r="X931" s="88" t="s">
        <v>359</v>
      </c>
      <c r="Y931">
        <v>2</v>
      </c>
      <c r="Z931">
        <v>107</v>
      </c>
      <c r="AA931">
        <v>1</v>
      </c>
      <c r="AB931">
        <v>1</v>
      </c>
      <c r="AC931">
        <v>10</v>
      </c>
      <c r="AD931" t="s">
        <v>29</v>
      </c>
      <c r="AE931" s="74" t="str">
        <f t="shared" si="322"/>
        <v>b04303102陳瑜勤</v>
      </c>
      <c r="AF931" s="74">
        <f t="shared" si="311"/>
        <v>0</v>
      </c>
      <c r="AG931" s="74">
        <f t="shared" si="323"/>
        <v>1</v>
      </c>
      <c r="AH931" s="74">
        <f t="shared" si="312"/>
        <v>10</v>
      </c>
      <c r="AI931" s="74">
        <f t="shared" si="313"/>
        <v>0</v>
      </c>
      <c r="AJ931" s="74">
        <f t="shared" si="314"/>
        <v>0</v>
      </c>
      <c r="AK931" s="74">
        <f t="shared" si="315"/>
        <v>0</v>
      </c>
      <c r="AL931" s="73" t="str">
        <f t="shared" si="316"/>
        <v>系</v>
      </c>
      <c r="AM931" s="73" t="str">
        <f>IF($F931="學生",VLOOKUP($H931,系所名稱!$B$1:$D$122,3,FALSE),"非在校生")</f>
        <v>其他</v>
      </c>
      <c r="AN931" s="74" t="str">
        <f t="shared" si="317"/>
        <v>其他系所</v>
      </c>
      <c r="AO931" s="74" t="str">
        <f t="shared" si="318"/>
        <v>其他系所</v>
      </c>
    </row>
    <row r="932" spans="1:41">
      <c r="A932" t="s">
        <v>2235</v>
      </c>
      <c r="B932" t="s">
        <v>517</v>
      </c>
      <c r="C932" t="s">
        <v>518</v>
      </c>
      <c r="D932" t="s">
        <v>21</v>
      </c>
      <c r="E932" t="s">
        <v>519</v>
      </c>
      <c r="F932" t="s">
        <v>23</v>
      </c>
      <c r="G932" t="s">
        <v>137</v>
      </c>
      <c r="H932" t="s">
        <v>138</v>
      </c>
      <c r="I932" t="s">
        <v>41</v>
      </c>
      <c r="J932">
        <v>423387081</v>
      </c>
      <c r="K932" t="s">
        <v>520</v>
      </c>
      <c r="L932" t="s">
        <v>28</v>
      </c>
      <c r="M932" t="s">
        <v>29</v>
      </c>
      <c r="N932">
        <f t="shared" si="327"/>
        <v>0</v>
      </c>
      <c r="O932">
        <f t="shared" si="328"/>
        <v>1</v>
      </c>
      <c r="P932" t="s">
        <v>29</v>
      </c>
      <c r="R932" t="s">
        <v>2021</v>
      </c>
      <c r="S932" t="s">
        <v>521</v>
      </c>
      <c r="T932" t="s">
        <v>522</v>
      </c>
      <c r="U932">
        <f t="shared" si="329"/>
        <v>10</v>
      </c>
      <c r="V932" t="s">
        <v>5002</v>
      </c>
      <c r="W932" t="s">
        <v>5004</v>
      </c>
      <c r="X932" s="25" t="s">
        <v>1996</v>
      </c>
      <c r="Y932">
        <v>2</v>
      </c>
      <c r="Z932">
        <v>107</v>
      </c>
      <c r="AA932">
        <v>1</v>
      </c>
      <c r="AB932">
        <v>1</v>
      </c>
      <c r="AC932">
        <v>10</v>
      </c>
      <c r="AD932" t="s">
        <v>29</v>
      </c>
      <c r="AE932" s="74" t="str">
        <f t="shared" si="322"/>
        <v>b04303102陳瑜勤</v>
      </c>
      <c r="AF932" s="74">
        <f t="shared" si="311"/>
        <v>0</v>
      </c>
      <c r="AG932" s="74">
        <f t="shared" si="323"/>
        <v>1</v>
      </c>
      <c r="AH932" s="74">
        <f t="shared" si="312"/>
        <v>10</v>
      </c>
      <c r="AI932" s="74">
        <f t="shared" si="313"/>
        <v>0</v>
      </c>
      <c r="AJ932" s="74">
        <f t="shared" si="314"/>
        <v>0</v>
      </c>
      <c r="AK932" s="74">
        <f t="shared" si="315"/>
        <v>0</v>
      </c>
      <c r="AL932" s="73" t="str">
        <f t="shared" si="316"/>
        <v>系</v>
      </c>
      <c r="AM932" s="73" t="str">
        <f>IF($F932="學生",VLOOKUP($H932,系所名稱!$B$1:$D$122,3,FALSE),"非在校生")</f>
        <v>其他</v>
      </c>
      <c r="AN932" s="74" t="str">
        <f t="shared" si="317"/>
        <v>其他系所</v>
      </c>
      <c r="AO932" s="74" t="str">
        <f t="shared" si="318"/>
        <v>其他系所</v>
      </c>
    </row>
    <row r="933" spans="1:41">
      <c r="A933" t="s">
        <v>666</v>
      </c>
      <c r="B933" t="s">
        <v>686</v>
      </c>
      <c r="C933" t="s">
        <v>687</v>
      </c>
      <c r="D933" t="s">
        <v>21</v>
      </c>
      <c r="E933" t="s">
        <v>688</v>
      </c>
      <c r="F933" t="s">
        <v>23</v>
      </c>
      <c r="G933" t="s">
        <v>682</v>
      </c>
      <c r="H933" t="s">
        <v>683</v>
      </c>
      <c r="I933" t="s">
        <v>50</v>
      </c>
      <c r="J933">
        <v>911135401</v>
      </c>
      <c r="K933" t="s">
        <v>689</v>
      </c>
      <c r="L933" t="s">
        <v>28</v>
      </c>
      <c r="M933" t="s">
        <v>29</v>
      </c>
      <c r="N933">
        <f t="shared" si="327"/>
        <v>0</v>
      </c>
      <c r="O933">
        <f t="shared" si="328"/>
        <v>0</v>
      </c>
      <c r="P933" t="s">
        <v>29</v>
      </c>
      <c r="R933" s="1" t="s">
        <v>677</v>
      </c>
      <c r="T933" t="s">
        <v>690</v>
      </c>
      <c r="U933">
        <f t="shared" si="329"/>
        <v>0</v>
      </c>
      <c r="V933" t="s">
        <v>5002</v>
      </c>
      <c r="W933" t="s">
        <v>5004</v>
      </c>
      <c r="X933" s="88" t="s">
        <v>672</v>
      </c>
      <c r="Y933">
        <v>2</v>
      </c>
      <c r="Z933">
        <v>107</v>
      </c>
      <c r="AA933">
        <v>1</v>
      </c>
      <c r="AB933">
        <v>1</v>
      </c>
      <c r="AC933">
        <v>10</v>
      </c>
      <c r="AE933" s="74" t="str">
        <f t="shared" si="322"/>
        <v>r07848026陳筱柔</v>
      </c>
      <c r="AF933" s="74">
        <f t="shared" si="311"/>
        <v>0</v>
      </c>
      <c r="AG933" s="74">
        <f t="shared" si="323"/>
        <v>0</v>
      </c>
      <c r="AH933" s="74">
        <f t="shared" si="312"/>
        <v>0</v>
      </c>
      <c r="AI933" s="74">
        <f t="shared" si="313"/>
        <v>0</v>
      </c>
      <c r="AJ933" s="74">
        <f t="shared" si="314"/>
        <v>1</v>
      </c>
      <c r="AK933" s="74">
        <f t="shared" si="315"/>
        <v>0</v>
      </c>
      <c r="AL933" s="73" t="str">
        <f t="shared" si="316"/>
        <v>所</v>
      </c>
      <c r="AM933" s="73" t="str">
        <f>IF($F933="學生",VLOOKUP($H933,系所名稱!$B$1:$D$122,3,FALSE),"非在校生")</f>
        <v>其他</v>
      </c>
      <c r="AN933" s="74" t="str">
        <f t="shared" si="317"/>
        <v>其他系所</v>
      </c>
      <c r="AO933" s="74" t="str">
        <f t="shared" si="318"/>
        <v>其他系所</v>
      </c>
    </row>
    <row r="934" spans="1:41">
      <c r="A934" t="s">
        <v>6371</v>
      </c>
      <c r="B934" t="s">
        <v>6372</v>
      </c>
      <c r="C934" t="s">
        <v>6373</v>
      </c>
      <c r="D934" t="s">
        <v>21</v>
      </c>
      <c r="E934" t="s">
        <v>6374</v>
      </c>
      <c r="F934" t="s">
        <v>23</v>
      </c>
      <c r="G934" t="s">
        <v>24</v>
      </c>
      <c r="H934" t="s">
        <v>76</v>
      </c>
      <c r="I934" t="s">
        <v>41</v>
      </c>
      <c r="J934">
        <v>935204856</v>
      </c>
      <c r="K934" t="s">
        <v>6375</v>
      </c>
      <c r="L934" t="s">
        <v>28</v>
      </c>
      <c r="M934" t="s">
        <v>30</v>
      </c>
      <c r="N934" t="s">
        <v>4952</v>
      </c>
      <c r="P934" t="s">
        <v>29</v>
      </c>
      <c r="R934" t="s">
        <v>5919</v>
      </c>
      <c r="S934" t="s">
        <v>6376</v>
      </c>
      <c r="T934" t="s">
        <v>6377</v>
      </c>
      <c r="U934">
        <v>6</v>
      </c>
      <c r="V934" t="s">
        <v>5002</v>
      </c>
      <c r="W934" t="s">
        <v>6687</v>
      </c>
      <c r="X934" s="25" t="s">
        <v>6700</v>
      </c>
      <c r="Y934">
        <v>2</v>
      </c>
      <c r="Z934">
        <v>107</v>
      </c>
      <c r="AA934">
        <v>1</v>
      </c>
      <c r="AB934">
        <v>1</v>
      </c>
      <c r="AC934">
        <v>10</v>
      </c>
      <c r="AD934" t="s">
        <v>29</v>
      </c>
      <c r="AE934" s="74" t="str">
        <f t="shared" si="322"/>
        <v>b06702091陳筱涵</v>
      </c>
      <c r="AF934" s="74">
        <f t="shared" si="311"/>
        <v>0</v>
      </c>
      <c r="AG934" s="74">
        <f t="shared" si="323"/>
        <v>1</v>
      </c>
      <c r="AH934" s="74">
        <f t="shared" si="312"/>
        <v>10</v>
      </c>
      <c r="AI934" s="74">
        <f t="shared" si="313"/>
        <v>0</v>
      </c>
      <c r="AJ934" s="74">
        <f t="shared" si="314"/>
        <v>0</v>
      </c>
      <c r="AK934" s="74">
        <f t="shared" si="315"/>
        <v>0</v>
      </c>
      <c r="AL934" s="73" t="str">
        <f t="shared" si="316"/>
        <v>系</v>
      </c>
      <c r="AM934" s="73" t="str">
        <f>IF($F934="學生",VLOOKUP($H934,系所名稱!$B$1:$D$122,3,FALSE),"非在校生")</f>
        <v>會計</v>
      </c>
      <c r="AN934" s="74" t="str">
        <f t="shared" si="317"/>
        <v>會計系</v>
      </c>
      <c r="AO934" s="74" t="str">
        <f t="shared" si="318"/>
        <v>會計系</v>
      </c>
    </row>
    <row r="935" spans="1:41">
      <c r="A935" t="s">
        <v>392</v>
      </c>
      <c r="B935" t="s">
        <v>393</v>
      </c>
      <c r="C935" t="s">
        <v>394</v>
      </c>
      <c r="D935" t="s">
        <v>38</v>
      </c>
      <c r="E935" t="s">
        <v>395</v>
      </c>
      <c r="F935" t="s">
        <v>23</v>
      </c>
      <c r="G935" t="s">
        <v>354</v>
      </c>
      <c r="H935" t="s">
        <v>355</v>
      </c>
      <c r="I935" t="s">
        <v>50</v>
      </c>
      <c r="J935">
        <v>975579905</v>
      </c>
      <c r="K935" t="s">
        <v>396</v>
      </c>
      <c r="L935" t="s">
        <v>28</v>
      </c>
      <c r="M935" t="s">
        <v>30</v>
      </c>
      <c r="N935">
        <f>IF($R935="網路報名",IF($P935="否",1,0),0)</f>
        <v>0</v>
      </c>
      <c r="O935">
        <f>IF($R935="網路報名",IF($P935="是",1,0),0)</f>
        <v>1</v>
      </c>
      <c r="P935" t="s">
        <v>29</v>
      </c>
      <c r="R935" s="1" t="s">
        <v>365</v>
      </c>
      <c r="S935" t="s">
        <v>397</v>
      </c>
      <c r="T935" t="s">
        <v>398</v>
      </c>
      <c r="U935">
        <f>IF($R935="志工",$AC935*2,IF($R935="網路報名",$AC935,0))</f>
        <v>10</v>
      </c>
      <c r="V935" t="s">
        <v>5002</v>
      </c>
      <c r="W935" t="s">
        <v>5004</v>
      </c>
      <c r="X935" s="88" t="s">
        <v>359</v>
      </c>
      <c r="Y935">
        <v>2</v>
      </c>
      <c r="Z935">
        <v>107</v>
      </c>
      <c r="AA935">
        <v>1</v>
      </c>
      <c r="AB935">
        <v>1</v>
      </c>
      <c r="AC935">
        <v>10</v>
      </c>
      <c r="AD935" t="s">
        <v>30</v>
      </c>
      <c r="AE935" s="74" t="str">
        <f t="shared" si="322"/>
        <v>r06b46020陳雍曄</v>
      </c>
      <c r="AF935" s="74">
        <f t="shared" si="311"/>
        <v>0</v>
      </c>
      <c r="AG935" s="74">
        <f t="shared" si="323"/>
        <v>1</v>
      </c>
      <c r="AH935" s="74">
        <f t="shared" si="312"/>
        <v>10</v>
      </c>
      <c r="AI935" s="74">
        <f t="shared" si="313"/>
        <v>0</v>
      </c>
      <c r="AJ935" s="74">
        <f t="shared" si="314"/>
        <v>0</v>
      </c>
      <c r="AK935" s="74">
        <f t="shared" si="315"/>
        <v>0</v>
      </c>
      <c r="AL935" s="73" t="str">
        <f t="shared" si="316"/>
        <v>所</v>
      </c>
      <c r="AM935" s="73" t="str">
        <f>IF($F935="學生",VLOOKUP($H935,系所名稱!$B$1:$D$122,3,FALSE),"非在校生")</f>
        <v>其他</v>
      </c>
      <c r="AN935" s="74" t="str">
        <f t="shared" si="317"/>
        <v>其他系所</v>
      </c>
      <c r="AO935" s="74" t="str">
        <f t="shared" si="318"/>
        <v>其他系所</v>
      </c>
    </row>
    <row r="936" spans="1:41">
      <c r="A936" t="s">
        <v>2631</v>
      </c>
      <c r="B936" t="s">
        <v>2632</v>
      </c>
      <c r="C936" t="s">
        <v>2633</v>
      </c>
      <c r="D936" t="s">
        <v>38</v>
      </c>
      <c r="E936" t="s">
        <v>2634</v>
      </c>
      <c r="F936" t="s">
        <v>23</v>
      </c>
      <c r="G936" t="s">
        <v>24</v>
      </c>
      <c r="H936" t="s">
        <v>49</v>
      </c>
      <c r="I936" t="s">
        <v>50</v>
      </c>
      <c r="J936">
        <v>922072489</v>
      </c>
      <c r="K936" t="s">
        <v>2635</v>
      </c>
      <c r="L936" t="s">
        <v>28</v>
      </c>
      <c r="M936" t="s">
        <v>30</v>
      </c>
      <c r="N936">
        <f>IF($R936="網路報名",IF($P936="否",1,0),0)</f>
        <v>0</v>
      </c>
      <c r="O936">
        <f>IF($R936="網路報名",IF($P936="是",1,0),0)</f>
        <v>1</v>
      </c>
      <c r="P936" t="s">
        <v>29</v>
      </c>
      <c r="R936" t="s">
        <v>2017</v>
      </c>
      <c r="S936" t="s">
        <v>2636</v>
      </c>
      <c r="T936" t="s">
        <v>2637</v>
      </c>
      <c r="U936">
        <f>IF($R936="志工",$AC936*2,IF($R936="網路報名",$AC936,0))</f>
        <v>10</v>
      </c>
      <c r="V936" t="s">
        <v>5002</v>
      </c>
      <c r="W936" t="s">
        <v>5004</v>
      </c>
      <c r="X936" s="25" t="s">
        <v>1996</v>
      </c>
      <c r="Y936">
        <v>2</v>
      </c>
      <c r="Z936">
        <v>107</v>
      </c>
      <c r="AA936">
        <v>1</v>
      </c>
      <c r="AB936">
        <v>1</v>
      </c>
      <c r="AC936">
        <v>10</v>
      </c>
      <c r="AD936" t="s">
        <v>29</v>
      </c>
      <c r="AE936" s="74" t="str">
        <f t="shared" si="322"/>
        <v>r07725024陳維漢</v>
      </c>
      <c r="AF936" s="74">
        <f t="shared" ref="AF936:AF999" si="330">IF($R936="網路報名",IF($P936="否",1,0),0)</f>
        <v>0</v>
      </c>
      <c r="AG936" s="74">
        <f t="shared" si="323"/>
        <v>1</v>
      </c>
      <c r="AH936" s="74">
        <f t="shared" ref="AH936:AH999" si="331">IF(R936="志工",AC936*2,IF(AG936=1,AC936,0))</f>
        <v>10</v>
      </c>
      <c r="AI936" s="74">
        <f t="shared" ref="AI936:AI999" si="332">IF(AB936=1,IF(AF936=1,1,0),0)</f>
        <v>0</v>
      </c>
      <c r="AJ936" s="74">
        <f t="shared" ref="AJ936:AJ999" si="333">IF(R936="現場報名",1,0)</f>
        <v>0</v>
      </c>
      <c r="AK936" s="74">
        <f t="shared" ref="AK936:AK999" si="334">IF(R936="志工",1,0)</f>
        <v>0</v>
      </c>
      <c r="AL936" s="73" t="str">
        <f t="shared" ref="AL936:AL999" si="335">IF($F936="學生",IF($I936="學士班","系","所"),"其他")</f>
        <v>所</v>
      </c>
      <c r="AM936" s="73" t="str">
        <f>IF($F936="學生",VLOOKUP($H936,系所名稱!$B$1:$D$122,3,FALSE),"非在校生")</f>
        <v>資管</v>
      </c>
      <c r="AN936" s="74" t="str">
        <f t="shared" ref="AN936:AN999" si="336">IF($AM936="EMBA","EMBA",IF($AM936="GMBA","GMBA",IF($AM936="EiMBA","EiMBA",IF($AM936="其他","其他系所",IF($AM936="非在校生","其他",CONCATENATE($AM936,$AL936))))))</f>
        <v>資管所</v>
      </c>
      <c r="AO936" s="74" t="str">
        <f t="shared" ref="AO936:AO999" si="337">IF($AN936="會計所","會研所",$AN936)</f>
        <v>資管所</v>
      </c>
    </row>
    <row r="937" spans="1:41">
      <c r="A937" t="s">
        <v>5580</v>
      </c>
      <c r="B937" t="s">
        <v>5581</v>
      </c>
      <c r="C937" t="s">
        <v>5582</v>
      </c>
      <c r="D937" t="s">
        <v>38</v>
      </c>
      <c r="E937" t="s">
        <v>3050</v>
      </c>
      <c r="F937" t="s">
        <v>23</v>
      </c>
      <c r="G937" t="s">
        <v>24</v>
      </c>
      <c r="H937" t="s">
        <v>40</v>
      </c>
      <c r="I937" t="s">
        <v>41</v>
      </c>
      <c r="J937">
        <v>972879009</v>
      </c>
      <c r="K937" t="s">
        <v>5583</v>
      </c>
      <c r="L937" t="s">
        <v>28</v>
      </c>
      <c r="M937" t="s">
        <v>30</v>
      </c>
      <c r="N937" t="s">
        <v>4952</v>
      </c>
      <c r="P937" t="s">
        <v>29</v>
      </c>
      <c r="R937" t="s">
        <v>5385</v>
      </c>
      <c r="S937" t="s">
        <v>5584</v>
      </c>
      <c r="T937" t="s">
        <v>5585</v>
      </c>
      <c r="U937">
        <v>6</v>
      </c>
      <c r="V937" t="s">
        <v>5386</v>
      </c>
      <c r="W937" t="s">
        <v>5387</v>
      </c>
      <c r="X937" s="25" t="s">
        <v>5388</v>
      </c>
      <c r="Y937">
        <v>2</v>
      </c>
      <c r="Z937">
        <v>107</v>
      </c>
      <c r="AA937">
        <v>1</v>
      </c>
      <c r="AB937">
        <v>1</v>
      </c>
      <c r="AC937">
        <v>10</v>
      </c>
      <c r="AD937" t="s">
        <v>29</v>
      </c>
      <c r="AE937" s="74" t="str">
        <f t="shared" si="322"/>
        <v>b05704070陳德軒</v>
      </c>
      <c r="AF937" s="74">
        <f t="shared" si="330"/>
        <v>0</v>
      </c>
      <c r="AG937" s="74">
        <f t="shared" si="323"/>
        <v>1</v>
      </c>
      <c r="AH937" s="74">
        <f t="shared" si="331"/>
        <v>10</v>
      </c>
      <c r="AI937" s="74">
        <f t="shared" si="332"/>
        <v>0</v>
      </c>
      <c r="AJ937" s="74">
        <f t="shared" si="333"/>
        <v>0</v>
      </c>
      <c r="AK937" s="74">
        <f t="shared" si="334"/>
        <v>0</v>
      </c>
      <c r="AL937" s="73" t="str">
        <f t="shared" si="335"/>
        <v>系</v>
      </c>
      <c r="AM937" s="73" t="str">
        <f>IF($F937="學生",VLOOKUP($H937,系所名稱!$B$1:$D$122,3,FALSE),"非在校生")</f>
        <v>國企</v>
      </c>
      <c r="AN937" s="74" t="str">
        <f t="shared" si="336"/>
        <v>國企系</v>
      </c>
      <c r="AO937" s="74" t="str">
        <f t="shared" si="337"/>
        <v>國企系</v>
      </c>
    </row>
    <row r="938" spans="1:41">
      <c r="A938" t="s">
        <v>5658</v>
      </c>
      <c r="B938" t="s">
        <v>5664</v>
      </c>
      <c r="C938" t="s">
        <v>5665</v>
      </c>
      <c r="D938" t="s">
        <v>38</v>
      </c>
      <c r="E938" t="s">
        <v>5666</v>
      </c>
      <c r="F938" t="s">
        <v>23</v>
      </c>
      <c r="G938" t="s">
        <v>24</v>
      </c>
      <c r="H938" t="s">
        <v>246</v>
      </c>
      <c r="I938" t="s">
        <v>41</v>
      </c>
      <c r="J938">
        <v>916100180</v>
      </c>
      <c r="L938" t="s">
        <v>28</v>
      </c>
      <c r="M938" t="s">
        <v>29</v>
      </c>
      <c r="N938" t="s">
        <v>4952</v>
      </c>
      <c r="P938" t="s">
        <v>29</v>
      </c>
      <c r="R938" t="s">
        <v>1045</v>
      </c>
      <c r="T938" t="s">
        <v>5667</v>
      </c>
      <c r="U938">
        <v>6</v>
      </c>
      <c r="V938" t="s">
        <v>5386</v>
      </c>
      <c r="W938" t="s">
        <v>5387</v>
      </c>
      <c r="X938" s="25" t="s">
        <v>5388</v>
      </c>
      <c r="Y938">
        <v>2</v>
      </c>
      <c r="Z938">
        <v>107</v>
      </c>
      <c r="AA938">
        <v>1</v>
      </c>
      <c r="AB938">
        <v>1</v>
      </c>
      <c r="AC938">
        <v>10</v>
      </c>
      <c r="AE938" s="74" t="str">
        <f t="shared" si="322"/>
        <v>b04701233陳曉涵</v>
      </c>
      <c r="AF938" s="74">
        <f t="shared" si="330"/>
        <v>0</v>
      </c>
      <c r="AG938" s="74">
        <f t="shared" si="323"/>
        <v>0</v>
      </c>
      <c r="AH938" s="74">
        <f t="shared" si="331"/>
        <v>0</v>
      </c>
      <c r="AI938" s="74">
        <f t="shared" si="332"/>
        <v>0</v>
      </c>
      <c r="AJ938" s="74">
        <f t="shared" si="333"/>
        <v>1</v>
      </c>
      <c r="AK938" s="74">
        <f t="shared" si="334"/>
        <v>0</v>
      </c>
      <c r="AL938" s="73" t="str">
        <f t="shared" si="335"/>
        <v>系</v>
      </c>
      <c r="AM938" s="73" t="str">
        <f>IF($F938="學生",VLOOKUP($H938,系所名稱!$B$1:$D$122,3,FALSE),"非在校生")</f>
        <v>工管</v>
      </c>
      <c r="AN938" s="74" t="str">
        <f t="shared" si="336"/>
        <v>工管系</v>
      </c>
      <c r="AO938" s="74" t="str">
        <f t="shared" si="337"/>
        <v>工管系</v>
      </c>
    </row>
    <row r="939" spans="1:41">
      <c r="A939" t="s">
        <v>858</v>
      </c>
      <c r="B939" t="s">
        <v>870</v>
      </c>
      <c r="C939" t="s">
        <v>871</v>
      </c>
      <c r="D939" t="s">
        <v>38</v>
      </c>
      <c r="E939" t="s">
        <v>872</v>
      </c>
      <c r="F939" t="s">
        <v>23</v>
      </c>
      <c r="G939" t="s">
        <v>24</v>
      </c>
      <c r="H939" t="s">
        <v>187</v>
      </c>
      <c r="I939" t="s">
        <v>41</v>
      </c>
      <c r="J939">
        <v>905092766</v>
      </c>
      <c r="K939" t="s">
        <v>873</v>
      </c>
      <c r="L939" t="s">
        <v>28</v>
      </c>
      <c r="M939" t="s">
        <v>29</v>
      </c>
      <c r="N939">
        <f>IF($R939="網路報名",IF($P939="否",1,0),0)</f>
        <v>0</v>
      </c>
      <c r="O939">
        <f>IF($R939="網路報名",IF($P939="是",1,0),0)</f>
        <v>0</v>
      </c>
      <c r="P939" t="s">
        <v>29</v>
      </c>
      <c r="R939" t="s">
        <v>853</v>
      </c>
      <c r="T939" t="s">
        <v>874</v>
      </c>
      <c r="U939">
        <f>IF($R939="志工",$AC939*2,IF($R939="網路報名",$AC939,0))</f>
        <v>0</v>
      </c>
      <c r="V939" t="s">
        <v>5002</v>
      </c>
      <c r="W939" t="s">
        <v>5004</v>
      </c>
      <c r="X939" s="25" t="s">
        <v>778</v>
      </c>
      <c r="Y939">
        <v>2</v>
      </c>
      <c r="Z939">
        <v>107</v>
      </c>
      <c r="AA939">
        <v>1</v>
      </c>
      <c r="AB939">
        <v>1</v>
      </c>
      <c r="AC939">
        <v>10</v>
      </c>
      <c r="AE939" s="74" t="str">
        <f t="shared" si="322"/>
        <v>b07701123陳薇守</v>
      </c>
      <c r="AF939" s="74">
        <f t="shared" si="330"/>
        <v>0</v>
      </c>
      <c r="AG939" s="74">
        <f t="shared" si="323"/>
        <v>0</v>
      </c>
      <c r="AH939" s="74">
        <f t="shared" si="331"/>
        <v>0</v>
      </c>
      <c r="AI939" s="74">
        <f t="shared" si="332"/>
        <v>0</v>
      </c>
      <c r="AJ939" s="74">
        <f t="shared" si="333"/>
        <v>1</v>
      </c>
      <c r="AK939" s="74">
        <f t="shared" si="334"/>
        <v>0</v>
      </c>
      <c r="AL939" s="73" t="str">
        <f t="shared" si="335"/>
        <v>系</v>
      </c>
      <c r="AM939" s="73" t="str">
        <f>IF($F939="學生",VLOOKUP($H939,系所名稱!$B$1:$D$122,3,FALSE),"非在校生")</f>
        <v>工管</v>
      </c>
      <c r="AN939" s="74" t="str">
        <f t="shared" si="336"/>
        <v>工管系</v>
      </c>
      <c r="AO939" s="74" t="str">
        <f t="shared" si="337"/>
        <v>工管系</v>
      </c>
    </row>
    <row r="940" spans="1:41">
      <c r="A940" t="s">
        <v>1449</v>
      </c>
      <c r="B940" t="s">
        <v>1450</v>
      </c>
      <c r="C940" t="s">
        <v>1451</v>
      </c>
      <c r="D940" t="s">
        <v>21</v>
      </c>
      <c r="E940" t="s">
        <v>1452</v>
      </c>
      <c r="F940" t="s">
        <v>23</v>
      </c>
      <c r="G940" t="s">
        <v>58</v>
      </c>
      <c r="H940" t="s">
        <v>499</v>
      </c>
      <c r="I940" t="s">
        <v>41</v>
      </c>
      <c r="J940">
        <v>911916066</v>
      </c>
      <c r="K940" t="s">
        <v>1453</v>
      </c>
      <c r="L940" t="s">
        <v>28</v>
      </c>
      <c r="M940" t="s">
        <v>30</v>
      </c>
      <c r="N940">
        <f>IF($R940="網路報名",IF($P940="否",1,0),0)</f>
        <v>0</v>
      </c>
      <c r="O940">
        <f>IF($R940="網路報名",IF($P940="是",1,0),0)</f>
        <v>1</v>
      </c>
      <c r="P940" t="s">
        <v>29</v>
      </c>
      <c r="R940" t="s">
        <v>31</v>
      </c>
      <c r="S940" t="s">
        <v>1454</v>
      </c>
      <c r="T940" t="s">
        <v>1455</v>
      </c>
      <c r="U940">
        <f>IF($R940="志工",$AC940*2,IF($R940="網路報名",$AC940,0))</f>
        <v>10</v>
      </c>
      <c r="V940" t="s">
        <v>5002</v>
      </c>
      <c r="W940" t="s">
        <v>5004</v>
      </c>
      <c r="X940" s="25" t="s">
        <v>1285</v>
      </c>
      <c r="Y940">
        <v>2</v>
      </c>
      <c r="Z940">
        <v>107</v>
      </c>
      <c r="AA940">
        <v>1</v>
      </c>
      <c r="AB940">
        <v>1</v>
      </c>
      <c r="AC940">
        <v>10</v>
      </c>
      <c r="AD940" t="s">
        <v>30</v>
      </c>
      <c r="AE940" s="74" t="str">
        <f t="shared" si="322"/>
        <v>b04107006陳寵安</v>
      </c>
      <c r="AF940" s="74">
        <f t="shared" si="330"/>
        <v>0</v>
      </c>
      <c r="AG940" s="74">
        <f t="shared" si="323"/>
        <v>1</v>
      </c>
      <c r="AH940" s="74">
        <f t="shared" si="331"/>
        <v>10</v>
      </c>
      <c r="AI940" s="74">
        <f t="shared" si="332"/>
        <v>0</v>
      </c>
      <c r="AJ940" s="74">
        <f t="shared" si="333"/>
        <v>0</v>
      </c>
      <c r="AK940" s="74">
        <f t="shared" si="334"/>
        <v>0</v>
      </c>
      <c r="AL940" s="73" t="str">
        <f t="shared" si="335"/>
        <v>系</v>
      </c>
      <c r="AM940" s="73" t="str">
        <f>IF($F940="學生",VLOOKUP($H940,系所名稱!$B$1:$D$122,3,FALSE),"非在校生")</f>
        <v>其他</v>
      </c>
      <c r="AN940" s="74" t="str">
        <f t="shared" si="336"/>
        <v>其他系所</v>
      </c>
      <c r="AO940" s="74" t="str">
        <f t="shared" si="337"/>
        <v>其他系所</v>
      </c>
    </row>
    <row r="941" spans="1:41">
      <c r="A941" t="s">
        <v>1443</v>
      </c>
      <c r="B941" t="s">
        <v>1450</v>
      </c>
      <c r="C941" t="s">
        <v>1451</v>
      </c>
      <c r="D941" t="s">
        <v>21</v>
      </c>
      <c r="E941" t="s">
        <v>1452</v>
      </c>
      <c r="F941" t="s">
        <v>23</v>
      </c>
      <c r="G941" t="s">
        <v>58</v>
      </c>
      <c r="H941" t="s">
        <v>499</v>
      </c>
      <c r="I941" t="s">
        <v>41</v>
      </c>
      <c r="J941">
        <v>911916066</v>
      </c>
      <c r="K941" t="s">
        <v>1453</v>
      </c>
      <c r="L941" t="s">
        <v>28</v>
      </c>
      <c r="M941" t="s">
        <v>30</v>
      </c>
      <c r="N941">
        <f>IF($R941="網路報名",IF($P941="否",1,0),0)</f>
        <v>0</v>
      </c>
      <c r="O941">
        <f>IF($R941="網路報名",IF($P941="是",1,0),0)</f>
        <v>1</v>
      </c>
      <c r="P941" t="s">
        <v>29</v>
      </c>
      <c r="R941" t="s">
        <v>2002</v>
      </c>
      <c r="S941" t="s">
        <v>1454</v>
      </c>
      <c r="T941" t="s">
        <v>1455</v>
      </c>
      <c r="U941">
        <f>IF($R941="志工",$AC941*2,IF($R941="網路報名",$AC941,0))</f>
        <v>10</v>
      </c>
      <c r="V941" t="s">
        <v>5002</v>
      </c>
      <c r="W941" t="s">
        <v>5004</v>
      </c>
      <c r="X941" s="25" t="s">
        <v>1996</v>
      </c>
      <c r="Y941">
        <v>2</v>
      </c>
      <c r="Z941">
        <v>107</v>
      </c>
      <c r="AA941">
        <v>1</v>
      </c>
      <c r="AB941">
        <v>1</v>
      </c>
      <c r="AC941">
        <v>10</v>
      </c>
      <c r="AD941" t="s">
        <v>30</v>
      </c>
      <c r="AE941" s="74" t="str">
        <f t="shared" si="322"/>
        <v>b04107006陳寵安</v>
      </c>
      <c r="AF941" s="74">
        <f t="shared" si="330"/>
        <v>0</v>
      </c>
      <c r="AG941" s="74">
        <f t="shared" si="323"/>
        <v>1</v>
      </c>
      <c r="AH941" s="74">
        <f t="shared" si="331"/>
        <v>10</v>
      </c>
      <c r="AI941" s="74">
        <f t="shared" si="332"/>
        <v>0</v>
      </c>
      <c r="AJ941" s="74">
        <f t="shared" si="333"/>
        <v>0</v>
      </c>
      <c r="AK941" s="74">
        <f t="shared" si="334"/>
        <v>0</v>
      </c>
      <c r="AL941" s="73" t="str">
        <f t="shared" si="335"/>
        <v>系</v>
      </c>
      <c r="AM941" s="73" t="str">
        <f>IF($F941="學生",VLOOKUP($H941,系所名稱!$B$1:$D$122,3,FALSE),"非在校生")</f>
        <v>其他</v>
      </c>
      <c r="AN941" s="74" t="str">
        <f t="shared" si="336"/>
        <v>其他系所</v>
      </c>
      <c r="AO941" s="74" t="str">
        <f t="shared" si="337"/>
        <v>其他系所</v>
      </c>
    </row>
    <row r="942" spans="1:41">
      <c r="A942" t="s">
        <v>3085</v>
      </c>
      <c r="B942" t="s">
        <v>1450</v>
      </c>
      <c r="C942" t="s">
        <v>1451</v>
      </c>
      <c r="D942" t="s">
        <v>21</v>
      </c>
      <c r="E942" t="s">
        <v>1452</v>
      </c>
      <c r="F942" t="s">
        <v>23</v>
      </c>
      <c r="G942" t="s">
        <v>58</v>
      </c>
      <c r="H942" t="s">
        <v>499</v>
      </c>
      <c r="I942" t="s">
        <v>41</v>
      </c>
      <c r="J942">
        <v>911916066</v>
      </c>
      <c r="K942" t="s">
        <v>1453</v>
      </c>
      <c r="L942" t="s">
        <v>28</v>
      </c>
      <c r="M942" t="s">
        <v>30</v>
      </c>
      <c r="N942">
        <f>IF($R942="網路報名",IF($P942="否",1,0),0)</f>
        <v>0</v>
      </c>
      <c r="O942">
        <f>IF($R942="網路報名",IF($P942="是",1,0),0)</f>
        <v>1</v>
      </c>
      <c r="P942" t="s">
        <v>29</v>
      </c>
      <c r="R942" t="s">
        <v>2775</v>
      </c>
      <c r="S942" t="s">
        <v>3086</v>
      </c>
      <c r="T942" t="s">
        <v>1455</v>
      </c>
      <c r="U942">
        <f>IF($R942="志工",$AC942*2,IF($R942="網路報名",$AC942,0))</f>
        <v>10</v>
      </c>
      <c r="V942" t="s">
        <v>5002</v>
      </c>
      <c r="W942" t="s">
        <v>5004</v>
      </c>
      <c r="X942" s="25" t="s">
        <v>3292</v>
      </c>
      <c r="Y942">
        <v>2</v>
      </c>
      <c r="Z942">
        <v>107</v>
      </c>
      <c r="AA942">
        <v>1</v>
      </c>
      <c r="AB942">
        <v>1</v>
      </c>
      <c r="AC942">
        <v>10</v>
      </c>
      <c r="AD942" t="s">
        <v>30</v>
      </c>
      <c r="AE942" s="74" t="str">
        <f t="shared" si="322"/>
        <v>b04107006陳寵安</v>
      </c>
      <c r="AF942" s="74">
        <f t="shared" si="330"/>
        <v>0</v>
      </c>
      <c r="AG942" s="74">
        <f t="shared" si="323"/>
        <v>1</v>
      </c>
      <c r="AH942" s="74">
        <f t="shared" si="331"/>
        <v>10</v>
      </c>
      <c r="AI942" s="74">
        <f t="shared" si="332"/>
        <v>0</v>
      </c>
      <c r="AJ942" s="74">
        <f t="shared" si="333"/>
        <v>0</v>
      </c>
      <c r="AK942" s="74">
        <f t="shared" si="334"/>
        <v>0</v>
      </c>
      <c r="AL942" s="73" t="str">
        <f t="shared" si="335"/>
        <v>系</v>
      </c>
      <c r="AM942" s="73" t="str">
        <f>IF($F942="學生",VLOOKUP($H942,系所名稱!$B$1:$D$122,3,FALSE),"非在校生")</f>
        <v>其他</v>
      </c>
      <c r="AN942" s="74" t="str">
        <f t="shared" si="336"/>
        <v>其他系所</v>
      </c>
      <c r="AO942" s="74" t="str">
        <f t="shared" si="337"/>
        <v>其他系所</v>
      </c>
    </row>
    <row r="943" spans="1:41">
      <c r="A943" t="s">
        <v>3695</v>
      </c>
      <c r="B943" t="s">
        <v>1450</v>
      </c>
      <c r="C943" t="s">
        <v>1451</v>
      </c>
      <c r="D943" t="s">
        <v>21</v>
      </c>
      <c r="E943" t="s">
        <v>1452</v>
      </c>
      <c r="F943" t="s">
        <v>23</v>
      </c>
      <c r="G943" t="s">
        <v>58</v>
      </c>
      <c r="H943" t="s">
        <v>499</v>
      </c>
      <c r="I943" t="s">
        <v>41</v>
      </c>
      <c r="J943">
        <v>911916066</v>
      </c>
      <c r="K943" t="s">
        <v>1453</v>
      </c>
      <c r="L943" t="s">
        <v>28</v>
      </c>
      <c r="M943" t="s">
        <v>30</v>
      </c>
      <c r="N943">
        <f>IF($R943="網路報名",IF($P943="否",1,0),0)</f>
        <v>0</v>
      </c>
      <c r="O943">
        <f>IF($R943="網路報名",IF($P943="是",1,0),0)</f>
        <v>1</v>
      </c>
      <c r="P943" t="s">
        <v>29</v>
      </c>
      <c r="R943" t="s">
        <v>3588</v>
      </c>
      <c r="S943" t="s">
        <v>3086</v>
      </c>
      <c r="T943" t="s">
        <v>1455</v>
      </c>
      <c r="U943">
        <f>IF($R943="志工",$AC943*2,IF($R943="網路報名",$AC943,0))</f>
        <v>10</v>
      </c>
      <c r="V943" t="s">
        <v>5002</v>
      </c>
      <c r="W943" t="s">
        <v>5004</v>
      </c>
      <c r="X943" s="25" t="s">
        <v>3481</v>
      </c>
      <c r="Y943">
        <v>2</v>
      </c>
      <c r="Z943">
        <v>107</v>
      </c>
      <c r="AA943">
        <v>1</v>
      </c>
      <c r="AB943">
        <v>1</v>
      </c>
      <c r="AC943">
        <v>10</v>
      </c>
      <c r="AD943" t="s">
        <v>30</v>
      </c>
      <c r="AE943" s="74" t="str">
        <f t="shared" si="322"/>
        <v>b04107006陳寵安</v>
      </c>
      <c r="AF943" s="74">
        <f t="shared" si="330"/>
        <v>0</v>
      </c>
      <c r="AG943" s="74">
        <f t="shared" si="323"/>
        <v>1</v>
      </c>
      <c r="AH943" s="74">
        <f t="shared" si="331"/>
        <v>10</v>
      </c>
      <c r="AI943" s="74">
        <f t="shared" si="332"/>
        <v>0</v>
      </c>
      <c r="AJ943" s="74">
        <f t="shared" si="333"/>
        <v>0</v>
      </c>
      <c r="AK943" s="74">
        <f t="shared" si="334"/>
        <v>0</v>
      </c>
      <c r="AL943" s="73" t="str">
        <f t="shared" si="335"/>
        <v>系</v>
      </c>
      <c r="AM943" s="73" t="str">
        <f>IF($F943="學生",VLOOKUP($H943,系所名稱!$B$1:$D$122,3,FALSE),"非在校生")</f>
        <v>其他</v>
      </c>
      <c r="AN943" s="74" t="str">
        <f t="shared" si="336"/>
        <v>其他系所</v>
      </c>
      <c r="AO943" s="74" t="str">
        <f t="shared" si="337"/>
        <v>其他系所</v>
      </c>
    </row>
    <row r="944" spans="1:41">
      <c r="A944" t="s">
        <v>6215</v>
      </c>
      <c r="B944" t="s">
        <v>1450</v>
      </c>
      <c r="C944" t="s">
        <v>1451</v>
      </c>
      <c r="D944" t="s">
        <v>21</v>
      </c>
      <c r="E944" t="s">
        <v>1452</v>
      </c>
      <c r="F944" t="s">
        <v>23</v>
      </c>
      <c r="G944" t="s">
        <v>58</v>
      </c>
      <c r="H944" t="s">
        <v>499</v>
      </c>
      <c r="I944" t="s">
        <v>41</v>
      </c>
      <c r="J944">
        <v>911916066</v>
      </c>
      <c r="K944" t="s">
        <v>1453</v>
      </c>
      <c r="L944" t="s">
        <v>28</v>
      </c>
      <c r="M944" t="s">
        <v>30</v>
      </c>
      <c r="N944" t="s">
        <v>4952</v>
      </c>
      <c r="P944" t="s">
        <v>6205</v>
      </c>
      <c r="R944" t="s">
        <v>6207</v>
      </c>
      <c r="S944" t="s">
        <v>3086</v>
      </c>
      <c r="T944" t="s">
        <v>1455</v>
      </c>
      <c r="U944">
        <v>6</v>
      </c>
      <c r="V944" t="s">
        <v>5002</v>
      </c>
      <c r="W944" t="s">
        <v>6687</v>
      </c>
      <c r="X944" s="25" t="s">
        <v>6686</v>
      </c>
      <c r="Y944">
        <v>2</v>
      </c>
      <c r="Z944">
        <v>107</v>
      </c>
      <c r="AA944">
        <v>1</v>
      </c>
      <c r="AB944">
        <v>1</v>
      </c>
      <c r="AC944">
        <v>10</v>
      </c>
      <c r="AD944" t="s">
        <v>30</v>
      </c>
      <c r="AE944" s="74" t="str">
        <f t="shared" si="322"/>
        <v>b04107006陳寵安</v>
      </c>
      <c r="AF944" s="74">
        <f t="shared" si="330"/>
        <v>1</v>
      </c>
      <c r="AG944" s="74">
        <f t="shared" si="323"/>
        <v>0</v>
      </c>
      <c r="AH944" s="74">
        <f t="shared" si="331"/>
        <v>0</v>
      </c>
      <c r="AI944" s="74">
        <f t="shared" si="332"/>
        <v>1</v>
      </c>
      <c r="AJ944" s="74">
        <f t="shared" si="333"/>
        <v>0</v>
      </c>
      <c r="AK944" s="74">
        <f t="shared" si="334"/>
        <v>0</v>
      </c>
      <c r="AL944" s="73" t="str">
        <f t="shared" si="335"/>
        <v>系</v>
      </c>
      <c r="AM944" s="73" t="str">
        <f>IF($F944="學生",VLOOKUP($H944,系所名稱!$B$1:$D$122,3,FALSE),"非在校生")</f>
        <v>其他</v>
      </c>
      <c r="AN944" s="74" t="str">
        <f t="shared" si="336"/>
        <v>其他系所</v>
      </c>
      <c r="AO944" s="74" t="str">
        <f t="shared" si="337"/>
        <v>其他系所</v>
      </c>
    </row>
    <row r="945" spans="1:41">
      <c r="A945" t="s">
        <v>35</v>
      </c>
      <c r="B945" t="s">
        <v>36</v>
      </c>
      <c r="C945" t="s">
        <v>37</v>
      </c>
      <c r="D945" t="s">
        <v>38</v>
      </c>
      <c r="E945" t="s">
        <v>39</v>
      </c>
      <c r="F945" t="s">
        <v>23</v>
      </c>
      <c r="G945" t="s">
        <v>24</v>
      </c>
      <c r="H945" t="s">
        <v>40</v>
      </c>
      <c r="I945" t="s">
        <v>41</v>
      </c>
      <c r="J945">
        <v>917955663</v>
      </c>
      <c r="K945" t="s">
        <v>42</v>
      </c>
      <c r="L945" t="s">
        <v>28</v>
      </c>
      <c r="M945" t="s">
        <v>30</v>
      </c>
      <c r="N945">
        <f>IF($R945="網路報名",IF($P945="否",1,0),0)</f>
        <v>1</v>
      </c>
      <c r="O945">
        <f>IF($R945="網路報名",IF($P945="是",1,0),0)</f>
        <v>0</v>
      </c>
      <c r="P945" t="s">
        <v>30</v>
      </c>
      <c r="R945" t="s">
        <v>31</v>
      </c>
      <c r="S945" t="s">
        <v>43</v>
      </c>
      <c r="T945" t="s">
        <v>44</v>
      </c>
      <c r="U945">
        <f>IF($R945="志工",$AC945*2,IF($R945="網路報名",$AC945,0))</f>
        <v>10</v>
      </c>
      <c r="V945" t="s">
        <v>5002</v>
      </c>
      <c r="W945" t="s">
        <v>5004</v>
      </c>
      <c r="X945" s="25" t="s">
        <v>289</v>
      </c>
      <c r="Y945">
        <v>2</v>
      </c>
      <c r="Z945">
        <v>107</v>
      </c>
      <c r="AA945">
        <v>1</v>
      </c>
      <c r="AB945">
        <v>1</v>
      </c>
      <c r="AC945">
        <v>10</v>
      </c>
      <c r="AD945" t="s">
        <v>30</v>
      </c>
      <c r="AE945" s="74" t="str">
        <f t="shared" si="322"/>
        <v>b06704083陳顯璿</v>
      </c>
      <c r="AF945" s="74">
        <f t="shared" si="330"/>
        <v>1</v>
      </c>
      <c r="AG945" s="74">
        <f t="shared" si="323"/>
        <v>0</v>
      </c>
      <c r="AH945" s="74">
        <f t="shared" si="331"/>
        <v>0</v>
      </c>
      <c r="AI945" s="74">
        <f t="shared" si="332"/>
        <v>1</v>
      </c>
      <c r="AJ945" s="74">
        <f t="shared" si="333"/>
        <v>0</v>
      </c>
      <c r="AK945" s="74">
        <f t="shared" si="334"/>
        <v>0</v>
      </c>
      <c r="AL945" s="73" t="str">
        <f t="shared" si="335"/>
        <v>系</v>
      </c>
      <c r="AM945" s="73" t="str">
        <f>IF($F945="學生",VLOOKUP($H945,系所名稱!$B$1:$D$122,3,FALSE),"非在校生")</f>
        <v>國企</v>
      </c>
      <c r="AN945" s="74" t="str">
        <f t="shared" si="336"/>
        <v>國企系</v>
      </c>
      <c r="AO945" s="74" t="str">
        <f t="shared" si="337"/>
        <v>國企系</v>
      </c>
    </row>
    <row r="946" spans="1:41">
      <c r="B946" t="s">
        <v>914</v>
      </c>
      <c r="C946" t="s">
        <v>37</v>
      </c>
      <c r="D946" t="s">
        <v>38</v>
      </c>
      <c r="E946" t="s">
        <v>39</v>
      </c>
      <c r="F946" t="s">
        <v>23</v>
      </c>
      <c r="G946" t="s">
        <v>24</v>
      </c>
      <c r="H946" t="s">
        <v>40</v>
      </c>
      <c r="I946" t="s">
        <v>41</v>
      </c>
      <c r="J946">
        <v>917955663</v>
      </c>
      <c r="K946" t="s">
        <v>42</v>
      </c>
      <c r="L946" t="s">
        <v>28</v>
      </c>
      <c r="M946" t="s">
        <v>29</v>
      </c>
      <c r="N946">
        <f>IF($R946="網路報名",IF($P946="否",1,0),0)</f>
        <v>0</v>
      </c>
      <c r="O946">
        <f>IF($R946="網路報名",IF($P946="是",1,0),0)</f>
        <v>0</v>
      </c>
      <c r="P946" t="s">
        <v>29</v>
      </c>
      <c r="R946" t="s">
        <v>287</v>
      </c>
      <c r="T946" t="s">
        <v>44</v>
      </c>
      <c r="U946">
        <f>IF($R946="志工",$AC946*2,IF($R946="網路報名",$AC946,0))</f>
        <v>20</v>
      </c>
      <c r="V946" t="s">
        <v>5002</v>
      </c>
      <c r="W946" t="s">
        <v>5004</v>
      </c>
      <c r="X946" s="25" t="s">
        <v>778</v>
      </c>
      <c r="Y946">
        <v>2</v>
      </c>
      <c r="Z946">
        <v>107</v>
      </c>
      <c r="AA946">
        <v>1</v>
      </c>
      <c r="AB946">
        <v>1</v>
      </c>
      <c r="AC946">
        <v>10</v>
      </c>
      <c r="AE946" s="74" t="str">
        <f t="shared" si="322"/>
        <v>b06704083陳顯璿</v>
      </c>
      <c r="AF946" s="74">
        <f t="shared" si="330"/>
        <v>0</v>
      </c>
      <c r="AG946" s="74">
        <f t="shared" si="323"/>
        <v>0</v>
      </c>
      <c r="AH946" s="74">
        <f t="shared" si="331"/>
        <v>20</v>
      </c>
      <c r="AI946" s="74">
        <f t="shared" si="332"/>
        <v>0</v>
      </c>
      <c r="AJ946" s="74">
        <f t="shared" si="333"/>
        <v>0</v>
      </c>
      <c r="AK946" s="74">
        <f t="shared" si="334"/>
        <v>1</v>
      </c>
      <c r="AL946" s="73" t="str">
        <f t="shared" si="335"/>
        <v>系</v>
      </c>
      <c r="AM946" s="73" t="str">
        <f>IF($F946="學生",VLOOKUP($H946,系所名稱!$B$1:$D$122,3,FALSE),"非在校生")</f>
        <v>國企</v>
      </c>
      <c r="AN946" s="74" t="str">
        <f t="shared" si="336"/>
        <v>國企系</v>
      </c>
      <c r="AO946" s="74" t="str">
        <f t="shared" si="337"/>
        <v>國企系</v>
      </c>
    </row>
    <row r="947" spans="1:41">
      <c r="A947" t="s">
        <v>1268</v>
      </c>
      <c r="B947" t="s">
        <v>36</v>
      </c>
      <c r="C947" t="s">
        <v>37</v>
      </c>
      <c r="D947" t="s">
        <v>38</v>
      </c>
      <c r="E947" t="s">
        <v>39</v>
      </c>
      <c r="F947" t="s">
        <v>23</v>
      </c>
      <c r="G947" t="s">
        <v>24</v>
      </c>
      <c r="H947" t="s">
        <v>40</v>
      </c>
      <c r="I947" t="s">
        <v>41</v>
      </c>
      <c r="J947">
        <v>917955663</v>
      </c>
      <c r="K947" t="s">
        <v>42</v>
      </c>
      <c r="L947" t="s">
        <v>28</v>
      </c>
      <c r="M947" t="s">
        <v>29</v>
      </c>
      <c r="N947">
        <f>IF($R947="網路報名",IF($P947="否",1,0),0)</f>
        <v>0</v>
      </c>
      <c r="O947">
        <f>IF($R947="網路報名",IF($P947="是",1,0),0)</f>
        <v>0</v>
      </c>
      <c r="P947" t="s">
        <v>29</v>
      </c>
      <c r="R947" t="s">
        <v>287</v>
      </c>
      <c r="T947" t="s">
        <v>44</v>
      </c>
      <c r="U947">
        <f>IF($R947="志工",$AC947*2,IF($R947="網路報名",$AC947,0))</f>
        <v>20</v>
      </c>
      <c r="V947" t="s">
        <v>5002</v>
      </c>
      <c r="W947" t="s">
        <v>5004</v>
      </c>
      <c r="X947" s="25" t="s">
        <v>1192</v>
      </c>
      <c r="Y947">
        <v>2</v>
      </c>
      <c r="Z947">
        <v>107</v>
      </c>
      <c r="AA947">
        <v>1</v>
      </c>
      <c r="AB947">
        <v>1</v>
      </c>
      <c r="AC947">
        <v>10</v>
      </c>
      <c r="AE947" s="74" t="str">
        <f t="shared" si="322"/>
        <v>b06704083陳顯璿</v>
      </c>
      <c r="AF947" s="74">
        <f t="shared" si="330"/>
        <v>0</v>
      </c>
      <c r="AG947" s="74">
        <f t="shared" si="323"/>
        <v>0</v>
      </c>
      <c r="AH947" s="74">
        <f t="shared" si="331"/>
        <v>20</v>
      </c>
      <c r="AI947" s="74">
        <f t="shared" si="332"/>
        <v>0</v>
      </c>
      <c r="AJ947" s="74">
        <f t="shared" si="333"/>
        <v>0</v>
      </c>
      <c r="AK947" s="74">
        <f t="shared" si="334"/>
        <v>1</v>
      </c>
      <c r="AL947" s="73" t="str">
        <f t="shared" si="335"/>
        <v>系</v>
      </c>
      <c r="AM947" s="73" t="str">
        <f>IF($F947="學生",VLOOKUP($H947,系所名稱!$B$1:$D$122,3,FALSE),"非在校生")</f>
        <v>國企</v>
      </c>
      <c r="AN947" s="74" t="str">
        <f t="shared" si="336"/>
        <v>國企系</v>
      </c>
      <c r="AO947" s="74" t="str">
        <f t="shared" si="337"/>
        <v>國企系</v>
      </c>
    </row>
    <row r="948" spans="1:41">
      <c r="A948" t="s">
        <v>3696</v>
      </c>
      <c r="B948" t="s">
        <v>3697</v>
      </c>
      <c r="C948" t="s">
        <v>3698</v>
      </c>
      <c r="D948" t="s">
        <v>21</v>
      </c>
      <c r="E948" t="s">
        <v>3699</v>
      </c>
      <c r="F948" t="s">
        <v>23</v>
      </c>
      <c r="G948" t="s">
        <v>682</v>
      </c>
      <c r="H948" t="s">
        <v>683</v>
      </c>
      <c r="I948" t="s">
        <v>50</v>
      </c>
      <c r="J948">
        <v>975289886</v>
      </c>
      <c r="K948" t="s">
        <v>3700</v>
      </c>
      <c r="L948" t="s">
        <v>28</v>
      </c>
      <c r="M948" t="s">
        <v>30</v>
      </c>
      <c r="N948">
        <f>IF($R948="網路報名",IF($P948="否",1,0),0)</f>
        <v>0</v>
      </c>
      <c r="O948">
        <f>IF($R948="網路報名",IF($P948="是",1,0),0)</f>
        <v>1</v>
      </c>
      <c r="P948" t="s">
        <v>29</v>
      </c>
      <c r="R948" t="s">
        <v>31</v>
      </c>
      <c r="S948" t="s">
        <v>3701</v>
      </c>
      <c r="T948" t="s">
        <v>3702</v>
      </c>
      <c r="U948">
        <f>IF($R948="志工",$AC948*2,IF($R948="網路報名",$AC948,0))</f>
        <v>10</v>
      </c>
      <c r="V948" t="s">
        <v>5002</v>
      </c>
      <c r="W948" t="s">
        <v>5004</v>
      </c>
      <c r="X948" s="25" t="s">
        <v>3481</v>
      </c>
      <c r="Y948">
        <v>2</v>
      </c>
      <c r="Z948">
        <v>107</v>
      </c>
      <c r="AA948">
        <v>1</v>
      </c>
      <c r="AB948">
        <v>1</v>
      </c>
      <c r="AC948">
        <v>10</v>
      </c>
      <c r="AD948" t="s">
        <v>30</v>
      </c>
      <c r="AE948" s="74" t="str">
        <f t="shared" si="322"/>
        <v>r06848027傅育亭</v>
      </c>
      <c r="AF948" s="74">
        <f t="shared" si="330"/>
        <v>0</v>
      </c>
      <c r="AG948" s="74">
        <f t="shared" si="323"/>
        <v>1</v>
      </c>
      <c r="AH948" s="74">
        <f t="shared" si="331"/>
        <v>10</v>
      </c>
      <c r="AI948" s="74">
        <f t="shared" si="332"/>
        <v>0</v>
      </c>
      <c r="AJ948" s="74">
        <f t="shared" si="333"/>
        <v>0</v>
      </c>
      <c r="AK948" s="74">
        <f t="shared" si="334"/>
        <v>0</v>
      </c>
      <c r="AL948" s="73" t="str">
        <f t="shared" si="335"/>
        <v>所</v>
      </c>
      <c r="AM948" s="73" t="str">
        <f>IF($F948="學生",VLOOKUP($H948,系所名稱!$B$1:$D$122,3,FALSE),"非在校生")</f>
        <v>其他</v>
      </c>
      <c r="AN948" s="74" t="str">
        <f t="shared" si="336"/>
        <v>其他系所</v>
      </c>
      <c r="AO948" s="74" t="str">
        <f t="shared" si="337"/>
        <v>其他系所</v>
      </c>
    </row>
    <row r="949" spans="1:41">
      <c r="A949" t="s">
        <v>5010</v>
      </c>
      <c r="B949" t="s">
        <v>5011</v>
      </c>
      <c r="C949" t="s">
        <v>5012</v>
      </c>
      <c r="D949" t="s">
        <v>21</v>
      </c>
      <c r="E949" t="s">
        <v>5013</v>
      </c>
      <c r="F949" t="s">
        <v>23</v>
      </c>
      <c r="G949" t="s">
        <v>24</v>
      </c>
      <c r="H949" t="s">
        <v>40</v>
      </c>
      <c r="I949" t="s">
        <v>41</v>
      </c>
      <c r="J949">
        <v>975824672</v>
      </c>
      <c r="K949" t="s">
        <v>5014</v>
      </c>
      <c r="L949" t="s">
        <v>28</v>
      </c>
      <c r="M949" t="s">
        <v>30</v>
      </c>
      <c r="N949" t="s">
        <v>4952</v>
      </c>
      <c r="P949" t="s">
        <v>30</v>
      </c>
      <c r="R949" t="s">
        <v>5008</v>
      </c>
      <c r="S949" t="s">
        <v>5015</v>
      </c>
      <c r="T949" t="s">
        <v>5016</v>
      </c>
      <c r="U949">
        <v>6</v>
      </c>
      <c r="V949" t="s">
        <v>5009</v>
      </c>
      <c r="W949" t="s">
        <v>7196</v>
      </c>
      <c r="X949" s="25" t="s">
        <v>5848</v>
      </c>
      <c r="Y949">
        <v>2</v>
      </c>
      <c r="Z949">
        <v>107</v>
      </c>
      <c r="AA949">
        <v>1</v>
      </c>
      <c r="AB949">
        <v>1</v>
      </c>
      <c r="AC949">
        <v>10</v>
      </c>
      <c r="AD949" t="s">
        <v>5017</v>
      </c>
      <c r="AE949" s="74" t="str">
        <f t="shared" si="322"/>
        <v>b05704003彭  晨</v>
      </c>
      <c r="AF949" s="74">
        <f t="shared" si="330"/>
        <v>1</v>
      </c>
      <c r="AG949" s="74">
        <f t="shared" si="323"/>
        <v>0</v>
      </c>
      <c r="AH949" s="74">
        <f t="shared" si="331"/>
        <v>0</v>
      </c>
      <c r="AI949" s="74">
        <f t="shared" si="332"/>
        <v>1</v>
      </c>
      <c r="AJ949" s="74">
        <f t="shared" si="333"/>
        <v>0</v>
      </c>
      <c r="AK949" s="74">
        <f t="shared" si="334"/>
        <v>0</v>
      </c>
      <c r="AL949" s="73" t="str">
        <f t="shared" si="335"/>
        <v>系</v>
      </c>
      <c r="AM949" s="73" t="str">
        <f>IF($F949="學生",VLOOKUP($H949,系所名稱!$B$1:$D$122,3,FALSE),"非在校生")</f>
        <v>國企</v>
      </c>
      <c r="AN949" s="74" t="str">
        <f t="shared" si="336"/>
        <v>國企系</v>
      </c>
      <c r="AO949" s="74" t="str">
        <f t="shared" si="337"/>
        <v>國企系</v>
      </c>
    </row>
    <row r="950" spans="1:41">
      <c r="A950" t="s">
        <v>3427</v>
      </c>
      <c r="B950" t="s">
        <v>3428</v>
      </c>
      <c r="C950" t="s">
        <v>3429</v>
      </c>
      <c r="D950" t="s">
        <v>38</v>
      </c>
      <c r="E950" t="s">
        <v>3430</v>
      </c>
      <c r="F950" t="s">
        <v>23</v>
      </c>
      <c r="G950" t="s">
        <v>24</v>
      </c>
      <c r="H950" t="s">
        <v>25</v>
      </c>
      <c r="I950" t="s">
        <v>50</v>
      </c>
      <c r="J950">
        <v>978219332</v>
      </c>
      <c r="K950" t="s">
        <v>3431</v>
      </c>
      <c r="L950" t="s">
        <v>28</v>
      </c>
      <c r="M950" t="s">
        <v>30</v>
      </c>
      <c r="N950">
        <f>IF($R950="網路報名",IF($P950="否",1,0),0)</f>
        <v>1</v>
      </c>
      <c r="O950">
        <f>IF($R950="網路報名",IF($P950="是",1,0),0)</f>
        <v>0</v>
      </c>
      <c r="P950" t="s">
        <v>30</v>
      </c>
      <c r="R950" t="s">
        <v>31</v>
      </c>
      <c r="S950" t="s">
        <v>3432</v>
      </c>
      <c r="T950" t="s">
        <v>3433</v>
      </c>
      <c r="U950">
        <f>IF($R950="志工",$AC950*2,IF($R950="網路報名",$AC950,0))</f>
        <v>10</v>
      </c>
      <c r="V950" t="s">
        <v>3318</v>
      </c>
      <c r="W950" t="s">
        <v>5006</v>
      </c>
      <c r="X950" s="25" t="s">
        <v>5003</v>
      </c>
      <c r="Y950">
        <v>2</v>
      </c>
      <c r="Z950">
        <v>107</v>
      </c>
      <c r="AA950">
        <v>1</v>
      </c>
      <c r="AB950">
        <v>1</v>
      </c>
      <c r="AC950">
        <v>10</v>
      </c>
      <c r="AD950" t="s">
        <v>2830</v>
      </c>
      <c r="AE950" s="74" t="str">
        <f t="shared" si="322"/>
        <v>r06741018彭佑安</v>
      </c>
      <c r="AF950" s="74">
        <f t="shared" si="330"/>
        <v>1</v>
      </c>
      <c r="AG950" s="74">
        <f t="shared" si="323"/>
        <v>0</v>
      </c>
      <c r="AH950" s="74">
        <f t="shared" si="331"/>
        <v>0</v>
      </c>
      <c r="AI950" s="74">
        <f t="shared" si="332"/>
        <v>1</v>
      </c>
      <c r="AJ950" s="74">
        <f t="shared" si="333"/>
        <v>0</v>
      </c>
      <c r="AK950" s="74">
        <f t="shared" si="334"/>
        <v>0</v>
      </c>
      <c r="AL950" s="73" t="str">
        <f t="shared" si="335"/>
        <v>所</v>
      </c>
      <c r="AM950" s="73" t="str">
        <f>IF($F950="學生",VLOOKUP($H950,系所名稱!$B$1:$D$122,3,FALSE),"非在校生")</f>
        <v>商研</v>
      </c>
      <c r="AN950" s="74" t="str">
        <f t="shared" si="336"/>
        <v>商研所</v>
      </c>
      <c r="AO950" s="74" t="str">
        <f t="shared" si="337"/>
        <v>商研所</v>
      </c>
    </row>
    <row r="951" spans="1:41">
      <c r="A951" t="s">
        <v>6264</v>
      </c>
      <c r="B951" t="s">
        <v>6267</v>
      </c>
      <c r="C951" t="s">
        <v>6268</v>
      </c>
      <c r="D951" t="s">
        <v>38</v>
      </c>
      <c r="E951" t="s">
        <v>6269</v>
      </c>
      <c r="F951" t="s">
        <v>23</v>
      </c>
      <c r="H951" t="s">
        <v>974</v>
      </c>
      <c r="I951" t="s">
        <v>50</v>
      </c>
      <c r="J951">
        <v>910509229</v>
      </c>
      <c r="K951" t="s">
        <v>6270</v>
      </c>
      <c r="L951" t="s">
        <v>28</v>
      </c>
      <c r="M951" t="s">
        <v>29</v>
      </c>
      <c r="N951" t="s">
        <v>4952</v>
      </c>
      <c r="P951" t="s">
        <v>29</v>
      </c>
      <c r="R951" s="78" t="s">
        <v>6265</v>
      </c>
      <c r="T951" t="s">
        <v>6271</v>
      </c>
      <c r="U951">
        <v>6</v>
      </c>
      <c r="V951" t="s">
        <v>3294</v>
      </c>
      <c r="W951" t="s">
        <v>6689</v>
      </c>
      <c r="X951" s="25" t="s">
        <v>6715</v>
      </c>
      <c r="Y951">
        <v>2</v>
      </c>
      <c r="Z951">
        <v>107</v>
      </c>
      <c r="AA951">
        <v>1</v>
      </c>
      <c r="AB951">
        <v>1</v>
      </c>
      <c r="AC951">
        <v>10</v>
      </c>
      <c r="AE951" s="74" t="str">
        <f t="shared" si="322"/>
        <v>R00941016彭冠傑</v>
      </c>
      <c r="AF951" s="74">
        <f t="shared" si="330"/>
        <v>0</v>
      </c>
      <c r="AG951" s="74">
        <f t="shared" si="323"/>
        <v>0</v>
      </c>
      <c r="AH951" s="74">
        <f t="shared" si="331"/>
        <v>0</v>
      </c>
      <c r="AI951" s="74">
        <f t="shared" si="332"/>
        <v>0</v>
      </c>
      <c r="AJ951" s="74">
        <f t="shared" si="333"/>
        <v>1</v>
      </c>
      <c r="AK951" s="74">
        <f t="shared" si="334"/>
        <v>0</v>
      </c>
      <c r="AL951" s="73" t="str">
        <f t="shared" si="335"/>
        <v>所</v>
      </c>
      <c r="AM951" s="73" t="str">
        <f>IF($F951="學生",VLOOKUP($H951,系所名稱!$B$1:$D$122,3,FALSE),"非在校生")</f>
        <v>其他</v>
      </c>
      <c r="AN951" s="74" t="str">
        <f t="shared" si="336"/>
        <v>其他系所</v>
      </c>
      <c r="AO951" s="74" t="str">
        <f t="shared" si="337"/>
        <v>其他系所</v>
      </c>
    </row>
    <row r="952" spans="1:41">
      <c r="A952" t="s">
        <v>5586</v>
      </c>
      <c r="B952" t="s">
        <v>5587</v>
      </c>
      <c r="C952" t="s">
        <v>5588</v>
      </c>
      <c r="D952" t="s">
        <v>38</v>
      </c>
      <c r="E952" t="s">
        <v>3801</v>
      </c>
      <c r="F952" t="s">
        <v>23</v>
      </c>
      <c r="G952" t="s">
        <v>24</v>
      </c>
      <c r="H952" t="s">
        <v>40</v>
      </c>
      <c r="I952" t="s">
        <v>50</v>
      </c>
      <c r="J952">
        <v>966585787</v>
      </c>
      <c r="K952" t="s">
        <v>5589</v>
      </c>
      <c r="L952" t="s">
        <v>28</v>
      </c>
      <c r="M952" t="s">
        <v>30</v>
      </c>
      <c r="N952" t="s">
        <v>4952</v>
      </c>
      <c r="P952" t="s">
        <v>29</v>
      </c>
      <c r="R952" t="s">
        <v>5385</v>
      </c>
      <c r="S952" t="s">
        <v>2438</v>
      </c>
      <c r="T952" t="s">
        <v>5590</v>
      </c>
      <c r="U952">
        <v>6</v>
      </c>
      <c r="V952" t="s">
        <v>5386</v>
      </c>
      <c r="W952" t="s">
        <v>5387</v>
      </c>
      <c r="X952" s="25" t="s">
        <v>5388</v>
      </c>
      <c r="Y952">
        <v>2</v>
      </c>
      <c r="Z952">
        <v>107</v>
      </c>
      <c r="AA952">
        <v>1</v>
      </c>
      <c r="AB952">
        <v>1</v>
      </c>
      <c r="AC952">
        <v>10</v>
      </c>
      <c r="AD952" t="s">
        <v>29</v>
      </c>
      <c r="AE952" s="74" t="str">
        <f t="shared" si="322"/>
        <v>r07724038彭庭緯</v>
      </c>
      <c r="AF952" s="74">
        <f t="shared" si="330"/>
        <v>0</v>
      </c>
      <c r="AG952" s="74">
        <f t="shared" si="323"/>
        <v>1</v>
      </c>
      <c r="AH952" s="74">
        <f t="shared" si="331"/>
        <v>10</v>
      </c>
      <c r="AI952" s="74">
        <f t="shared" si="332"/>
        <v>0</v>
      </c>
      <c r="AJ952" s="74">
        <f t="shared" si="333"/>
        <v>0</v>
      </c>
      <c r="AK952" s="74">
        <f t="shared" si="334"/>
        <v>0</v>
      </c>
      <c r="AL952" s="73" t="str">
        <f t="shared" si="335"/>
        <v>所</v>
      </c>
      <c r="AM952" s="73" t="str">
        <f>IF($F952="學生",VLOOKUP($H952,系所名稱!$B$1:$D$122,3,FALSE),"非在校生")</f>
        <v>國企</v>
      </c>
      <c r="AN952" s="74" t="str">
        <f t="shared" si="336"/>
        <v>國企所</v>
      </c>
      <c r="AO952" s="74" t="str">
        <f t="shared" si="337"/>
        <v>國企所</v>
      </c>
    </row>
    <row r="953" spans="1:41">
      <c r="A953" t="s">
        <v>1152</v>
      </c>
      <c r="B953" t="s">
        <v>1153</v>
      </c>
      <c r="C953" t="s">
        <v>1154</v>
      </c>
      <c r="D953" t="s">
        <v>38</v>
      </c>
      <c r="E953" t="s">
        <v>1155</v>
      </c>
      <c r="F953" t="s">
        <v>23</v>
      </c>
      <c r="G953" t="s">
        <v>24</v>
      </c>
      <c r="H953" t="s">
        <v>40</v>
      </c>
      <c r="I953" t="s">
        <v>50</v>
      </c>
      <c r="J953">
        <v>984250510</v>
      </c>
      <c r="K953" t="s">
        <v>1156</v>
      </c>
      <c r="L953" t="s">
        <v>28</v>
      </c>
      <c r="M953" t="s">
        <v>30</v>
      </c>
      <c r="N953">
        <f>IF($R953="網路報名",IF($P953="否",1,0),0)</f>
        <v>0</v>
      </c>
      <c r="O953">
        <f>IF($R953="網路報名",IF($P953="是",1,0),0)</f>
        <v>1</v>
      </c>
      <c r="P953" t="s">
        <v>29</v>
      </c>
      <c r="R953" t="s">
        <v>1063</v>
      </c>
      <c r="S953" t="s">
        <v>1157</v>
      </c>
      <c r="T953" t="s">
        <v>1158</v>
      </c>
      <c r="U953">
        <f>IF($R953="志工",$AC953*2,IF($R953="網路報名",$AC953,0))</f>
        <v>10</v>
      </c>
      <c r="V953" t="s">
        <v>5002</v>
      </c>
      <c r="W953" t="s">
        <v>5004</v>
      </c>
      <c r="X953" s="25" t="s">
        <v>1065</v>
      </c>
      <c r="Y953">
        <v>2</v>
      </c>
      <c r="Z953">
        <v>107</v>
      </c>
      <c r="AA953">
        <v>1</v>
      </c>
      <c r="AB953">
        <v>1</v>
      </c>
      <c r="AC953">
        <v>10</v>
      </c>
      <c r="AD953" t="s">
        <v>30</v>
      </c>
      <c r="AE953" s="74" t="str">
        <f t="shared" si="322"/>
        <v>r07724035彭浩官</v>
      </c>
      <c r="AF953" s="74">
        <f t="shared" si="330"/>
        <v>0</v>
      </c>
      <c r="AG953" s="74">
        <f t="shared" si="323"/>
        <v>1</v>
      </c>
      <c r="AH953" s="74">
        <f t="shared" si="331"/>
        <v>10</v>
      </c>
      <c r="AI953" s="74">
        <f t="shared" si="332"/>
        <v>0</v>
      </c>
      <c r="AJ953" s="74">
        <f t="shared" si="333"/>
        <v>0</v>
      </c>
      <c r="AK953" s="74">
        <f t="shared" si="334"/>
        <v>0</v>
      </c>
      <c r="AL953" s="73" t="str">
        <f t="shared" si="335"/>
        <v>所</v>
      </c>
      <c r="AM953" s="73" t="str">
        <f>IF($F953="學生",VLOOKUP($H953,系所名稱!$B$1:$D$122,3,FALSE),"非在校生")</f>
        <v>國企</v>
      </c>
      <c r="AN953" s="74" t="str">
        <f t="shared" si="336"/>
        <v>國企所</v>
      </c>
      <c r="AO953" s="74" t="str">
        <f t="shared" si="337"/>
        <v>國企所</v>
      </c>
    </row>
    <row r="954" spans="1:41">
      <c r="A954" t="s">
        <v>2526</v>
      </c>
      <c r="B954" t="s">
        <v>1153</v>
      </c>
      <c r="C954" t="s">
        <v>1154</v>
      </c>
      <c r="D954" t="s">
        <v>38</v>
      </c>
      <c r="E954" t="s">
        <v>1155</v>
      </c>
      <c r="F954" t="s">
        <v>23</v>
      </c>
      <c r="G954" t="s">
        <v>24</v>
      </c>
      <c r="H954" t="s">
        <v>40</v>
      </c>
      <c r="I954" t="s">
        <v>50</v>
      </c>
      <c r="J954">
        <v>984250510</v>
      </c>
      <c r="K954" t="s">
        <v>1156</v>
      </c>
      <c r="L954" t="s">
        <v>28</v>
      </c>
      <c r="M954" t="s">
        <v>30</v>
      </c>
      <c r="N954">
        <f>IF($R954="網路報名",IF($P954="否",1,0),0)</f>
        <v>0</v>
      </c>
      <c r="O954">
        <f>IF($R954="網路報名",IF($P954="是",1,0),0)</f>
        <v>1</v>
      </c>
      <c r="P954" t="s">
        <v>29</v>
      </c>
      <c r="R954" t="s">
        <v>2017</v>
      </c>
      <c r="S954" t="s">
        <v>738</v>
      </c>
      <c r="T954" t="s">
        <v>1158</v>
      </c>
      <c r="U954">
        <f>IF($R954="志工",$AC954*2,IF($R954="網路報名",$AC954,0))</f>
        <v>10</v>
      </c>
      <c r="V954" t="s">
        <v>5002</v>
      </c>
      <c r="W954" t="s">
        <v>5004</v>
      </c>
      <c r="X954" s="25" t="s">
        <v>1996</v>
      </c>
      <c r="Y954">
        <v>2</v>
      </c>
      <c r="Z954">
        <v>107</v>
      </c>
      <c r="AA954">
        <v>1</v>
      </c>
      <c r="AB954">
        <v>1</v>
      </c>
      <c r="AC954">
        <v>10</v>
      </c>
      <c r="AD954" t="s">
        <v>30</v>
      </c>
      <c r="AE954" s="74" t="str">
        <f t="shared" si="322"/>
        <v>r07724035彭浩官</v>
      </c>
      <c r="AF954" s="74">
        <f t="shared" si="330"/>
        <v>0</v>
      </c>
      <c r="AG954" s="74">
        <f t="shared" si="323"/>
        <v>1</v>
      </c>
      <c r="AH954" s="74">
        <f t="shared" si="331"/>
        <v>10</v>
      </c>
      <c r="AI954" s="74">
        <f t="shared" si="332"/>
        <v>0</v>
      </c>
      <c r="AJ954" s="74">
        <f t="shared" si="333"/>
        <v>0</v>
      </c>
      <c r="AK954" s="74">
        <f t="shared" si="334"/>
        <v>0</v>
      </c>
      <c r="AL954" s="73" t="str">
        <f t="shared" si="335"/>
        <v>所</v>
      </c>
      <c r="AM954" s="73" t="str">
        <f>IF($F954="學生",VLOOKUP($H954,系所名稱!$B$1:$D$122,3,FALSE),"非在校生")</f>
        <v>國企</v>
      </c>
      <c r="AN954" s="74" t="str">
        <f t="shared" si="336"/>
        <v>國企所</v>
      </c>
      <c r="AO954" s="74" t="str">
        <f t="shared" si="337"/>
        <v>國企所</v>
      </c>
    </row>
    <row r="955" spans="1:41">
      <c r="A955" t="s">
        <v>6408</v>
      </c>
      <c r="B955" t="s">
        <v>6409</v>
      </c>
      <c r="C955" t="s">
        <v>6410</v>
      </c>
      <c r="D955" t="s">
        <v>21</v>
      </c>
      <c r="E955" t="s">
        <v>1281</v>
      </c>
      <c r="F955" t="s">
        <v>23</v>
      </c>
      <c r="G955" t="s">
        <v>67</v>
      </c>
      <c r="H955" t="s">
        <v>1359</v>
      </c>
      <c r="I955" t="s">
        <v>41</v>
      </c>
      <c r="J955">
        <v>963939840</v>
      </c>
      <c r="K955" t="s">
        <v>6411</v>
      </c>
      <c r="L955" t="s">
        <v>28</v>
      </c>
      <c r="M955" t="s">
        <v>30</v>
      </c>
      <c r="N955" t="s">
        <v>4952</v>
      </c>
      <c r="P955" t="s">
        <v>29</v>
      </c>
      <c r="R955" t="s">
        <v>5919</v>
      </c>
      <c r="S955" t="s">
        <v>2599</v>
      </c>
      <c r="T955" t="s">
        <v>6412</v>
      </c>
      <c r="U955">
        <v>6</v>
      </c>
      <c r="V955" t="s">
        <v>5002</v>
      </c>
      <c r="W955" t="s">
        <v>6687</v>
      </c>
      <c r="X955" s="25" t="s">
        <v>6700</v>
      </c>
      <c r="Y955">
        <v>2</v>
      </c>
      <c r="Z955">
        <v>107</v>
      </c>
      <c r="AA955">
        <v>1</v>
      </c>
      <c r="AB955">
        <v>1</v>
      </c>
      <c r="AC955">
        <v>10</v>
      </c>
      <c r="AD955" t="s">
        <v>30</v>
      </c>
      <c r="AE955" s="74" t="str">
        <f t="shared" si="322"/>
        <v>b04605041曾?涵</v>
      </c>
      <c r="AF955" s="74">
        <f t="shared" si="330"/>
        <v>0</v>
      </c>
      <c r="AG955" s="74">
        <f t="shared" si="323"/>
        <v>1</v>
      </c>
      <c r="AH955" s="74">
        <f t="shared" si="331"/>
        <v>10</v>
      </c>
      <c r="AI955" s="74">
        <f t="shared" si="332"/>
        <v>0</v>
      </c>
      <c r="AJ955" s="74">
        <f t="shared" si="333"/>
        <v>0</v>
      </c>
      <c r="AK955" s="74">
        <f t="shared" si="334"/>
        <v>0</v>
      </c>
      <c r="AL955" s="73" t="str">
        <f t="shared" si="335"/>
        <v>系</v>
      </c>
      <c r="AM955" s="73" t="str">
        <f>IF($F955="學生",VLOOKUP($H955,系所名稱!$B$1:$D$122,3,FALSE),"非在校生")</f>
        <v>其他</v>
      </c>
      <c r="AN955" s="74" t="str">
        <f t="shared" si="336"/>
        <v>其他系所</v>
      </c>
      <c r="AO955" s="74" t="str">
        <f t="shared" si="337"/>
        <v>其他系所</v>
      </c>
    </row>
    <row r="956" spans="1:41">
      <c r="A956" t="s">
        <v>3523</v>
      </c>
      <c r="B956" t="s">
        <v>3524</v>
      </c>
      <c r="C956" t="s">
        <v>3525</v>
      </c>
      <c r="D956" t="s">
        <v>21</v>
      </c>
      <c r="E956" t="s">
        <v>3526</v>
      </c>
      <c r="F956" t="s">
        <v>23</v>
      </c>
      <c r="G956" t="s">
        <v>682</v>
      </c>
      <c r="H956" t="s">
        <v>3527</v>
      </c>
      <c r="I956" t="s">
        <v>50</v>
      </c>
      <c r="J956">
        <v>979600630</v>
      </c>
      <c r="K956" t="s">
        <v>3528</v>
      </c>
      <c r="L956" t="s">
        <v>28</v>
      </c>
      <c r="M956" t="s">
        <v>30</v>
      </c>
      <c r="N956">
        <f>IF($R956="網路報名",IF($P956="否",1,0),0)</f>
        <v>1</v>
      </c>
      <c r="O956">
        <f>IF($R956="網路報名",IF($P956="是",1,0),0)</f>
        <v>0</v>
      </c>
      <c r="P956" t="s">
        <v>30</v>
      </c>
      <c r="R956" t="s">
        <v>3478</v>
      </c>
      <c r="S956" t="s">
        <v>738</v>
      </c>
      <c r="T956" t="s">
        <v>3529</v>
      </c>
      <c r="U956">
        <f>IF($R956="志工",$AC956*2,IF($R956="網路報名",$AC956,0))</f>
        <v>10</v>
      </c>
      <c r="V956" t="s">
        <v>5002</v>
      </c>
      <c r="W956" t="s">
        <v>5004</v>
      </c>
      <c r="X956" s="25" t="s">
        <v>3481</v>
      </c>
      <c r="Y956">
        <v>2</v>
      </c>
      <c r="Z956">
        <v>107</v>
      </c>
      <c r="AA956">
        <v>1</v>
      </c>
      <c r="AB956">
        <v>1</v>
      </c>
      <c r="AC956">
        <v>10</v>
      </c>
      <c r="AD956" t="s">
        <v>30</v>
      </c>
      <c r="AE956" s="74" t="str">
        <f t="shared" si="322"/>
        <v>r07849008曾?萱</v>
      </c>
      <c r="AF956" s="74">
        <f t="shared" si="330"/>
        <v>1</v>
      </c>
      <c r="AG956" s="74">
        <f t="shared" si="323"/>
        <v>0</v>
      </c>
      <c r="AH956" s="74">
        <f t="shared" si="331"/>
        <v>0</v>
      </c>
      <c r="AI956" s="74">
        <f t="shared" si="332"/>
        <v>1</v>
      </c>
      <c r="AJ956" s="74">
        <f t="shared" si="333"/>
        <v>0</v>
      </c>
      <c r="AK956" s="74">
        <f t="shared" si="334"/>
        <v>0</v>
      </c>
      <c r="AL956" s="73" t="str">
        <f t="shared" si="335"/>
        <v>所</v>
      </c>
      <c r="AM956" s="73" t="str">
        <f>IF($F956="學生",VLOOKUP($H956,系所名稱!$B$1:$D$122,3,FALSE),"非在校生")</f>
        <v>其他</v>
      </c>
      <c r="AN956" s="74" t="str">
        <f t="shared" si="336"/>
        <v>其他系所</v>
      </c>
      <c r="AO956" s="74" t="str">
        <f t="shared" si="337"/>
        <v>其他系所</v>
      </c>
    </row>
    <row r="957" spans="1:41">
      <c r="A957" t="s">
        <v>5458</v>
      </c>
      <c r="B957" t="s">
        <v>3524</v>
      </c>
      <c r="C957" t="s">
        <v>3525</v>
      </c>
      <c r="D957" t="s">
        <v>21</v>
      </c>
      <c r="E957" t="s">
        <v>3526</v>
      </c>
      <c r="F957" t="s">
        <v>23</v>
      </c>
      <c r="G957" t="s">
        <v>682</v>
      </c>
      <c r="H957" t="s">
        <v>3527</v>
      </c>
      <c r="I957" t="s">
        <v>50</v>
      </c>
      <c r="J957">
        <v>979600630</v>
      </c>
      <c r="K957" t="s">
        <v>3528</v>
      </c>
      <c r="L957" t="s">
        <v>28</v>
      </c>
      <c r="M957" t="s">
        <v>30</v>
      </c>
      <c r="N957" t="s">
        <v>4952</v>
      </c>
      <c r="P957" t="s">
        <v>30</v>
      </c>
      <c r="R957" s="78" t="s">
        <v>5385</v>
      </c>
      <c r="S957" t="s">
        <v>738</v>
      </c>
      <c r="T957" t="s">
        <v>3529</v>
      </c>
      <c r="U957">
        <v>6</v>
      </c>
      <c r="V957" t="s">
        <v>5386</v>
      </c>
      <c r="W957" t="s">
        <v>5387</v>
      </c>
      <c r="X957" s="25" t="s">
        <v>5388</v>
      </c>
      <c r="Y957">
        <v>2</v>
      </c>
      <c r="Z957">
        <v>107</v>
      </c>
      <c r="AA957">
        <v>1</v>
      </c>
      <c r="AB957">
        <v>1</v>
      </c>
      <c r="AC957">
        <v>10</v>
      </c>
      <c r="AE957" s="74" t="str">
        <f t="shared" si="322"/>
        <v>r07849008曾?萱</v>
      </c>
      <c r="AF957" s="74">
        <f t="shared" si="330"/>
        <v>1</v>
      </c>
      <c r="AG957" s="74">
        <f t="shared" si="323"/>
        <v>0</v>
      </c>
      <c r="AH957" s="74">
        <f t="shared" si="331"/>
        <v>0</v>
      </c>
      <c r="AI957" s="74">
        <f t="shared" si="332"/>
        <v>1</v>
      </c>
      <c r="AJ957" s="74">
        <f t="shared" si="333"/>
        <v>0</v>
      </c>
      <c r="AK957" s="74">
        <f t="shared" si="334"/>
        <v>0</v>
      </c>
      <c r="AL957" s="73" t="str">
        <f t="shared" si="335"/>
        <v>所</v>
      </c>
      <c r="AM957" s="73" t="str">
        <f>IF($F957="學生",VLOOKUP($H957,系所名稱!$B$1:$D$122,3,FALSE),"非在校生")</f>
        <v>其他</v>
      </c>
      <c r="AN957" s="74" t="str">
        <f t="shared" si="336"/>
        <v>其他系所</v>
      </c>
      <c r="AO957" s="74" t="str">
        <f t="shared" si="337"/>
        <v>其他系所</v>
      </c>
    </row>
    <row r="958" spans="1:41">
      <c r="A958" t="s">
        <v>6051</v>
      </c>
      <c r="B958" t="s">
        <v>6052</v>
      </c>
      <c r="C958" t="s">
        <v>6053</v>
      </c>
      <c r="D958" t="s">
        <v>21</v>
      </c>
      <c r="E958" t="s">
        <v>636</v>
      </c>
      <c r="F958" t="s">
        <v>23</v>
      </c>
      <c r="G958" t="s">
        <v>24</v>
      </c>
      <c r="H958" t="s">
        <v>187</v>
      </c>
      <c r="I958" t="s">
        <v>41</v>
      </c>
      <c r="J958">
        <v>965641263</v>
      </c>
      <c r="L958" t="s">
        <v>28</v>
      </c>
      <c r="M958" t="s">
        <v>29</v>
      </c>
      <c r="N958" t="s">
        <v>4952</v>
      </c>
      <c r="P958" t="s">
        <v>29</v>
      </c>
      <c r="R958" t="s">
        <v>1045</v>
      </c>
      <c r="T958" t="s">
        <v>6054</v>
      </c>
      <c r="U958">
        <v>6</v>
      </c>
      <c r="V958" s="24" t="s">
        <v>3294</v>
      </c>
      <c r="W958" t="s">
        <v>7195</v>
      </c>
      <c r="X958" s="25" t="s">
        <v>6684</v>
      </c>
      <c r="Y958">
        <v>2</v>
      </c>
      <c r="Z958">
        <v>107</v>
      </c>
      <c r="AA958">
        <v>1</v>
      </c>
      <c r="AB958">
        <v>1</v>
      </c>
      <c r="AC958">
        <v>10</v>
      </c>
      <c r="AE958" s="74" t="str">
        <f t="shared" si="322"/>
        <v>b04701103曾子軒</v>
      </c>
      <c r="AF958" s="74">
        <f t="shared" si="330"/>
        <v>0</v>
      </c>
      <c r="AG958" s="74">
        <f t="shared" si="323"/>
        <v>0</v>
      </c>
      <c r="AH958" s="74">
        <f t="shared" si="331"/>
        <v>0</v>
      </c>
      <c r="AI958" s="74">
        <f t="shared" si="332"/>
        <v>0</v>
      </c>
      <c r="AJ958" s="74">
        <f t="shared" si="333"/>
        <v>1</v>
      </c>
      <c r="AK958" s="74">
        <f t="shared" si="334"/>
        <v>0</v>
      </c>
      <c r="AL958" s="73" t="str">
        <f t="shared" si="335"/>
        <v>系</v>
      </c>
      <c r="AM958" s="73" t="str">
        <f>IF($F958="學生",VLOOKUP($H958,系所名稱!$B$1:$D$122,3,FALSE),"非在校生")</f>
        <v>工管</v>
      </c>
      <c r="AN958" s="74" t="str">
        <f t="shared" si="336"/>
        <v>工管系</v>
      </c>
      <c r="AO958" s="74" t="str">
        <f t="shared" si="337"/>
        <v>工管系</v>
      </c>
    </row>
    <row r="959" spans="1:41">
      <c r="A959" t="s">
        <v>63</v>
      </c>
      <c r="B959" t="s">
        <v>64</v>
      </c>
      <c r="C959" t="s">
        <v>65</v>
      </c>
      <c r="D959" t="s">
        <v>21</v>
      </c>
      <c r="E959" t="s">
        <v>66</v>
      </c>
      <c r="F959" t="s">
        <v>23</v>
      </c>
      <c r="G959" t="s">
        <v>67</v>
      </c>
      <c r="H959" t="s">
        <v>68</v>
      </c>
      <c r="I959" t="s">
        <v>41</v>
      </c>
      <c r="J959">
        <v>905681644</v>
      </c>
      <c r="K959" t="s">
        <v>69</v>
      </c>
      <c r="L959" t="s">
        <v>28</v>
      </c>
      <c r="M959" t="s">
        <v>30</v>
      </c>
      <c r="N959">
        <f t="shared" ref="N959:N964" si="338">IF($R959="網路報名",IF($P959="否",1,0),0)</f>
        <v>0</v>
      </c>
      <c r="O959">
        <f t="shared" ref="O959:O964" si="339">IF($R959="網路報名",IF($P959="是",1,0),0)</f>
        <v>1</v>
      </c>
      <c r="P959" t="s">
        <v>29</v>
      </c>
      <c r="R959" t="s">
        <v>31</v>
      </c>
      <c r="S959" t="s">
        <v>70</v>
      </c>
      <c r="T959" t="s">
        <v>71</v>
      </c>
      <c r="U959">
        <f t="shared" ref="U959:U964" si="340">IF($R959="志工",$AC959*2,IF($R959="網路報名",$AC959,0))</f>
        <v>10</v>
      </c>
      <c r="V959" t="s">
        <v>5002</v>
      </c>
      <c r="W959" t="s">
        <v>5004</v>
      </c>
      <c r="X959" s="25" t="s">
        <v>289</v>
      </c>
      <c r="Y959">
        <v>2</v>
      </c>
      <c r="Z959">
        <v>107</v>
      </c>
      <c r="AA959">
        <v>1</v>
      </c>
      <c r="AB959">
        <v>1</v>
      </c>
      <c r="AC959">
        <v>10</v>
      </c>
      <c r="AD959" t="s">
        <v>30</v>
      </c>
      <c r="AE959" s="74" t="str">
        <f t="shared" si="322"/>
        <v>b06610030曾卓嵐</v>
      </c>
      <c r="AF959" s="74">
        <f t="shared" si="330"/>
        <v>0</v>
      </c>
      <c r="AG959" s="74">
        <f t="shared" si="323"/>
        <v>1</v>
      </c>
      <c r="AH959" s="74">
        <f t="shared" si="331"/>
        <v>10</v>
      </c>
      <c r="AI959" s="74">
        <f t="shared" si="332"/>
        <v>0</v>
      </c>
      <c r="AJ959" s="74">
        <f t="shared" si="333"/>
        <v>0</v>
      </c>
      <c r="AK959" s="74">
        <f t="shared" si="334"/>
        <v>0</v>
      </c>
      <c r="AL959" s="73" t="str">
        <f t="shared" si="335"/>
        <v>系</v>
      </c>
      <c r="AM959" s="73" t="str">
        <f>IF($F959="學生",VLOOKUP($H959,系所名稱!$B$1:$D$122,3,FALSE),"非在校生")</f>
        <v>其他</v>
      </c>
      <c r="AN959" s="74" t="str">
        <f t="shared" si="336"/>
        <v>其他系所</v>
      </c>
      <c r="AO959" s="74" t="str">
        <f t="shared" si="337"/>
        <v>其他系所</v>
      </c>
    </row>
    <row r="960" spans="1:41">
      <c r="A960" t="s">
        <v>368</v>
      </c>
      <c r="B960" t="s">
        <v>64</v>
      </c>
      <c r="C960" t="s">
        <v>65</v>
      </c>
      <c r="D960" t="s">
        <v>21</v>
      </c>
      <c r="E960" t="s">
        <v>66</v>
      </c>
      <c r="F960" t="s">
        <v>23</v>
      </c>
      <c r="G960" t="s">
        <v>67</v>
      </c>
      <c r="H960" t="s">
        <v>68</v>
      </c>
      <c r="I960" t="s">
        <v>41</v>
      </c>
      <c r="J960">
        <v>905681644</v>
      </c>
      <c r="K960" t="s">
        <v>69</v>
      </c>
      <c r="L960" t="s">
        <v>28</v>
      </c>
      <c r="M960" t="s">
        <v>30</v>
      </c>
      <c r="N960">
        <f t="shared" si="338"/>
        <v>0</v>
      </c>
      <c r="O960">
        <f t="shared" si="339"/>
        <v>1</v>
      </c>
      <c r="P960" t="s">
        <v>29</v>
      </c>
      <c r="R960" s="1" t="s">
        <v>365</v>
      </c>
      <c r="S960" t="s">
        <v>70</v>
      </c>
      <c r="T960" t="s">
        <v>71</v>
      </c>
      <c r="U960">
        <f t="shared" si="340"/>
        <v>10</v>
      </c>
      <c r="V960" t="s">
        <v>5002</v>
      </c>
      <c r="W960" t="s">
        <v>5004</v>
      </c>
      <c r="X960" s="88" t="s">
        <v>359</v>
      </c>
      <c r="Y960">
        <v>2</v>
      </c>
      <c r="Z960">
        <v>107</v>
      </c>
      <c r="AA960">
        <v>1</v>
      </c>
      <c r="AB960">
        <v>1</v>
      </c>
      <c r="AC960">
        <v>10</v>
      </c>
      <c r="AD960" t="s">
        <v>30</v>
      </c>
      <c r="AE960" s="74" t="str">
        <f t="shared" si="322"/>
        <v>b06610030曾卓嵐</v>
      </c>
      <c r="AF960" s="74">
        <f t="shared" si="330"/>
        <v>0</v>
      </c>
      <c r="AG960" s="74">
        <f t="shared" si="323"/>
        <v>1</v>
      </c>
      <c r="AH960" s="74">
        <f t="shared" si="331"/>
        <v>10</v>
      </c>
      <c r="AI960" s="74">
        <f t="shared" si="332"/>
        <v>0</v>
      </c>
      <c r="AJ960" s="74">
        <f t="shared" si="333"/>
        <v>0</v>
      </c>
      <c r="AK960" s="74">
        <f t="shared" si="334"/>
        <v>0</v>
      </c>
      <c r="AL960" s="73" t="str">
        <f t="shared" si="335"/>
        <v>系</v>
      </c>
      <c r="AM960" s="73" t="str">
        <f>IF($F960="學生",VLOOKUP($H960,系所名稱!$B$1:$D$122,3,FALSE),"非在校生")</f>
        <v>其他</v>
      </c>
      <c r="AN960" s="74" t="str">
        <f t="shared" si="336"/>
        <v>其他系所</v>
      </c>
      <c r="AO960" s="74" t="str">
        <f t="shared" si="337"/>
        <v>其他系所</v>
      </c>
    </row>
    <row r="961" spans="1:41">
      <c r="A961" t="s">
        <v>733</v>
      </c>
      <c r="B961" t="s">
        <v>64</v>
      </c>
      <c r="C961" t="s">
        <v>65</v>
      </c>
      <c r="D961" t="s">
        <v>21</v>
      </c>
      <c r="E961" t="s">
        <v>66</v>
      </c>
      <c r="F961" t="s">
        <v>23</v>
      </c>
      <c r="G961" t="s">
        <v>67</v>
      </c>
      <c r="H961" t="s">
        <v>68</v>
      </c>
      <c r="I961" t="s">
        <v>41</v>
      </c>
      <c r="J961">
        <v>905681644</v>
      </c>
      <c r="K961" t="s">
        <v>69</v>
      </c>
      <c r="L961" t="s">
        <v>28</v>
      </c>
      <c r="M961" t="s">
        <v>30</v>
      </c>
      <c r="N961">
        <f t="shared" si="338"/>
        <v>0</v>
      </c>
      <c r="O961">
        <f t="shared" si="339"/>
        <v>1</v>
      </c>
      <c r="P961" t="s">
        <v>29</v>
      </c>
      <c r="R961" t="s">
        <v>730</v>
      </c>
      <c r="S961" t="s">
        <v>70</v>
      </c>
      <c r="T961" t="s">
        <v>71</v>
      </c>
      <c r="U961">
        <f t="shared" si="340"/>
        <v>10</v>
      </c>
      <c r="V961" t="s">
        <v>5002</v>
      </c>
      <c r="W961" t="s">
        <v>5004</v>
      </c>
      <c r="X961" s="25" t="s">
        <v>732</v>
      </c>
      <c r="Y961">
        <v>2</v>
      </c>
      <c r="Z961">
        <v>107</v>
      </c>
      <c r="AA961">
        <v>1</v>
      </c>
      <c r="AB961">
        <v>1</v>
      </c>
      <c r="AC961">
        <v>10</v>
      </c>
      <c r="AE961" s="74" t="str">
        <f t="shared" si="322"/>
        <v>b06610030曾卓嵐</v>
      </c>
      <c r="AF961" s="74">
        <f t="shared" si="330"/>
        <v>0</v>
      </c>
      <c r="AG961" s="74">
        <f t="shared" si="323"/>
        <v>1</v>
      </c>
      <c r="AH961" s="74">
        <f t="shared" si="331"/>
        <v>10</v>
      </c>
      <c r="AI961" s="74">
        <f t="shared" si="332"/>
        <v>0</v>
      </c>
      <c r="AJ961" s="74">
        <f t="shared" si="333"/>
        <v>0</v>
      </c>
      <c r="AK961" s="74">
        <f t="shared" si="334"/>
        <v>0</v>
      </c>
      <c r="AL961" s="73" t="str">
        <f t="shared" si="335"/>
        <v>系</v>
      </c>
      <c r="AM961" s="73" t="str">
        <f>IF($F961="學生",VLOOKUP($H961,系所名稱!$B$1:$D$122,3,FALSE),"非在校生")</f>
        <v>其他</v>
      </c>
      <c r="AN961" s="74" t="str">
        <f t="shared" si="336"/>
        <v>其他系所</v>
      </c>
      <c r="AO961" s="74" t="str">
        <f t="shared" si="337"/>
        <v>其他系所</v>
      </c>
    </row>
    <row r="962" spans="1:41">
      <c r="A962" t="s">
        <v>931</v>
      </c>
      <c r="B962" t="s">
        <v>64</v>
      </c>
      <c r="C962" t="s">
        <v>65</v>
      </c>
      <c r="D962" t="s">
        <v>21</v>
      </c>
      <c r="E962" t="s">
        <v>66</v>
      </c>
      <c r="F962" t="s">
        <v>23</v>
      </c>
      <c r="G962" t="s">
        <v>67</v>
      </c>
      <c r="H962" t="s">
        <v>68</v>
      </c>
      <c r="I962" t="s">
        <v>41</v>
      </c>
      <c r="J962">
        <v>905681644</v>
      </c>
      <c r="K962" t="s">
        <v>69</v>
      </c>
      <c r="L962" t="s">
        <v>28</v>
      </c>
      <c r="M962" t="s">
        <v>30</v>
      </c>
      <c r="N962">
        <f t="shared" si="338"/>
        <v>0</v>
      </c>
      <c r="O962">
        <f t="shared" si="339"/>
        <v>1</v>
      </c>
      <c r="P962" t="s">
        <v>29</v>
      </c>
      <c r="R962" s="78" t="s">
        <v>921</v>
      </c>
      <c r="S962" t="s">
        <v>70</v>
      </c>
      <c r="T962" t="s">
        <v>71</v>
      </c>
      <c r="U962">
        <f t="shared" si="340"/>
        <v>10</v>
      </c>
      <c r="V962" t="s">
        <v>5002</v>
      </c>
      <c r="W962" t="s">
        <v>5004</v>
      </c>
      <c r="X962" s="25" t="s">
        <v>923</v>
      </c>
      <c r="Y962">
        <v>2</v>
      </c>
      <c r="Z962">
        <v>107</v>
      </c>
      <c r="AA962">
        <v>1</v>
      </c>
      <c r="AB962">
        <v>1</v>
      </c>
      <c r="AC962">
        <v>10</v>
      </c>
      <c r="AD962" t="s">
        <v>30</v>
      </c>
      <c r="AE962" s="74" t="str">
        <f t="shared" ref="AE962:AE1025" si="341">CONCATENATE($T962,$B962)</f>
        <v>b06610030曾卓嵐</v>
      </c>
      <c r="AF962" s="74">
        <f t="shared" si="330"/>
        <v>0</v>
      </c>
      <c r="AG962" s="74">
        <f t="shared" ref="AG962:AG1025" si="342">IF(OR($R962="網路報名",$R962="邀請制"),IF($P962="是",1,0),0)</f>
        <v>1</v>
      </c>
      <c r="AH962" s="74">
        <f t="shared" si="331"/>
        <v>10</v>
      </c>
      <c r="AI962" s="74">
        <f t="shared" si="332"/>
        <v>0</v>
      </c>
      <c r="AJ962" s="74">
        <f t="shared" si="333"/>
        <v>0</v>
      </c>
      <c r="AK962" s="74">
        <f t="shared" si="334"/>
        <v>0</v>
      </c>
      <c r="AL962" s="73" t="str">
        <f t="shared" si="335"/>
        <v>系</v>
      </c>
      <c r="AM962" s="73" t="str">
        <f>IF($F962="學生",VLOOKUP($H962,系所名稱!$B$1:$D$122,3,FALSE),"非在校生")</f>
        <v>其他</v>
      </c>
      <c r="AN962" s="74" t="str">
        <f t="shared" si="336"/>
        <v>其他系所</v>
      </c>
      <c r="AO962" s="74" t="str">
        <f t="shared" si="337"/>
        <v>其他系所</v>
      </c>
    </row>
    <row r="963" spans="1:41">
      <c r="A963" t="s">
        <v>1731</v>
      </c>
      <c r="B963" t="s">
        <v>64</v>
      </c>
      <c r="C963" t="s">
        <v>65</v>
      </c>
      <c r="D963" t="s">
        <v>21</v>
      </c>
      <c r="E963" t="s">
        <v>66</v>
      </c>
      <c r="F963" t="s">
        <v>23</v>
      </c>
      <c r="G963" t="s">
        <v>67</v>
      </c>
      <c r="H963" t="s">
        <v>68</v>
      </c>
      <c r="I963" t="s">
        <v>41</v>
      </c>
      <c r="J963">
        <v>905681644</v>
      </c>
      <c r="K963" t="s">
        <v>69</v>
      </c>
      <c r="L963" t="s">
        <v>28</v>
      </c>
      <c r="M963" t="s">
        <v>30</v>
      </c>
      <c r="N963">
        <f t="shared" si="338"/>
        <v>0</v>
      </c>
      <c r="O963">
        <f t="shared" si="339"/>
        <v>1</v>
      </c>
      <c r="P963" t="s">
        <v>29</v>
      </c>
      <c r="R963" t="s">
        <v>31</v>
      </c>
      <c r="S963" t="s">
        <v>70</v>
      </c>
      <c r="T963" t="s">
        <v>71</v>
      </c>
      <c r="U963">
        <f t="shared" si="340"/>
        <v>10</v>
      </c>
      <c r="V963" t="s">
        <v>5002</v>
      </c>
      <c r="W963" t="s">
        <v>5004</v>
      </c>
      <c r="X963" s="25" t="s">
        <v>1567</v>
      </c>
      <c r="Y963">
        <v>2</v>
      </c>
      <c r="Z963">
        <v>107</v>
      </c>
      <c r="AA963">
        <v>1</v>
      </c>
      <c r="AB963">
        <v>1</v>
      </c>
      <c r="AC963">
        <v>10</v>
      </c>
      <c r="AE963" s="74" t="str">
        <f t="shared" si="341"/>
        <v>b06610030曾卓嵐</v>
      </c>
      <c r="AF963" s="74">
        <f t="shared" si="330"/>
        <v>0</v>
      </c>
      <c r="AG963" s="74">
        <f t="shared" si="342"/>
        <v>1</v>
      </c>
      <c r="AH963" s="74">
        <f t="shared" si="331"/>
        <v>10</v>
      </c>
      <c r="AI963" s="74">
        <f t="shared" si="332"/>
        <v>0</v>
      </c>
      <c r="AJ963" s="74">
        <f t="shared" si="333"/>
        <v>0</v>
      </c>
      <c r="AK963" s="74">
        <f t="shared" si="334"/>
        <v>0</v>
      </c>
      <c r="AL963" s="73" t="str">
        <f t="shared" si="335"/>
        <v>系</v>
      </c>
      <c r="AM963" s="73" t="str">
        <f>IF($F963="學生",VLOOKUP($H963,系所名稱!$B$1:$D$122,3,FALSE),"非在校生")</f>
        <v>其他</v>
      </c>
      <c r="AN963" s="74" t="str">
        <f t="shared" si="336"/>
        <v>其他系所</v>
      </c>
      <c r="AO963" s="74" t="str">
        <f t="shared" si="337"/>
        <v>其他系所</v>
      </c>
    </row>
    <row r="964" spans="1:41">
      <c r="A964" t="s">
        <v>2131</v>
      </c>
      <c r="B964" t="s">
        <v>64</v>
      </c>
      <c r="C964" t="s">
        <v>65</v>
      </c>
      <c r="D964" t="s">
        <v>21</v>
      </c>
      <c r="E964" t="s">
        <v>66</v>
      </c>
      <c r="F964" t="s">
        <v>23</v>
      </c>
      <c r="G964" t="s">
        <v>67</v>
      </c>
      <c r="H964" t="s">
        <v>68</v>
      </c>
      <c r="I964" t="s">
        <v>41</v>
      </c>
      <c r="J964">
        <v>905681644</v>
      </c>
      <c r="K964" t="s">
        <v>69</v>
      </c>
      <c r="L964" t="s">
        <v>28</v>
      </c>
      <c r="M964" t="s">
        <v>30</v>
      </c>
      <c r="N964">
        <f t="shared" si="338"/>
        <v>0</v>
      </c>
      <c r="O964">
        <f t="shared" si="339"/>
        <v>1</v>
      </c>
      <c r="P964" t="s">
        <v>29</v>
      </c>
      <c r="R964" t="s">
        <v>2021</v>
      </c>
      <c r="S964" t="s">
        <v>70</v>
      </c>
      <c r="T964" t="s">
        <v>71</v>
      </c>
      <c r="U964">
        <f t="shared" si="340"/>
        <v>10</v>
      </c>
      <c r="V964" t="s">
        <v>5002</v>
      </c>
      <c r="W964" t="s">
        <v>5004</v>
      </c>
      <c r="X964" s="25" t="s">
        <v>1996</v>
      </c>
      <c r="Y964">
        <v>2</v>
      </c>
      <c r="Z964">
        <v>107</v>
      </c>
      <c r="AA964">
        <v>1</v>
      </c>
      <c r="AB964">
        <v>1</v>
      </c>
      <c r="AC964">
        <v>10</v>
      </c>
      <c r="AD964" t="s">
        <v>30</v>
      </c>
      <c r="AE964" s="74" t="str">
        <f t="shared" si="341"/>
        <v>b06610030曾卓嵐</v>
      </c>
      <c r="AF964" s="74">
        <f t="shared" si="330"/>
        <v>0</v>
      </c>
      <c r="AG964" s="74">
        <f t="shared" si="342"/>
        <v>1</v>
      </c>
      <c r="AH964" s="74">
        <f t="shared" si="331"/>
        <v>10</v>
      </c>
      <c r="AI964" s="74">
        <f t="shared" si="332"/>
        <v>0</v>
      </c>
      <c r="AJ964" s="74">
        <f t="shared" si="333"/>
        <v>0</v>
      </c>
      <c r="AK964" s="74">
        <f t="shared" si="334"/>
        <v>0</v>
      </c>
      <c r="AL964" s="73" t="str">
        <f t="shared" si="335"/>
        <v>系</v>
      </c>
      <c r="AM964" s="73" t="str">
        <f>IF($F964="學生",VLOOKUP($H964,系所名稱!$B$1:$D$122,3,FALSE),"非在校生")</f>
        <v>其他</v>
      </c>
      <c r="AN964" s="74" t="str">
        <f t="shared" si="336"/>
        <v>其他系所</v>
      </c>
      <c r="AO964" s="74" t="str">
        <f t="shared" si="337"/>
        <v>其他系所</v>
      </c>
    </row>
    <row r="965" spans="1:41">
      <c r="A965" t="s">
        <v>1825</v>
      </c>
      <c r="B965" t="s">
        <v>64</v>
      </c>
      <c r="C965" t="s">
        <v>65</v>
      </c>
      <c r="D965" t="s">
        <v>21</v>
      </c>
      <c r="E965" t="s">
        <v>66</v>
      </c>
      <c r="F965" t="s">
        <v>23</v>
      </c>
      <c r="G965" t="s">
        <v>67</v>
      </c>
      <c r="H965" t="s">
        <v>68</v>
      </c>
      <c r="I965" t="s">
        <v>41</v>
      </c>
      <c r="J965">
        <v>905681644</v>
      </c>
      <c r="K965" t="s">
        <v>69</v>
      </c>
      <c r="L965" t="s">
        <v>28</v>
      </c>
      <c r="M965" t="s">
        <v>30</v>
      </c>
      <c r="N965" t="s">
        <v>4952</v>
      </c>
      <c r="P965" t="s">
        <v>29</v>
      </c>
      <c r="R965" t="s">
        <v>5293</v>
      </c>
      <c r="S965" t="s">
        <v>297</v>
      </c>
      <c r="T965" t="s">
        <v>71</v>
      </c>
      <c r="U965">
        <v>6</v>
      </c>
      <c r="V965" t="s">
        <v>5294</v>
      </c>
      <c r="W965" t="s">
        <v>5295</v>
      </c>
      <c r="X965" s="25" t="s">
        <v>5296</v>
      </c>
      <c r="Y965">
        <v>2</v>
      </c>
      <c r="Z965">
        <v>107</v>
      </c>
      <c r="AA965">
        <v>1</v>
      </c>
      <c r="AB965">
        <v>1</v>
      </c>
      <c r="AC965">
        <v>10</v>
      </c>
      <c r="AD965" t="s">
        <v>30</v>
      </c>
      <c r="AE965" s="74" t="str">
        <f t="shared" si="341"/>
        <v>b06610030曾卓嵐</v>
      </c>
      <c r="AF965" s="74">
        <f t="shared" si="330"/>
        <v>0</v>
      </c>
      <c r="AG965" s="74">
        <f t="shared" si="342"/>
        <v>1</v>
      </c>
      <c r="AH965" s="74">
        <f t="shared" si="331"/>
        <v>10</v>
      </c>
      <c r="AI965" s="74">
        <f t="shared" si="332"/>
        <v>0</v>
      </c>
      <c r="AJ965" s="74">
        <f t="shared" si="333"/>
        <v>0</v>
      </c>
      <c r="AK965" s="74">
        <f t="shared" si="334"/>
        <v>0</v>
      </c>
      <c r="AL965" s="73" t="str">
        <f t="shared" si="335"/>
        <v>系</v>
      </c>
      <c r="AM965" s="73" t="str">
        <f>IF($F965="學生",VLOOKUP($H965,系所名稱!$B$1:$D$122,3,FALSE),"非在校生")</f>
        <v>其他</v>
      </c>
      <c r="AN965" s="74" t="str">
        <f t="shared" si="336"/>
        <v>其他系所</v>
      </c>
      <c r="AO965" s="74" t="str">
        <f t="shared" si="337"/>
        <v>其他系所</v>
      </c>
    </row>
    <row r="966" spans="1:41">
      <c r="A966" t="s">
        <v>5591</v>
      </c>
      <c r="B966" t="s">
        <v>64</v>
      </c>
      <c r="C966" t="s">
        <v>65</v>
      </c>
      <c r="D966" t="s">
        <v>21</v>
      </c>
      <c r="E966" t="s">
        <v>66</v>
      </c>
      <c r="F966" t="s">
        <v>23</v>
      </c>
      <c r="G966" t="s">
        <v>67</v>
      </c>
      <c r="H966" t="s">
        <v>68</v>
      </c>
      <c r="I966" t="s">
        <v>41</v>
      </c>
      <c r="J966">
        <v>905681644</v>
      </c>
      <c r="K966" t="s">
        <v>69</v>
      </c>
      <c r="L966" t="s">
        <v>28</v>
      </c>
      <c r="M966" t="s">
        <v>30</v>
      </c>
      <c r="N966" t="s">
        <v>4952</v>
      </c>
      <c r="P966" t="s">
        <v>29</v>
      </c>
      <c r="R966" s="78" t="s">
        <v>5385</v>
      </c>
      <c r="S966" t="s">
        <v>297</v>
      </c>
      <c r="T966" t="s">
        <v>71</v>
      </c>
      <c r="U966">
        <v>6</v>
      </c>
      <c r="V966" t="s">
        <v>5386</v>
      </c>
      <c r="W966" t="s">
        <v>5387</v>
      </c>
      <c r="X966" s="25" t="s">
        <v>5388</v>
      </c>
      <c r="Y966">
        <v>2</v>
      </c>
      <c r="Z966">
        <v>107</v>
      </c>
      <c r="AA966">
        <v>1</v>
      </c>
      <c r="AB966">
        <v>1</v>
      </c>
      <c r="AC966">
        <v>10</v>
      </c>
      <c r="AE966" s="74" t="str">
        <f t="shared" si="341"/>
        <v>b06610030曾卓嵐</v>
      </c>
      <c r="AF966" s="74">
        <f t="shared" si="330"/>
        <v>0</v>
      </c>
      <c r="AG966" s="74">
        <f t="shared" si="342"/>
        <v>1</v>
      </c>
      <c r="AH966" s="74">
        <f t="shared" si="331"/>
        <v>10</v>
      </c>
      <c r="AI966" s="74">
        <f t="shared" si="332"/>
        <v>0</v>
      </c>
      <c r="AJ966" s="74">
        <f t="shared" si="333"/>
        <v>0</v>
      </c>
      <c r="AK966" s="74">
        <f t="shared" si="334"/>
        <v>0</v>
      </c>
      <c r="AL966" s="73" t="str">
        <f t="shared" si="335"/>
        <v>系</v>
      </c>
      <c r="AM966" s="73" t="str">
        <f>IF($F966="學生",VLOOKUP($H966,系所名稱!$B$1:$D$122,3,FALSE),"非在校生")</f>
        <v>其他</v>
      </c>
      <c r="AN966" s="74" t="str">
        <f t="shared" si="336"/>
        <v>其他系所</v>
      </c>
      <c r="AO966" s="74" t="str">
        <f t="shared" si="337"/>
        <v>其他系所</v>
      </c>
    </row>
    <row r="967" spans="1:41">
      <c r="A967" t="s">
        <v>5869</v>
      </c>
      <c r="B967" t="s">
        <v>64</v>
      </c>
      <c r="C967" t="s">
        <v>65</v>
      </c>
      <c r="D967" t="s">
        <v>21</v>
      </c>
      <c r="E967" t="s">
        <v>66</v>
      </c>
      <c r="F967" t="s">
        <v>23</v>
      </c>
      <c r="G967" t="s">
        <v>67</v>
      </c>
      <c r="H967" t="s">
        <v>68</v>
      </c>
      <c r="I967" t="s">
        <v>41</v>
      </c>
      <c r="J967">
        <v>905681644</v>
      </c>
      <c r="K967" t="s">
        <v>69</v>
      </c>
      <c r="L967" t="s">
        <v>28</v>
      </c>
      <c r="M967" t="s">
        <v>30</v>
      </c>
      <c r="N967" t="s">
        <v>4952</v>
      </c>
      <c r="P967" t="s">
        <v>29</v>
      </c>
      <c r="R967" t="s">
        <v>5870</v>
      </c>
      <c r="S967" t="s">
        <v>70</v>
      </c>
      <c r="T967" t="s">
        <v>71</v>
      </c>
      <c r="U967">
        <v>6</v>
      </c>
      <c r="V967" t="s">
        <v>5002</v>
      </c>
      <c r="W967" t="s">
        <v>6682</v>
      </c>
      <c r="X967" s="25" t="s">
        <v>5913</v>
      </c>
      <c r="Y967">
        <v>2</v>
      </c>
      <c r="Z967">
        <v>107</v>
      </c>
      <c r="AA967">
        <v>1</v>
      </c>
      <c r="AB967">
        <v>1</v>
      </c>
      <c r="AC967">
        <v>10</v>
      </c>
      <c r="AD967" t="s">
        <v>30</v>
      </c>
      <c r="AE967" s="74" t="str">
        <f t="shared" si="341"/>
        <v>b06610030曾卓嵐</v>
      </c>
      <c r="AF967" s="74">
        <f t="shared" si="330"/>
        <v>0</v>
      </c>
      <c r="AG967" s="74">
        <f t="shared" si="342"/>
        <v>1</v>
      </c>
      <c r="AH967" s="74">
        <f t="shared" si="331"/>
        <v>10</v>
      </c>
      <c r="AI967" s="74">
        <f t="shared" si="332"/>
        <v>0</v>
      </c>
      <c r="AJ967" s="74">
        <f t="shared" si="333"/>
        <v>0</v>
      </c>
      <c r="AK967" s="74">
        <f t="shared" si="334"/>
        <v>0</v>
      </c>
      <c r="AL967" s="73" t="str">
        <f t="shared" si="335"/>
        <v>系</v>
      </c>
      <c r="AM967" s="73" t="str">
        <f>IF($F967="學生",VLOOKUP($H967,系所名稱!$B$1:$D$122,3,FALSE),"非在校生")</f>
        <v>其他</v>
      </c>
      <c r="AN967" s="74" t="str">
        <f t="shared" si="336"/>
        <v>其他系所</v>
      </c>
      <c r="AO967" s="74" t="str">
        <f t="shared" si="337"/>
        <v>其他系所</v>
      </c>
    </row>
    <row r="968" spans="1:41">
      <c r="A968" t="s">
        <v>6307</v>
      </c>
      <c r="B968" t="s">
        <v>64</v>
      </c>
      <c r="C968" t="s">
        <v>65</v>
      </c>
      <c r="D968" t="s">
        <v>21</v>
      </c>
      <c r="E968" t="s">
        <v>66</v>
      </c>
      <c r="F968" t="s">
        <v>23</v>
      </c>
      <c r="G968" t="s">
        <v>67</v>
      </c>
      <c r="H968" t="s">
        <v>68</v>
      </c>
      <c r="I968" t="s">
        <v>41</v>
      </c>
      <c r="J968">
        <v>905681644</v>
      </c>
      <c r="K968" t="s">
        <v>69</v>
      </c>
      <c r="L968" t="s">
        <v>28</v>
      </c>
      <c r="M968" t="s">
        <v>30</v>
      </c>
      <c r="N968" t="s">
        <v>4952</v>
      </c>
      <c r="P968" t="s">
        <v>29</v>
      </c>
      <c r="R968" t="s">
        <v>5919</v>
      </c>
      <c r="S968" t="s">
        <v>6308</v>
      </c>
      <c r="T968" t="s">
        <v>71</v>
      </c>
      <c r="U968">
        <v>6</v>
      </c>
      <c r="V968" t="s">
        <v>5002</v>
      </c>
      <c r="W968" t="s">
        <v>6687</v>
      </c>
      <c r="X968" s="25" t="s">
        <v>6695</v>
      </c>
      <c r="Y968">
        <v>2</v>
      </c>
      <c r="Z968">
        <v>107</v>
      </c>
      <c r="AA968">
        <v>1</v>
      </c>
      <c r="AB968">
        <v>1</v>
      </c>
      <c r="AC968">
        <v>10</v>
      </c>
      <c r="AD968" t="s">
        <v>30</v>
      </c>
      <c r="AE968" s="74" t="str">
        <f t="shared" si="341"/>
        <v>b06610030曾卓嵐</v>
      </c>
      <c r="AF968" s="74">
        <f t="shared" si="330"/>
        <v>0</v>
      </c>
      <c r="AG968" s="74">
        <f t="shared" si="342"/>
        <v>1</v>
      </c>
      <c r="AH968" s="74">
        <f t="shared" si="331"/>
        <v>10</v>
      </c>
      <c r="AI968" s="74">
        <f t="shared" si="332"/>
        <v>0</v>
      </c>
      <c r="AJ968" s="74">
        <f t="shared" si="333"/>
        <v>0</v>
      </c>
      <c r="AK968" s="74">
        <f t="shared" si="334"/>
        <v>0</v>
      </c>
      <c r="AL968" s="73" t="str">
        <f t="shared" si="335"/>
        <v>系</v>
      </c>
      <c r="AM968" s="73" t="str">
        <f>IF($F968="學生",VLOOKUP($H968,系所名稱!$B$1:$D$122,3,FALSE),"非在校生")</f>
        <v>其他</v>
      </c>
      <c r="AN968" s="74" t="str">
        <f t="shared" si="336"/>
        <v>其他系所</v>
      </c>
      <c r="AO968" s="74" t="str">
        <f t="shared" si="337"/>
        <v>其他系所</v>
      </c>
    </row>
    <row r="969" spans="1:41">
      <c r="A969" t="s">
        <v>6599</v>
      </c>
      <c r="B969" t="s">
        <v>64</v>
      </c>
      <c r="C969" t="s">
        <v>65</v>
      </c>
      <c r="D969" t="s">
        <v>21</v>
      </c>
      <c r="E969" t="s">
        <v>66</v>
      </c>
      <c r="F969" t="s">
        <v>23</v>
      </c>
      <c r="G969" t="s">
        <v>67</v>
      </c>
      <c r="H969" t="s">
        <v>68</v>
      </c>
      <c r="I969" t="s">
        <v>41</v>
      </c>
      <c r="J969">
        <v>905681644</v>
      </c>
      <c r="K969" t="s">
        <v>69</v>
      </c>
      <c r="L969" t="s">
        <v>28</v>
      </c>
      <c r="M969" t="s">
        <v>30</v>
      </c>
      <c r="N969" t="s">
        <v>4952</v>
      </c>
      <c r="P969" t="s">
        <v>6600</v>
      </c>
      <c r="R969" t="s">
        <v>6601</v>
      </c>
      <c r="S969" t="s">
        <v>70</v>
      </c>
      <c r="T969" t="s">
        <v>71</v>
      </c>
      <c r="U969">
        <v>6</v>
      </c>
      <c r="V969" t="s">
        <v>5002</v>
      </c>
      <c r="W969" t="s">
        <v>6687</v>
      </c>
      <c r="X969" s="25" t="s">
        <v>6702</v>
      </c>
      <c r="Y969">
        <v>2</v>
      </c>
      <c r="Z969">
        <v>10</v>
      </c>
      <c r="AA969">
        <v>1</v>
      </c>
      <c r="AB969">
        <v>107</v>
      </c>
      <c r="AC969">
        <v>10</v>
      </c>
      <c r="AD969" t="s">
        <v>30</v>
      </c>
      <c r="AE969" s="74" t="str">
        <f t="shared" si="341"/>
        <v>b06610030曾卓嵐</v>
      </c>
      <c r="AF969" s="74">
        <f t="shared" si="330"/>
        <v>1</v>
      </c>
      <c r="AG969" s="74">
        <f t="shared" si="342"/>
        <v>0</v>
      </c>
      <c r="AH969" s="74">
        <f t="shared" si="331"/>
        <v>0</v>
      </c>
      <c r="AI969" s="74">
        <f t="shared" si="332"/>
        <v>0</v>
      </c>
      <c r="AJ969" s="74">
        <f t="shared" si="333"/>
        <v>0</v>
      </c>
      <c r="AK969" s="74">
        <f t="shared" si="334"/>
        <v>0</v>
      </c>
      <c r="AL969" s="73" t="str">
        <f t="shared" si="335"/>
        <v>系</v>
      </c>
      <c r="AM969" s="73" t="str">
        <f>IF($F969="學生",VLOOKUP($H969,系所名稱!$B$1:$D$122,3,FALSE),"非在校生")</f>
        <v>其他</v>
      </c>
      <c r="AN969" s="74" t="str">
        <f t="shared" si="336"/>
        <v>其他系所</v>
      </c>
      <c r="AO969" s="74" t="str">
        <f t="shared" si="337"/>
        <v>其他系所</v>
      </c>
    </row>
    <row r="970" spans="1:41">
      <c r="A970" t="s">
        <v>6006</v>
      </c>
      <c r="B970" t="s">
        <v>6007</v>
      </c>
      <c r="C970" t="s">
        <v>6008</v>
      </c>
      <c r="D970" t="s">
        <v>38</v>
      </c>
      <c r="E970" t="s">
        <v>6009</v>
      </c>
      <c r="F970" t="s">
        <v>23</v>
      </c>
      <c r="G970" t="s">
        <v>24</v>
      </c>
      <c r="H970" t="s">
        <v>257</v>
      </c>
      <c r="I970" t="s">
        <v>41</v>
      </c>
      <c r="J970">
        <v>963936660</v>
      </c>
      <c r="K970" t="s">
        <v>6010</v>
      </c>
      <c r="L970" t="s">
        <v>28</v>
      </c>
      <c r="M970" t="s">
        <v>30</v>
      </c>
      <c r="N970" t="s">
        <v>4952</v>
      </c>
      <c r="P970" t="s">
        <v>29</v>
      </c>
      <c r="R970" t="s">
        <v>5919</v>
      </c>
      <c r="S970" t="s">
        <v>6011</v>
      </c>
      <c r="T970" t="s">
        <v>6012</v>
      </c>
      <c r="U970">
        <v>6</v>
      </c>
      <c r="V970" s="24" t="s">
        <v>3294</v>
      </c>
      <c r="W970" t="s">
        <v>7195</v>
      </c>
      <c r="X970" s="25" t="s">
        <v>6684</v>
      </c>
      <c r="Y970">
        <v>2</v>
      </c>
      <c r="Z970">
        <v>107</v>
      </c>
      <c r="AA970">
        <v>1</v>
      </c>
      <c r="AB970">
        <v>1</v>
      </c>
      <c r="AC970">
        <v>10</v>
      </c>
      <c r="AD970" t="s">
        <v>2830</v>
      </c>
      <c r="AE970" s="74" t="str">
        <f t="shared" si="341"/>
        <v>b06703052曾俊源</v>
      </c>
      <c r="AF970" s="74">
        <f t="shared" si="330"/>
        <v>0</v>
      </c>
      <c r="AG970" s="74">
        <f t="shared" si="342"/>
        <v>1</v>
      </c>
      <c r="AH970" s="74">
        <f t="shared" si="331"/>
        <v>10</v>
      </c>
      <c r="AI970" s="74">
        <f t="shared" si="332"/>
        <v>0</v>
      </c>
      <c r="AJ970" s="74">
        <f t="shared" si="333"/>
        <v>0</v>
      </c>
      <c r="AK970" s="74">
        <f t="shared" si="334"/>
        <v>0</v>
      </c>
      <c r="AL970" s="73" t="str">
        <f t="shared" si="335"/>
        <v>系</v>
      </c>
      <c r="AM970" s="73" t="str">
        <f>IF($F970="學生",VLOOKUP($H970,系所名稱!$B$1:$D$122,3,FALSE),"非在校生")</f>
        <v>財金</v>
      </c>
      <c r="AN970" s="74" t="str">
        <f t="shared" si="336"/>
        <v>財金系</v>
      </c>
      <c r="AO970" s="74" t="str">
        <f t="shared" si="337"/>
        <v>財金系</v>
      </c>
    </row>
    <row r="971" spans="1:41">
      <c r="A971" t="s">
        <v>472</v>
      </c>
      <c r="B971" t="s">
        <v>473</v>
      </c>
      <c r="C971" t="s">
        <v>474</v>
      </c>
      <c r="D971" t="s">
        <v>21</v>
      </c>
      <c r="E971" t="s">
        <v>475</v>
      </c>
      <c r="F971" t="s">
        <v>23</v>
      </c>
      <c r="G971" t="s">
        <v>24</v>
      </c>
      <c r="H971" t="s">
        <v>187</v>
      </c>
      <c r="I971" t="s">
        <v>41</v>
      </c>
      <c r="J971">
        <v>905256517</v>
      </c>
      <c r="K971" t="s">
        <v>476</v>
      </c>
      <c r="L971" t="s">
        <v>28</v>
      </c>
      <c r="M971" t="s">
        <v>30</v>
      </c>
      <c r="N971">
        <f>IF($R971="網路報名",IF($P971="否",1,0),0)</f>
        <v>0</v>
      </c>
      <c r="O971">
        <f>IF($R971="網路報名",IF($P971="是",1,0),0)</f>
        <v>1</v>
      </c>
      <c r="P971" t="s">
        <v>29</v>
      </c>
      <c r="R971" s="1" t="s">
        <v>365</v>
      </c>
      <c r="S971" t="s">
        <v>477</v>
      </c>
      <c r="T971" t="s">
        <v>478</v>
      </c>
      <c r="U971">
        <f>IF($R971="志工",$AC971*2,IF($R971="網路報名",$AC971,0))</f>
        <v>10</v>
      </c>
      <c r="V971" t="s">
        <v>5002</v>
      </c>
      <c r="W971" t="s">
        <v>5004</v>
      </c>
      <c r="X971" s="88" t="s">
        <v>359</v>
      </c>
      <c r="Y971">
        <v>2</v>
      </c>
      <c r="Z971">
        <v>107</v>
      </c>
      <c r="AA971">
        <v>1</v>
      </c>
      <c r="AB971">
        <v>1</v>
      </c>
      <c r="AC971">
        <v>10</v>
      </c>
      <c r="AD971" t="s">
        <v>30</v>
      </c>
      <c r="AE971" s="74" t="str">
        <f t="shared" si="341"/>
        <v>b05701127曾紀萱</v>
      </c>
      <c r="AF971" s="74">
        <f t="shared" si="330"/>
        <v>0</v>
      </c>
      <c r="AG971" s="74">
        <f t="shared" si="342"/>
        <v>1</v>
      </c>
      <c r="AH971" s="74">
        <f t="shared" si="331"/>
        <v>10</v>
      </c>
      <c r="AI971" s="74">
        <f t="shared" si="332"/>
        <v>0</v>
      </c>
      <c r="AJ971" s="74">
        <f t="shared" si="333"/>
        <v>0</v>
      </c>
      <c r="AK971" s="74">
        <f t="shared" si="334"/>
        <v>0</v>
      </c>
      <c r="AL971" s="73" t="str">
        <f t="shared" si="335"/>
        <v>系</v>
      </c>
      <c r="AM971" s="73" t="str">
        <f>IF($F971="學生",VLOOKUP($H971,系所名稱!$B$1:$D$122,3,FALSE),"非在校生")</f>
        <v>工管</v>
      </c>
      <c r="AN971" s="74" t="str">
        <f t="shared" si="336"/>
        <v>工管系</v>
      </c>
      <c r="AO971" s="74" t="str">
        <f t="shared" si="337"/>
        <v>工管系</v>
      </c>
    </row>
    <row r="972" spans="1:41">
      <c r="A972" t="s">
        <v>2251</v>
      </c>
      <c r="B972" t="s">
        <v>2252</v>
      </c>
      <c r="C972" t="s">
        <v>2253</v>
      </c>
      <c r="D972" t="s">
        <v>38</v>
      </c>
      <c r="E972" t="s">
        <v>2254</v>
      </c>
      <c r="F972" t="s">
        <v>23</v>
      </c>
      <c r="G972" t="s">
        <v>67</v>
      </c>
      <c r="H972" t="s">
        <v>68</v>
      </c>
      <c r="I972" t="s">
        <v>41</v>
      </c>
      <c r="J972">
        <v>975402727</v>
      </c>
      <c r="K972" t="s">
        <v>2255</v>
      </c>
      <c r="L972" t="s">
        <v>28</v>
      </c>
      <c r="M972" t="s">
        <v>30</v>
      </c>
      <c r="N972">
        <f>IF($R972="網路報名",IF($P972="否",1,0),0)</f>
        <v>0</v>
      </c>
      <c r="O972">
        <f>IF($R972="網路報名",IF($P972="是",1,0),0)</f>
        <v>1</v>
      </c>
      <c r="P972" t="s">
        <v>29</v>
      </c>
      <c r="R972" t="s">
        <v>2256</v>
      </c>
      <c r="S972" t="s">
        <v>2257</v>
      </c>
      <c r="T972" t="s">
        <v>2258</v>
      </c>
      <c r="U972">
        <f>IF($R972="志工",$AC972*2,IF($R972="網路報名",$AC972,0))</f>
        <v>10</v>
      </c>
      <c r="V972" t="s">
        <v>5002</v>
      </c>
      <c r="W972" t="s">
        <v>5004</v>
      </c>
      <c r="X972" s="25" t="s">
        <v>1996</v>
      </c>
      <c r="Y972">
        <v>2</v>
      </c>
      <c r="Z972">
        <v>107</v>
      </c>
      <c r="AA972">
        <v>1</v>
      </c>
      <c r="AB972">
        <v>1</v>
      </c>
      <c r="AC972">
        <v>10</v>
      </c>
      <c r="AD972" t="s">
        <v>29</v>
      </c>
      <c r="AE972" s="74" t="str">
        <f t="shared" si="341"/>
        <v>b04610010曾祥富</v>
      </c>
      <c r="AF972" s="74">
        <f t="shared" si="330"/>
        <v>0</v>
      </c>
      <c r="AG972" s="74">
        <f t="shared" si="342"/>
        <v>1</v>
      </c>
      <c r="AH972" s="74">
        <f t="shared" si="331"/>
        <v>10</v>
      </c>
      <c r="AI972" s="74">
        <f t="shared" si="332"/>
        <v>0</v>
      </c>
      <c r="AJ972" s="74">
        <f t="shared" si="333"/>
        <v>0</v>
      </c>
      <c r="AK972" s="74">
        <f t="shared" si="334"/>
        <v>0</v>
      </c>
      <c r="AL972" s="73" t="str">
        <f t="shared" si="335"/>
        <v>系</v>
      </c>
      <c r="AM972" s="73" t="str">
        <f>IF($F972="學生",VLOOKUP($H972,系所名稱!$B$1:$D$122,3,FALSE),"非在校生")</f>
        <v>其他</v>
      </c>
      <c r="AN972" s="74" t="str">
        <f t="shared" si="336"/>
        <v>其他系所</v>
      </c>
      <c r="AO972" s="74" t="str">
        <f t="shared" si="337"/>
        <v>其他系所</v>
      </c>
    </row>
    <row r="973" spans="1:41">
      <c r="A973" t="s">
        <v>2831</v>
      </c>
      <c r="B973" t="s">
        <v>2252</v>
      </c>
      <c r="C973" t="s">
        <v>2253</v>
      </c>
      <c r="D973" t="s">
        <v>38</v>
      </c>
      <c r="E973" t="s">
        <v>2254</v>
      </c>
      <c r="F973" t="s">
        <v>23</v>
      </c>
      <c r="G973" t="s">
        <v>67</v>
      </c>
      <c r="H973" t="s">
        <v>68</v>
      </c>
      <c r="I973" t="s">
        <v>41</v>
      </c>
      <c r="J973">
        <v>975402727</v>
      </c>
      <c r="K973" t="s">
        <v>2255</v>
      </c>
      <c r="L973" t="s">
        <v>28</v>
      </c>
      <c r="M973" t="s">
        <v>30</v>
      </c>
      <c r="N973">
        <f>IF($R973="網路報名",IF($P973="否",1,0),0)</f>
        <v>1</v>
      </c>
      <c r="O973">
        <f>IF($R973="網路報名",IF($P973="是",1,0),0)</f>
        <v>0</v>
      </c>
      <c r="P973" t="s">
        <v>2832</v>
      </c>
      <c r="R973" t="s">
        <v>2775</v>
      </c>
      <c r="S973" t="s">
        <v>2257</v>
      </c>
      <c r="T973" t="s">
        <v>2258</v>
      </c>
      <c r="U973">
        <f>IF($R973="志工",$AC973*2,IF($R973="網路報名",$AC973,0))</f>
        <v>10</v>
      </c>
      <c r="V973" t="s">
        <v>5002</v>
      </c>
      <c r="W973" t="s">
        <v>5004</v>
      </c>
      <c r="X973" s="25" t="s">
        <v>3292</v>
      </c>
      <c r="Y973">
        <v>2</v>
      </c>
      <c r="Z973">
        <v>107</v>
      </c>
      <c r="AA973">
        <v>1</v>
      </c>
      <c r="AB973">
        <v>1</v>
      </c>
      <c r="AC973">
        <v>10</v>
      </c>
      <c r="AD973" t="s">
        <v>2833</v>
      </c>
      <c r="AE973" s="74" t="str">
        <f t="shared" si="341"/>
        <v>b04610010曾祥富</v>
      </c>
      <c r="AF973" s="74">
        <f t="shared" si="330"/>
        <v>1</v>
      </c>
      <c r="AG973" s="74">
        <f t="shared" si="342"/>
        <v>0</v>
      </c>
      <c r="AH973" s="74">
        <f t="shared" si="331"/>
        <v>0</v>
      </c>
      <c r="AI973" s="74">
        <f t="shared" si="332"/>
        <v>1</v>
      </c>
      <c r="AJ973" s="74">
        <f t="shared" si="333"/>
        <v>0</v>
      </c>
      <c r="AK973" s="74">
        <f t="shared" si="334"/>
        <v>0</v>
      </c>
      <c r="AL973" s="73" t="str">
        <f t="shared" si="335"/>
        <v>系</v>
      </c>
      <c r="AM973" s="73" t="str">
        <f>IF($F973="學生",VLOOKUP($H973,系所名稱!$B$1:$D$122,3,FALSE),"非在校生")</f>
        <v>其他</v>
      </c>
      <c r="AN973" s="74" t="str">
        <f t="shared" si="336"/>
        <v>其他系所</v>
      </c>
      <c r="AO973" s="74" t="str">
        <f t="shared" si="337"/>
        <v>其他系所</v>
      </c>
    </row>
    <row r="974" spans="1:41">
      <c r="A974" t="s">
        <v>4091</v>
      </c>
      <c r="B974" t="s">
        <v>2252</v>
      </c>
      <c r="C974" t="s">
        <v>2253</v>
      </c>
      <c r="D974" t="s">
        <v>38</v>
      </c>
      <c r="E974" t="s">
        <v>2254</v>
      </c>
      <c r="F974" t="s">
        <v>23</v>
      </c>
      <c r="G974" t="s">
        <v>67</v>
      </c>
      <c r="H974" t="s">
        <v>68</v>
      </c>
      <c r="I974" t="s">
        <v>41</v>
      </c>
      <c r="J974">
        <v>975402727</v>
      </c>
      <c r="K974" t="s">
        <v>2255</v>
      </c>
      <c r="L974" t="s">
        <v>28</v>
      </c>
      <c r="M974" t="s">
        <v>30</v>
      </c>
      <c r="N974">
        <f>IF($R974="網路報名",IF($P974="否",1,0),0)</f>
        <v>0</v>
      </c>
      <c r="O974">
        <f>IF($R974="網路報名",IF($P974="是",1,0),0)</f>
        <v>1</v>
      </c>
      <c r="P974" t="s">
        <v>29</v>
      </c>
      <c r="R974" t="s">
        <v>3588</v>
      </c>
      <c r="S974" t="s">
        <v>486</v>
      </c>
      <c r="T974" t="s">
        <v>2258</v>
      </c>
      <c r="U974">
        <f>IF($R974="志工",$AC974*2,IF($R974="網路報名",$AC974,0))</f>
        <v>10</v>
      </c>
      <c r="V974" t="s">
        <v>5002</v>
      </c>
      <c r="W974" t="s">
        <v>5004</v>
      </c>
      <c r="X974" s="25" t="s">
        <v>3816</v>
      </c>
      <c r="Y974">
        <v>2</v>
      </c>
      <c r="Z974">
        <v>107</v>
      </c>
      <c r="AA974">
        <v>1</v>
      </c>
      <c r="AB974">
        <v>1</v>
      </c>
      <c r="AC974">
        <v>10</v>
      </c>
      <c r="AD974" t="s">
        <v>29</v>
      </c>
      <c r="AE974" s="74" t="str">
        <f t="shared" si="341"/>
        <v>b04610010曾祥富</v>
      </c>
      <c r="AF974" s="74">
        <f t="shared" si="330"/>
        <v>0</v>
      </c>
      <c r="AG974" s="74">
        <f t="shared" si="342"/>
        <v>1</v>
      </c>
      <c r="AH974" s="74">
        <f t="shared" si="331"/>
        <v>10</v>
      </c>
      <c r="AI974" s="74">
        <f t="shared" si="332"/>
        <v>0</v>
      </c>
      <c r="AJ974" s="74">
        <f t="shared" si="333"/>
        <v>0</v>
      </c>
      <c r="AK974" s="74">
        <f t="shared" si="334"/>
        <v>0</v>
      </c>
      <c r="AL974" s="73" t="str">
        <f t="shared" si="335"/>
        <v>系</v>
      </c>
      <c r="AM974" s="73" t="str">
        <f>IF($F974="學生",VLOOKUP($H974,系所名稱!$B$1:$D$122,3,FALSE),"非在校生")</f>
        <v>其他</v>
      </c>
      <c r="AN974" s="74" t="str">
        <f t="shared" si="336"/>
        <v>其他系所</v>
      </c>
      <c r="AO974" s="74" t="str">
        <f t="shared" si="337"/>
        <v>其他系所</v>
      </c>
    </row>
    <row r="975" spans="1:41">
      <c r="A975" t="s">
        <v>5037</v>
      </c>
      <c r="B975" t="s">
        <v>5038</v>
      </c>
      <c r="C975" t="s">
        <v>5039</v>
      </c>
      <c r="D975" t="s">
        <v>38</v>
      </c>
      <c r="E975" t="s">
        <v>2384</v>
      </c>
      <c r="F975" t="s">
        <v>23</v>
      </c>
      <c r="G975" t="s">
        <v>24</v>
      </c>
      <c r="H975" t="s">
        <v>40</v>
      </c>
      <c r="I975" t="s">
        <v>41</v>
      </c>
      <c r="J975">
        <v>989902988</v>
      </c>
      <c r="K975" t="s">
        <v>5040</v>
      </c>
      <c r="L975" t="s">
        <v>28</v>
      </c>
      <c r="M975" t="s">
        <v>30</v>
      </c>
      <c r="N975" t="s">
        <v>4952</v>
      </c>
      <c r="P975" t="s">
        <v>29</v>
      </c>
      <c r="R975" t="s">
        <v>5008</v>
      </c>
      <c r="S975" t="s">
        <v>5041</v>
      </c>
      <c r="T975" t="s">
        <v>5042</v>
      </c>
      <c r="U975">
        <v>6</v>
      </c>
      <c r="V975" t="s">
        <v>5009</v>
      </c>
      <c r="W975" t="s">
        <v>7196</v>
      </c>
      <c r="X975" s="25" t="s">
        <v>5848</v>
      </c>
      <c r="Y975">
        <v>2</v>
      </c>
      <c r="Z975">
        <v>107</v>
      </c>
      <c r="AA975">
        <v>1</v>
      </c>
      <c r="AB975">
        <v>1</v>
      </c>
      <c r="AC975">
        <v>10</v>
      </c>
      <c r="AD975" t="s">
        <v>5043</v>
      </c>
      <c r="AE975" s="74" t="str">
        <f t="shared" si="341"/>
        <v>b05704073曾騰毅</v>
      </c>
      <c r="AF975" s="74">
        <f t="shared" si="330"/>
        <v>0</v>
      </c>
      <c r="AG975" s="74">
        <f t="shared" si="342"/>
        <v>1</v>
      </c>
      <c r="AH975" s="74">
        <f t="shared" si="331"/>
        <v>10</v>
      </c>
      <c r="AI975" s="74">
        <f t="shared" si="332"/>
        <v>0</v>
      </c>
      <c r="AJ975" s="74">
        <f t="shared" si="333"/>
        <v>0</v>
      </c>
      <c r="AK975" s="74">
        <f t="shared" si="334"/>
        <v>0</v>
      </c>
      <c r="AL975" s="73" t="str">
        <f t="shared" si="335"/>
        <v>系</v>
      </c>
      <c r="AM975" s="73" t="str">
        <f>IF($F975="學生",VLOOKUP($H975,系所名稱!$B$1:$D$122,3,FALSE),"非在校生")</f>
        <v>國企</v>
      </c>
      <c r="AN975" s="74" t="str">
        <f t="shared" si="336"/>
        <v>國企系</v>
      </c>
      <c r="AO975" s="74" t="str">
        <f t="shared" si="337"/>
        <v>國企系</v>
      </c>
    </row>
    <row r="976" spans="1:41">
      <c r="B976" t="s">
        <v>915</v>
      </c>
      <c r="C976" t="s">
        <v>1984</v>
      </c>
      <c r="D976" t="s">
        <v>21</v>
      </c>
      <c r="E976" t="s">
        <v>1985</v>
      </c>
      <c r="F976" t="s">
        <v>23</v>
      </c>
      <c r="G976" t="s">
        <v>24</v>
      </c>
      <c r="H976" t="s">
        <v>76</v>
      </c>
      <c r="I976" t="s">
        <v>41</v>
      </c>
      <c r="J976">
        <v>911210215</v>
      </c>
      <c r="L976" t="s">
        <v>28</v>
      </c>
      <c r="M976" t="s">
        <v>29</v>
      </c>
      <c r="N976">
        <f>IF($R976="網路報名",IF($P976="否",1,0),0)</f>
        <v>0</v>
      </c>
      <c r="O976">
        <f>IF($R976="網路報名",IF($P976="是",1,0),0)</f>
        <v>0</v>
      </c>
      <c r="P976" t="s">
        <v>29</v>
      </c>
      <c r="R976" t="s">
        <v>269</v>
      </c>
      <c r="T976" t="s">
        <v>916</v>
      </c>
      <c r="U976">
        <f>IF($R976="志工",$AC976*2,IF($R976="網路報名",$AC976,0))</f>
        <v>20</v>
      </c>
      <c r="V976" t="s">
        <v>5002</v>
      </c>
      <c r="W976" t="s">
        <v>5004</v>
      </c>
      <c r="X976" s="25" t="s">
        <v>1986</v>
      </c>
      <c r="Y976">
        <v>2</v>
      </c>
      <c r="Z976">
        <v>107</v>
      </c>
      <c r="AA976">
        <v>1</v>
      </c>
      <c r="AB976">
        <v>1</v>
      </c>
      <c r="AC976">
        <v>10</v>
      </c>
      <c r="AE976" s="74" t="str">
        <f t="shared" si="341"/>
        <v>b05302347游珮宜</v>
      </c>
      <c r="AF976" s="74">
        <f t="shared" si="330"/>
        <v>0</v>
      </c>
      <c r="AG976" s="74">
        <f t="shared" si="342"/>
        <v>0</v>
      </c>
      <c r="AH976" s="74">
        <f t="shared" si="331"/>
        <v>20</v>
      </c>
      <c r="AI976" s="74">
        <f t="shared" si="332"/>
        <v>0</v>
      </c>
      <c r="AJ976" s="74">
        <f t="shared" si="333"/>
        <v>0</v>
      </c>
      <c r="AK976" s="74">
        <f t="shared" si="334"/>
        <v>1</v>
      </c>
      <c r="AL976" s="73" t="str">
        <f t="shared" si="335"/>
        <v>系</v>
      </c>
      <c r="AM976" s="73" t="str">
        <f>IF($F976="學生",VLOOKUP($H976,系所名稱!$B$1:$D$122,3,FALSE),"非在校生")</f>
        <v>會計</v>
      </c>
      <c r="AN976" s="74" t="str">
        <f t="shared" si="336"/>
        <v>會計系</v>
      </c>
      <c r="AO976" s="74" t="str">
        <f t="shared" si="337"/>
        <v>會計系</v>
      </c>
    </row>
    <row r="977" spans="1:41">
      <c r="B977" t="s">
        <v>2768</v>
      </c>
      <c r="C977" t="s">
        <v>1984</v>
      </c>
      <c r="D977" t="s">
        <v>21</v>
      </c>
      <c r="E977" t="s">
        <v>2769</v>
      </c>
      <c r="F977" t="s">
        <v>23</v>
      </c>
      <c r="G977" t="s">
        <v>24</v>
      </c>
      <c r="H977" t="s">
        <v>76</v>
      </c>
      <c r="I977" t="s">
        <v>41</v>
      </c>
      <c r="J977">
        <v>911210215</v>
      </c>
      <c r="L977" t="s">
        <v>28</v>
      </c>
      <c r="M977" t="s">
        <v>29</v>
      </c>
      <c r="N977">
        <f>IF($R977="網路報名",IF($P977="否",1,0),0)</f>
        <v>0</v>
      </c>
      <c r="O977">
        <f>IF($R977="網路報名",IF($P977="是",1,0),0)</f>
        <v>0</v>
      </c>
      <c r="P977" t="s">
        <v>29</v>
      </c>
      <c r="R977" t="s">
        <v>2770</v>
      </c>
      <c r="T977" t="s">
        <v>2771</v>
      </c>
      <c r="U977">
        <f>IF($R977="志工",$AC977*2,IF($R977="網路報名",$AC977,0))</f>
        <v>20</v>
      </c>
      <c r="V977" t="s">
        <v>5002</v>
      </c>
      <c r="W977" t="s">
        <v>5004</v>
      </c>
      <c r="X977" s="25" t="s">
        <v>1996</v>
      </c>
      <c r="Y977">
        <v>2</v>
      </c>
      <c r="Z977">
        <v>107</v>
      </c>
      <c r="AA977">
        <v>1</v>
      </c>
      <c r="AB977">
        <v>1</v>
      </c>
      <c r="AC977">
        <v>10</v>
      </c>
      <c r="AE977" s="74" t="str">
        <f t="shared" si="341"/>
        <v>b05302347游珮宜</v>
      </c>
      <c r="AF977" s="74">
        <f t="shared" si="330"/>
        <v>0</v>
      </c>
      <c r="AG977" s="74">
        <f t="shared" si="342"/>
        <v>0</v>
      </c>
      <c r="AH977" s="74">
        <f t="shared" si="331"/>
        <v>20</v>
      </c>
      <c r="AI977" s="74">
        <f t="shared" si="332"/>
        <v>0</v>
      </c>
      <c r="AJ977" s="74">
        <f t="shared" si="333"/>
        <v>0</v>
      </c>
      <c r="AK977" s="74">
        <f t="shared" si="334"/>
        <v>1</v>
      </c>
      <c r="AL977" s="73" t="str">
        <f t="shared" si="335"/>
        <v>系</v>
      </c>
      <c r="AM977" s="73" t="str">
        <f>IF($F977="學生",VLOOKUP($H977,系所名稱!$B$1:$D$122,3,FALSE),"非在校生")</f>
        <v>會計</v>
      </c>
      <c r="AN977" s="74" t="str">
        <f t="shared" si="336"/>
        <v>會計系</v>
      </c>
      <c r="AO977" s="74" t="str">
        <f t="shared" si="337"/>
        <v>會計系</v>
      </c>
    </row>
    <row r="978" spans="1:41">
      <c r="A978" t="s">
        <v>1306</v>
      </c>
      <c r="B978" t="s">
        <v>1307</v>
      </c>
      <c r="C978" t="s">
        <v>1308</v>
      </c>
      <c r="D978" t="s">
        <v>38</v>
      </c>
      <c r="E978" t="s">
        <v>1309</v>
      </c>
      <c r="F978" t="s">
        <v>23</v>
      </c>
      <c r="G978" t="s">
        <v>58</v>
      </c>
      <c r="H978" t="s">
        <v>499</v>
      </c>
      <c r="I978" t="s">
        <v>41</v>
      </c>
      <c r="J978">
        <v>900112765</v>
      </c>
      <c r="K978" t="s">
        <v>1310</v>
      </c>
      <c r="L978" t="s">
        <v>28</v>
      </c>
      <c r="M978" t="s">
        <v>30</v>
      </c>
      <c r="N978">
        <f>IF($R978="網路報名",IF($P978="否",1,0),0)</f>
        <v>1</v>
      </c>
      <c r="O978">
        <f>IF($R978="網路報名",IF($P978="是",1,0),0)</f>
        <v>0</v>
      </c>
      <c r="P978" t="s">
        <v>30</v>
      </c>
      <c r="R978" t="s">
        <v>31</v>
      </c>
      <c r="S978" t="s">
        <v>1311</v>
      </c>
      <c r="T978" t="s">
        <v>1312</v>
      </c>
      <c r="U978">
        <f>IF($R978="志工",$AC978*2,IF($R978="網路報名",$AC978,0))</f>
        <v>10</v>
      </c>
      <c r="V978" t="s">
        <v>5002</v>
      </c>
      <c r="W978" t="s">
        <v>5004</v>
      </c>
      <c r="X978" s="25" t="s">
        <v>1285</v>
      </c>
      <c r="Y978">
        <v>2</v>
      </c>
      <c r="Z978">
        <v>107</v>
      </c>
      <c r="AA978">
        <v>1</v>
      </c>
      <c r="AB978">
        <v>1</v>
      </c>
      <c r="AC978">
        <v>10</v>
      </c>
      <c r="AD978" t="s">
        <v>30</v>
      </c>
      <c r="AE978" s="74" t="str">
        <f t="shared" si="341"/>
        <v>b06107054游駿霖</v>
      </c>
      <c r="AF978" s="74">
        <f t="shared" si="330"/>
        <v>1</v>
      </c>
      <c r="AG978" s="74">
        <f t="shared" si="342"/>
        <v>0</v>
      </c>
      <c r="AH978" s="74">
        <f t="shared" si="331"/>
        <v>0</v>
      </c>
      <c r="AI978" s="74">
        <f t="shared" si="332"/>
        <v>1</v>
      </c>
      <c r="AJ978" s="74">
        <f t="shared" si="333"/>
        <v>0</v>
      </c>
      <c r="AK978" s="74">
        <f t="shared" si="334"/>
        <v>0</v>
      </c>
      <c r="AL978" s="73" t="str">
        <f t="shared" si="335"/>
        <v>系</v>
      </c>
      <c r="AM978" s="73" t="str">
        <f>IF($F978="學生",VLOOKUP($H978,系所名稱!$B$1:$D$122,3,FALSE),"非在校生")</f>
        <v>其他</v>
      </c>
      <c r="AN978" s="74" t="str">
        <f t="shared" si="336"/>
        <v>其他系所</v>
      </c>
      <c r="AO978" s="74" t="str">
        <f t="shared" si="337"/>
        <v>其他系所</v>
      </c>
    </row>
    <row r="979" spans="1:41">
      <c r="A979" t="s">
        <v>6016</v>
      </c>
      <c r="B979" t="s">
        <v>1307</v>
      </c>
      <c r="C979" t="s">
        <v>1308</v>
      </c>
      <c r="D979" t="s">
        <v>38</v>
      </c>
      <c r="E979" t="s">
        <v>1309</v>
      </c>
      <c r="F979" t="s">
        <v>23</v>
      </c>
      <c r="G979" t="s">
        <v>58</v>
      </c>
      <c r="H979" t="s">
        <v>499</v>
      </c>
      <c r="I979" t="s">
        <v>41</v>
      </c>
      <c r="J979">
        <v>900112765</v>
      </c>
      <c r="K979" t="s">
        <v>1310</v>
      </c>
      <c r="L979" t="s">
        <v>28</v>
      </c>
      <c r="M979" t="s">
        <v>30</v>
      </c>
      <c r="N979" t="s">
        <v>4952</v>
      </c>
      <c r="P979" t="s">
        <v>29</v>
      </c>
      <c r="R979" t="s">
        <v>5919</v>
      </c>
      <c r="S979" t="s">
        <v>1311</v>
      </c>
      <c r="T979" t="s">
        <v>1312</v>
      </c>
      <c r="U979">
        <v>6</v>
      </c>
      <c r="V979" s="24" t="s">
        <v>3294</v>
      </c>
      <c r="W979" t="s">
        <v>7195</v>
      </c>
      <c r="X979" s="25" t="s">
        <v>6684</v>
      </c>
      <c r="Y979">
        <v>2</v>
      </c>
      <c r="Z979">
        <v>107</v>
      </c>
      <c r="AA979">
        <v>1</v>
      </c>
      <c r="AB979">
        <v>1</v>
      </c>
      <c r="AC979">
        <v>10</v>
      </c>
      <c r="AD979" t="s">
        <v>2837</v>
      </c>
      <c r="AE979" s="74" t="str">
        <f t="shared" si="341"/>
        <v>b06107054游駿霖</v>
      </c>
      <c r="AF979" s="74">
        <f t="shared" si="330"/>
        <v>0</v>
      </c>
      <c r="AG979" s="74">
        <f t="shared" si="342"/>
        <v>1</v>
      </c>
      <c r="AH979" s="74">
        <f t="shared" si="331"/>
        <v>10</v>
      </c>
      <c r="AI979" s="74">
        <f t="shared" si="332"/>
        <v>0</v>
      </c>
      <c r="AJ979" s="74">
        <f t="shared" si="333"/>
        <v>0</v>
      </c>
      <c r="AK979" s="74">
        <f t="shared" si="334"/>
        <v>0</v>
      </c>
      <c r="AL979" s="73" t="str">
        <f t="shared" si="335"/>
        <v>系</v>
      </c>
      <c r="AM979" s="73" t="str">
        <f>IF($F979="學生",VLOOKUP($H979,系所名稱!$B$1:$D$122,3,FALSE),"非在校生")</f>
        <v>其他</v>
      </c>
      <c r="AN979" s="74" t="str">
        <f t="shared" si="336"/>
        <v>其他系所</v>
      </c>
      <c r="AO979" s="74" t="str">
        <f t="shared" si="337"/>
        <v>其他系所</v>
      </c>
    </row>
    <row r="980" spans="1:41">
      <c r="A980" t="s">
        <v>6258</v>
      </c>
      <c r="B980" t="s">
        <v>1307</v>
      </c>
      <c r="C980" t="s">
        <v>1308</v>
      </c>
      <c r="D980" t="s">
        <v>38</v>
      </c>
      <c r="E980" t="s">
        <v>1309</v>
      </c>
      <c r="F980" t="s">
        <v>23</v>
      </c>
      <c r="G980" t="s">
        <v>58</v>
      </c>
      <c r="H980" t="s">
        <v>499</v>
      </c>
      <c r="I980" t="s">
        <v>41</v>
      </c>
      <c r="J980">
        <v>900112765</v>
      </c>
      <c r="K980" t="s">
        <v>1310</v>
      </c>
      <c r="L980" t="s">
        <v>28</v>
      </c>
      <c r="M980" t="s">
        <v>30</v>
      </c>
      <c r="N980" t="s">
        <v>4952</v>
      </c>
      <c r="P980" t="s">
        <v>29</v>
      </c>
      <c r="R980" t="s">
        <v>5919</v>
      </c>
      <c r="S980" t="s">
        <v>1311</v>
      </c>
      <c r="T980" t="s">
        <v>1312</v>
      </c>
      <c r="U980">
        <v>6</v>
      </c>
      <c r="V980" t="s">
        <v>3294</v>
      </c>
      <c r="W980" t="s">
        <v>6689</v>
      </c>
      <c r="X980" s="25" t="s">
        <v>6715</v>
      </c>
      <c r="Y980">
        <v>2</v>
      </c>
      <c r="Z980">
        <v>107</v>
      </c>
      <c r="AA980">
        <v>1</v>
      </c>
      <c r="AB980">
        <v>1</v>
      </c>
      <c r="AC980">
        <v>10</v>
      </c>
      <c r="AD980" t="s">
        <v>2837</v>
      </c>
      <c r="AE980" s="74" t="str">
        <f t="shared" si="341"/>
        <v>b06107054游駿霖</v>
      </c>
      <c r="AF980" s="74">
        <f t="shared" si="330"/>
        <v>0</v>
      </c>
      <c r="AG980" s="74">
        <f t="shared" si="342"/>
        <v>1</v>
      </c>
      <c r="AH980" s="74">
        <f t="shared" si="331"/>
        <v>10</v>
      </c>
      <c r="AI980" s="74">
        <f t="shared" si="332"/>
        <v>0</v>
      </c>
      <c r="AJ980" s="74">
        <f t="shared" si="333"/>
        <v>0</v>
      </c>
      <c r="AK980" s="74">
        <f t="shared" si="334"/>
        <v>0</v>
      </c>
      <c r="AL980" s="73" t="str">
        <f t="shared" si="335"/>
        <v>系</v>
      </c>
      <c r="AM980" s="73" t="str">
        <f>IF($F980="學生",VLOOKUP($H980,系所名稱!$B$1:$D$122,3,FALSE),"非在校生")</f>
        <v>其他</v>
      </c>
      <c r="AN980" s="74" t="str">
        <f t="shared" si="336"/>
        <v>其他系所</v>
      </c>
      <c r="AO980" s="74" t="str">
        <f t="shared" si="337"/>
        <v>其他系所</v>
      </c>
    </row>
    <row r="981" spans="1:41">
      <c r="A981" t="s">
        <v>6605</v>
      </c>
      <c r="B981" t="s">
        <v>1307</v>
      </c>
      <c r="C981" t="s">
        <v>1308</v>
      </c>
      <c r="D981" t="s">
        <v>38</v>
      </c>
      <c r="E981" t="s">
        <v>1309</v>
      </c>
      <c r="F981" t="s">
        <v>23</v>
      </c>
      <c r="G981" t="s">
        <v>58</v>
      </c>
      <c r="H981" t="s">
        <v>499</v>
      </c>
      <c r="I981" t="s">
        <v>41</v>
      </c>
      <c r="J981">
        <v>900112765</v>
      </c>
      <c r="K981" t="s">
        <v>1310</v>
      </c>
      <c r="L981" t="s">
        <v>28</v>
      </c>
      <c r="M981" t="s">
        <v>29</v>
      </c>
      <c r="N981" t="s">
        <v>4952</v>
      </c>
      <c r="P981" t="s">
        <v>29</v>
      </c>
      <c r="R981" t="s">
        <v>5919</v>
      </c>
      <c r="S981" t="s">
        <v>1311</v>
      </c>
      <c r="T981" t="s">
        <v>1312</v>
      </c>
      <c r="U981">
        <v>6</v>
      </c>
      <c r="V981" t="s">
        <v>5002</v>
      </c>
      <c r="W981" t="s">
        <v>6687</v>
      </c>
      <c r="X981" s="25" t="s">
        <v>6702</v>
      </c>
      <c r="Y981">
        <v>2</v>
      </c>
      <c r="Z981">
        <v>10</v>
      </c>
      <c r="AA981">
        <v>1</v>
      </c>
      <c r="AB981">
        <v>107</v>
      </c>
      <c r="AC981">
        <v>10</v>
      </c>
      <c r="AD981" t="s">
        <v>30</v>
      </c>
      <c r="AE981" s="74" t="str">
        <f t="shared" si="341"/>
        <v>b06107054游駿霖</v>
      </c>
      <c r="AF981" s="74">
        <f t="shared" si="330"/>
        <v>0</v>
      </c>
      <c r="AG981" s="74">
        <f t="shared" si="342"/>
        <v>1</v>
      </c>
      <c r="AH981" s="74">
        <f t="shared" si="331"/>
        <v>10</v>
      </c>
      <c r="AI981" s="74">
        <f t="shared" si="332"/>
        <v>0</v>
      </c>
      <c r="AJ981" s="74">
        <f t="shared" si="333"/>
        <v>0</v>
      </c>
      <c r="AK981" s="74">
        <f t="shared" si="334"/>
        <v>0</v>
      </c>
      <c r="AL981" s="73" t="str">
        <f t="shared" si="335"/>
        <v>系</v>
      </c>
      <c r="AM981" s="73" t="str">
        <f>IF($F981="學生",VLOOKUP($H981,系所名稱!$B$1:$D$122,3,FALSE),"非在校生")</f>
        <v>其他</v>
      </c>
      <c r="AN981" s="74" t="str">
        <f t="shared" si="336"/>
        <v>其他系所</v>
      </c>
      <c r="AO981" s="74" t="str">
        <f t="shared" si="337"/>
        <v>其他系所</v>
      </c>
    </row>
    <row r="982" spans="1:41">
      <c r="A982" t="s">
        <v>5271</v>
      </c>
      <c r="B982" t="s">
        <v>5272</v>
      </c>
      <c r="C982" t="s">
        <v>5273</v>
      </c>
      <c r="D982" t="s">
        <v>21</v>
      </c>
      <c r="E982" t="s">
        <v>5274</v>
      </c>
      <c r="F982" t="s">
        <v>23</v>
      </c>
      <c r="G982" t="s">
        <v>24</v>
      </c>
      <c r="H982" t="s">
        <v>40</v>
      </c>
      <c r="I982" t="s">
        <v>50</v>
      </c>
      <c r="J982">
        <v>912662856</v>
      </c>
      <c r="K982" t="s">
        <v>5275</v>
      </c>
      <c r="L982" t="s">
        <v>28</v>
      </c>
      <c r="M982" t="s">
        <v>30</v>
      </c>
      <c r="N982" t="s">
        <v>4952</v>
      </c>
      <c r="P982" t="s">
        <v>29</v>
      </c>
      <c r="R982" t="s">
        <v>5293</v>
      </c>
      <c r="S982" t="s">
        <v>5276</v>
      </c>
      <c r="T982" t="s">
        <v>5277</v>
      </c>
      <c r="U982">
        <v>6</v>
      </c>
      <c r="V982" t="s">
        <v>5294</v>
      </c>
      <c r="W982" t="s">
        <v>5295</v>
      </c>
      <c r="X982" s="25" t="s">
        <v>5296</v>
      </c>
      <c r="Y982">
        <v>2</v>
      </c>
      <c r="Z982">
        <v>107</v>
      </c>
      <c r="AA982">
        <v>1</v>
      </c>
      <c r="AB982">
        <v>1</v>
      </c>
      <c r="AC982">
        <v>10</v>
      </c>
      <c r="AD982" t="s">
        <v>29</v>
      </c>
      <c r="AE982" s="74" t="str">
        <f t="shared" si="341"/>
        <v>r06724003游馥嘉</v>
      </c>
      <c r="AF982" s="74">
        <f t="shared" si="330"/>
        <v>0</v>
      </c>
      <c r="AG982" s="74">
        <f t="shared" si="342"/>
        <v>1</v>
      </c>
      <c r="AH982" s="74">
        <f t="shared" si="331"/>
        <v>10</v>
      </c>
      <c r="AI982" s="74">
        <f t="shared" si="332"/>
        <v>0</v>
      </c>
      <c r="AJ982" s="74">
        <f t="shared" si="333"/>
        <v>0</v>
      </c>
      <c r="AK982" s="74">
        <f t="shared" si="334"/>
        <v>0</v>
      </c>
      <c r="AL982" s="73" t="str">
        <f t="shared" si="335"/>
        <v>所</v>
      </c>
      <c r="AM982" s="73" t="str">
        <f>IF($F982="學生",VLOOKUP($H982,系所名稱!$B$1:$D$122,3,FALSE),"非在校生")</f>
        <v>國企</v>
      </c>
      <c r="AN982" s="74" t="str">
        <f t="shared" si="336"/>
        <v>國企所</v>
      </c>
      <c r="AO982" s="74" t="str">
        <f t="shared" si="337"/>
        <v>國企所</v>
      </c>
    </row>
    <row r="983" spans="1:41">
      <c r="A983" t="s">
        <v>6080</v>
      </c>
      <c r="B983" t="s">
        <v>5272</v>
      </c>
      <c r="C983" t="s">
        <v>5273</v>
      </c>
      <c r="D983" t="s">
        <v>21</v>
      </c>
      <c r="E983" t="s">
        <v>5274</v>
      </c>
      <c r="F983" t="s">
        <v>23</v>
      </c>
      <c r="G983" t="s">
        <v>24</v>
      </c>
      <c r="H983" t="s">
        <v>40</v>
      </c>
      <c r="I983" t="s">
        <v>50</v>
      </c>
      <c r="J983">
        <v>912662856</v>
      </c>
      <c r="K983" t="s">
        <v>5275</v>
      </c>
      <c r="L983" t="s">
        <v>28</v>
      </c>
      <c r="M983" t="s">
        <v>30</v>
      </c>
      <c r="N983" t="s">
        <v>4952</v>
      </c>
      <c r="P983" t="s">
        <v>29</v>
      </c>
      <c r="R983" t="s">
        <v>6071</v>
      </c>
      <c r="S983" t="s">
        <v>5276</v>
      </c>
      <c r="T983" t="s">
        <v>5277</v>
      </c>
      <c r="U983">
        <v>6</v>
      </c>
      <c r="V983" t="s">
        <v>5002</v>
      </c>
      <c r="W983" t="s">
        <v>6687</v>
      </c>
      <c r="X983" s="25" t="s">
        <v>6686</v>
      </c>
      <c r="Y983">
        <v>2</v>
      </c>
      <c r="Z983">
        <v>107</v>
      </c>
      <c r="AA983">
        <v>1</v>
      </c>
      <c r="AB983">
        <v>1</v>
      </c>
      <c r="AC983">
        <v>10</v>
      </c>
      <c r="AD983" t="s">
        <v>29</v>
      </c>
      <c r="AE983" s="74" t="str">
        <f t="shared" si="341"/>
        <v>r06724003游馥嘉</v>
      </c>
      <c r="AF983" s="74">
        <f t="shared" si="330"/>
        <v>0</v>
      </c>
      <c r="AG983" s="74">
        <f t="shared" si="342"/>
        <v>1</v>
      </c>
      <c r="AH983" s="74">
        <f t="shared" si="331"/>
        <v>10</v>
      </c>
      <c r="AI983" s="74">
        <f t="shared" si="332"/>
        <v>0</v>
      </c>
      <c r="AJ983" s="74">
        <f t="shared" si="333"/>
        <v>0</v>
      </c>
      <c r="AK983" s="74">
        <f t="shared" si="334"/>
        <v>0</v>
      </c>
      <c r="AL983" s="73" t="str">
        <f t="shared" si="335"/>
        <v>所</v>
      </c>
      <c r="AM983" s="73" t="str">
        <f>IF($F983="學生",VLOOKUP($H983,系所名稱!$B$1:$D$122,3,FALSE),"非在校生")</f>
        <v>國企</v>
      </c>
      <c r="AN983" s="74" t="str">
        <f t="shared" si="336"/>
        <v>國企所</v>
      </c>
      <c r="AO983" s="74" t="str">
        <f t="shared" si="337"/>
        <v>國企所</v>
      </c>
    </row>
    <row r="984" spans="1:41">
      <c r="A984" t="s">
        <v>6339</v>
      </c>
      <c r="B984" t="s">
        <v>5272</v>
      </c>
      <c r="C984" t="s">
        <v>5273</v>
      </c>
      <c r="D984" t="s">
        <v>21</v>
      </c>
      <c r="E984" t="s">
        <v>5274</v>
      </c>
      <c r="F984" t="s">
        <v>23</v>
      </c>
      <c r="G984" t="s">
        <v>24</v>
      </c>
      <c r="H984" t="s">
        <v>40</v>
      </c>
      <c r="I984" t="s">
        <v>50</v>
      </c>
      <c r="J984">
        <v>912662856</v>
      </c>
      <c r="K984" t="s">
        <v>5275</v>
      </c>
      <c r="L984" t="s">
        <v>28</v>
      </c>
      <c r="M984" t="s">
        <v>30</v>
      </c>
      <c r="N984" t="s">
        <v>4952</v>
      </c>
      <c r="P984" t="s">
        <v>29</v>
      </c>
      <c r="R984" t="s">
        <v>5919</v>
      </c>
      <c r="S984" t="s">
        <v>6340</v>
      </c>
      <c r="T984" t="s">
        <v>5277</v>
      </c>
      <c r="U984">
        <v>6</v>
      </c>
      <c r="V984" t="s">
        <v>5002</v>
      </c>
      <c r="W984" t="s">
        <v>6687</v>
      </c>
      <c r="X984" s="25" t="s">
        <v>6695</v>
      </c>
      <c r="Y984">
        <v>2</v>
      </c>
      <c r="Z984">
        <v>107</v>
      </c>
      <c r="AA984">
        <v>1</v>
      </c>
      <c r="AB984">
        <v>1</v>
      </c>
      <c r="AC984">
        <v>10</v>
      </c>
      <c r="AD984" t="s">
        <v>30</v>
      </c>
      <c r="AE984" s="74" t="str">
        <f t="shared" si="341"/>
        <v>r06724003游馥嘉</v>
      </c>
      <c r="AF984" s="74">
        <f t="shared" si="330"/>
        <v>0</v>
      </c>
      <c r="AG984" s="74">
        <f t="shared" si="342"/>
        <v>1</v>
      </c>
      <c r="AH984" s="74">
        <f t="shared" si="331"/>
        <v>10</v>
      </c>
      <c r="AI984" s="74">
        <f t="shared" si="332"/>
        <v>0</v>
      </c>
      <c r="AJ984" s="74">
        <f t="shared" si="333"/>
        <v>0</v>
      </c>
      <c r="AK984" s="74">
        <f t="shared" si="334"/>
        <v>0</v>
      </c>
      <c r="AL984" s="73" t="str">
        <f t="shared" si="335"/>
        <v>所</v>
      </c>
      <c r="AM984" s="73" t="str">
        <f>IF($F984="學生",VLOOKUP($H984,系所名稱!$B$1:$D$122,3,FALSE),"非在校生")</f>
        <v>國企</v>
      </c>
      <c r="AN984" s="74" t="str">
        <f t="shared" si="336"/>
        <v>國企所</v>
      </c>
      <c r="AO984" s="74" t="str">
        <f t="shared" si="337"/>
        <v>國企所</v>
      </c>
    </row>
    <row r="985" spans="1:41">
      <c r="A985" t="s">
        <v>6627</v>
      </c>
      <c r="B985" t="s">
        <v>5272</v>
      </c>
      <c r="C985" t="s">
        <v>5273</v>
      </c>
      <c r="D985" t="s">
        <v>21</v>
      </c>
      <c r="E985" t="s">
        <v>5274</v>
      </c>
      <c r="F985" t="s">
        <v>23</v>
      </c>
      <c r="G985" t="s">
        <v>24</v>
      </c>
      <c r="H985" t="s">
        <v>40</v>
      </c>
      <c r="I985" t="s">
        <v>50</v>
      </c>
      <c r="J985">
        <v>912662856</v>
      </c>
      <c r="K985" t="s">
        <v>5275</v>
      </c>
      <c r="L985" t="s">
        <v>28</v>
      </c>
      <c r="M985" t="s">
        <v>29</v>
      </c>
      <c r="N985" t="s">
        <v>4952</v>
      </c>
      <c r="P985" t="s">
        <v>29</v>
      </c>
      <c r="R985" t="s">
        <v>5919</v>
      </c>
      <c r="S985" t="s">
        <v>6628</v>
      </c>
      <c r="T985" t="s">
        <v>5277</v>
      </c>
      <c r="U985">
        <v>6</v>
      </c>
      <c r="V985" t="s">
        <v>5002</v>
      </c>
      <c r="W985" t="s">
        <v>6687</v>
      </c>
      <c r="X985" s="25" t="s">
        <v>6702</v>
      </c>
      <c r="Y985">
        <v>2</v>
      </c>
      <c r="Z985">
        <v>10</v>
      </c>
      <c r="AA985">
        <v>1</v>
      </c>
      <c r="AB985">
        <v>107</v>
      </c>
      <c r="AC985">
        <v>10</v>
      </c>
      <c r="AD985" t="s">
        <v>29</v>
      </c>
      <c r="AE985" s="74" t="str">
        <f t="shared" si="341"/>
        <v>r06724003游馥嘉</v>
      </c>
      <c r="AF985" s="74">
        <f t="shared" si="330"/>
        <v>0</v>
      </c>
      <c r="AG985" s="74">
        <f t="shared" si="342"/>
        <v>1</v>
      </c>
      <c r="AH985" s="74">
        <f t="shared" si="331"/>
        <v>10</v>
      </c>
      <c r="AI985" s="74">
        <f t="shared" si="332"/>
        <v>0</v>
      </c>
      <c r="AJ985" s="74">
        <f t="shared" si="333"/>
        <v>0</v>
      </c>
      <c r="AK985" s="74">
        <f t="shared" si="334"/>
        <v>0</v>
      </c>
      <c r="AL985" s="73" t="str">
        <f t="shared" si="335"/>
        <v>所</v>
      </c>
      <c r="AM985" s="73" t="str">
        <f>IF($F985="學生",VLOOKUP($H985,系所名稱!$B$1:$D$122,3,FALSE),"非在校生")</f>
        <v>國企</v>
      </c>
      <c r="AN985" s="74" t="str">
        <f t="shared" si="336"/>
        <v>國企所</v>
      </c>
      <c r="AO985" s="74" t="str">
        <f t="shared" si="337"/>
        <v>國企所</v>
      </c>
    </row>
    <row r="986" spans="1:41">
      <c r="A986" t="s">
        <v>2433</v>
      </c>
      <c r="B986" t="s">
        <v>2434</v>
      </c>
      <c r="C986" t="s">
        <v>2435</v>
      </c>
      <c r="D986" t="s">
        <v>38</v>
      </c>
      <c r="E986" t="s">
        <v>2436</v>
      </c>
      <c r="F986" t="s">
        <v>23</v>
      </c>
      <c r="G986" t="s">
        <v>24</v>
      </c>
      <c r="H986" t="s">
        <v>187</v>
      </c>
      <c r="I986" t="s">
        <v>41</v>
      </c>
      <c r="J986">
        <v>978823768</v>
      </c>
      <c r="K986" t="s">
        <v>2437</v>
      </c>
      <c r="L986" t="s">
        <v>28</v>
      </c>
      <c r="M986" t="s">
        <v>30</v>
      </c>
      <c r="N986">
        <f>IF($R986="網路報名",IF($P986="否",1,0),0)</f>
        <v>0</v>
      </c>
      <c r="O986">
        <f>IF($R986="網路報名",IF($P986="是",1,0),0)</f>
        <v>1</v>
      </c>
      <c r="P986" t="s">
        <v>29</v>
      </c>
      <c r="R986" t="s">
        <v>2021</v>
      </c>
      <c r="S986" t="s">
        <v>2438</v>
      </c>
      <c r="T986" t="s">
        <v>2439</v>
      </c>
      <c r="U986">
        <f>IF($R986="志工",$AC986*2,IF($R986="網路報名",$AC986,0))</f>
        <v>10</v>
      </c>
      <c r="V986" t="s">
        <v>5002</v>
      </c>
      <c r="W986" t="s">
        <v>5004</v>
      </c>
      <c r="X986" s="25" t="s">
        <v>1996</v>
      </c>
      <c r="Y986">
        <v>2</v>
      </c>
      <c r="Z986">
        <v>107</v>
      </c>
      <c r="AA986">
        <v>1</v>
      </c>
      <c r="AB986">
        <v>1</v>
      </c>
      <c r="AC986">
        <v>10</v>
      </c>
      <c r="AD986" t="s">
        <v>30</v>
      </c>
      <c r="AE986" s="74" t="str">
        <f t="shared" si="341"/>
        <v>b05701122程燦富</v>
      </c>
      <c r="AF986" s="74">
        <f t="shared" si="330"/>
        <v>0</v>
      </c>
      <c r="AG986" s="74">
        <f t="shared" si="342"/>
        <v>1</v>
      </c>
      <c r="AH986" s="74">
        <f t="shared" si="331"/>
        <v>10</v>
      </c>
      <c r="AI986" s="74">
        <f t="shared" si="332"/>
        <v>0</v>
      </c>
      <c r="AJ986" s="74">
        <f t="shared" si="333"/>
        <v>0</v>
      </c>
      <c r="AK986" s="74">
        <f t="shared" si="334"/>
        <v>0</v>
      </c>
      <c r="AL986" s="73" t="str">
        <f t="shared" si="335"/>
        <v>系</v>
      </c>
      <c r="AM986" s="73" t="str">
        <f>IF($F986="學生",VLOOKUP($H986,系所名稱!$B$1:$D$122,3,FALSE),"非在校生")</f>
        <v>工管</v>
      </c>
      <c r="AN986" s="74" t="str">
        <f t="shared" si="336"/>
        <v>工管系</v>
      </c>
      <c r="AO986" s="74" t="str">
        <f t="shared" si="337"/>
        <v>工管系</v>
      </c>
    </row>
    <row r="987" spans="1:41">
      <c r="A987" t="s">
        <v>590</v>
      </c>
      <c r="B987" t="s">
        <v>591</v>
      </c>
      <c r="C987" t="s">
        <v>592</v>
      </c>
      <c r="D987" t="s">
        <v>21</v>
      </c>
      <c r="E987" t="s">
        <v>593</v>
      </c>
      <c r="F987" t="s">
        <v>23</v>
      </c>
      <c r="G987" t="s">
        <v>137</v>
      </c>
      <c r="H987" t="s">
        <v>549</v>
      </c>
      <c r="I987" t="s">
        <v>41</v>
      </c>
      <c r="J987">
        <v>958050987</v>
      </c>
      <c r="K987" t="s">
        <v>594</v>
      </c>
      <c r="L987" t="s">
        <v>28</v>
      </c>
      <c r="M987" t="s">
        <v>30</v>
      </c>
      <c r="N987">
        <f>IF($R987="網路報名",IF($P987="否",1,0),0)</f>
        <v>0</v>
      </c>
      <c r="O987">
        <f>IF($R987="網路報名",IF($P987="是",1,0),0)</f>
        <v>1</v>
      </c>
      <c r="P987" t="s">
        <v>29</v>
      </c>
      <c r="R987" s="1" t="s">
        <v>365</v>
      </c>
      <c r="S987" t="s">
        <v>486</v>
      </c>
      <c r="T987" t="s">
        <v>595</v>
      </c>
      <c r="U987">
        <f>IF($R987="志工",$AC987*2,IF($R987="網路報名",$AC987,0))</f>
        <v>10</v>
      </c>
      <c r="V987" t="s">
        <v>5002</v>
      </c>
      <c r="W987" t="s">
        <v>5004</v>
      </c>
      <c r="X987" s="88" t="s">
        <v>359</v>
      </c>
      <c r="Y987">
        <v>2</v>
      </c>
      <c r="Z987">
        <v>107</v>
      </c>
      <c r="AA987">
        <v>1</v>
      </c>
      <c r="AB987">
        <v>1</v>
      </c>
      <c r="AC987">
        <v>10</v>
      </c>
      <c r="AD987" t="s">
        <v>30</v>
      </c>
      <c r="AE987" s="74" t="str">
        <f t="shared" si="341"/>
        <v>b05102109童保蓉</v>
      </c>
      <c r="AF987" s="74">
        <f t="shared" si="330"/>
        <v>0</v>
      </c>
      <c r="AG987" s="74">
        <f t="shared" si="342"/>
        <v>1</v>
      </c>
      <c r="AH987" s="74">
        <f t="shared" si="331"/>
        <v>10</v>
      </c>
      <c r="AI987" s="74">
        <f t="shared" si="332"/>
        <v>0</v>
      </c>
      <c r="AJ987" s="74">
        <f t="shared" si="333"/>
        <v>0</v>
      </c>
      <c r="AK987" s="74">
        <f t="shared" si="334"/>
        <v>0</v>
      </c>
      <c r="AL987" s="73" t="str">
        <f t="shared" si="335"/>
        <v>系</v>
      </c>
      <c r="AM987" s="73" t="str">
        <f>IF($F987="學生",VLOOKUP($H987,系所名稱!$B$1:$D$122,3,FALSE),"非在校生")</f>
        <v>其他</v>
      </c>
      <c r="AN987" s="74" t="str">
        <f t="shared" si="336"/>
        <v>其他系所</v>
      </c>
      <c r="AO987" s="74" t="str">
        <f t="shared" si="337"/>
        <v>其他系所</v>
      </c>
    </row>
    <row r="988" spans="1:41">
      <c r="A988" t="s">
        <v>1732</v>
      </c>
      <c r="B988" t="s">
        <v>591</v>
      </c>
      <c r="C988" t="s">
        <v>592</v>
      </c>
      <c r="D988" t="s">
        <v>21</v>
      </c>
      <c r="E988" t="s">
        <v>593</v>
      </c>
      <c r="F988" t="s">
        <v>23</v>
      </c>
      <c r="G988" t="s">
        <v>137</v>
      </c>
      <c r="H988" t="s">
        <v>549</v>
      </c>
      <c r="I988" t="s">
        <v>41</v>
      </c>
      <c r="J988">
        <v>958050987</v>
      </c>
      <c r="K988" t="s">
        <v>594</v>
      </c>
      <c r="L988" t="s">
        <v>28</v>
      </c>
      <c r="M988" t="s">
        <v>30</v>
      </c>
      <c r="N988">
        <f>IF($R988="網路報名",IF($P988="否",1,0),0)</f>
        <v>0</v>
      </c>
      <c r="O988">
        <f>IF($R988="網路報名",IF($P988="是",1,0),0)</f>
        <v>1</v>
      </c>
      <c r="P988" t="s">
        <v>29</v>
      </c>
      <c r="R988" s="78" t="s">
        <v>31</v>
      </c>
      <c r="S988" t="s">
        <v>486</v>
      </c>
      <c r="T988" t="s">
        <v>595</v>
      </c>
      <c r="U988">
        <f>IF($R988="志工",$AC988*2,IF($R988="網路報名",$AC988,0))</f>
        <v>10</v>
      </c>
      <c r="V988" t="s">
        <v>5002</v>
      </c>
      <c r="W988" t="s">
        <v>5004</v>
      </c>
      <c r="X988" s="25" t="s">
        <v>1567</v>
      </c>
      <c r="Y988">
        <v>2</v>
      </c>
      <c r="Z988">
        <v>107</v>
      </c>
      <c r="AA988">
        <v>1</v>
      </c>
      <c r="AB988">
        <v>1</v>
      </c>
      <c r="AC988">
        <v>10</v>
      </c>
      <c r="AE988" s="74" t="str">
        <f t="shared" si="341"/>
        <v>b05102109童保蓉</v>
      </c>
      <c r="AF988" s="74">
        <f t="shared" si="330"/>
        <v>0</v>
      </c>
      <c r="AG988" s="74">
        <f t="shared" si="342"/>
        <v>1</v>
      </c>
      <c r="AH988" s="74">
        <f t="shared" si="331"/>
        <v>10</v>
      </c>
      <c r="AI988" s="74">
        <f t="shared" si="332"/>
        <v>0</v>
      </c>
      <c r="AJ988" s="74">
        <f t="shared" si="333"/>
        <v>0</v>
      </c>
      <c r="AK988" s="74">
        <f t="shared" si="334"/>
        <v>0</v>
      </c>
      <c r="AL988" s="73" t="str">
        <f t="shared" si="335"/>
        <v>系</v>
      </c>
      <c r="AM988" s="73" t="str">
        <f>IF($F988="學生",VLOOKUP($H988,系所名稱!$B$1:$D$122,3,FALSE),"非在校生")</f>
        <v>其他</v>
      </c>
      <c r="AN988" s="74" t="str">
        <f t="shared" si="336"/>
        <v>其他系所</v>
      </c>
      <c r="AO988" s="74" t="str">
        <f t="shared" si="337"/>
        <v>其他系所</v>
      </c>
    </row>
    <row r="989" spans="1:41">
      <c r="A989" t="s">
        <v>2227</v>
      </c>
      <c r="B989" t="s">
        <v>591</v>
      </c>
      <c r="C989" t="s">
        <v>592</v>
      </c>
      <c r="D989" t="s">
        <v>21</v>
      </c>
      <c r="E989" t="s">
        <v>593</v>
      </c>
      <c r="F989" t="s">
        <v>23</v>
      </c>
      <c r="G989" t="s">
        <v>137</v>
      </c>
      <c r="H989" t="s">
        <v>549</v>
      </c>
      <c r="I989" t="s">
        <v>41</v>
      </c>
      <c r="J989">
        <v>958050987</v>
      </c>
      <c r="K989" t="s">
        <v>594</v>
      </c>
      <c r="L989" t="s">
        <v>28</v>
      </c>
      <c r="M989" t="s">
        <v>30</v>
      </c>
      <c r="N989">
        <f>IF($R989="網路報名",IF($P989="否",1,0),0)</f>
        <v>0</v>
      </c>
      <c r="O989">
        <f>IF($R989="網路報名",IF($P989="是",1,0),0)</f>
        <v>1</v>
      </c>
      <c r="P989" t="s">
        <v>29</v>
      </c>
      <c r="R989" t="s">
        <v>2002</v>
      </c>
      <c r="S989" t="s">
        <v>2228</v>
      </c>
      <c r="T989" t="s">
        <v>595</v>
      </c>
      <c r="U989">
        <f>IF($R989="志工",$AC989*2,IF($R989="網路報名",$AC989,0))</f>
        <v>10</v>
      </c>
      <c r="V989" t="s">
        <v>5002</v>
      </c>
      <c r="W989" t="s">
        <v>5004</v>
      </c>
      <c r="X989" s="25" t="s">
        <v>1996</v>
      </c>
      <c r="Y989">
        <v>2</v>
      </c>
      <c r="Z989">
        <v>107</v>
      </c>
      <c r="AA989">
        <v>1</v>
      </c>
      <c r="AB989">
        <v>1</v>
      </c>
      <c r="AC989">
        <v>10</v>
      </c>
      <c r="AD989" t="s">
        <v>29</v>
      </c>
      <c r="AE989" s="74" t="str">
        <f t="shared" si="341"/>
        <v>b05102109童保蓉</v>
      </c>
      <c r="AF989" s="74">
        <f t="shared" si="330"/>
        <v>0</v>
      </c>
      <c r="AG989" s="74">
        <f t="shared" si="342"/>
        <v>1</v>
      </c>
      <c r="AH989" s="74">
        <f t="shared" si="331"/>
        <v>10</v>
      </c>
      <c r="AI989" s="74">
        <f t="shared" si="332"/>
        <v>0</v>
      </c>
      <c r="AJ989" s="74">
        <f t="shared" si="333"/>
        <v>0</v>
      </c>
      <c r="AK989" s="74">
        <f t="shared" si="334"/>
        <v>0</v>
      </c>
      <c r="AL989" s="73" t="str">
        <f t="shared" si="335"/>
        <v>系</v>
      </c>
      <c r="AM989" s="73" t="str">
        <f>IF($F989="學生",VLOOKUP($H989,系所名稱!$B$1:$D$122,3,FALSE),"非在校生")</f>
        <v>其他</v>
      </c>
      <c r="AN989" s="74" t="str">
        <f t="shared" si="336"/>
        <v>其他系所</v>
      </c>
      <c r="AO989" s="74" t="str">
        <f t="shared" si="337"/>
        <v>其他系所</v>
      </c>
    </row>
    <row r="990" spans="1:41">
      <c r="A990" t="s">
        <v>4117</v>
      </c>
      <c r="B990" t="s">
        <v>591</v>
      </c>
      <c r="C990" t="s">
        <v>592</v>
      </c>
      <c r="D990" t="s">
        <v>21</v>
      </c>
      <c r="E990" t="s">
        <v>593</v>
      </c>
      <c r="F990" t="s">
        <v>23</v>
      </c>
      <c r="G990" t="s">
        <v>137</v>
      </c>
      <c r="H990" t="s">
        <v>549</v>
      </c>
      <c r="I990" t="s">
        <v>41</v>
      </c>
      <c r="J990">
        <v>958050987</v>
      </c>
      <c r="K990" t="s">
        <v>594</v>
      </c>
      <c r="L990" t="s">
        <v>28</v>
      </c>
      <c r="M990" t="s">
        <v>30</v>
      </c>
      <c r="N990" t="s">
        <v>4952</v>
      </c>
      <c r="P990" t="s">
        <v>29</v>
      </c>
      <c r="R990" t="s">
        <v>5385</v>
      </c>
      <c r="S990" t="s">
        <v>486</v>
      </c>
      <c r="T990" t="s">
        <v>595</v>
      </c>
      <c r="U990">
        <v>6</v>
      </c>
      <c r="V990" t="s">
        <v>5386</v>
      </c>
      <c r="W990" t="s">
        <v>5387</v>
      </c>
      <c r="X990" s="25" t="s">
        <v>5388</v>
      </c>
      <c r="Y990">
        <v>2</v>
      </c>
      <c r="Z990">
        <v>107</v>
      </c>
      <c r="AA990">
        <v>1</v>
      </c>
      <c r="AB990">
        <v>1</v>
      </c>
      <c r="AC990">
        <v>10</v>
      </c>
      <c r="AE990" s="74" t="str">
        <f t="shared" si="341"/>
        <v>b05102109童保蓉</v>
      </c>
      <c r="AF990" s="74">
        <f t="shared" si="330"/>
        <v>0</v>
      </c>
      <c r="AG990" s="74">
        <f t="shared" si="342"/>
        <v>1</v>
      </c>
      <c r="AH990" s="74">
        <f t="shared" si="331"/>
        <v>10</v>
      </c>
      <c r="AI990" s="74">
        <f t="shared" si="332"/>
        <v>0</v>
      </c>
      <c r="AJ990" s="74">
        <f t="shared" si="333"/>
        <v>0</v>
      </c>
      <c r="AK990" s="74">
        <f t="shared" si="334"/>
        <v>0</v>
      </c>
      <c r="AL990" s="73" t="str">
        <f t="shared" si="335"/>
        <v>系</v>
      </c>
      <c r="AM990" s="73" t="str">
        <f>IF($F990="學生",VLOOKUP($H990,系所名稱!$B$1:$D$122,3,FALSE),"非在校生")</f>
        <v>其他</v>
      </c>
      <c r="AN990" s="74" t="str">
        <f t="shared" si="336"/>
        <v>其他系所</v>
      </c>
      <c r="AO990" s="74" t="str">
        <f t="shared" si="337"/>
        <v>其他系所</v>
      </c>
    </row>
    <row r="991" spans="1:41">
      <c r="A991" t="s">
        <v>809</v>
      </c>
      <c r="B991" t="s">
        <v>810</v>
      </c>
      <c r="C991" t="s">
        <v>811</v>
      </c>
      <c r="D991" t="s">
        <v>21</v>
      </c>
      <c r="E991" t="s">
        <v>812</v>
      </c>
      <c r="F991" t="s">
        <v>23</v>
      </c>
      <c r="G991" t="s">
        <v>24</v>
      </c>
      <c r="H991" t="s">
        <v>187</v>
      </c>
      <c r="I991" t="s">
        <v>41</v>
      </c>
      <c r="J991">
        <v>970295147</v>
      </c>
      <c r="K991" t="s">
        <v>813</v>
      </c>
      <c r="L991" t="s">
        <v>28</v>
      </c>
      <c r="M991" t="s">
        <v>30</v>
      </c>
      <c r="N991">
        <f>IF($R991="網路報名",IF($P991="否",1,0),0)</f>
        <v>0</v>
      </c>
      <c r="O991">
        <f>IF($R991="網路報名",IF($P991="是",1,0),0)</f>
        <v>1</v>
      </c>
      <c r="P991" t="s">
        <v>29</v>
      </c>
      <c r="R991" t="s">
        <v>775</v>
      </c>
      <c r="S991" t="s">
        <v>814</v>
      </c>
      <c r="T991" t="s">
        <v>815</v>
      </c>
      <c r="U991">
        <f>IF($R991="志工",$AC991*2,IF($R991="網路報名",$AC991,0))</f>
        <v>10</v>
      </c>
      <c r="V991" t="s">
        <v>5002</v>
      </c>
      <c r="W991" t="s">
        <v>5004</v>
      </c>
      <c r="X991" s="25" t="s">
        <v>778</v>
      </c>
      <c r="Y991">
        <v>2</v>
      </c>
      <c r="Z991">
        <v>107</v>
      </c>
      <c r="AA991">
        <v>1</v>
      </c>
      <c r="AB991">
        <v>1</v>
      </c>
      <c r="AC991">
        <v>10</v>
      </c>
      <c r="AE991" s="74" t="str">
        <f t="shared" si="341"/>
        <v>b05208005華方綾</v>
      </c>
      <c r="AF991" s="74">
        <f t="shared" si="330"/>
        <v>0</v>
      </c>
      <c r="AG991" s="74">
        <f t="shared" si="342"/>
        <v>1</v>
      </c>
      <c r="AH991" s="74">
        <f t="shared" si="331"/>
        <v>10</v>
      </c>
      <c r="AI991" s="74">
        <f t="shared" si="332"/>
        <v>0</v>
      </c>
      <c r="AJ991" s="74">
        <f t="shared" si="333"/>
        <v>0</v>
      </c>
      <c r="AK991" s="74">
        <f t="shared" si="334"/>
        <v>0</v>
      </c>
      <c r="AL991" s="73" t="str">
        <f t="shared" si="335"/>
        <v>系</v>
      </c>
      <c r="AM991" s="73" t="str">
        <f>IF($F991="學生",VLOOKUP($H991,系所名稱!$B$1:$D$122,3,FALSE),"非在校生")</f>
        <v>工管</v>
      </c>
      <c r="AN991" s="74" t="str">
        <f t="shared" si="336"/>
        <v>工管系</v>
      </c>
      <c r="AO991" s="74" t="str">
        <f t="shared" si="337"/>
        <v>工管系</v>
      </c>
    </row>
    <row r="992" spans="1:41">
      <c r="A992" t="s">
        <v>3703</v>
      </c>
      <c r="B992" t="s">
        <v>810</v>
      </c>
      <c r="C992" t="s">
        <v>811</v>
      </c>
      <c r="D992" t="s">
        <v>21</v>
      </c>
      <c r="E992" t="s">
        <v>812</v>
      </c>
      <c r="F992" t="s">
        <v>23</v>
      </c>
      <c r="G992" t="s">
        <v>24</v>
      </c>
      <c r="H992" t="s">
        <v>187</v>
      </c>
      <c r="I992" t="s">
        <v>41</v>
      </c>
      <c r="J992">
        <v>970295147</v>
      </c>
      <c r="K992" t="s">
        <v>813</v>
      </c>
      <c r="L992" t="s">
        <v>28</v>
      </c>
      <c r="M992" t="s">
        <v>30</v>
      </c>
      <c r="N992">
        <f>IF($R992="網路報名",IF($P992="否",1,0),0)</f>
        <v>0</v>
      </c>
      <c r="O992">
        <f>IF($R992="網路報名",IF($P992="是",1,0),0)</f>
        <v>1</v>
      </c>
      <c r="P992" t="s">
        <v>29</v>
      </c>
      <c r="R992" t="s">
        <v>31</v>
      </c>
      <c r="S992" t="s">
        <v>3704</v>
      </c>
      <c r="T992" t="s">
        <v>815</v>
      </c>
      <c r="U992">
        <f>IF($R992="志工",$AC992*2,IF($R992="網路報名",$AC992,0))</f>
        <v>10</v>
      </c>
      <c r="V992" t="s">
        <v>5002</v>
      </c>
      <c r="W992" t="s">
        <v>5004</v>
      </c>
      <c r="X992" s="25" t="s">
        <v>3481</v>
      </c>
      <c r="Y992">
        <v>2</v>
      </c>
      <c r="Z992">
        <v>107</v>
      </c>
      <c r="AA992">
        <v>1</v>
      </c>
      <c r="AB992">
        <v>1</v>
      </c>
      <c r="AC992">
        <v>10</v>
      </c>
      <c r="AD992" t="s">
        <v>2830</v>
      </c>
      <c r="AE992" s="74" t="str">
        <f t="shared" si="341"/>
        <v>b05208005華方綾</v>
      </c>
      <c r="AF992" s="74">
        <f t="shared" si="330"/>
        <v>0</v>
      </c>
      <c r="AG992" s="74">
        <f t="shared" si="342"/>
        <v>1</v>
      </c>
      <c r="AH992" s="74">
        <f t="shared" si="331"/>
        <v>10</v>
      </c>
      <c r="AI992" s="74">
        <f t="shared" si="332"/>
        <v>0</v>
      </c>
      <c r="AJ992" s="74">
        <f t="shared" si="333"/>
        <v>0</v>
      </c>
      <c r="AK992" s="74">
        <f t="shared" si="334"/>
        <v>0</v>
      </c>
      <c r="AL992" s="73" t="str">
        <f t="shared" si="335"/>
        <v>系</v>
      </c>
      <c r="AM992" s="73" t="str">
        <f>IF($F992="學生",VLOOKUP($H992,系所名稱!$B$1:$D$122,3,FALSE),"非在校生")</f>
        <v>工管</v>
      </c>
      <c r="AN992" s="74" t="str">
        <f t="shared" si="336"/>
        <v>工管系</v>
      </c>
      <c r="AO992" s="74" t="str">
        <f t="shared" si="337"/>
        <v>工管系</v>
      </c>
    </row>
    <row r="993" spans="1:41">
      <c r="A993" t="s">
        <v>5459</v>
      </c>
      <c r="B993" t="s">
        <v>810</v>
      </c>
      <c r="C993" t="s">
        <v>811</v>
      </c>
      <c r="D993" t="s">
        <v>21</v>
      </c>
      <c r="E993" t="s">
        <v>812</v>
      </c>
      <c r="F993" t="s">
        <v>23</v>
      </c>
      <c r="G993" t="s">
        <v>24</v>
      </c>
      <c r="H993" t="s">
        <v>187</v>
      </c>
      <c r="I993" t="s">
        <v>41</v>
      </c>
      <c r="J993">
        <v>970295147</v>
      </c>
      <c r="K993" t="s">
        <v>813</v>
      </c>
      <c r="L993" t="s">
        <v>28</v>
      </c>
      <c r="M993" t="s">
        <v>30</v>
      </c>
      <c r="N993" t="s">
        <v>4952</v>
      </c>
      <c r="P993" t="s">
        <v>5457</v>
      </c>
      <c r="R993" t="s">
        <v>5385</v>
      </c>
      <c r="S993" t="s">
        <v>5460</v>
      </c>
      <c r="T993" t="s">
        <v>815</v>
      </c>
      <c r="U993">
        <v>6</v>
      </c>
      <c r="V993" t="s">
        <v>5386</v>
      </c>
      <c r="W993" t="s">
        <v>5387</v>
      </c>
      <c r="X993" s="25" t="s">
        <v>5388</v>
      </c>
      <c r="Y993">
        <v>2</v>
      </c>
      <c r="Z993">
        <v>107</v>
      </c>
      <c r="AA993">
        <v>1</v>
      </c>
      <c r="AB993">
        <v>1</v>
      </c>
      <c r="AC993">
        <v>10</v>
      </c>
      <c r="AE993" s="74" t="str">
        <f t="shared" si="341"/>
        <v>b05208005華方綾</v>
      </c>
      <c r="AF993" s="74">
        <f t="shared" si="330"/>
        <v>1</v>
      </c>
      <c r="AG993" s="74">
        <f t="shared" si="342"/>
        <v>0</v>
      </c>
      <c r="AH993" s="74">
        <f t="shared" si="331"/>
        <v>0</v>
      </c>
      <c r="AI993" s="74">
        <f t="shared" si="332"/>
        <v>1</v>
      </c>
      <c r="AJ993" s="74">
        <f t="shared" si="333"/>
        <v>0</v>
      </c>
      <c r="AK993" s="74">
        <f t="shared" si="334"/>
        <v>0</v>
      </c>
      <c r="AL993" s="73" t="str">
        <f t="shared" si="335"/>
        <v>系</v>
      </c>
      <c r="AM993" s="73" t="str">
        <f>IF($F993="學生",VLOOKUP($H993,系所名稱!$B$1:$D$122,3,FALSE),"非在校生")</f>
        <v>工管</v>
      </c>
      <c r="AN993" s="74" t="str">
        <f t="shared" si="336"/>
        <v>工管系</v>
      </c>
      <c r="AO993" s="74" t="str">
        <f t="shared" si="337"/>
        <v>工管系</v>
      </c>
    </row>
    <row r="994" spans="1:41">
      <c r="A994" t="s">
        <v>6631</v>
      </c>
      <c r="B994" t="s">
        <v>6632</v>
      </c>
      <c r="C994" t="s">
        <v>6633</v>
      </c>
      <c r="D994" t="s">
        <v>38</v>
      </c>
      <c r="E994" t="s">
        <v>3382</v>
      </c>
      <c r="F994" t="s">
        <v>23</v>
      </c>
      <c r="G994" t="s">
        <v>24</v>
      </c>
      <c r="H994" t="s">
        <v>40</v>
      </c>
      <c r="I994" t="s">
        <v>41</v>
      </c>
      <c r="J994">
        <v>912870122</v>
      </c>
      <c r="K994" t="s">
        <v>6634</v>
      </c>
      <c r="L994" t="s">
        <v>28</v>
      </c>
      <c r="M994" t="s">
        <v>29</v>
      </c>
      <c r="N994" t="s">
        <v>4952</v>
      </c>
      <c r="P994" t="s">
        <v>29</v>
      </c>
      <c r="R994" t="s">
        <v>5919</v>
      </c>
      <c r="S994" t="s">
        <v>131</v>
      </c>
      <c r="T994" t="s">
        <v>6635</v>
      </c>
      <c r="U994">
        <v>6</v>
      </c>
      <c r="V994" t="s">
        <v>5002</v>
      </c>
      <c r="W994" t="s">
        <v>6687</v>
      </c>
      <c r="X994" s="25" t="s">
        <v>6702</v>
      </c>
      <c r="Y994">
        <v>2</v>
      </c>
      <c r="Z994">
        <v>10</v>
      </c>
      <c r="AA994">
        <v>1</v>
      </c>
      <c r="AB994">
        <v>107</v>
      </c>
      <c r="AC994">
        <v>10</v>
      </c>
      <c r="AD994" t="s">
        <v>29</v>
      </c>
      <c r="AE994" s="74" t="str">
        <f t="shared" si="341"/>
        <v>b05704075賀雋堯</v>
      </c>
      <c r="AF994" s="74">
        <f t="shared" si="330"/>
        <v>0</v>
      </c>
      <c r="AG994" s="74">
        <f t="shared" si="342"/>
        <v>1</v>
      </c>
      <c r="AH994" s="74">
        <f t="shared" si="331"/>
        <v>10</v>
      </c>
      <c r="AI994" s="74">
        <f t="shared" si="332"/>
        <v>0</v>
      </c>
      <c r="AJ994" s="74">
        <f t="shared" si="333"/>
        <v>0</v>
      </c>
      <c r="AK994" s="74">
        <f t="shared" si="334"/>
        <v>0</v>
      </c>
      <c r="AL994" s="73" t="str">
        <f t="shared" si="335"/>
        <v>系</v>
      </c>
      <c r="AM994" s="73" t="str">
        <f>IF($F994="學生",VLOOKUP($H994,系所名稱!$B$1:$D$122,3,FALSE),"非在校生")</f>
        <v>國企</v>
      </c>
      <c r="AN994" s="74" t="str">
        <f t="shared" si="336"/>
        <v>國企系</v>
      </c>
      <c r="AO994" s="74" t="str">
        <f t="shared" si="337"/>
        <v>國企系</v>
      </c>
    </row>
    <row r="995" spans="1:41">
      <c r="A995" t="s">
        <v>3087</v>
      </c>
      <c r="B995" t="s">
        <v>3088</v>
      </c>
      <c r="C995" t="s">
        <v>3089</v>
      </c>
      <c r="D995" t="s">
        <v>21</v>
      </c>
      <c r="E995" t="s">
        <v>3090</v>
      </c>
      <c r="F995" t="s">
        <v>23</v>
      </c>
      <c r="G995" t="s">
        <v>24</v>
      </c>
      <c r="H995" t="s">
        <v>246</v>
      </c>
      <c r="I995" t="s">
        <v>41</v>
      </c>
      <c r="J995">
        <v>989820809</v>
      </c>
      <c r="K995" t="s">
        <v>3091</v>
      </c>
      <c r="L995" t="s">
        <v>28</v>
      </c>
      <c r="M995" t="s">
        <v>30</v>
      </c>
      <c r="N995">
        <f>IF($R995="網路報名",IF($P995="否",1,0),0)</f>
        <v>0</v>
      </c>
      <c r="O995">
        <f>IF($R995="網路報名",IF($P995="是",1,0),0)</f>
        <v>1</v>
      </c>
      <c r="P995" t="s">
        <v>29</v>
      </c>
      <c r="R995" t="s">
        <v>2775</v>
      </c>
      <c r="S995" t="s">
        <v>3092</v>
      </c>
      <c r="T995" t="s">
        <v>3093</v>
      </c>
      <c r="U995">
        <f>IF($R995="志工",$AC995*2,IF($R995="網路報名",$AC995,0))</f>
        <v>10</v>
      </c>
      <c r="V995" t="s">
        <v>5002</v>
      </c>
      <c r="W995" t="s">
        <v>5004</v>
      </c>
      <c r="X995" s="25" t="s">
        <v>3292</v>
      </c>
      <c r="Y995">
        <v>2</v>
      </c>
      <c r="Z995">
        <v>107</v>
      </c>
      <c r="AA995">
        <v>1</v>
      </c>
      <c r="AB995">
        <v>1</v>
      </c>
      <c r="AC995">
        <v>10</v>
      </c>
      <c r="AD995" t="s">
        <v>30</v>
      </c>
      <c r="AE995" s="74" t="str">
        <f t="shared" si="341"/>
        <v>b06701234陽雨彤</v>
      </c>
      <c r="AF995" s="74">
        <f t="shared" si="330"/>
        <v>0</v>
      </c>
      <c r="AG995" s="74">
        <f t="shared" si="342"/>
        <v>1</v>
      </c>
      <c r="AH995" s="74">
        <f t="shared" si="331"/>
        <v>10</v>
      </c>
      <c r="AI995" s="74">
        <f t="shared" si="332"/>
        <v>0</v>
      </c>
      <c r="AJ995" s="74">
        <f t="shared" si="333"/>
        <v>0</v>
      </c>
      <c r="AK995" s="74">
        <f t="shared" si="334"/>
        <v>0</v>
      </c>
      <c r="AL995" s="73" t="str">
        <f t="shared" si="335"/>
        <v>系</v>
      </c>
      <c r="AM995" s="73" t="str">
        <f>IF($F995="學生",VLOOKUP($H995,系所名稱!$B$1:$D$122,3,FALSE),"非在校生")</f>
        <v>工管</v>
      </c>
      <c r="AN995" s="74" t="str">
        <f t="shared" si="336"/>
        <v>工管系</v>
      </c>
      <c r="AO995" s="74" t="str">
        <f t="shared" si="337"/>
        <v>工管系</v>
      </c>
    </row>
    <row r="996" spans="1:41">
      <c r="B996" t="s">
        <v>5218</v>
      </c>
      <c r="F996" t="s">
        <v>5235</v>
      </c>
      <c r="G996" t="s">
        <v>5219</v>
      </c>
      <c r="I996" t="s">
        <v>5243</v>
      </c>
      <c r="P996" t="s">
        <v>29</v>
      </c>
      <c r="R996" t="s">
        <v>5008</v>
      </c>
      <c r="T996" t="s">
        <v>2767</v>
      </c>
      <c r="V996" t="s">
        <v>5232</v>
      </c>
      <c r="W996" t="s">
        <v>5233</v>
      </c>
      <c r="X996" s="25" t="s">
        <v>5234</v>
      </c>
      <c r="Y996">
        <v>2</v>
      </c>
      <c r="Z996">
        <v>107</v>
      </c>
      <c r="AA996">
        <v>1</v>
      </c>
      <c r="AB996">
        <v>0</v>
      </c>
      <c r="AC996">
        <v>0</v>
      </c>
      <c r="AE996" s="74" t="str">
        <f t="shared" si="341"/>
        <v>其他馮昌俊</v>
      </c>
      <c r="AF996" s="74">
        <f t="shared" si="330"/>
        <v>0</v>
      </c>
      <c r="AG996" s="74">
        <f t="shared" si="342"/>
        <v>1</v>
      </c>
      <c r="AH996" s="74">
        <f t="shared" si="331"/>
        <v>0</v>
      </c>
      <c r="AI996" s="74">
        <f t="shared" si="332"/>
        <v>0</v>
      </c>
      <c r="AJ996" s="74">
        <f t="shared" si="333"/>
        <v>0</v>
      </c>
      <c r="AK996" s="74">
        <f t="shared" si="334"/>
        <v>0</v>
      </c>
      <c r="AL996" s="73" t="str">
        <f t="shared" si="335"/>
        <v>其他</v>
      </c>
      <c r="AM996" s="73" t="str">
        <f>IF($F996="學生",VLOOKUP($H996,系所名稱!$B$1:$D$122,3,FALSE),"非在校生")</f>
        <v>非在校生</v>
      </c>
      <c r="AN996" s="74" t="str">
        <f t="shared" si="336"/>
        <v>其他</v>
      </c>
      <c r="AO996" s="74" t="str">
        <f t="shared" si="337"/>
        <v>其他</v>
      </c>
    </row>
    <row r="997" spans="1:41">
      <c r="A997" t="s">
        <v>3255</v>
      </c>
      <c r="B997" t="s">
        <v>3256</v>
      </c>
      <c r="C997" t="s">
        <v>3257</v>
      </c>
      <c r="D997" t="s">
        <v>21</v>
      </c>
      <c r="E997" t="s">
        <v>1060</v>
      </c>
      <c r="F997" t="s">
        <v>23</v>
      </c>
      <c r="G997" t="s">
        <v>24</v>
      </c>
      <c r="H997" t="s">
        <v>76</v>
      </c>
      <c r="I997" t="s">
        <v>41</v>
      </c>
      <c r="J997">
        <v>976722513</v>
      </c>
      <c r="K997" t="s">
        <v>3258</v>
      </c>
      <c r="L997" t="s">
        <v>28</v>
      </c>
      <c r="M997" t="s">
        <v>29</v>
      </c>
      <c r="N997">
        <f>IF($R997="網路報名",IF($P997="否",1,0),0)</f>
        <v>0</v>
      </c>
      <c r="O997">
        <f>IF($R997="網路報名",IF($P997="是",1,0),0)</f>
        <v>0</v>
      </c>
      <c r="P997" t="s">
        <v>29</v>
      </c>
      <c r="R997" t="s">
        <v>1045</v>
      </c>
      <c r="T997" t="s">
        <v>3259</v>
      </c>
      <c r="U997">
        <f>IF($R997="志工",$AC997*2,IF($R997="網路報名",$AC997,0))</f>
        <v>0</v>
      </c>
      <c r="V997" t="s">
        <v>5002</v>
      </c>
      <c r="W997" t="s">
        <v>5004</v>
      </c>
      <c r="X997" s="25" t="s">
        <v>3292</v>
      </c>
      <c r="Y997">
        <v>2</v>
      </c>
      <c r="Z997">
        <v>107</v>
      </c>
      <c r="AA997">
        <v>1</v>
      </c>
      <c r="AB997">
        <v>1</v>
      </c>
      <c r="AC997">
        <v>10</v>
      </c>
      <c r="AE997" s="74" t="str">
        <f t="shared" si="341"/>
        <v>b05106011馮家誼</v>
      </c>
      <c r="AF997" s="74">
        <f t="shared" si="330"/>
        <v>0</v>
      </c>
      <c r="AG997" s="74">
        <f t="shared" si="342"/>
        <v>0</v>
      </c>
      <c r="AH997" s="74">
        <f t="shared" si="331"/>
        <v>0</v>
      </c>
      <c r="AI997" s="74">
        <f t="shared" si="332"/>
        <v>0</v>
      </c>
      <c r="AJ997" s="74">
        <f t="shared" si="333"/>
        <v>1</v>
      </c>
      <c r="AK997" s="74">
        <f t="shared" si="334"/>
        <v>0</v>
      </c>
      <c r="AL997" s="73" t="str">
        <f t="shared" si="335"/>
        <v>系</v>
      </c>
      <c r="AM997" s="73" t="str">
        <f>IF($F997="學生",VLOOKUP($H997,系所名稱!$B$1:$D$122,3,FALSE),"非在校生")</f>
        <v>會計</v>
      </c>
      <c r="AN997" s="74" t="str">
        <f t="shared" si="336"/>
        <v>會計系</v>
      </c>
      <c r="AO997" s="74" t="str">
        <f t="shared" si="337"/>
        <v>會計系</v>
      </c>
    </row>
    <row r="998" spans="1:41">
      <c r="B998" t="s">
        <v>5203</v>
      </c>
      <c r="F998" t="s">
        <v>5235</v>
      </c>
      <c r="G998" t="s">
        <v>5240</v>
      </c>
      <c r="I998" t="s">
        <v>5243</v>
      </c>
      <c r="P998" t="s">
        <v>29</v>
      </c>
      <c r="R998" t="s">
        <v>5008</v>
      </c>
      <c r="T998" t="s">
        <v>2767</v>
      </c>
      <c r="V998" t="s">
        <v>5232</v>
      </c>
      <c r="W998" t="s">
        <v>5233</v>
      </c>
      <c r="X998" s="25" t="s">
        <v>5234</v>
      </c>
      <c r="Y998">
        <v>2</v>
      </c>
      <c r="Z998">
        <v>107</v>
      </c>
      <c r="AA998">
        <v>1</v>
      </c>
      <c r="AB998">
        <v>0</v>
      </c>
      <c r="AC998">
        <v>0</v>
      </c>
      <c r="AE998" s="74" t="str">
        <f t="shared" si="341"/>
        <v>其他馮國鈞</v>
      </c>
      <c r="AF998" s="74">
        <f t="shared" si="330"/>
        <v>0</v>
      </c>
      <c r="AG998" s="74">
        <f t="shared" si="342"/>
        <v>1</v>
      </c>
      <c r="AH998" s="74">
        <f t="shared" si="331"/>
        <v>0</v>
      </c>
      <c r="AI998" s="74">
        <f t="shared" si="332"/>
        <v>0</v>
      </c>
      <c r="AJ998" s="74">
        <f t="shared" si="333"/>
        <v>0</v>
      </c>
      <c r="AK998" s="74">
        <f t="shared" si="334"/>
        <v>0</v>
      </c>
      <c r="AL998" s="73" t="str">
        <f t="shared" si="335"/>
        <v>其他</v>
      </c>
      <c r="AM998" s="73" t="str">
        <f>IF($F998="學生",VLOOKUP($H998,系所名稱!$B$1:$D$122,3,FALSE),"非在校生")</f>
        <v>非在校生</v>
      </c>
      <c r="AN998" s="74" t="str">
        <f t="shared" si="336"/>
        <v>其他</v>
      </c>
      <c r="AO998" s="74" t="str">
        <f t="shared" si="337"/>
        <v>其他</v>
      </c>
    </row>
    <row r="999" spans="1:41">
      <c r="A999" t="s">
        <v>5592</v>
      </c>
      <c r="B999" t="s">
        <v>5593</v>
      </c>
      <c r="C999" t="s">
        <v>5594</v>
      </c>
      <c r="D999" t="s">
        <v>38</v>
      </c>
      <c r="E999" t="s">
        <v>5595</v>
      </c>
      <c r="F999" t="s">
        <v>23</v>
      </c>
      <c r="G999" t="s">
        <v>67</v>
      </c>
      <c r="H999" t="s">
        <v>1359</v>
      </c>
      <c r="I999" t="s">
        <v>41</v>
      </c>
      <c r="J999">
        <v>975493138</v>
      </c>
      <c r="K999" t="s">
        <v>5596</v>
      </c>
      <c r="L999" t="s">
        <v>28</v>
      </c>
      <c r="M999" t="s">
        <v>30</v>
      </c>
      <c r="N999" t="s">
        <v>4952</v>
      </c>
      <c r="P999" t="s">
        <v>29</v>
      </c>
      <c r="R999" t="s">
        <v>5385</v>
      </c>
      <c r="S999" t="s">
        <v>5597</v>
      </c>
      <c r="T999" t="s">
        <v>5598</v>
      </c>
      <c r="U999">
        <v>6</v>
      </c>
      <c r="V999" t="s">
        <v>5386</v>
      </c>
      <c r="W999" t="s">
        <v>5387</v>
      </c>
      <c r="X999" s="25" t="s">
        <v>5388</v>
      </c>
      <c r="Y999">
        <v>2</v>
      </c>
      <c r="Z999">
        <v>107</v>
      </c>
      <c r="AA999">
        <v>1</v>
      </c>
      <c r="AB999">
        <v>1</v>
      </c>
      <c r="AC999">
        <v>10</v>
      </c>
      <c r="AD999" t="s">
        <v>30</v>
      </c>
      <c r="AE999" s="74" t="str">
        <f t="shared" si="341"/>
        <v>b04605094黃  凡</v>
      </c>
      <c r="AF999" s="74">
        <f t="shared" si="330"/>
        <v>0</v>
      </c>
      <c r="AG999" s="74">
        <f t="shared" si="342"/>
        <v>1</v>
      </c>
      <c r="AH999" s="74">
        <f t="shared" si="331"/>
        <v>10</v>
      </c>
      <c r="AI999" s="74">
        <f t="shared" si="332"/>
        <v>0</v>
      </c>
      <c r="AJ999" s="74">
        <f t="shared" si="333"/>
        <v>0</v>
      </c>
      <c r="AK999" s="74">
        <f t="shared" si="334"/>
        <v>0</v>
      </c>
      <c r="AL999" s="73" t="str">
        <f t="shared" si="335"/>
        <v>系</v>
      </c>
      <c r="AM999" s="73" t="str">
        <f>IF($F999="學生",VLOOKUP($H999,系所名稱!$B$1:$D$122,3,FALSE),"非在校生")</f>
        <v>其他</v>
      </c>
      <c r="AN999" s="74" t="str">
        <f t="shared" si="336"/>
        <v>其他系所</v>
      </c>
      <c r="AO999" s="74" t="str">
        <f t="shared" si="337"/>
        <v>其他系所</v>
      </c>
    </row>
    <row r="1000" spans="1:41">
      <c r="A1000" t="s">
        <v>880</v>
      </c>
      <c r="B1000" t="s">
        <v>889</v>
      </c>
      <c r="C1000" t="s">
        <v>890</v>
      </c>
      <c r="D1000" t="s">
        <v>38</v>
      </c>
      <c r="E1000" t="s">
        <v>891</v>
      </c>
      <c r="F1000" t="s">
        <v>23</v>
      </c>
      <c r="G1000" t="s">
        <v>24</v>
      </c>
      <c r="H1000" t="s">
        <v>246</v>
      </c>
      <c r="I1000" t="s">
        <v>41</v>
      </c>
      <c r="J1000">
        <v>975243307</v>
      </c>
      <c r="L1000" t="s">
        <v>28</v>
      </c>
      <c r="M1000" t="s">
        <v>29</v>
      </c>
      <c r="N1000">
        <f t="shared" ref="N1000:N1007" si="343">IF($R1000="網路報名",IF($P1000="否",1,0),0)</f>
        <v>0</v>
      </c>
      <c r="O1000">
        <f t="shared" ref="O1000:O1007" si="344">IF($R1000="網路報名",IF($P1000="是",1,0),0)</f>
        <v>0</v>
      </c>
      <c r="P1000" t="s">
        <v>29</v>
      </c>
      <c r="R1000" t="s">
        <v>853</v>
      </c>
      <c r="T1000" t="s">
        <v>892</v>
      </c>
      <c r="U1000">
        <f t="shared" ref="U1000:U1007" si="345">IF($R1000="志工",$AC1000*2,IF($R1000="網路報名",$AC1000,0))</f>
        <v>0</v>
      </c>
      <c r="V1000" t="s">
        <v>5002</v>
      </c>
      <c r="W1000" t="s">
        <v>5004</v>
      </c>
      <c r="X1000" s="25" t="s">
        <v>778</v>
      </c>
      <c r="Y1000">
        <v>2</v>
      </c>
      <c r="Z1000">
        <v>107</v>
      </c>
      <c r="AA1000">
        <v>1</v>
      </c>
      <c r="AB1000">
        <v>1</v>
      </c>
      <c r="AC1000">
        <v>10</v>
      </c>
      <c r="AE1000" s="74" t="str">
        <f t="shared" si="341"/>
        <v>b04701209黃子芸</v>
      </c>
      <c r="AF1000" s="74">
        <f t="shared" ref="AF1000:AF1063" si="346">IF($R1000="網路報名",IF($P1000="否",1,0),0)</f>
        <v>0</v>
      </c>
      <c r="AG1000" s="74">
        <f t="shared" si="342"/>
        <v>0</v>
      </c>
      <c r="AH1000" s="74">
        <f t="shared" ref="AH1000:AH1063" si="347">IF(R1000="志工",AC1000*2,IF(AG1000=1,AC1000,0))</f>
        <v>0</v>
      </c>
      <c r="AI1000" s="74">
        <f t="shared" ref="AI1000:AI1063" si="348">IF(AB1000=1,IF(AF1000=1,1,0),0)</f>
        <v>0</v>
      </c>
      <c r="AJ1000" s="74">
        <f t="shared" ref="AJ1000:AJ1063" si="349">IF(R1000="現場報名",1,0)</f>
        <v>1</v>
      </c>
      <c r="AK1000" s="74">
        <f t="shared" ref="AK1000:AK1063" si="350">IF(R1000="志工",1,0)</f>
        <v>0</v>
      </c>
      <c r="AL1000" s="73" t="str">
        <f t="shared" ref="AL1000:AL1063" si="351">IF($F1000="學生",IF($I1000="學士班","系","所"),"其他")</f>
        <v>系</v>
      </c>
      <c r="AM1000" s="73" t="str">
        <f>IF($F1000="學生",VLOOKUP($H1000,系所名稱!$B$1:$D$122,3,FALSE),"非在校生")</f>
        <v>工管</v>
      </c>
      <c r="AN1000" s="74" t="str">
        <f t="shared" ref="AN1000:AN1063" si="352">IF($AM1000="EMBA","EMBA",IF($AM1000="GMBA","GMBA",IF($AM1000="EiMBA","EiMBA",IF($AM1000="其他","其他系所",IF($AM1000="非在校生","其他",CONCATENATE($AM1000,$AL1000))))))</f>
        <v>工管系</v>
      </c>
      <c r="AO1000" s="74" t="str">
        <f t="shared" ref="AO1000:AO1063" si="353">IF($AN1000="會計所","會研所",$AN1000)</f>
        <v>工管系</v>
      </c>
    </row>
    <row r="1001" spans="1:41">
      <c r="A1001" t="s">
        <v>1251</v>
      </c>
      <c r="B1001" t="s">
        <v>889</v>
      </c>
      <c r="C1001" t="s">
        <v>890</v>
      </c>
      <c r="D1001" t="s">
        <v>21</v>
      </c>
      <c r="E1001" t="s">
        <v>891</v>
      </c>
      <c r="F1001" t="s">
        <v>23</v>
      </c>
      <c r="G1001" t="s">
        <v>24</v>
      </c>
      <c r="H1001" t="s">
        <v>246</v>
      </c>
      <c r="I1001" t="s">
        <v>41</v>
      </c>
      <c r="J1001">
        <v>975243307</v>
      </c>
      <c r="K1001" t="s">
        <v>1252</v>
      </c>
      <c r="L1001" t="s">
        <v>28</v>
      </c>
      <c r="M1001" t="s">
        <v>30</v>
      </c>
      <c r="N1001">
        <f t="shared" si="343"/>
        <v>0</v>
      </c>
      <c r="O1001">
        <f t="shared" si="344"/>
        <v>1</v>
      </c>
      <c r="P1001" t="s">
        <v>29</v>
      </c>
      <c r="R1001" t="s">
        <v>31</v>
      </c>
      <c r="S1001" t="s">
        <v>1253</v>
      </c>
      <c r="T1001" t="s">
        <v>892</v>
      </c>
      <c r="U1001">
        <f t="shared" si="345"/>
        <v>10</v>
      </c>
      <c r="V1001" t="s">
        <v>5002</v>
      </c>
      <c r="W1001" t="s">
        <v>5004</v>
      </c>
      <c r="X1001" s="25" t="s">
        <v>1192</v>
      </c>
      <c r="Y1001">
        <v>2</v>
      </c>
      <c r="Z1001">
        <v>107</v>
      </c>
      <c r="AA1001">
        <v>1</v>
      </c>
      <c r="AB1001">
        <v>1</v>
      </c>
      <c r="AC1001">
        <v>10</v>
      </c>
      <c r="AD1001" t="s">
        <v>29</v>
      </c>
      <c r="AE1001" s="74" t="str">
        <f t="shared" si="341"/>
        <v>b04701209黃子芸</v>
      </c>
      <c r="AF1001" s="74">
        <f t="shared" si="346"/>
        <v>0</v>
      </c>
      <c r="AG1001" s="74">
        <f t="shared" si="342"/>
        <v>1</v>
      </c>
      <c r="AH1001" s="74">
        <f t="shared" si="347"/>
        <v>10</v>
      </c>
      <c r="AI1001" s="74">
        <f t="shared" si="348"/>
        <v>0</v>
      </c>
      <c r="AJ1001" s="74">
        <f t="shared" si="349"/>
        <v>0</v>
      </c>
      <c r="AK1001" s="74">
        <f t="shared" si="350"/>
        <v>0</v>
      </c>
      <c r="AL1001" s="73" t="str">
        <f t="shared" si="351"/>
        <v>系</v>
      </c>
      <c r="AM1001" s="73" t="str">
        <f>IF($F1001="學生",VLOOKUP($H1001,系所名稱!$B$1:$D$122,3,FALSE),"非在校生")</f>
        <v>工管</v>
      </c>
      <c r="AN1001" s="74" t="str">
        <f t="shared" si="352"/>
        <v>工管系</v>
      </c>
      <c r="AO1001" s="74" t="str">
        <f t="shared" si="353"/>
        <v>工管系</v>
      </c>
    </row>
    <row r="1002" spans="1:41">
      <c r="A1002" t="s">
        <v>1586</v>
      </c>
      <c r="B1002" t="s">
        <v>889</v>
      </c>
      <c r="C1002" t="s">
        <v>890</v>
      </c>
      <c r="D1002" t="s">
        <v>21</v>
      </c>
      <c r="E1002" t="s">
        <v>891</v>
      </c>
      <c r="F1002" t="s">
        <v>23</v>
      </c>
      <c r="G1002" t="s">
        <v>24</v>
      </c>
      <c r="H1002" t="s">
        <v>246</v>
      </c>
      <c r="I1002" t="s">
        <v>41</v>
      </c>
      <c r="J1002">
        <v>975243307</v>
      </c>
      <c r="L1002" t="s">
        <v>28</v>
      </c>
      <c r="M1002" t="s">
        <v>30</v>
      </c>
      <c r="N1002">
        <f t="shared" si="343"/>
        <v>1</v>
      </c>
      <c r="O1002">
        <f t="shared" si="344"/>
        <v>0</v>
      </c>
      <c r="P1002" t="s">
        <v>30</v>
      </c>
      <c r="R1002" t="s">
        <v>31</v>
      </c>
      <c r="S1002" t="s">
        <v>1253</v>
      </c>
      <c r="T1002" t="s">
        <v>892</v>
      </c>
      <c r="U1002">
        <f t="shared" si="345"/>
        <v>10</v>
      </c>
      <c r="V1002" t="s">
        <v>5002</v>
      </c>
      <c r="W1002" t="s">
        <v>5004</v>
      </c>
      <c r="X1002" s="25" t="s">
        <v>1567</v>
      </c>
      <c r="Y1002">
        <v>2</v>
      </c>
      <c r="Z1002">
        <v>107</v>
      </c>
      <c r="AA1002">
        <v>1</v>
      </c>
      <c r="AB1002">
        <v>1</v>
      </c>
      <c r="AC1002">
        <v>10</v>
      </c>
      <c r="AE1002" s="74" t="str">
        <f t="shared" si="341"/>
        <v>b04701209黃子芸</v>
      </c>
      <c r="AF1002" s="74">
        <f t="shared" si="346"/>
        <v>1</v>
      </c>
      <c r="AG1002" s="74">
        <f t="shared" si="342"/>
        <v>0</v>
      </c>
      <c r="AH1002" s="74">
        <f t="shared" si="347"/>
        <v>0</v>
      </c>
      <c r="AI1002" s="74">
        <f t="shared" si="348"/>
        <v>1</v>
      </c>
      <c r="AJ1002" s="74">
        <f t="shared" si="349"/>
        <v>0</v>
      </c>
      <c r="AK1002" s="74">
        <f t="shared" si="350"/>
        <v>0</v>
      </c>
      <c r="AL1002" s="73" t="str">
        <f t="shared" si="351"/>
        <v>系</v>
      </c>
      <c r="AM1002" s="73" t="str">
        <f>IF($F1002="學生",VLOOKUP($H1002,系所名稱!$B$1:$D$122,3,FALSE),"非在校生")</f>
        <v>工管</v>
      </c>
      <c r="AN1002" s="74" t="str">
        <f t="shared" si="352"/>
        <v>工管系</v>
      </c>
      <c r="AO1002" s="74" t="str">
        <f t="shared" si="353"/>
        <v>工管系</v>
      </c>
    </row>
    <row r="1003" spans="1:41">
      <c r="A1003" t="s">
        <v>1587</v>
      </c>
      <c r="B1003" t="s">
        <v>1588</v>
      </c>
      <c r="C1003" t="s">
        <v>1589</v>
      </c>
      <c r="D1003" t="s">
        <v>21</v>
      </c>
      <c r="E1003" t="s">
        <v>1590</v>
      </c>
      <c r="F1003" t="s">
        <v>23</v>
      </c>
      <c r="G1003" t="s">
        <v>24</v>
      </c>
      <c r="H1003" t="s">
        <v>187</v>
      </c>
      <c r="I1003" t="s">
        <v>41</v>
      </c>
      <c r="J1003">
        <v>978679086</v>
      </c>
      <c r="K1003" t="s">
        <v>1591</v>
      </c>
      <c r="L1003" t="s">
        <v>28</v>
      </c>
      <c r="M1003" t="s">
        <v>30</v>
      </c>
      <c r="N1003">
        <f t="shared" si="343"/>
        <v>1</v>
      </c>
      <c r="O1003">
        <f t="shared" si="344"/>
        <v>0</v>
      </c>
      <c r="P1003" t="s">
        <v>30</v>
      </c>
      <c r="R1003" t="s">
        <v>31</v>
      </c>
      <c r="S1003" t="s">
        <v>1592</v>
      </c>
      <c r="T1003" t="s">
        <v>1593</v>
      </c>
      <c r="U1003">
        <f t="shared" si="345"/>
        <v>10</v>
      </c>
      <c r="V1003" t="s">
        <v>5002</v>
      </c>
      <c r="W1003" t="s">
        <v>5004</v>
      </c>
      <c r="X1003" s="25" t="s">
        <v>1567</v>
      </c>
      <c r="Y1003">
        <v>2</v>
      </c>
      <c r="Z1003">
        <v>107</v>
      </c>
      <c r="AA1003">
        <v>1</v>
      </c>
      <c r="AB1003">
        <v>1</v>
      </c>
      <c r="AC1003">
        <v>10</v>
      </c>
      <c r="AE1003" s="74" t="str">
        <f t="shared" si="341"/>
        <v>b05701147黃子倫</v>
      </c>
      <c r="AF1003" s="74">
        <f t="shared" si="346"/>
        <v>1</v>
      </c>
      <c r="AG1003" s="74">
        <f t="shared" si="342"/>
        <v>0</v>
      </c>
      <c r="AH1003" s="74">
        <f t="shared" si="347"/>
        <v>0</v>
      </c>
      <c r="AI1003" s="74">
        <f t="shared" si="348"/>
        <v>1</v>
      </c>
      <c r="AJ1003" s="74">
        <f t="shared" si="349"/>
        <v>0</v>
      </c>
      <c r="AK1003" s="74">
        <f t="shared" si="350"/>
        <v>0</v>
      </c>
      <c r="AL1003" s="73" t="str">
        <f t="shared" si="351"/>
        <v>系</v>
      </c>
      <c r="AM1003" s="73" t="str">
        <f>IF($F1003="學生",VLOOKUP($H1003,系所名稱!$B$1:$D$122,3,FALSE),"非在校生")</f>
        <v>工管</v>
      </c>
      <c r="AN1003" s="74" t="str">
        <f t="shared" si="352"/>
        <v>工管系</v>
      </c>
      <c r="AO1003" s="74" t="str">
        <f t="shared" si="353"/>
        <v>工管系</v>
      </c>
    </row>
    <row r="1004" spans="1:41">
      <c r="A1004" t="s">
        <v>1541</v>
      </c>
      <c r="B1004" t="s">
        <v>1542</v>
      </c>
      <c r="C1004" t="s">
        <v>1543</v>
      </c>
      <c r="D1004" t="s">
        <v>21</v>
      </c>
      <c r="E1004" t="s">
        <v>1544</v>
      </c>
      <c r="F1004" t="s">
        <v>23</v>
      </c>
      <c r="G1004" t="s">
        <v>24</v>
      </c>
      <c r="H1004" t="s">
        <v>76</v>
      </c>
      <c r="I1004" t="s">
        <v>41</v>
      </c>
      <c r="J1004">
        <v>983538177</v>
      </c>
      <c r="L1004" t="s">
        <v>28</v>
      </c>
      <c r="M1004" t="s">
        <v>29</v>
      </c>
      <c r="N1004">
        <f t="shared" si="343"/>
        <v>0</v>
      </c>
      <c r="O1004">
        <f t="shared" si="344"/>
        <v>0</v>
      </c>
      <c r="P1004" t="s">
        <v>29</v>
      </c>
      <c r="R1004" t="s">
        <v>1045</v>
      </c>
      <c r="T1004" t="s">
        <v>1545</v>
      </c>
      <c r="U1004">
        <f t="shared" si="345"/>
        <v>0</v>
      </c>
      <c r="V1004" t="s">
        <v>5002</v>
      </c>
      <c r="W1004" t="s">
        <v>5004</v>
      </c>
      <c r="X1004" s="25" t="s">
        <v>1285</v>
      </c>
      <c r="Y1004">
        <v>2</v>
      </c>
      <c r="Z1004">
        <v>107</v>
      </c>
      <c r="AA1004">
        <v>1</v>
      </c>
      <c r="AB1004">
        <v>1</v>
      </c>
      <c r="AC1004">
        <v>10</v>
      </c>
      <c r="AE1004" s="74" t="str">
        <f t="shared" si="341"/>
        <v>B05702092黃子潔</v>
      </c>
      <c r="AF1004" s="74">
        <f t="shared" si="346"/>
        <v>0</v>
      </c>
      <c r="AG1004" s="74">
        <f t="shared" si="342"/>
        <v>0</v>
      </c>
      <c r="AH1004" s="74">
        <f t="shared" si="347"/>
        <v>0</v>
      </c>
      <c r="AI1004" s="74">
        <f t="shared" si="348"/>
        <v>0</v>
      </c>
      <c r="AJ1004" s="74">
        <f t="shared" si="349"/>
        <v>1</v>
      </c>
      <c r="AK1004" s="74">
        <f t="shared" si="350"/>
        <v>0</v>
      </c>
      <c r="AL1004" s="73" t="str">
        <f t="shared" si="351"/>
        <v>系</v>
      </c>
      <c r="AM1004" s="73" t="str">
        <f>IF($F1004="學生",VLOOKUP($H1004,系所名稱!$B$1:$D$122,3,FALSE),"非在校生")</f>
        <v>會計</v>
      </c>
      <c r="AN1004" s="74" t="str">
        <f t="shared" si="352"/>
        <v>會計系</v>
      </c>
      <c r="AO1004" s="74" t="str">
        <f t="shared" si="353"/>
        <v>會計系</v>
      </c>
    </row>
    <row r="1005" spans="1:41">
      <c r="A1005" t="s">
        <v>1594</v>
      </c>
      <c r="B1005" t="s">
        <v>1595</v>
      </c>
      <c r="C1005" t="s">
        <v>1596</v>
      </c>
      <c r="D1005" t="s">
        <v>21</v>
      </c>
      <c r="E1005" t="s">
        <v>771</v>
      </c>
      <c r="F1005" t="s">
        <v>23</v>
      </c>
      <c r="G1005" t="s">
        <v>24</v>
      </c>
      <c r="H1005" t="s">
        <v>257</v>
      </c>
      <c r="I1005" t="s">
        <v>41</v>
      </c>
      <c r="J1005">
        <v>926530898</v>
      </c>
      <c r="K1005" t="s">
        <v>1597</v>
      </c>
      <c r="L1005" t="s">
        <v>28</v>
      </c>
      <c r="M1005" t="s">
        <v>29</v>
      </c>
      <c r="N1005">
        <f t="shared" si="343"/>
        <v>1</v>
      </c>
      <c r="O1005">
        <f t="shared" si="344"/>
        <v>0</v>
      </c>
      <c r="P1005" t="s">
        <v>30</v>
      </c>
      <c r="R1005" t="s">
        <v>31</v>
      </c>
      <c r="S1005" t="s">
        <v>1598</v>
      </c>
      <c r="T1005" t="s">
        <v>1599</v>
      </c>
      <c r="U1005">
        <f t="shared" si="345"/>
        <v>10</v>
      </c>
      <c r="V1005" t="s">
        <v>5002</v>
      </c>
      <c r="W1005" t="s">
        <v>5004</v>
      </c>
      <c r="X1005" s="25" t="s">
        <v>1567</v>
      </c>
      <c r="Y1005">
        <v>2</v>
      </c>
      <c r="Z1005">
        <v>107</v>
      </c>
      <c r="AA1005">
        <v>1</v>
      </c>
      <c r="AB1005">
        <v>1</v>
      </c>
      <c r="AC1005">
        <v>10</v>
      </c>
      <c r="AE1005" s="74" t="str">
        <f t="shared" si="341"/>
        <v>b05703108黃加陽</v>
      </c>
      <c r="AF1005" s="74">
        <f t="shared" si="346"/>
        <v>1</v>
      </c>
      <c r="AG1005" s="74">
        <f t="shared" si="342"/>
        <v>0</v>
      </c>
      <c r="AH1005" s="74">
        <f t="shared" si="347"/>
        <v>0</v>
      </c>
      <c r="AI1005" s="74">
        <f t="shared" si="348"/>
        <v>1</v>
      </c>
      <c r="AJ1005" s="74">
        <f t="shared" si="349"/>
        <v>0</v>
      </c>
      <c r="AK1005" s="74">
        <f t="shared" si="350"/>
        <v>0</v>
      </c>
      <c r="AL1005" s="73" t="str">
        <f t="shared" si="351"/>
        <v>系</v>
      </c>
      <c r="AM1005" s="73" t="str">
        <f>IF($F1005="學生",VLOOKUP($H1005,系所名稱!$B$1:$D$122,3,FALSE),"非在校生")</f>
        <v>財金</v>
      </c>
      <c r="AN1005" s="74" t="str">
        <f t="shared" si="352"/>
        <v>財金系</v>
      </c>
      <c r="AO1005" s="74" t="str">
        <f t="shared" si="353"/>
        <v>財金系</v>
      </c>
    </row>
    <row r="1006" spans="1:41">
      <c r="A1006" t="s">
        <v>2834</v>
      </c>
      <c r="B1006" t="s">
        <v>1595</v>
      </c>
      <c r="C1006" t="s">
        <v>1596</v>
      </c>
      <c r="D1006" t="s">
        <v>21</v>
      </c>
      <c r="E1006" t="s">
        <v>771</v>
      </c>
      <c r="F1006" t="s">
        <v>23</v>
      </c>
      <c r="G1006" t="s">
        <v>24</v>
      </c>
      <c r="H1006" t="s">
        <v>257</v>
      </c>
      <c r="I1006" t="s">
        <v>41</v>
      </c>
      <c r="J1006">
        <v>926530898</v>
      </c>
      <c r="K1006" t="s">
        <v>1597</v>
      </c>
      <c r="L1006" t="s">
        <v>28</v>
      </c>
      <c r="M1006" t="s">
        <v>29</v>
      </c>
      <c r="N1006">
        <f t="shared" si="343"/>
        <v>0</v>
      </c>
      <c r="O1006">
        <f t="shared" si="344"/>
        <v>1</v>
      </c>
      <c r="P1006" t="s">
        <v>4983</v>
      </c>
      <c r="R1006" t="s">
        <v>2794</v>
      </c>
      <c r="S1006" t="s">
        <v>1598</v>
      </c>
      <c r="T1006" t="s">
        <v>1599</v>
      </c>
      <c r="U1006">
        <f t="shared" si="345"/>
        <v>10</v>
      </c>
      <c r="V1006" t="s">
        <v>5002</v>
      </c>
      <c r="W1006" t="s">
        <v>5004</v>
      </c>
      <c r="X1006" s="25" t="s">
        <v>3292</v>
      </c>
      <c r="Y1006">
        <v>2</v>
      </c>
      <c r="Z1006">
        <v>107</v>
      </c>
      <c r="AA1006">
        <v>1</v>
      </c>
      <c r="AB1006">
        <v>1</v>
      </c>
      <c r="AC1006">
        <v>10</v>
      </c>
      <c r="AD1006" t="s">
        <v>29</v>
      </c>
      <c r="AE1006" s="74" t="str">
        <f t="shared" si="341"/>
        <v>b05703108黃加陽</v>
      </c>
      <c r="AF1006" s="74">
        <f t="shared" si="346"/>
        <v>0</v>
      </c>
      <c r="AG1006" s="74">
        <f t="shared" si="342"/>
        <v>1</v>
      </c>
      <c r="AH1006" s="74">
        <f t="shared" si="347"/>
        <v>10</v>
      </c>
      <c r="AI1006" s="74">
        <f t="shared" si="348"/>
        <v>0</v>
      </c>
      <c r="AJ1006" s="74">
        <f t="shared" si="349"/>
        <v>0</v>
      </c>
      <c r="AK1006" s="74">
        <f t="shared" si="350"/>
        <v>0</v>
      </c>
      <c r="AL1006" s="73" t="str">
        <f t="shared" si="351"/>
        <v>系</v>
      </c>
      <c r="AM1006" s="73" t="str">
        <f>IF($F1006="學生",VLOOKUP($H1006,系所名稱!$B$1:$D$122,3,FALSE),"非在校生")</f>
        <v>財金</v>
      </c>
      <c r="AN1006" s="74" t="str">
        <f t="shared" si="352"/>
        <v>財金系</v>
      </c>
      <c r="AO1006" s="74" t="str">
        <f t="shared" si="353"/>
        <v>財金系</v>
      </c>
    </row>
    <row r="1007" spans="1:41">
      <c r="A1007" t="s">
        <v>4092</v>
      </c>
      <c r="B1007" t="s">
        <v>1595</v>
      </c>
      <c r="C1007" t="s">
        <v>1596</v>
      </c>
      <c r="D1007" t="s">
        <v>21</v>
      </c>
      <c r="E1007" t="s">
        <v>771</v>
      </c>
      <c r="F1007" t="s">
        <v>23</v>
      </c>
      <c r="G1007" t="s">
        <v>24</v>
      </c>
      <c r="H1007" t="s">
        <v>257</v>
      </c>
      <c r="I1007" t="s">
        <v>41</v>
      </c>
      <c r="J1007">
        <v>926530898</v>
      </c>
      <c r="K1007" t="s">
        <v>1597</v>
      </c>
      <c r="L1007" t="s">
        <v>28</v>
      </c>
      <c r="M1007" t="s">
        <v>29</v>
      </c>
      <c r="N1007">
        <f t="shared" si="343"/>
        <v>0</v>
      </c>
      <c r="O1007">
        <f t="shared" si="344"/>
        <v>1</v>
      </c>
      <c r="P1007" t="s">
        <v>29</v>
      </c>
      <c r="R1007" t="s">
        <v>3588</v>
      </c>
      <c r="S1007" t="s">
        <v>1598</v>
      </c>
      <c r="T1007" t="s">
        <v>1599</v>
      </c>
      <c r="U1007">
        <f t="shared" si="345"/>
        <v>10</v>
      </c>
      <c r="V1007" t="s">
        <v>5002</v>
      </c>
      <c r="W1007" t="s">
        <v>5004</v>
      </c>
      <c r="X1007" s="25" t="s">
        <v>3816</v>
      </c>
      <c r="Y1007">
        <v>2</v>
      </c>
      <c r="Z1007">
        <v>107</v>
      </c>
      <c r="AA1007">
        <v>1</v>
      </c>
      <c r="AB1007">
        <v>1</v>
      </c>
      <c r="AC1007">
        <v>10</v>
      </c>
      <c r="AD1007" t="s">
        <v>29</v>
      </c>
      <c r="AE1007" s="74" t="str">
        <f t="shared" si="341"/>
        <v>b05703108黃加陽</v>
      </c>
      <c r="AF1007" s="74">
        <f t="shared" si="346"/>
        <v>0</v>
      </c>
      <c r="AG1007" s="74">
        <f t="shared" si="342"/>
        <v>1</v>
      </c>
      <c r="AH1007" s="74">
        <f t="shared" si="347"/>
        <v>10</v>
      </c>
      <c r="AI1007" s="74">
        <f t="shared" si="348"/>
        <v>0</v>
      </c>
      <c r="AJ1007" s="74">
        <f t="shared" si="349"/>
        <v>0</v>
      </c>
      <c r="AK1007" s="74">
        <f t="shared" si="350"/>
        <v>0</v>
      </c>
      <c r="AL1007" s="73" t="str">
        <f t="shared" si="351"/>
        <v>系</v>
      </c>
      <c r="AM1007" s="73" t="str">
        <f>IF($F1007="學生",VLOOKUP($H1007,系所名稱!$B$1:$D$122,3,FALSE),"非在校生")</f>
        <v>財金</v>
      </c>
      <c r="AN1007" s="74" t="str">
        <f t="shared" si="352"/>
        <v>財金系</v>
      </c>
      <c r="AO1007" s="74" t="str">
        <f t="shared" si="353"/>
        <v>財金系</v>
      </c>
    </row>
    <row r="1008" spans="1:41">
      <c r="A1008" t="s">
        <v>5158</v>
      </c>
      <c r="B1008" t="s">
        <v>1595</v>
      </c>
      <c r="C1008" t="s">
        <v>1596</v>
      </c>
      <c r="D1008" t="s">
        <v>38</v>
      </c>
      <c r="E1008" t="s">
        <v>771</v>
      </c>
      <c r="F1008" t="s">
        <v>23</v>
      </c>
      <c r="G1008" t="s">
        <v>24</v>
      </c>
      <c r="H1008" t="s">
        <v>257</v>
      </c>
      <c r="I1008" t="s">
        <v>41</v>
      </c>
      <c r="J1008">
        <v>926530898</v>
      </c>
      <c r="L1008" t="s">
        <v>28</v>
      </c>
      <c r="M1008" t="s">
        <v>29</v>
      </c>
      <c r="N1008" t="s">
        <v>4952</v>
      </c>
      <c r="P1008" t="s">
        <v>29</v>
      </c>
      <c r="R1008" t="s">
        <v>5008</v>
      </c>
      <c r="T1008" t="s">
        <v>5159</v>
      </c>
      <c r="V1008" t="s">
        <v>5232</v>
      </c>
      <c r="W1008" t="s">
        <v>5233</v>
      </c>
      <c r="X1008" s="25" t="s">
        <v>5234</v>
      </c>
      <c r="Y1008">
        <v>2</v>
      </c>
      <c r="Z1008">
        <v>107</v>
      </c>
      <c r="AA1008">
        <v>1</v>
      </c>
      <c r="AB1008">
        <v>0</v>
      </c>
      <c r="AC1008">
        <v>0</v>
      </c>
      <c r="AE1008" s="74" t="str">
        <f t="shared" si="341"/>
        <v>B05703108黃加陽</v>
      </c>
      <c r="AF1008" s="74">
        <f t="shared" si="346"/>
        <v>0</v>
      </c>
      <c r="AG1008" s="74">
        <f t="shared" si="342"/>
        <v>1</v>
      </c>
      <c r="AH1008" s="74">
        <f t="shared" si="347"/>
        <v>0</v>
      </c>
      <c r="AI1008" s="74">
        <f t="shared" si="348"/>
        <v>0</v>
      </c>
      <c r="AJ1008" s="74">
        <f t="shared" si="349"/>
        <v>0</v>
      </c>
      <c r="AK1008" s="74">
        <f t="shared" si="350"/>
        <v>0</v>
      </c>
      <c r="AL1008" s="73" t="str">
        <f t="shared" si="351"/>
        <v>系</v>
      </c>
      <c r="AM1008" s="73" t="str">
        <f>IF($F1008="學生",VLOOKUP($H1008,系所名稱!$B$1:$D$122,3,FALSE),"非在校生")</f>
        <v>財金</v>
      </c>
      <c r="AN1008" s="74" t="str">
        <f t="shared" si="352"/>
        <v>財金系</v>
      </c>
      <c r="AO1008" s="74" t="str">
        <f t="shared" si="353"/>
        <v>財金系</v>
      </c>
    </row>
    <row r="1009" spans="1:41">
      <c r="A1009" t="s">
        <v>2655</v>
      </c>
      <c r="B1009" t="s">
        <v>2666</v>
      </c>
      <c r="C1009" t="s">
        <v>2667</v>
      </c>
      <c r="D1009" t="s">
        <v>21</v>
      </c>
      <c r="E1009" t="s">
        <v>2668</v>
      </c>
      <c r="F1009" t="s">
        <v>23</v>
      </c>
      <c r="G1009" t="s">
        <v>24</v>
      </c>
      <c r="H1009" t="s">
        <v>25</v>
      </c>
      <c r="I1009" t="s">
        <v>50</v>
      </c>
      <c r="J1009">
        <v>911850619</v>
      </c>
      <c r="K1009" t="s">
        <v>2669</v>
      </c>
      <c r="L1009" t="s">
        <v>28</v>
      </c>
      <c r="M1009" t="s">
        <v>29</v>
      </c>
      <c r="N1009">
        <f>IF($R1009="網路報名",IF($P1009="否",1,0),0)</f>
        <v>0</v>
      </c>
      <c r="O1009">
        <f>IF($R1009="網路報名",IF($P1009="是",1,0),0)</f>
        <v>0</v>
      </c>
      <c r="P1009" t="s">
        <v>29</v>
      </c>
      <c r="R1009" t="s">
        <v>2660</v>
      </c>
      <c r="T1009" t="s">
        <v>2670</v>
      </c>
      <c r="U1009">
        <f>IF($R1009="志工",$AC1009*2,IF($R1009="網路報名",$AC1009,0))</f>
        <v>0</v>
      </c>
      <c r="V1009" t="s">
        <v>5002</v>
      </c>
      <c r="W1009" t="s">
        <v>5004</v>
      </c>
      <c r="X1009" s="25" t="s">
        <v>1996</v>
      </c>
      <c r="Y1009">
        <v>2</v>
      </c>
      <c r="Z1009">
        <v>107</v>
      </c>
      <c r="AA1009">
        <v>1</v>
      </c>
      <c r="AB1009">
        <v>1</v>
      </c>
      <c r="AC1009">
        <v>10</v>
      </c>
      <c r="AE1009" s="74" t="str">
        <f t="shared" si="341"/>
        <v>r07741059黃平安</v>
      </c>
      <c r="AF1009" s="74">
        <f t="shared" si="346"/>
        <v>0</v>
      </c>
      <c r="AG1009" s="74">
        <f t="shared" si="342"/>
        <v>0</v>
      </c>
      <c r="AH1009" s="74">
        <f t="shared" si="347"/>
        <v>0</v>
      </c>
      <c r="AI1009" s="74">
        <f t="shared" si="348"/>
        <v>0</v>
      </c>
      <c r="AJ1009" s="74">
        <f t="shared" si="349"/>
        <v>1</v>
      </c>
      <c r="AK1009" s="74">
        <f t="shared" si="350"/>
        <v>0</v>
      </c>
      <c r="AL1009" s="73" t="str">
        <f t="shared" si="351"/>
        <v>所</v>
      </c>
      <c r="AM1009" s="73" t="str">
        <f>IF($F1009="學生",VLOOKUP($H1009,系所名稱!$B$1:$D$122,3,FALSE),"非在校生")</f>
        <v>商研</v>
      </c>
      <c r="AN1009" s="74" t="str">
        <f t="shared" si="352"/>
        <v>商研所</v>
      </c>
      <c r="AO1009" s="74" t="str">
        <f t="shared" si="353"/>
        <v>商研所</v>
      </c>
    </row>
    <row r="1010" spans="1:41">
      <c r="A1010" t="s">
        <v>3224</v>
      </c>
      <c r="B1010" t="s">
        <v>2666</v>
      </c>
      <c r="C1010" t="s">
        <v>2667</v>
      </c>
      <c r="D1010" t="s">
        <v>21</v>
      </c>
      <c r="E1010" t="s">
        <v>2668</v>
      </c>
      <c r="F1010" t="s">
        <v>23</v>
      </c>
      <c r="G1010" t="s">
        <v>24</v>
      </c>
      <c r="H1010" t="s">
        <v>25</v>
      </c>
      <c r="I1010" t="s">
        <v>50</v>
      </c>
      <c r="J1010">
        <v>911850619</v>
      </c>
      <c r="K1010" t="s">
        <v>2669</v>
      </c>
      <c r="L1010" t="s">
        <v>28</v>
      </c>
      <c r="M1010" t="s">
        <v>29</v>
      </c>
      <c r="N1010">
        <f>IF($R1010="網路報名",IF($P1010="否",1,0),0)</f>
        <v>0</v>
      </c>
      <c r="O1010">
        <f>IF($R1010="網路報名",IF($P1010="是",1,0),0)</f>
        <v>0</v>
      </c>
      <c r="P1010" t="s">
        <v>29</v>
      </c>
      <c r="R1010" t="s">
        <v>1045</v>
      </c>
      <c r="T1010" t="s">
        <v>2670</v>
      </c>
      <c r="U1010">
        <f>IF($R1010="志工",$AC1010*2,IF($R1010="網路報名",$AC1010,0))</f>
        <v>0</v>
      </c>
      <c r="V1010" t="s">
        <v>5002</v>
      </c>
      <c r="W1010" t="s">
        <v>5004</v>
      </c>
      <c r="X1010" s="25" t="s">
        <v>3292</v>
      </c>
      <c r="Y1010">
        <v>2</v>
      </c>
      <c r="Z1010">
        <v>107</v>
      </c>
      <c r="AA1010">
        <v>1</v>
      </c>
      <c r="AB1010">
        <v>1</v>
      </c>
      <c r="AC1010">
        <v>10</v>
      </c>
      <c r="AE1010" s="74" t="str">
        <f t="shared" si="341"/>
        <v>r07741059黃平安</v>
      </c>
      <c r="AF1010" s="74">
        <f t="shared" si="346"/>
        <v>0</v>
      </c>
      <c r="AG1010" s="74">
        <f t="shared" si="342"/>
        <v>0</v>
      </c>
      <c r="AH1010" s="74">
        <f t="shared" si="347"/>
        <v>0</v>
      </c>
      <c r="AI1010" s="74">
        <f t="shared" si="348"/>
        <v>0</v>
      </c>
      <c r="AJ1010" s="74">
        <f t="shared" si="349"/>
        <v>1</v>
      </c>
      <c r="AK1010" s="74">
        <f t="shared" si="350"/>
        <v>0</v>
      </c>
      <c r="AL1010" s="73" t="str">
        <f t="shared" si="351"/>
        <v>所</v>
      </c>
      <c r="AM1010" s="73" t="str">
        <f>IF($F1010="學生",VLOOKUP($H1010,系所名稱!$B$1:$D$122,3,FALSE),"非在校生")</f>
        <v>商研</v>
      </c>
      <c r="AN1010" s="74" t="str">
        <f t="shared" si="352"/>
        <v>商研所</v>
      </c>
      <c r="AO1010" s="74" t="str">
        <f t="shared" si="353"/>
        <v>商研所</v>
      </c>
    </row>
    <row r="1011" spans="1:41">
      <c r="A1011" t="s">
        <v>5187</v>
      </c>
      <c r="B1011" t="s">
        <v>2666</v>
      </c>
      <c r="C1011" t="s">
        <v>2667</v>
      </c>
      <c r="D1011" t="s">
        <v>38</v>
      </c>
      <c r="E1011" t="s">
        <v>2668</v>
      </c>
      <c r="F1011" t="s">
        <v>23</v>
      </c>
      <c r="G1011" t="s">
        <v>24</v>
      </c>
      <c r="H1011" t="s">
        <v>25</v>
      </c>
      <c r="I1011" t="s">
        <v>50</v>
      </c>
      <c r="J1011">
        <v>911850619</v>
      </c>
      <c r="K1011" t="s">
        <v>2669</v>
      </c>
      <c r="L1011" t="s">
        <v>28</v>
      </c>
      <c r="M1011" t="s">
        <v>29</v>
      </c>
      <c r="N1011" t="s">
        <v>4952</v>
      </c>
      <c r="P1011" t="s">
        <v>29</v>
      </c>
      <c r="R1011" s="78" t="s">
        <v>5008</v>
      </c>
      <c r="T1011" t="s">
        <v>5188</v>
      </c>
      <c r="V1011" t="s">
        <v>5232</v>
      </c>
      <c r="W1011" t="s">
        <v>5233</v>
      </c>
      <c r="X1011" s="25" t="s">
        <v>5234</v>
      </c>
      <c r="Y1011">
        <v>2</v>
      </c>
      <c r="Z1011">
        <v>107</v>
      </c>
      <c r="AA1011">
        <v>1</v>
      </c>
      <c r="AB1011">
        <v>0</v>
      </c>
      <c r="AC1011">
        <v>0</v>
      </c>
      <c r="AE1011" s="74" t="str">
        <f t="shared" si="341"/>
        <v>R07741059黃平安</v>
      </c>
      <c r="AF1011" s="74">
        <f t="shared" si="346"/>
        <v>0</v>
      </c>
      <c r="AG1011" s="74">
        <f t="shared" si="342"/>
        <v>1</v>
      </c>
      <c r="AH1011" s="74">
        <f t="shared" si="347"/>
        <v>0</v>
      </c>
      <c r="AI1011" s="74">
        <f t="shared" si="348"/>
        <v>0</v>
      </c>
      <c r="AJ1011" s="74">
        <f t="shared" si="349"/>
        <v>0</v>
      </c>
      <c r="AK1011" s="74">
        <f t="shared" si="350"/>
        <v>0</v>
      </c>
      <c r="AL1011" s="73" t="str">
        <f t="shared" si="351"/>
        <v>所</v>
      </c>
      <c r="AM1011" s="73" t="str">
        <f>IF($F1011="學生",VLOOKUP($H1011,系所名稱!$B$1:$D$122,3,FALSE),"非在校生")</f>
        <v>商研</v>
      </c>
      <c r="AN1011" s="74" t="str">
        <f t="shared" si="352"/>
        <v>商研所</v>
      </c>
      <c r="AO1011" s="74" t="str">
        <f t="shared" si="353"/>
        <v>商研所</v>
      </c>
    </row>
    <row r="1012" spans="1:41">
      <c r="A1012" t="s">
        <v>3255</v>
      </c>
      <c r="B1012" t="s">
        <v>3264</v>
      </c>
      <c r="C1012" t="s">
        <v>3265</v>
      </c>
      <c r="D1012" t="s">
        <v>21</v>
      </c>
      <c r="E1012" t="s">
        <v>3266</v>
      </c>
      <c r="F1012" t="s">
        <v>23</v>
      </c>
      <c r="G1012" t="s">
        <v>24</v>
      </c>
      <c r="H1012" t="s">
        <v>187</v>
      </c>
      <c r="I1012" t="s">
        <v>41</v>
      </c>
      <c r="J1012">
        <v>989381178</v>
      </c>
      <c r="K1012" t="s">
        <v>3267</v>
      </c>
      <c r="L1012" t="s">
        <v>28</v>
      </c>
      <c r="M1012" t="s">
        <v>29</v>
      </c>
      <c r="N1012">
        <f t="shared" ref="N1012:N1020" si="354">IF($R1012="網路報名",IF($P1012="否",1,0),0)</f>
        <v>0</v>
      </c>
      <c r="O1012">
        <f t="shared" ref="O1012:O1020" si="355">IF($R1012="網路報名",IF($P1012="是",1,0),0)</f>
        <v>0</v>
      </c>
      <c r="P1012" t="s">
        <v>29</v>
      </c>
      <c r="R1012" t="s">
        <v>1045</v>
      </c>
      <c r="T1012" t="s">
        <v>3268</v>
      </c>
      <c r="U1012">
        <f t="shared" ref="U1012:U1020" si="356">IF($R1012="志工",$AC1012*2,IF($R1012="網路報名",$AC1012,0))</f>
        <v>0</v>
      </c>
      <c r="V1012" t="s">
        <v>5002</v>
      </c>
      <c r="W1012" t="s">
        <v>5004</v>
      </c>
      <c r="X1012" s="25" t="s">
        <v>3292</v>
      </c>
      <c r="Y1012">
        <v>2</v>
      </c>
      <c r="Z1012">
        <v>107</v>
      </c>
      <c r="AA1012">
        <v>1</v>
      </c>
      <c r="AB1012">
        <v>1</v>
      </c>
      <c r="AC1012">
        <v>10</v>
      </c>
      <c r="AE1012" s="74" t="str">
        <f t="shared" si="341"/>
        <v>b05701104黃立丞</v>
      </c>
      <c r="AF1012" s="74">
        <f t="shared" si="346"/>
        <v>0</v>
      </c>
      <c r="AG1012" s="74">
        <f t="shared" si="342"/>
        <v>0</v>
      </c>
      <c r="AH1012" s="74">
        <f t="shared" si="347"/>
        <v>0</v>
      </c>
      <c r="AI1012" s="74">
        <f t="shared" si="348"/>
        <v>0</v>
      </c>
      <c r="AJ1012" s="74">
        <f t="shared" si="349"/>
        <v>1</v>
      </c>
      <c r="AK1012" s="74">
        <f t="shared" si="350"/>
        <v>0</v>
      </c>
      <c r="AL1012" s="73" t="str">
        <f t="shared" si="351"/>
        <v>系</v>
      </c>
      <c r="AM1012" s="73" t="str">
        <f>IF($F1012="學生",VLOOKUP($H1012,系所名稱!$B$1:$D$122,3,FALSE),"非在校生")</f>
        <v>工管</v>
      </c>
      <c r="AN1012" s="74" t="str">
        <f t="shared" si="352"/>
        <v>工管系</v>
      </c>
      <c r="AO1012" s="74" t="str">
        <f t="shared" si="353"/>
        <v>工管系</v>
      </c>
    </row>
    <row r="1013" spans="1:41">
      <c r="A1013" t="s">
        <v>1825</v>
      </c>
      <c r="B1013" t="s">
        <v>1932</v>
      </c>
      <c r="C1013" t="s">
        <v>1933</v>
      </c>
      <c r="D1013" t="s">
        <v>21</v>
      </c>
      <c r="E1013" t="s">
        <v>1934</v>
      </c>
      <c r="F1013" t="s">
        <v>23</v>
      </c>
      <c r="G1013" t="s">
        <v>24</v>
      </c>
      <c r="H1013" t="s">
        <v>257</v>
      </c>
      <c r="I1013" t="s">
        <v>41</v>
      </c>
      <c r="J1013">
        <v>229587856</v>
      </c>
      <c r="K1013" t="s">
        <v>1935</v>
      </c>
      <c r="L1013" t="s">
        <v>28</v>
      </c>
      <c r="M1013" t="s">
        <v>29</v>
      </c>
      <c r="N1013">
        <f t="shared" si="354"/>
        <v>0</v>
      </c>
      <c r="O1013">
        <f t="shared" si="355"/>
        <v>0</v>
      </c>
      <c r="P1013" t="s">
        <v>29</v>
      </c>
      <c r="R1013" t="s">
        <v>216</v>
      </c>
      <c r="T1013" t="s">
        <v>1936</v>
      </c>
      <c r="U1013">
        <f t="shared" si="356"/>
        <v>0</v>
      </c>
      <c r="V1013" t="s">
        <v>5002</v>
      </c>
      <c r="W1013" t="s">
        <v>5004</v>
      </c>
      <c r="X1013" s="25" t="s">
        <v>1567</v>
      </c>
      <c r="Y1013">
        <v>2</v>
      </c>
      <c r="Z1013">
        <v>107</v>
      </c>
      <c r="AA1013">
        <v>1</v>
      </c>
      <c r="AB1013">
        <v>1</v>
      </c>
      <c r="AC1013">
        <v>10</v>
      </c>
      <c r="AE1013" s="74" t="str">
        <f t="shared" si="341"/>
        <v>b03302341黃仲畇</v>
      </c>
      <c r="AF1013" s="74">
        <f t="shared" si="346"/>
        <v>0</v>
      </c>
      <c r="AG1013" s="74">
        <f t="shared" si="342"/>
        <v>0</v>
      </c>
      <c r="AH1013" s="74">
        <f t="shared" si="347"/>
        <v>0</v>
      </c>
      <c r="AI1013" s="74">
        <f t="shared" si="348"/>
        <v>0</v>
      </c>
      <c r="AJ1013" s="74">
        <f t="shared" si="349"/>
        <v>1</v>
      </c>
      <c r="AK1013" s="74">
        <f t="shared" si="350"/>
        <v>0</v>
      </c>
      <c r="AL1013" s="73" t="str">
        <f t="shared" si="351"/>
        <v>系</v>
      </c>
      <c r="AM1013" s="73" t="str">
        <f>IF($F1013="學生",VLOOKUP($H1013,系所名稱!$B$1:$D$122,3,FALSE),"非在校生")</f>
        <v>財金</v>
      </c>
      <c r="AN1013" s="74" t="str">
        <f t="shared" si="352"/>
        <v>財金系</v>
      </c>
      <c r="AO1013" s="74" t="str">
        <f t="shared" si="353"/>
        <v>財金系</v>
      </c>
    </row>
    <row r="1014" spans="1:41">
      <c r="A1014" t="s">
        <v>3705</v>
      </c>
      <c r="B1014" t="s">
        <v>3706</v>
      </c>
      <c r="C1014" t="s">
        <v>3707</v>
      </c>
      <c r="D1014" t="s">
        <v>38</v>
      </c>
      <c r="E1014" t="s">
        <v>3708</v>
      </c>
      <c r="F1014" t="s">
        <v>23</v>
      </c>
      <c r="G1014" t="s">
        <v>3709</v>
      </c>
      <c r="H1014" t="s">
        <v>3710</v>
      </c>
      <c r="I1014" t="s">
        <v>50</v>
      </c>
      <c r="J1014">
        <v>978352073</v>
      </c>
      <c r="K1014" t="s">
        <v>3711</v>
      </c>
      <c r="L1014" t="s">
        <v>28</v>
      </c>
      <c r="M1014" t="s">
        <v>30</v>
      </c>
      <c r="N1014">
        <f t="shared" si="354"/>
        <v>0</v>
      </c>
      <c r="O1014">
        <f t="shared" si="355"/>
        <v>1</v>
      </c>
      <c r="P1014" t="s">
        <v>29</v>
      </c>
      <c r="R1014" t="s">
        <v>31</v>
      </c>
      <c r="S1014" t="s">
        <v>3712</v>
      </c>
      <c r="T1014" t="s">
        <v>3713</v>
      </c>
      <c r="U1014">
        <f t="shared" si="356"/>
        <v>10</v>
      </c>
      <c r="V1014" t="s">
        <v>5002</v>
      </c>
      <c r="W1014" t="s">
        <v>5004</v>
      </c>
      <c r="X1014" s="25" t="s">
        <v>3481</v>
      </c>
      <c r="Y1014">
        <v>2</v>
      </c>
      <c r="Z1014">
        <v>107</v>
      </c>
      <c r="AA1014">
        <v>1</v>
      </c>
      <c r="AB1014">
        <v>1</v>
      </c>
      <c r="AC1014">
        <v>10</v>
      </c>
      <c r="AD1014" t="s">
        <v>2783</v>
      </c>
      <c r="AE1014" s="74" t="str">
        <f t="shared" si="341"/>
        <v>p07e42026黃兆營</v>
      </c>
      <c r="AF1014" s="74">
        <f t="shared" si="346"/>
        <v>0</v>
      </c>
      <c r="AG1014" s="74">
        <f t="shared" si="342"/>
        <v>1</v>
      </c>
      <c r="AH1014" s="74">
        <f t="shared" si="347"/>
        <v>10</v>
      </c>
      <c r="AI1014" s="74">
        <f t="shared" si="348"/>
        <v>0</v>
      </c>
      <c r="AJ1014" s="74">
        <f t="shared" si="349"/>
        <v>0</v>
      </c>
      <c r="AK1014" s="74">
        <f t="shared" si="350"/>
        <v>0</v>
      </c>
      <c r="AL1014" s="73" t="str">
        <f t="shared" si="351"/>
        <v>所</v>
      </c>
      <c r="AM1014" s="73" t="str">
        <f>IF($F1014="學生",VLOOKUP($H1014,系所名稱!$B$1:$D$122,3,FALSE),"非在校生")</f>
        <v>其他</v>
      </c>
      <c r="AN1014" s="74" t="str">
        <f t="shared" si="352"/>
        <v>其他系所</v>
      </c>
      <c r="AO1014" s="74" t="str">
        <f t="shared" si="353"/>
        <v>其他系所</v>
      </c>
    </row>
    <row r="1015" spans="1:41">
      <c r="A1015" t="s">
        <v>1456</v>
      </c>
      <c r="B1015" t="s">
        <v>1457</v>
      </c>
      <c r="C1015" t="s">
        <v>1458</v>
      </c>
      <c r="D1015" t="s">
        <v>21</v>
      </c>
      <c r="E1015" t="s">
        <v>1459</v>
      </c>
      <c r="F1015" t="s">
        <v>23</v>
      </c>
      <c r="G1015" t="s">
        <v>24</v>
      </c>
      <c r="H1015" t="s">
        <v>25</v>
      </c>
      <c r="I1015" t="s">
        <v>50</v>
      </c>
      <c r="J1015">
        <v>975758513</v>
      </c>
      <c r="K1015" t="s">
        <v>1460</v>
      </c>
      <c r="L1015" t="s">
        <v>28</v>
      </c>
      <c r="M1015" t="s">
        <v>30</v>
      </c>
      <c r="N1015">
        <f t="shared" si="354"/>
        <v>0</v>
      </c>
      <c r="O1015">
        <f t="shared" si="355"/>
        <v>1</v>
      </c>
      <c r="P1015" t="s">
        <v>29</v>
      </c>
      <c r="R1015" t="s">
        <v>31</v>
      </c>
      <c r="S1015" t="s">
        <v>1461</v>
      </c>
      <c r="T1015" t="s">
        <v>1462</v>
      </c>
      <c r="U1015">
        <f t="shared" si="356"/>
        <v>10</v>
      </c>
      <c r="V1015" t="s">
        <v>5002</v>
      </c>
      <c r="W1015" t="s">
        <v>5004</v>
      </c>
      <c r="X1015" s="25" t="s">
        <v>1285</v>
      </c>
      <c r="Y1015">
        <v>2</v>
      </c>
      <c r="Z1015">
        <v>107</v>
      </c>
      <c r="AA1015">
        <v>1</v>
      </c>
      <c r="AB1015">
        <v>1</v>
      </c>
      <c r="AC1015">
        <v>10</v>
      </c>
      <c r="AD1015" t="s">
        <v>29</v>
      </c>
      <c r="AE1015" s="74" t="str">
        <f t="shared" si="341"/>
        <v>r07741011黃宇晴</v>
      </c>
      <c r="AF1015" s="74">
        <f t="shared" si="346"/>
        <v>0</v>
      </c>
      <c r="AG1015" s="74">
        <f t="shared" si="342"/>
        <v>1</v>
      </c>
      <c r="AH1015" s="74">
        <f t="shared" si="347"/>
        <v>10</v>
      </c>
      <c r="AI1015" s="74">
        <f t="shared" si="348"/>
        <v>0</v>
      </c>
      <c r="AJ1015" s="74">
        <f t="shared" si="349"/>
        <v>0</v>
      </c>
      <c r="AK1015" s="74">
        <f t="shared" si="350"/>
        <v>0</v>
      </c>
      <c r="AL1015" s="73" t="str">
        <f t="shared" si="351"/>
        <v>所</v>
      </c>
      <c r="AM1015" s="73" t="str">
        <f>IF($F1015="學生",VLOOKUP($H1015,系所名稱!$B$1:$D$122,3,FALSE),"非在校生")</f>
        <v>商研</v>
      </c>
      <c r="AN1015" s="74" t="str">
        <f t="shared" si="352"/>
        <v>商研所</v>
      </c>
      <c r="AO1015" s="74" t="str">
        <f t="shared" si="353"/>
        <v>商研所</v>
      </c>
    </row>
    <row r="1016" spans="1:41">
      <c r="A1016" t="s">
        <v>995</v>
      </c>
      <c r="B1016" t="s">
        <v>996</v>
      </c>
      <c r="C1016" t="s">
        <v>997</v>
      </c>
      <c r="D1016" t="s">
        <v>38</v>
      </c>
      <c r="E1016" t="s">
        <v>998</v>
      </c>
      <c r="F1016" t="s">
        <v>23</v>
      </c>
      <c r="G1016" t="s">
        <v>99</v>
      </c>
      <c r="H1016" t="s">
        <v>999</v>
      </c>
      <c r="I1016" t="s">
        <v>41</v>
      </c>
      <c r="J1016">
        <v>911451957</v>
      </c>
      <c r="K1016" t="s">
        <v>1000</v>
      </c>
      <c r="L1016" t="s">
        <v>28</v>
      </c>
      <c r="M1016" t="s">
        <v>30</v>
      </c>
      <c r="N1016">
        <f t="shared" si="354"/>
        <v>0</v>
      </c>
      <c r="O1016">
        <f t="shared" si="355"/>
        <v>1</v>
      </c>
      <c r="P1016" t="s">
        <v>29</v>
      </c>
      <c r="R1016" t="s">
        <v>921</v>
      </c>
      <c r="S1016" t="s">
        <v>1001</v>
      </c>
      <c r="T1016" t="s">
        <v>1002</v>
      </c>
      <c r="U1016">
        <f t="shared" si="356"/>
        <v>10</v>
      </c>
      <c r="V1016" t="s">
        <v>5002</v>
      </c>
      <c r="W1016" t="s">
        <v>5004</v>
      </c>
      <c r="X1016" s="25" t="s">
        <v>923</v>
      </c>
      <c r="Y1016">
        <v>2</v>
      </c>
      <c r="Z1016">
        <v>107</v>
      </c>
      <c r="AA1016">
        <v>1</v>
      </c>
      <c r="AB1016">
        <v>1</v>
      </c>
      <c r="AC1016">
        <v>10</v>
      </c>
      <c r="AD1016" t="s">
        <v>30</v>
      </c>
      <c r="AE1016" s="74" t="str">
        <f t="shared" si="341"/>
        <v>b05201047黃至煒</v>
      </c>
      <c r="AF1016" s="74">
        <f t="shared" si="346"/>
        <v>0</v>
      </c>
      <c r="AG1016" s="74">
        <f t="shared" si="342"/>
        <v>1</v>
      </c>
      <c r="AH1016" s="74">
        <f t="shared" si="347"/>
        <v>10</v>
      </c>
      <c r="AI1016" s="74">
        <f t="shared" si="348"/>
        <v>0</v>
      </c>
      <c r="AJ1016" s="74">
        <f t="shared" si="349"/>
        <v>0</v>
      </c>
      <c r="AK1016" s="74">
        <f t="shared" si="350"/>
        <v>0</v>
      </c>
      <c r="AL1016" s="73" t="str">
        <f t="shared" si="351"/>
        <v>系</v>
      </c>
      <c r="AM1016" s="73" t="str">
        <f>IF($F1016="學生",VLOOKUP($H1016,系所名稱!$B$1:$D$122,3,FALSE),"非在校生")</f>
        <v>其他</v>
      </c>
      <c r="AN1016" s="74" t="str">
        <f t="shared" si="352"/>
        <v>其他系所</v>
      </c>
      <c r="AO1016" s="74" t="str">
        <f t="shared" si="353"/>
        <v>其他系所</v>
      </c>
    </row>
    <row r="1017" spans="1:41">
      <c r="A1017" t="s">
        <v>4093</v>
      </c>
      <c r="B1017" t="s">
        <v>996</v>
      </c>
      <c r="C1017" t="s">
        <v>997</v>
      </c>
      <c r="D1017" t="s">
        <v>38</v>
      </c>
      <c r="E1017" t="s">
        <v>998</v>
      </c>
      <c r="F1017" t="s">
        <v>23</v>
      </c>
      <c r="G1017" t="s">
        <v>99</v>
      </c>
      <c r="H1017" t="s">
        <v>999</v>
      </c>
      <c r="I1017" t="s">
        <v>41</v>
      </c>
      <c r="J1017">
        <v>911451957</v>
      </c>
      <c r="K1017" t="s">
        <v>1000</v>
      </c>
      <c r="L1017" t="s">
        <v>28</v>
      </c>
      <c r="M1017" t="s">
        <v>30</v>
      </c>
      <c r="N1017">
        <f t="shared" si="354"/>
        <v>0</v>
      </c>
      <c r="O1017">
        <f t="shared" si="355"/>
        <v>1</v>
      </c>
      <c r="P1017" t="s">
        <v>29</v>
      </c>
      <c r="R1017" t="s">
        <v>31</v>
      </c>
      <c r="S1017" t="s">
        <v>4094</v>
      </c>
      <c r="T1017" t="s">
        <v>1002</v>
      </c>
      <c r="U1017">
        <f t="shared" si="356"/>
        <v>10</v>
      </c>
      <c r="V1017" t="s">
        <v>5002</v>
      </c>
      <c r="W1017" t="s">
        <v>5004</v>
      </c>
      <c r="X1017" s="25" t="s">
        <v>3816</v>
      </c>
      <c r="Y1017">
        <v>2</v>
      </c>
      <c r="Z1017">
        <v>107</v>
      </c>
      <c r="AA1017">
        <v>1</v>
      </c>
      <c r="AB1017">
        <v>1</v>
      </c>
      <c r="AC1017">
        <v>10</v>
      </c>
      <c r="AD1017" t="s">
        <v>30</v>
      </c>
      <c r="AE1017" s="74" t="str">
        <f t="shared" si="341"/>
        <v>b05201047黃至煒</v>
      </c>
      <c r="AF1017" s="74">
        <f t="shared" si="346"/>
        <v>0</v>
      </c>
      <c r="AG1017" s="74">
        <f t="shared" si="342"/>
        <v>1</v>
      </c>
      <c r="AH1017" s="74">
        <f t="shared" si="347"/>
        <v>10</v>
      </c>
      <c r="AI1017" s="74">
        <f t="shared" si="348"/>
        <v>0</v>
      </c>
      <c r="AJ1017" s="74">
        <f t="shared" si="349"/>
        <v>0</v>
      </c>
      <c r="AK1017" s="74">
        <f t="shared" si="350"/>
        <v>0</v>
      </c>
      <c r="AL1017" s="73" t="str">
        <f t="shared" si="351"/>
        <v>系</v>
      </c>
      <c r="AM1017" s="73" t="str">
        <f>IF($F1017="學生",VLOOKUP($H1017,系所名稱!$B$1:$D$122,3,FALSE),"非在校生")</f>
        <v>其他</v>
      </c>
      <c r="AN1017" s="74" t="str">
        <f t="shared" si="352"/>
        <v>其他系所</v>
      </c>
      <c r="AO1017" s="74" t="str">
        <f t="shared" si="353"/>
        <v>其他系所</v>
      </c>
    </row>
    <row r="1018" spans="1:41">
      <c r="A1018" t="s">
        <v>1600</v>
      </c>
      <c r="B1018" t="s">
        <v>1601</v>
      </c>
      <c r="C1018" t="s">
        <v>1602</v>
      </c>
      <c r="D1018" t="s">
        <v>21</v>
      </c>
      <c r="E1018" t="s">
        <v>1603</v>
      </c>
      <c r="F1018" t="s">
        <v>23</v>
      </c>
      <c r="G1018" t="s">
        <v>24</v>
      </c>
      <c r="H1018" t="s">
        <v>40</v>
      </c>
      <c r="I1018" t="s">
        <v>50</v>
      </c>
      <c r="J1018">
        <v>908366069</v>
      </c>
      <c r="K1018" t="s">
        <v>1604</v>
      </c>
      <c r="L1018" t="s">
        <v>28</v>
      </c>
      <c r="M1018" t="s">
        <v>29</v>
      </c>
      <c r="N1018">
        <f t="shared" si="354"/>
        <v>1</v>
      </c>
      <c r="O1018">
        <f t="shared" si="355"/>
        <v>0</v>
      </c>
      <c r="P1018" t="s">
        <v>30</v>
      </c>
      <c r="R1018" t="s">
        <v>31</v>
      </c>
      <c r="S1018" t="s">
        <v>738</v>
      </c>
      <c r="T1018" t="s">
        <v>1605</v>
      </c>
      <c r="U1018">
        <f t="shared" si="356"/>
        <v>10</v>
      </c>
      <c r="V1018" t="s">
        <v>5002</v>
      </c>
      <c r="W1018" t="s">
        <v>5004</v>
      </c>
      <c r="X1018" s="25" t="s">
        <v>1567</v>
      </c>
      <c r="Y1018">
        <v>2</v>
      </c>
      <c r="Z1018">
        <v>107</v>
      </c>
      <c r="AA1018">
        <v>1</v>
      </c>
      <c r="AB1018">
        <v>1</v>
      </c>
      <c r="AC1018">
        <v>10</v>
      </c>
      <c r="AE1018" s="74" t="str">
        <f t="shared" si="341"/>
        <v>r06724083黃依亭</v>
      </c>
      <c r="AF1018" s="74">
        <f t="shared" si="346"/>
        <v>1</v>
      </c>
      <c r="AG1018" s="74">
        <f t="shared" si="342"/>
        <v>0</v>
      </c>
      <c r="AH1018" s="74">
        <f t="shared" si="347"/>
        <v>0</v>
      </c>
      <c r="AI1018" s="74">
        <f t="shared" si="348"/>
        <v>1</v>
      </c>
      <c r="AJ1018" s="74">
        <f t="shared" si="349"/>
        <v>0</v>
      </c>
      <c r="AK1018" s="74">
        <f t="shared" si="350"/>
        <v>0</v>
      </c>
      <c r="AL1018" s="73" t="str">
        <f t="shared" si="351"/>
        <v>所</v>
      </c>
      <c r="AM1018" s="73" t="str">
        <f>IF($F1018="學生",VLOOKUP($H1018,系所名稱!$B$1:$D$122,3,FALSE),"非在校生")</f>
        <v>國企</v>
      </c>
      <c r="AN1018" s="74" t="str">
        <f t="shared" si="352"/>
        <v>國企所</v>
      </c>
      <c r="AO1018" s="74" t="str">
        <f t="shared" si="353"/>
        <v>國企所</v>
      </c>
    </row>
    <row r="1019" spans="1:41">
      <c r="A1019" t="s">
        <v>2106</v>
      </c>
      <c r="B1019" t="s">
        <v>1601</v>
      </c>
      <c r="C1019" t="s">
        <v>1602</v>
      </c>
      <c r="D1019" t="s">
        <v>21</v>
      </c>
      <c r="E1019" t="s">
        <v>1603</v>
      </c>
      <c r="F1019" t="s">
        <v>23</v>
      </c>
      <c r="G1019" t="s">
        <v>24</v>
      </c>
      <c r="H1019" t="s">
        <v>40</v>
      </c>
      <c r="I1019" t="s">
        <v>50</v>
      </c>
      <c r="J1019">
        <v>908366069</v>
      </c>
      <c r="K1019" t="s">
        <v>1604</v>
      </c>
      <c r="L1019" t="s">
        <v>28</v>
      </c>
      <c r="M1019" t="s">
        <v>29</v>
      </c>
      <c r="N1019">
        <f t="shared" si="354"/>
        <v>1</v>
      </c>
      <c r="O1019">
        <f t="shared" si="355"/>
        <v>0</v>
      </c>
      <c r="P1019" t="s">
        <v>30</v>
      </c>
      <c r="R1019" t="s">
        <v>2017</v>
      </c>
      <c r="S1019" t="s">
        <v>738</v>
      </c>
      <c r="T1019" t="s">
        <v>1605</v>
      </c>
      <c r="U1019">
        <f t="shared" si="356"/>
        <v>10</v>
      </c>
      <c r="V1019" t="s">
        <v>5002</v>
      </c>
      <c r="W1019" t="s">
        <v>5004</v>
      </c>
      <c r="X1019" s="25" t="s">
        <v>1996</v>
      </c>
      <c r="Y1019">
        <v>2</v>
      </c>
      <c r="Z1019">
        <v>107</v>
      </c>
      <c r="AA1019">
        <v>1</v>
      </c>
      <c r="AB1019">
        <v>1</v>
      </c>
      <c r="AC1019">
        <v>10</v>
      </c>
      <c r="AD1019" t="s">
        <v>29</v>
      </c>
      <c r="AE1019" s="74" t="str">
        <f t="shared" si="341"/>
        <v>r06724083黃依亭</v>
      </c>
      <c r="AF1019" s="74">
        <f t="shared" si="346"/>
        <v>1</v>
      </c>
      <c r="AG1019" s="74">
        <f t="shared" si="342"/>
        <v>0</v>
      </c>
      <c r="AH1019" s="74">
        <f t="shared" si="347"/>
        <v>0</v>
      </c>
      <c r="AI1019" s="74">
        <f t="shared" si="348"/>
        <v>1</v>
      </c>
      <c r="AJ1019" s="74">
        <f t="shared" si="349"/>
        <v>0</v>
      </c>
      <c r="AK1019" s="74">
        <f t="shared" si="350"/>
        <v>0</v>
      </c>
      <c r="AL1019" s="73" t="str">
        <f t="shared" si="351"/>
        <v>所</v>
      </c>
      <c r="AM1019" s="73" t="str">
        <f>IF($F1019="學生",VLOOKUP($H1019,系所名稱!$B$1:$D$122,3,FALSE),"非在校生")</f>
        <v>國企</v>
      </c>
      <c r="AN1019" s="74" t="str">
        <f t="shared" si="352"/>
        <v>國企所</v>
      </c>
      <c r="AO1019" s="74" t="str">
        <f t="shared" si="353"/>
        <v>國企所</v>
      </c>
    </row>
    <row r="1020" spans="1:41">
      <c r="A1020" t="s">
        <v>4095</v>
      </c>
      <c r="B1020" t="s">
        <v>1601</v>
      </c>
      <c r="C1020" t="s">
        <v>1602</v>
      </c>
      <c r="D1020" t="s">
        <v>21</v>
      </c>
      <c r="E1020" t="s">
        <v>1603</v>
      </c>
      <c r="F1020" t="s">
        <v>23</v>
      </c>
      <c r="G1020" t="s">
        <v>24</v>
      </c>
      <c r="H1020" t="s">
        <v>40</v>
      </c>
      <c r="I1020" t="s">
        <v>50</v>
      </c>
      <c r="J1020">
        <v>908366069</v>
      </c>
      <c r="K1020" t="s">
        <v>1604</v>
      </c>
      <c r="L1020" t="s">
        <v>28</v>
      </c>
      <c r="M1020" t="s">
        <v>29</v>
      </c>
      <c r="N1020">
        <f t="shared" si="354"/>
        <v>0</v>
      </c>
      <c r="O1020">
        <f t="shared" si="355"/>
        <v>1</v>
      </c>
      <c r="P1020" t="s">
        <v>29</v>
      </c>
      <c r="R1020" t="s">
        <v>31</v>
      </c>
      <c r="S1020" t="s">
        <v>738</v>
      </c>
      <c r="T1020" t="s">
        <v>1605</v>
      </c>
      <c r="U1020">
        <f t="shared" si="356"/>
        <v>10</v>
      </c>
      <c r="V1020" t="s">
        <v>5002</v>
      </c>
      <c r="W1020" t="s">
        <v>5004</v>
      </c>
      <c r="X1020" s="25" t="s">
        <v>3816</v>
      </c>
      <c r="Y1020">
        <v>2</v>
      </c>
      <c r="Z1020">
        <v>107</v>
      </c>
      <c r="AA1020">
        <v>1</v>
      </c>
      <c r="AB1020">
        <v>1</v>
      </c>
      <c r="AC1020">
        <v>10</v>
      </c>
      <c r="AD1020" t="s">
        <v>29</v>
      </c>
      <c r="AE1020" s="74" t="str">
        <f t="shared" si="341"/>
        <v>r06724083黃依亭</v>
      </c>
      <c r="AF1020" s="74">
        <f t="shared" si="346"/>
        <v>0</v>
      </c>
      <c r="AG1020" s="74">
        <f t="shared" si="342"/>
        <v>1</v>
      </c>
      <c r="AH1020" s="74">
        <f t="shared" si="347"/>
        <v>10</v>
      </c>
      <c r="AI1020" s="74">
        <f t="shared" si="348"/>
        <v>0</v>
      </c>
      <c r="AJ1020" s="74">
        <f t="shared" si="349"/>
        <v>0</v>
      </c>
      <c r="AK1020" s="74">
        <f t="shared" si="350"/>
        <v>0</v>
      </c>
      <c r="AL1020" s="73" t="str">
        <f t="shared" si="351"/>
        <v>所</v>
      </c>
      <c r="AM1020" s="73" t="str">
        <f>IF($F1020="學生",VLOOKUP($H1020,系所名稱!$B$1:$D$122,3,FALSE),"非在校生")</f>
        <v>國企</v>
      </c>
      <c r="AN1020" s="74" t="str">
        <f t="shared" si="352"/>
        <v>國企所</v>
      </c>
      <c r="AO1020" s="74" t="str">
        <f t="shared" si="353"/>
        <v>國企所</v>
      </c>
    </row>
    <row r="1021" spans="1:41">
      <c r="A1021" t="s">
        <v>6565</v>
      </c>
      <c r="B1021" t="s">
        <v>1601</v>
      </c>
      <c r="C1021" t="s">
        <v>1602</v>
      </c>
      <c r="D1021" t="s">
        <v>21</v>
      </c>
      <c r="E1021" t="s">
        <v>1603</v>
      </c>
      <c r="F1021" t="s">
        <v>23</v>
      </c>
      <c r="G1021" t="s">
        <v>24</v>
      </c>
      <c r="H1021" t="s">
        <v>40</v>
      </c>
      <c r="I1021" t="s">
        <v>50</v>
      </c>
      <c r="J1021">
        <v>917739639</v>
      </c>
      <c r="K1021" t="s">
        <v>1604</v>
      </c>
      <c r="L1021" t="s">
        <v>28</v>
      </c>
      <c r="M1021" t="s">
        <v>29</v>
      </c>
      <c r="N1021" t="s">
        <v>4952</v>
      </c>
      <c r="P1021" t="s">
        <v>29</v>
      </c>
      <c r="R1021" t="s">
        <v>1045</v>
      </c>
      <c r="T1021" t="s">
        <v>1605</v>
      </c>
      <c r="U1021">
        <v>6</v>
      </c>
      <c r="V1021" t="s">
        <v>5002</v>
      </c>
      <c r="W1021" t="s">
        <v>6687</v>
      </c>
      <c r="X1021" s="25" t="s">
        <v>6700</v>
      </c>
      <c r="Y1021">
        <v>2</v>
      </c>
      <c r="Z1021">
        <v>107</v>
      </c>
      <c r="AA1021">
        <v>1</v>
      </c>
      <c r="AB1021">
        <v>1</v>
      </c>
      <c r="AC1021">
        <v>10</v>
      </c>
      <c r="AE1021" s="74" t="str">
        <f t="shared" si="341"/>
        <v>r06724083黃依亭</v>
      </c>
      <c r="AF1021" s="74">
        <f t="shared" si="346"/>
        <v>0</v>
      </c>
      <c r="AG1021" s="74">
        <f t="shared" si="342"/>
        <v>0</v>
      </c>
      <c r="AH1021" s="74">
        <f t="shared" si="347"/>
        <v>0</v>
      </c>
      <c r="AI1021" s="74">
        <f t="shared" si="348"/>
        <v>0</v>
      </c>
      <c r="AJ1021" s="74">
        <f t="shared" si="349"/>
        <v>1</v>
      </c>
      <c r="AK1021" s="74">
        <f t="shared" si="350"/>
        <v>0</v>
      </c>
      <c r="AL1021" s="73" t="str">
        <f t="shared" si="351"/>
        <v>所</v>
      </c>
      <c r="AM1021" s="73" t="str">
        <f>IF($F1021="學生",VLOOKUP($H1021,系所名稱!$B$1:$D$122,3,FALSE),"非在校生")</f>
        <v>國企</v>
      </c>
      <c r="AN1021" s="74" t="str">
        <f t="shared" si="352"/>
        <v>國企所</v>
      </c>
      <c r="AO1021" s="74" t="str">
        <f t="shared" si="353"/>
        <v>國企所</v>
      </c>
    </row>
    <row r="1022" spans="1:41">
      <c r="A1022" t="s">
        <v>1313</v>
      </c>
      <c r="B1022" t="s">
        <v>1314</v>
      </c>
      <c r="C1022" t="s">
        <v>1315</v>
      </c>
      <c r="D1022" t="s">
        <v>21</v>
      </c>
      <c r="E1022" t="s">
        <v>1140</v>
      </c>
      <c r="F1022" t="s">
        <v>23</v>
      </c>
      <c r="G1022" t="s">
        <v>58</v>
      </c>
      <c r="H1022" t="s">
        <v>1316</v>
      </c>
      <c r="I1022" t="s">
        <v>41</v>
      </c>
      <c r="J1022">
        <v>34718676</v>
      </c>
      <c r="K1022" t="s">
        <v>1317</v>
      </c>
      <c r="L1022" t="s">
        <v>28</v>
      </c>
      <c r="M1022" t="s">
        <v>30</v>
      </c>
      <c r="N1022">
        <f t="shared" ref="N1022:N1033" si="357">IF($R1022="網路報名",IF($P1022="否",1,0),0)</f>
        <v>1</v>
      </c>
      <c r="O1022">
        <f t="shared" ref="O1022:O1033" si="358">IF($R1022="網路報名",IF($P1022="是",1,0),0)</f>
        <v>0</v>
      </c>
      <c r="P1022" t="s">
        <v>30</v>
      </c>
      <c r="R1022" t="s">
        <v>31</v>
      </c>
      <c r="S1022" t="s">
        <v>1195</v>
      </c>
      <c r="T1022" t="s">
        <v>1318</v>
      </c>
      <c r="U1022">
        <f t="shared" ref="U1022:U1033" si="359">IF($R1022="志工",$AC1022*2,IF($R1022="網路報名",$AC1022,0))</f>
        <v>10</v>
      </c>
      <c r="V1022" t="s">
        <v>5002</v>
      </c>
      <c r="W1022" t="s">
        <v>5004</v>
      </c>
      <c r="X1022" s="25" t="s">
        <v>1285</v>
      </c>
      <c r="Y1022">
        <v>2</v>
      </c>
      <c r="Z1022">
        <v>107</v>
      </c>
      <c r="AA1022">
        <v>1</v>
      </c>
      <c r="AB1022">
        <v>1</v>
      </c>
      <c r="AC1022">
        <v>10</v>
      </c>
      <c r="AD1022" t="s">
        <v>30</v>
      </c>
      <c r="AE1022" s="74" t="str">
        <f t="shared" si="341"/>
        <v>b04105033黃怡菁</v>
      </c>
      <c r="AF1022" s="74">
        <f t="shared" si="346"/>
        <v>1</v>
      </c>
      <c r="AG1022" s="74">
        <f t="shared" si="342"/>
        <v>0</v>
      </c>
      <c r="AH1022" s="74">
        <f t="shared" si="347"/>
        <v>0</v>
      </c>
      <c r="AI1022" s="74">
        <f t="shared" si="348"/>
        <v>1</v>
      </c>
      <c r="AJ1022" s="74">
        <f t="shared" si="349"/>
        <v>0</v>
      </c>
      <c r="AK1022" s="74">
        <f t="shared" si="350"/>
        <v>0</v>
      </c>
      <c r="AL1022" s="73" t="str">
        <f t="shared" si="351"/>
        <v>系</v>
      </c>
      <c r="AM1022" s="73" t="str">
        <f>IF($F1022="學生",VLOOKUP($H1022,系所名稱!$B$1:$D$122,3,FALSE),"非在校生")</f>
        <v>其他</v>
      </c>
      <c r="AN1022" s="74" t="str">
        <f t="shared" si="352"/>
        <v>其他系所</v>
      </c>
      <c r="AO1022" s="74" t="str">
        <f t="shared" si="353"/>
        <v>其他系所</v>
      </c>
    </row>
    <row r="1023" spans="1:41">
      <c r="A1023" t="s">
        <v>3094</v>
      </c>
      <c r="B1023" t="s">
        <v>3095</v>
      </c>
      <c r="C1023" t="s">
        <v>3096</v>
      </c>
      <c r="D1023" t="s">
        <v>21</v>
      </c>
      <c r="E1023" t="s">
        <v>3097</v>
      </c>
      <c r="F1023" t="s">
        <v>23</v>
      </c>
      <c r="G1023" t="s">
        <v>24</v>
      </c>
      <c r="H1023" t="s">
        <v>257</v>
      </c>
      <c r="I1023" t="s">
        <v>41</v>
      </c>
      <c r="J1023">
        <v>972986677</v>
      </c>
      <c r="K1023" t="s">
        <v>3098</v>
      </c>
      <c r="L1023" t="s">
        <v>28</v>
      </c>
      <c r="M1023" t="s">
        <v>30</v>
      </c>
      <c r="N1023">
        <f t="shared" si="357"/>
        <v>0</v>
      </c>
      <c r="O1023">
        <f t="shared" si="358"/>
        <v>1</v>
      </c>
      <c r="P1023" t="s">
        <v>29</v>
      </c>
      <c r="R1023" t="s">
        <v>2775</v>
      </c>
      <c r="S1023" t="s">
        <v>3099</v>
      </c>
      <c r="T1023" t="s">
        <v>3100</v>
      </c>
      <c r="U1023">
        <f t="shared" si="359"/>
        <v>10</v>
      </c>
      <c r="V1023" t="s">
        <v>5002</v>
      </c>
      <c r="W1023" t="s">
        <v>5004</v>
      </c>
      <c r="X1023" s="25" t="s">
        <v>3292</v>
      </c>
      <c r="Y1023">
        <v>2</v>
      </c>
      <c r="Z1023">
        <v>107</v>
      </c>
      <c r="AA1023">
        <v>1</v>
      </c>
      <c r="AB1023">
        <v>1</v>
      </c>
      <c r="AC1023">
        <v>10</v>
      </c>
      <c r="AD1023" t="s">
        <v>29</v>
      </c>
      <c r="AE1023" s="74" t="str">
        <f t="shared" si="341"/>
        <v>b04703041黃玟勻</v>
      </c>
      <c r="AF1023" s="74">
        <f t="shared" si="346"/>
        <v>0</v>
      </c>
      <c r="AG1023" s="74">
        <f t="shared" si="342"/>
        <v>1</v>
      </c>
      <c r="AH1023" s="74">
        <f t="shared" si="347"/>
        <v>10</v>
      </c>
      <c r="AI1023" s="74">
        <f t="shared" si="348"/>
        <v>0</v>
      </c>
      <c r="AJ1023" s="74">
        <f t="shared" si="349"/>
        <v>0</v>
      </c>
      <c r="AK1023" s="74">
        <f t="shared" si="350"/>
        <v>0</v>
      </c>
      <c r="AL1023" s="73" t="str">
        <f t="shared" si="351"/>
        <v>系</v>
      </c>
      <c r="AM1023" s="73" t="str">
        <f>IF($F1023="學生",VLOOKUP($H1023,系所名稱!$B$1:$D$122,3,FALSE),"非在校生")</f>
        <v>財金</v>
      </c>
      <c r="AN1023" s="74" t="str">
        <f t="shared" si="352"/>
        <v>財金系</v>
      </c>
      <c r="AO1023" s="74" t="str">
        <f t="shared" si="353"/>
        <v>財金系</v>
      </c>
    </row>
    <row r="1024" spans="1:41">
      <c r="A1024" t="s">
        <v>2676</v>
      </c>
      <c r="B1024" t="s">
        <v>2682</v>
      </c>
      <c r="C1024" t="s">
        <v>2683</v>
      </c>
      <c r="D1024" t="s">
        <v>21</v>
      </c>
      <c r="E1024" t="s">
        <v>2684</v>
      </c>
      <c r="F1024" t="s">
        <v>23</v>
      </c>
      <c r="G1024" t="s">
        <v>24</v>
      </c>
      <c r="H1024" t="s">
        <v>49</v>
      </c>
      <c r="I1024" t="s">
        <v>41</v>
      </c>
      <c r="J1024">
        <v>928754541</v>
      </c>
      <c r="K1024" t="s">
        <v>2685</v>
      </c>
      <c r="L1024" t="s">
        <v>28</v>
      </c>
      <c r="M1024" t="s">
        <v>29</v>
      </c>
      <c r="N1024">
        <f t="shared" si="357"/>
        <v>0</v>
      </c>
      <c r="O1024">
        <f t="shared" si="358"/>
        <v>0</v>
      </c>
      <c r="P1024" t="s">
        <v>29</v>
      </c>
      <c r="R1024" t="s">
        <v>2643</v>
      </c>
      <c r="T1024" t="s">
        <v>2686</v>
      </c>
      <c r="U1024">
        <f t="shared" si="359"/>
        <v>0</v>
      </c>
      <c r="V1024" t="s">
        <v>5002</v>
      </c>
      <c r="W1024" t="s">
        <v>5004</v>
      </c>
      <c r="X1024" s="25" t="s">
        <v>1996</v>
      </c>
      <c r="Y1024">
        <v>2</v>
      </c>
      <c r="Z1024">
        <v>107</v>
      </c>
      <c r="AA1024">
        <v>1</v>
      </c>
      <c r="AB1024">
        <v>1</v>
      </c>
      <c r="AC1024">
        <v>10</v>
      </c>
      <c r="AE1024" s="74" t="str">
        <f t="shared" si="341"/>
        <v>b05705017黃亮穎</v>
      </c>
      <c r="AF1024" s="74">
        <f t="shared" si="346"/>
        <v>0</v>
      </c>
      <c r="AG1024" s="74">
        <f t="shared" si="342"/>
        <v>0</v>
      </c>
      <c r="AH1024" s="74">
        <f t="shared" si="347"/>
        <v>0</v>
      </c>
      <c r="AI1024" s="74">
        <f t="shared" si="348"/>
        <v>0</v>
      </c>
      <c r="AJ1024" s="74">
        <f t="shared" si="349"/>
        <v>1</v>
      </c>
      <c r="AK1024" s="74">
        <f t="shared" si="350"/>
        <v>0</v>
      </c>
      <c r="AL1024" s="73" t="str">
        <f t="shared" si="351"/>
        <v>系</v>
      </c>
      <c r="AM1024" s="73" t="str">
        <f>IF($F1024="學生",VLOOKUP($H1024,系所名稱!$B$1:$D$122,3,FALSE),"非在校生")</f>
        <v>資管</v>
      </c>
      <c r="AN1024" s="74" t="str">
        <f t="shared" si="352"/>
        <v>資管系</v>
      </c>
      <c r="AO1024" s="74" t="str">
        <f t="shared" si="353"/>
        <v>資管系</v>
      </c>
    </row>
    <row r="1025" spans="1:41">
      <c r="A1025" t="s">
        <v>3101</v>
      </c>
      <c r="B1025" t="s">
        <v>2682</v>
      </c>
      <c r="C1025" t="s">
        <v>2683</v>
      </c>
      <c r="D1025" t="s">
        <v>38</v>
      </c>
      <c r="E1025" t="s">
        <v>2684</v>
      </c>
      <c r="F1025" t="s">
        <v>23</v>
      </c>
      <c r="G1025" t="s">
        <v>24</v>
      </c>
      <c r="H1025" t="s">
        <v>49</v>
      </c>
      <c r="I1025" t="s">
        <v>41</v>
      </c>
      <c r="J1025">
        <v>928754541</v>
      </c>
      <c r="K1025" t="s">
        <v>3102</v>
      </c>
      <c r="L1025" t="s">
        <v>28</v>
      </c>
      <c r="M1025" t="s">
        <v>30</v>
      </c>
      <c r="N1025">
        <f t="shared" si="357"/>
        <v>0</v>
      </c>
      <c r="O1025">
        <f t="shared" si="358"/>
        <v>1</v>
      </c>
      <c r="P1025" t="s">
        <v>29</v>
      </c>
      <c r="R1025" t="s">
        <v>2790</v>
      </c>
      <c r="S1025" t="s">
        <v>3103</v>
      </c>
      <c r="T1025" t="s">
        <v>2686</v>
      </c>
      <c r="U1025">
        <f t="shared" si="359"/>
        <v>10</v>
      </c>
      <c r="V1025" t="s">
        <v>5002</v>
      </c>
      <c r="W1025" t="s">
        <v>5004</v>
      </c>
      <c r="X1025" s="25" t="s">
        <v>3292</v>
      </c>
      <c r="Y1025">
        <v>2</v>
      </c>
      <c r="Z1025">
        <v>107</v>
      </c>
      <c r="AA1025">
        <v>1</v>
      </c>
      <c r="AB1025">
        <v>1</v>
      </c>
      <c r="AC1025">
        <v>10</v>
      </c>
      <c r="AD1025" t="s">
        <v>30</v>
      </c>
      <c r="AE1025" s="74" t="str">
        <f t="shared" si="341"/>
        <v>b05705017黃亮穎</v>
      </c>
      <c r="AF1025" s="74">
        <f t="shared" si="346"/>
        <v>0</v>
      </c>
      <c r="AG1025" s="74">
        <f t="shared" si="342"/>
        <v>1</v>
      </c>
      <c r="AH1025" s="74">
        <f t="shared" si="347"/>
        <v>10</v>
      </c>
      <c r="AI1025" s="74">
        <f t="shared" si="348"/>
        <v>0</v>
      </c>
      <c r="AJ1025" s="74">
        <f t="shared" si="349"/>
        <v>0</v>
      </c>
      <c r="AK1025" s="74">
        <f t="shared" si="350"/>
        <v>0</v>
      </c>
      <c r="AL1025" s="73" t="str">
        <f t="shared" si="351"/>
        <v>系</v>
      </c>
      <c r="AM1025" s="73" t="str">
        <f>IF($F1025="學生",VLOOKUP($H1025,系所名稱!$B$1:$D$122,3,FALSE),"非在校生")</f>
        <v>資管</v>
      </c>
      <c r="AN1025" s="74" t="str">
        <f t="shared" si="352"/>
        <v>資管系</v>
      </c>
      <c r="AO1025" s="74" t="str">
        <f t="shared" si="353"/>
        <v>資管系</v>
      </c>
    </row>
    <row r="1026" spans="1:41">
      <c r="B1026" t="s">
        <v>1976</v>
      </c>
      <c r="F1026" t="s">
        <v>277</v>
      </c>
      <c r="L1026" t="s">
        <v>277</v>
      </c>
      <c r="M1026" t="s">
        <v>29</v>
      </c>
      <c r="N1026">
        <f t="shared" si="357"/>
        <v>0</v>
      </c>
      <c r="O1026">
        <f t="shared" si="358"/>
        <v>0</v>
      </c>
      <c r="P1026" t="s">
        <v>29</v>
      </c>
      <c r="R1026" t="s">
        <v>216</v>
      </c>
      <c r="T1026" t="s">
        <v>277</v>
      </c>
      <c r="U1026">
        <f t="shared" si="359"/>
        <v>0</v>
      </c>
      <c r="V1026" t="s">
        <v>5002</v>
      </c>
      <c r="W1026" t="s">
        <v>5004</v>
      </c>
      <c r="X1026" s="25" t="s">
        <v>1567</v>
      </c>
      <c r="Y1026">
        <v>2</v>
      </c>
      <c r="Z1026">
        <v>107</v>
      </c>
      <c r="AA1026">
        <v>1</v>
      </c>
      <c r="AB1026">
        <v>1</v>
      </c>
      <c r="AC1026">
        <v>10</v>
      </c>
      <c r="AE1026" s="74" t="str">
        <f t="shared" ref="AE1026:AE1089" si="360">CONCATENATE($T1026,$B1026)</f>
        <v>其他黃俊豪</v>
      </c>
      <c r="AF1026" s="74">
        <f t="shared" si="346"/>
        <v>0</v>
      </c>
      <c r="AG1026" s="74">
        <f t="shared" ref="AG1026:AG1089" si="361">IF(OR($R1026="網路報名",$R1026="邀請制"),IF($P1026="是",1,0),0)</f>
        <v>0</v>
      </c>
      <c r="AH1026" s="74">
        <f t="shared" si="347"/>
        <v>0</v>
      </c>
      <c r="AI1026" s="74">
        <f t="shared" si="348"/>
        <v>0</v>
      </c>
      <c r="AJ1026" s="74">
        <f t="shared" si="349"/>
        <v>1</v>
      </c>
      <c r="AK1026" s="74">
        <f t="shared" si="350"/>
        <v>0</v>
      </c>
      <c r="AL1026" s="73" t="str">
        <f t="shared" si="351"/>
        <v>其他</v>
      </c>
      <c r="AM1026" s="73" t="str">
        <f>IF($F1026="學生",VLOOKUP($H1026,系所名稱!$B$1:$D$122,3,FALSE),"非在校生")</f>
        <v>非在校生</v>
      </c>
      <c r="AN1026" s="74" t="str">
        <f t="shared" si="352"/>
        <v>其他</v>
      </c>
      <c r="AO1026" s="74" t="str">
        <f t="shared" si="353"/>
        <v>其他</v>
      </c>
    </row>
    <row r="1027" spans="1:41">
      <c r="A1027" t="s">
        <v>987</v>
      </c>
      <c r="B1027" t="s">
        <v>988</v>
      </c>
      <c r="C1027" t="s">
        <v>989</v>
      </c>
      <c r="D1027" t="s">
        <v>38</v>
      </c>
      <c r="E1027" t="s">
        <v>990</v>
      </c>
      <c r="F1027" t="s">
        <v>23</v>
      </c>
      <c r="G1027" t="s">
        <v>24</v>
      </c>
      <c r="H1027" t="s">
        <v>76</v>
      </c>
      <c r="I1027" t="s">
        <v>41</v>
      </c>
      <c r="J1027">
        <v>911569969</v>
      </c>
      <c r="K1027" t="s">
        <v>991</v>
      </c>
      <c r="L1027" t="s">
        <v>28</v>
      </c>
      <c r="M1027" t="s">
        <v>30</v>
      </c>
      <c r="N1027">
        <f t="shared" si="357"/>
        <v>0</v>
      </c>
      <c r="O1027">
        <f t="shared" si="358"/>
        <v>1</v>
      </c>
      <c r="P1027" t="s">
        <v>29</v>
      </c>
      <c r="R1027" t="s">
        <v>921</v>
      </c>
      <c r="S1027" t="s">
        <v>297</v>
      </c>
      <c r="T1027" t="s">
        <v>992</v>
      </c>
      <c r="U1027">
        <f t="shared" si="359"/>
        <v>10</v>
      </c>
      <c r="V1027" t="s">
        <v>5002</v>
      </c>
      <c r="W1027" t="s">
        <v>5004</v>
      </c>
      <c r="X1027" s="25" t="s">
        <v>923</v>
      </c>
      <c r="Y1027">
        <v>2</v>
      </c>
      <c r="Z1027">
        <v>107</v>
      </c>
      <c r="AA1027">
        <v>1</v>
      </c>
      <c r="AB1027">
        <v>1</v>
      </c>
      <c r="AC1027">
        <v>10</v>
      </c>
      <c r="AD1027" t="s">
        <v>30</v>
      </c>
      <c r="AE1027" s="74" t="str">
        <f t="shared" si="360"/>
        <v>b05702093黃冠綸</v>
      </c>
      <c r="AF1027" s="74">
        <f t="shared" si="346"/>
        <v>0</v>
      </c>
      <c r="AG1027" s="74">
        <f t="shared" si="361"/>
        <v>1</v>
      </c>
      <c r="AH1027" s="74">
        <f t="shared" si="347"/>
        <v>10</v>
      </c>
      <c r="AI1027" s="74">
        <f t="shared" si="348"/>
        <v>0</v>
      </c>
      <c r="AJ1027" s="74">
        <f t="shared" si="349"/>
        <v>0</v>
      </c>
      <c r="AK1027" s="74">
        <f t="shared" si="350"/>
        <v>0</v>
      </c>
      <c r="AL1027" s="73" t="str">
        <f t="shared" si="351"/>
        <v>系</v>
      </c>
      <c r="AM1027" s="73" t="str">
        <f>IF($F1027="學生",VLOOKUP($H1027,系所名稱!$B$1:$D$122,3,FALSE),"非在校生")</f>
        <v>會計</v>
      </c>
      <c r="AN1027" s="74" t="str">
        <f t="shared" si="352"/>
        <v>會計系</v>
      </c>
      <c r="AO1027" s="74" t="str">
        <f t="shared" si="353"/>
        <v>會計系</v>
      </c>
    </row>
    <row r="1028" spans="1:41">
      <c r="A1028" t="s">
        <v>1143</v>
      </c>
      <c r="B1028" t="s">
        <v>988</v>
      </c>
      <c r="C1028" t="s">
        <v>989</v>
      </c>
      <c r="D1028" t="s">
        <v>38</v>
      </c>
      <c r="E1028" t="s">
        <v>990</v>
      </c>
      <c r="F1028" t="s">
        <v>23</v>
      </c>
      <c r="G1028" t="s">
        <v>24</v>
      </c>
      <c r="H1028" t="s">
        <v>76</v>
      </c>
      <c r="I1028" t="s">
        <v>41</v>
      </c>
      <c r="J1028">
        <v>911569969</v>
      </c>
      <c r="K1028" t="s">
        <v>991</v>
      </c>
      <c r="L1028" t="s">
        <v>28</v>
      </c>
      <c r="M1028" t="s">
        <v>30</v>
      </c>
      <c r="N1028">
        <f t="shared" si="357"/>
        <v>0</v>
      </c>
      <c r="O1028">
        <f t="shared" si="358"/>
        <v>1</v>
      </c>
      <c r="P1028" t="s">
        <v>29</v>
      </c>
      <c r="R1028" t="s">
        <v>1063</v>
      </c>
      <c r="S1028" t="s">
        <v>297</v>
      </c>
      <c r="T1028" t="s">
        <v>992</v>
      </c>
      <c r="U1028">
        <f t="shared" si="359"/>
        <v>10</v>
      </c>
      <c r="V1028" t="s">
        <v>5002</v>
      </c>
      <c r="W1028" t="s">
        <v>5004</v>
      </c>
      <c r="X1028" s="25" t="s">
        <v>1065</v>
      </c>
      <c r="Y1028">
        <v>2</v>
      </c>
      <c r="Z1028">
        <v>107</v>
      </c>
      <c r="AA1028">
        <v>1</v>
      </c>
      <c r="AB1028">
        <v>1</v>
      </c>
      <c r="AC1028">
        <v>10</v>
      </c>
      <c r="AD1028" t="s">
        <v>30</v>
      </c>
      <c r="AE1028" s="74" t="str">
        <f t="shared" si="360"/>
        <v>b05702093黃冠綸</v>
      </c>
      <c r="AF1028" s="74">
        <f t="shared" si="346"/>
        <v>0</v>
      </c>
      <c r="AG1028" s="74">
        <f t="shared" si="361"/>
        <v>1</v>
      </c>
      <c r="AH1028" s="74">
        <f t="shared" si="347"/>
        <v>10</v>
      </c>
      <c r="AI1028" s="74">
        <f t="shared" si="348"/>
        <v>0</v>
      </c>
      <c r="AJ1028" s="74">
        <f t="shared" si="349"/>
        <v>0</v>
      </c>
      <c r="AK1028" s="74">
        <f t="shared" si="350"/>
        <v>0</v>
      </c>
      <c r="AL1028" s="73" t="str">
        <f t="shared" si="351"/>
        <v>系</v>
      </c>
      <c r="AM1028" s="73" t="str">
        <f>IF($F1028="學生",VLOOKUP($H1028,系所名稱!$B$1:$D$122,3,FALSE),"非在校生")</f>
        <v>會計</v>
      </c>
      <c r="AN1028" s="74" t="str">
        <f t="shared" si="352"/>
        <v>會計系</v>
      </c>
      <c r="AO1028" s="74" t="str">
        <f t="shared" si="353"/>
        <v>會計系</v>
      </c>
    </row>
    <row r="1029" spans="1:41">
      <c r="A1029" t="s">
        <v>1319</v>
      </c>
      <c r="B1029" t="s">
        <v>988</v>
      </c>
      <c r="C1029" t="s">
        <v>989</v>
      </c>
      <c r="D1029" t="s">
        <v>38</v>
      </c>
      <c r="E1029" t="s">
        <v>990</v>
      </c>
      <c r="F1029" t="s">
        <v>23</v>
      </c>
      <c r="G1029" t="s">
        <v>24</v>
      </c>
      <c r="H1029" t="s">
        <v>76</v>
      </c>
      <c r="I1029" t="s">
        <v>41</v>
      </c>
      <c r="J1029">
        <v>911569969</v>
      </c>
      <c r="K1029" t="s">
        <v>991</v>
      </c>
      <c r="L1029" t="s">
        <v>28</v>
      </c>
      <c r="M1029" t="s">
        <v>30</v>
      </c>
      <c r="N1029">
        <f t="shared" si="357"/>
        <v>1</v>
      </c>
      <c r="O1029">
        <f t="shared" si="358"/>
        <v>0</v>
      </c>
      <c r="P1029" t="s">
        <v>30</v>
      </c>
      <c r="R1029" t="s">
        <v>31</v>
      </c>
      <c r="S1029" t="s">
        <v>297</v>
      </c>
      <c r="T1029" t="s">
        <v>992</v>
      </c>
      <c r="U1029">
        <f t="shared" si="359"/>
        <v>10</v>
      </c>
      <c r="V1029" t="s">
        <v>5002</v>
      </c>
      <c r="W1029" t="s">
        <v>5004</v>
      </c>
      <c r="X1029" s="25" t="s">
        <v>1285</v>
      </c>
      <c r="Y1029">
        <v>2</v>
      </c>
      <c r="Z1029">
        <v>107</v>
      </c>
      <c r="AA1029">
        <v>1</v>
      </c>
      <c r="AB1029">
        <v>1</v>
      </c>
      <c r="AC1029">
        <v>10</v>
      </c>
      <c r="AD1029" t="s">
        <v>30</v>
      </c>
      <c r="AE1029" s="74" t="str">
        <f t="shared" si="360"/>
        <v>b05702093黃冠綸</v>
      </c>
      <c r="AF1029" s="74">
        <f t="shared" si="346"/>
        <v>1</v>
      </c>
      <c r="AG1029" s="74">
        <f t="shared" si="361"/>
        <v>0</v>
      </c>
      <c r="AH1029" s="74">
        <f t="shared" si="347"/>
        <v>0</v>
      </c>
      <c r="AI1029" s="74">
        <f t="shared" si="348"/>
        <v>1</v>
      </c>
      <c r="AJ1029" s="74">
        <f t="shared" si="349"/>
        <v>0</v>
      </c>
      <c r="AK1029" s="74">
        <f t="shared" si="350"/>
        <v>0</v>
      </c>
      <c r="AL1029" s="73" t="str">
        <f t="shared" si="351"/>
        <v>系</v>
      </c>
      <c r="AM1029" s="73" t="str">
        <f>IF($F1029="學生",VLOOKUP($H1029,系所名稱!$B$1:$D$122,3,FALSE),"非在校生")</f>
        <v>會計</v>
      </c>
      <c r="AN1029" s="74" t="str">
        <f t="shared" si="352"/>
        <v>會計系</v>
      </c>
      <c r="AO1029" s="74" t="str">
        <f t="shared" si="353"/>
        <v>會計系</v>
      </c>
    </row>
    <row r="1030" spans="1:41">
      <c r="A1030" t="s">
        <v>987</v>
      </c>
      <c r="B1030" t="s">
        <v>988</v>
      </c>
      <c r="C1030" t="s">
        <v>989</v>
      </c>
      <c r="D1030" t="s">
        <v>38</v>
      </c>
      <c r="E1030" t="s">
        <v>990</v>
      </c>
      <c r="F1030" t="s">
        <v>23</v>
      </c>
      <c r="G1030" t="s">
        <v>24</v>
      </c>
      <c r="H1030" t="s">
        <v>76</v>
      </c>
      <c r="I1030" t="s">
        <v>41</v>
      </c>
      <c r="J1030">
        <v>911569969</v>
      </c>
      <c r="K1030" t="s">
        <v>991</v>
      </c>
      <c r="L1030" t="s">
        <v>28</v>
      </c>
      <c r="M1030" t="s">
        <v>30</v>
      </c>
      <c r="N1030">
        <f t="shared" si="357"/>
        <v>1</v>
      </c>
      <c r="O1030">
        <f t="shared" si="358"/>
        <v>0</v>
      </c>
      <c r="P1030" t="s">
        <v>30</v>
      </c>
      <c r="R1030" t="s">
        <v>2021</v>
      </c>
      <c r="S1030" t="s">
        <v>297</v>
      </c>
      <c r="T1030" t="s">
        <v>992</v>
      </c>
      <c r="U1030">
        <f t="shared" si="359"/>
        <v>10</v>
      </c>
      <c r="V1030" t="s">
        <v>5002</v>
      </c>
      <c r="W1030" t="s">
        <v>5004</v>
      </c>
      <c r="X1030" s="25" t="s">
        <v>1996</v>
      </c>
      <c r="Y1030">
        <v>2</v>
      </c>
      <c r="Z1030">
        <v>107</v>
      </c>
      <c r="AA1030">
        <v>1</v>
      </c>
      <c r="AB1030">
        <v>1</v>
      </c>
      <c r="AC1030">
        <v>10</v>
      </c>
      <c r="AD1030" t="s">
        <v>30</v>
      </c>
      <c r="AE1030" s="74" t="str">
        <f t="shared" si="360"/>
        <v>b05702093黃冠綸</v>
      </c>
      <c r="AF1030" s="74">
        <f t="shared" si="346"/>
        <v>1</v>
      </c>
      <c r="AG1030" s="74">
        <f t="shared" si="361"/>
        <v>0</v>
      </c>
      <c r="AH1030" s="74">
        <f t="shared" si="347"/>
        <v>0</v>
      </c>
      <c r="AI1030" s="74">
        <f t="shared" si="348"/>
        <v>1</v>
      </c>
      <c r="AJ1030" s="74">
        <f t="shared" si="349"/>
        <v>0</v>
      </c>
      <c r="AK1030" s="74">
        <f t="shared" si="350"/>
        <v>0</v>
      </c>
      <c r="AL1030" s="73" t="str">
        <f t="shared" si="351"/>
        <v>系</v>
      </c>
      <c r="AM1030" s="73" t="str">
        <f>IF($F1030="學生",VLOOKUP($H1030,系所名稱!$B$1:$D$122,3,FALSE),"非在校生")</f>
        <v>會計</v>
      </c>
      <c r="AN1030" s="74" t="str">
        <f t="shared" si="352"/>
        <v>會計系</v>
      </c>
      <c r="AO1030" s="74" t="str">
        <f t="shared" si="353"/>
        <v>會計系</v>
      </c>
    </row>
    <row r="1031" spans="1:41">
      <c r="A1031" t="s">
        <v>3354</v>
      </c>
      <c r="B1031" t="s">
        <v>988</v>
      </c>
      <c r="C1031" t="s">
        <v>989</v>
      </c>
      <c r="D1031" t="s">
        <v>38</v>
      </c>
      <c r="E1031" t="s">
        <v>990</v>
      </c>
      <c r="F1031" t="s">
        <v>23</v>
      </c>
      <c r="G1031" t="s">
        <v>24</v>
      </c>
      <c r="H1031" t="s">
        <v>76</v>
      </c>
      <c r="I1031" t="s">
        <v>41</v>
      </c>
      <c r="J1031">
        <v>911569969</v>
      </c>
      <c r="L1031" t="s">
        <v>28</v>
      </c>
      <c r="M1031" t="s">
        <v>30</v>
      </c>
      <c r="N1031">
        <f t="shared" si="357"/>
        <v>0</v>
      </c>
      <c r="O1031">
        <f t="shared" si="358"/>
        <v>1</v>
      </c>
      <c r="P1031" t="s">
        <v>29</v>
      </c>
      <c r="R1031" t="s">
        <v>31</v>
      </c>
      <c r="S1031" t="s">
        <v>297</v>
      </c>
      <c r="T1031" t="s">
        <v>992</v>
      </c>
      <c r="U1031">
        <f t="shared" si="359"/>
        <v>10</v>
      </c>
      <c r="V1031" t="s">
        <v>3310</v>
      </c>
      <c r="W1031" t="s">
        <v>5006</v>
      </c>
      <c r="X1031" s="25" t="s">
        <v>5003</v>
      </c>
      <c r="Y1031">
        <v>2</v>
      </c>
      <c r="Z1031">
        <v>107</v>
      </c>
      <c r="AA1031">
        <v>1</v>
      </c>
      <c r="AB1031">
        <v>1</v>
      </c>
      <c r="AC1031">
        <v>10</v>
      </c>
      <c r="AE1031" s="74" t="str">
        <f t="shared" si="360"/>
        <v>b05702093黃冠綸</v>
      </c>
      <c r="AF1031" s="74">
        <f t="shared" si="346"/>
        <v>0</v>
      </c>
      <c r="AG1031" s="74">
        <f t="shared" si="361"/>
        <v>1</v>
      </c>
      <c r="AH1031" s="74">
        <f t="shared" si="347"/>
        <v>10</v>
      </c>
      <c r="AI1031" s="74">
        <f t="shared" si="348"/>
        <v>0</v>
      </c>
      <c r="AJ1031" s="74">
        <f t="shared" si="349"/>
        <v>0</v>
      </c>
      <c r="AK1031" s="74">
        <f t="shared" si="350"/>
        <v>0</v>
      </c>
      <c r="AL1031" s="73" t="str">
        <f t="shared" si="351"/>
        <v>系</v>
      </c>
      <c r="AM1031" s="73" t="str">
        <f>IF($F1031="學生",VLOOKUP($H1031,系所名稱!$B$1:$D$122,3,FALSE),"非在校生")</f>
        <v>會計</v>
      </c>
      <c r="AN1031" s="74" t="str">
        <f t="shared" si="352"/>
        <v>會計系</v>
      </c>
      <c r="AO1031" s="74" t="str">
        <f t="shared" si="353"/>
        <v>會計系</v>
      </c>
    </row>
    <row r="1032" spans="1:41">
      <c r="A1032" t="s">
        <v>1319</v>
      </c>
      <c r="B1032" t="s">
        <v>988</v>
      </c>
      <c r="C1032" t="s">
        <v>989</v>
      </c>
      <c r="D1032" t="s">
        <v>38</v>
      </c>
      <c r="E1032" t="s">
        <v>990</v>
      </c>
      <c r="F1032" t="s">
        <v>23</v>
      </c>
      <c r="G1032" t="s">
        <v>24</v>
      </c>
      <c r="H1032" t="s">
        <v>76</v>
      </c>
      <c r="I1032" t="s">
        <v>41</v>
      </c>
      <c r="J1032">
        <v>911569969</v>
      </c>
      <c r="K1032" t="s">
        <v>991</v>
      </c>
      <c r="L1032" t="s">
        <v>28</v>
      </c>
      <c r="M1032" t="s">
        <v>30</v>
      </c>
      <c r="N1032">
        <f t="shared" si="357"/>
        <v>0</v>
      </c>
      <c r="O1032">
        <f t="shared" si="358"/>
        <v>1</v>
      </c>
      <c r="P1032" t="s">
        <v>29</v>
      </c>
      <c r="R1032" t="s">
        <v>2790</v>
      </c>
      <c r="S1032" t="s">
        <v>297</v>
      </c>
      <c r="T1032" t="s">
        <v>992</v>
      </c>
      <c r="U1032">
        <f t="shared" si="359"/>
        <v>10</v>
      </c>
      <c r="V1032" t="s">
        <v>5002</v>
      </c>
      <c r="W1032" t="s">
        <v>5004</v>
      </c>
      <c r="X1032" s="25" t="s">
        <v>3292</v>
      </c>
      <c r="Y1032">
        <v>2</v>
      </c>
      <c r="Z1032">
        <v>107</v>
      </c>
      <c r="AA1032">
        <v>1</v>
      </c>
      <c r="AB1032">
        <v>1</v>
      </c>
      <c r="AC1032">
        <v>10</v>
      </c>
      <c r="AD1032" t="s">
        <v>2830</v>
      </c>
      <c r="AE1032" s="74" t="str">
        <f t="shared" si="360"/>
        <v>b05702093黃冠綸</v>
      </c>
      <c r="AF1032" s="74">
        <f t="shared" si="346"/>
        <v>0</v>
      </c>
      <c r="AG1032" s="74">
        <f t="shared" si="361"/>
        <v>1</v>
      </c>
      <c r="AH1032" s="74">
        <f t="shared" si="347"/>
        <v>10</v>
      </c>
      <c r="AI1032" s="74">
        <f t="shared" si="348"/>
        <v>0</v>
      </c>
      <c r="AJ1032" s="74">
        <f t="shared" si="349"/>
        <v>0</v>
      </c>
      <c r="AK1032" s="74">
        <f t="shared" si="350"/>
        <v>0</v>
      </c>
      <c r="AL1032" s="73" t="str">
        <f t="shared" si="351"/>
        <v>系</v>
      </c>
      <c r="AM1032" s="73" t="str">
        <f>IF($F1032="學生",VLOOKUP($H1032,系所名稱!$B$1:$D$122,3,FALSE),"非在校生")</f>
        <v>會計</v>
      </c>
      <c r="AN1032" s="74" t="str">
        <f t="shared" si="352"/>
        <v>會計系</v>
      </c>
      <c r="AO1032" s="74" t="str">
        <f t="shared" si="353"/>
        <v>會計系</v>
      </c>
    </row>
    <row r="1033" spans="1:41">
      <c r="A1033" t="s">
        <v>4152</v>
      </c>
      <c r="B1033" t="s">
        <v>988</v>
      </c>
      <c r="C1033" t="s">
        <v>989</v>
      </c>
      <c r="D1033" t="s">
        <v>38</v>
      </c>
      <c r="E1033" t="s">
        <v>990</v>
      </c>
      <c r="F1033" t="s">
        <v>23</v>
      </c>
      <c r="G1033" t="s">
        <v>24</v>
      </c>
      <c r="H1033" t="s">
        <v>76</v>
      </c>
      <c r="I1033" t="s">
        <v>41</v>
      </c>
      <c r="J1033">
        <v>911569969</v>
      </c>
      <c r="L1033" t="s">
        <v>28</v>
      </c>
      <c r="M1033" t="s">
        <v>29</v>
      </c>
      <c r="N1033">
        <f t="shared" si="357"/>
        <v>0</v>
      </c>
      <c r="O1033">
        <f t="shared" si="358"/>
        <v>0</v>
      </c>
      <c r="P1033" t="s">
        <v>29</v>
      </c>
      <c r="R1033" t="s">
        <v>3467</v>
      </c>
      <c r="T1033" t="s">
        <v>992</v>
      </c>
      <c r="U1033">
        <f t="shared" si="359"/>
        <v>0</v>
      </c>
      <c r="V1033" t="s">
        <v>5002</v>
      </c>
      <c r="W1033" t="s">
        <v>5004</v>
      </c>
      <c r="X1033" s="25" t="s">
        <v>3816</v>
      </c>
      <c r="Y1033">
        <v>2</v>
      </c>
      <c r="Z1033">
        <v>107</v>
      </c>
      <c r="AA1033">
        <v>1</v>
      </c>
      <c r="AB1033">
        <v>1</v>
      </c>
      <c r="AC1033">
        <v>10</v>
      </c>
      <c r="AE1033" s="74" t="str">
        <f t="shared" si="360"/>
        <v>b05702093黃冠綸</v>
      </c>
      <c r="AF1033" s="74">
        <f t="shared" si="346"/>
        <v>0</v>
      </c>
      <c r="AG1033" s="74">
        <f t="shared" si="361"/>
        <v>0</v>
      </c>
      <c r="AH1033" s="74">
        <f t="shared" si="347"/>
        <v>0</v>
      </c>
      <c r="AI1033" s="74">
        <f t="shared" si="348"/>
        <v>0</v>
      </c>
      <c r="AJ1033" s="74">
        <f t="shared" si="349"/>
        <v>1</v>
      </c>
      <c r="AK1033" s="74">
        <f t="shared" si="350"/>
        <v>0</v>
      </c>
      <c r="AL1033" s="73" t="str">
        <f t="shared" si="351"/>
        <v>系</v>
      </c>
      <c r="AM1033" s="73" t="str">
        <f>IF($F1033="學生",VLOOKUP($H1033,系所名稱!$B$1:$D$122,3,FALSE),"非在校生")</f>
        <v>會計</v>
      </c>
      <c r="AN1033" s="74" t="str">
        <f t="shared" si="352"/>
        <v>會計系</v>
      </c>
      <c r="AO1033" s="74" t="str">
        <f t="shared" si="353"/>
        <v>會計系</v>
      </c>
    </row>
    <row r="1034" spans="1:41">
      <c r="A1034" t="s">
        <v>5130</v>
      </c>
      <c r="B1034" t="s">
        <v>988</v>
      </c>
      <c r="C1034" t="s">
        <v>989</v>
      </c>
      <c r="D1034" t="s">
        <v>38</v>
      </c>
      <c r="E1034" t="s">
        <v>990</v>
      </c>
      <c r="F1034" t="s">
        <v>23</v>
      </c>
      <c r="G1034" t="s">
        <v>24</v>
      </c>
      <c r="H1034" t="s">
        <v>76</v>
      </c>
      <c r="I1034" t="s">
        <v>41</v>
      </c>
      <c r="J1034">
        <v>911569969</v>
      </c>
      <c r="L1034" t="s">
        <v>28</v>
      </c>
      <c r="M1034" t="s">
        <v>29</v>
      </c>
      <c r="N1034" t="s">
        <v>4952</v>
      </c>
      <c r="P1034" t="s">
        <v>29</v>
      </c>
      <c r="R1034" t="s">
        <v>5008</v>
      </c>
      <c r="T1034" t="s">
        <v>5131</v>
      </c>
      <c r="V1034" t="s">
        <v>5232</v>
      </c>
      <c r="W1034" t="s">
        <v>5233</v>
      </c>
      <c r="X1034" s="25" t="s">
        <v>5234</v>
      </c>
      <c r="Y1034">
        <v>2</v>
      </c>
      <c r="Z1034">
        <v>107</v>
      </c>
      <c r="AA1034">
        <v>1</v>
      </c>
      <c r="AB1034">
        <v>0</v>
      </c>
      <c r="AC1034">
        <v>0</v>
      </c>
      <c r="AE1034" s="74" t="str">
        <f t="shared" si="360"/>
        <v>B05702093黃冠綸</v>
      </c>
      <c r="AF1034" s="74">
        <f t="shared" si="346"/>
        <v>0</v>
      </c>
      <c r="AG1034" s="74">
        <f t="shared" si="361"/>
        <v>1</v>
      </c>
      <c r="AH1034" s="74">
        <f t="shared" si="347"/>
        <v>0</v>
      </c>
      <c r="AI1034" s="74">
        <f t="shared" si="348"/>
        <v>0</v>
      </c>
      <c r="AJ1034" s="74">
        <f t="shared" si="349"/>
        <v>0</v>
      </c>
      <c r="AK1034" s="74">
        <f t="shared" si="350"/>
        <v>0</v>
      </c>
      <c r="AL1034" s="73" t="str">
        <f t="shared" si="351"/>
        <v>系</v>
      </c>
      <c r="AM1034" s="73" t="str">
        <f>IF($F1034="學生",VLOOKUP($H1034,系所名稱!$B$1:$D$122,3,FALSE),"非在校生")</f>
        <v>會計</v>
      </c>
      <c r="AN1034" s="74" t="str">
        <f t="shared" si="352"/>
        <v>會計系</v>
      </c>
      <c r="AO1034" s="74" t="str">
        <f t="shared" si="353"/>
        <v>會計系</v>
      </c>
    </row>
    <row r="1035" spans="1:41">
      <c r="A1035" t="s">
        <v>6597</v>
      </c>
      <c r="B1035" t="s">
        <v>988</v>
      </c>
      <c r="C1035" t="s">
        <v>989</v>
      </c>
      <c r="D1035" t="s">
        <v>38</v>
      </c>
      <c r="E1035" t="s">
        <v>990</v>
      </c>
      <c r="F1035" t="s">
        <v>23</v>
      </c>
      <c r="G1035" t="s">
        <v>24</v>
      </c>
      <c r="H1035" t="s">
        <v>76</v>
      </c>
      <c r="I1035" t="s">
        <v>41</v>
      </c>
      <c r="J1035">
        <v>911569969</v>
      </c>
      <c r="K1035" t="s">
        <v>6598</v>
      </c>
      <c r="L1035" t="s">
        <v>28</v>
      </c>
      <c r="M1035" t="s">
        <v>29</v>
      </c>
      <c r="N1035" t="s">
        <v>4952</v>
      </c>
      <c r="P1035" t="s">
        <v>29</v>
      </c>
      <c r="R1035" t="s">
        <v>5919</v>
      </c>
      <c r="S1035" t="s">
        <v>297</v>
      </c>
      <c r="T1035" t="s">
        <v>992</v>
      </c>
      <c r="U1035">
        <v>6</v>
      </c>
      <c r="V1035" t="s">
        <v>5002</v>
      </c>
      <c r="W1035" t="s">
        <v>6687</v>
      </c>
      <c r="X1035" s="25" t="s">
        <v>6702</v>
      </c>
      <c r="Y1035">
        <v>2</v>
      </c>
      <c r="Z1035">
        <v>10</v>
      </c>
      <c r="AA1035">
        <v>1</v>
      </c>
      <c r="AB1035">
        <v>107</v>
      </c>
      <c r="AC1035">
        <v>10</v>
      </c>
      <c r="AD1035" t="s">
        <v>30</v>
      </c>
      <c r="AE1035" s="74" t="str">
        <f t="shared" si="360"/>
        <v>b05702093黃冠綸</v>
      </c>
      <c r="AF1035" s="74">
        <f t="shared" si="346"/>
        <v>0</v>
      </c>
      <c r="AG1035" s="74">
        <f t="shared" si="361"/>
        <v>1</v>
      </c>
      <c r="AH1035" s="74">
        <f t="shared" si="347"/>
        <v>10</v>
      </c>
      <c r="AI1035" s="74">
        <f t="shared" si="348"/>
        <v>0</v>
      </c>
      <c r="AJ1035" s="74">
        <f t="shared" si="349"/>
        <v>0</v>
      </c>
      <c r="AK1035" s="74">
        <f t="shared" si="350"/>
        <v>0</v>
      </c>
      <c r="AL1035" s="73" t="str">
        <f t="shared" si="351"/>
        <v>系</v>
      </c>
      <c r="AM1035" s="73" t="str">
        <f>IF($F1035="學生",VLOOKUP($H1035,系所名稱!$B$1:$D$122,3,FALSE),"非在校生")</f>
        <v>會計</v>
      </c>
      <c r="AN1035" s="74" t="str">
        <f t="shared" si="352"/>
        <v>會計系</v>
      </c>
      <c r="AO1035" s="74" t="str">
        <f t="shared" si="353"/>
        <v>會計系</v>
      </c>
    </row>
    <row r="1036" spans="1:41">
      <c r="A1036" t="s">
        <v>1244</v>
      </c>
      <c r="B1036" t="s">
        <v>4096</v>
      </c>
      <c r="C1036" t="s">
        <v>4097</v>
      </c>
      <c r="D1036" t="s">
        <v>38</v>
      </c>
      <c r="E1036" t="s">
        <v>4098</v>
      </c>
      <c r="F1036" t="s">
        <v>23</v>
      </c>
      <c r="G1036" t="s">
        <v>24</v>
      </c>
      <c r="H1036" t="s">
        <v>257</v>
      </c>
      <c r="I1036" t="s">
        <v>50</v>
      </c>
      <c r="J1036">
        <v>919315060</v>
      </c>
      <c r="K1036" t="s">
        <v>4099</v>
      </c>
      <c r="L1036" t="s">
        <v>28</v>
      </c>
      <c r="M1036" t="s">
        <v>30</v>
      </c>
      <c r="N1036">
        <f>IF($R1036="網路報名",IF($P1036="否",1,0),0)</f>
        <v>0</v>
      </c>
      <c r="O1036">
        <f>IF($R1036="網路報名",IF($P1036="是",1,0),0)</f>
        <v>1</v>
      </c>
      <c r="P1036" t="s">
        <v>29</v>
      </c>
      <c r="R1036" t="s">
        <v>31</v>
      </c>
      <c r="S1036" t="s">
        <v>4100</v>
      </c>
      <c r="T1036" t="s">
        <v>4101</v>
      </c>
      <c r="U1036">
        <f>IF($R1036="志工",$AC1036*2,IF($R1036="網路報名",$AC1036,0))</f>
        <v>10</v>
      </c>
      <c r="V1036" t="s">
        <v>5002</v>
      </c>
      <c r="W1036" t="s">
        <v>5004</v>
      </c>
      <c r="X1036" s="25" t="s">
        <v>3816</v>
      </c>
      <c r="Y1036">
        <v>2</v>
      </c>
      <c r="Z1036">
        <v>107</v>
      </c>
      <c r="AA1036">
        <v>1</v>
      </c>
      <c r="AB1036">
        <v>1</v>
      </c>
      <c r="AC1036">
        <v>10</v>
      </c>
      <c r="AD1036" t="s">
        <v>29</v>
      </c>
      <c r="AE1036" s="74" t="str">
        <f t="shared" si="360"/>
        <v>r07723052黃奕瑋</v>
      </c>
      <c r="AF1036" s="74">
        <f t="shared" si="346"/>
        <v>0</v>
      </c>
      <c r="AG1036" s="74">
        <f t="shared" si="361"/>
        <v>1</v>
      </c>
      <c r="AH1036" s="74">
        <f t="shared" si="347"/>
        <v>10</v>
      </c>
      <c r="AI1036" s="74">
        <f t="shared" si="348"/>
        <v>0</v>
      </c>
      <c r="AJ1036" s="74">
        <f t="shared" si="349"/>
        <v>0</v>
      </c>
      <c r="AK1036" s="74">
        <f t="shared" si="350"/>
        <v>0</v>
      </c>
      <c r="AL1036" s="73" t="str">
        <f t="shared" si="351"/>
        <v>所</v>
      </c>
      <c r="AM1036" s="73" t="str">
        <f>IF($F1036="學生",VLOOKUP($H1036,系所名稱!$B$1:$D$122,3,FALSE),"非在校生")</f>
        <v>財金</v>
      </c>
      <c r="AN1036" s="74" t="str">
        <f t="shared" si="352"/>
        <v>財金所</v>
      </c>
      <c r="AO1036" s="74" t="str">
        <f t="shared" si="353"/>
        <v>財金所</v>
      </c>
    </row>
    <row r="1037" spans="1:41">
      <c r="A1037" t="s">
        <v>1814</v>
      </c>
      <c r="B1037" t="s">
        <v>1937</v>
      </c>
      <c r="C1037" t="s">
        <v>1938</v>
      </c>
      <c r="D1037" t="s">
        <v>38</v>
      </c>
      <c r="E1037" t="s">
        <v>1939</v>
      </c>
      <c r="F1037" t="s">
        <v>23</v>
      </c>
      <c r="G1037" t="s">
        <v>24</v>
      </c>
      <c r="H1037" t="s">
        <v>40</v>
      </c>
      <c r="I1037" t="s">
        <v>50</v>
      </c>
      <c r="J1037">
        <v>988343661</v>
      </c>
      <c r="K1037" t="s">
        <v>1940</v>
      </c>
      <c r="L1037" t="s">
        <v>28</v>
      </c>
      <c r="M1037" t="s">
        <v>29</v>
      </c>
      <c r="N1037">
        <f>IF($R1037="網路報名",IF($P1037="否",1,0),0)</f>
        <v>0</v>
      </c>
      <c r="O1037">
        <f>IF($R1037="網路報名",IF($P1037="是",1,0),0)</f>
        <v>0</v>
      </c>
      <c r="P1037" t="s">
        <v>29</v>
      </c>
      <c r="R1037" t="s">
        <v>216</v>
      </c>
      <c r="T1037" t="s">
        <v>1941</v>
      </c>
      <c r="U1037">
        <f>IF($R1037="志工",$AC1037*2,IF($R1037="網路報名",$AC1037,0))</f>
        <v>0</v>
      </c>
      <c r="V1037" t="s">
        <v>5002</v>
      </c>
      <c r="W1037" t="s">
        <v>5004</v>
      </c>
      <c r="X1037" s="25" t="s">
        <v>1567</v>
      </c>
      <c r="Y1037">
        <v>2</v>
      </c>
      <c r="Z1037">
        <v>107</v>
      </c>
      <c r="AA1037">
        <v>1</v>
      </c>
      <c r="AB1037">
        <v>1</v>
      </c>
      <c r="AC1037">
        <v>10</v>
      </c>
      <c r="AE1037" s="74" t="str">
        <f t="shared" si="360"/>
        <v>r07724039黃建鴻</v>
      </c>
      <c r="AF1037" s="74">
        <f t="shared" si="346"/>
        <v>0</v>
      </c>
      <c r="AG1037" s="74">
        <f t="shared" si="361"/>
        <v>0</v>
      </c>
      <c r="AH1037" s="74">
        <f t="shared" si="347"/>
        <v>0</v>
      </c>
      <c r="AI1037" s="74">
        <f t="shared" si="348"/>
        <v>0</v>
      </c>
      <c r="AJ1037" s="74">
        <f t="shared" si="349"/>
        <v>1</v>
      </c>
      <c r="AK1037" s="74">
        <f t="shared" si="350"/>
        <v>0</v>
      </c>
      <c r="AL1037" s="73" t="str">
        <f t="shared" si="351"/>
        <v>所</v>
      </c>
      <c r="AM1037" s="73" t="str">
        <f>IF($F1037="學生",VLOOKUP($H1037,系所名稱!$B$1:$D$122,3,FALSE),"非在校生")</f>
        <v>國企</v>
      </c>
      <c r="AN1037" s="74" t="str">
        <f t="shared" si="352"/>
        <v>國企所</v>
      </c>
      <c r="AO1037" s="74" t="str">
        <f t="shared" si="353"/>
        <v>國企所</v>
      </c>
    </row>
    <row r="1038" spans="1:41">
      <c r="A1038" t="s">
        <v>3442</v>
      </c>
      <c r="B1038" t="s">
        <v>3443</v>
      </c>
      <c r="C1038" t="s">
        <v>3444</v>
      </c>
      <c r="D1038" t="s">
        <v>38</v>
      </c>
      <c r="E1038" t="s">
        <v>3445</v>
      </c>
      <c r="F1038" t="s">
        <v>177</v>
      </c>
      <c r="H1038" t="s">
        <v>3446</v>
      </c>
      <c r="I1038" t="s">
        <v>23</v>
      </c>
      <c r="J1038">
        <v>980100852</v>
      </c>
      <c r="K1038" t="s">
        <v>3447</v>
      </c>
      <c r="L1038" t="s">
        <v>28</v>
      </c>
      <c r="M1038" t="s">
        <v>30</v>
      </c>
      <c r="N1038">
        <f>IF($R1038="網路報名",IF($P1038="否",1,0),0)</f>
        <v>0</v>
      </c>
      <c r="O1038">
        <f>IF($R1038="網路報名",IF($P1038="是",1,0),0)</f>
        <v>1</v>
      </c>
      <c r="P1038" t="s">
        <v>29</v>
      </c>
      <c r="R1038" t="s">
        <v>31</v>
      </c>
      <c r="S1038" t="s">
        <v>3448</v>
      </c>
      <c r="T1038" t="s">
        <v>3449</v>
      </c>
      <c r="U1038">
        <f>IF($R1038="志工",$AC1038*2,IF($R1038="網路報名",$AC1038,0))</f>
        <v>10</v>
      </c>
      <c r="V1038" t="s">
        <v>3310</v>
      </c>
      <c r="W1038" t="s">
        <v>5006</v>
      </c>
      <c r="X1038" s="25" t="s">
        <v>5003</v>
      </c>
      <c r="Y1038">
        <v>2</v>
      </c>
      <c r="Z1038">
        <v>107</v>
      </c>
      <c r="AA1038">
        <v>1</v>
      </c>
      <c r="AB1038">
        <v>1</v>
      </c>
      <c r="AC1038">
        <v>10</v>
      </c>
      <c r="AD1038" t="s">
        <v>3450</v>
      </c>
      <c r="AE1038" s="74" t="str">
        <f t="shared" si="360"/>
        <v>allen870728黃柏竣</v>
      </c>
      <c r="AF1038" s="74">
        <f t="shared" si="346"/>
        <v>0</v>
      </c>
      <c r="AG1038" s="74">
        <f t="shared" si="361"/>
        <v>1</v>
      </c>
      <c r="AH1038" s="74">
        <f t="shared" si="347"/>
        <v>10</v>
      </c>
      <c r="AI1038" s="74">
        <f t="shared" si="348"/>
        <v>0</v>
      </c>
      <c r="AJ1038" s="74">
        <f t="shared" si="349"/>
        <v>0</v>
      </c>
      <c r="AK1038" s="74">
        <f t="shared" si="350"/>
        <v>0</v>
      </c>
      <c r="AL1038" s="73" t="str">
        <f t="shared" si="351"/>
        <v>其他</v>
      </c>
      <c r="AM1038" s="73" t="str">
        <f>IF($F1038="學生",VLOOKUP($H1038,系所名稱!$B$1:$D$122,3,FALSE),"非在校生")</f>
        <v>非在校生</v>
      </c>
      <c r="AN1038" s="74" t="str">
        <f t="shared" si="352"/>
        <v>其他</v>
      </c>
      <c r="AO1038" s="74" t="str">
        <f t="shared" si="353"/>
        <v>其他</v>
      </c>
    </row>
    <row r="1039" spans="1:41">
      <c r="A1039" t="s">
        <v>5461</v>
      </c>
      <c r="B1039" t="s">
        <v>5675</v>
      </c>
      <c r="C1039" t="s">
        <v>5462</v>
      </c>
      <c r="D1039" t="s">
        <v>38</v>
      </c>
      <c r="E1039" t="s">
        <v>5463</v>
      </c>
      <c r="F1039" t="s">
        <v>23</v>
      </c>
      <c r="G1039" t="s">
        <v>682</v>
      </c>
      <c r="H1039" t="s">
        <v>5676</v>
      </c>
      <c r="I1039" t="s">
        <v>41</v>
      </c>
      <c r="J1039">
        <v>905055072</v>
      </c>
      <c r="K1039" t="s">
        <v>5464</v>
      </c>
      <c r="L1039" t="s">
        <v>28</v>
      </c>
      <c r="M1039" t="s">
        <v>30</v>
      </c>
      <c r="N1039" t="s">
        <v>4952</v>
      </c>
      <c r="P1039" t="s">
        <v>5457</v>
      </c>
      <c r="R1039" t="s">
        <v>5385</v>
      </c>
      <c r="S1039" t="s">
        <v>5465</v>
      </c>
      <c r="T1039" t="s">
        <v>5466</v>
      </c>
      <c r="U1039">
        <v>6</v>
      </c>
      <c r="V1039" t="s">
        <v>5386</v>
      </c>
      <c r="W1039" t="s">
        <v>5387</v>
      </c>
      <c r="X1039" s="25" t="s">
        <v>5388</v>
      </c>
      <c r="Y1039">
        <v>2</v>
      </c>
      <c r="Z1039">
        <v>107</v>
      </c>
      <c r="AA1039">
        <v>1</v>
      </c>
      <c r="AB1039">
        <v>1</v>
      </c>
      <c r="AC1039">
        <v>10</v>
      </c>
      <c r="AD1039" t="s">
        <v>29</v>
      </c>
      <c r="AE1039" s="74" t="str">
        <f t="shared" si="360"/>
        <v>b04801055黃盈碩</v>
      </c>
      <c r="AF1039" s="74">
        <f t="shared" si="346"/>
        <v>1</v>
      </c>
      <c r="AG1039" s="74">
        <f t="shared" si="361"/>
        <v>0</v>
      </c>
      <c r="AH1039" s="74">
        <f t="shared" si="347"/>
        <v>0</v>
      </c>
      <c r="AI1039" s="74">
        <f t="shared" si="348"/>
        <v>1</v>
      </c>
      <c r="AJ1039" s="74">
        <f t="shared" si="349"/>
        <v>0</v>
      </c>
      <c r="AK1039" s="74">
        <f t="shared" si="350"/>
        <v>0</v>
      </c>
      <c r="AL1039" s="73" t="str">
        <f t="shared" si="351"/>
        <v>系</v>
      </c>
      <c r="AM1039" s="73" t="str">
        <f>IF($F1039="學生",VLOOKUP($H1039,系所名稱!$B$1:$D$122,3,FALSE),"非在校生")</f>
        <v>其他</v>
      </c>
      <c r="AN1039" s="74" t="str">
        <f t="shared" si="352"/>
        <v>其他系所</v>
      </c>
      <c r="AO1039" s="74" t="str">
        <f t="shared" si="353"/>
        <v>其他系所</v>
      </c>
    </row>
    <row r="1040" spans="1:41">
      <c r="A1040" t="s">
        <v>6673</v>
      </c>
      <c r="B1040" t="s">
        <v>6674</v>
      </c>
      <c r="C1040" t="s">
        <v>6675</v>
      </c>
      <c r="D1040" t="s">
        <v>21</v>
      </c>
      <c r="E1040" t="s">
        <v>6676</v>
      </c>
      <c r="F1040" t="s">
        <v>23</v>
      </c>
      <c r="G1040" t="s">
        <v>24</v>
      </c>
      <c r="H1040" t="s">
        <v>40</v>
      </c>
      <c r="I1040" t="s">
        <v>41</v>
      </c>
      <c r="J1040">
        <v>970180010</v>
      </c>
      <c r="K1040" t="s">
        <v>6677</v>
      </c>
      <c r="L1040" t="s">
        <v>28</v>
      </c>
      <c r="M1040" t="s">
        <v>29</v>
      </c>
      <c r="N1040" t="s">
        <v>4952</v>
      </c>
      <c r="P1040" t="s">
        <v>29</v>
      </c>
      <c r="R1040" t="s">
        <v>1045</v>
      </c>
      <c r="T1040" t="s">
        <v>6678</v>
      </c>
      <c r="U1040">
        <v>6</v>
      </c>
      <c r="V1040" t="s">
        <v>5002</v>
      </c>
      <c r="W1040" t="s">
        <v>6687</v>
      </c>
      <c r="X1040" s="25" t="s">
        <v>6702</v>
      </c>
      <c r="Y1040">
        <v>2</v>
      </c>
      <c r="Z1040">
        <v>10</v>
      </c>
      <c r="AA1040">
        <v>1</v>
      </c>
      <c r="AB1040">
        <v>107</v>
      </c>
      <c r="AC1040">
        <v>10</v>
      </c>
      <c r="AE1040" s="74" t="str">
        <f t="shared" si="360"/>
        <v>b05704027黃禹璇</v>
      </c>
      <c r="AF1040" s="74">
        <f t="shared" si="346"/>
        <v>0</v>
      </c>
      <c r="AG1040" s="74">
        <f t="shared" si="361"/>
        <v>0</v>
      </c>
      <c r="AH1040" s="74">
        <f t="shared" si="347"/>
        <v>0</v>
      </c>
      <c r="AI1040" s="74">
        <f t="shared" si="348"/>
        <v>0</v>
      </c>
      <c r="AJ1040" s="74">
        <f t="shared" si="349"/>
        <v>1</v>
      </c>
      <c r="AK1040" s="74">
        <f t="shared" si="350"/>
        <v>0</v>
      </c>
      <c r="AL1040" s="73" t="str">
        <f t="shared" si="351"/>
        <v>系</v>
      </c>
      <c r="AM1040" s="73" t="str">
        <f>IF($F1040="學生",VLOOKUP($H1040,系所名稱!$B$1:$D$122,3,FALSE),"非在校生")</f>
        <v>國企</v>
      </c>
      <c r="AN1040" s="74" t="str">
        <f t="shared" si="352"/>
        <v>國企系</v>
      </c>
      <c r="AO1040" s="74" t="str">
        <f t="shared" si="353"/>
        <v>國企系</v>
      </c>
    </row>
    <row r="1041" spans="1:41">
      <c r="A1041" t="s">
        <v>3369</v>
      </c>
      <c r="B1041" t="s">
        <v>3370</v>
      </c>
      <c r="C1041" t="s">
        <v>3371</v>
      </c>
      <c r="D1041" t="s">
        <v>21</v>
      </c>
      <c r="E1041" t="s">
        <v>3372</v>
      </c>
      <c r="F1041" t="s">
        <v>23</v>
      </c>
      <c r="G1041" t="s">
        <v>99</v>
      </c>
      <c r="H1041" t="s">
        <v>3373</v>
      </c>
      <c r="I1041" t="s">
        <v>41</v>
      </c>
      <c r="J1041">
        <v>963510980</v>
      </c>
      <c r="K1041" t="s">
        <v>3374</v>
      </c>
      <c r="L1041" t="s">
        <v>28</v>
      </c>
      <c r="M1041" t="s">
        <v>30</v>
      </c>
      <c r="N1041">
        <f>IF($R1041="網路報名",IF($P1041="否",1,0),0)</f>
        <v>0</v>
      </c>
      <c r="O1041">
        <f>IF($R1041="網路報名",IF($P1041="是",1,0),0)</f>
        <v>1</v>
      </c>
      <c r="P1041" t="s">
        <v>29</v>
      </c>
      <c r="R1041" t="s">
        <v>3343</v>
      </c>
      <c r="S1041" t="s">
        <v>3375</v>
      </c>
      <c r="T1041" t="s">
        <v>3376</v>
      </c>
      <c r="U1041">
        <f>IF($R1041="志工",$AC1041*2,IF($R1041="網路報名",$AC1041,0))</f>
        <v>10</v>
      </c>
      <c r="V1041" t="s">
        <v>3310</v>
      </c>
      <c r="W1041" t="s">
        <v>5006</v>
      </c>
      <c r="X1041" s="25" t="s">
        <v>5003</v>
      </c>
      <c r="Y1041">
        <v>2</v>
      </c>
      <c r="Z1041">
        <v>107</v>
      </c>
      <c r="AA1041">
        <v>1</v>
      </c>
      <c r="AB1041">
        <v>1</v>
      </c>
      <c r="AC1041">
        <v>10</v>
      </c>
      <c r="AE1041" s="74" t="str">
        <f t="shared" si="360"/>
        <v>b04208032黃郁茹</v>
      </c>
      <c r="AF1041" s="74">
        <f t="shared" si="346"/>
        <v>0</v>
      </c>
      <c r="AG1041" s="74">
        <f t="shared" si="361"/>
        <v>1</v>
      </c>
      <c r="AH1041" s="74">
        <f t="shared" si="347"/>
        <v>10</v>
      </c>
      <c r="AI1041" s="74">
        <f t="shared" si="348"/>
        <v>0</v>
      </c>
      <c r="AJ1041" s="74">
        <f t="shared" si="349"/>
        <v>0</v>
      </c>
      <c r="AK1041" s="74">
        <f t="shared" si="350"/>
        <v>0</v>
      </c>
      <c r="AL1041" s="73" t="str">
        <f t="shared" si="351"/>
        <v>系</v>
      </c>
      <c r="AM1041" s="73" t="str">
        <f>IF($F1041="學生",VLOOKUP($H1041,系所名稱!$B$1:$D$122,3,FALSE),"非在校生")</f>
        <v>其他</v>
      </c>
      <c r="AN1041" s="74" t="str">
        <f t="shared" si="352"/>
        <v>其他系所</v>
      </c>
      <c r="AO1041" s="74" t="str">
        <f t="shared" si="353"/>
        <v>其他系所</v>
      </c>
    </row>
    <row r="1042" spans="1:41">
      <c r="A1042" t="s">
        <v>4102</v>
      </c>
      <c r="B1042" t="s">
        <v>4103</v>
      </c>
      <c r="C1042" t="s">
        <v>4104</v>
      </c>
      <c r="D1042" t="s">
        <v>38</v>
      </c>
      <c r="E1042" t="s">
        <v>4105</v>
      </c>
      <c r="F1042" t="s">
        <v>23</v>
      </c>
      <c r="G1042" t="s">
        <v>24</v>
      </c>
      <c r="H1042" t="s">
        <v>4106</v>
      </c>
      <c r="I1042" t="s">
        <v>50</v>
      </c>
      <c r="J1042">
        <v>932903551</v>
      </c>
      <c r="K1042" t="s">
        <v>4107</v>
      </c>
      <c r="L1042" t="s">
        <v>28</v>
      </c>
      <c r="M1042" t="s">
        <v>30</v>
      </c>
      <c r="N1042">
        <f>IF($R1042="網路報名",IF($P1042="否",1,0),0)</f>
        <v>0</v>
      </c>
      <c r="O1042">
        <f>IF($R1042="網路報名",IF($P1042="是",1,0),0)</f>
        <v>1</v>
      </c>
      <c r="P1042" t="s">
        <v>29</v>
      </c>
      <c r="R1042" t="s">
        <v>31</v>
      </c>
      <c r="S1042" t="s">
        <v>4108</v>
      </c>
      <c r="T1042" t="s">
        <v>4109</v>
      </c>
      <c r="U1042">
        <f>IF($R1042="志工",$AC1042*2,IF($R1042="網路報名",$AC1042,0))</f>
        <v>10</v>
      </c>
      <c r="V1042" t="s">
        <v>5002</v>
      </c>
      <c r="W1042" t="s">
        <v>5004</v>
      </c>
      <c r="X1042" s="25" t="s">
        <v>3816</v>
      </c>
      <c r="Y1042">
        <v>2</v>
      </c>
      <c r="Z1042">
        <v>107</v>
      </c>
      <c r="AA1042">
        <v>1</v>
      </c>
      <c r="AB1042">
        <v>1</v>
      </c>
      <c r="AC1042">
        <v>10</v>
      </c>
      <c r="AD1042" t="s">
        <v>30</v>
      </c>
      <c r="AE1042" s="74" t="str">
        <f t="shared" si="360"/>
        <v>r07723067黃偉倫</v>
      </c>
      <c r="AF1042" s="74">
        <f t="shared" si="346"/>
        <v>0</v>
      </c>
      <c r="AG1042" s="74">
        <f t="shared" si="361"/>
        <v>1</v>
      </c>
      <c r="AH1042" s="74">
        <f t="shared" si="347"/>
        <v>10</v>
      </c>
      <c r="AI1042" s="74">
        <f t="shared" si="348"/>
        <v>0</v>
      </c>
      <c r="AJ1042" s="74">
        <f t="shared" si="349"/>
        <v>0</v>
      </c>
      <c r="AK1042" s="74">
        <f t="shared" si="350"/>
        <v>0</v>
      </c>
      <c r="AL1042" s="73" t="str">
        <f t="shared" si="351"/>
        <v>所</v>
      </c>
      <c r="AM1042" s="73" t="str">
        <f>IF($F1042="學生",VLOOKUP($H1042,系所名稱!$B$1:$D$122,3,FALSE),"非在校生")</f>
        <v>財金</v>
      </c>
      <c r="AN1042" s="74" t="str">
        <f t="shared" si="352"/>
        <v>財金所</v>
      </c>
      <c r="AO1042" s="74" t="str">
        <f t="shared" si="353"/>
        <v>財金所</v>
      </c>
    </row>
    <row r="1043" spans="1:41">
      <c r="A1043" t="s">
        <v>2692</v>
      </c>
      <c r="B1043" t="s">
        <v>2702</v>
      </c>
      <c r="C1043" t="s">
        <v>2703</v>
      </c>
      <c r="D1043" t="s">
        <v>21</v>
      </c>
      <c r="E1043" t="s">
        <v>2704</v>
      </c>
      <c r="F1043" t="s">
        <v>23</v>
      </c>
      <c r="G1043" t="s">
        <v>24</v>
      </c>
      <c r="H1043" t="s">
        <v>257</v>
      </c>
      <c r="I1043" t="s">
        <v>41</v>
      </c>
      <c r="J1043">
        <v>978278735</v>
      </c>
      <c r="L1043" t="s">
        <v>28</v>
      </c>
      <c r="M1043" t="s">
        <v>29</v>
      </c>
      <c r="N1043">
        <f>IF($R1043="網路報名",IF($P1043="否",1,0),0)</f>
        <v>0</v>
      </c>
      <c r="O1043">
        <f>IF($R1043="網路報名",IF($P1043="是",1,0),0)</f>
        <v>0</v>
      </c>
      <c r="P1043" t="s">
        <v>29</v>
      </c>
      <c r="R1043" t="s">
        <v>2643</v>
      </c>
      <c r="T1043" t="s">
        <v>2705</v>
      </c>
      <c r="U1043">
        <f>IF($R1043="志工",$AC1043*2,IF($R1043="網路報名",$AC1043,0))</f>
        <v>0</v>
      </c>
      <c r="V1043" t="s">
        <v>5002</v>
      </c>
      <c r="W1043" t="s">
        <v>5004</v>
      </c>
      <c r="X1043" s="25" t="s">
        <v>1996</v>
      </c>
      <c r="Y1043">
        <v>2</v>
      </c>
      <c r="Z1043">
        <v>107</v>
      </c>
      <c r="AA1043">
        <v>1</v>
      </c>
      <c r="AB1043">
        <v>1</v>
      </c>
      <c r="AC1043">
        <v>10</v>
      </c>
      <c r="AE1043" s="74" t="str">
        <f t="shared" si="360"/>
        <v>b04703049黃翊閎</v>
      </c>
      <c r="AF1043" s="74">
        <f t="shared" si="346"/>
        <v>0</v>
      </c>
      <c r="AG1043" s="74">
        <f t="shared" si="361"/>
        <v>0</v>
      </c>
      <c r="AH1043" s="74">
        <f t="shared" si="347"/>
        <v>0</v>
      </c>
      <c r="AI1043" s="74">
        <f t="shared" si="348"/>
        <v>0</v>
      </c>
      <c r="AJ1043" s="74">
        <f t="shared" si="349"/>
        <v>1</v>
      </c>
      <c r="AK1043" s="74">
        <f t="shared" si="350"/>
        <v>0</v>
      </c>
      <c r="AL1043" s="73" t="str">
        <f t="shared" si="351"/>
        <v>系</v>
      </c>
      <c r="AM1043" s="73" t="str">
        <f>IF($F1043="學生",VLOOKUP($H1043,系所名稱!$B$1:$D$122,3,FALSE),"非在校生")</f>
        <v>財金</v>
      </c>
      <c r="AN1043" s="74" t="str">
        <f t="shared" si="352"/>
        <v>財金系</v>
      </c>
      <c r="AO1043" s="74" t="str">
        <f t="shared" si="353"/>
        <v>財金系</v>
      </c>
    </row>
    <row r="1044" spans="1:41">
      <c r="A1044" t="s">
        <v>2312</v>
      </c>
      <c r="B1044" t="s">
        <v>3104</v>
      </c>
      <c r="C1044" t="s">
        <v>3105</v>
      </c>
      <c r="D1044" t="s">
        <v>21</v>
      </c>
      <c r="E1044" t="s">
        <v>3106</v>
      </c>
      <c r="F1044" t="s">
        <v>177</v>
      </c>
      <c r="J1044">
        <v>918316711</v>
      </c>
      <c r="K1044" t="s">
        <v>3107</v>
      </c>
      <c r="L1044" t="s">
        <v>28</v>
      </c>
      <c r="M1044" t="s">
        <v>30</v>
      </c>
      <c r="N1044">
        <f>IF($R1044="網路報名",IF($P1044="否",1,0),0)</f>
        <v>0</v>
      </c>
      <c r="O1044">
        <f>IF($R1044="網路報名",IF($P1044="是",1,0),0)</f>
        <v>1</v>
      </c>
      <c r="P1044" t="s">
        <v>29</v>
      </c>
      <c r="R1044" t="s">
        <v>2775</v>
      </c>
      <c r="S1044" t="s">
        <v>3108</v>
      </c>
      <c r="T1044" t="s">
        <v>3109</v>
      </c>
      <c r="U1044">
        <f>IF($R1044="志工",$AC1044*2,IF($R1044="網路報名",$AC1044,0))</f>
        <v>10</v>
      </c>
      <c r="V1044" t="s">
        <v>5002</v>
      </c>
      <c r="W1044" t="s">
        <v>5004</v>
      </c>
      <c r="X1044" s="25" t="s">
        <v>3292</v>
      </c>
      <c r="Y1044">
        <v>2</v>
      </c>
      <c r="Z1044">
        <v>107</v>
      </c>
      <c r="AA1044">
        <v>1</v>
      </c>
      <c r="AB1044">
        <v>1</v>
      </c>
      <c r="AC1044">
        <v>10</v>
      </c>
      <c r="AD1044" t="s">
        <v>2783</v>
      </c>
      <c r="AE1044" s="74" t="str">
        <f t="shared" si="360"/>
        <v>v316316黃婷悅</v>
      </c>
      <c r="AF1044" s="74">
        <f t="shared" si="346"/>
        <v>0</v>
      </c>
      <c r="AG1044" s="74">
        <f t="shared" si="361"/>
        <v>1</v>
      </c>
      <c r="AH1044" s="74">
        <f t="shared" si="347"/>
        <v>10</v>
      </c>
      <c r="AI1044" s="74">
        <f t="shared" si="348"/>
        <v>0</v>
      </c>
      <c r="AJ1044" s="74">
        <f t="shared" si="349"/>
        <v>0</v>
      </c>
      <c r="AK1044" s="74">
        <f t="shared" si="350"/>
        <v>0</v>
      </c>
      <c r="AL1044" s="73" t="str">
        <f t="shared" si="351"/>
        <v>其他</v>
      </c>
      <c r="AM1044" s="73" t="str">
        <f>IF($F1044="學生",VLOOKUP($H1044,系所名稱!$B$1:$D$122,3,FALSE),"非在校生")</f>
        <v>非在校生</v>
      </c>
      <c r="AN1044" s="74" t="str">
        <f t="shared" si="352"/>
        <v>其他</v>
      </c>
      <c r="AO1044" s="74" t="str">
        <f t="shared" si="353"/>
        <v>其他</v>
      </c>
    </row>
    <row r="1045" spans="1:41">
      <c r="A1045" t="s">
        <v>5599</v>
      </c>
      <c r="B1045" t="s">
        <v>5600</v>
      </c>
      <c r="C1045" t="s">
        <v>5601</v>
      </c>
      <c r="D1045" t="s">
        <v>21</v>
      </c>
      <c r="E1045" t="s">
        <v>5602</v>
      </c>
      <c r="F1045" t="s">
        <v>23</v>
      </c>
      <c r="G1045" t="s">
        <v>5603</v>
      </c>
      <c r="H1045" t="s">
        <v>4267</v>
      </c>
      <c r="I1045" t="s">
        <v>50</v>
      </c>
      <c r="J1045">
        <v>926790886</v>
      </c>
      <c r="K1045" t="s">
        <v>5604</v>
      </c>
      <c r="L1045" t="s">
        <v>28</v>
      </c>
      <c r="M1045" t="s">
        <v>30</v>
      </c>
      <c r="N1045" t="s">
        <v>4952</v>
      </c>
      <c r="P1045" t="s">
        <v>29</v>
      </c>
      <c r="R1045" t="s">
        <v>5385</v>
      </c>
      <c r="S1045" t="s">
        <v>5605</v>
      </c>
      <c r="T1045" t="s">
        <v>5606</v>
      </c>
      <c r="U1045">
        <v>6</v>
      </c>
      <c r="V1045" t="s">
        <v>5386</v>
      </c>
      <c r="W1045" t="s">
        <v>5387</v>
      </c>
      <c r="X1045" s="25" t="s">
        <v>5388</v>
      </c>
      <c r="Y1045">
        <v>2</v>
      </c>
      <c r="Z1045">
        <v>107</v>
      </c>
      <c r="AA1045">
        <v>1</v>
      </c>
      <c r="AB1045">
        <v>1</v>
      </c>
      <c r="AC1045">
        <v>10</v>
      </c>
      <c r="AE1045" s="74" t="str">
        <f t="shared" si="360"/>
        <v>r06h41018黃富纖</v>
      </c>
      <c r="AF1045" s="74">
        <f t="shared" si="346"/>
        <v>0</v>
      </c>
      <c r="AG1045" s="74">
        <f t="shared" si="361"/>
        <v>1</v>
      </c>
      <c r="AH1045" s="74">
        <f t="shared" si="347"/>
        <v>10</v>
      </c>
      <c r="AI1045" s="74">
        <f t="shared" si="348"/>
        <v>0</v>
      </c>
      <c r="AJ1045" s="74">
        <f t="shared" si="349"/>
        <v>0</v>
      </c>
      <c r="AK1045" s="74">
        <f t="shared" si="350"/>
        <v>0</v>
      </c>
      <c r="AL1045" s="73" t="str">
        <f t="shared" si="351"/>
        <v>所</v>
      </c>
      <c r="AM1045" s="73" t="str">
        <f>IF($F1045="學生",VLOOKUP($H1045,系所名稱!$B$1:$D$122,3,FALSE),"非在校生")</f>
        <v>其他</v>
      </c>
      <c r="AN1045" s="74" t="str">
        <f t="shared" si="352"/>
        <v>其他系所</v>
      </c>
      <c r="AO1045" s="74" t="str">
        <f t="shared" si="353"/>
        <v>其他系所</v>
      </c>
    </row>
    <row r="1046" spans="1:41">
      <c r="B1046" t="s">
        <v>5217</v>
      </c>
      <c r="F1046" t="s">
        <v>5235</v>
      </c>
      <c r="G1046" t="s">
        <v>5216</v>
      </c>
      <c r="I1046" t="s">
        <v>5243</v>
      </c>
      <c r="P1046" t="s">
        <v>29</v>
      </c>
      <c r="R1046" t="s">
        <v>5008</v>
      </c>
      <c r="T1046" t="s">
        <v>2767</v>
      </c>
      <c r="V1046" t="s">
        <v>5232</v>
      </c>
      <c r="W1046" t="s">
        <v>5233</v>
      </c>
      <c r="X1046" s="25" t="s">
        <v>5234</v>
      </c>
      <c r="Y1046">
        <v>2</v>
      </c>
      <c r="Z1046">
        <v>107</v>
      </c>
      <c r="AA1046">
        <v>1</v>
      </c>
      <c r="AB1046">
        <v>0</v>
      </c>
      <c r="AC1046">
        <v>0</v>
      </c>
      <c r="AE1046" s="74" t="str">
        <f t="shared" si="360"/>
        <v>其他黃琬婷</v>
      </c>
      <c r="AF1046" s="74">
        <f t="shared" si="346"/>
        <v>0</v>
      </c>
      <c r="AG1046" s="74">
        <f t="shared" si="361"/>
        <v>1</v>
      </c>
      <c r="AH1046" s="74">
        <f t="shared" si="347"/>
        <v>0</v>
      </c>
      <c r="AI1046" s="74">
        <f t="shared" si="348"/>
        <v>0</v>
      </c>
      <c r="AJ1046" s="74">
        <f t="shared" si="349"/>
        <v>0</v>
      </c>
      <c r="AK1046" s="74">
        <f t="shared" si="350"/>
        <v>0</v>
      </c>
      <c r="AL1046" s="73" t="str">
        <f t="shared" si="351"/>
        <v>其他</v>
      </c>
      <c r="AM1046" s="73" t="str">
        <f>IF($F1046="學生",VLOOKUP($H1046,系所名稱!$B$1:$D$122,3,FALSE),"非在校生")</f>
        <v>非在校生</v>
      </c>
      <c r="AN1046" s="74" t="str">
        <f t="shared" si="352"/>
        <v>其他</v>
      </c>
      <c r="AO1046" s="74" t="str">
        <f t="shared" si="353"/>
        <v>其他</v>
      </c>
    </row>
    <row r="1047" spans="1:41">
      <c r="A1047" t="s">
        <v>3714</v>
      </c>
      <c r="B1047" t="s">
        <v>3715</v>
      </c>
      <c r="C1047" t="s">
        <v>3716</v>
      </c>
      <c r="D1047" t="s">
        <v>21</v>
      </c>
      <c r="E1047" t="s">
        <v>3717</v>
      </c>
      <c r="F1047" t="s">
        <v>23</v>
      </c>
      <c r="G1047" t="s">
        <v>354</v>
      </c>
      <c r="H1047" t="s">
        <v>455</v>
      </c>
      <c r="I1047" t="s">
        <v>50</v>
      </c>
      <c r="J1047">
        <v>921854438</v>
      </c>
      <c r="K1047" t="s">
        <v>3718</v>
      </c>
      <c r="L1047" t="s">
        <v>28</v>
      </c>
      <c r="M1047" t="s">
        <v>30</v>
      </c>
      <c r="N1047">
        <f>IF($R1047="網路報名",IF($P1047="否",1,0),0)</f>
        <v>0</v>
      </c>
      <c r="O1047">
        <f>IF($R1047="網路報名",IF($P1047="是",1,0),0)</f>
        <v>1</v>
      </c>
      <c r="P1047" t="s">
        <v>29</v>
      </c>
      <c r="R1047" t="s">
        <v>31</v>
      </c>
      <c r="S1047" t="s">
        <v>3719</v>
      </c>
      <c r="T1047" t="s">
        <v>3720</v>
      </c>
      <c r="U1047">
        <f>IF($R1047="志工",$AC1047*2,IF($R1047="網路報名",$AC1047,0))</f>
        <v>10</v>
      </c>
      <c r="V1047" t="s">
        <v>5002</v>
      </c>
      <c r="W1047" t="s">
        <v>5004</v>
      </c>
      <c r="X1047" s="25" t="s">
        <v>3481</v>
      </c>
      <c r="Y1047">
        <v>2</v>
      </c>
      <c r="Z1047">
        <v>107</v>
      </c>
      <c r="AA1047">
        <v>1</v>
      </c>
      <c r="AB1047">
        <v>1</v>
      </c>
      <c r="AC1047">
        <v>10</v>
      </c>
      <c r="AD1047" t="s">
        <v>30</v>
      </c>
      <c r="AE1047" s="74" t="str">
        <f t="shared" si="360"/>
        <v>r06b22032黃琳禎</v>
      </c>
      <c r="AF1047" s="74">
        <f t="shared" si="346"/>
        <v>0</v>
      </c>
      <c r="AG1047" s="74">
        <f t="shared" si="361"/>
        <v>1</v>
      </c>
      <c r="AH1047" s="74">
        <f t="shared" si="347"/>
        <v>10</v>
      </c>
      <c r="AI1047" s="74">
        <f t="shared" si="348"/>
        <v>0</v>
      </c>
      <c r="AJ1047" s="74">
        <f t="shared" si="349"/>
        <v>0</v>
      </c>
      <c r="AK1047" s="74">
        <f t="shared" si="350"/>
        <v>0</v>
      </c>
      <c r="AL1047" s="73" t="str">
        <f t="shared" si="351"/>
        <v>所</v>
      </c>
      <c r="AM1047" s="73" t="str">
        <f>IF($F1047="學生",VLOOKUP($H1047,系所名稱!$B$1:$D$122,3,FALSE),"非在校生")</f>
        <v>其他</v>
      </c>
      <c r="AN1047" s="74" t="str">
        <f t="shared" si="352"/>
        <v>其他系所</v>
      </c>
      <c r="AO1047" s="74" t="str">
        <f t="shared" si="353"/>
        <v>其他系所</v>
      </c>
    </row>
    <row r="1048" spans="1:41">
      <c r="A1048" t="s">
        <v>3110</v>
      </c>
      <c r="B1048" t="s">
        <v>3111</v>
      </c>
      <c r="C1048" t="s">
        <v>3112</v>
      </c>
      <c r="D1048" t="s">
        <v>21</v>
      </c>
      <c r="E1048" t="s">
        <v>3113</v>
      </c>
      <c r="F1048" t="s">
        <v>23</v>
      </c>
      <c r="G1048" t="s">
        <v>24</v>
      </c>
      <c r="H1048" t="s">
        <v>257</v>
      </c>
      <c r="I1048" t="s">
        <v>41</v>
      </c>
      <c r="J1048" t="s">
        <v>3114</v>
      </c>
      <c r="K1048" t="s">
        <v>3115</v>
      </c>
      <c r="L1048" t="s">
        <v>28</v>
      </c>
      <c r="M1048" t="s">
        <v>30</v>
      </c>
      <c r="N1048">
        <f>IF($R1048="網路報名",IF($P1048="否",1,0),0)</f>
        <v>0</v>
      </c>
      <c r="O1048">
        <f>IF($R1048="網路報名",IF($P1048="是",1,0),0)</f>
        <v>1</v>
      </c>
      <c r="P1048" t="s">
        <v>29</v>
      </c>
      <c r="R1048" t="s">
        <v>2775</v>
      </c>
      <c r="S1048" t="s">
        <v>3116</v>
      </c>
      <c r="T1048" t="s">
        <v>3117</v>
      </c>
      <c r="U1048">
        <f>IF($R1048="志工",$AC1048*2,IF($R1048="網路報名",$AC1048,0))</f>
        <v>10</v>
      </c>
      <c r="V1048" t="s">
        <v>5002</v>
      </c>
      <c r="W1048" t="s">
        <v>5004</v>
      </c>
      <c r="X1048" s="25" t="s">
        <v>3292</v>
      </c>
      <c r="Y1048">
        <v>2</v>
      </c>
      <c r="Z1048">
        <v>107</v>
      </c>
      <c r="AA1048">
        <v>1</v>
      </c>
      <c r="AB1048">
        <v>1</v>
      </c>
      <c r="AC1048">
        <v>10</v>
      </c>
      <c r="AD1048" t="s">
        <v>3118</v>
      </c>
      <c r="AE1048" s="74" t="str">
        <f t="shared" si="360"/>
        <v>b07703059黃紫依</v>
      </c>
      <c r="AF1048" s="74">
        <f t="shared" si="346"/>
        <v>0</v>
      </c>
      <c r="AG1048" s="74">
        <f t="shared" si="361"/>
        <v>1</v>
      </c>
      <c r="AH1048" s="74">
        <f t="shared" si="347"/>
        <v>10</v>
      </c>
      <c r="AI1048" s="74">
        <f t="shared" si="348"/>
        <v>0</v>
      </c>
      <c r="AJ1048" s="74">
        <f t="shared" si="349"/>
        <v>0</v>
      </c>
      <c r="AK1048" s="74">
        <f t="shared" si="350"/>
        <v>0</v>
      </c>
      <c r="AL1048" s="73" t="str">
        <f t="shared" si="351"/>
        <v>系</v>
      </c>
      <c r="AM1048" s="73" t="str">
        <f>IF($F1048="學生",VLOOKUP($H1048,系所名稱!$B$1:$D$122,3,FALSE),"非在校生")</f>
        <v>財金</v>
      </c>
      <c r="AN1048" s="74" t="str">
        <f t="shared" si="352"/>
        <v>財金系</v>
      </c>
      <c r="AO1048" s="74" t="str">
        <f t="shared" si="353"/>
        <v>財金系</v>
      </c>
    </row>
    <row r="1049" spans="1:41">
      <c r="A1049" t="s">
        <v>3721</v>
      </c>
      <c r="B1049" t="s">
        <v>3111</v>
      </c>
      <c r="C1049" t="s">
        <v>3112</v>
      </c>
      <c r="D1049" t="s">
        <v>21</v>
      </c>
      <c r="E1049" t="s">
        <v>3113</v>
      </c>
      <c r="F1049" t="s">
        <v>23</v>
      </c>
      <c r="G1049" t="s">
        <v>24</v>
      </c>
      <c r="H1049" t="s">
        <v>257</v>
      </c>
      <c r="I1049" t="s">
        <v>41</v>
      </c>
      <c r="J1049" t="s">
        <v>3114</v>
      </c>
      <c r="K1049" t="s">
        <v>3115</v>
      </c>
      <c r="L1049" t="s">
        <v>28</v>
      </c>
      <c r="M1049" t="s">
        <v>30</v>
      </c>
      <c r="N1049">
        <f>IF($R1049="網路報名",IF($P1049="否",1,0),0)</f>
        <v>0</v>
      </c>
      <c r="O1049">
        <f>IF($R1049="網路報名",IF($P1049="是",1,0),0)</f>
        <v>1</v>
      </c>
      <c r="P1049" t="s">
        <v>29</v>
      </c>
      <c r="R1049" t="s">
        <v>31</v>
      </c>
      <c r="S1049" t="s">
        <v>3116</v>
      </c>
      <c r="T1049" t="s">
        <v>3117</v>
      </c>
      <c r="U1049">
        <f>IF($R1049="志工",$AC1049*2,IF($R1049="網路報名",$AC1049,0))</f>
        <v>10</v>
      </c>
      <c r="V1049" t="s">
        <v>5002</v>
      </c>
      <c r="W1049" t="s">
        <v>5004</v>
      </c>
      <c r="X1049" s="25" t="s">
        <v>3481</v>
      </c>
      <c r="Y1049">
        <v>2</v>
      </c>
      <c r="Z1049">
        <v>107</v>
      </c>
      <c r="AA1049">
        <v>1</v>
      </c>
      <c r="AB1049">
        <v>1</v>
      </c>
      <c r="AC1049">
        <v>10</v>
      </c>
      <c r="AD1049" t="s">
        <v>3118</v>
      </c>
      <c r="AE1049" s="74" t="str">
        <f t="shared" si="360"/>
        <v>b07703059黃紫依</v>
      </c>
      <c r="AF1049" s="74">
        <f t="shared" si="346"/>
        <v>0</v>
      </c>
      <c r="AG1049" s="74">
        <f t="shared" si="361"/>
        <v>1</v>
      </c>
      <c r="AH1049" s="74">
        <f t="shared" si="347"/>
        <v>10</v>
      </c>
      <c r="AI1049" s="74">
        <f t="shared" si="348"/>
        <v>0</v>
      </c>
      <c r="AJ1049" s="74">
        <f t="shared" si="349"/>
        <v>0</v>
      </c>
      <c r="AK1049" s="74">
        <f t="shared" si="350"/>
        <v>0</v>
      </c>
      <c r="AL1049" s="73" t="str">
        <f t="shared" si="351"/>
        <v>系</v>
      </c>
      <c r="AM1049" s="73" t="str">
        <f>IF($F1049="學生",VLOOKUP($H1049,系所名稱!$B$1:$D$122,3,FALSE),"非在校生")</f>
        <v>財金</v>
      </c>
      <c r="AN1049" s="74" t="str">
        <f t="shared" si="352"/>
        <v>財金系</v>
      </c>
      <c r="AO1049" s="74" t="str">
        <f t="shared" si="353"/>
        <v>財金系</v>
      </c>
    </row>
    <row r="1050" spans="1:41">
      <c r="A1050" t="s">
        <v>5061</v>
      </c>
      <c r="B1050" t="s">
        <v>3111</v>
      </c>
      <c r="C1050" t="s">
        <v>3112</v>
      </c>
      <c r="D1050" t="s">
        <v>21</v>
      </c>
      <c r="E1050" t="s">
        <v>3113</v>
      </c>
      <c r="F1050" t="s">
        <v>23</v>
      </c>
      <c r="G1050" t="s">
        <v>24</v>
      </c>
      <c r="H1050" t="s">
        <v>257</v>
      </c>
      <c r="I1050" t="s">
        <v>41</v>
      </c>
      <c r="J1050" t="s">
        <v>3114</v>
      </c>
      <c r="K1050" t="s">
        <v>3115</v>
      </c>
      <c r="L1050" t="s">
        <v>28</v>
      </c>
      <c r="M1050" t="s">
        <v>30</v>
      </c>
      <c r="N1050" t="s">
        <v>4952</v>
      </c>
      <c r="P1050" t="s">
        <v>29</v>
      </c>
      <c r="R1050" t="s">
        <v>5008</v>
      </c>
      <c r="S1050" t="s">
        <v>5062</v>
      </c>
      <c r="T1050" t="s">
        <v>3117</v>
      </c>
      <c r="U1050">
        <v>6</v>
      </c>
      <c r="V1050" t="s">
        <v>5009</v>
      </c>
      <c r="W1050" t="s">
        <v>7196</v>
      </c>
      <c r="X1050" s="25" t="s">
        <v>5848</v>
      </c>
      <c r="Y1050">
        <v>2</v>
      </c>
      <c r="Z1050">
        <v>107</v>
      </c>
      <c r="AA1050">
        <v>1</v>
      </c>
      <c r="AB1050">
        <v>1</v>
      </c>
      <c r="AC1050">
        <v>10</v>
      </c>
      <c r="AD1050" t="s">
        <v>5063</v>
      </c>
      <c r="AE1050" s="74" t="str">
        <f t="shared" si="360"/>
        <v>b07703059黃紫依</v>
      </c>
      <c r="AF1050" s="74">
        <f t="shared" si="346"/>
        <v>0</v>
      </c>
      <c r="AG1050" s="74">
        <f t="shared" si="361"/>
        <v>1</v>
      </c>
      <c r="AH1050" s="74">
        <f t="shared" si="347"/>
        <v>10</v>
      </c>
      <c r="AI1050" s="74">
        <f t="shared" si="348"/>
        <v>0</v>
      </c>
      <c r="AJ1050" s="74">
        <f t="shared" si="349"/>
        <v>0</v>
      </c>
      <c r="AK1050" s="74">
        <f t="shared" si="350"/>
        <v>0</v>
      </c>
      <c r="AL1050" s="73" t="str">
        <f t="shared" si="351"/>
        <v>系</v>
      </c>
      <c r="AM1050" s="73" t="str">
        <f>IF($F1050="學生",VLOOKUP($H1050,系所名稱!$B$1:$D$122,3,FALSE),"非在校生")</f>
        <v>財金</v>
      </c>
      <c r="AN1050" s="74" t="str">
        <f t="shared" si="352"/>
        <v>財金系</v>
      </c>
      <c r="AO1050" s="74" t="str">
        <f t="shared" si="353"/>
        <v>財金系</v>
      </c>
    </row>
    <row r="1051" spans="1:41">
      <c r="A1051" t="s">
        <v>316</v>
      </c>
      <c r="B1051" t="s">
        <v>488</v>
      </c>
      <c r="C1051" t="s">
        <v>489</v>
      </c>
      <c r="D1051" t="s">
        <v>21</v>
      </c>
      <c r="E1051" t="s">
        <v>490</v>
      </c>
      <c r="F1051" t="s">
        <v>23</v>
      </c>
      <c r="G1051" t="s">
        <v>354</v>
      </c>
      <c r="H1051" t="s">
        <v>491</v>
      </c>
      <c r="I1051" t="s">
        <v>41</v>
      </c>
      <c r="J1051">
        <v>953620117</v>
      </c>
      <c r="K1051" t="s">
        <v>492</v>
      </c>
      <c r="L1051" t="s">
        <v>28</v>
      </c>
      <c r="M1051" t="s">
        <v>30</v>
      </c>
      <c r="N1051">
        <f t="shared" ref="N1051:N1062" si="362">IF($R1051="網路報名",IF($P1051="否",1,0),0)</f>
        <v>0</v>
      </c>
      <c r="O1051">
        <f t="shared" ref="O1051:O1062" si="363">IF($R1051="網路報名",IF($P1051="是",1,0),0)</f>
        <v>1</v>
      </c>
      <c r="P1051" t="s">
        <v>29</v>
      </c>
      <c r="R1051" s="1" t="s">
        <v>365</v>
      </c>
      <c r="S1051" t="s">
        <v>493</v>
      </c>
      <c r="T1051" t="s">
        <v>494</v>
      </c>
      <c r="U1051">
        <f t="shared" ref="U1051:U1062" si="364">IF($R1051="志工",$AC1051*2,IF($R1051="網路報名",$AC1051,0))</f>
        <v>10</v>
      </c>
      <c r="V1051" t="s">
        <v>5002</v>
      </c>
      <c r="W1051" t="s">
        <v>5004</v>
      </c>
      <c r="X1051" s="88" t="s">
        <v>359</v>
      </c>
      <c r="Y1051">
        <v>2</v>
      </c>
      <c r="Z1051">
        <v>107</v>
      </c>
      <c r="AA1051">
        <v>1</v>
      </c>
      <c r="AB1051">
        <v>1</v>
      </c>
      <c r="AC1051">
        <v>10</v>
      </c>
      <c r="AD1051" t="s">
        <v>30</v>
      </c>
      <c r="AE1051" s="74" t="str">
        <f t="shared" si="360"/>
        <v>b04b02002黃菡頤</v>
      </c>
      <c r="AF1051" s="74">
        <f t="shared" si="346"/>
        <v>0</v>
      </c>
      <c r="AG1051" s="74">
        <f t="shared" si="361"/>
        <v>1</v>
      </c>
      <c r="AH1051" s="74">
        <f t="shared" si="347"/>
        <v>10</v>
      </c>
      <c r="AI1051" s="74">
        <f t="shared" si="348"/>
        <v>0</v>
      </c>
      <c r="AJ1051" s="74">
        <f t="shared" si="349"/>
        <v>0</v>
      </c>
      <c r="AK1051" s="74">
        <f t="shared" si="350"/>
        <v>0</v>
      </c>
      <c r="AL1051" s="73" t="str">
        <f t="shared" si="351"/>
        <v>系</v>
      </c>
      <c r="AM1051" s="73" t="str">
        <f>IF($F1051="學生",VLOOKUP($H1051,系所名稱!$B$1:$D$122,3,FALSE),"非在校生")</f>
        <v>其他</v>
      </c>
      <c r="AN1051" s="74" t="str">
        <f t="shared" si="352"/>
        <v>其他系所</v>
      </c>
      <c r="AO1051" s="74" t="str">
        <f t="shared" si="353"/>
        <v>其他系所</v>
      </c>
    </row>
    <row r="1052" spans="1:41">
      <c r="A1052" t="s">
        <v>1463</v>
      </c>
      <c r="B1052" t="s">
        <v>488</v>
      </c>
      <c r="C1052" t="s">
        <v>489</v>
      </c>
      <c r="D1052" t="s">
        <v>21</v>
      </c>
      <c r="E1052" t="s">
        <v>490</v>
      </c>
      <c r="F1052" t="s">
        <v>23</v>
      </c>
      <c r="G1052" t="s">
        <v>354</v>
      </c>
      <c r="H1052" t="s">
        <v>491</v>
      </c>
      <c r="I1052" t="s">
        <v>41</v>
      </c>
      <c r="J1052">
        <v>953620117</v>
      </c>
      <c r="K1052" t="s">
        <v>492</v>
      </c>
      <c r="L1052" t="s">
        <v>28</v>
      </c>
      <c r="M1052" t="s">
        <v>30</v>
      </c>
      <c r="N1052">
        <f t="shared" si="362"/>
        <v>0</v>
      </c>
      <c r="O1052">
        <f t="shared" si="363"/>
        <v>1</v>
      </c>
      <c r="P1052" t="s">
        <v>29</v>
      </c>
      <c r="R1052" t="s">
        <v>31</v>
      </c>
      <c r="S1052" t="s">
        <v>1464</v>
      </c>
      <c r="T1052" t="s">
        <v>494</v>
      </c>
      <c r="U1052">
        <f t="shared" si="364"/>
        <v>10</v>
      </c>
      <c r="V1052" t="s">
        <v>5002</v>
      </c>
      <c r="W1052" t="s">
        <v>5004</v>
      </c>
      <c r="X1052" s="25" t="s">
        <v>1285</v>
      </c>
      <c r="Y1052">
        <v>2</v>
      </c>
      <c r="Z1052">
        <v>107</v>
      </c>
      <c r="AA1052">
        <v>1</v>
      </c>
      <c r="AB1052">
        <v>1</v>
      </c>
      <c r="AC1052">
        <v>10</v>
      </c>
      <c r="AD1052" t="s">
        <v>30</v>
      </c>
      <c r="AE1052" s="74" t="str">
        <f t="shared" si="360"/>
        <v>b04b02002黃菡頤</v>
      </c>
      <c r="AF1052" s="74">
        <f t="shared" si="346"/>
        <v>0</v>
      </c>
      <c r="AG1052" s="74">
        <f t="shared" si="361"/>
        <v>1</v>
      </c>
      <c r="AH1052" s="74">
        <f t="shared" si="347"/>
        <v>10</v>
      </c>
      <c r="AI1052" s="74">
        <f t="shared" si="348"/>
        <v>0</v>
      </c>
      <c r="AJ1052" s="74">
        <f t="shared" si="349"/>
        <v>0</v>
      </c>
      <c r="AK1052" s="74">
        <f t="shared" si="350"/>
        <v>0</v>
      </c>
      <c r="AL1052" s="73" t="str">
        <f t="shared" si="351"/>
        <v>系</v>
      </c>
      <c r="AM1052" s="73" t="str">
        <f>IF($F1052="學生",VLOOKUP($H1052,系所名稱!$B$1:$D$122,3,FALSE),"非在校生")</f>
        <v>其他</v>
      </c>
      <c r="AN1052" s="74" t="str">
        <f t="shared" si="352"/>
        <v>其他系所</v>
      </c>
      <c r="AO1052" s="74" t="str">
        <f t="shared" si="353"/>
        <v>其他系所</v>
      </c>
    </row>
    <row r="1053" spans="1:41">
      <c r="A1053" t="s">
        <v>1465</v>
      </c>
      <c r="B1053" t="s">
        <v>1466</v>
      </c>
      <c r="C1053" t="s">
        <v>1467</v>
      </c>
      <c r="D1053" t="s">
        <v>21</v>
      </c>
      <c r="E1053" t="s">
        <v>1468</v>
      </c>
      <c r="F1053" t="s">
        <v>23</v>
      </c>
      <c r="G1053" t="s">
        <v>58</v>
      </c>
      <c r="H1053" t="s">
        <v>1119</v>
      </c>
      <c r="I1053" t="s">
        <v>50</v>
      </c>
      <c r="J1053">
        <v>955270711</v>
      </c>
      <c r="K1053" t="s">
        <v>1469</v>
      </c>
      <c r="L1053" t="s">
        <v>28</v>
      </c>
      <c r="M1053" t="s">
        <v>30</v>
      </c>
      <c r="N1053">
        <f t="shared" si="362"/>
        <v>0</v>
      </c>
      <c r="O1053">
        <f t="shared" si="363"/>
        <v>1</v>
      </c>
      <c r="P1053" t="s">
        <v>29</v>
      </c>
      <c r="R1053" t="s">
        <v>31</v>
      </c>
      <c r="S1053" t="s">
        <v>1470</v>
      </c>
      <c r="T1053" t="s">
        <v>1471</v>
      </c>
      <c r="U1053">
        <f t="shared" si="364"/>
        <v>10</v>
      </c>
      <c r="V1053" t="s">
        <v>5002</v>
      </c>
      <c r="W1053" t="s">
        <v>5004</v>
      </c>
      <c r="X1053" s="25" t="s">
        <v>1285</v>
      </c>
      <c r="Y1053">
        <v>2</v>
      </c>
      <c r="Z1053">
        <v>107</v>
      </c>
      <c r="AA1053">
        <v>1</v>
      </c>
      <c r="AB1053">
        <v>1</v>
      </c>
      <c r="AC1053">
        <v>10</v>
      </c>
      <c r="AD1053" t="s">
        <v>30</v>
      </c>
      <c r="AE1053" s="74" t="str">
        <f t="shared" si="360"/>
        <v>r05122014黃詠婷</v>
      </c>
      <c r="AF1053" s="74">
        <f t="shared" si="346"/>
        <v>0</v>
      </c>
      <c r="AG1053" s="74">
        <f t="shared" si="361"/>
        <v>1</v>
      </c>
      <c r="AH1053" s="74">
        <f t="shared" si="347"/>
        <v>10</v>
      </c>
      <c r="AI1053" s="74">
        <f t="shared" si="348"/>
        <v>0</v>
      </c>
      <c r="AJ1053" s="74">
        <f t="shared" si="349"/>
        <v>0</v>
      </c>
      <c r="AK1053" s="74">
        <f t="shared" si="350"/>
        <v>0</v>
      </c>
      <c r="AL1053" s="73" t="str">
        <f t="shared" si="351"/>
        <v>所</v>
      </c>
      <c r="AM1053" s="73" t="str">
        <f>IF($F1053="學生",VLOOKUP($H1053,系所名稱!$B$1:$D$122,3,FALSE),"非在校生")</f>
        <v>其他</v>
      </c>
      <c r="AN1053" s="74" t="str">
        <f t="shared" si="352"/>
        <v>其他系所</v>
      </c>
      <c r="AO1053" s="74" t="str">
        <f t="shared" si="353"/>
        <v>其他系所</v>
      </c>
    </row>
    <row r="1054" spans="1:41">
      <c r="A1054" t="s">
        <v>3530</v>
      </c>
      <c r="B1054" t="s">
        <v>1466</v>
      </c>
      <c r="C1054" t="s">
        <v>1467</v>
      </c>
      <c r="D1054" t="s">
        <v>21</v>
      </c>
      <c r="E1054" t="s">
        <v>1468</v>
      </c>
      <c r="F1054" t="s">
        <v>23</v>
      </c>
      <c r="G1054" t="s">
        <v>58</v>
      </c>
      <c r="H1054" t="s">
        <v>1119</v>
      </c>
      <c r="I1054" t="s">
        <v>50</v>
      </c>
      <c r="J1054">
        <v>955270711</v>
      </c>
      <c r="K1054" t="s">
        <v>1469</v>
      </c>
      <c r="L1054" t="s">
        <v>28</v>
      </c>
      <c r="M1054" t="s">
        <v>30</v>
      </c>
      <c r="N1054">
        <f t="shared" si="362"/>
        <v>1</v>
      </c>
      <c r="O1054">
        <f t="shared" si="363"/>
        <v>0</v>
      </c>
      <c r="P1054" t="s">
        <v>30</v>
      </c>
      <c r="R1054" t="s">
        <v>31</v>
      </c>
      <c r="S1054" t="s">
        <v>1470</v>
      </c>
      <c r="T1054" t="s">
        <v>1471</v>
      </c>
      <c r="U1054">
        <f t="shared" si="364"/>
        <v>10</v>
      </c>
      <c r="V1054" t="s">
        <v>5002</v>
      </c>
      <c r="W1054" t="s">
        <v>5004</v>
      </c>
      <c r="X1054" s="25" t="s">
        <v>3481</v>
      </c>
      <c r="Y1054">
        <v>2</v>
      </c>
      <c r="Z1054">
        <v>107</v>
      </c>
      <c r="AA1054">
        <v>1</v>
      </c>
      <c r="AB1054">
        <v>1</v>
      </c>
      <c r="AC1054">
        <v>10</v>
      </c>
      <c r="AD1054" t="s">
        <v>30</v>
      </c>
      <c r="AE1054" s="74" t="str">
        <f t="shared" si="360"/>
        <v>r05122014黃詠婷</v>
      </c>
      <c r="AF1054" s="74">
        <f t="shared" si="346"/>
        <v>1</v>
      </c>
      <c r="AG1054" s="74">
        <f t="shared" si="361"/>
        <v>0</v>
      </c>
      <c r="AH1054" s="74">
        <f t="shared" si="347"/>
        <v>0</v>
      </c>
      <c r="AI1054" s="74">
        <f t="shared" si="348"/>
        <v>1</v>
      </c>
      <c r="AJ1054" s="74">
        <f t="shared" si="349"/>
        <v>0</v>
      </c>
      <c r="AK1054" s="74">
        <f t="shared" si="350"/>
        <v>0</v>
      </c>
      <c r="AL1054" s="73" t="str">
        <f t="shared" si="351"/>
        <v>所</v>
      </c>
      <c r="AM1054" s="73" t="str">
        <f>IF($F1054="學生",VLOOKUP($H1054,系所名稱!$B$1:$D$122,3,FALSE),"非在校生")</f>
        <v>其他</v>
      </c>
      <c r="AN1054" s="74" t="str">
        <f t="shared" si="352"/>
        <v>其他系所</v>
      </c>
      <c r="AO1054" s="74" t="str">
        <f t="shared" si="353"/>
        <v>其他系所</v>
      </c>
    </row>
    <row r="1055" spans="1:41">
      <c r="A1055" t="s">
        <v>3863</v>
      </c>
      <c r="B1055" t="s">
        <v>1466</v>
      </c>
      <c r="C1055" t="s">
        <v>1467</v>
      </c>
      <c r="D1055" t="s">
        <v>21</v>
      </c>
      <c r="E1055" t="s">
        <v>1468</v>
      </c>
      <c r="F1055" t="s">
        <v>23</v>
      </c>
      <c r="G1055" t="s">
        <v>58</v>
      </c>
      <c r="H1055" t="s">
        <v>1119</v>
      </c>
      <c r="I1055" t="s">
        <v>50</v>
      </c>
      <c r="J1055">
        <v>955270711</v>
      </c>
      <c r="K1055" t="s">
        <v>1469</v>
      </c>
      <c r="L1055" t="s">
        <v>28</v>
      </c>
      <c r="M1055" t="s">
        <v>30</v>
      </c>
      <c r="N1055">
        <f t="shared" si="362"/>
        <v>1</v>
      </c>
      <c r="O1055">
        <f t="shared" si="363"/>
        <v>0</v>
      </c>
      <c r="P1055" t="s">
        <v>30</v>
      </c>
      <c r="R1055" t="s">
        <v>3818</v>
      </c>
      <c r="S1055" t="s">
        <v>1470</v>
      </c>
      <c r="T1055" t="s">
        <v>1471</v>
      </c>
      <c r="U1055">
        <f t="shared" si="364"/>
        <v>10</v>
      </c>
      <c r="V1055" t="s">
        <v>5002</v>
      </c>
      <c r="W1055" t="s">
        <v>5004</v>
      </c>
      <c r="X1055" s="25" t="s">
        <v>3816</v>
      </c>
      <c r="Y1055">
        <v>2</v>
      </c>
      <c r="Z1055">
        <v>107</v>
      </c>
      <c r="AA1055">
        <v>1</v>
      </c>
      <c r="AB1055">
        <v>1</v>
      </c>
      <c r="AC1055">
        <v>10</v>
      </c>
      <c r="AD1055" t="s">
        <v>30</v>
      </c>
      <c r="AE1055" s="74" t="str">
        <f t="shared" si="360"/>
        <v>r05122014黃詠婷</v>
      </c>
      <c r="AF1055" s="74">
        <f t="shared" si="346"/>
        <v>1</v>
      </c>
      <c r="AG1055" s="74">
        <f t="shared" si="361"/>
        <v>0</v>
      </c>
      <c r="AH1055" s="74">
        <f t="shared" si="347"/>
        <v>0</v>
      </c>
      <c r="AI1055" s="74">
        <f t="shared" si="348"/>
        <v>1</v>
      </c>
      <c r="AJ1055" s="74">
        <f t="shared" si="349"/>
        <v>0</v>
      </c>
      <c r="AK1055" s="74">
        <f t="shared" si="350"/>
        <v>0</v>
      </c>
      <c r="AL1055" s="73" t="str">
        <f t="shared" si="351"/>
        <v>所</v>
      </c>
      <c r="AM1055" s="73" t="str">
        <f>IF($F1055="學生",VLOOKUP($H1055,系所名稱!$B$1:$D$122,3,FALSE),"非在校生")</f>
        <v>其他</v>
      </c>
      <c r="AN1055" s="74" t="str">
        <f t="shared" si="352"/>
        <v>其他系所</v>
      </c>
      <c r="AO1055" s="74" t="str">
        <f t="shared" si="353"/>
        <v>其他系所</v>
      </c>
    </row>
    <row r="1056" spans="1:41">
      <c r="A1056" t="s">
        <v>233</v>
      </c>
      <c r="B1056" t="s">
        <v>234</v>
      </c>
      <c r="C1056" t="s">
        <v>235</v>
      </c>
      <c r="D1056" t="s">
        <v>21</v>
      </c>
      <c r="E1056" t="s">
        <v>236</v>
      </c>
      <c r="F1056" t="s">
        <v>23</v>
      </c>
      <c r="G1056" t="s">
        <v>24</v>
      </c>
      <c r="H1056" t="s">
        <v>40</v>
      </c>
      <c r="I1056" t="s">
        <v>41</v>
      </c>
      <c r="J1056">
        <v>975377797</v>
      </c>
      <c r="K1056" t="s">
        <v>237</v>
      </c>
      <c r="L1056" t="s">
        <v>28</v>
      </c>
      <c r="M1056" t="s">
        <v>29</v>
      </c>
      <c r="N1056">
        <f t="shared" si="362"/>
        <v>0</v>
      </c>
      <c r="O1056">
        <f t="shared" si="363"/>
        <v>0</v>
      </c>
      <c r="P1056" t="s">
        <v>29</v>
      </c>
      <c r="R1056" t="s">
        <v>216</v>
      </c>
      <c r="T1056" t="s">
        <v>238</v>
      </c>
      <c r="U1056">
        <f t="shared" si="364"/>
        <v>0</v>
      </c>
      <c r="V1056" t="s">
        <v>5002</v>
      </c>
      <c r="W1056" t="s">
        <v>5004</v>
      </c>
      <c r="X1056" s="25" t="s">
        <v>289</v>
      </c>
      <c r="Y1056">
        <v>2</v>
      </c>
      <c r="Z1056">
        <v>107</v>
      </c>
      <c r="AA1056">
        <v>1</v>
      </c>
      <c r="AB1056">
        <v>1</v>
      </c>
      <c r="AC1056">
        <v>10</v>
      </c>
      <c r="AE1056" s="74" t="str">
        <f t="shared" si="360"/>
        <v>b05704025黃敬剴</v>
      </c>
      <c r="AF1056" s="74">
        <f t="shared" si="346"/>
        <v>0</v>
      </c>
      <c r="AG1056" s="74">
        <f t="shared" si="361"/>
        <v>0</v>
      </c>
      <c r="AH1056" s="74">
        <f t="shared" si="347"/>
        <v>0</v>
      </c>
      <c r="AI1056" s="74">
        <f t="shared" si="348"/>
        <v>0</v>
      </c>
      <c r="AJ1056" s="74">
        <f t="shared" si="349"/>
        <v>1</v>
      </c>
      <c r="AK1056" s="74">
        <f t="shared" si="350"/>
        <v>0</v>
      </c>
      <c r="AL1056" s="73" t="str">
        <f t="shared" si="351"/>
        <v>系</v>
      </c>
      <c r="AM1056" s="73" t="str">
        <f>IF($F1056="學生",VLOOKUP($H1056,系所名稱!$B$1:$D$122,3,FALSE),"非在校生")</f>
        <v>國企</v>
      </c>
      <c r="AN1056" s="74" t="str">
        <f t="shared" si="352"/>
        <v>國企系</v>
      </c>
      <c r="AO1056" s="74" t="str">
        <f t="shared" si="353"/>
        <v>國企系</v>
      </c>
    </row>
    <row r="1057" spans="1:41">
      <c r="A1057" t="s">
        <v>1901</v>
      </c>
      <c r="B1057" t="s">
        <v>234</v>
      </c>
      <c r="C1057" t="s">
        <v>235</v>
      </c>
      <c r="D1057" t="s">
        <v>21</v>
      </c>
      <c r="E1057" t="s">
        <v>236</v>
      </c>
      <c r="F1057" t="s">
        <v>23</v>
      </c>
      <c r="G1057" t="s">
        <v>24</v>
      </c>
      <c r="H1057" t="s">
        <v>40</v>
      </c>
      <c r="I1057" t="s">
        <v>41</v>
      </c>
      <c r="J1057">
        <v>975377797</v>
      </c>
      <c r="K1057" t="s">
        <v>237</v>
      </c>
      <c r="L1057" t="s">
        <v>28</v>
      </c>
      <c r="M1057" t="s">
        <v>29</v>
      </c>
      <c r="N1057">
        <f t="shared" si="362"/>
        <v>0</v>
      </c>
      <c r="O1057">
        <f t="shared" si="363"/>
        <v>0</v>
      </c>
      <c r="P1057" t="s">
        <v>29</v>
      </c>
      <c r="R1057" t="s">
        <v>216</v>
      </c>
      <c r="T1057" t="s">
        <v>238</v>
      </c>
      <c r="U1057">
        <f t="shared" si="364"/>
        <v>0</v>
      </c>
      <c r="V1057" t="s">
        <v>5002</v>
      </c>
      <c r="W1057" t="s">
        <v>5004</v>
      </c>
      <c r="X1057" s="25" t="s">
        <v>1567</v>
      </c>
      <c r="Y1057">
        <v>2</v>
      </c>
      <c r="Z1057">
        <v>107</v>
      </c>
      <c r="AA1057">
        <v>1</v>
      </c>
      <c r="AB1057">
        <v>1</v>
      </c>
      <c r="AC1057">
        <v>10</v>
      </c>
      <c r="AE1057" s="74" t="str">
        <f t="shared" si="360"/>
        <v>b05704025黃敬剴</v>
      </c>
      <c r="AF1057" s="74">
        <f t="shared" si="346"/>
        <v>0</v>
      </c>
      <c r="AG1057" s="74">
        <f t="shared" si="361"/>
        <v>0</v>
      </c>
      <c r="AH1057" s="74">
        <f t="shared" si="347"/>
        <v>0</v>
      </c>
      <c r="AI1057" s="74">
        <f t="shared" si="348"/>
        <v>0</v>
      </c>
      <c r="AJ1057" s="74">
        <f t="shared" si="349"/>
        <v>1</v>
      </c>
      <c r="AK1057" s="74">
        <f t="shared" si="350"/>
        <v>0</v>
      </c>
      <c r="AL1057" s="73" t="str">
        <f t="shared" si="351"/>
        <v>系</v>
      </c>
      <c r="AM1057" s="73" t="str">
        <f>IF($F1057="學生",VLOOKUP($H1057,系所名稱!$B$1:$D$122,3,FALSE),"非在校生")</f>
        <v>國企</v>
      </c>
      <c r="AN1057" s="74" t="str">
        <f t="shared" si="352"/>
        <v>國企系</v>
      </c>
      <c r="AO1057" s="74" t="str">
        <f t="shared" si="353"/>
        <v>國企系</v>
      </c>
    </row>
    <row r="1058" spans="1:41">
      <c r="A1058" t="s">
        <v>2298</v>
      </c>
      <c r="B1058" t="s">
        <v>2299</v>
      </c>
      <c r="C1058" t="s">
        <v>2300</v>
      </c>
      <c r="D1058" t="s">
        <v>38</v>
      </c>
      <c r="E1058" t="s">
        <v>2301</v>
      </c>
      <c r="F1058" t="s">
        <v>23</v>
      </c>
      <c r="G1058" t="s">
        <v>24</v>
      </c>
      <c r="H1058" t="s">
        <v>76</v>
      </c>
      <c r="I1058" t="s">
        <v>41</v>
      </c>
      <c r="J1058">
        <v>968627356</v>
      </c>
      <c r="K1058" t="s">
        <v>2302</v>
      </c>
      <c r="L1058" t="s">
        <v>28</v>
      </c>
      <c r="M1058" t="s">
        <v>30</v>
      </c>
      <c r="N1058">
        <f t="shared" si="362"/>
        <v>0</v>
      </c>
      <c r="O1058">
        <f t="shared" si="363"/>
        <v>1</v>
      </c>
      <c r="P1058" t="s">
        <v>29</v>
      </c>
      <c r="R1058" t="s">
        <v>2002</v>
      </c>
      <c r="S1058" t="s">
        <v>2303</v>
      </c>
      <c r="T1058" t="s">
        <v>2304</v>
      </c>
      <c r="U1058">
        <f t="shared" si="364"/>
        <v>10</v>
      </c>
      <c r="V1058" t="s">
        <v>5002</v>
      </c>
      <c r="W1058" t="s">
        <v>5004</v>
      </c>
      <c r="X1058" s="25" t="s">
        <v>1996</v>
      </c>
      <c r="Y1058">
        <v>2</v>
      </c>
      <c r="Z1058">
        <v>107</v>
      </c>
      <c r="AA1058">
        <v>1</v>
      </c>
      <c r="AB1058">
        <v>1</v>
      </c>
      <c r="AC1058">
        <v>10</v>
      </c>
      <c r="AD1058" t="s">
        <v>30</v>
      </c>
      <c r="AE1058" s="74" t="str">
        <f t="shared" si="360"/>
        <v>b06302313黃業燊</v>
      </c>
      <c r="AF1058" s="74">
        <f t="shared" si="346"/>
        <v>0</v>
      </c>
      <c r="AG1058" s="74">
        <f t="shared" si="361"/>
        <v>1</v>
      </c>
      <c r="AH1058" s="74">
        <f t="shared" si="347"/>
        <v>10</v>
      </c>
      <c r="AI1058" s="74">
        <f t="shared" si="348"/>
        <v>0</v>
      </c>
      <c r="AJ1058" s="74">
        <f t="shared" si="349"/>
        <v>0</v>
      </c>
      <c r="AK1058" s="74">
        <f t="shared" si="350"/>
        <v>0</v>
      </c>
      <c r="AL1058" s="73" t="str">
        <f t="shared" si="351"/>
        <v>系</v>
      </c>
      <c r="AM1058" s="73" t="str">
        <f>IF($F1058="學生",VLOOKUP($H1058,系所名稱!$B$1:$D$122,3,FALSE),"非在校生")</f>
        <v>會計</v>
      </c>
      <c r="AN1058" s="74" t="str">
        <f t="shared" si="352"/>
        <v>會計系</v>
      </c>
      <c r="AO1058" s="74" t="str">
        <f t="shared" si="353"/>
        <v>會計系</v>
      </c>
    </row>
    <row r="1059" spans="1:41">
      <c r="A1059" t="s">
        <v>95</v>
      </c>
      <c r="B1059" t="s">
        <v>96</v>
      </c>
      <c r="C1059" t="s">
        <v>97</v>
      </c>
      <c r="D1059" t="s">
        <v>21</v>
      </c>
      <c r="E1059" t="s">
        <v>98</v>
      </c>
      <c r="F1059" t="s">
        <v>23</v>
      </c>
      <c r="G1059" t="s">
        <v>99</v>
      </c>
      <c r="H1059" t="s">
        <v>100</v>
      </c>
      <c r="I1059" t="s">
        <v>41</v>
      </c>
      <c r="J1059">
        <v>965395076</v>
      </c>
      <c r="K1059" t="s">
        <v>101</v>
      </c>
      <c r="L1059" t="s">
        <v>28</v>
      </c>
      <c r="M1059" t="s">
        <v>30</v>
      </c>
      <c r="N1059">
        <f t="shared" si="362"/>
        <v>0</v>
      </c>
      <c r="O1059">
        <f t="shared" si="363"/>
        <v>1</v>
      </c>
      <c r="P1059" t="s">
        <v>29</v>
      </c>
      <c r="R1059" t="s">
        <v>31</v>
      </c>
      <c r="S1059" t="s">
        <v>102</v>
      </c>
      <c r="T1059" t="s">
        <v>103</v>
      </c>
      <c r="U1059">
        <f t="shared" si="364"/>
        <v>10</v>
      </c>
      <c r="V1059" t="s">
        <v>5002</v>
      </c>
      <c r="W1059" t="s">
        <v>5004</v>
      </c>
      <c r="X1059" s="25" t="s">
        <v>289</v>
      </c>
      <c r="Y1059">
        <v>2</v>
      </c>
      <c r="Z1059">
        <v>107</v>
      </c>
      <c r="AA1059">
        <v>1</v>
      </c>
      <c r="AB1059">
        <v>1</v>
      </c>
      <c r="AC1059">
        <v>10</v>
      </c>
      <c r="AD1059" t="s">
        <v>30</v>
      </c>
      <c r="AE1059" s="74" t="str">
        <f t="shared" si="360"/>
        <v>b06204007黃瑞晶</v>
      </c>
      <c r="AF1059" s="74">
        <f t="shared" si="346"/>
        <v>0</v>
      </c>
      <c r="AG1059" s="74">
        <f t="shared" si="361"/>
        <v>1</v>
      </c>
      <c r="AH1059" s="74">
        <f t="shared" si="347"/>
        <v>10</v>
      </c>
      <c r="AI1059" s="74">
        <f t="shared" si="348"/>
        <v>0</v>
      </c>
      <c r="AJ1059" s="74">
        <f t="shared" si="349"/>
        <v>0</v>
      </c>
      <c r="AK1059" s="74">
        <f t="shared" si="350"/>
        <v>0</v>
      </c>
      <c r="AL1059" s="73" t="str">
        <f t="shared" si="351"/>
        <v>系</v>
      </c>
      <c r="AM1059" s="73" t="str">
        <f>IF($F1059="學生",VLOOKUP($H1059,系所名稱!$B$1:$D$122,3,FALSE),"非在校生")</f>
        <v>其他</v>
      </c>
      <c r="AN1059" s="74" t="str">
        <f t="shared" si="352"/>
        <v>其他系所</v>
      </c>
      <c r="AO1059" s="74" t="str">
        <f t="shared" si="353"/>
        <v>其他系所</v>
      </c>
    </row>
    <row r="1060" spans="1:41">
      <c r="A1060" t="s">
        <v>383</v>
      </c>
      <c r="B1060" t="s">
        <v>96</v>
      </c>
      <c r="C1060" t="s">
        <v>97</v>
      </c>
      <c r="D1060" t="s">
        <v>21</v>
      </c>
      <c r="E1060" t="s">
        <v>98</v>
      </c>
      <c r="F1060" t="s">
        <v>23</v>
      </c>
      <c r="G1060" t="s">
        <v>99</v>
      </c>
      <c r="H1060" t="s">
        <v>100</v>
      </c>
      <c r="I1060" t="s">
        <v>41</v>
      </c>
      <c r="J1060">
        <v>965395076</v>
      </c>
      <c r="K1060" t="s">
        <v>101</v>
      </c>
      <c r="L1060" t="s">
        <v>28</v>
      </c>
      <c r="M1060" t="s">
        <v>30</v>
      </c>
      <c r="N1060">
        <f t="shared" si="362"/>
        <v>0</v>
      </c>
      <c r="O1060">
        <f t="shared" si="363"/>
        <v>1</v>
      </c>
      <c r="P1060" t="s">
        <v>29</v>
      </c>
      <c r="R1060" s="1" t="s">
        <v>365</v>
      </c>
      <c r="S1060" t="s">
        <v>102</v>
      </c>
      <c r="T1060" t="s">
        <v>103</v>
      </c>
      <c r="U1060">
        <f t="shared" si="364"/>
        <v>10</v>
      </c>
      <c r="V1060" t="s">
        <v>5002</v>
      </c>
      <c r="W1060" t="s">
        <v>5004</v>
      </c>
      <c r="X1060" s="88" t="s">
        <v>359</v>
      </c>
      <c r="Y1060">
        <v>2</v>
      </c>
      <c r="Z1060">
        <v>107</v>
      </c>
      <c r="AA1060">
        <v>1</v>
      </c>
      <c r="AB1060">
        <v>1</v>
      </c>
      <c r="AC1060">
        <v>10</v>
      </c>
      <c r="AD1060" t="s">
        <v>30</v>
      </c>
      <c r="AE1060" s="74" t="str">
        <f t="shared" si="360"/>
        <v>b06204007黃瑞晶</v>
      </c>
      <c r="AF1060" s="74">
        <f t="shared" si="346"/>
        <v>0</v>
      </c>
      <c r="AG1060" s="74">
        <f t="shared" si="361"/>
        <v>1</v>
      </c>
      <c r="AH1060" s="74">
        <f t="shared" si="347"/>
        <v>10</v>
      </c>
      <c r="AI1060" s="74">
        <f t="shared" si="348"/>
        <v>0</v>
      </c>
      <c r="AJ1060" s="74">
        <f t="shared" si="349"/>
        <v>0</v>
      </c>
      <c r="AK1060" s="74">
        <f t="shared" si="350"/>
        <v>0</v>
      </c>
      <c r="AL1060" s="73" t="str">
        <f t="shared" si="351"/>
        <v>系</v>
      </c>
      <c r="AM1060" s="73" t="str">
        <f>IF($F1060="學生",VLOOKUP($H1060,系所名稱!$B$1:$D$122,3,FALSE),"非在校生")</f>
        <v>其他</v>
      </c>
      <c r="AN1060" s="74" t="str">
        <f t="shared" si="352"/>
        <v>其他系所</v>
      </c>
      <c r="AO1060" s="74" t="str">
        <f t="shared" si="353"/>
        <v>其他系所</v>
      </c>
    </row>
    <row r="1061" spans="1:41">
      <c r="A1061" t="s">
        <v>1320</v>
      </c>
      <c r="B1061" t="s">
        <v>96</v>
      </c>
      <c r="C1061" t="s">
        <v>97</v>
      </c>
      <c r="D1061" t="s">
        <v>21</v>
      </c>
      <c r="E1061" t="s">
        <v>98</v>
      </c>
      <c r="F1061" t="s">
        <v>23</v>
      </c>
      <c r="G1061" t="s">
        <v>99</v>
      </c>
      <c r="H1061" t="s">
        <v>100</v>
      </c>
      <c r="I1061" t="s">
        <v>41</v>
      </c>
      <c r="J1061">
        <v>965395076</v>
      </c>
      <c r="K1061" t="s">
        <v>101</v>
      </c>
      <c r="L1061" t="s">
        <v>28</v>
      </c>
      <c r="M1061" t="s">
        <v>30</v>
      </c>
      <c r="N1061">
        <f t="shared" si="362"/>
        <v>1</v>
      </c>
      <c r="O1061">
        <f t="shared" si="363"/>
        <v>0</v>
      </c>
      <c r="P1061" t="s">
        <v>30</v>
      </c>
      <c r="R1061" s="78" t="s">
        <v>31</v>
      </c>
      <c r="S1061" t="s">
        <v>102</v>
      </c>
      <c r="T1061" t="s">
        <v>103</v>
      </c>
      <c r="U1061">
        <f t="shared" si="364"/>
        <v>10</v>
      </c>
      <c r="V1061" t="s">
        <v>5002</v>
      </c>
      <c r="W1061" t="s">
        <v>5004</v>
      </c>
      <c r="X1061" s="25" t="s">
        <v>1285</v>
      </c>
      <c r="Y1061">
        <v>2</v>
      </c>
      <c r="Z1061">
        <v>107</v>
      </c>
      <c r="AA1061">
        <v>1</v>
      </c>
      <c r="AB1061">
        <v>1</v>
      </c>
      <c r="AC1061">
        <v>10</v>
      </c>
      <c r="AD1061" t="s">
        <v>30</v>
      </c>
      <c r="AE1061" s="74" t="str">
        <f t="shared" si="360"/>
        <v>b06204007黃瑞晶</v>
      </c>
      <c r="AF1061" s="74">
        <f t="shared" si="346"/>
        <v>1</v>
      </c>
      <c r="AG1061" s="74">
        <f t="shared" si="361"/>
        <v>0</v>
      </c>
      <c r="AH1061" s="74">
        <f t="shared" si="347"/>
        <v>0</v>
      </c>
      <c r="AI1061" s="74">
        <f t="shared" si="348"/>
        <v>1</v>
      </c>
      <c r="AJ1061" s="74">
        <f t="shared" si="349"/>
        <v>0</v>
      </c>
      <c r="AK1061" s="74">
        <f t="shared" si="350"/>
        <v>0</v>
      </c>
      <c r="AL1061" s="73" t="str">
        <f t="shared" si="351"/>
        <v>系</v>
      </c>
      <c r="AM1061" s="73" t="str">
        <f>IF($F1061="學生",VLOOKUP($H1061,系所名稱!$B$1:$D$122,3,FALSE),"非在校生")</f>
        <v>其他</v>
      </c>
      <c r="AN1061" s="74" t="str">
        <f t="shared" si="352"/>
        <v>其他系所</v>
      </c>
      <c r="AO1061" s="74" t="str">
        <f t="shared" si="353"/>
        <v>其他系所</v>
      </c>
    </row>
    <row r="1062" spans="1:41">
      <c r="A1062" t="s">
        <v>95</v>
      </c>
      <c r="B1062" t="s">
        <v>96</v>
      </c>
      <c r="C1062" t="s">
        <v>97</v>
      </c>
      <c r="D1062" t="s">
        <v>21</v>
      </c>
      <c r="E1062" t="s">
        <v>98</v>
      </c>
      <c r="F1062" t="s">
        <v>23</v>
      </c>
      <c r="G1062" t="s">
        <v>99</v>
      </c>
      <c r="H1062" t="s">
        <v>100</v>
      </c>
      <c r="I1062" t="s">
        <v>41</v>
      </c>
      <c r="J1062">
        <v>965395076</v>
      </c>
      <c r="K1062" t="s">
        <v>101</v>
      </c>
      <c r="L1062" t="s">
        <v>28</v>
      </c>
      <c r="M1062" t="s">
        <v>30</v>
      </c>
      <c r="N1062">
        <f t="shared" si="362"/>
        <v>0</v>
      </c>
      <c r="O1062">
        <f t="shared" si="363"/>
        <v>1</v>
      </c>
      <c r="P1062" t="s">
        <v>29</v>
      </c>
      <c r="R1062" t="s">
        <v>2021</v>
      </c>
      <c r="S1062" t="s">
        <v>102</v>
      </c>
      <c r="T1062" t="s">
        <v>103</v>
      </c>
      <c r="U1062">
        <f t="shared" si="364"/>
        <v>10</v>
      </c>
      <c r="V1062" t="s">
        <v>5002</v>
      </c>
      <c r="W1062" t="s">
        <v>5004</v>
      </c>
      <c r="X1062" s="25" t="s">
        <v>1996</v>
      </c>
      <c r="Y1062">
        <v>2</v>
      </c>
      <c r="Z1062">
        <v>107</v>
      </c>
      <c r="AA1062">
        <v>1</v>
      </c>
      <c r="AB1062">
        <v>1</v>
      </c>
      <c r="AC1062">
        <v>10</v>
      </c>
      <c r="AD1062" t="s">
        <v>30</v>
      </c>
      <c r="AE1062" s="74" t="str">
        <f t="shared" si="360"/>
        <v>b06204007黃瑞晶</v>
      </c>
      <c r="AF1062" s="74">
        <f t="shared" si="346"/>
        <v>0</v>
      </c>
      <c r="AG1062" s="74">
        <f t="shared" si="361"/>
        <v>1</v>
      </c>
      <c r="AH1062" s="74">
        <f t="shared" si="347"/>
        <v>10</v>
      </c>
      <c r="AI1062" s="74">
        <f t="shared" si="348"/>
        <v>0</v>
      </c>
      <c r="AJ1062" s="74">
        <f t="shared" si="349"/>
        <v>0</v>
      </c>
      <c r="AK1062" s="74">
        <f t="shared" si="350"/>
        <v>0</v>
      </c>
      <c r="AL1062" s="73" t="str">
        <f t="shared" si="351"/>
        <v>系</v>
      </c>
      <c r="AM1062" s="73" t="str">
        <f>IF($F1062="學生",VLOOKUP($H1062,系所名稱!$B$1:$D$122,3,FALSE),"非在校生")</f>
        <v>其他</v>
      </c>
      <c r="AN1062" s="74" t="str">
        <f t="shared" si="352"/>
        <v>其他系所</v>
      </c>
      <c r="AO1062" s="74" t="str">
        <f t="shared" si="353"/>
        <v>其他系所</v>
      </c>
    </row>
    <row r="1063" spans="1:41">
      <c r="A1063" t="s">
        <v>5256</v>
      </c>
      <c r="B1063" t="s">
        <v>96</v>
      </c>
      <c r="C1063" t="s">
        <v>97</v>
      </c>
      <c r="D1063" t="s">
        <v>21</v>
      </c>
      <c r="E1063" t="s">
        <v>98</v>
      </c>
      <c r="F1063" t="s">
        <v>23</v>
      </c>
      <c r="G1063" t="s">
        <v>99</v>
      </c>
      <c r="H1063" t="s">
        <v>100</v>
      </c>
      <c r="I1063" t="s">
        <v>41</v>
      </c>
      <c r="J1063">
        <v>965395076</v>
      </c>
      <c r="K1063" t="s">
        <v>101</v>
      </c>
      <c r="L1063" t="s">
        <v>28</v>
      </c>
      <c r="M1063" t="s">
        <v>30</v>
      </c>
      <c r="N1063" t="s">
        <v>4952</v>
      </c>
      <c r="P1063" t="s">
        <v>29</v>
      </c>
      <c r="R1063" t="s">
        <v>5293</v>
      </c>
      <c r="S1063" t="s">
        <v>5257</v>
      </c>
      <c r="T1063" t="s">
        <v>103</v>
      </c>
      <c r="U1063">
        <v>6</v>
      </c>
      <c r="V1063" t="s">
        <v>5294</v>
      </c>
      <c r="W1063" t="s">
        <v>5295</v>
      </c>
      <c r="X1063" s="25" t="s">
        <v>5296</v>
      </c>
      <c r="Y1063">
        <v>2</v>
      </c>
      <c r="Z1063">
        <v>107</v>
      </c>
      <c r="AA1063">
        <v>1</v>
      </c>
      <c r="AB1063">
        <v>1</v>
      </c>
      <c r="AC1063">
        <v>10</v>
      </c>
      <c r="AD1063" t="s">
        <v>30</v>
      </c>
      <c r="AE1063" s="74" t="str">
        <f t="shared" si="360"/>
        <v>b06204007黃瑞晶</v>
      </c>
      <c r="AF1063" s="74">
        <f t="shared" si="346"/>
        <v>0</v>
      </c>
      <c r="AG1063" s="74">
        <f t="shared" si="361"/>
        <v>1</v>
      </c>
      <c r="AH1063" s="74">
        <f t="shared" si="347"/>
        <v>10</v>
      </c>
      <c r="AI1063" s="74">
        <f t="shared" si="348"/>
        <v>0</v>
      </c>
      <c r="AJ1063" s="74">
        <f t="shared" si="349"/>
        <v>0</v>
      </c>
      <c r="AK1063" s="74">
        <f t="shared" si="350"/>
        <v>0</v>
      </c>
      <c r="AL1063" s="73" t="str">
        <f t="shared" si="351"/>
        <v>系</v>
      </c>
      <c r="AM1063" s="73" t="str">
        <f>IF($F1063="學生",VLOOKUP($H1063,系所名稱!$B$1:$D$122,3,FALSE),"非在校生")</f>
        <v>其他</v>
      </c>
      <c r="AN1063" s="74" t="str">
        <f t="shared" si="352"/>
        <v>其他系所</v>
      </c>
      <c r="AO1063" s="74" t="str">
        <f t="shared" si="353"/>
        <v>其他系所</v>
      </c>
    </row>
    <row r="1064" spans="1:41">
      <c r="A1064" t="s">
        <v>6077</v>
      </c>
      <c r="B1064" t="s">
        <v>96</v>
      </c>
      <c r="C1064" t="s">
        <v>97</v>
      </c>
      <c r="D1064" t="s">
        <v>21</v>
      </c>
      <c r="E1064" t="s">
        <v>98</v>
      </c>
      <c r="F1064" t="s">
        <v>23</v>
      </c>
      <c r="G1064" t="s">
        <v>99</v>
      </c>
      <c r="H1064" t="s">
        <v>100</v>
      </c>
      <c r="I1064" t="s">
        <v>41</v>
      </c>
      <c r="J1064">
        <v>965395076</v>
      </c>
      <c r="K1064" t="s">
        <v>101</v>
      </c>
      <c r="L1064" t="s">
        <v>28</v>
      </c>
      <c r="M1064" t="s">
        <v>30</v>
      </c>
      <c r="N1064" t="s">
        <v>4952</v>
      </c>
      <c r="P1064" t="s">
        <v>29</v>
      </c>
      <c r="R1064" t="s">
        <v>6071</v>
      </c>
      <c r="S1064" t="s">
        <v>738</v>
      </c>
      <c r="T1064" t="s">
        <v>103</v>
      </c>
      <c r="U1064">
        <v>6</v>
      </c>
      <c r="V1064" t="s">
        <v>5002</v>
      </c>
      <c r="W1064" t="s">
        <v>6687</v>
      </c>
      <c r="X1064" s="25" t="s">
        <v>6686</v>
      </c>
      <c r="Y1064">
        <v>2</v>
      </c>
      <c r="Z1064">
        <v>107</v>
      </c>
      <c r="AA1064">
        <v>1</v>
      </c>
      <c r="AB1064">
        <v>1</v>
      </c>
      <c r="AC1064">
        <v>10</v>
      </c>
      <c r="AD1064" t="s">
        <v>30</v>
      </c>
      <c r="AE1064" s="74" t="str">
        <f t="shared" si="360"/>
        <v>b06204007黃瑞晶</v>
      </c>
      <c r="AF1064" s="74">
        <f t="shared" ref="AF1064:AF1084" si="365">IF($R1064="網路報名",IF($P1064="否",1,0),0)</f>
        <v>0</v>
      </c>
      <c r="AG1064" s="74">
        <f t="shared" si="361"/>
        <v>1</v>
      </c>
      <c r="AH1064" s="74">
        <f t="shared" ref="AH1064:AH1084" si="366">IF(R1064="志工",AC1064*2,IF(AG1064=1,AC1064,0))</f>
        <v>10</v>
      </c>
      <c r="AI1064" s="74">
        <f t="shared" ref="AI1064:AI1084" si="367">IF(AB1064=1,IF(AF1064=1,1,0),0)</f>
        <v>0</v>
      </c>
      <c r="AJ1064" s="74">
        <f t="shared" ref="AJ1064:AJ1084" si="368">IF(R1064="現場報名",1,0)</f>
        <v>0</v>
      </c>
      <c r="AK1064" s="74">
        <f t="shared" ref="AK1064:AK1084" si="369">IF(R1064="志工",1,0)</f>
        <v>0</v>
      </c>
      <c r="AL1064" s="73" t="str">
        <f t="shared" ref="AL1064:AL1127" si="370">IF($F1064="學生",IF($I1064="學士班","系","所"),"其他")</f>
        <v>系</v>
      </c>
      <c r="AM1064" s="73" t="str">
        <f>IF($F1064="學生",VLOOKUP($H1064,系所名稱!$B$1:$D$122,3,FALSE),"非在校生")</f>
        <v>其他</v>
      </c>
      <c r="AN1064" s="74" t="str">
        <f t="shared" ref="AN1064:AN1127" si="371">IF($AM1064="EMBA","EMBA",IF($AM1064="GMBA","GMBA",IF($AM1064="EiMBA","EiMBA",IF($AM1064="其他","其他系所",IF($AM1064="非在校生","其他",CONCATENATE($AM1064,$AL1064))))))</f>
        <v>其他系所</v>
      </c>
      <c r="AO1064" s="74" t="str">
        <f t="shared" ref="AO1064:AO1127" si="372">IF($AN1064="會計所","會研所",$AN1064)</f>
        <v>其他系所</v>
      </c>
    </row>
    <row r="1065" spans="1:41">
      <c r="A1065" t="s">
        <v>6235</v>
      </c>
      <c r="B1065" t="s">
        <v>96</v>
      </c>
      <c r="C1065" t="s">
        <v>97</v>
      </c>
      <c r="D1065" t="s">
        <v>21</v>
      </c>
      <c r="E1065" t="s">
        <v>98</v>
      </c>
      <c r="F1065" t="s">
        <v>23</v>
      </c>
      <c r="G1065" t="s">
        <v>99</v>
      </c>
      <c r="H1065" t="s">
        <v>100</v>
      </c>
      <c r="I1065" t="s">
        <v>41</v>
      </c>
      <c r="J1065">
        <v>965395076</v>
      </c>
      <c r="K1065" t="s">
        <v>101</v>
      </c>
      <c r="L1065" t="s">
        <v>28</v>
      </c>
      <c r="M1065" t="s">
        <v>30</v>
      </c>
      <c r="N1065" t="s">
        <v>4952</v>
      </c>
      <c r="P1065" t="s">
        <v>29</v>
      </c>
      <c r="R1065" t="s">
        <v>5919</v>
      </c>
      <c r="S1065" t="s">
        <v>6236</v>
      </c>
      <c r="T1065" t="s">
        <v>103</v>
      </c>
      <c r="U1065">
        <v>6</v>
      </c>
      <c r="V1065" t="s">
        <v>3294</v>
      </c>
      <c r="W1065" t="s">
        <v>6689</v>
      </c>
      <c r="X1065" s="25" t="s">
        <v>6715</v>
      </c>
      <c r="Y1065">
        <v>2</v>
      </c>
      <c r="Z1065">
        <v>107</v>
      </c>
      <c r="AA1065">
        <v>1</v>
      </c>
      <c r="AB1065">
        <v>1</v>
      </c>
      <c r="AC1065">
        <v>10</v>
      </c>
      <c r="AD1065" t="s">
        <v>6237</v>
      </c>
      <c r="AE1065" s="74" t="str">
        <f t="shared" si="360"/>
        <v>b06204007黃瑞晶</v>
      </c>
      <c r="AF1065" s="74">
        <f t="shared" si="365"/>
        <v>0</v>
      </c>
      <c r="AG1065" s="74">
        <f t="shared" si="361"/>
        <v>1</v>
      </c>
      <c r="AH1065" s="74">
        <f t="shared" si="366"/>
        <v>10</v>
      </c>
      <c r="AI1065" s="74">
        <f t="shared" si="367"/>
        <v>0</v>
      </c>
      <c r="AJ1065" s="74">
        <f t="shared" si="368"/>
        <v>0</v>
      </c>
      <c r="AK1065" s="74">
        <f t="shared" si="369"/>
        <v>0</v>
      </c>
      <c r="AL1065" s="73" t="str">
        <f t="shared" si="370"/>
        <v>系</v>
      </c>
      <c r="AM1065" s="73" t="str">
        <f>IF($F1065="學生",VLOOKUP($H1065,系所名稱!$B$1:$D$122,3,FALSE),"非在校生")</f>
        <v>其他</v>
      </c>
      <c r="AN1065" s="74" t="str">
        <f t="shared" si="371"/>
        <v>其他系所</v>
      </c>
      <c r="AO1065" s="74" t="str">
        <f t="shared" si="372"/>
        <v>其他系所</v>
      </c>
    </row>
    <row r="1066" spans="1:41">
      <c r="A1066" t="s">
        <v>6547</v>
      </c>
      <c r="B1066" t="s">
        <v>96</v>
      </c>
      <c r="C1066" t="s">
        <v>97</v>
      </c>
      <c r="D1066" t="s">
        <v>21</v>
      </c>
      <c r="E1066" t="s">
        <v>98</v>
      </c>
      <c r="F1066" t="s">
        <v>23</v>
      </c>
      <c r="G1066" t="s">
        <v>99</v>
      </c>
      <c r="H1066" t="s">
        <v>100</v>
      </c>
      <c r="I1066" t="s">
        <v>41</v>
      </c>
      <c r="J1066">
        <v>965395076</v>
      </c>
      <c r="K1066" t="s">
        <v>6553</v>
      </c>
      <c r="L1066" t="s">
        <v>28</v>
      </c>
      <c r="M1066" t="s">
        <v>29</v>
      </c>
      <c r="N1066" t="s">
        <v>4952</v>
      </c>
      <c r="P1066" t="s">
        <v>29</v>
      </c>
      <c r="R1066" s="78" t="s">
        <v>1045</v>
      </c>
      <c r="T1066" t="s">
        <v>103</v>
      </c>
      <c r="U1066">
        <v>6</v>
      </c>
      <c r="V1066" t="s">
        <v>5002</v>
      </c>
      <c r="W1066" t="s">
        <v>6687</v>
      </c>
      <c r="X1066" s="25" t="s">
        <v>6700</v>
      </c>
      <c r="Y1066">
        <v>2</v>
      </c>
      <c r="Z1066">
        <v>107</v>
      </c>
      <c r="AA1066">
        <v>1</v>
      </c>
      <c r="AB1066">
        <v>1</v>
      </c>
      <c r="AC1066">
        <v>10</v>
      </c>
      <c r="AE1066" s="74" t="str">
        <f t="shared" si="360"/>
        <v>b06204007黃瑞晶</v>
      </c>
      <c r="AF1066" s="74">
        <f t="shared" si="365"/>
        <v>0</v>
      </c>
      <c r="AG1066" s="74">
        <f t="shared" si="361"/>
        <v>0</v>
      </c>
      <c r="AH1066" s="74">
        <f t="shared" si="366"/>
        <v>0</v>
      </c>
      <c r="AI1066" s="74">
        <f t="shared" si="367"/>
        <v>0</v>
      </c>
      <c r="AJ1066" s="74">
        <f t="shared" si="368"/>
        <v>1</v>
      </c>
      <c r="AK1066" s="74">
        <f t="shared" si="369"/>
        <v>0</v>
      </c>
      <c r="AL1066" s="73" t="str">
        <f t="shared" si="370"/>
        <v>系</v>
      </c>
      <c r="AM1066" s="73" t="str">
        <f>IF($F1066="學生",VLOOKUP($H1066,系所名稱!$B$1:$D$122,3,FALSE),"非在校生")</f>
        <v>其他</v>
      </c>
      <c r="AN1066" s="74" t="str">
        <f t="shared" si="371"/>
        <v>其他系所</v>
      </c>
      <c r="AO1066" s="74" t="str">
        <f t="shared" si="372"/>
        <v>其他系所</v>
      </c>
    </row>
    <row r="1067" spans="1:41">
      <c r="A1067" t="s">
        <v>6620</v>
      </c>
      <c r="B1067" t="s">
        <v>96</v>
      </c>
      <c r="C1067" t="s">
        <v>97</v>
      </c>
      <c r="D1067" t="s">
        <v>21</v>
      </c>
      <c r="E1067" t="s">
        <v>98</v>
      </c>
      <c r="F1067" t="s">
        <v>23</v>
      </c>
      <c r="G1067" t="s">
        <v>99</v>
      </c>
      <c r="H1067" t="s">
        <v>100</v>
      </c>
      <c r="I1067" t="s">
        <v>41</v>
      </c>
      <c r="J1067">
        <v>965395076</v>
      </c>
      <c r="K1067" t="s">
        <v>6621</v>
      </c>
      <c r="L1067" t="s">
        <v>28</v>
      </c>
      <c r="M1067" t="s">
        <v>29</v>
      </c>
      <c r="N1067" t="s">
        <v>4952</v>
      </c>
      <c r="P1067" t="s">
        <v>29</v>
      </c>
      <c r="R1067" t="s">
        <v>5919</v>
      </c>
      <c r="S1067" t="s">
        <v>5957</v>
      </c>
      <c r="T1067" t="s">
        <v>103</v>
      </c>
      <c r="U1067">
        <v>6</v>
      </c>
      <c r="V1067" t="s">
        <v>5002</v>
      </c>
      <c r="W1067" t="s">
        <v>6687</v>
      </c>
      <c r="X1067" s="25" t="s">
        <v>6702</v>
      </c>
      <c r="Y1067">
        <v>2</v>
      </c>
      <c r="Z1067">
        <v>10</v>
      </c>
      <c r="AA1067">
        <v>1</v>
      </c>
      <c r="AB1067">
        <v>107</v>
      </c>
      <c r="AC1067">
        <v>10</v>
      </c>
      <c r="AD1067" t="s">
        <v>30</v>
      </c>
      <c r="AE1067" s="74" t="str">
        <f t="shared" si="360"/>
        <v>b06204007黃瑞晶</v>
      </c>
      <c r="AF1067" s="74">
        <f t="shared" si="365"/>
        <v>0</v>
      </c>
      <c r="AG1067" s="74">
        <f t="shared" si="361"/>
        <v>1</v>
      </c>
      <c r="AH1067" s="74">
        <f t="shared" si="366"/>
        <v>10</v>
      </c>
      <c r="AI1067" s="74">
        <f t="shared" si="367"/>
        <v>0</v>
      </c>
      <c r="AJ1067" s="74">
        <f t="shared" si="368"/>
        <v>0</v>
      </c>
      <c r="AK1067" s="74">
        <f t="shared" si="369"/>
        <v>0</v>
      </c>
      <c r="AL1067" s="73" t="str">
        <f t="shared" si="370"/>
        <v>系</v>
      </c>
      <c r="AM1067" s="73" t="str">
        <f>IF($F1067="學生",VLOOKUP($H1067,系所名稱!$B$1:$D$122,3,FALSE),"非在校生")</f>
        <v>其他</v>
      </c>
      <c r="AN1067" s="74" t="str">
        <f t="shared" si="371"/>
        <v>其他系所</v>
      </c>
      <c r="AO1067" s="74" t="str">
        <f t="shared" si="372"/>
        <v>其他系所</v>
      </c>
    </row>
    <row r="1068" spans="1:41">
      <c r="A1068" t="s">
        <v>6189</v>
      </c>
      <c r="B1068" t="s">
        <v>6190</v>
      </c>
      <c r="C1068" t="s">
        <v>6191</v>
      </c>
      <c r="D1068" t="s">
        <v>21</v>
      </c>
      <c r="E1068" t="s">
        <v>6192</v>
      </c>
      <c r="F1068" t="s">
        <v>23</v>
      </c>
      <c r="G1068" t="s">
        <v>24</v>
      </c>
      <c r="H1068" t="s">
        <v>76</v>
      </c>
      <c r="I1068" t="s">
        <v>41</v>
      </c>
      <c r="J1068">
        <v>988293614</v>
      </c>
      <c r="K1068" t="s">
        <v>6193</v>
      </c>
      <c r="L1068" t="s">
        <v>28</v>
      </c>
      <c r="M1068" t="s">
        <v>29</v>
      </c>
      <c r="N1068" t="s">
        <v>4952</v>
      </c>
      <c r="P1068" t="s">
        <v>29</v>
      </c>
      <c r="R1068" t="s">
        <v>6194</v>
      </c>
      <c r="T1068" t="s">
        <v>6195</v>
      </c>
      <c r="U1068">
        <v>6</v>
      </c>
      <c r="V1068" t="s">
        <v>5002</v>
      </c>
      <c r="W1068" t="s">
        <v>6687</v>
      </c>
      <c r="X1068" s="25" t="s">
        <v>6686</v>
      </c>
      <c r="Y1068">
        <v>2</v>
      </c>
      <c r="Z1068">
        <v>107</v>
      </c>
      <c r="AA1068">
        <v>1</v>
      </c>
      <c r="AB1068">
        <v>1</v>
      </c>
      <c r="AC1068">
        <v>10</v>
      </c>
      <c r="AE1068" s="74" t="str">
        <f t="shared" si="360"/>
        <v>b06702101黃筱瑄</v>
      </c>
      <c r="AF1068" s="74">
        <f t="shared" si="365"/>
        <v>0</v>
      </c>
      <c r="AG1068" s="74">
        <f t="shared" si="361"/>
        <v>0</v>
      </c>
      <c r="AH1068" s="74">
        <f t="shared" si="366"/>
        <v>20</v>
      </c>
      <c r="AI1068" s="74">
        <f t="shared" si="367"/>
        <v>0</v>
      </c>
      <c r="AJ1068" s="74">
        <f t="shared" si="368"/>
        <v>0</v>
      </c>
      <c r="AK1068" s="74">
        <f t="shared" si="369"/>
        <v>1</v>
      </c>
      <c r="AL1068" s="73" t="str">
        <f t="shared" si="370"/>
        <v>系</v>
      </c>
      <c r="AM1068" s="73" t="str">
        <f>IF($F1068="學生",VLOOKUP($H1068,系所名稱!$B$1:$D$122,3,FALSE),"非在校生")</f>
        <v>會計</v>
      </c>
      <c r="AN1068" s="74" t="str">
        <f t="shared" si="371"/>
        <v>會計系</v>
      </c>
      <c r="AO1068" s="74" t="str">
        <f t="shared" si="372"/>
        <v>會計系</v>
      </c>
    </row>
    <row r="1069" spans="1:41">
      <c r="A1069" t="s">
        <v>6716</v>
      </c>
      <c r="B1069" t="s">
        <v>6717</v>
      </c>
      <c r="C1069" t="s">
        <v>6718</v>
      </c>
      <c r="D1069" t="s">
        <v>21</v>
      </c>
      <c r="E1069" t="s">
        <v>1958</v>
      </c>
      <c r="F1069" t="s">
        <v>23</v>
      </c>
      <c r="G1069" t="s">
        <v>483</v>
      </c>
      <c r="H1069" t="s">
        <v>484</v>
      </c>
      <c r="I1069" t="s">
        <v>41</v>
      </c>
      <c r="J1069">
        <v>223051488</v>
      </c>
      <c r="K1069" t="s">
        <v>6719</v>
      </c>
      <c r="L1069" t="s">
        <v>28</v>
      </c>
      <c r="M1069" t="s">
        <v>30</v>
      </c>
      <c r="N1069" t="s">
        <v>4952</v>
      </c>
      <c r="P1069" t="s">
        <v>29</v>
      </c>
      <c r="R1069" t="s">
        <v>6720</v>
      </c>
      <c r="S1069" t="s">
        <v>1195</v>
      </c>
      <c r="T1069" t="s">
        <v>6721</v>
      </c>
      <c r="U1069">
        <v>6</v>
      </c>
      <c r="V1069" t="s">
        <v>6722</v>
      </c>
      <c r="W1069" t="s">
        <v>6723</v>
      </c>
      <c r="X1069" s="25" t="s">
        <v>6724</v>
      </c>
      <c r="Y1069">
        <v>2</v>
      </c>
      <c r="Z1069">
        <v>107</v>
      </c>
      <c r="AA1069">
        <v>1</v>
      </c>
      <c r="AB1069">
        <v>1</v>
      </c>
      <c r="AC1069">
        <v>10</v>
      </c>
      <c r="AD1069" t="s">
        <v>29</v>
      </c>
      <c r="AE1069" s="74" t="str">
        <f t="shared" si="360"/>
        <v>b03a01344黃絹婷</v>
      </c>
      <c r="AF1069" s="74">
        <f t="shared" si="365"/>
        <v>0</v>
      </c>
      <c r="AG1069" s="74">
        <f t="shared" si="361"/>
        <v>1</v>
      </c>
      <c r="AH1069" s="74">
        <f t="shared" si="366"/>
        <v>10</v>
      </c>
      <c r="AI1069" s="74">
        <f t="shared" si="367"/>
        <v>0</v>
      </c>
      <c r="AJ1069" s="74">
        <f t="shared" si="368"/>
        <v>0</v>
      </c>
      <c r="AK1069" s="74">
        <f t="shared" si="369"/>
        <v>0</v>
      </c>
      <c r="AL1069" s="73" t="str">
        <f t="shared" si="370"/>
        <v>系</v>
      </c>
      <c r="AM1069" s="73" t="str">
        <f>IF($F1069="學生",VLOOKUP($H1069,系所名稱!$B$1:$D$122,3,FALSE),"非在校生")</f>
        <v>其他</v>
      </c>
      <c r="AN1069" s="74" t="str">
        <f t="shared" si="371"/>
        <v>其他系所</v>
      </c>
      <c r="AO1069" s="74" t="str">
        <f t="shared" si="372"/>
        <v>其他系所</v>
      </c>
    </row>
    <row r="1070" spans="1:41">
      <c r="A1070" t="s">
        <v>1901</v>
      </c>
      <c r="B1070" t="s">
        <v>1942</v>
      </c>
      <c r="C1070" t="s">
        <v>1943</v>
      </c>
      <c r="D1070" t="s">
        <v>21</v>
      </c>
      <c r="E1070" t="s">
        <v>1944</v>
      </c>
      <c r="F1070" t="s">
        <v>23</v>
      </c>
      <c r="G1070" t="s">
        <v>621</v>
      </c>
      <c r="H1070" t="s">
        <v>622</v>
      </c>
      <c r="I1070" t="s">
        <v>41</v>
      </c>
      <c r="J1070">
        <v>932351951</v>
      </c>
      <c r="K1070" t="s">
        <v>1945</v>
      </c>
      <c r="L1070" t="s">
        <v>28</v>
      </c>
      <c r="M1070" t="s">
        <v>29</v>
      </c>
      <c r="N1070">
        <f>IF($R1070="網路報名",IF($P1070="否",1,0),0)</f>
        <v>0</v>
      </c>
      <c r="O1070">
        <f>IF($R1070="網路報名",IF($P1070="是",1,0),0)</f>
        <v>0</v>
      </c>
      <c r="P1070" t="s">
        <v>29</v>
      </c>
      <c r="R1070" t="s">
        <v>216</v>
      </c>
      <c r="T1070" t="s">
        <v>1946</v>
      </c>
      <c r="U1070">
        <f>IF($R1070="志工",$AC1070*2,IF($R1070="網路報名",$AC1070,0))</f>
        <v>0</v>
      </c>
      <c r="V1070" t="s">
        <v>5002</v>
      </c>
      <c r="W1070" t="s">
        <v>5004</v>
      </c>
      <c r="X1070" s="25" t="s">
        <v>1567</v>
      </c>
      <c r="Y1070">
        <v>2</v>
      </c>
      <c r="Z1070">
        <v>107</v>
      </c>
      <c r="AA1070">
        <v>1</v>
      </c>
      <c r="AB1070">
        <v>1</v>
      </c>
      <c r="AC1070">
        <v>10</v>
      </c>
      <c r="AE1070" s="74" t="str">
        <f t="shared" si="360"/>
        <v>b06705057黃資翔</v>
      </c>
      <c r="AF1070" s="74">
        <f t="shared" si="365"/>
        <v>0</v>
      </c>
      <c r="AG1070" s="74">
        <f t="shared" si="361"/>
        <v>0</v>
      </c>
      <c r="AH1070" s="74">
        <f t="shared" si="366"/>
        <v>0</v>
      </c>
      <c r="AI1070" s="74">
        <f t="shared" si="367"/>
        <v>0</v>
      </c>
      <c r="AJ1070" s="74">
        <f t="shared" si="368"/>
        <v>1</v>
      </c>
      <c r="AK1070" s="74">
        <f t="shared" si="369"/>
        <v>0</v>
      </c>
      <c r="AL1070" s="73" t="str">
        <f t="shared" si="370"/>
        <v>系</v>
      </c>
      <c r="AM1070" s="73" t="str">
        <f>IF($F1070="學生",VLOOKUP($H1070,系所名稱!$B$1:$D$122,3,FALSE),"非在校生")</f>
        <v>其他</v>
      </c>
      <c r="AN1070" s="74" t="str">
        <f t="shared" si="371"/>
        <v>其他系所</v>
      </c>
      <c r="AO1070" s="74" t="str">
        <f t="shared" si="372"/>
        <v>其他系所</v>
      </c>
    </row>
    <row r="1071" spans="1:41">
      <c r="A1071" t="s">
        <v>3451</v>
      </c>
      <c r="B1071" t="s">
        <v>3452</v>
      </c>
      <c r="C1071" t="s">
        <v>3453</v>
      </c>
      <c r="D1071" t="s">
        <v>38</v>
      </c>
      <c r="E1071" t="s">
        <v>3454</v>
      </c>
      <c r="F1071" t="s">
        <v>177</v>
      </c>
      <c r="J1071">
        <v>972217312</v>
      </c>
      <c r="K1071" t="s">
        <v>3455</v>
      </c>
      <c r="L1071" t="s">
        <v>28</v>
      </c>
      <c r="M1071" t="s">
        <v>30</v>
      </c>
      <c r="N1071">
        <f>IF($R1071="網路報名",IF($P1071="否",1,0),0)</f>
        <v>0</v>
      </c>
      <c r="O1071">
        <f>IF($R1071="網路報名",IF($P1071="是",1,0),0)</f>
        <v>1</v>
      </c>
      <c r="P1071" t="s">
        <v>29</v>
      </c>
      <c r="R1071" t="s">
        <v>31</v>
      </c>
      <c r="S1071" t="s">
        <v>3456</v>
      </c>
      <c r="T1071" t="s">
        <v>3457</v>
      </c>
      <c r="U1071">
        <f>IF($R1071="志工",$AC1071*2,IF($R1071="網路報名",$AC1071,0))</f>
        <v>10</v>
      </c>
      <c r="V1071" t="s">
        <v>3310</v>
      </c>
      <c r="W1071" t="s">
        <v>5006</v>
      </c>
      <c r="X1071" s="25" t="s">
        <v>5003</v>
      </c>
      <c r="Y1071">
        <v>2</v>
      </c>
      <c r="Z1071">
        <v>107</v>
      </c>
      <c r="AA1071">
        <v>1</v>
      </c>
      <c r="AB1071">
        <v>1</v>
      </c>
      <c r="AC1071">
        <v>10</v>
      </c>
      <c r="AD1071" t="s">
        <v>3458</v>
      </c>
      <c r="AE1071" s="74" t="str">
        <f t="shared" si="360"/>
        <v>kuankuan7290黃寬宇</v>
      </c>
      <c r="AF1071" s="74">
        <f t="shared" si="365"/>
        <v>0</v>
      </c>
      <c r="AG1071" s="74">
        <f t="shared" si="361"/>
        <v>1</v>
      </c>
      <c r="AH1071" s="74">
        <f t="shared" si="366"/>
        <v>10</v>
      </c>
      <c r="AI1071" s="74">
        <f t="shared" si="367"/>
        <v>0</v>
      </c>
      <c r="AJ1071" s="74">
        <f t="shared" si="368"/>
        <v>0</v>
      </c>
      <c r="AK1071" s="74">
        <f t="shared" si="369"/>
        <v>0</v>
      </c>
      <c r="AL1071" s="73" t="str">
        <f t="shared" si="370"/>
        <v>其他</v>
      </c>
      <c r="AM1071" s="73" t="str">
        <f>IF($F1071="學生",VLOOKUP($H1071,系所名稱!$B$1:$D$122,3,FALSE),"非在校生")</f>
        <v>非在校生</v>
      </c>
      <c r="AN1071" s="74" t="str">
        <f t="shared" si="371"/>
        <v>其他</v>
      </c>
      <c r="AO1071" s="74" t="str">
        <f t="shared" si="372"/>
        <v>其他</v>
      </c>
    </row>
    <row r="1072" spans="1:41">
      <c r="A1072" t="s">
        <v>5607</v>
      </c>
      <c r="B1072" t="s">
        <v>5608</v>
      </c>
      <c r="C1072" t="s">
        <v>5609</v>
      </c>
      <c r="D1072" t="s">
        <v>21</v>
      </c>
      <c r="E1072" t="s">
        <v>5610</v>
      </c>
      <c r="F1072" t="s">
        <v>1222</v>
      </c>
      <c r="H1072" t="s">
        <v>5611</v>
      </c>
      <c r="I1072" t="s">
        <v>1224</v>
      </c>
      <c r="J1072">
        <v>233662021</v>
      </c>
      <c r="K1072" t="s">
        <v>5612</v>
      </c>
      <c r="L1072" t="s">
        <v>28</v>
      </c>
      <c r="M1072" t="s">
        <v>30</v>
      </c>
      <c r="N1072" t="s">
        <v>4952</v>
      </c>
      <c r="P1072" t="s">
        <v>29</v>
      </c>
      <c r="R1072" t="s">
        <v>5385</v>
      </c>
      <c r="S1072" t="s">
        <v>5613</v>
      </c>
      <c r="T1072" t="s">
        <v>5614</v>
      </c>
      <c r="U1072">
        <v>6</v>
      </c>
      <c r="V1072" t="s">
        <v>5386</v>
      </c>
      <c r="W1072" t="s">
        <v>5387</v>
      </c>
      <c r="X1072" s="25" t="s">
        <v>5388</v>
      </c>
      <c r="Y1072">
        <v>2</v>
      </c>
      <c r="Z1072">
        <v>107</v>
      </c>
      <c r="AA1072">
        <v>1</v>
      </c>
      <c r="AB1072">
        <v>1</v>
      </c>
      <c r="AC1072">
        <v>10</v>
      </c>
      <c r="AD1072" t="s">
        <v>29</v>
      </c>
      <c r="AE1072" s="74" t="str">
        <f t="shared" si="360"/>
        <v>huihshin黃慧欣</v>
      </c>
      <c r="AF1072" s="74">
        <f t="shared" si="365"/>
        <v>0</v>
      </c>
      <c r="AG1072" s="74">
        <f t="shared" si="361"/>
        <v>1</v>
      </c>
      <c r="AH1072" s="74">
        <f t="shared" si="366"/>
        <v>10</v>
      </c>
      <c r="AI1072" s="74">
        <f t="shared" si="367"/>
        <v>0</v>
      </c>
      <c r="AJ1072" s="74">
        <f t="shared" si="368"/>
        <v>0</v>
      </c>
      <c r="AK1072" s="74">
        <f t="shared" si="369"/>
        <v>0</v>
      </c>
      <c r="AL1072" s="73" t="str">
        <f t="shared" si="370"/>
        <v>其他</v>
      </c>
      <c r="AM1072" s="73" t="str">
        <f>IF($F1072="學生",VLOOKUP($H1072,系所名稱!$B$1:$D$122,3,FALSE),"非在校生")</f>
        <v>非在校生</v>
      </c>
      <c r="AN1072" s="74" t="str">
        <f t="shared" si="371"/>
        <v>其他</v>
      </c>
      <c r="AO1072" s="74" t="str">
        <f t="shared" si="372"/>
        <v>其他</v>
      </c>
    </row>
    <row r="1073" spans="1:41">
      <c r="A1073" t="s">
        <v>3722</v>
      </c>
      <c r="B1073" t="s">
        <v>3723</v>
      </c>
      <c r="C1073" t="s">
        <v>3724</v>
      </c>
      <c r="D1073" t="s">
        <v>38</v>
      </c>
      <c r="E1073" t="s">
        <v>3725</v>
      </c>
      <c r="F1073" t="s">
        <v>23</v>
      </c>
      <c r="G1073" t="s">
        <v>571</v>
      </c>
      <c r="H1073" t="s">
        <v>3726</v>
      </c>
      <c r="I1073" t="s">
        <v>50</v>
      </c>
      <c r="J1073">
        <v>930420967</v>
      </c>
      <c r="K1073" t="s">
        <v>3727</v>
      </c>
      <c r="L1073" t="s">
        <v>28</v>
      </c>
      <c r="M1073" t="s">
        <v>30</v>
      </c>
      <c r="N1073">
        <f>IF($R1073="網路報名",IF($P1073="否",1,0),0)</f>
        <v>0</v>
      </c>
      <c r="O1073">
        <f>IF($R1073="網路報名",IF($P1073="是",1,0),0)</f>
        <v>1</v>
      </c>
      <c r="P1073" t="s">
        <v>29</v>
      </c>
      <c r="R1073" t="s">
        <v>3588</v>
      </c>
      <c r="S1073" t="s">
        <v>3728</v>
      </c>
      <c r="T1073" t="s">
        <v>3729</v>
      </c>
      <c r="U1073">
        <f>IF($R1073="志工",$AC1073*2,IF($R1073="網路報名",$AC1073,0))</f>
        <v>10</v>
      </c>
      <c r="V1073" t="s">
        <v>5002</v>
      </c>
      <c r="W1073" t="s">
        <v>5004</v>
      </c>
      <c r="X1073" s="25" t="s">
        <v>3481</v>
      </c>
      <c r="Y1073">
        <v>2</v>
      </c>
      <c r="Z1073">
        <v>107</v>
      </c>
      <c r="AA1073">
        <v>1</v>
      </c>
      <c r="AB1073">
        <v>1</v>
      </c>
      <c r="AC1073">
        <v>10</v>
      </c>
      <c r="AD1073" t="s">
        <v>2783</v>
      </c>
      <c r="AE1073" s="74" t="str">
        <f t="shared" si="360"/>
        <v>r07459004黃毅熙</v>
      </c>
      <c r="AF1073" s="74">
        <f t="shared" si="365"/>
        <v>0</v>
      </c>
      <c r="AG1073" s="74">
        <f t="shared" si="361"/>
        <v>1</v>
      </c>
      <c r="AH1073" s="74">
        <f t="shared" si="366"/>
        <v>10</v>
      </c>
      <c r="AI1073" s="74">
        <f t="shared" si="367"/>
        <v>0</v>
      </c>
      <c r="AJ1073" s="74">
        <f t="shared" si="368"/>
        <v>0</v>
      </c>
      <c r="AK1073" s="74">
        <f t="shared" si="369"/>
        <v>0</v>
      </c>
      <c r="AL1073" s="73" t="str">
        <f t="shared" si="370"/>
        <v>所</v>
      </c>
      <c r="AM1073" s="73" t="str">
        <f>IF($F1073="學生",VLOOKUP($H1073,系所名稱!$B$1:$D$122,3,FALSE),"非在校生")</f>
        <v>其他</v>
      </c>
      <c r="AN1073" s="74" t="str">
        <f t="shared" si="371"/>
        <v>其他系所</v>
      </c>
      <c r="AO1073" s="74" t="str">
        <f t="shared" si="372"/>
        <v>其他系所</v>
      </c>
    </row>
    <row r="1074" spans="1:41">
      <c r="A1074" t="s">
        <v>1108</v>
      </c>
      <c r="B1074" t="s">
        <v>1109</v>
      </c>
      <c r="C1074" t="s">
        <v>1110</v>
      </c>
      <c r="D1074" t="s">
        <v>21</v>
      </c>
      <c r="E1074" t="s">
        <v>1111</v>
      </c>
      <c r="F1074" t="s">
        <v>23</v>
      </c>
      <c r="G1074" t="s">
        <v>24</v>
      </c>
      <c r="H1074" t="s">
        <v>40</v>
      </c>
      <c r="I1074" t="s">
        <v>50</v>
      </c>
      <c r="J1074">
        <v>910073302</v>
      </c>
      <c r="K1074" t="s">
        <v>1112</v>
      </c>
      <c r="L1074" t="s">
        <v>28</v>
      </c>
      <c r="M1074" t="s">
        <v>30</v>
      </c>
      <c r="N1074">
        <f>IF($R1074="網路報名",IF($P1074="否",1,0),0)</f>
        <v>1</v>
      </c>
      <c r="O1074">
        <f>IF($R1074="網路報名",IF($P1074="是",1,0),0)</f>
        <v>0</v>
      </c>
      <c r="P1074" t="s">
        <v>30</v>
      </c>
      <c r="R1074" t="s">
        <v>1063</v>
      </c>
      <c r="S1074" t="s">
        <v>508</v>
      </c>
      <c r="T1074" t="s">
        <v>1113</v>
      </c>
      <c r="U1074">
        <f>IF($R1074="志工",$AC1074*2,IF($R1074="網路報名",$AC1074,0))</f>
        <v>10</v>
      </c>
      <c r="V1074" t="s">
        <v>5002</v>
      </c>
      <c r="W1074" t="s">
        <v>5004</v>
      </c>
      <c r="X1074" s="25" t="s">
        <v>1065</v>
      </c>
      <c r="Y1074">
        <v>2</v>
      </c>
      <c r="Z1074">
        <v>107</v>
      </c>
      <c r="AA1074">
        <v>1</v>
      </c>
      <c r="AB1074">
        <v>1</v>
      </c>
      <c r="AC1074">
        <v>10</v>
      </c>
      <c r="AD1074" t="s">
        <v>30</v>
      </c>
      <c r="AE1074" s="74" t="str">
        <f t="shared" si="360"/>
        <v>r07724063黃薇蓉</v>
      </c>
      <c r="AF1074" s="74">
        <f t="shared" si="365"/>
        <v>1</v>
      </c>
      <c r="AG1074" s="74">
        <f t="shared" si="361"/>
        <v>0</v>
      </c>
      <c r="AH1074" s="74">
        <f t="shared" si="366"/>
        <v>0</v>
      </c>
      <c r="AI1074" s="74">
        <f t="shared" si="367"/>
        <v>1</v>
      </c>
      <c r="AJ1074" s="74">
        <f t="shared" si="368"/>
        <v>0</v>
      </c>
      <c r="AK1074" s="74">
        <f t="shared" si="369"/>
        <v>0</v>
      </c>
      <c r="AL1074" s="73" t="str">
        <f t="shared" si="370"/>
        <v>所</v>
      </c>
      <c r="AM1074" s="73" t="str">
        <f>IF($F1074="學生",VLOOKUP($H1074,系所名稱!$B$1:$D$122,3,FALSE),"非在校生")</f>
        <v>國企</v>
      </c>
      <c r="AN1074" s="74" t="str">
        <f t="shared" si="371"/>
        <v>國企所</v>
      </c>
      <c r="AO1074" s="74" t="str">
        <f t="shared" si="372"/>
        <v>國企所</v>
      </c>
    </row>
    <row r="1075" spans="1:41">
      <c r="A1075" t="s">
        <v>4110</v>
      </c>
      <c r="B1075" t="s">
        <v>4111</v>
      </c>
      <c r="C1075" t="s">
        <v>4112</v>
      </c>
      <c r="D1075" t="s">
        <v>21</v>
      </c>
      <c r="E1075" t="s">
        <v>4113</v>
      </c>
      <c r="F1075" t="s">
        <v>23</v>
      </c>
      <c r="G1075" t="s">
        <v>24</v>
      </c>
      <c r="H1075" t="s">
        <v>257</v>
      </c>
      <c r="I1075" t="s">
        <v>41</v>
      </c>
      <c r="J1075">
        <v>916980502</v>
      </c>
      <c r="K1075" t="s">
        <v>4114</v>
      </c>
      <c r="L1075" t="s">
        <v>28</v>
      </c>
      <c r="M1075" t="s">
        <v>30</v>
      </c>
      <c r="N1075">
        <f>IF($R1075="網路報名",IF($P1075="否",1,0),0)</f>
        <v>0</v>
      </c>
      <c r="O1075">
        <f>IF($R1075="網路報名",IF($P1075="是",1,0),0)</f>
        <v>1</v>
      </c>
      <c r="P1075" t="s">
        <v>29</v>
      </c>
      <c r="R1075" s="78" t="s">
        <v>31</v>
      </c>
      <c r="S1075" t="s">
        <v>4115</v>
      </c>
      <c r="T1075" t="s">
        <v>4116</v>
      </c>
      <c r="U1075">
        <f>IF($R1075="志工",$AC1075*2,IF($R1075="網路報名",$AC1075,0))</f>
        <v>10</v>
      </c>
      <c r="V1075" t="s">
        <v>5002</v>
      </c>
      <c r="W1075" t="s">
        <v>5004</v>
      </c>
      <c r="X1075" s="25" t="s">
        <v>3816</v>
      </c>
      <c r="Y1075">
        <v>2</v>
      </c>
      <c r="Z1075">
        <v>107</v>
      </c>
      <c r="AA1075">
        <v>1</v>
      </c>
      <c r="AB1075">
        <v>1</v>
      </c>
      <c r="AC1075">
        <v>10</v>
      </c>
      <c r="AD1075" t="s">
        <v>2783</v>
      </c>
      <c r="AE1075" s="74" t="str">
        <f t="shared" si="360"/>
        <v>b05703006黃寶瑩</v>
      </c>
      <c r="AF1075" s="74">
        <f t="shared" si="365"/>
        <v>0</v>
      </c>
      <c r="AG1075" s="74">
        <f t="shared" si="361"/>
        <v>1</v>
      </c>
      <c r="AH1075" s="74">
        <f t="shared" si="366"/>
        <v>10</v>
      </c>
      <c r="AI1075" s="74">
        <f t="shared" si="367"/>
        <v>0</v>
      </c>
      <c r="AJ1075" s="74">
        <f t="shared" si="368"/>
        <v>0</v>
      </c>
      <c r="AK1075" s="74">
        <f t="shared" si="369"/>
        <v>0</v>
      </c>
      <c r="AL1075" s="73" t="str">
        <f t="shared" si="370"/>
        <v>系</v>
      </c>
      <c r="AM1075" s="73" t="str">
        <f>IF($F1075="學生",VLOOKUP($H1075,系所名稱!$B$1:$D$122,3,FALSE),"非在校生")</f>
        <v>財金</v>
      </c>
      <c r="AN1075" s="74" t="str">
        <f t="shared" si="371"/>
        <v>財金系</v>
      </c>
      <c r="AO1075" s="74" t="str">
        <f t="shared" si="372"/>
        <v>財金系</v>
      </c>
    </row>
    <row r="1076" spans="1:41">
      <c r="A1076" t="s">
        <v>5701</v>
      </c>
      <c r="B1076" t="s">
        <v>5702</v>
      </c>
      <c r="C1076" t="s">
        <v>5703</v>
      </c>
      <c r="D1076" t="s">
        <v>21</v>
      </c>
      <c r="E1076" t="s">
        <v>5704</v>
      </c>
      <c r="F1076" t="s">
        <v>23</v>
      </c>
      <c r="G1076" t="s">
        <v>99</v>
      </c>
      <c r="H1076" t="s">
        <v>3373</v>
      </c>
      <c r="I1076" t="s">
        <v>41</v>
      </c>
      <c r="J1076">
        <v>33888171</v>
      </c>
      <c r="K1076" t="s">
        <v>5705</v>
      </c>
      <c r="L1076" t="s">
        <v>28</v>
      </c>
      <c r="M1076" t="s">
        <v>29</v>
      </c>
      <c r="N1076" t="s">
        <v>4952</v>
      </c>
      <c r="P1076" t="s">
        <v>29</v>
      </c>
      <c r="R1076" t="s">
        <v>5706</v>
      </c>
      <c r="S1076" t="s">
        <v>297</v>
      </c>
      <c r="T1076" t="s">
        <v>5707</v>
      </c>
      <c r="U1076">
        <v>6</v>
      </c>
      <c r="V1076" t="s">
        <v>5708</v>
      </c>
      <c r="W1076" t="s">
        <v>5709</v>
      </c>
      <c r="X1076" s="25" t="s">
        <v>5710</v>
      </c>
      <c r="Y1076">
        <v>2</v>
      </c>
      <c r="Z1076">
        <v>107</v>
      </c>
      <c r="AA1076">
        <v>1</v>
      </c>
      <c r="AB1076">
        <v>1</v>
      </c>
      <c r="AC1076">
        <v>10</v>
      </c>
      <c r="AD1076" t="s">
        <v>29</v>
      </c>
      <c r="AE1076" s="74" t="str">
        <f t="shared" si="360"/>
        <v>b03208034楊  珣</v>
      </c>
      <c r="AF1076" s="74">
        <f t="shared" si="365"/>
        <v>0</v>
      </c>
      <c r="AG1076" s="74">
        <f t="shared" si="361"/>
        <v>1</v>
      </c>
      <c r="AH1076" s="74">
        <f t="shared" si="366"/>
        <v>10</v>
      </c>
      <c r="AI1076" s="74">
        <f t="shared" si="367"/>
        <v>0</v>
      </c>
      <c r="AJ1076" s="74">
        <f t="shared" si="368"/>
        <v>0</v>
      </c>
      <c r="AK1076" s="74">
        <f t="shared" si="369"/>
        <v>0</v>
      </c>
      <c r="AL1076" s="73" t="str">
        <f t="shared" si="370"/>
        <v>系</v>
      </c>
      <c r="AM1076" s="73" t="str">
        <f>IF($F1076="學生",VLOOKUP($H1076,系所名稱!$B$1:$D$122,3,FALSE),"非在校生")</f>
        <v>其他</v>
      </c>
      <c r="AN1076" s="74" t="str">
        <f t="shared" si="371"/>
        <v>其他系所</v>
      </c>
      <c r="AO1076" s="74" t="str">
        <f t="shared" si="372"/>
        <v>其他系所</v>
      </c>
    </row>
    <row r="1077" spans="1:41">
      <c r="A1077" t="s">
        <v>223</v>
      </c>
      <c r="B1077" t="s">
        <v>224</v>
      </c>
      <c r="C1077" t="s">
        <v>225</v>
      </c>
      <c r="D1077" t="s">
        <v>38</v>
      </c>
      <c r="E1077" t="s">
        <v>226</v>
      </c>
      <c r="F1077" t="s">
        <v>23</v>
      </c>
      <c r="G1077" t="s">
        <v>24</v>
      </c>
      <c r="H1077" t="s">
        <v>40</v>
      </c>
      <c r="I1077" t="s">
        <v>41</v>
      </c>
      <c r="J1077">
        <v>905500626</v>
      </c>
      <c r="K1077" t="s">
        <v>227</v>
      </c>
      <c r="L1077" t="s">
        <v>28</v>
      </c>
      <c r="M1077" t="s">
        <v>29</v>
      </c>
      <c r="N1077">
        <f>IF($R1077="網路報名",IF($P1077="否",1,0),0)</f>
        <v>0</v>
      </c>
      <c r="O1077">
        <f>IF($R1077="網路報名",IF($P1077="是",1,0),0)</f>
        <v>0</v>
      </c>
      <c r="P1077" t="s">
        <v>29</v>
      </c>
      <c r="R1077" t="s">
        <v>216</v>
      </c>
      <c r="T1077" t="s">
        <v>228</v>
      </c>
      <c r="U1077">
        <f>IF($R1077="志工",$AC1077*2,IF($R1077="網路報名",$AC1077,0))</f>
        <v>0</v>
      </c>
      <c r="V1077" t="s">
        <v>5002</v>
      </c>
      <c r="W1077" t="s">
        <v>5004</v>
      </c>
      <c r="X1077" s="25" t="s">
        <v>289</v>
      </c>
      <c r="Y1077">
        <v>2</v>
      </c>
      <c r="Z1077">
        <v>107</v>
      </c>
      <c r="AA1077">
        <v>1</v>
      </c>
      <c r="AB1077">
        <v>1</v>
      </c>
      <c r="AC1077">
        <v>10</v>
      </c>
      <c r="AE1077" s="74" t="str">
        <f t="shared" si="360"/>
        <v>b05704014楊  軒</v>
      </c>
      <c r="AF1077" s="74">
        <f t="shared" si="365"/>
        <v>0</v>
      </c>
      <c r="AG1077" s="74">
        <f t="shared" si="361"/>
        <v>0</v>
      </c>
      <c r="AH1077" s="74">
        <f t="shared" si="366"/>
        <v>0</v>
      </c>
      <c r="AI1077" s="74">
        <f t="shared" si="367"/>
        <v>0</v>
      </c>
      <c r="AJ1077" s="74">
        <f t="shared" si="368"/>
        <v>1</v>
      </c>
      <c r="AK1077" s="74">
        <f t="shared" si="369"/>
        <v>0</v>
      </c>
      <c r="AL1077" s="73" t="str">
        <f t="shared" si="370"/>
        <v>系</v>
      </c>
      <c r="AM1077" s="73" t="str">
        <f>IF($F1077="學生",VLOOKUP($H1077,系所名稱!$B$1:$D$122,3,FALSE),"非在校生")</f>
        <v>國企</v>
      </c>
      <c r="AN1077" s="74" t="str">
        <f t="shared" si="371"/>
        <v>國企系</v>
      </c>
      <c r="AO1077" s="74" t="str">
        <f t="shared" si="372"/>
        <v>國企系</v>
      </c>
    </row>
    <row r="1078" spans="1:41">
      <c r="A1078" t="s">
        <v>1520</v>
      </c>
      <c r="B1078" t="s">
        <v>224</v>
      </c>
      <c r="C1078" t="s">
        <v>225</v>
      </c>
      <c r="D1078" t="s">
        <v>21</v>
      </c>
      <c r="E1078" t="s">
        <v>226</v>
      </c>
      <c r="F1078" t="s">
        <v>23</v>
      </c>
      <c r="G1078" t="s">
        <v>24</v>
      </c>
      <c r="H1078" t="s">
        <v>40</v>
      </c>
      <c r="I1078" t="s">
        <v>41</v>
      </c>
      <c r="J1078">
        <v>905500626</v>
      </c>
      <c r="K1078" t="s">
        <v>227</v>
      </c>
      <c r="L1078" t="s">
        <v>28</v>
      </c>
      <c r="M1078" t="s">
        <v>29</v>
      </c>
      <c r="N1078">
        <f>IF($R1078="網路報名",IF($P1078="否",1,0),0)</f>
        <v>0</v>
      </c>
      <c r="O1078">
        <f>IF($R1078="網路報名",IF($P1078="是",1,0),0)</f>
        <v>0</v>
      </c>
      <c r="P1078" t="s">
        <v>29</v>
      </c>
      <c r="R1078" t="s">
        <v>1045</v>
      </c>
      <c r="T1078" t="s">
        <v>1534</v>
      </c>
      <c r="U1078">
        <f>IF($R1078="志工",$AC1078*2,IF($R1078="網路報名",$AC1078,0))</f>
        <v>0</v>
      </c>
      <c r="V1078" t="s">
        <v>5002</v>
      </c>
      <c r="W1078" t="s">
        <v>5004</v>
      </c>
      <c r="X1078" s="25" t="s">
        <v>1285</v>
      </c>
      <c r="Y1078">
        <v>2</v>
      </c>
      <c r="Z1078">
        <v>107</v>
      </c>
      <c r="AA1078">
        <v>1</v>
      </c>
      <c r="AB1078">
        <v>1</v>
      </c>
      <c r="AC1078">
        <v>10</v>
      </c>
      <c r="AE1078" s="74" t="str">
        <f t="shared" si="360"/>
        <v>B05704014楊  軒</v>
      </c>
      <c r="AF1078" s="74">
        <f t="shared" si="365"/>
        <v>0</v>
      </c>
      <c r="AG1078" s="74">
        <f t="shared" si="361"/>
        <v>0</v>
      </c>
      <c r="AH1078" s="74">
        <f t="shared" si="366"/>
        <v>0</v>
      </c>
      <c r="AI1078" s="74">
        <f t="shared" si="367"/>
        <v>0</v>
      </c>
      <c r="AJ1078" s="74">
        <f t="shared" si="368"/>
        <v>1</v>
      </c>
      <c r="AK1078" s="74">
        <f t="shared" si="369"/>
        <v>0</v>
      </c>
      <c r="AL1078" s="73" t="str">
        <f t="shared" si="370"/>
        <v>系</v>
      </c>
      <c r="AM1078" s="73" t="str">
        <f>IF($F1078="學生",VLOOKUP($H1078,系所名稱!$B$1:$D$122,3,FALSE),"非在校生")</f>
        <v>國企</v>
      </c>
      <c r="AN1078" s="74" t="str">
        <f t="shared" si="371"/>
        <v>國企系</v>
      </c>
      <c r="AO1078" s="74" t="str">
        <f t="shared" si="372"/>
        <v>國企系</v>
      </c>
    </row>
    <row r="1079" spans="1:41">
      <c r="A1079" t="s">
        <v>1877</v>
      </c>
      <c r="B1079" t="s">
        <v>224</v>
      </c>
      <c r="C1079" t="s">
        <v>225</v>
      </c>
      <c r="D1079" t="s">
        <v>21</v>
      </c>
      <c r="E1079" t="s">
        <v>226</v>
      </c>
      <c r="F1079" t="s">
        <v>23</v>
      </c>
      <c r="G1079" t="s">
        <v>24</v>
      </c>
      <c r="H1079" t="s">
        <v>40</v>
      </c>
      <c r="I1079" t="s">
        <v>41</v>
      </c>
      <c r="J1079">
        <v>905500626</v>
      </c>
      <c r="K1079" t="s">
        <v>227</v>
      </c>
      <c r="L1079" t="s">
        <v>28</v>
      </c>
      <c r="M1079" t="s">
        <v>29</v>
      </c>
      <c r="N1079">
        <f>IF($R1079="網路報名",IF($P1079="否",1,0),0)</f>
        <v>0</v>
      </c>
      <c r="O1079">
        <f>IF($R1079="網路報名",IF($P1079="是",1,0),0)</f>
        <v>0</v>
      </c>
      <c r="P1079" t="s">
        <v>29</v>
      </c>
      <c r="R1079" t="s">
        <v>216</v>
      </c>
      <c r="T1079" t="s">
        <v>228</v>
      </c>
      <c r="U1079">
        <f>IF($R1079="志工",$AC1079*2,IF($R1079="網路報名",$AC1079,0))</f>
        <v>0</v>
      </c>
      <c r="V1079" t="s">
        <v>5002</v>
      </c>
      <c r="W1079" t="s">
        <v>5004</v>
      </c>
      <c r="X1079" s="25" t="s">
        <v>1567</v>
      </c>
      <c r="Y1079">
        <v>2</v>
      </c>
      <c r="Z1079">
        <v>107</v>
      </c>
      <c r="AA1079">
        <v>1</v>
      </c>
      <c r="AB1079">
        <v>1</v>
      </c>
      <c r="AC1079">
        <v>10</v>
      </c>
      <c r="AE1079" s="74" t="str">
        <f t="shared" si="360"/>
        <v>b05704014楊  軒</v>
      </c>
      <c r="AF1079" s="74">
        <f t="shared" si="365"/>
        <v>0</v>
      </c>
      <c r="AG1079" s="74">
        <f t="shared" si="361"/>
        <v>0</v>
      </c>
      <c r="AH1079" s="74">
        <f t="shared" si="366"/>
        <v>0</v>
      </c>
      <c r="AI1079" s="74">
        <f t="shared" si="367"/>
        <v>0</v>
      </c>
      <c r="AJ1079" s="74">
        <f t="shared" si="368"/>
        <v>1</v>
      </c>
      <c r="AK1079" s="74">
        <f t="shared" si="369"/>
        <v>0</v>
      </c>
      <c r="AL1079" s="73" t="str">
        <f t="shared" si="370"/>
        <v>系</v>
      </c>
      <c r="AM1079" s="73" t="str">
        <f>IF($F1079="學生",VLOOKUP($H1079,系所名稱!$B$1:$D$122,3,FALSE),"非在校生")</f>
        <v>國企</v>
      </c>
      <c r="AN1079" s="74" t="str">
        <f t="shared" si="371"/>
        <v>國企系</v>
      </c>
      <c r="AO1079" s="74" t="str">
        <f t="shared" si="372"/>
        <v>國企系</v>
      </c>
    </row>
    <row r="1080" spans="1:41">
      <c r="A1080" t="s">
        <v>6047</v>
      </c>
      <c r="B1080" t="s">
        <v>224</v>
      </c>
      <c r="C1080" t="s">
        <v>225</v>
      </c>
      <c r="D1080" t="s">
        <v>38</v>
      </c>
      <c r="E1080" t="s">
        <v>226</v>
      </c>
      <c r="F1080" t="s">
        <v>23</v>
      </c>
      <c r="G1080" t="s">
        <v>24</v>
      </c>
      <c r="H1080" t="s">
        <v>40</v>
      </c>
      <c r="I1080" t="s">
        <v>41</v>
      </c>
      <c r="J1080">
        <v>905500626</v>
      </c>
      <c r="K1080" t="s">
        <v>227</v>
      </c>
      <c r="L1080" t="s">
        <v>28</v>
      </c>
      <c r="M1080" t="s">
        <v>29</v>
      </c>
      <c r="N1080" t="s">
        <v>4952</v>
      </c>
      <c r="P1080" t="s">
        <v>29</v>
      </c>
      <c r="R1080" t="s">
        <v>1045</v>
      </c>
      <c r="T1080" t="s">
        <v>228</v>
      </c>
      <c r="U1080">
        <v>6</v>
      </c>
      <c r="V1080" s="24" t="s">
        <v>3294</v>
      </c>
      <c r="W1080" t="s">
        <v>7195</v>
      </c>
      <c r="X1080" s="25" t="s">
        <v>6684</v>
      </c>
      <c r="Y1080">
        <v>2</v>
      </c>
      <c r="Z1080">
        <v>107</v>
      </c>
      <c r="AA1080">
        <v>1</v>
      </c>
      <c r="AB1080">
        <v>1</v>
      </c>
      <c r="AC1080">
        <v>10</v>
      </c>
      <c r="AE1080" s="74" t="str">
        <f t="shared" si="360"/>
        <v>b05704014楊  軒</v>
      </c>
      <c r="AF1080" s="74">
        <f t="shared" si="365"/>
        <v>0</v>
      </c>
      <c r="AG1080" s="74">
        <f t="shared" si="361"/>
        <v>0</v>
      </c>
      <c r="AH1080" s="74">
        <f t="shared" si="366"/>
        <v>0</v>
      </c>
      <c r="AI1080" s="74">
        <f t="shared" si="367"/>
        <v>0</v>
      </c>
      <c r="AJ1080" s="74">
        <f t="shared" si="368"/>
        <v>1</v>
      </c>
      <c r="AK1080" s="74">
        <f t="shared" si="369"/>
        <v>0</v>
      </c>
      <c r="AL1080" s="73" t="str">
        <f t="shared" si="370"/>
        <v>系</v>
      </c>
      <c r="AM1080" s="73" t="str">
        <f>IF($F1080="學生",VLOOKUP($H1080,系所名稱!$B$1:$D$122,3,FALSE),"非在校生")</f>
        <v>國企</v>
      </c>
      <c r="AN1080" s="74" t="str">
        <f t="shared" si="371"/>
        <v>國企系</v>
      </c>
      <c r="AO1080" s="74" t="str">
        <f t="shared" si="372"/>
        <v>國企系</v>
      </c>
    </row>
    <row r="1081" spans="1:41">
      <c r="A1081" t="s">
        <v>3531</v>
      </c>
      <c r="B1081" t="s">
        <v>3532</v>
      </c>
      <c r="C1081" t="s">
        <v>3533</v>
      </c>
      <c r="D1081" t="s">
        <v>38</v>
      </c>
      <c r="E1081" t="s">
        <v>3534</v>
      </c>
      <c r="F1081" t="s">
        <v>23</v>
      </c>
      <c r="G1081" t="s">
        <v>682</v>
      </c>
      <c r="H1081" t="s">
        <v>3527</v>
      </c>
      <c r="I1081" t="s">
        <v>50</v>
      </c>
      <c r="J1081">
        <v>987510222</v>
      </c>
      <c r="K1081" t="s">
        <v>3535</v>
      </c>
      <c r="L1081" t="s">
        <v>28</v>
      </c>
      <c r="M1081" t="s">
        <v>30</v>
      </c>
      <c r="N1081">
        <f>IF($R1081="網路報名",IF($P1081="否",1,0),0)</f>
        <v>1</v>
      </c>
      <c r="O1081">
        <f>IF($R1081="網路報名",IF($P1081="是",1,0),0)</f>
        <v>0</v>
      </c>
      <c r="P1081" t="s">
        <v>30</v>
      </c>
      <c r="R1081" t="s">
        <v>31</v>
      </c>
      <c r="S1081" t="s">
        <v>3536</v>
      </c>
      <c r="T1081" t="s">
        <v>3537</v>
      </c>
      <c r="U1081">
        <f>IF($R1081="志工",$AC1081*2,IF($R1081="網路報名",$AC1081,0))</f>
        <v>10</v>
      </c>
      <c r="V1081" t="s">
        <v>5002</v>
      </c>
      <c r="W1081" t="s">
        <v>5004</v>
      </c>
      <c r="X1081" s="25" t="s">
        <v>3481</v>
      </c>
      <c r="Y1081">
        <v>2</v>
      </c>
      <c r="Z1081">
        <v>107</v>
      </c>
      <c r="AA1081">
        <v>1</v>
      </c>
      <c r="AB1081">
        <v>1</v>
      </c>
      <c r="AC1081">
        <v>10</v>
      </c>
      <c r="AD1081" t="s">
        <v>2783</v>
      </c>
      <c r="AE1081" s="74" t="str">
        <f t="shared" si="360"/>
        <v>r06849022楊  鑫</v>
      </c>
      <c r="AF1081" s="74">
        <f t="shared" si="365"/>
        <v>1</v>
      </c>
      <c r="AG1081" s="74">
        <f t="shared" si="361"/>
        <v>0</v>
      </c>
      <c r="AH1081" s="74">
        <f t="shared" si="366"/>
        <v>0</v>
      </c>
      <c r="AI1081" s="74">
        <f t="shared" si="367"/>
        <v>1</v>
      </c>
      <c r="AJ1081" s="74">
        <f t="shared" si="368"/>
        <v>0</v>
      </c>
      <c r="AK1081" s="74">
        <f t="shared" si="369"/>
        <v>0</v>
      </c>
      <c r="AL1081" s="73" t="str">
        <f t="shared" si="370"/>
        <v>所</v>
      </c>
      <c r="AM1081" s="73" t="str">
        <f>IF($F1081="學生",VLOOKUP($H1081,系所名稱!$B$1:$D$122,3,FALSE),"非在校生")</f>
        <v>其他</v>
      </c>
      <c r="AN1081" s="74" t="str">
        <f t="shared" si="371"/>
        <v>其他系所</v>
      </c>
      <c r="AO1081" s="74" t="str">
        <f t="shared" si="372"/>
        <v>其他系所</v>
      </c>
    </row>
    <row r="1082" spans="1:41">
      <c r="A1082" t="s">
        <v>1987</v>
      </c>
      <c r="B1082" t="s">
        <v>1988</v>
      </c>
      <c r="C1082" t="s">
        <v>1989</v>
      </c>
      <c r="D1082" t="s">
        <v>38</v>
      </c>
      <c r="E1082" t="s">
        <v>812</v>
      </c>
      <c r="F1082" t="s">
        <v>23</v>
      </c>
      <c r="G1082" t="s">
        <v>137</v>
      </c>
      <c r="H1082" t="s">
        <v>138</v>
      </c>
      <c r="I1082" t="s">
        <v>41</v>
      </c>
      <c r="J1082">
        <v>921942651</v>
      </c>
      <c r="K1082" t="s">
        <v>1990</v>
      </c>
      <c r="L1082" t="s">
        <v>28</v>
      </c>
      <c r="M1082" t="s">
        <v>30</v>
      </c>
      <c r="N1082">
        <f>IF($R1082="網路報名",IF($P1082="否",1,0),0)</f>
        <v>1</v>
      </c>
      <c r="O1082">
        <f>IF($R1082="網路報名",IF($P1082="是",1,0),0)</f>
        <v>0</v>
      </c>
      <c r="P1082" t="s">
        <v>30</v>
      </c>
      <c r="R1082" t="s">
        <v>1991</v>
      </c>
      <c r="S1082" t="s">
        <v>1992</v>
      </c>
      <c r="T1082" t="s">
        <v>1993</v>
      </c>
      <c r="U1082">
        <f>IF($R1082="志工",$AC1082*2,IF($R1082="網路報名",$AC1082,0))</f>
        <v>10</v>
      </c>
      <c r="V1082" t="s">
        <v>5002</v>
      </c>
      <c r="W1082" t="s">
        <v>5004</v>
      </c>
      <c r="X1082" s="25" t="s">
        <v>1996</v>
      </c>
      <c r="Y1082">
        <v>2</v>
      </c>
      <c r="Z1082">
        <v>107</v>
      </c>
      <c r="AA1082">
        <v>1</v>
      </c>
      <c r="AB1082">
        <v>1</v>
      </c>
      <c r="AC1082">
        <v>10</v>
      </c>
      <c r="AD1082" t="s">
        <v>30</v>
      </c>
      <c r="AE1082" s="74" t="str">
        <f t="shared" si="360"/>
        <v>b05302352楊人羿</v>
      </c>
      <c r="AF1082" s="74">
        <f t="shared" si="365"/>
        <v>1</v>
      </c>
      <c r="AG1082" s="74">
        <f t="shared" si="361"/>
        <v>0</v>
      </c>
      <c r="AH1082" s="74">
        <f t="shared" si="366"/>
        <v>0</v>
      </c>
      <c r="AI1082" s="74">
        <f t="shared" si="367"/>
        <v>1</v>
      </c>
      <c r="AJ1082" s="74">
        <f t="shared" si="368"/>
        <v>0</v>
      </c>
      <c r="AK1082" s="74">
        <f t="shared" si="369"/>
        <v>0</v>
      </c>
      <c r="AL1082" s="73" t="str">
        <f t="shared" si="370"/>
        <v>系</v>
      </c>
      <c r="AM1082" s="73" t="str">
        <f>IF($F1082="學生",VLOOKUP($H1082,系所名稱!$B$1:$D$122,3,FALSE),"非在校生")</f>
        <v>其他</v>
      </c>
      <c r="AN1082" s="74" t="str">
        <f t="shared" si="371"/>
        <v>其他系所</v>
      </c>
      <c r="AO1082" s="74" t="str">
        <f t="shared" si="372"/>
        <v>其他系所</v>
      </c>
    </row>
    <row r="1083" spans="1:41">
      <c r="A1083" t="s">
        <v>2836</v>
      </c>
      <c r="B1083" t="s">
        <v>1988</v>
      </c>
      <c r="C1083" t="s">
        <v>1989</v>
      </c>
      <c r="D1083" t="s">
        <v>38</v>
      </c>
      <c r="E1083" t="s">
        <v>812</v>
      </c>
      <c r="F1083" t="s">
        <v>23</v>
      </c>
      <c r="G1083" t="s">
        <v>137</v>
      </c>
      <c r="H1083" t="s">
        <v>138</v>
      </c>
      <c r="I1083" t="s">
        <v>41</v>
      </c>
      <c r="J1083">
        <v>921942651</v>
      </c>
      <c r="K1083" t="s">
        <v>1990</v>
      </c>
      <c r="L1083" t="s">
        <v>28</v>
      </c>
      <c r="M1083" t="s">
        <v>30</v>
      </c>
      <c r="N1083">
        <f>IF($R1083="網路報名",IF($P1083="否",1,0),0)</f>
        <v>1</v>
      </c>
      <c r="O1083">
        <f>IF($R1083="網路報名",IF($P1083="是",1,0),0)</f>
        <v>0</v>
      </c>
      <c r="P1083" t="s">
        <v>2835</v>
      </c>
      <c r="R1083" t="s">
        <v>2778</v>
      </c>
      <c r="S1083" t="s">
        <v>1992</v>
      </c>
      <c r="T1083" t="s">
        <v>1993</v>
      </c>
      <c r="U1083">
        <f>IF($R1083="志工",$AC1083*2,IF($R1083="網路報名",$AC1083,0))</f>
        <v>10</v>
      </c>
      <c r="V1083" t="s">
        <v>5002</v>
      </c>
      <c r="W1083" t="s">
        <v>5004</v>
      </c>
      <c r="X1083" s="25" t="s">
        <v>3292</v>
      </c>
      <c r="Y1083">
        <v>2</v>
      </c>
      <c r="Z1083">
        <v>107</v>
      </c>
      <c r="AA1083">
        <v>1</v>
      </c>
      <c r="AB1083">
        <v>1</v>
      </c>
      <c r="AC1083">
        <v>10</v>
      </c>
      <c r="AD1083" t="s">
        <v>2837</v>
      </c>
      <c r="AE1083" s="74" t="str">
        <f t="shared" si="360"/>
        <v>b05302352楊人羿</v>
      </c>
      <c r="AF1083" s="74">
        <f t="shared" si="365"/>
        <v>1</v>
      </c>
      <c r="AG1083" s="74">
        <f t="shared" si="361"/>
        <v>0</v>
      </c>
      <c r="AH1083" s="74">
        <f t="shared" si="366"/>
        <v>0</v>
      </c>
      <c r="AI1083" s="74">
        <f t="shared" si="367"/>
        <v>1</v>
      </c>
      <c r="AJ1083" s="74">
        <f t="shared" si="368"/>
        <v>0</v>
      </c>
      <c r="AK1083" s="74">
        <f t="shared" si="369"/>
        <v>0</v>
      </c>
      <c r="AL1083" s="73" t="str">
        <f t="shared" si="370"/>
        <v>系</v>
      </c>
      <c r="AM1083" s="73" t="str">
        <f>IF($F1083="學生",VLOOKUP($H1083,系所名稱!$B$1:$D$122,3,FALSE),"非在校生")</f>
        <v>其他</v>
      </c>
      <c r="AN1083" s="74" t="str">
        <f t="shared" si="371"/>
        <v>其他系所</v>
      </c>
      <c r="AO1083" s="74" t="str">
        <f t="shared" si="372"/>
        <v>其他系所</v>
      </c>
    </row>
    <row r="1084" spans="1:41">
      <c r="A1084" t="s">
        <v>3864</v>
      </c>
      <c r="B1084" t="s">
        <v>1988</v>
      </c>
      <c r="C1084" t="s">
        <v>1989</v>
      </c>
      <c r="D1084" t="s">
        <v>38</v>
      </c>
      <c r="E1084" t="s">
        <v>812</v>
      </c>
      <c r="F1084" t="s">
        <v>23</v>
      </c>
      <c r="G1084" t="s">
        <v>137</v>
      </c>
      <c r="H1084" t="s">
        <v>138</v>
      </c>
      <c r="I1084" t="s">
        <v>41</v>
      </c>
      <c r="J1084">
        <v>921942651</v>
      </c>
      <c r="K1084" t="s">
        <v>1990</v>
      </c>
      <c r="L1084" t="s">
        <v>28</v>
      </c>
      <c r="M1084" t="s">
        <v>30</v>
      </c>
      <c r="N1084">
        <f>IF($R1084="網路報名",IF($P1084="否",1,0),0)</f>
        <v>1</v>
      </c>
      <c r="O1084">
        <f>IF($R1084="網路報名",IF($P1084="是",1,0),0)</f>
        <v>0</v>
      </c>
      <c r="P1084" t="s">
        <v>30</v>
      </c>
      <c r="R1084" t="s">
        <v>31</v>
      </c>
      <c r="S1084" t="s">
        <v>3865</v>
      </c>
      <c r="T1084" t="s">
        <v>1993</v>
      </c>
      <c r="U1084">
        <f>IF($R1084="志工",$AC1084*2,IF($R1084="網路報名",$AC1084,0))</f>
        <v>10</v>
      </c>
      <c r="V1084" t="s">
        <v>5002</v>
      </c>
      <c r="W1084" t="s">
        <v>5004</v>
      </c>
      <c r="X1084" s="25" t="s">
        <v>3816</v>
      </c>
      <c r="Y1084">
        <v>2</v>
      </c>
      <c r="Z1084">
        <v>107</v>
      </c>
      <c r="AA1084">
        <v>1</v>
      </c>
      <c r="AB1084">
        <v>1</v>
      </c>
      <c r="AC1084">
        <v>10</v>
      </c>
      <c r="AD1084" t="s">
        <v>30</v>
      </c>
      <c r="AE1084" s="74" t="str">
        <f t="shared" si="360"/>
        <v>b05302352楊人羿</v>
      </c>
      <c r="AF1084" s="74">
        <f t="shared" si="365"/>
        <v>1</v>
      </c>
      <c r="AG1084" s="74">
        <f t="shared" si="361"/>
        <v>0</v>
      </c>
      <c r="AH1084" s="74">
        <f t="shared" si="366"/>
        <v>0</v>
      </c>
      <c r="AI1084" s="74">
        <f t="shared" si="367"/>
        <v>1</v>
      </c>
      <c r="AJ1084" s="74">
        <f t="shared" si="368"/>
        <v>0</v>
      </c>
      <c r="AK1084" s="74">
        <f t="shared" si="369"/>
        <v>0</v>
      </c>
      <c r="AL1084" s="73" t="str">
        <f t="shared" si="370"/>
        <v>系</v>
      </c>
      <c r="AM1084" s="73" t="str">
        <f>IF($F1084="學生",VLOOKUP($H1084,系所名稱!$B$1:$D$122,3,FALSE),"非在校生")</f>
        <v>其他</v>
      </c>
      <c r="AN1084" s="74" t="str">
        <f t="shared" si="371"/>
        <v>其他系所</v>
      </c>
      <c r="AO1084" s="74" t="str">
        <f t="shared" si="372"/>
        <v>其他系所</v>
      </c>
    </row>
    <row r="1085" spans="1:41">
      <c r="A1085">
        <v>20190331</v>
      </c>
      <c r="B1085" t="s">
        <v>1988</v>
      </c>
      <c r="C1085" t="s">
        <v>1989</v>
      </c>
      <c r="D1085" t="s">
        <v>38</v>
      </c>
      <c r="E1085" t="s">
        <v>812</v>
      </c>
      <c r="F1085" t="s">
        <v>23</v>
      </c>
      <c r="G1085" t="s">
        <v>137</v>
      </c>
      <c r="H1085" t="s">
        <v>138</v>
      </c>
      <c r="I1085" t="s">
        <v>41</v>
      </c>
      <c r="J1085">
        <v>921942651</v>
      </c>
      <c r="K1085" t="s">
        <v>1990</v>
      </c>
      <c r="L1085" t="s">
        <v>28</v>
      </c>
      <c r="M1085" t="s">
        <v>30</v>
      </c>
      <c r="T1085" t="s">
        <v>1993</v>
      </c>
      <c r="V1085" t="s">
        <v>5833</v>
      </c>
      <c r="W1085" t="str">
        <f>CONCATENATE(TEXT(U1085,"yyyymmdd"),"-",TEXT(V1085,"yyyymmdd"))</f>
        <v>19000100-黑名單</v>
      </c>
      <c r="Y1085">
        <v>2</v>
      </c>
      <c r="Z1085">
        <v>107</v>
      </c>
      <c r="AE1085" s="74" t="str">
        <f t="shared" si="360"/>
        <v>b05302352楊人羿</v>
      </c>
      <c r="AF1085" s="74"/>
      <c r="AG1085" s="74">
        <f t="shared" si="361"/>
        <v>0</v>
      </c>
      <c r="AH1085" s="74">
        <v>0</v>
      </c>
      <c r="AI1085" s="74">
        <v>-3</v>
      </c>
      <c r="AJ1085" s="74"/>
      <c r="AK1085" s="74"/>
      <c r="AL1085" s="73" t="str">
        <f t="shared" si="370"/>
        <v>系</v>
      </c>
      <c r="AM1085" s="73" t="str">
        <f>IF($F1085="學生",VLOOKUP($H1085,系所名稱!$B$1:$D$122,3,FALSE),"非在校生")</f>
        <v>其他</v>
      </c>
      <c r="AN1085" s="74" t="str">
        <f t="shared" si="371"/>
        <v>其他系所</v>
      </c>
      <c r="AO1085" s="74" t="str">
        <f t="shared" si="372"/>
        <v>其他系所</v>
      </c>
    </row>
    <row r="1086" spans="1:41">
      <c r="A1086" t="s">
        <v>3325</v>
      </c>
      <c r="B1086" t="s">
        <v>3326</v>
      </c>
      <c r="C1086" t="s">
        <v>3327</v>
      </c>
      <c r="D1086" t="s">
        <v>21</v>
      </c>
      <c r="E1086" t="s">
        <v>3328</v>
      </c>
      <c r="F1086" t="s">
        <v>23</v>
      </c>
      <c r="G1086" t="s">
        <v>58</v>
      </c>
      <c r="H1086" t="s">
        <v>1119</v>
      </c>
      <c r="I1086" t="s">
        <v>41</v>
      </c>
      <c r="J1086">
        <v>958386208</v>
      </c>
      <c r="K1086" t="s">
        <v>3329</v>
      </c>
      <c r="L1086" t="s">
        <v>28</v>
      </c>
      <c r="M1086" t="s">
        <v>30</v>
      </c>
      <c r="N1086">
        <f>IF($R1086="網路報名",IF($P1086="否",1,0),0)</f>
        <v>1</v>
      </c>
      <c r="O1086">
        <f>IF($R1086="網路報名",IF($P1086="是",1,0),0)</f>
        <v>0</v>
      </c>
      <c r="P1086" t="s">
        <v>30</v>
      </c>
      <c r="R1086" t="s">
        <v>31</v>
      </c>
      <c r="S1086" t="s">
        <v>3330</v>
      </c>
      <c r="T1086" t="s">
        <v>3331</v>
      </c>
      <c r="U1086">
        <f>IF($R1086="志工",$AC1086*2,IF($R1086="網路報名",$AC1086,0))</f>
        <v>10</v>
      </c>
      <c r="V1086" t="s">
        <v>3318</v>
      </c>
      <c r="W1086" t="s">
        <v>5006</v>
      </c>
      <c r="X1086" s="25" t="s">
        <v>5003</v>
      </c>
      <c r="Y1086">
        <v>2</v>
      </c>
      <c r="Z1086">
        <v>107</v>
      </c>
      <c r="AA1086">
        <v>1</v>
      </c>
      <c r="AB1086">
        <v>1</v>
      </c>
      <c r="AC1086">
        <v>10</v>
      </c>
      <c r="AE1086" s="74" t="str">
        <f t="shared" si="360"/>
        <v>b06102031楊于萱</v>
      </c>
      <c r="AF1086" s="74">
        <f t="shared" ref="AF1086:AF1100" si="373">IF($R1086="網路報名",IF($P1086="否",1,0),0)</f>
        <v>1</v>
      </c>
      <c r="AG1086" s="74">
        <f t="shared" si="361"/>
        <v>0</v>
      </c>
      <c r="AH1086" s="74">
        <f t="shared" ref="AH1086:AH1117" si="374">IF(R1086="志工",AC1086*2,IF(AG1086=1,AC1086,0))</f>
        <v>0</v>
      </c>
      <c r="AI1086" s="74">
        <f t="shared" ref="AI1086:AI1100" si="375">IF(AB1086=1,IF(AF1086=1,1,0),0)</f>
        <v>1</v>
      </c>
      <c r="AJ1086" s="74">
        <f t="shared" ref="AJ1086:AJ1100" si="376">IF(R1086="現場報名",1,0)</f>
        <v>0</v>
      </c>
      <c r="AK1086" s="74">
        <f t="shared" ref="AK1086:AK1100" si="377">IF(R1086="志工",1,0)</f>
        <v>0</v>
      </c>
      <c r="AL1086" s="73" t="str">
        <f t="shared" si="370"/>
        <v>系</v>
      </c>
      <c r="AM1086" s="73" t="str">
        <f>IF($F1086="學生",VLOOKUP($H1086,系所名稱!$B$1:$D$122,3,FALSE),"非在校生")</f>
        <v>其他</v>
      </c>
      <c r="AN1086" s="74" t="str">
        <f t="shared" si="371"/>
        <v>其他系所</v>
      </c>
      <c r="AO1086" s="74" t="str">
        <f t="shared" si="372"/>
        <v>其他系所</v>
      </c>
    </row>
    <row r="1087" spans="1:41">
      <c r="A1087" t="s">
        <v>2550</v>
      </c>
      <c r="B1087" t="s">
        <v>4949</v>
      </c>
      <c r="C1087" t="s">
        <v>2552</v>
      </c>
      <c r="D1087" t="s">
        <v>21</v>
      </c>
      <c r="E1087" t="s">
        <v>2553</v>
      </c>
      <c r="F1087" t="s">
        <v>23</v>
      </c>
      <c r="G1087" t="s">
        <v>67</v>
      </c>
      <c r="H1087" t="s">
        <v>68</v>
      </c>
      <c r="I1087" t="s">
        <v>41</v>
      </c>
      <c r="J1087">
        <v>960284339</v>
      </c>
      <c r="K1087" t="s">
        <v>2554</v>
      </c>
      <c r="L1087" t="s">
        <v>28</v>
      </c>
      <c r="M1087" t="s">
        <v>30</v>
      </c>
      <c r="N1087">
        <f>IF($R1087="網路報名",IF($P1087="否",1,0),0)</f>
        <v>0</v>
      </c>
      <c r="O1087">
        <f>IF($R1087="網路報名",IF($P1087="是",1,0),0)</f>
        <v>1</v>
      </c>
      <c r="P1087" t="s">
        <v>29</v>
      </c>
      <c r="R1087" t="s">
        <v>2021</v>
      </c>
      <c r="S1087" t="s">
        <v>2555</v>
      </c>
      <c r="T1087" t="s">
        <v>2556</v>
      </c>
      <c r="U1087">
        <f>IF($R1087="志工",$AC1087*2,IF($R1087="網路報名",$AC1087,0))</f>
        <v>10</v>
      </c>
      <c r="V1087" t="s">
        <v>5002</v>
      </c>
      <c r="W1087" t="s">
        <v>5004</v>
      </c>
      <c r="X1087" s="25" t="s">
        <v>1996</v>
      </c>
      <c r="Y1087">
        <v>2</v>
      </c>
      <c r="Z1087">
        <v>107</v>
      </c>
      <c r="AA1087">
        <v>1</v>
      </c>
      <c r="AB1087">
        <v>1</v>
      </c>
      <c r="AC1087">
        <v>10</v>
      </c>
      <c r="AD1087" t="s">
        <v>30</v>
      </c>
      <c r="AE1087" s="74" t="str">
        <f t="shared" si="360"/>
        <v>b05106046楊千漾</v>
      </c>
      <c r="AF1087" s="74">
        <f t="shared" si="373"/>
        <v>0</v>
      </c>
      <c r="AG1087" s="74">
        <f t="shared" si="361"/>
        <v>1</v>
      </c>
      <c r="AH1087" s="74">
        <f t="shared" si="374"/>
        <v>10</v>
      </c>
      <c r="AI1087" s="74">
        <f t="shared" si="375"/>
        <v>0</v>
      </c>
      <c r="AJ1087" s="74">
        <f t="shared" si="376"/>
        <v>0</v>
      </c>
      <c r="AK1087" s="74">
        <f t="shared" si="377"/>
        <v>0</v>
      </c>
      <c r="AL1087" s="73" t="str">
        <f t="shared" si="370"/>
        <v>系</v>
      </c>
      <c r="AM1087" s="73" t="str">
        <f>IF($F1087="學生",VLOOKUP($H1087,系所名稱!$B$1:$D$122,3,FALSE),"非在校生")</f>
        <v>其他</v>
      </c>
      <c r="AN1087" s="74" t="str">
        <f t="shared" si="371"/>
        <v>其他系所</v>
      </c>
      <c r="AO1087" s="74" t="str">
        <f t="shared" si="372"/>
        <v>其他系所</v>
      </c>
    </row>
    <row r="1088" spans="1:41">
      <c r="A1088" t="s">
        <v>3119</v>
      </c>
      <c r="B1088" t="s">
        <v>2551</v>
      </c>
      <c r="C1088" t="s">
        <v>2552</v>
      </c>
      <c r="D1088" t="s">
        <v>21</v>
      </c>
      <c r="E1088" t="s">
        <v>2553</v>
      </c>
      <c r="F1088" t="s">
        <v>23</v>
      </c>
      <c r="G1088" t="s">
        <v>67</v>
      </c>
      <c r="H1088" t="s">
        <v>68</v>
      </c>
      <c r="I1088" t="s">
        <v>41</v>
      </c>
      <c r="J1088">
        <v>960284339</v>
      </c>
      <c r="K1088" t="s">
        <v>2554</v>
      </c>
      <c r="L1088" t="s">
        <v>28</v>
      </c>
      <c r="M1088" t="s">
        <v>30</v>
      </c>
      <c r="N1088">
        <f>IF($R1088="網路報名",IF($P1088="否",1,0),0)</f>
        <v>0</v>
      </c>
      <c r="O1088">
        <f>IF($R1088="網路報名",IF($P1088="是",1,0),0)</f>
        <v>1</v>
      </c>
      <c r="P1088" t="s">
        <v>29</v>
      </c>
      <c r="R1088" s="78" t="s">
        <v>2775</v>
      </c>
      <c r="S1088" t="s">
        <v>3120</v>
      </c>
      <c r="T1088" t="s">
        <v>2556</v>
      </c>
      <c r="U1088">
        <f>IF($R1088="志工",$AC1088*2,IF($R1088="網路報名",$AC1088,0))</f>
        <v>10</v>
      </c>
      <c r="V1088" t="s">
        <v>5002</v>
      </c>
      <c r="W1088" t="s">
        <v>5004</v>
      </c>
      <c r="X1088" s="25" t="s">
        <v>3292</v>
      </c>
      <c r="Y1088">
        <v>2</v>
      </c>
      <c r="Z1088">
        <v>107</v>
      </c>
      <c r="AA1088">
        <v>1</v>
      </c>
      <c r="AB1088">
        <v>1</v>
      </c>
      <c r="AC1088">
        <v>10</v>
      </c>
      <c r="AD1088" t="s">
        <v>3121</v>
      </c>
      <c r="AE1088" s="74" t="str">
        <f t="shared" si="360"/>
        <v>b05106046楊千漾</v>
      </c>
      <c r="AF1088" s="74">
        <f t="shared" si="373"/>
        <v>0</v>
      </c>
      <c r="AG1088" s="74">
        <f t="shared" si="361"/>
        <v>1</v>
      </c>
      <c r="AH1088" s="74">
        <f t="shared" si="374"/>
        <v>10</v>
      </c>
      <c r="AI1088" s="74">
        <f t="shared" si="375"/>
        <v>0</v>
      </c>
      <c r="AJ1088" s="74">
        <f t="shared" si="376"/>
        <v>0</v>
      </c>
      <c r="AK1088" s="74">
        <f t="shared" si="377"/>
        <v>0</v>
      </c>
      <c r="AL1088" s="73" t="str">
        <f t="shared" si="370"/>
        <v>系</v>
      </c>
      <c r="AM1088" s="73" t="str">
        <f>IF($F1088="學生",VLOOKUP($H1088,系所名稱!$B$1:$D$122,3,FALSE),"非在校生")</f>
        <v>其他</v>
      </c>
      <c r="AN1088" s="74" t="str">
        <f t="shared" si="371"/>
        <v>其他系所</v>
      </c>
      <c r="AO1088" s="74" t="str">
        <f t="shared" si="372"/>
        <v>其他系所</v>
      </c>
    </row>
    <row r="1089" spans="1:41">
      <c r="A1089" t="s">
        <v>3730</v>
      </c>
      <c r="B1089" t="s">
        <v>2551</v>
      </c>
      <c r="C1089" t="s">
        <v>2552</v>
      </c>
      <c r="D1089" t="s">
        <v>21</v>
      </c>
      <c r="E1089" t="s">
        <v>2553</v>
      </c>
      <c r="F1089" t="s">
        <v>23</v>
      </c>
      <c r="G1089" t="s">
        <v>67</v>
      </c>
      <c r="H1089" t="s">
        <v>68</v>
      </c>
      <c r="I1089" t="s">
        <v>41</v>
      </c>
      <c r="J1089">
        <v>960284339</v>
      </c>
      <c r="K1089" t="s">
        <v>2554</v>
      </c>
      <c r="L1089" t="s">
        <v>28</v>
      </c>
      <c r="M1089" t="s">
        <v>30</v>
      </c>
      <c r="N1089">
        <f>IF($R1089="網路報名",IF($P1089="否",1,0),0)</f>
        <v>0</v>
      </c>
      <c r="O1089">
        <f>IF($R1089="網路報名",IF($P1089="是",1,0),0)</f>
        <v>1</v>
      </c>
      <c r="P1089" t="s">
        <v>29</v>
      </c>
      <c r="R1089" t="s">
        <v>3588</v>
      </c>
      <c r="S1089" t="s">
        <v>738</v>
      </c>
      <c r="T1089" t="s">
        <v>2556</v>
      </c>
      <c r="U1089">
        <f>IF($R1089="志工",$AC1089*2,IF($R1089="網路報名",$AC1089,0))</f>
        <v>10</v>
      </c>
      <c r="V1089" t="s">
        <v>5002</v>
      </c>
      <c r="W1089" t="s">
        <v>5004</v>
      </c>
      <c r="X1089" s="25" t="s">
        <v>3481</v>
      </c>
      <c r="Y1089">
        <v>2</v>
      </c>
      <c r="Z1089">
        <v>107</v>
      </c>
      <c r="AA1089">
        <v>1</v>
      </c>
      <c r="AB1089">
        <v>1</v>
      </c>
      <c r="AC1089">
        <v>10</v>
      </c>
      <c r="AD1089" t="s">
        <v>2781</v>
      </c>
      <c r="AE1089" s="74" t="str">
        <f t="shared" si="360"/>
        <v>b05106046楊千漾</v>
      </c>
      <c r="AF1089" s="74">
        <f t="shared" si="373"/>
        <v>0</v>
      </c>
      <c r="AG1089" s="74">
        <f t="shared" si="361"/>
        <v>1</v>
      </c>
      <c r="AH1089" s="74">
        <f t="shared" si="374"/>
        <v>10</v>
      </c>
      <c r="AI1089" s="74">
        <f t="shared" si="375"/>
        <v>0</v>
      </c>
      <c r="AJ1089" s="74">
        <f t="shared" si="376"/>
        <v>0</v>
      </c>
      <c r="AK1089" s="74">
        <f t="shared" si="377"/>
        <v>0</v>
      </c>
      <c r="AL1089" s="73" t="str">
        <f t="shared" si="370"/>
        <v>系</v>
      </c>
      <c r="AM1089" s="73" t="str">
        <f>IF($F1089="學生",VLOOKUP($H1089,系所名稱!$B$1:$D$122,3,FALSE),"非在校生")</f>
        <v>其他</v>
      </c>
      <c r="AN1089" s="74" t="str">
        <f t="shared" si="371"/>
        <v>其他系所</v>
      </c>
      <c r="AO1089" s="74" t="str">
        <f t="shared" si="372"/>
        <v>其他系所</v>
      </c>
    </row>
    <row r="1090" spans="1:41">
      <c r="A1090" t="s">
        <v>4978</v>
      </c>
      <c r="B1090" t="s">
        <v>2551</v>
      </c>
      <c r="C1090" t="s">
        <v>2552</v>
      </c>
      <c r="D1090" t="s">
        <v>21</v>
      </c>
      <c r="E1090" t="s">
        <v>2553</v>
      </c>
      <c r="F1090" t="s">
        <v>23</v>
      </c>
      <c r="G1090" t="s">
        <v>67</v>
      </c>
      <c r="H1090" t="s">
        <v>68</v>
      </c>
      <c r="I1090" t="s">
        <v>41</v>
      </c>
      <c r="J1090">
        <v>960284339</v>
      </c>
      <c r="K1090" t="s">
        <v>2554</v>
      </c>
      <c r="L1090" t="s">
        <v>28</v>
      </c>
      <c r="M1090" t="s">
        <v>30</v>
      </c>
      <c r="N1090" t="s">
        <v>4952</v>
      </c>
      <c r="P1090" t="s">
        <v>30</v>
      </c>
      <c r="R1090" t="s">
        <v>283</v>
      </c>
      <c r="S1090" t="s">
        <v>297</v>
      </c>
      <c r="T1090" t="s">
        <v>2556</v>
      </c>
      <c r="U1090">
        <v>6</v>
      </c>
      <c r="V1090" t="s">
        <v>5002</v>
      </c>
      <c r="W1090" t="s">
        <v>5004</v>
      </c>
      <c r="X1090" s="25" t="s">
        <v>4981</v>
      </c>
      <c r="Y1090">
        <v>2</v>
      </c>
      <c r="Z1090">
        <v>107</v>
      </c>
      <c r="AA1090">
        <v>1</v>
      </c>
      <c r="AB1090">
        <v>1</v>
      </c>
      <c r="AC1090">
        <v>10</v>
      </c>
      <c r="AD1090" t="s">
        <v>30</v>
      </c>
      <c r="AE1090" s="74" t="str">
        <f t="shared" ref="AE1090:AE1153" si="378">CONCATENATE($T1090,$B1090)</f>
        <v>b05106046楊千漾</v>
      </c>
      <c r="AF1090" s="74">
        <f t="shared" si="373"/>
        <v>1</v>
      </c>
      <c r="AG1090" s="74">
        <f t="shared" ref="AG1090:AG1153" si="379">IF(OR($R1090="網路報名",$R1090="邀請制"),IF($P1090="是",1,0),0)</f>
        <v>0</v>
      </c>
      <c r="AH1090" s="74">
        <f t="shared" si="374"/>
        <v>0</v>
      </c>
      <c r="AI1090" s="74">
        <f t="shared" si="375"/>
        <v>1</v>
      </c>
      <c r="AJ1090" s="74">
        <f t="shared" si="376"/>
        <v>0</v>
      </c>
      <c r="AK1090" s="74">
        <f t="shared" si="377"/>
        <v>0</v>
      </c>
      <c r="AL1090" s="73" t="str">
        <f t="shared" si="370"/>
        <v>系</v>
      </c>
      <c r="AM1090" s="73" t="str">
        <f>IF($F1090="學生",VLOOKUP($H1090,系所名稱!$B$1:$D$122,3,FALSE),"非在校生")</f>
        <v>其他</v>
      </c>
      <c r="AN1090" s="74" t="str">
        <f t="shared" si="371"/>
        <v>其他系所</v>
      </c>
      <c r="AO1090" s="74" t="str">
        <f t="shared" si="372"/>
        <v>其他系所</v>
      </c>
    </row>
    <row r="1091" spans="1:41">
      <c r="A1091" t="s">
        <v>2274</v>
      </c>
      <c r="B1091" t="s">
        <v>2275</v>
      </c>
      <c r="C1091" t="s">
        <v>2276</v>
      </c>
      <c r="D1091" t="s">
        <v>38</v>
      </c>
      <c r="E1091" t="s">
        <v>2277</v>
      </c>
      <c r="F1091" t="s">
        <v>177</v>
      </c>
      <c r="H1091" t="s">
        <v>2278</v>
      </c>
      <c r="I1091" t="s">
        <v>23</v>
      </c>
      <c r="J1091">
        <v>921869209</v>
      </c>
      <c r="K1091" t="s">
        <v>2279</v>
      </c>
      <c r="L1091" t="s">
        <v>28</v>
      </c>
      <c r="M1091" t="s">
        <v>30</v>
      </c>
      <c r="N1091">
        <f>IF($R1091="網路報名",IF($P1091="否",1,0),0)</f>
        <v>0</v>
      </c>
      <c r="O1091">
        <f>IF($R1091="網路報名",IF($P1091="是",1,0),0)</f>
        <v>1</v>
      </c>
      <c r="P1091" t="s">
        <v>29</v>
      </c>
      <c r="R1091" t="s">
        <v>2021</v>
      </c>
      <c r="S1091" t="s">
        <v>2280</v>
      </c>
      <c r="T1091" t="s">
        <v>2281</v>
      </c>
      <c r="U1091">
        <f>IF($R1091="志工",$AC1091*2,IF($R1091="網路報名",$AC1091,0))</f>
        <v>10</v>
      </c>
      <c r="V1091" t="s">
        <v>5002</v>
      </c>
      <c r="W1091" t="s">
        <v>5004</v>
      </c>
      <c r="X1091" s="25" t="s">
        <v>1996</v>
      </c>
      <c r="Y1091">
        <v>2</v>
      </c>
      <c r="Z1091">
        <v>107</v>
      </c>
      <c r="AA1091">
        <v>1</v>
      </c>
      <c r="AB1091">
        <v>1</v>
      </c>
      <c r="AC1091">
        <v>10</v>
      </c>
      <c r="AD1091" t="s">
        <v>30</v>
      </c>
      <c r="AE1091" s="74" t="str">
        <f t="shared" si="378"/>
        <v>boygirl755079楊子慶</v>
      </c>
      <c r="AF1091" s="74">
        <f t="shared" si="373"/>
        <v>0</v>
      </c>
      <c r="AG1091" s="74">
        <f t="shared" si="379"/>
        <v>1</v>
      </c>
      <c r="AH1091" s="74">
        <f t="shared" si="374"/>
        <v>10</v>
      </c>
      <c r="AI1091" s="74">
        <f t="shared" si="375"/>
        <v>0</v>
      </c>
      <c r="AJ1091" s="74">
        <f t="shared" si="376"/>
        <v>0</v>
      </c>
      <c r="AK1091" s="74">
        <f t="shared" si="377"/>
        <v>0</v>
      </c>
      <c r="AL1091" s="73" t="str">
        <f t="shared" si="370"/>
        <v>其他</v>
      </c>
      <c r="AM1091" s="73" t="str">
        <f>IF($F1091="學生",VLOOKUP($H1091,系所名稱!$B$1:$D$122,3,FALSE),"非在校生")</f>
        <v>非在校生</v>
      </c>
      <c r="AN1091" s="74" t="str">
        <f t="shared" si="371"/>
        <v>其他</v>
      </c>
      <c r="AO1091" s="74" t="str">
        <f t="shared" si="372"/>
        <v>其他</v>
      </c>
    </row>
    <row r="1092" spans="1:41">
      <c r="A1092" t="s">
        <v>3122</v>
      </c>
      <c r="B1092" t="s">
        <v>2275</v>
      </c>
      <c r="C1092" t="s">
        <v>2276</v>
      </c>
      <c r="D1092" t="s">
        <v>38</v>
      </c>
      <c r="E1092" t="s">
        <v>2277</v>
      </c>
      <c r="F1092" t="s">
        <v>177</v>
      </c>
      <c r="H1092" t="s">
        <v>2278</v>
      </c>
      <c r="I1092" t="s">
        <v>23</v>
      </c>
      <c r="J1092">
        <v>921869209</v>
      </c>
      <c r="K1092" t="s">
        <v>2279</v>
      </c>
      <c r="L1092" t="s">
        <v>28</v>
      </c>
      <c r="M1092" t="s">
        <v>30</v>
      </c>
      <c r="N1092">
        <f>IF($R1092="網路報名",IF($P1092="否",1,0),0)</f>
        <v>0</v>
      </c>
      <c r="O1092">
        <f>IF($R1092="網路報名",IF($P1092="是",1,0),0)</f>
        <v>1</v>
      </c>
      <c r="P1092" t="s">
        <v>29</v>
      </c>
      <c r="R1092" t="s">
        <v>2775</v>
      </c>
      <c r="S1092" t="s">
        <v>2280</v>
      </c>
      <c r="T1092" t="s">
        <v>2281</v>
      </c>
      <c r="U1092">
        <f>IF($R1092="志工",$AC1092*2,IF($R1092="網路報名",$AC1092,0))</f>
        <v>10</v>
      </c>
      <c r="V1092" t="s">
        <v>5002</v>
      </c>
      <c r="W1092" t="s">
        <v>5004</v>
      </c>
      <c r="X1092" s="25" t="s">
        <v>3292</v>
      </c>
      <c r="Y1092">
        <v>2</v>
      </c>
      <c r="Z1092">
        <v>107</v>
      </c>
      <c r="AA1092">
        <v>1</v>
      </c>
      <c r="AB1092">
        <v>1</v>
      </c>
      <c r="AC1092">
        <v>10</v>
      </c>
      <c r="AD1092" t="s">
        <v>30</v>
      </c>
      <c r="AE1092" s="74" t="str">
        <f t="shared" si="378"/>
        <v>boygirl755079楊子慶</v>
      </c>
      <c r="AF1092" s="74">
        <f t="shared" si="373"/>
        <v>0</v>
      </c>
      <c r="AG1092" s="74">
        <f t="shared" si="379"/>
        <v>1</v>
      </c>
      <c r="AH1092" s="74">
        <f t="shared" si="374"/>
        <v>10</v>
      </c>
      <c r="AI1092" s="74">
        <f t="shared" si="375"/>
        <v>0</v>
      </c>
      <c r="AJ1092" s="74">
        <f t="shared" si="376"/>
        <v>0</v>
      </c>
      <c r="AK1092" s="74">
        <f t="shared" si="377"/>
        <v>0</v>
      </c>
      <c r="AL1092" s="73" t="str">
        <f t="shared" si="370"/>
        <v>其他</v>
      </c>
      <c r="AM1092" s="73" t="str">
        <f>IF($F1092="學生",VLOOKUP($H1092,系所名稱!$B$1:$D$122,3,FALSE),"非在校生")</f>
        <v>非在校生</v>
      </c>
      <c r="AN1092" s="74" t="str">
        <f t="shared" si="371"/>
        <v>其他</v>
      </c>
      <c r="AO1092" s="74" t="str">
        <f t="shared" si="372"/>
        <v>其他</v>
      </c>
    </row>
    <row r="1093" spans="1:41">
      <c r="A1093" t="s">
        <v>5095</v>
      </c>
      <c r="B1093" t="s">
        <v>5096</v>
      </c>
      <c r="C1093" t="s">
        <v>5097</v>
      </c>
      <c r="D1093" t="s">
        <v>21</v>
      </c>
      <c r="E1093" t="s">
        <v>5098</v>
      </c>
      <c r="F1093" t="s">
        <v>23</v>
      </c>
      <c r="G1093" t="s">
        <v>24</v>
      </c>
      <c r="H1093" t="s">
        <v>76</v>
      </c>
      <c r="I1093" t="s">
        <v>41</v>
      </c>
      <c r="J1093">
        <v>960589059</v>
      </c>
      <c r="K1093" t="s">
        <v>5099</v>
      </c>
      <c r="L1093" t="s">
        <v>28</v>
      </c>
      <c r="M1093" t="s">
        <v>30</v>
      </c>
      <c r="N1093" t="s">
        <v>4952</v>
      </c>
      <c r="P1093" t="s">
        <v>29</v>
      </c>
      <c r="R1093" t="s">
        <v>5008</v>
      </c>
      <c r="S1093" t="s">
        <v>5100</v>
      </c>
      <c r="T1093" t="s">
        <v>5101</v>
      </c>
      <c r="U1093">
        <v>6</v>
      </c>
      <c r="V1093" t="s">
        <v>5009</v>
      </c>
      <c r="W1093" t="s">
        <v>7196</v>
      </c>
      <c r="X1093" s="25" t="s">
        <v>5848</v>
      </c>
      <c r="Y1093">
        <v>2</v>
      </c>
      <c r="Z1093">
        <v>107</v>
      </c>
      <c r="AA1093">
        <v>1</v>
      </c>
      <c r="AB1093">
        <v>1</v>
      </c>
      <c r="AC1093">
        <v>10</v>
      </c>
      <c r="AD1093" t="s">
        <v>2830</v>
      </c>
      <c r="AE1093" s="74" t="str">
        <f t="shared" si="378"/>
        <v>b06702102楊仙如</v>
      </c>
      <c r="AF1093" s="74">
        <f t="shared" si="373"/>
        <v>0</v>
      </c>
      <c r="AG1093" s="74">
        <f t="shared" si="379"/>
        <v>1</v>
      </c>
      <c r="AH1093" s="74">
        <f t="shared" si="374"/>
        <v>10</v>
      </c>
      <c r="AI1093" s="74">
        <f t="shared" si="375"/>
        <v>0</v>
      </c>
      <c r="AJ1093" s="74">
        <f t="shared" si="376"/>
        <v>0</v>
      </c>
      <c r="AK1093" s="74">
        <f t="shared" si="377"/>
        <v>0</v>
      </c>
      <c r="AL1093" s="73" t="str">
        <f t="shared" si="370"/>
        <v>系</v>
      </c>
      <c r="AM1093" s="73" t="str">
        <f>IF($F1093="學生",VLOOKUP($H1093,系所名稱!$B$1:$D$122,3,FALSE),"非在校生")</f>
        <v>會計</v>
      </c>
      <c r="AN1093" s="74" t="str">
        <f t="shared" si="371"/>
        <v>會計系</v>
      </c>
      <c r="AO1093" s="74" t="str">
        <f t="shared" si="372"/>
        <v>會計系</v>
      </c>
    </row>
    <row r="1094" spans="1:41">
      <c r="A1094" t="s">
        <v>4117</v>
      </c>
      <c r="B1094" t="s">
        <v>4118</v>
      </c>
      <c r="C1094" t="s">
        <v>4119</v>
      </c>
      <c r="D1094" t="s">
        <v>21</v>
      </c>
      <c r="E1094" t="s">
        <v>3575</v>
      </c>
      <c r="F1094" t="s">
        <v>23</v>
      </c>
      <c r="G1094" t="s">
        <v>24</v>
      </c>
      <c r="H1094" t="s">
        <v>257</v>
      </c>
      <c r="I1094" t="s">
        <v>41</v>
      </c>
      <c r="J1094">
        <v>960558858</v>
      </c>
      <c r="K1094" t="s">
        <v>4120</v>
      </c>
      <c r="L1094" t="s">
        <v>28</v>
      </c>
      <c r="M1094" t="s">
        <v>30</v>
      </c>
      <c r="N1094">
        <f>IF($R1094="網路報名",IF($P1094="否",1,0),0)</f>
        <v>0</v>
      </c>
      <c r="O1094">
        <f>IF($R1094="網路報名",IF($P1094="是",1,0),0)</f>
        <v>1</v>
      </c>
      <c r="P1094" t="s">
        <v>29</v>
      </c>
      <c r="R1094" t="s">
        <v>31</v>
      </c>
      <c r="S1094" t="s">
        <v>738</v>
      </c>
      <c r="T1094" t="s">
        <v>4121</v>
      </c>
      <c r="U1094">
        <f>IF($R1094="志工",$AC1094*2,IF($R1094="網路報名",$AC1094,0))</f>
        <v>10</v>
      </c>
      <c r="V1094" t="s">
        <v>5002</v>
      </c>
      <c r="W1094" t="s">
        <v>5004</v>
      </c>
      <c r="X1094" s="25" t="s">
        <v>3816</v>
      </c>
      <c r="Y1094">
        <v>2</v>
      </c>
      <c r="Z1094">
        <v>107</v>
      </c>
      <c r="AA1094">
        <v>1</v>
      </c>
      <c r="AB1094">
        <v>1</v>
      </c>
      <c r="AC1094">
        <v>10</v>
      </c>
      <c r="AD1094" t="s">
        <v>29</v>
      </c>
      <c r="AE1094" s="74" t="str">
        <f t="shared" si="378"/>
        <v>b05703114楊彤心</v>
      </c>
      <c r="AF1094" s="74">
        <f t="shared" si="373"/>
        <v>0</v>
      </c>
      <c r="AG1094" s="74">
        <f t="shared" si="379"/>
        <v>1</v>
      </c>
      <c r="AH1094" s="74">
        <f t="shared" si="374"/>
        <v>10</v>
      </c>
      <c r="AI1094" s="74">
        <f t="shared" si="375"/>
        <v>0</v>
      </c>
      <c r="AJ1094" s="74">
        <f t="shared" si="376"/>
        <v>0</v>
      </c>
      <c r="AK1094" s="74">
        <f t="shared" si="377"/>
        <v>0</v>
      </c>
      <c r="AL1094" s="73" t="str">
        <f t="shared" si="370"/>
        <v>系</v>
      </c>
      <c r="AM1094" s="73" t="str">
        <f>IF($F1094="學生",VLOOKUP($H1094,系所名稱!$B$1:$D$122,3,FALSE),"非在校生")</f>
        <v>財金</v>
      </c>
      <c r="AN1094" s="74" t="str">
        <f t="shared" si="371"/>
        <v>財金系</v>
      </c>
      <c r="AO1094" s="74" t="str">
        <f t="shared" si="372"/>
        <v>財金系</v>
      </c>
    </row>
    <row r="1095" spans="1:41">
      <c r="A1095" t="s">
        <v>5876</v>
      </c>
      <c r="B1095" t="s">
        <v>4118</v>
      </c>
      <c r="C1095" t="s">
        <v>4119</v>
      </c>
      <c r="D1095" t="s">
        <v>21</v>
      </c>
      <c r="E1095" t="s">
        <v>3575</v>
      </c>
      <c r="F1095" t="s">
        <v>23</v>
      </c>
      <c r="G1095" t="s">
        <v>24</v>
      </c>
      <c r="H1095" t="s">
        <v>257</v>
      </c>
      <c r="I1095" t="s">
        <v>41</v>
      </c>
      <c r="J1095">
        <v>960558858</v>
      </c>
      <c r="K1095" t="s">
        <v>4120</v>
      </c>
      <c r="L1095" t="s">
        <v>28</v>
      </c>
      <c r="M1095" t="s">
        <v>30</v>
      </c>
      <c r="N1095" t="s">
        <v>4952</v>
      </c>
      <c r="P1095" t="s">
        <v>29</v>
      </c>
      <c r="R1095" t="s">
        <v>5870</v>
      </c>
      <c r="S1095" t="s">
        <v>738</v>
      </c>
      <c r="T1095" t="s">
        <v>4121</v>
      </c>
      <c r="U1095">
        <v>6</v>
      </c>
      <c r="V1095" t="s">
        <v>5002</v>
      </c>
      <c r="W1095" t="s">
        <v>6682</v>
      </c>
      <c r="X1095" s="25" t="s">
        <v>5871</v>
      </c>
      <c r="Y1095">
        <v>2</v>
      </c>
      <c r="Z1095">
        <v>107</v>
      </c>
      <c r="AA1095">
        <v>1</v>
      </c>
      <c r="AB1095">
        <v>1</v>
      </c>
      <c r="AC1095">
        <v>10</v>
      </c>
      <c r="AD1095" t="s">
        <v>30</v>
      </c>
      <c r="AE1095" s="74" t="str">
        <f t="shared" si="378"/>
        <v>b05703114楊彤心</v>
      </c>
      <c r="AF1095" s="74">
        <f t="shared" si="373"/>
        <v>0</v>
      </c>
      <c r="AG1095" s="74">
        <f t="shared" si="379"/>
        <v>1</v>
      </c>
      <c r="AH1095" s="74">
        <f t="shared" si="374"/>
        <v>10</v>
      </c>
      <c r="AI1095" s="74">
        <f t="shared" si="375"/>
        <v>0</v>
      </c>
      <c r="AJ1095" s="74">
        <f t="shared" si="376"/>
        <v>0</v>
      </c>
      <c r="AK1095" s="74">
        <f t="shared" si="377"/>
        <v>0</v>
      </c>
      <c r="AL1095" s="73" t="str">
        <f t="shared" si="370"/>
        <v>系</v>
      </c>
      <c r="AM1095" s="73" t="str">
        <f>IF($F1095="學生",VLOOKUP($H1095,系所名稱!$B$1:$D$122,3,FALSE),"非在校生")</f>
        <v>財金</v>
      </c>
      <c r="AN1095" s="74" t="str">
        <f t="shared" si="371"/>
        <v>財金系</v>
      </c>
      <c r="AO1095" s="74" t="str">
        <f t="shared" si="372"/>
        <v>財金系</v>
      </c>
    </row>
    <row r="1096" spans="1:41">
      <c r="A1096" t="s">
        <v>3538</v>
      </c>
      <c r="B1096" t="s">
        <v>3539</v>
      </c>
      <c r="C1096" t="s">
        <v>3540</v>
      </c>
      <c r="D1096" t="s">
        <v>21</v>
      </c>
      <c r="E1096" t="s">
        <v>3541</v>
      </c>
      <c r="F1096" t="s">
        <v>23</v>
      </c>
      <c r="G1096" t="s">
        <v>67</v>
      </c>
      <c r="H1096" t="s">
        <v>527</v>
      </c>
      <c r="I1096" t="s">
        <v>41</v>
      </c>
      <c r="J1096">
        <v>966622654</v>
      </c>
      <c r="K1096" t="s">
        <v>3542</v>
      </c>
      <c r="L1096" t="s">
        <v>28</v>
      </c>
      <c r="M1096" t="s">
        <v>30</v>
      </c>
      <c r="N1096">
        <f>IF($R1096="網路報名",IF($P1096="否",1,0),0)</f>
        <v>1</v>
      </c>
      <c r="O1096">
        <f>IF($R1096="網路報名",IF($P1096="是",1,0),0)</f>
        <v>0</v>
      </c>
      <c r="P1096" t="s">
        <v>30</v>
      </c>
      <c r="R1096" t="s">
        <v>31</v>
      </c>
      <c r="S1096" t="s">
        <v>3543</v>
      </c>
      <c r="T1096" t="s">
        <v>3544</v>
      </c>
      <c r="U1096">
        <f>IF($R1096="志工",$AC1096*2,IF($R1096="網路報名",$AC1096,0))</f>
        <v>10</v>
      </c>
      <c r="V1096" t="s">
        <v>5002</v>
      </c>
      <c r="W1096" t="s">
        <v>5004</v>
      </c>
      <c r="X1096" s="25" t="s">
        <v>3481</v>
      </c>
      <c r="Y1096">
        <v>2</v>
      </c>
      <c r="Z1096">
        <v>107</v>
      </c>
      <c r="AA1096">
        <v>1</v>
      </c>
      <c r="AB1096">
        <v>1</v>
      </c>
      <c r="AC1096">
        <v>10</v>
      </c>
      <c r="AD1096" t="s">
        <v>3545</v>
      </c>
      <c r="AE1096" s="74" t="str">
        <f t="shared" si="378"/>
        <v>b05601024楊沁恬</v>
      </c>
      <c r="AF1096" s="74">
        <f t="shared" si="373"/>
        <v>1</v>
      </c>
      <c r="AG1096" s="74">
        <f t="shared" si="379"/>
        <v>0</v>
      </c>
      <c r="AH1096" s="74">
        <f t="shared" si="374"/>
        <v>0</v>
      </c>
      <c r="AI1096" s="74">
        <f t="shared" si="375"/>
        <v>1</v>
      </c>
      <c r="AJ1096" s="74">
        <f t="shared" si="376"/>
        <v>0</v>
      </c>
      <c r="AK1096" s="74">
        <f t="shared" si="377"/>
        <v>0</v>
      </c>
      <c r="AL1096" s="73" t="str">
        <f t="shared" si="370"/>
        <v>系</v>
      </c>
      <c r="AM1096" s="73" t="str">
        <f>IF($F1096="學生",VLOOKUP($H1096,系所名稱!$B$1:$D$122,3,FALSE),"非在校生")</f>
        <v>其他</v>
      </c>
      <c r="AN1096" s="74" t="str">
        <f t="shared" si="371"/>
        <v>其他系所</v>
      </c>
      <c r="AO1096" s="74" t="str">
        <f t="shared" si="372"/>
        <v>其他系所</v>
      </c>
    </row>
    <row r="1097" spans="1:41">
      <c r="A1097" t="s">
        <v>1321</v>
      </c>
      <c r="B1097" t="s">
        <v>4935</v>
      </c>
      <c r="C1097" t="s">
        <v>1323</v>
      </c>
      <c r="D1097" t="s">
        <v>21</v>
      </c>
      <c r="E1097" t="s">
        <v>1324</v>
      </c>
      <c r="F1097" t="s">
        <v>23</v>
      </c>
      <c r="G1097" t="s">
        <v>24</v>
      </c>
      <c r="H1097" t="s">
        <v>76</v>
      </c>
      <c r="I1097" t="s">
        <v>41</v>
      </c>
      <c r="J1097">
        <v>933525915</v>
      </c>
      <c r="K1097" t="s">
        <v>1325</v>
      </c>
      <c r="L1097" t="s">
        <v>28</v>
      </c>
      <c r="M1097" t="s">
        <v>29</v>
      </c>
      <c r="N1097">
        <f>IF($R1097="網路報名",IF($P1097="否",1,0),0)</f>
        <v>1</v>
      </c>
      <c r="O1097">
        <f>IF($R1097="網路報名",IF($P1097="是",1,0),0)</f>
        <v>0</v>
      </c>
      <c r="P1097" t="s">
        <v>30</v>
      </c>
      <c r="R1097" t="s">
        <v>31</v>
      </c>
      <c r="S1097" t="s">
        <v>1326</v>
      </c>
      <c r="T1097" t="s">
        <v>1327</v>
      </c>
      <c r="U1097">
        <f>IF($R1097="志工",$AC1097*2,IF($R1097="網路報名",$AC1097,0))</f>
        <v>10</v>
      </c>
      <c r="V1097" t="s">
        <v>5002</v>
      </c>
      <c r="W1097" t="s">
        <v>5004</v>
      </c>
      <c r="X1097" s="25" t="s">
        <v>1285</v>
      </c>
      <c r="Y1097">
        <v>2</v>
      </c>
      <c r="Z1097">
        <v>107</v>
      </c>
      <c r="AA1097">
        <v>1</v>
      </c>
      <c r="AB1097">
        <v>1</v>
      </c>
      <c r="AC1097">
        <v>10</v>
      </c>
      <c r="AD1097" t="s">
        <v>30</v>
      </c>
      <c r="AE1097" s="74" t="str">
        <f t="shared" si="378"/>
        <v>b05702099楊佳宜</v>
      </c>
      <c r="AF1097" s="74">
        <f t="shared" si="373"/>
        <v>1</v>
      </c>
      <c r="AG1097" s="74">
        <f t="shared" si="379"/>
        <v>0</v>
      </c>
      <c r="AH1097" s="74">
        <f t="shared" si="374"/>
        <v>0</v>
      </c>
      <c r="AI1097" s="74">
        <f t="shared" si="375"/>
        <v>1</v>
      </c>
      <c r="AJ1097" s="74">
        <f t="shared" si="376"/>
        <v>0</v>
      </c>
      <c r="AK1097" s="74">
        <f t="shared" si="377"/>
        <v>0</v>
      </c>
      <c r="AL1097" s="73" t="str">
        <f t="shared" si="370"/>
        <v>系</v>
      </c>
      <c r="AM1097" s="73" t="str">
        <f>IF($F1097="學生",VLOOKUP($H1097,系所名稱!$B$1:$D$122,3,FALSE),"非在校生")</f>
        <v>會計</v>
      </c>
      <c r="AN1097" s="74" t="str">
        <f t="shared" si="371"/>
        <v>會計系</v>
      </c>
      <c r="AO1097" s="74" t="str">
        <f t="shared" si="372"/>
        <v>會計系</v>
      </c>
    </row>
    <row r="1098" spans="1:41">
      <c r="A1098" t="s">
        <v>2105</v>
      </c>
      <c r="B1098" t="s">
        <v>1322</v>
      </c>
      <c r="C1098" t="s">
        <v>1323</v>
      </c>
      <c r="D1098" t="s">
        <v>21</v>
      </c>
      <c r="E1098" t="s">
        <v>1324</v>
      </c>
      <c r="F1098" t="s">
        <v>23</v>
      </c>
      <c r="G1098" t="s">
        <v>24</v>
      </c>
      <c r="H1098" t="s">
        <v>76</v>
      </c>
      <c r="I1098" t="s">
        <v>41</v>
      </c>
      <c r="J1098">
        <v>933525915</v>
      </c>
      <c r="K1098" t="s">
        <v>1325</v>
      </c>
      <c r="L1098" t="s">
        <v>28</v>
      </c>
      <c r="M1098" t="s">
        <v>29</v>
      </c>
      <c r="N1098">
        <f>IF($R1098="網路報名",IF($P1098="否",1,0),0)</f>
        <v>1</v>
      </c>
      <c r="O1098">
        <f>IF($R1098="網路報名",IF($P1098="是",1,0),0)</f>
        <v>0</v>
      </c>
      <c r="P1098" t="s">
        <v>30</v>
      </c>
      <c r="R1098" t="s">
        <v>2017</v>
      </c>
      <c r="S1098" t="s">
        <v>1326</v>
      </c>
      <c r="T1098" t="s">
        <v>1327</v>
      </c>
      <c r="U1098">
        <f>IF($R1098="志工",$AC1098*2,IF($R1098="網路報名",$AC1098,0))</f>
        <v>10</v>
      </c>
      <c r="V1098" t="s">
        <v>5002</v>
      </c>
      <c r="W1098" t="s">
        <v>5004</v>
      </c>
      <c r="X1098" s="25" t="s">
        <v>1996</v>
      </c>
      <c r="Y1098">
        <v>2</v>
      </c>
      <c r="Z1098">
        <v>107</v>
      </c>
      <c r="AA1098">
        <v>1</v>
      </c>
      <c r="AB1098">
        <v>1</v>
      </c>
      <c r="AC1098">
        <v>10</v>
      </c>
      <c r="AD1098" t="s">
        <v>30</v>
      </c>
      <c r="AE1098" s="74" t="str">
        <f t="shared" si="378"/>
        <v>b05702099楊佳宜</v>
      </c>
      <c r="AF1098" s="74">
        <f t="shared" si="373"/>
        <v>1</v>
      </c>
      <c r="AG1098" s="74">
        <f t="shared" si="379"/>
        <v>0</v>
      </c>
      <c r="AH1098" s="74">
        <f t="shared" si="374"/>
        <v>0</v>
      </c>
      <c r="AI1098" s="74">
        <f t="shared" si="375"/>
        <v>1</v>
      </c>
      <c r="AJ1098" s="74">
        <f t="shared" si="376"/>
        <v>0</v>
      </c>
      <c r="AK1098" s="74">
        <f t="shared" si="377"/>
        <v>0</v>
      </c>
      <c r="AL1098" s="73" t="str">
        <f t="shared" si="370"/>
        <v>系</v>
      </c>
      <c r="AM1098" s="73" t="str">
        <f>IF($F1098="學生",VLOOKUP($H1098,系所名稱!$B$1:$D$122,3,FALSE),"非在校生")</f>
        <v>會計</v>
      </c>
      <c r="AN1098" s="74" t="str">
        <f t="shared" si="371"/>
        <v>會計系</v>
      </c>
      <c r="AO1098" s="74" t="str">
        <f t="shared" si="372"/>
        <v>會計系</v>
      </c>
    </row>
    <row r="1099" spans="1:41">
      <c r="A1099" t="s">
        <v>2838</v>
      </c>
      <c r="B1099" t="s">
        <v>1322</v>
      </c>
      <c r="C1099" t="s">
        <v>1323</v>
      </c>
      <c r="D1099" t="s">
        <v>21</v>
      </c>
      <c r="E1099" t="s">
        <v>1324</v>
      </c>
      <c r="F1099" t="s">
        <v>23</v>
      </c>
      <c r="G1099" t="s">
        <v>24</v>
      </c>
      <c r="H1099" t="s">
        <v>76</v>
      </c>
      <c r="I1099" t="s">
        <v>41</v>
      </c>
      <c r="J1099">
        <v>933525915</v>
      </c>
      <c r="K1099" t="s">
        <v>1325</v>
      </c>
      <c r="L1099" t="s">
        <v>28</v>
      </c>
      <c r="M1099" t="s">
        <v>29</v>
      </c>
      <c r="N1099">
        <f>IF($R1099="網路報名",IF($P1099="否",1,0),0)</f>
        <v>1</v>
      </c>
      <c r="O1099">
        <f>IF($R1099="網路報名",IF($P1099="是",1,0),0)</f>
        <v>0</v>
      </c>
      <c r="P1099" t="s">
        <v>30</v>
      </c>
      <c r="R1099" t="s">
        <v>2778</v>
      </c>
      <c r="S1099" t="s">
        <v>1326</v>
      </c>
      <c r="T1099" t="s">
        <v>1327</v>
      </c>
      <c r="U1099">
        <f>IF($R1099="志工",$AC1099*2,IF($R1099="網路報名",$AC1099,0))</f>
        <v>10</v>
      </c>
      <c r="V1099" t="s">
        <v>5002</v>
      </c>
      <c r="W1099" t="s">
        <v>5004</v>
      </c>
      <c r="X1099" s="25" t="s">
        <v>3292</v>
      </c>
      <c r="Y1099">
        <v>2</v>
      </c>
      <c r="Z1099">
        <v>107</v>
      </c>
      <c r="AA1099">
        <v>1</v>
      </c>
      <c r="AB1099">
        <v>1</v>
      </c>
      <c r="AC1099">
        <v>10</v>
      </c>
      <c r="AD1099" t="s">
        <v>2781</v>
      </c>
      <c r="AE1099" s="74" t="str">
        <f t="shared" si="378"/>
        <v>b05702099楊佳宜</v>
      </c>
      <c r="AF1099" s="74">
        <f t="shared" si="373"/>
        <v>1</v>
      </c>
      <c r="AG1099" s="74">
        <f t="shared" si="379"/>
        <v>0</v>
      </c>
      <c r="AH1099" s="74">
        <f t="shared" si="374"/>
        <v>0</v>
      </c>
      <c r="AI1099" s="74">
        <f t="shared" si="375"/>
        <v>1</v>
      </c>
      <c r="AJ1099" s="74">
        <f t="shared" si="376"/>
        <v>0</v>
      </c>
      <c r="AK1099" s="74">
        <f t="shared" si="377"/>
        <v>0</v>
      </c>
      <c r="AL1099" s="73" t="str">
        <f t="shared" si="370"/>
        <v>系</v>
      </c>
      <c r="AM1099" s="73" t="str">
        <f>IF($F1099="學生",VLOOKUP($H1099,系所名稱!$B$1:$D$122,3,FALSE),"非在校生")</f>
        <v>會計</v>
      </c>
      <c r="AN1099" s="74" t="str">
        <f t="shared" si="371"/>
        <v>會計系</v>
      </c>
      <c r="AO1099" s="74" t="str">
        <f t="shared" si="372"/>
        <v>會計系</v>
      </c>
    </row>
    <row r="1100" spans="1:41">
      <c r="A1100" t="s">
        <v>3546</v>
      </c>
      <c r="B1100" t="s">
        <v>1322</v>
      </c>
      <c r="C1100" t="s">
        <v>1323</v>
      </c>
      <c r="D1100" t="s">
        <v>21</v>
      </c>
      <c r="E1100" t="s">
        <v>1324</v>
      </c>
      <c r="F1100" t="s">
        <v>23</v>
      </c>
      <c r="G1100" t="s">
        <v>24</v>
      </c>
      <c r="H1100" t="s">
        <v>76</v>
      </c>
      <c r="I1100" t="s">
        <v>41</v>
      </c>
      <c r="J1100">
        <v>933525915</v>
      </c>
      <c r="K1100" t="s">
        <v>1325</v>
      </c>
      <c r="L1100" t="s">
        <v>28</v>
      </c>
      <c r="M1100" t="s">
        <v>29</v>
      </c>
      <c r="N1100">
        <f>IF($R1100="網路報名",IF($P1100="否",1,0),0)</f>
        <v>1</v>
      </c>
      <c r="O1100">
        <f>IF($R1100="網路報名",IF($P1100="是",1,0),0)</f>
        <v>0</v>
      </c>
      <c r="P1100" t="s">
        <v>30</v>
      </c>
      <c r="R1100" t="s">
        <v>31</v>
      </c>
      <c r="S1100" t="s">
        <v>738</v>
      </c>
      <c r="T1100" t="s">
        <v>1327</v>
      </c>
      <c r="U1100">
        <f>IF($R1100="志工",$AC1100*2,IF($R1100="網路報名",$AC1100,0))</f>
        <v>10</v>
      </c>
      <c r="V1100" t="s">
        <v>5002</v>
      </c>
      <c r="W1100" t="s">
        <v>5004</v>
      </c>
      <c r="X1100" s="25" t="s">
        <v>3481</v>
      </c>
      <c r="Y1100">
        <v>2</v>
      </c>
      <c r="Z1100">
        <v>107</v>
      </c>
      <c r="AA1100">
        <v>1</v>
      </c>
      <c r="AB1100">
        <v>1</v>
      </c>
      <c r="AC1100">
        <v>10</v>
      </c>
      <c r="AD1100" t="s">
        <v>3121</v>
      </c>
      <c r="AE1100" s="74" t="str">
        <f t="shared" si="378"/>
        <v>b05702099楊佳宜</v>
      </c>
      <c r="AF1100" s="74">
        <f t="shared" si="373"/>
        <v>1</v>
      </c>
      <c r="AG1100" s="74">
        <f t="shared" si="379"/>
        <v>0</v>
      </c>
      <c r="AH1100" s="74">
        <f t="shared" si="374"/>
        <v>0</v>
      </c>
      <c r="AI1100" s="74">
        <f t="shared" si="375"/>
        <v>1</v>
      </c>
      <c r="AJ1100" s="74">
        <f t="shared" si="376"/>
        <v>0</v>
      </c>
      <c r="AK1100" s="74">
        <f t="shared" si="377"/>
        <v>0</v>
      </c>
      <c r="AL1100" s="73" t="str">
        <f t="shared" si="370"/>
        <v>系</v>
      </c>
      <c r="AM1100" s="73" t="str">
        <f>IF($F1100="學生",VLOOKUP($H1100,系所名稱!$B$1:$D$122,3,FALSE),"非在校生")</f>
        <v>會計</v>
      </c>
      <c r="AN1100" s="74" t="str">
        <f t="shared" si="371"/>
        <v>會計系</v>
      </c>
      <c r="AO1100" s="74" t="str">
        <f t="shared" si="372"/>
        <v>會計系</v>
      </c>
    </row>
    <row r="1101" spans="1:41">
      <c r="A1101" s="22" t="s">
        <v>5832</v>
      </c>
      <c r="B1101" t="s">
        <v>4935</v>
      </c>
      <c r="C1101" t="s">
        <v>1323</v>
      </c>
      <c r="D1101" t="s">
        <v>21</v>
      </c>
      <c r="E1101" t="s">
        <v>1324</v>
      </c>
      <c r="F1101" t="s">
        <v>23</v>
      </c>
      <c r="G1101" t="s">
        <v>24</v>
      </c>
      <c r="H1101" t="s">
        <v>76</v>
      </c>
      <c r="I1101" t="s">
        <v>41</v>
      </c>
      <c r="J1101">
        <v>933525915</v>
      </c>
      <c r="K1101" t="s">
        <v>1325</v>
      </c>
      <c r="L1101" t="s">
        <v>28</v>
      </c>
      <c r="T1101" t="s">
        <v>1327</v>
      </c>
      <c r="V1101" t="s">
        <v>5833</v>
      </c>
      <c r="W1101" t="str">
        <f>CONCATENATE(TEXT(U1101,"yyyymmdd"),"-",TEXT(V1101,"yyyymmdd"))</f>
        <v>19000100-黑名單</v>
      </c>
      <c r="Y1101">
        <v>2</v>
      </c>
      <c r="Z1101">
        <v>107</v>
      </c>
      <c r="AE1101" s="74" t="str">
        <f t="shared" si="378"/>
        <v>b05702099楊佳宜</v>
      </c>
      <c r="AF1101" s="74"/>
      <c r="AG1101" s="74">
        <f t="shared" si="379"/>
        <v>0</v>
      </c>
      <c r="AH1101" s="74">
        <f t="shared" si="374"/>
        <v>0</v>
      </c>
      <c r="AI1101" s="74">
        <v>-3</v>
      </c>
      <c r="AJ1101" s="74"/>
      <c r="AK1101" s="74"/>
      <c r="AL1101" s="73" t="str">
        <f t="shared" si="370"/>
        <v>系</v>
      </c>
      <c r="AM1101" s="73" t="str">
        <f>IF($F1101="學生",VLOOKUP($H1101,系所名稱!$B$1:$D$122,3,FALSE),"非在校生")</f>
        <v>會計</v>
      </c>
      <c r="AN1101" s="74" t="str">
        <f t="shared" si="371"/>
        <v>會計系</v>
      </c>
      <c r="AO1101" s="74" t="str">
        <f t="shared" si="372"/>
        <v>會計系</v>
      </c>
    </row>
    <row r="1102" spans="1:41">
      <c r="A1102" t="s">
        <v>3123</v>
      </c>
      <c r="B1102" t="s">
        <v>3124</v>
      </c>
      <c r="C1102" t="s">
        <v>3125</v>
      </c>
      <c r="D1102" t="s">
        <v>21</v>
      </c>
      <c r="E1102" t="s">
        <v>990</v>
      </c>
      <c r="F1102" t="s">
        <v>23</v>
      </c>
      <c r="G1102" t="s">
        <v>24</v>
      </c>
      <c r="H1102" t="s">
        <v>76</v>
      </c>
      <c r="I1102" t="s">
        <v>41</v>
      </c>
      <c r="J1102">
        <v>928106715</v>
      </c>
      <c r="K1102" t="s">
        <v>3126</v>
      </c>
      <c r="L1102" t="s">
        <v>28</v>
      </c>
      <c r="M1102" t="s">
        <v>30</v>
      </c>
      <c r="N1102">
        <f>IF($R1102="網路報名",IF($P1102="否",1,0),0)</f>
        <v>0</v>
      </c>
      <c r="O1102">
        <f>IF($R1102="網路報名",IF($P1102="是",1,0),0)</f>
        <v>1</v>
      </c>
      <c r="P1102" t="s">
        <v>29</v>
      </c>
      <c r="R1102" s="78" t="s">
        <v>2775</v>
      </c>
      <c r="S1102" t="s">
        <v>3127</v>
      </c>
      <c r="T1102" t="s">
        <v>3128</v>
      </c>
      <c r="U1102">
        <f>IF($R1102="志工",$AC1102*2,IF($R1102="網路報名",$AC1102,0))</f>
        <v>10</v>
      </c>
      <c r="V1102" t="s">
        <v>5002</v>
      </c>
      <c r="W1102" t="s">
        <v>5004</v>
      </c>
      <c r="X1102" s="25" t="s">
        <v>3292</v>
      </c>
      <c r="Y1102">
        <v>2</v>
      </c>
      <c r="Z1102">
        <v>107</v>
      </c>
      <c r="AA1102">
        <v>1</v>
      </c>
      <c r="AB1102">
        <v>1</v>
      </c>
      <c r="AC1102">
        <v>10</v>
      </c>
      <c r="AD1102" t="s">
        <v>30</v>
      </c>
      <c r="AE1102" s="74" t="str">
        <f t="shared" si="378"/>
        <v>b05702026楊念潔</v>
      </c>
      <c r="AF1102" s="74">
        <f t="shared" ref="AF1102:AF1133" si="380">IF($R1102="網路報名",IF($P1102="否",1,0),0)</f>
        <v>0</v>
      </c>
      <c r="AG1102" s="74">
        <f t="shared" si="379"/>
        <v>1</v>
      </c>
      <c r="AH1102" s="74">
        <f t="shared" si="374"/>
        <v>10</v>
      </c>
      <c r="AI1102" s="74">
        <f t="shared" ref="AI1102:AI1133" si="381">IF(AB1102=1,IF(AF1102=1,1,0),0)</f>
        <v>0</v>
      </c>
      <c r="AJ1102" s="74">
        <f t="shared" ref="AJ1102:AJ1133" si="382">IF(R1102="現場報名",1,0)</f>
        <v>0</v>
      </c>
      <c r="AK1102" s="74">
        <f t="shared" ref="AK1102:AK1133" si="383">IF(R1102="志工",1,0)</f>
        <v>0</v>
      </c>
      <c r="AL1102" s="73" t="str">
        <f t="shared" si="370"/>
        <v>系</v>
      </c>
      <c r="AM1102" s="73" t="str">
        <f>IF($F1102="學生",VLOOKUP($H1102,系所名稱!$B$1:$D$122,3,FALSE),"非在校生")</f>
        <v>會計</v>
      </c>
      <c r="AN1102" s="74" t="str">
        <f t="shared" si="371"/>
        <v>會計系</v>
      </c>
      <c r="AO1102" s="74" t="str">
        <f t="shared" si="372"/>
        <v>會計系</v>
      </c>
    </row>
    <row r="1103" spans="1:41">
      <c r="A1103" t="s">
        <v>3731</v>
      </c>
      <c r="B1103" t="s">
        <v>3732</v>
      </c>
      <c r="C1103" t="s">
        <v>3733</v>
      </c>
      <c r="D1103" t="s">
        <v>38</v>
      </c>
      <c r="E1103" t="s">
        <v>3734</v>
      </c>
      <c r="F1103" t="s">
        <v>23</v>
      </c>
      <c r="G1103" t="s">
        <v>67</v>
      </c>
      <c r="H1103" t="s">
        <v>68</v>
      </c>
      <c r="I1103" t="s">
        <v>50</v>
      </c>
      <c r="J1103">
        <v>918968137</v>
      </c>
      <c r="K1103" t="s">
        <v>3735</v>
      </c>
      <c r="L1103" t="s">
        <v>28</v>
      </c>
      <c r="M1103" t="s">
        <v>30</v>
      </c>
      <c r="N1103">
        <f>IF($R1103="網路報名",IF($P1103="否",1,0),0)</f>
        <v>0</v>
      </c>
      <c r="O1103">
        <f>IF($R1103="網路報名",IF($P1103="是",1,0),0)</f>
        <v>1</v>
      </c>
      <c r="P1103" t="s">
        <v>29</v>
      </c>
      <c r="R1103" t="s">
        <v>3588</v>
      </c>
      <c r="S1103" t="s">
        <v>3736</v>
      </c>
      <c r="T1103" t="s">
        <v>3737</v>
      </c>
      <c r="U1103">
        <f>IF($R1103="志工",$AC1103*2,IF($R1103="網路報名",$AC1103,0))</f>
        <v>10</v>
      </c>
      <c r="V1103" t="s">
        <v>5002</v>
      </c>
      <c r="W1103" t="s">
        <v>5004</v>
      </c>
      <c r="X1103" s="25" t="s">
        <v>3481</v>
      </c>
      <c r="Y1103">
        <v>2</v>
      </c>
      <c r="Z1103">
        <v>107</v>
      </c>
      <c r="AA1103">
        <v>1</v>
      </c>
      <c r="AB1103">
        <v>1</v>
      </c>
      <c r="AC1103">
        <v>10</v>
      </c>
      <c r="AD1103" t="s">
        <v>2783</v>
      </c>
      <c r="AE1103" s="74" t="str">
        <f t="shared" si="378"/>
        <v>r07630001楊承賢</v>
      </c>
      <c r="AF1103" s="74">
        <f t="shared" si="380"/>
        <v>0</v>
      </c>
      <c r="AG1103" s="74">
        <f t="shared" si="379"/>
        <v>1</v>
      </c>
      <c r="AH1103" s="74">
        <f t="shared" si="374"/>
        <v>10</v>
      </c>
      <c r="AI1103" s="74">
        <f t="shared" si="381"/>
        <v>0</v>
      </c>
      <c r="AJ1103" s="74">
        <f t="shared" si="382"/>
        <v>0</v>
      </c>
      <c r="AK1103" s="74">
        <f t="shared" si="383"/>
        <v>0</v>
      </c>
      <c r="AL1103" s="73" t="str">
        <f t="shared" si="370"/>
        <v>所</v>
      </c>
      <c r="AM1103" s="73" t="str">
        <f>IF($F1103="學生",VLOOKUP($H1103,系所名稱!$B$1:$D$122,3,FALSE),"非在校生")</f>
        <v>其他</v>
      </c>
      <c r="AN1103" s="74" t="str">
        <f t="shared" si="371"/>
        <v>其他系所</v>
      </c>
      <c r="AO1103" s="74" t="str">
        <f t="shared" si="372"/>
        <v>其他系所</v>
      </c>
    </row>
    <row r="1104" spans="1:41">
      <c r="A1104" t="s">
        <v>350</v>
      </c>
      <c r="B1104" t="s">
        <v>351</v>
      </c>
      <c r="C1104" t="s">
        <v>352</v>
      </c>
      <c r="D1104" t="s">
        <v>38</v>
      </c>
      <c r="E1104" t="s">
        <v>353</v>
      </c>
      <c r="F1104" t="s">
        <v>23</v>
      </c>
      <c r="G1104" t="s">
        <v>354</v>
      </c>
      <c r="H1104" t="s">
        <v>355</v>
      </c>
      <c r="I1104" t="s">
        <v>50</v>
      </c>
      <c r="J1104">
        <v>975303100</v>
      </c>
      <c r="K1104" t="s">
        <v>356</v>
      </c>
      <c r="L1104" t="s">
        <v>28</v>
      </c>
      <c r="M1104" t="s">
        <v>30</v>
      </c>
      <c r="N1104">
        <f>IF($R1104="網路報名",IF($P1104="否",1,0),0)</f>
        <v>0</v>
      </c>
      <c r="O1104">
        <f>IF($R1104="網路報名",IF($P1104="是",1,0),0)</f>
        <v>1</v>
      </c>
      <c r="P1104" t="s">
        <v>29</v>
      </c>
      <c r="R1104" s="1" t="s">
        <v>283</v>
      </c>
      <c r="S1104" t="s">
        <v>357</v>
      </c>
      <c r="T1104" t="s">
        <v>358</v>
      </c>
      <c r="U1104">
        <f>IF($R1104="志工",$AC1104*2,IF($R1104="網路報名",$AC1104,0))</f>
        <v>10</v>
      </c>
      <c r="V1104" t="s">
        <v>5002</v>
      </c>
      <c r="W1104" t="s">
        <v>5004</v>
      </c>
      <c r="X1104" s="88" t="s">
        <v>359</v>
      </c>
      <c r="Y1104">
        <v>2</v>
      </c>
      <c r="Z1104">
        <v>107</v>
      </c>
      <c r="AA1104">
        <v>1</v>
      </c>
      <c r="AB1104">
        <v>1</v>
      </c>
      <c r="AC1104">
        <v>10</v>
      </c>
      <c r="AD1104" t="s">
        <v>30</v>
      </c>
      <c r="AE1104" s="74" t="str">
        <f t="shared" si="378"/>
        <v>r06b46015楊明憲</v>
      </c>
      <c r="AF1104" s="74">
        <f t="shared" si="380"/>
        <v>0</v>
      </c>
      <c r="AG1104" s="74">
        <f t="shared" si="379"/>
        <v>1</v>
      </c>
      <c r="AH1104" s="74">
        <f t="shared" si="374"/>
        <v>10</v>
      </c>
      <c r="AI1104" s="74">
        <f t="shared" si="381"/>
        <v>0</v>
      </c>
      <c r="AJ1104" s="74">
        <f t="shared" si="382"/>
        <v>0</v>
      </c>
      <c r="AK1104" s="74">
        <f t="shared" si="383"/>
        <v>0</v>
      </c>
      <c r="AL1104" s="73" t="str">
        <f t="shared" si="370"/>
        <v>所</v>
      </c>
      <c r="AM1104" s="73" t="str">
        <f>IF($F1104="學生",VLOOKUP($H1104,系所名稱!$B$1:$D$122,3,FALSE),"非在校生")</f>
        <v>其他</v>
      </c>
      <c r="AN1104" s="74" t="str">
        <f t="shared" si="371"/>
        <v>其他系所</v>
      </c>
      <c r="AO1104" s="74" t="str">
        <f t="shared" si="372"/>
        <v>其他系所</v>
      </c>
    </row>
    <row r="1105" spans="1:41">
      <c r="A1105" t="s">
        <v>3738</v>
      </c>
      <c r="B1105" t="s">
        <v>351</v>
      </c>
      <c r="C1105" t="s">
        <v>352</v>
      </c>
      <c r="D1105" t="s">
        <v>38</v>
      </c>
      <c r="E1105" t="s">
        <v>353</v>
      </c>
      <c r="F1105" t="s">
        <v>23</v>
      </c>
      <c r="G1105" t="s">
        <v>354</v>
      </c>
      <c r="H1105" t="s">
        <v>355</v>
      </c>
      <c r="I1105" t="s">
        <v>50</v>
      </c>
      <c r="J1105">
        <v>975303100</v>
      </c>
      <c r="K1105" t="s">
        <v>356</v>
      </c>
      <c r="L1105" t="s">
        <v>28</v>
      </c>
      <c r="M1105" t="s">
        <v>30</v>
      </c>
      <c r="N1105">
        <f>IF($R1105="網路報名",IF($P1105="否",1,0),0)</f>
        <v>0</v>
      </c>
      <c r="O1105">
        <f>IF($R1105="網路報名",IF($P1105="是",1,0),0)</f>
        <v>1</v>
      </c>
      <c r="P1105" t="s">
        <v>29</v>
      </c>
      <c r="R1105" t="s">
        <v>3588</v>
      </c>
      <c r="S1105" t="s">
        <v>357</v>
      </c>
      <c r="T1105" t="s">
        <v>358</v>
      </c>
      <c r="U1105">
        <f>IF($R1105="志工",$AC1105*2,IF($R1105="網路報名",$AC1105,0))</f>
        <v>10</v>
      </c>
      <c r="V1105" t="s">
        <v>5002</v>
      </c>
      <c r="W1105" t="s">
        <v>5004</v>
      </c>
      <c r="X1105" s="25" t="s">
        <v>3481</v>
      </c>
      <c r="Y1105">
        <v>2</v>
      </c>
      <c r="Z1105">
        <v>107</v>
      </c>
      <c r="AA1105">
        <v>1</v>
      </c>
      <c r="AB1105">
        <v>1</v>
      </c>
      <c r="AC1105">
        <v>10</v>
      </c>
      <c r="AD1105" t="s">
        <v>30</v>
      </c>
      <c r="AE1105" s="74" t="str">
        <f t="shared" si="378"/>
        <v>r06b46015楊明憲</v>
      </c>
      <c r="AF1105" s="74">
        <f t="shared" si="380"/>
        <v>0</v>
      </c>
      <c r="AG1105" s="74">
        <f t="shared" si="379"/>
        <v>1</v>
      </c>
      <c r="AH1105" s="74">
        <f t="shared" si="374"/>
        <v>10</v>
      </c>
      <c r="AI1105" s="74">
        <f t="shared" si="381"/>
        <v>0</v>
      </c>
      <c r="AJ1105" s="74">
        <f t="shared" si="382"/>
        <v>0</v>
      </c>
      <c r="AK1105" s="74">
        <f t="shared" si="383"/>
        <v>0</v>
      </c>
      <c r="AL1105" s="73" t="str">
        <f t="shared" si="370"/>
        <v>所</v>
      </c>
      <c r="AM1105" s="73" t="str">
        <f>IF($F1105="學生",VLOOKUP($H1105,系所名稱!$B$1:$D$122,3,FALSE),"非在校生")</f>
        <v>其他</v>
      </c>
      <c r="AN1105" s="74" t="str">
        <f t="shared" si="371"/>
        <v>其他系所</v>
      </c>
      <c r="AO1105" s="74" t="str">
        <f t="shared" si="372"/>
        <v>其他系所</v>
      </c>
    </row>
    <row r="1106" spans="1:41">
      <c r="A1106" t="s">
        <v>2479</v>
      </c>
      <c r="B1106" t="s">
        <v>2480</v>
      </c>
      <c r="C1106" t="s">
        <v>2481</v>
      </c>
      <c r="D1106" t="s">
        <v>21</v>
      </c>
      <c r="E1106" t="s">
        <v>2482</v>
      </c>
      <c r="F1106" t="s">
        <v>23</v>
      </c>
      <c r="G1106" t="s">
        <v>137</v>
      </c>
      <c r="H1106" t="s">
        <v>138</v>
      </c>
      <c r="I1106" t="s">
        <v>41</v>
      </c>
      <c r="J1106">
        <v>970692017</v>
      </c>
      <c r="K1106" t="s">
        <v>2483</v>
      </c>
      <c r="L1106" t="s">
        <v>28</v>
      </c>
      <c r="M1106" t="s">
        <v>29</v>
      </c>
      <c r="N1106">
        <f>IF($R1106="網路報名",IF($P1106="否",1,0),0)</f>
        <v>0</v>
      </c>
      <c r="O1106">
        <f>IF($R1106="網路報名",IF($P1106="是",1,0),0)</f>
        <v>1</v>
      </c>
      <c r="P1106" t="s">
        <v>29</v>
      </c>
      <c r="R1106" t="s">
        <v>2002</v>
      </c>
      <c r="S1106" t="s">
        <v>131</v>
      </c>
      <c r="T1106" t="s">
        <v>2484</v>
      </c>
      <c r="U1106">
        <f>IF($R1106="志工",$AC1106*2,IF($R1106="網路報名",$AC1106,0))</f>
        <v>10</v>
      </c>
      <c r="V1106" t="s">
        <v>5002</v>
      </c>
      <c r="W1106" t="s">
        <v>5004</v>
      </c>
      <c r="X1106" s="25" t="s">
        <v>1996</v>
      </c>
      <c r="Y1106">
        <v>2</v>
      </c>
      <c r="Z1106">
        <v>107</v>
      </c>
      <c r="AA1106">
        <v>1</v>
      </c>
      <c r="AB1106">
        <v>1</v>
      </c>
      <c r="AC1106">
        <v>10</v>
      </c>
      <c r="AD1106" t="s">
        <v>29</v>
      </c>
      <c r="AE1106" s="74" t="str">
        <f t="shared" si="378"/>
        <v>b05610013楊芳捷</v>
      </c>
      <c r="AF1106" s="74">
        <f t="shared" si="380"/>
        <v>0</v>
      </c>
      <c r="AG1106" s="74">
        <f t="shared" si="379"/>
        <v>1</v>
      </c>
      <c r="AH1106" s="74">
        <f t="shared" si="374"/>
        <v>10</v>
      </c>
      <c r="AI1106" s="74">
        <f t="shared" si="381"/>
        <v>0</v>
      </c>
      <c r="AJ1106" s="74">
        <f t="shared" si="382"/>
        <v>0</v>
      </c>
      <c r="AK1106" s="74">
        <f t="shared" si="383"/>
        <v>0</v>
      </c>
      <c r="AL1106" s="73" t="str">
        <f t="shared" si="370"/>
        <v>系</v>
      </c>
      <c r="AM1106" s="73" t="str">
        <f>IF($F1106="學生",VLOOKUP($H1106,系所名稱!$B$1:$D$122,3,FALSE),"非在校生")</f>
        <v>其他</v>
      </c>
      <c r="AN1106" s="74" t="str">
        <f t="shared" si="371"/>
        <v>其他系所</v>
      </c>
      <c r="AO1106" s="74" t="str">
        <f t="shared" si="372"/>
        <v>其他系所</v>
      </c>
    </row>
    <row r="1107" spans="1:41">
      <c r="A1107" t="s">
        <v>5187</v>
      </c>
      <c r="B1107" t="s">
        <v>5189</v>
      </c>
      <c r="C1107" t="s">
        <v>5190</v>
      </c>
      <c r="D1107" t="s">
        <v>38</v>
      </c>
      <c r="E1107" t="s">
        <v>245</v>
      </c>
      <c r="F1107" t="s">
        <v>23</v>
      </c>
      <c r="G1107" t="s">
        <v>137</v>
      </c>
      <c r="H1107" t="s">
        <v>3397</v>
      </c>
      <c r="I1107" t="s">
        <v>41</v>
      </c>
      <c r="J1107">
        <v>987033183</v>
      </c>
      <c r="K1107" t="s">
        <v>5191</v>
      </c>
      <c r="L1107" t="s">
        <v>28</v>
      </c>
      <c r="M1107" t="s">
        <v>29</v>
      </c>
      <c r="N1107" t="s">
        <v>4952</v>
      </c>
      <c r="P1107" t="s">
        <v>29</v>
      </c>
      <c r="R1107" t="s">
        <v>5008</v>
      </c>
      <c r="T1107" t="s">
        <v>5192</v>
      </c>
      <c r="V1107" t="s">
        <v>5232</v>
      </c>
      <c r="W1107" t="s">
        <v>5233</v>
      </c>
      <c r="X1107" s="25" t="s">
        <v>5234</v>
      </c>
      <c r="Y1107">
        <v>2</v>
      </c>
      <c r="Z1107">
        <v>107</v>
      </c>
      <c r="AA1107">
        <v>1</v>
      </c>
      <c r="AB1107">
        <v>0</v>
      </c>
      <c r="AC1107">
        <v>0</v>
      </c>
      <c r="AE1107" s="74" t="str">
        <f t="shared" si="378"/>
        <v>B06302118楊柏睿</v>
      </c>
      <c r="AF1107" s="74">
        <f t="shared" si="380"/>
        <v>0</v>
      </c>
      <c r="AG1107" s="74">
        <f t="shared" si="379"/>
        <v>1</v>
      </c>
      <c r="AH1107" s="74">
        <f t="shared" si="374"/>
        <v>0</v>
      </c>
      <c r="AI1107" s="74">
        <f t="shared" si="381"/>
        <v>0</v>
      </c>
      <c r="AJ1107" s="74">
        <f t="shared" si="382"/>
        <v>0</v>
      </c>
      <c r="AK1107" s="74">
        <f t="shared" si="383"/>
        <v>0</v>
      </c>
      <c r="AL1107" s="73" t="str">
        <f t="shared" si="370"/>
        <v>系</v>
      </c>
      <c r="AM1107" s="73" t="str">
        <f>IF($F1107="學生",VLOOKUP($H1107,系所名稱!$B$1:$D$122,3,FALSE),"非在校生")</f>
        <v>其他</v>
      </c>
      <c r="AN1107" s="74" t="str">
        <f t="shared" si="371"/>
        <v>其他系所</v>
      </c>
      <c r="AO1107" s="74" t="str">
        <f t="shared" si="372"/>
        <v>其他系所</v>
      </c>
    </row>
    <row r="1108" spans="1:41">
      <c r="A1108" t="s">
        <v>3739</v>
      </c>
      <c r="B1108" t="s">
        <v>3740</v>
      </c>
      <c r="C1108" t="s">
        <v>3741</v>
      </c>
      <c r="D1108" t="s">
        <v>38</v>
      </c>
      <c r="E1108" t="s">
        <v>3742</v>
      </c>
      <c r="F1108" t="s">
        <v>23</v>
      </c>
      <c r="G1108" t="s">
        <v>354</v>
      </c>
      <c r="H1108" t="s">
        <v>455</v>
      </c>
      <c r="I1108" t="s">
        <v>50</v>
      </c>
      <c r="J1108">
        <v>958032879</v>
      </c>
      <c r="K1108" t="s">
        <v>3743</v>
      </c>
      <c r="L1108" t="s">
        <v>28</v>
      </c>
      <c r="M1108" t="s">
        <v>30</v>
      </c>
      <c r="N1108">
        <f>IF($R1108="網路報名",IF($P1108="否",1,0),0)</f>
        <v>0</v>
      </c>
      <c r="O1108">
        <f>IF($R1108="網路報名",IF($P1108="是",1,0),0)</f>
        <v>1</v>
      </c>
      <c r="P1108" t="s">
        <v>29</v>
      </c>
      <c r="R1108" t="s">
        <v>31</v>
      </c>
      <c r="S1108" t="s">
        <v>3744</v>
      </c>
      <c r="T1108" t="s">
        <v>3745</v>
      </c>
      <c r="U1108">
        <f>IF($R1108="志工",$AC1108*2,IF($R1108="網路報名",$AC1108,0))</f>
        <v>10</v>
      </c>
      <c r="V1108" t="s">
        <v>5002</v>
      </c>
      <c r="W1108" t="s">
        <v>5004</v>
      </c>
      <c r="X1108" s="25" t="s">
        <v>3481</v>
      </c>
      <c r="Y1108">
        <v>2</v>
      </c>
      <c r="Z1108">
        <v>107</v>
      </c>
      <c r="AA1108">
        <v>1</v>
      </c>
      <c r="AB1108">
        <v>1</v>
      </c>
      <c r="AC1108">
        <v>10</v>
      </c>
      <c r="AD1108" t="s">
        <v>30</v>
      </c>
      <c r="AE1108" s="74" t="str">
        <f t="shared" si="378"/>
        <v>r06b22033楊晉安</v>
      </c>
      <c r="AF1108" s="74">
        <f t="shared" si="380"/>
        <v>0</v>
      </c>
      <c r="AG1108" s="74">
        <f t="shared" si="379"/>
        <v>1</v>
      </c>
      <c r="AH1108" s="74">
        <f t="shared" si="374"/>
        <v>10</v>
      </c>
      <c r="AI1108" s="74">
        <f t="shared" si="381"/>
        <v>0</v>
      </c>
      <c r="AJ1108" s="74">
        <f t="shared" si="382"/>
        <v>0</v>
      </c>
      <c r="AK1108" s="74">
        <f t="shared" si="383"/>
        <v>0</v>
      </c>
      <c r="AL1108" s="73" t="str">
        <f t="shared" si="370"/>
        <v>所</v>
      </c>
      <c r="AM1108" s="73" t="str">
        <f>IF($F1108="學生",VLOOKUP($H1108,系所名稱!$B$1:$D$122,3,FALSE),"非在校生")</f>
        <v>其他</v>
      </c>
      <c r="AN1108" s="74" t="str">
        <f t="shared" si="371"/>
        <v>其他系所</v>
      </c>
      <c r="AO1108" s="74" t="str">
        <f t="shared" si="372"/>
        <v>其他系所</v>
      </c>
    </row>
    <row r="1109" spans="1:41">
      <c r="A1109" t="s">
        <v>5768</v>
      </c>
      <c r="B1109" t="s">
        <v>5769</v>
      </c>
      <c r="C1109" t="s">
        <v>5770</v>
      </c>
      <c r="D1109" t="s">
        <v>21</v>
      </c>
      <c r="E1109" t="s">
        <v>3807</v>
      </c>
      <c r="F1109" t="s">
        <v>23</v>
      </c>
      <c r="G1109" t="s">
        <v>24</v>
      </c>
      <c r="H1109" t="s">
        <v>187</v>
      </c>
      <c r="I1109" t="s">
        <v>41</v>
      </c>
      <c r="J1109">
        <v>909272931</v>
      </c>
      <c r="K1109" t="s">
        <v>5771</v>
      </c>
      <c r="L1109" t="s">
        <v>28</v>
      </c>
      <c r="M1109" t="s">
        <v>30</v>
      </c>
      <c r="N1109" t="s">
        <v>4952</v>
      </c>
      <c r="P1109" t="s">
        <v>5756</v>
      </c>
      <c r="R1109" t="s">
        <v>5760</v>
      </c>
      <c r="S1109" t="s">
        <v>5772</v>
      </c>
      <c r="T1109" t="s">
        <v>5773</v>
      </c>
      <c r="U1109">
        <v>6</v>
      </c>
      <c r="V1109" t="s">
        <v>5762</v>
      </c>
      <c r="W1109" t="s">
        <v>5763</v>
      </c>
      <c r="X1109" s="25" t="s">
        <v>5764</v>
      </c>
      <c r="Y1109">
        <v>2</v>
      </c>
      <c r="Z1109">
        <v>107</v>
      </c>
      <c r="AA1109">
        <v>1</v>
      </c>
      <c r="AB1109">
        <v>1</v>
      </c>
      <c r="AC1109">
        <v>10</v>
      </c>
      <c r="AD1109" t="s">
        <v>29</v>
      </c>
      <c r="AE1109" s="74" t="str">
        <f t="shared" si="378"/>
        <v>b04701149楊淳涵</v>
      </c>
      <c r="AF1109" s="74">
        <f t="shared" si="380"/>
        <v>1</v>
      </c>
      <c r="AG1109" s="74">
        <f t="shared" si="379"/>
        <v>0</v>
      </c>
      <c r="AH1109" s="74">
        <f t="shared" si="374"/>
        <v>0</v>
      </c>
      <c r="AI1109" s="74">
        <f t="shared" si="381"/>
        <v>1</v>
      </c>
      <c r="AJ1109" s="74">
        <f t="shared" si="382"/>
        <v>0</v>
      </c>
      <c r="AK1109" s="74">
        <f t="shared" si="383"/>
        <v>0</v>
      </c>
      <c r="AL1109" s="73" t="str">
        <f t="shared" si="370"/>
        <v>系</v>
      </c>
      <c r="AM1109" s="73" t="str">
        <f>IF($F1109="學生",VLOOKUP($H1109,系所名稱!$B$1:$D$122,3,FALSE),"非在校生")</f>
        <v>工管</v>
      </c>
      <c r="AN1109" s="74" t="str">
        <f t="shared" si="371"/>
        <v>工管系</v>
      </c>
      <c r="AO1109" s="74" t="str">
        <f t="shared" si="372"/>
        <v>工管系</v>
      </c>
    </row>
    <row r="1110" spans="1:41">
      <c r="A1110" t="s">
        <v>6216</v>
      </c>
      <c r="B1110" t="s">
        <v>5769</v>
      </c>
      <c r="C1110" t="s">
        <v>5770</v>
      </c>
      <c r="D1110" t="s">
        <v>21</v>
      </c>
      <c r="E1110" t="s">
        <v>3807</v>
      </c>
      <c r="F1110" t="s">
        <v>23</v>
      </c>
      <c r="G1110" t="s">
        <v>24</v>
      </c>
      <c r="H1110" t="s">
        <v>187</v>
      </c>
      <c r="I1110" t="s">
        <v>41</v>
      </c>
      <c r="J1110">
        <v>909272931</v>
      </c>
      <c r="K1110" t="s">
        <v>5771</v>
      </c>
      <c r="L1110" t="s">
        <v>28</v>
      </c>
      <c r="M1110" t="s">
        <v>30</v>
      </c>
      <c r="N1110" t="s">
        <v>4952</v>
      </c>
      <c r="P1110" t="s">
        <v>6205</v>
      </c>
      <c r="R1110" t="s">
        <v>6207</v>
      </c>
      <c r="S1110" t="s">
        <v>5772</v>
      </c>
      <c r="T1110" t="s">
        <v>5773</v>
      </c>
      <c r="U1110">
        <v>6</v>
      </c>
      <c r="V1110" t="s">
        <v>5002</v>
      </c>
      <c r="W1110" t="s">
        <v>6687</v>
      </c>
      <c r="X1110" s="25" t="s">
        <v>6686</v>
      </c>
      <c r="Y1110">
        <v>2</v>
      </c>
      <c r="Z1110">
        <v>107</v>
      </c>
      <c r="AA1110">
        <v>1</v>
      </c>
      <c r="AB1110">
        <v>1</v>
      </c>
      <c r="AC1110">
        <v>10</v>
      </c>
      <c r="AD1110" t="s">
        <v>29</v>
      </c>
      <c r="AE1110" s="74" t="str">
        <f t="shared" si="378"/>
        <v>b04701149楊淳涵</v>
      </c>
      <c r="AF1110" s="74">
        <f t="shared" si="380"/>
        <v>1</v>
      </c>
      <c r="AG1110" s="74">
        <f t="shared" si="379"/>
        <v>0</v>
      </c>
      <c r="AH1110" s="74">
        <f t="shared" si="374"/>
        <v>0</v>
      </c>
      <c r="AI1110" s="74">
        <f t="shared" si="381"/>
        <v>1</v>
      </c>
      <c r="AJ1110" s="74">
        <f t="shared" si="382"/>
        <v>0</v>
      </c>
      <c r="AK1110" s="74">
        <f t="shared" si="383"/>
        <v>0</v>
      </c>
      <c r="AL1110" s="73" t="str">
        <f t="shared" si="370"/>
        <v>系</v>
      </c>
      <c r="AM1110" s="73" t="str">
        <f>IF($F1110="學生",VLOOKUP($H1110,系所名稱!$B$1:$D$122,3,FALSE),"非在校生")</f>
        <v>工管</v>
      </c>
      <c r="AN1110" s="74" t="str">
        <f t="shared" si="371"/>
        <v>工管系</v>
      </c>
      <c r="AO1110" s="74" t="str">
        <f t="shared" si="372"/>
        <v>工管系</v>
      </c>
    </row>
    <row r="1111" spans="1:41">
      <c r="A1111" t="s">
        <v>2625</v>
      </c>
      <c r="B1111" t="s">
        <v>2626</v>
      </c>
      <c r="D1111" t="s">
        <v>21</v>
      </c>
      <c r="E1111" t="s">
        <v>2627</v>
      </c>
      <c r="F1111" t="s">
        <v>23</v>
      </c>
      <c r="G1111" t="s">
        <v>67</v>
      </c>
      <c r="H1111" t="s">
        <v>138</v>
      </c>
      <c r="I1111" t="s">
        <v>41</v>
      </c>
      <c r="J1111">
        <v>973484203</v>
      </c>
      <c r="K1111" t="s">
        <v>2628</v>
      </c>
      <c r="L1111" t="s">
        <v>28</v>
      </c>
      <c r="M1111" t="s">
        <v>30</v>
      </c>
      <c r="N1111">
        <f t="shared" ref="N1111:N1121" si="384">IF($R1111="網路報名",IF($P1111="否",1,0),0)</f>
        <v>0</v>
      </c>
      <c r="O1111">
        <f t="shared" ref="O1111:O1121" si="385">IF($R1111="網路報名",IF($P1111="是",1,0),0)</f>
        <v>1</v>
      </c>
      <c r="P1111" t="s">
        <v>29</v>
      </c>
      <c r="R1111" t="s">
        <v>2017</v>
      </c>
      <c r="S1111" t="s">
        <v>2629</v>
      </c>
      <c r="T1111" t="s">
        <v>2630</v>
      </c>
      <c r="U1111">
        <f t="shared" ref="U1111:U1121" si="386">IF($R1111="志工",$AC1111*2,IF($R1111="網路報名",$AC1111,0))</f>
        <v>10</v>
      </c>
      <c r="V1111" t="s">
        <v>5002</v>
      </c>
      <c r="W1111" t="s">
        <v>5004</v>
      </c>
      <c r="X1111" s="25" t="s">
        <v>1996</v>
      </c>
      <c r="Y1111">
        <v>2</v>
      </c>
      <c r="Z1111">
        <v>107</v>
      </c>
      <c r="AA1111">
        <v>1</v>
      </c>
      <c r="AB1111">
        <v>1</v>
      </c>
      <c r="AC1111">
        <v>10</v>
      </c>
      <c r="AD1111" t="s">
        <v>30</v>
      </c>
      <c r="AE1111" s="74" t="str">
        <f t="shared" si="378"/>
        <v>b05303072楊雪平</v>
      </c>
      <c r="AF1111" s="74">
        <f t="shared" si="380"/>
        <v>0</v>
      </c>
      <c r="AG1111" s="74">
        <f t="shared" si="379"/>
        <v>1</v>
      </c>
      <c r="AH1111" s="74">
        <f t="shared" si="374"/>
        <v>10</v>
      </c>
      <c r="AI1111" s="74">
        <f t="shared" si="381"/>
        <v>0</v>
      </c>
      <c r="AJ1111" s="74">
        <f t="shared" si="382"/>
        <v>0</v>
      </c>
      <c r="AK1111" s="74">
        <f t="shared" si="383"/>
        <v>0</v>
      </c>
      <c r="AL1111" s="73" t="str">
        <f t="shared" si="370"/>
        <v>系</v>
      </c>
      <c r="AM1111" s="73" t="str">
        <f>IF($F1111="學生",VLOOKUP($H1111,系所名稱!$B$1:$D$122,3,FALSE),"非在校生")</f>
        <v>其他</v>
      </c>
      <c r="AN1111" s="74" t="str">
        <f t="shared" si="371"/>
        <v>其他系所</v>
      </c>
      <c r="AO1111" s="74" t="str">
        <f t="shared" si="372"/>
        <v>其他系所</v>
      </c>
    </row>
    <row r="1112" spans="1:41">
      <c r="A1112" t="s">
        <v>1046</v>
      </c>
      <c r="B1112" t="s">
        <v>1052</v>
      </c>
      <c r="C1112" t="s">
        <v>1053</v>
      </c>
      <c r="D1112" t="s">
        <v>21</v>
      </c>
      <c r="E1112" t="s">
        <v>1054</v>
      </c>
      <c r="F1112" t="s">
        <v>23</v>
      </c>
      <c r="G1112" t="s">
        <v>24</v>
      </c>
      <c r="H1112" t="s">
        <v>257</v>
      </c>
      <c r="I1112" t="s">
        <v>41</v>
      </c>
      <c r="J1112">
        <v>73582298</v>
      </c>
      <c r="L1112" t="s">
        <v>28</v>
      </c>
      <c r="M1112" t="s">
        <v>29</v>
      </c>
      <c r="N1112">
        <f t="shared" si="384"/>
        <v>0</v>
      </c>
      <c r="O1112">
        <f t="shared" si="385"/>
        <v>0</v>
      </c>
      <c r="P1112" t="s">
        <v>29</v>
      </c>
      <c r="R1112" t="s">
        <v>1045</v>
      </c>
      <c r="T1112" t="s">
        <v>1055</v>
      </c>
      <c r="U1112">
        <f t="shared" si="386"/>
        <v>0</v>
      </c>
      <c r="V1112" t="s">
        <v>5002</v>
      </c>
      <c r="W1112" t="s">
        <v>5004</v>
      </c>
      <c r="X1112" s="25" t="s">
        <v>923</v>
      </c>
      <c r="Y1112">
        <v>2</v>
      </c>
      <c r="Z1112">
        <v>107</v>
      </c>
      <c r="AA1112">
        <v>1</v>
      </c>
      <c r="AB1112">
        <v>1</v>
      </c>
      <c r="AC1112">
        <v>10</v>
      </c>
      <c r="AE1112" s="74" t="str">
        <f t="shared" si="378"/>
        <v>b04703104楊凱鈞</v>
      </c>
      <c r="AF1112" s="74">
        <f t="shared" si="380"/>
        <v>0</v>
      </c>
      <c r="AG1112" s="74">
        <f t="shared" si="379"/>
        <v>0</v>
      </c>
      <c r="AH1112" s="74">
        <f t="shared" si="374"/>
        <v>0</v>
      </c>
      <c r="AI1112" s="74">
        <f t="shared" si="381"/>
        <v>0</v>
      </c>
      <c r="AJ1112" s="74">
        <f t="shared" si="382"/>
        <v>1</v>
      </c>
      <c r="AK1112" s="74">
        <f t="shared" si="383"/>
        <v>0</v>
      </c>
      <c r="AL1112" s="73" t="str">
        <f t="shared" si="370"/>
        <v>系</v>
      </c>
      <c r="AM1112" s="73" t="str">
        <f>IF($F1112="學生",VLOOKUP($H1112,系所名稱!$B$1:$D$122,3,FALSE),"非在校生")</f>
        <v>財金</v>
      </c>
      <c r="AN1112" s="74" t="str">
        <f t="shared" si="371"/>
        <v>財金系</v>
      </c>
      <c r="AO1112" s="74" t="str">
        <f t="shared" si="372"/>
        <v>財金系</v>
      </c>
    </row>
    <row r="1113" spans="1:41">
      <c r="A1113" t="s">
        <v>3129</v>
      </c>
      <c r="B1113" t="s">
        <v>1052</v>
      </c>
      <c r="C1113" t="s">
        <v>1053</v>
      </c>
      <c r="D1113" t="s">
        <v>38</v>
      </c>
      <c r="E1113" t="s">
        <v>1054</v>
      </c>
      <c r="F1113" t="s">
        <v>23</v>
      </c>
      <c r="G1113" t="s">
        <v>24</v>
      </c>
      <c r="H1113" t="s">
        <v>257</v>
      </c>
      <c r="I1113" t="s">
        <v>41</v>
      </c>
      <c r="J1113">
        <v>928816529</v>
      </c>
      <c r="K1113" t="s">
        <v>3130</v>
      </c>
      <c r="L1113" t="s">
        <v>28</v>
      </c>
      <c r="M1113" t="s">
        <v>30</v>
      </c>
      <c r="N1113">
        <f t="shared" si="384"/>
        <v>0</v>
      </c>
      <c r="O1113">
        <f t="shared" si="385"/>
        <v>1</v>
      </c>
      <c r="P1113" t="s">
        <v>29</v>
      </c>
      <c r="R1113" s="78" t="s">
        <v>2775</v>
      </c>
      <c r="S1113" t="s">
        <v>3131</v>
      </c>
      <c r="T1113" t="s">
        <v>1055</v>
      </c>
      <c r="U1113">
        <f t="shared" si="386"/>
        <v>10</v>
      </c>
      <c r="V1113" t="s">
        <v>5002</v>
      </c>
      <c r="W1113" t="s">
        <v>5004</v>
      </c>
      <c r="X1113" s="25" t="s">
        <v>3292</v>
      </c>
      <c r="Y1113">
        <v>2</v>
      </c>
      <c r="Z1113">
        <v>107</v>
      </c>
      <c r="AA1113">
        <v>1</v>
      </c>
      <c r="AB1113">
        <v>1</v>
      </c>
      <c r="AC1113">
        <v>10</v>
      </c>
      <c r="AD1113" t="s">
        <v>30</v>
      </c>
      <c r="AE1113" s="74" t="str">
        <f t="shared" si="378"/>
        <v>b04703104楊凱鈞</v>
      </c>
      <c r="AF1113" s="74">
        <f t="shared" si="380"/>
        <v>0</v>
      </c>
      <c r="AG1113" s="74">
        <f t="shared" si="379"/>
        <v>1</v>
      </c>
      <c r="AH1113" s="74">
        <f t="shared" si="374"/>
        <v>10</v>
      </c>
      <c r="AI1113" s="74">
        <f t="shared" si="381"/>
        <v>0</v>
      </c>
      <c r="AJ1113" s="74">
        <f t="shared" si="382"/>
        <v>0</v>
      </c>
      <c r="AK1113" s="74">
        <f t="shared" si="383"/>
        <v>0</v>
      </c>
      <c r="AL1113" s="73" t="str">
        <f t="shared" si="370"/>
        <v>系</v>
      </c>
      <c r="AM1113" s="73" t="str">
        <f>IF($F1113="學生",VLOOKUP($H1113,系所名稱!$B$1:$D$122,3,FALSE),"非在校生")</f>
        <v>財金</v>
      </c>
      <c r="AN1113" s="74" t="str">
        <f t="shared" si="371"/>
        <v>財金系</v>
      </c>
      <c r="AO1113" s="74" t="str">
        <f t="shared" si="372"/>
        <v>財金系</v>
      </c>
    </row>
    <row r="1114" spans="1:41">
      <c r="A1114" t="s">
        <v>2655</v>
      </c>
      <c r="B1114" t="s">
        <v>2656</v>
      </c>
      <c r="C1114" t="s">
        <v>2657</v>
      </c>
      <c r="D1114" t="s">
        <v>21</v>
      </c>
      <c r="E1114" t="s">
        <v>2658</v>
      </c>
      <c r="F1114" t="s">
        <v>23</v>
      </c>
      <c r="G1114" t="s">
        <v>24</v>
      </c>
      <c r="H1114" t="s">
        <v>40</v>
      </c>
      <c r="I1114" t="s">
        <v>41</v>
      </c>
      <c r="J1114">
        <v>958263685</v>
      </c>
      <c r="K1114" t="s">
        <v>2659</v>
      </c>
      <c r="L1114" t="s">
        <v>28</v>
      </c>
      <c r="M1114" t="s">
        <v>29</v>
      </c>
      <c r="N1114">
        <f t="shared" si="384"/>
        <v>0</v>
      </c>
      <c r="O1114">
        <f t="shared" si="385"/>
        <v>0</v>
      </c>
      <c r="P1114" t="s">
        <v>29</v>
      </c>
      <c r="R1114" t="s">
        <v>2660</v>
      </c>
      <c r="T1114" t="s">
        <v>2661</v>
      </c>
      <c r="U1114">
        <f t="shared" si="386"/>
        <v>0</v>
      </c>
      <c r="V1114" t="s">
        <v>5002</v>
      </c>
      <c r="W1114" t="s">
        <v>5004</v>
      </c>
      <c r="X1114" s="25" t="s">
        <v>1996</v>
      </c>
      <c r="Y1114">
        <v>2</v>
      </c>
      <c r="Z1114">
        <v>107</v>
      </c>
      <c r="AA1114">
        <v>1</v>
      </c>
      <c r="AB1114">
        <v>1</v>
      </c>
      <c r="AC1114">
        <v>10</v>
      </c>
      <c r="AE1114" s="74" t="str">
        <f t="shared" si="378"/>
        <v>b07704085楊勝安</v>
      </c>
      <c r="AF1114" s="74">
        <f t="shared" si="380"/>
        <v>0</v>
      </c>
      <c r="AG1114" s="74">
        <f t="shared" si="379"/>
        <v>0</v>
      </c>
      <c r="AH1114" s="74">
        <f t="shared" si="374"/>
        <v>0</v>
      </c>
      <c r="AI1114" s="74">
        <f t="shared" si="381"/>
        <v>0</v>
      </c>
      <c r="AJ1114" s="74">
        <f t="shared" si="382"/>
        <v>1</v>
      </c>
      <c r="AK1114" s="74">
        <f t="shared" si="383"/>
        <v>0</v>
      </c>
      <c r="AL1114" s="73" t="str">
        <f t="shared" si="370"/>
        <v>系</v>
      </c>
      <c r="AM1114" s="73" t="str">
        <f>IF($F1114="學生",VLOOKUP($H1114,系所名稱!$B$1:$D$122,3,FALSE),"非在校生")</f>
        <v>國企</v>
      </c>
      <c r="AN1114" s="74" t="str">
        <f t="shared" si="371"/>
        <v>國企系</v>
      </c>
      <c r="AO1114" s="74" t="str">
        <f t="shared" si="372"/>
        <v>國企系</v>
      </c>
    </row>
    <row r="1115" spans="1:41">
      <c r="B1115" t="s">
        <v>1734</v>
      </c>
      <c r="C1115" t="s">
        <v>1735</v>
      </c>
      <c r="D1115" t="s">
        <v>21</v>
      </c>
      <c r="E1115" t="s">
        <v>1979</v>
      </c>
      <c r="F1115" t="s">
        <v>23</v>
      </c>
      <c r="G1115" t="s">
        <v>24</v>
      </c>
      <c r="H1115" t="s">
        <v>1980</v>
      </c>
      <c r="I1115" t="s">
        <v>50</v>
      </c>
      <c r="J1115" s="22" t="s">
        <v>1981</v>
      </c>
      <c r="K1115" t="s">
        <v>1982</v>
      </c>
      <c r="L1115" t="s">
        <v>277</v>
      </c>
      <c r="M1115" t="s">
        <v>29</v>
      </c>
      <c r="N1115">
        <f t="shared" si="384"/>
        <v>0</v>
      </c>
      <c r="O1115">
        <f t="shared" si="385"/>
        <v>0</v>
      </c>
      <c r="P1115" t="s">
        <v>29</v>
      </c>
      <c r="R1115" t="s">
        <v>216</v>
      </c>
      <c r="T1115" t="s">
        <v>277</v>
      </c>
      <c r="U1115">
        <f t="shared" si="386"/>
        <v>0</v>
      </c>
      <c r="V1115" t="s">
        <v>5002</v>
      </c>
      <c r="W1115" t="s">
        <v>5004</v>
      </c>
      <c r="X1115" s="25" t="s">
        <v>1567</v>
      </c>
      <c r="Y1115">
        <v>2</v>
      </c>
      <c r="Z1115">
        <v>107</v>
      </c>
      <c r="AA1115">
        <v>1</v>
      </c>
      <c r="AB1115">
        <v>1</v>
      </c>
      <c r="AC1115">
        <v>10</v>
      </c>
      <c r="AE1115" s="74" t="str">
        <f t="shared" si="378"/>
        <v>其他楊喬茹</v>
      </c>
      <c r="AF1115" s="74">
        <f t="shared" si="380"/>
        <v>0</v>
      </c>
      <c r="AG1115" s="74">
        <f t="shared" si="379"/>
        <v>0</v>
      </c>
      <c r="AH1115" s="74">
        <f t="shared" si="374"/>
        <v>0</v>
      </c>
      <c r="AI1115" s="74">
        <f t="shared" si="381"/>
        <v>0</v>
      </c>
      <c r="AJ1115" s="74">
        <f t="shared" si="382"/>
        <v>1</v>
      </c>
      <c r="AK1115" s="74">
        <f t="shared" si="383"/>
        <v>0</v>
      </c>
      <c r="AL1115" s="73" t="str">
        <f t="shared" si="370"/>
        <v>所</v>
      </c>
      <c r="AM1115" s="73" t="str">
        <f>IF($F1115="學生",VLOOKUP($H1115,系所名稱!$B$1:$D$122,3,FALSE),"非在校生")</f>
        <v>會計</v>
      </c>
      <c r="AN1115" s="74" t="str">
        <f t="shared" si="371"/>
        <v>會計所</v>
      </c>
      <c r="AO1115" s="74" t="str">
        <f t="shared" si="372"/>
        <v>會研所</v>
      </c>
    </row>
    <row r="1116" spans="1:41">
      <c r="A1116" t="s">
        <v>1733</v>
      </c>
      <c r="B1116" t="s">
        <v>1734</v>
      </c>
      <c r="C1116" t="s">
        <v>1735</v>
      </c>
      <c r="D1116" t="s">
        <v>21</v>
      </c>
      <c r="E1116" t="s">
        <v>1351</v>
      </c>
      <c r="F1116" t="s">
        <v>23</v>
      </c>
      <c r="G1116" t="s">
        <v>24</v>
      </c>
      <c r="H1116" t="s">
        <v>76</v>
      </c>
      <c r="I1116" t="s">
        <v>50</v>
      </c>
      <c r="J1116">
        <v>934007443</v>
      </c>
      <c r="K1116" t="s">
        <v>1736</v>
      </c>
      <c r="L1116" t="s">
        <v>28</v>
      </c>
      <c r="M1116" t="s">
        <v>30</v>
      </c>
      <c r="N1116">
        <f t="shared" si="384"/>
        <v>0</v>
      </c>
      <c r="O1116">
        <f t="shared" si="385"/>
        <v>1</v>
      </c>
      <c r="P1116" t="s">
        <v>29</v>
      </c>
      <c r="R1116" t="s">
        <v>31</v>
      </c>
      <c r="S1116" t="s">
        <v>1737</v>
      </c>
      <c r="T1116" t="s">
        <v>1738</v>
      </c>
      <c r="U1116">
        <f t="shared" si="386"/>
        <v>10</v>
      </c>
      <c r="V1116" t="s">
        <v>5002</v>
      </c>
      <c r="W1116" t="s">
        <v>5004</v>
      </c>
      <c r="X1116" s="25" t="s">
        <v>1567</v>
      </c>
      <c r="Y1116">
        <v>2</v>
      </c>
      <c r="Z1116">
        <v>107</v>
      </c>
      <c r="AA1116">
        <v>1</v>
      </c>
      <c r="AB1116">
        <v>1</v>
      </c>
      <c r="AC1116">
        <v>10</v>
      </c>
      <c r="AE1116" s="74" t="str">
        <f t="shared" si="378"/>
        <v>r07722046楊喬茹</v>
      </c>
      <c r="AF1116" s="74">
        <f t="shared" si="380"/>
        <v>0</v>
      </c>
      <c r="AG1116" s="74">
        <f t="shared" si="379"/>
        <v>1</v>
      </c>
      <c r="AH1116" s="74">
        <f t="shared" si="374"/>
        <v>10</v>
      </c>
      <c r="AI1116" s="74">
        <f t="shared" si="381"/>
        <v>0</v>
      </c>
      <c r="AJ1116" s="74">
        <f t="shared" si="382"/>
        <v>0</v>
      </c>
      <c r="AK1116" s="74">
        <f t="shared" si="383"/>
        <v>0</v>
      </c>
      <c r="AL1116" s="73" t="str">
        <f t="shared" si="370"/>
        <v>所</v>
      </c>
      <c r="AM1116" s="73" t="str">
        <f>IF($F1116="學生",VLOOKUP($H1116,系所名稱!$B$1:$D$122,3,FALSE),"非在校生")</f>
        <v>會計</v>
      </c>
      <c r="AN1116" s="74" t="str">
        <f t="shared" si="371"/>
        <v>會計所</v>
      </c>
      <c r="AO1116" s="74" t="str">
        <f t="shared" si="372"/>
        <v>會研所</v>
      </c>
    </row>
    <row r="1117" spans="1:41">
      <c r="A1117" t="s">
        <v>3547</v>
      </c>
      <c r="B1117" t="s">
        <v>1734</v>
      </c>
      <c r="C1117" t="s">
        <v>1735</v>
      </c>
      <c r="D1117" t="s">
        <v>21</v>
      </c>
      <c r="E1117" t="s">
        <v>1351</v>
      </c>
      <c r="F1117" t="s">
        <v>23</v>
      </c>
      <c r="G1117" t="s">
        <v>24</v>
      </c>
      <c r="H1117" t="s">
        <v>76</v>
      </c>
      <c r="I1117" t="s">
        <v>50</v>
      </c>
      <c r="J1117">
        <v>934007443</v>
      </c>
      <c r="K1117" t="s">
        <v>1736</v>
      </c>
      <c r="L1117" t="s">
        <v>28</v>
      </c>
      <c r="M1117" t="s">
        <v>30</v>
      </c>
      <c r="N1117">
        <f t="shared" si="384"/>
        <v>1</v>
      </c>
      <c r="O1117">
        <f t="shared" si="385"/>
        <v>0</v>
      </c>
      <c r="P1117" t="s">
        <v>30</v>
      </c>
      <c r="R1117" t="s">
        <v>31</v>
      </c>
      <c r="S1117" t="s">
        <v>1737</v>
      </c>
      <c r="T1117" t="s">
        <v>1738</v>
      </c>
      <c r="U1117">
        <f t="shared" si="386"/>
        <v>10</v>
      </c>
      <c r="V1117" t="s">
        <v>5002</v>
      </c>
      <c r="W1117" t="s">
        <v>5004</v>
      </c>
      <c r="X1117" s="25" t="s">
        <v>3481</v>
      </c>
      <c r="Y1117">
        <v>2</v>
      </c>
      <c r="Z1117">
        <v>107</v>
      </c>
      <c r="AA1117">
        <v>1</v>
      </c>
      <c r="AB1117">
        <v>1</v>
      </c>
      <c r="AC1117">
        <v>10</v>
      </c>
      <c r="AD1117" t="s">
        <v>29</v>
      </c>
      <c r="AE1117" s="74" t="str">
        <f t="shared" si="378"/>
        <v>r07722046楊喬茹</v>
      </c>
      <c r="AF1117" s="74">
        <f t="shared" si="380"/>
        <v>1</v>
      </c>
      <c r="AG1117" s="74">
        <f t="shared" si="379"/>
        <v>0</v>
      </c>
      <c r="AH1117" s="74">
        <f t="shared" si="374"/>
        <v>0</v>
      </c>
      <c r="AI1117" s="74">
        <f t="shared" si="381"/>
        <v>1</v>
      </c>
      <c r="AJ1117" s="74">
        <f t="shared" si="382"/>
        <v>0</v>
      </c>
      <c r="AK1117" s="74">
        <f t="shared" si="383"/>
        <v>0</v>
      </c>
      <c r="AL1117" s="73" t="str">
        <f t="shared" si="370"/>
        <v>所</v>
      </c>
      <c r="AM1117" s="73" t="str">
        <f>IF($F1117="學生",VLOOKUP($H1117,系所名稱!$B$1:$D$122,3,FALSE),"非在校生")</f>
        <v>會計</v>
      </c>
      <c r="AN1117" s="74" t="str">
        <f t="shared" si="371"/>
        <v>會計所</v>
      </c>
      <c r="AO1117" s="74" t="str">
        <f t="shared" si="372"/>
        <v>會研所</v>
      </c>
    </row>
    <row r="1118" spans="1:41">
      <c r="A1118" t="s">
        <v>4122</v>
      </c>
      <c r="B1118" t="s">
        <v>4123</v>
      </c>
      <c r="C1118" t="s">
        <v>4124</v>
      </c>
      <c r="D1118" t="s">
        <v>38</v>
      </c>
      <c r="E1118" t="s">
        <v>4125</v>
      </c>
      <c r="F1118" t="s">
        <v>23</v>
      </c>
      <c r="G1118" t="s">
        <v>24</v>
      </c>
      <c r="H1118" t="s">
        <v>257</v>
      </c>
      <c r="I1118" t="s">
        <v>41</v>
      </c>
      <c r="J1118">
        <v>972696658</v>
      </c>
      <c r="K1118" t="s">
        <v>4126</v>
      </c>
      <c r="L1118" t="s">
        <v>28</v>
      </c>
      <c r="M1118" t="s">
        <v>30</v>
      </c>
      <c r="N1118">
        <f t="shared" si="384"/>
        <v>0</v>
      </c>
      <c r="O1118">
        <f t="shared" si="385"/>
        <v>1</v>
      </c>
      <c r="P1118" t="s">
        <v>29</v>
      </c>
      <c r="R1118" t="s">
        <v>31</v>
      </c>
      <c r="S1118" t="s">
        <v>4127</v>
      </c>
      <c r="T1118" t="s">
        <v>4128</v>
      </c>
      <c r="U1118">
        <f t="shared" si="386"/>
        <v>10</v>
      </c>
      <c r="V1118" t="s">
        <v>5002</v>
      </c>
      <c r="W1118" t="s">
        <v>5004</v>
      </c>
      <c r="X1118" s="25" t="s">
        <v>3816</v>
      </c>
      <c r="Y1118">
        <v>2</v>
      </c>
      <c r="Z1118">
        <v>107</v>
      </c>
      <c r="AA1118">
        <v>1</v>
      </c>
      <c r="AB1118">
        <v>1</v>
      </c>
      <c r="AC1118">
        <v>10</v>
      </c>
      <c r="AD1118" t="s">
        <v>4129</v>
      </c>
      <c r="AE1118" s="74" t="str">
        <f t="shared" si="378"/>
        <v>b04106015楊皓丞</v>
      </c>
      <c r="AF1118" s="74">
        <f t="shared" si="380"/>
        <v>0</v>
      </c>
      <c r="AG1118" s="74">
        <f t="shared" si="379"/>
        <v>1</v>
      </c>
      <c r="AH1118" s="74">
        <f t="shared" ref="AH1118:AH1149" si="387">IF(R1118="志工",AC1118*2,IF(AG1118=1,AC1118,0))</f>
        <v>10</v>
      </c>
      <c r="AI1118" s="74">
        <f t="shared" si="381"/>
        <v>0</v>
      </c>
      <c r="AJ1118" s="74">
        <f t="shared" si="382"/>
        <v>0</v>
      </c>
      <c r="AK1118" s="74">
        <f t="shared" si="383"/>
        <v>0</v>
      </c>
      <c r="AL1118" s="73" t="str">
        <f t="shared" si="370"/>
        <v>系</v>
      </c>
      <c r="AM1118" s="73" t="str">
        <f>IF($F1118="學生",VLOOKUP($H1118,系所名稱!$B$1:$D$122,3,FALSE),"非在校生")</f>
        <v>財金</v>
      </c>
      <c r="AN1118" s="74" t="str">
        <f t="shared" si="371"/>
        <v>財金系</v>
      </c>
      <c r="AO1118" s="74" t="str">
        <f t="shared" si="372"/>
        <v>財金系</v>
      </c>
    </row>
    <row r="1119" spans="1:41">
      <c r="A1119" t="s">
        <v>560</v>
      </c>
      <c r="B1119" t="s">
        <v>561</v>
      </c>
      <c r="C1119" t="s">
        <v>562</v>
      </c>
      <c r="D1119" t="s">
        <v>21</v>
      </c>
      <c r="E1119" t="s">
        <v>563</v>
      </c>
      <c r="F1119" t="s">
        <v>23</v>
      </c>
      <c r="G1119" t="s">
        <v>24</v>
      </c>
      <c r="H1119" t="s">
        <v>76</v>
      </c>
      <c r="I1119" t="s">
        <v>41</v>
      </c>
      <c r="J1119">
        <v>928382203</v>
      </c>
      <c r="K1119" t="s">
        <v>564</v>
      </c>
      <c r="L1119" t="s">
        <v>28</v>
      </c>
      <c r="M1119" t="s">
        <v>30</v>
      </c>
      <c r="N1119">
        <f t="shared" si="384"/>
        <v>0</v>
      </c>
      <c r="O1119">
        <f t="shared" si="385"/>
        <v>1</v>
      </c>
      <c r="P1119" t="s">
        <v>29</v>
      </c>
      <c r="R1119" s="1" t="s">
        <v>365</v>
      </c>
      <c r="S1119" t="s">
        <v>565</v>
      </c>
      <c r="T1119" t="s">
        <v>566</v>
      </c>
      <c r="U1119">
        <f t="shared" si="386"/>
        <v>10</v>
      </c>
      <c r="V1119" t="s">
        <v>5002</v>
      </c>
      <c r="W1119" t="s">
        <v>5004</v>
      </c>
      <c r="X1119" s="88" t="s">
        <v>359</v>
      </c>
      <c r="Y1119">
        <v>2</v>
      </c>
      <c r="Z1119">
        <v>107</v>
      </c>
      <c r="AA1119">
        <v>1</v>
      </c>
      <c r="AB1119">
        <v>1</v>
      </c>
      <c r="AC1119">
        <v>10</v>
      </c>
      <c r="AD1119" t="s">
        <v>30</v>
      </c>
      <c r="AE1119" s="74" t="str">
        <f t="shared" si="378"/>
        <v>b06702103楊筑媛</v>
      </c>
      <c r="AF1119" s="74">
        <f t="shared" si="380"/>
        <v>0</v>
      </c>
      <c r="AG1119" s="74">
        <f t="shared" si="379"/>
        <v>1</v>
      </c>
      <c r="AH1119" s="74">
        <f t="shared" si="387"/>
        <v>10</v>
      </c>
      <c r="AI1119" s="74">
        <f t="shared" si="381"/>
        <v>0</v>
      </c>
      <c r="AJ1119" s="74">
        <f t="shared" si="382"/>
        <v>0</v>
      </c>
      <c r="AK1119" s="74">
        <f t="shared" si="383"/>
        <v>0</v>
      </c>
      <c r="AL1119" s="73" t="str">
        <f t="shared" si="370"/>
        <v>系</v>
      </c>
      <c r="AM1119" s="73" t="str">
        <f>IF($F1119="學生",VLOOKUP($H1119,系所名稱!$B$1:$D$122,3,FALSE),"非在校生")</f>
        <v>會計</v>
      </c>
      <c r="AN1119" s="74" t="str">
        <f t="shared" si="371"/>
        <v>會計系</v>
      </c>
      <c r="AO1119" s="74" t="str">
        <f t="shared" si="372"/>
        <v>會計系</v>
      </c>
    </row>
    <row r="1120" spans="1:41">
      <c r="A1120" t="s">
        <v>2345</v>
      </c>
      <c r="B1120" t="s">
        <v>561</v>
      </c>
      <c r="C1120" t="s">
        <v>562</v>
      </c>
      <c r="D1120" t="s">
        <v>21</v>
      </c>
      <c r="E1120" t="s">
        <v>563</v>
      </c>
      <c r="F1120" t="s">
        <v>23</v>
      </c>
      <c r="G1120" t="s">
        <v>24</v>
      </c>
      <c r="H1120" t="s">
        <v>76</v>
      </c>
      <c r="I1120" t="s">
        <v>41</v>
      </c>
      <c r="J1120">
        <v>928382203</v>
      </c>
      <c r="K1120" t="s">
        <v>564</v>
      </c>
      <c r="L1120" t="s">
        <v>28</v>
      </c>
      <c r="M1120" t="s">
        <v>30</v>
      </c>
      <c r="N1120">
        <f t="shared" si="384"/>
        <v>0</v>
      </c>
      <c r="O1120">
        <f t="shared" si="385"/>
        <v>1</v>
      </c>
      <c r="P1120" t="s">
        <v>29</v>
      </c>
      <c r="R1120" t="s">
        <v>2017</v>
      </c>
      <c r="S1120" t="s">
        <v>565</v>
      </c>
      <c r="T1120" t="s">
        <v>566</v>
      </c>
      <c r="U1120">
        <f t="shared" si="386"/>
        <v>10</v>
      </c>
      <c r="V1120" t="s">
        <v>5002</v>
      </c>
      <c r="W1120" t="s">
        <v>5004</v>
      </c>
      <c r="X1120" s="25" t="s">
        <v>1996</v>
      </c>
      <c r="Y1120">
        <v>2</v>
      </c>
      <c r="Z1120">
        <v>107</v>
      </c>
      <c r="AA1120">
        <v>1</v>
      </c>
      <c r="AB1120">
        <v>1</v>
      </c>
      <c r="AC1120">
        <v>10</v>
      </c>
      <c r="AD1120" t="s">
        <v>30</v>
      </c>
      <c r="AE1120" s="74" t="str">
        <f t="shared" si="378"/>
        <v>b06702103楊筑媛</v>
      </c>
      <c r="AF1120" s="74">
        <f t="shared" si="380"/>
        <v>0</v>
      </c>
      <c r="AG1120" s="74">
        <f t="shared" si="379"/>
        <v>1</v>
      </c>
      <c r="AH1120" s="74">
        <f t="shared" si="387"/>
        <v>10</v>
      </c>
      <c r="AI1120" s="74">
        <f t="shared" si="381"/>
        <v>0</v>
      </c>
      <c r="AJ1120" s="74">
        <f t="shared" si="382"/>
        <v>0</v>
      </c>
      <c r="AK1120" s="74">
        <f t="shared" si="383"/>
        <v>0</v>
      </c>
      <c r="AL1120" s="73" t="str">
        <f t="shared" si="370"/>
        <v>系</v>
      </c>
      <c r="AM1120" s="73" t="str">
        <f>IF($F1120="學生",VLOOKUP($H1120,系所名稱!$B$1:$D$122,3,FALSE),"非在校生")</f>
        <v>會計</v>
      </c>
      <c r="AN1120" s="74" t="str">
        <f t="shared" si="371"/>
        <v>會計系</v>
      </c>
      <c r="AO1120" s="74" t="str">
        <f t="shared" si="372"/>
        <v>會計系</v>
      </c>
    </row>
    <row r="1121" spans="1:41">
      <c r="A1121" t="s">
        <v>443</v>
      </c>
      <c r="B1121" t="s">
        <v>444</v>
      </c>
      <c r="C1121" t="s">
        <v>445</v>
      </c>
      <c r="D1121" t="s">
        <v>21</v>
      </c>
      <c r="E1121" t="s">
        <v>446</v>
      </c>
      <c r="F1121" t="s">
        <v>23</v>
      </c>
      <c r="G1121" t="s">
        <v>137</v>
      </c>
      <c r="H1121" t="s">
        <v>447</v>
      </c>
      <c r="I1121" t="s">
        <v>50</v>
      </c>
      <c r="J1121">
        <v>937560801</v>
      </c>
      <c r="K1121" t="s">
        <v>448</v>
      </c>
      <c r="L1121" t="s">
        <v>28</v>
      </c>
      <c r="M1121" t="s">
        <v>30</v>
      </c>
      <c r="N1121">
        <f t="shared" si="384"/>
        <v>0</v>
      </c>
      <c r="O1121">
        <f t="shared" si="385"/>
        <v>1</v>
      </c>
      <c r="P1121" t="s">
        <v>29</v>
      </c>
      <c r="R1121" s="1" t="s">
        <v>365</v>
      </c>
      <c r="S1121" t="s">
        <v>131</v>
      </c>
      <c r="T1121" t="s">
        <v>449</v>
      </c>
      <c r="U1121">
        <f t="shared" si="386"/>
        <v>10</v>
      </c>
      <c r="V1121" t="s">
        <v>5002</v>
      </c>
      <c r="W1121" t="s">
        <v>5004</v>
      </c>
      <c r="X1121" s="88" t="s">
        <v>359</v>
      </c>
      <c r="Y1121">
        <v>2</v>
      </c>
      <c r="Z1121">
        <v>107</v>
      </c>
      <c r="AA1121">
        <v>1</v>
      </c>
      <c r="AB1121">
        <v>1</v>
      </c>
      <c r="AC1121">
        <v>10</v>
      </c>
      <c r="AD1121" t="s">
        <v>29</v>
      </c>
      <c r="AE1121" s="74" t="str">
        <f t="shared" si="378"/>
        <v>r06343007楊舒喻</v>
      </c>
      <c r="AF1121" s="74">
        <f t="shared" si="380"/>
        <v>0</v>
      </c>
      <c r="AG1121" s="74">
        <f t="shared" si="379"/>
        <v>1</v>
      </c>
      <c r="AH1121" s="74">
        <f t="shared" si="387"/>
        <v>10</v>
      </c>
      <c r="AI1121" s="74">
        <f t="shared" si="381"/>
        <v>0</v>
      </c>
      <c r="AJ1121" s="74">
        <f t="shared" si="382"/>
        <v>0</v>
      </c>
      <c r="AK1121" s="74">
        <f t="shared" si="383"/>
        <v>0</v>
      </c>
      <c r="AL1121" s="73" t="str">
        <f t="shared" si="370"/>
        <v>所</v>
      </c>
      <c r="AM1121" s="73" t="str">
        <f>IF($F1121="學生",VLOOKUP($H1121,系所名稱!$B$1:$D$122,3,FALSE),"非在校生")</f>
        <v>其他</v>
      </c>
      <c r="AN1121" s="74" t="str">
        <f t="shared" si="371"/>
        <v>其他系所</v>
      </c>
      <c r="AO1121" s="74" t="str">
        <f t="shared" si="372"/>
        <v>其他系所</v>
      </c>
    </row>
    <row r="1122" spans="1:41">
      <c r="A1122" t="s">
        <v>5079</v>
      </c>
      <c r="B1122" t="s">
        <v>5080</v>
      </c>
      <c r="C1122" t="s">
        <v>5081</v>
      </c>
      <c r="D1122" t="s">
        <v>21</v>
      </c>
      <c r="E1122" t="s">
        <v>5082</v>
      </c>
      <c r="F1122" t="s">
        <v>23</v>
      </c>
      <c r="G1122" t="s">
        <v>483</v>
      </c>
      <c r="H1122" t="s">
        <v>484</v>
      </c>
      <c r="I1122" t="s">
        <v>41</v>
      </c>
      <c r="J1122">
        <v>900488309</v>
      </c>
      <c r="K1122" t="s">
        <v>5083</v>
      </c>
      <c r="L1122" t="s">
        <v>28</v>
      </c>
      <c r="M1122" t="s">
        <v>30</v>
      </c>
      <c r="N1122" t="s">
        <v>4952</v>
      </c>
      <c r="P1122" t="s">
        <v>29</v>
      </c>
      <c r="R1122" t="s">
        <v>5008</v>
      </c>
      <c r="S1122" t="s">
        <v>5084</v>
      </c>
      <c r="T1122" t="s">
        <v>5085</v>
      </c>
      <c r="U1122">
        <v>6</v>
      </c>
      <c r="V1122" t="s">
        <v>5009</v>
      </c>
      <c r="W1122" t="s">
        <v>7196</v>
      </c>
      <c r="X1122" s="25" t="s">
        <v>5848</v>
      </c>
      <c r="Y1122">
        <v>2</v>
      </c>
      <c r="Z1122">
        <v>107</v>
      </c>
      <c r="AA1122">
        <v>1</v>
      </c>
      <c r="AB1122">
        <v>1</v>
      </c>
      <c r="AC1122">
        <v>10</v>
      </c>
      <c r="AD1122" t="s">
        <v>5086</v>
      </c>
      <c r="AE1122" s="74" t="str">
        <f t="shared" si="378"/>
        <v>b06a01360楊詠婷</v>
      </c>
      <c r="AF1122" s="74">
        <f t="shared" si="380"/>
        <v>0</v>
      </c>
      <c r="AG1122" s="74">
        <f t="shared" si="379"/>
        <v>1</v>
      </c>
      <c r="AH1122" s="74">
        <f t="shared" si="387"/>
        <v>10</v>
      </c>
      <c r="AI1122" s="74">
        <f t="shared" si="381"/>
        <v>0</v>
      </c>
      <c r="AJ1122" s="74">
        <f t="shared" si="382"/>
        <v>0</v>
      </c>
      <c r="AK1122" s="74">
        <f t="shared" si="383"/>
        <v>0</v>
      </c>
      <c r="AL1122" s="73" t="str">
        <f t="shared" si="370"/>
        <v>系</v>
      </c>
      <c r="AM1122" s="73" t="str">
        <f>IF($F1122="學生",VLOOKUP($H1122,系所名稱!$B$1:$D$122,3,FALSE),"非在校生")</f>
        <v>其他</v>
      </c>
      <c r="AN1122" s="74" t="str">
        <f t="shared" si="371"/>
        <v>其他系所</v>
      </c>
      <c r="AO1122" s="74" t="str">
        <f t="shared" si="372"/>
        <v>其他系所</v>
      </c>
    </row>
    <row r="1123" spans="1:41">
      <c r="A1123" t="s">
        <v>3866</v>
      </c>
      <c r="B1123" t="s">
        <v>3867</v>
      </c>
      <c r="C1123" t="s">
        <v>3868</v>
      </c>
      <c r="D1123" t="s">
        <v>21</v>
      </c>
      <c r="E1123" t="s">
        <v>3869</v>
      </c>
      <c r="F1123" t="s">
        <v>177</v>
      </c>
      <c r="H1123" t="s">
        <v>3870</v>
      </c>
      <c r="J1123">
        <v>928075070</v>
      </c>
      <c r="K1123" t="s">
        <v>3871</v>
      </c>
      <c r="L1123" t="s">
        <v>28</v>
      </c>
      <c r="M1123" t="s">
        <v>30</v>
      </c>
      <c r="N1123">
        <f>IF($R1123="網路報名",IF($P1123="否",1,0),0)</f>
        <v>1</v>
      </c>
      <c r="O1123">
        <f>IF($R1123="網路報名",IF($P1123="是",1,0),0)</f>
        <v>0</v>
      </c>
      <c r="P1123" t="s">
        <v>30</v>
      </c>
      <c r="R1123" t="s">
        <v>31</v>
      </c>
      <c r="S1123" t="s">
        <v>3872</v>
      </c>
      <c r="T1123" t="s">
        <v>3873</v>
      </c>
      <c r="U1123">
        <f>IF($R1123="志工",$AC1123*2,IF($R1123="網路報名",$AC1123,0))</f>
        <v>10</v>
      </c>
      <c r="V1123" t="s">
        <v>5002</v>
      </c>
      <c r="W1123" t="s">
        <v>5004</v>
      </c>
      <c r="X1123" s="25" t="s">
        <v>3816</v>
      </c>
      <c r="Y1123">
        <v>2</v>
      </c>
      <c r="Z1123">
        <v>107</v>
      </c>
      <c r="AA1123">
        <v>1</v>
      </c>
      <c r="AB1123">
        <v>1</v>
      </c>
      <c r="AC1123">
        <v>10</v>
      </c>
      <c r="AD1123" t="s">
        <v>2783</v>
      </c>
      <c r="AE1123" s="74" t="str">
        <f t="shared" si="378"/>
        <v>Thevelyn楊憶婷</v>
      </c>
      <c r="AF1123" s="74">
        <f t="shared" si="380"/>
        <v>1</v>
      </c>
      <c r="AG1123" s="74">
        <f t="shared" si="379"/>
        <v>0</v>
      </c>
      <c r="AH1123" s="74">
        <f t="shared" si="387"/>
        <v>0</v>
      </c>
      <c r="AI1123" s="74">
        <f t="shared" si="381"/>
        <v>1</v>
      </c>
      <c r="AJ1123" s="74">
        <f t="shared" si="382"/>
        <v>0</v>
      </c>
      <c r="AK1123" s="74">
        <f t="shared" si="383"/>
        <v>0</v>
      </c>
      <c r="AL1123" s="73" t="str">
        <f t="shared" si="370"/>
        <v>其他</v>
      </c>
      <c r="AM1123" s="73" t="str">
        <f>IF($F1123="學生",VLOOKUP($H1123,系所名稱!$B$1:$D$122,3,FALSE),"非在校生")</f>
        <v>非在校生</v>
      </c>
      <c r="AN1123" s="74" t="str">
        <f t="shared" si="371"/>
        <v>其他</v>
      </c>
      <c r="AO1123" s="74" t="str">
        <f t="shared" si="372"/>
        <v>其他</v>
      </c>
    </row>
    <row r="1124" spans="1:41">
      <c r="A1124" t="s">
        <v>6341</v>
      </c>
      <c r="B1124" t="s">
        <v>6342</v>
      </c>
      <c r="C1124" t="s">
        <v>6343</v>
      </c>
      <c r="D1124" t="s">
        <v>21</v>
      </c>
      <c r="E1124" t="s">
        <v>6344</v>
      </c>
      <c r="F1124" t="s">
        <v>23</v>
      </c>
      <c r="G1124" t="s">
        <v>24</v>
      </c>
      <c r="H1124" t="s">
        <v>257</v>
      </c>
      <c r="I1124" t="s">
        <v>41</v>
      </c>
      <c r="J1124">
        <v>981099369</v>
      </c>
      <c r="K1124" t="s">
        <v>6345</v>
      </c>
      <c r="L1124" t="s">
        <v>28</v>
      </c>
      <c r="M1124" t="s">
        <v>30</v>
      </c>
      <c r="N1124" t="s">
        <v>4952</v>
      </c>
      <c r="P1124" t="s">
        <v>29</v>
      </c>
      <c r="R1124" t="s">
        <v>5919</v>
      </c>
      <c r="S1124" t="s">
        <v>6346</v>
      </c>
      <c r="T1124" t="s">
        <v>6347</v>
      </c>
      <c r="U1124">
        <v>6</v>
      </c>
      <c r="V1124" t="s">
        <v>5002</v>
      </c>
      <c r="W1124" t="s">
        <v>6687</v>
      </c>
      <c r="X1124" s="25" t="s">
        <v>6695</v>
      </c>
      <c r="Y1124">
        <v>2</v>
      </c>
      <c r="Z1124">
        <v>107</v>
      </c>
      <c r="AA1124">
        <v>1</v>
      </c>
      <c r="AB1124">
        <v>1</v>
      </c>
      <c r="AC1124">
        <v>10</v>
      </c>
      <c r="AD1124" t="s">
        <v>30</v>
      </c>
      <c r="AE1124" s="74" t="str">
        <f t="shared" si="378"/>
        <v>b05703037溫友容</v>
      </c>
      <c r="AF1124" s="74">
        <f t="shared" si="380"/>
        <v>0</v>
      </c>
      <c r="AG1124" s="74">
        <f t="shared" si="379"/>
        <v>1</v>
      </c>
      <c r="AH1124" s="74">
        <f t="shared" si="387"/>
        <v>10</v>
      </c>
      <c r="AI1124" s="74">
        <f t="shared" si="381"/>
        <v>0</v>
      </c>
      <c r="AJ1124" s="74">
        <f t="shared" si="382"/>
        <v>0</v>
      </c>
      <c r="AK1124" s="74">
        <f t="shared" si="383"/>
        <v>0</v>
      </c>
      <c r="AL1124" s="73" t="str">
        <f t="shared" si="370"/>
        <v>系</v>
      </c>
      <c r="AM1124" s="73" t="str">
        <f>IF($F1124="學生",VLOOKUP($H1124,系所名稱!$B$1:$D$122,3,FALSE),"非在校生")</f>
        <v>財金</v>
      </c>
      <c r="AN1124" s="74" t="str">
        <f t="shared" si="371"/>
        <v>財金系</v>
      </c>
      <c r="AO1124" s="74" t="str">
        <f t="shared" si="372"/>
        <v>財金系</v>
      </c>
    </row>
    <row r="1125" spans="1:41">
      <c r="A1125" t="s">
        <v>6081</v>
      </c>
      <c r="B1125" t="s">
        <v>6082</v>
      </c>
      <c r="C1125" t="s">
        <v>6083</v>
      </c>
      <c r="D1125" t="s">
        <v>21</v>
      </c>
      <c r="E1125" t="s">
        <v>6084</v>
      </c>
      <c r="F1125" t="s">
        <v>177</v>
      </c>
      <c r="J1125">
        <v>972597532</v>
      </c>
      <c r="K1125" t="s">
        <v>6085</v>
      </c>
      <c r="L1125" t="s">
        <v>28</v>
      </c>
      <c r="M1125" t="s">
        <v>30</v>
      </c>
      <c r="N1125" t="s">
        <v>4952</v>
      </c>
      <c r="P1125" t="s">
        <v>29</v>
      </c>
      <c r="R1125" t="s">
        <v>6071</v>
      </c>
      <c r="S1125" t="s">
        <v>5276</v>
      </c>
      <c r="T1125" t="s">
        <v>6086</v>
      </c>
      <c r="U1125">
        <v>6</v>
      </c>
      <c r="V1125" t="s">
        <v>5002</v>
      </c>
      <c r="W1125" t="s">
        <v>6687</v>
      </c>
      <c r="X1125" s="25" t="s">
        <v>6686</v>
      </c>
      <c r="Y1125">
        <v>2</v>
      </c>
      <c r="Z1125">
        <v>107</v>
      </c>
      <c r="AA1125">
        <v>1</v>
      </c>
      <c r="AB1125">
        <v>1</v>
      </c>
      <c r="AC1125">
        <v>10</v>
      </c>
      <c r="AD1125" t="s">
        <v>30</v>
      </c>
      <c r="AE1125" s="74" t="str">
        <f t="shared" si="378"/>
        <v>wentrc55 溫智儀</v>
      </c>
      <c r="AF1125" s="74">
        <f t="shared" si="380"/>
        <v>0</v>
      </c>
      <c r="AG1125" s="74">
        <f t="shared" si="379"/>
        <v>1</v>
      </c>
      <c r="AH1125" s="74">
        <f t="shared" si="387"/>
        <v>10</v>
      </c>
      <c r="AI1125" s="74">
        <f t="shared" si="381"/>
        <v>0</v>
      </c>
      <c r="AJ1125" s="74">
        <f t="shared" si="382"/>
        <v>0</v>
      </c>
      <c r="AK1125" s="74">
        <f t="shared" si="383"/>
        <v>0</v>
      </c>
      <c r="AL1125" s="73" t="str">
        <f t="shared" si="370"/>
        <v>其他</v>
      </c>
      <c r="AM1125" s="73" t="str">
        <f>IF($F1125="學生",VLOOKUP($H1125,系所名稱!$B$1:$D$122,3,FALSE),"非在校生")</f>
        <v>非在校生</v>
      </c>
      <c r="AN1125" s="74" t="str">
        <f t="shared" si="371"/>
        <v>其他</v>
      </c>
      <c r="AO1125" s="74" t="str">
        <f t="shared" si="372"/>
        <v>其他</v>
      </c>
    </row>
    <row r="1126" spans="1:41">
      <c r="A1126" t="s">
        <v>6648</v>
      </c>
      <c r="B1126" t="s">
        <v>6082</v>
      </c>
      <c r="C1126" t="s">
        <v>6083</v>
      </c>
      <c r="D1126" t="s">
        <v>21</v>
      </c>
      <c r="E1126" t="s">
        <v>6084</v>
      </c>
      <c r="F1126" t="s">
        <v>177</v>
      </c>
      <c r="J1126">
        <v>972597532</v>
      </c>
      <c r="K1126" t="s">
        <v>6085</v>
      </c>
      <c r="L1126" t="s">
        <v>28</v>
      </c>
      <c r="M1126" t="s">
        <v>29</v>
      </c>
      <c r="N1126" t="s">
        <v>4952</v>
      </c>
      <c r="P1126" t="s">
        <v>29</v>
      </c>
      <c r="R1126" t="s">
        <v>6285</v>
      </c>
      <c r="S1126" t="s">
        <v>5276</v>
      </c>
      <c r="T1126" t="s">
        <v>6649</v>
      </c>
      <c r="U1126">
        <v>6</v>
      </c>
      <c r="V1126" t="s">
        <v>5002</v>
      </c>
      <c r="W1126" t="s">
        <v>6687</v>
      </c>
      <c r="X1126" s="25" t="s">
        <v>6702</v>
      </c>
      <c r="Y1126">
        <v>2</v>
      </c>
      <c r="Z1126">
        <v>10</v>
      </c>
      <c r="AA1126">
        <v>1</v>
      </c>
      <c r="AB1126">
        <v>107</v>
      </c>
      <c r="AC1126">
        <v>10</v>
      </c>
      <c r="AD1126" t="s">
        <v>30</v>
      </c>
      <c r="AE1126" s="74" t="str">
        <f t="shared" si="378"/>
        <v>wentrc55溫智儀</v>
      </c>
      <c r="AF1126" s="74">
        <f t="shared" si="380"/>
        <v>0</v>
      </c>
      <c r="AG1126" s="74">
        <f t="shared" si="379"/>
        <v>1</v>
      </c>
      <c r="AH1126" s="74">
        <f t="shared" si="387"/>
        <v>10</v>
      </c>
      <c r="AI1126" s="74">
        <f t="shared" si="381"/>
        <v>0</v>
      </c>
      <c r="AJ1126" s="74">
        <f t="shared" si="382"/>
        <v>0</v>
      </c>
      <c r="AK1126" s="74">
        <f t="shared" si="383"/>
        <v>0</v>
      </c>
      <c r="AL1126" s="73" t="str">
        <f t="shared" si="370"/>
        <v>其他</v>
      </c>
      <c r="AM1126" s="73" t="str">
        <f>IF($F1126="學生",VLOOKUP($H1126,系所名稱!$B$1:$D$122,3,FALSE),"非在校生")</f>
        <v>非在校生</v>
      </c>
      <c r="AN1126" s="74" t="str">
        <f t="shared" si="371"/>
        <v>其他</v>
      </c>
      <c r="AO1126" s="74" t="str">
        <f t="shared" si="372"/>
        <v>其他</v>
      </c>
    </row>
    <row r="1127" spans="1:41">
      <c r="A1127" t="s">
        <v>4152</v>
      </c>
      <c r="B1127" t="s">
        <v>4153</v>
      </c>
      <c r="C1127" t="s">
        <v>4154</v>
      </c>
      <c r="D1127" t="s">
        <v>38</v>
      </c>
      <c r="E1127" t="s">
        <v>4155</v>
      </c>
      <c r="F1127" t="s">
        <v>23</v>
      </c>
      <c r="G1127" t="s">
        <v>24</v>
      </c>
      <c r="H1127" t="s">
        <v>40</v>
      </c>
      <c r="I1127" t="s">
        <v>50</v>
      </c>
      <c r="J1127">
        <v>979661522</v>
      </c>
      <c r="K1127" t="s">
        <v>4156</v>
      </c>
      <c r="L1127" t="s">
        <v>28</v>
      </c>
      <c r="M1127" t="s">
        <v>29</v>
      </c>
      <c r="N1127">
        <f>IF($R1127="網路報名",IF($P1127="否",1,0),0)</f>
        <v>0</v>
      </c>
      <c r="O1127">
        <f>IF($R1127="網路報名",IF($P1127="是",1,0),0)</f>
        <v>0</v>
      </c>
      <c r="P1127" t="s">
        <v>29</v>
      </c>
      <c r="R1127" t="s">
        <v>4157</v>
      </c>
      <c r="T1127" t="s">
        <v>4158</v>
      </c>
      <c r="U1127">
        <f>IF($R1127="志工",$AC1127*2,IF($R1127="網路報名",$AC1127,0))</f>
        <v>0</v>
      </c>
      <c r="V1127" t="s">
        <v>5002</v>
      </c>
      <c r="W1127" t="s">
        <v>5004</v>
      </c>
      <c r="X1127" s="25" t="s">
        <v>3816</v>
      </c>
      <c r="Y1127">
        <v>2</v>
      </c>
      <c r="Z1127">
        <v>107</v>
      </c>
      <c r="AA1127">
        <v>1</v>
      </c>
      <c r="AB1127">
        <v>1</v>
      </c>
      <c r="AC1127">
        <v>10</v>
      </c>
      <c r="AE1127" s="74" t="str">
        <f t="shared" si="378"/>
        <v>r07724055溫貿丞</v>
      </c>
      <c r="AF1127" s="74">
        <f t="shared" si="380"/>
        <v>0</v>
      </c>
      <c r="AG1127" s="74">
        <f t="shared" si="379"/>
        <v>0</v>
      </c>
      <c r="AH1127" s="74">
        <f t="shared" si="387"/>
        <v>0</v>
      </c>
      <c r="AI1127" s="74">
        <f t="shared" si="381"/>
        <v>0</v>
      </c>
      <c r="AJ1127" s="74">
        <f t="shared" si="382"/>
        <v>1</v>
      </c>
      <c r="AK1127" s="74">
        <f t="shared" si="383"/>
        <v>0</v>
      </c>
      <c r="AL1127" s="73" t="str">
        <f t="shared" si="370"/>
        <v>所</v>
      </c>
      <c r="AM1127" s="73" t="str">
        <f>IF($F1127="學生",VLOOKUP($H1127,系所名稱!$B$1:$D$122,3,FALSE),"非在校生")</f>
        <v>國企</v>
      </c>
      <c r="AN1127" s="74" t="str">
        <f t="shared" si="371"/>
        <v>國企所</v>
      </c>
      <c r="AO1127" s="74" t="str">
        <f t="shared" si="372"/>
        <v>國企所</v>
      </c>
    </row>
    <row r="1128" spans="1:41">
      <c r="A1128" t="s">
        <v>191</v>
      </c>
      <c r="B1128" t="s">
        <v>192</v>
      </c>
      <c r="C1128" t="s">
        <v>193</v>
      </c>
      <c r="D1128" t="s">
        <v>21</v>
      </c>
      <c r="E1128" t="s">
        <v>194</v>
      </c>
      <c r="F1128" t="s">
        <v>23</v>
      </c>
      <c r="G1128" t="s">
        <v>58</v>
      </c>
      <c r="H1128" t="s">
        <v>59</v>
      </c>
      <c r="I1128" t="s">
        <v>41</v>
      </c>
      <c r="J1128">
        <v>975721738</v>
      </c>
      <c r="K1128" t="s">
        <v>195</v>
      </c>
      <c r="L1128" t="s">
        <v>28</v>
      </c>
      <c r="M1128" t="s">
        <v>30</v>
      </c>
      <c r="N1128">
        <f>IF($R1128="網路報名",IF($P1128="否",1,0),0)</f>
        <v>0</v>
      </c>
      <c r="O1128">
        <f>IF($R1128="網路報名",IF($P1128="是",1,0),0)</f>
        <v>1</v>
      </c>
      <c r="P1128" t="s">
        <v>29</v>
      </c>
      <c r="R1128" t="s">
        <v>31</v>
      </c>
      <c r="S1128" t="s">
        <v>196</v>
      </c>
      <c r="T1128" t="s">
        <v>197</v>
      </c>
      <c r="U1128">
        <f>IF($R1128="志工",$AC1128*2,IF($R1128="網路報名",$AC1128,0))</f>
        <v>10</v>
      </c>
      <c r="V1128" t="s">
        <v>5002</v>
      </c>
      <c r="W1128" t="s">
        <v>5004</v>
      </c>
      <c r="X1128" s="25" t="s">
        <v>289</v>
      </c>
      <c r="Y1128">
        <v>2</v>
      </c>
      <c r="Z1128">
        <v>107</v>
      </c>
      <c r="AA1128">
        <v>1</v>
      </c>
      <c r="AB1128">
        <v>1</v>
      </c>
      <c r="AC1128">
        <v>10</v>
      </c>
      <c r="AD1128" t="s">
        <v>29</v>
      </c>
      <c r="AE1128" s="74" t="str">
        <f t="shared" si="378"/>
        <v>b03109008葉育瑄</v>
      </c>
      <c r="AF1128" s="74">
        <f t="shared" si="380"/>
        <v>0</v>
      </c>
      <c r="AG1128" s="74">
        <f t="shared" si="379"/>
        <v>1</v>
      </c>
      <c r="AH1128" s="74">
        <f t="shared" si="387"/>
        <v>10</v>
      </c>
      <c r="AI1128" s="74">
        <f t="shared" si="381"/>
        <v>0</v>
      </c>
      <c r="AJ1128" s="74">
        <f t="shared" si="382"/>
        <v>0</v>
      </c>
      <c r="AK1128" s="74">
        <f t="shared" si="383"/>
        <v>0</v>
      </c>
      <c r="AL1128" s="73" t="str">
        <f t="shared" ref="AL1128:AL1191" si="388">IF($F1128="學生",IF($I1128="學士班","系","所"),"其他")</f>
        <v>系</v>
      </c>
      <c r="AM1128" s="73" t="str">
        <f>IF($F1128="學生",VLOOKUP($H1128,系所名稱!$B$1:$D$122,3,FALSE),"非在校生")</f>
        <v>其他</v>
      </c>
      <c r="AN1128" s="74" t="str">
        <f t="shared" ref="AN1128:AN1191" si="389">IF($AM1128="EMBA","EMBA",IF($AM1128="GMBA","GMBA",IF($AM1128="EiMBA","EiMBA",IF($AM1128="其他","其他系所",IF($AM1128="非在校生","其他",CONCATENATE($AM1128,$AL1128))))))</f>
        <v>其他系所</v>
      </c>
      <c r="AO1128" s="74" t="str">
        <f t="shared" ref="AO1128:AO1191" si="390">IF($AN1128="會計所","會研所",$AN1128)</f>
        <v>其他系所</v>
      </c>
    </row>
    <row r="1129" spans="1:41">
      <c r="A1129" t="s">
        <v>3346</v>
      </c>
      <c r="B1129" t="s">
        <v>192</v>
      </c>
      <c r="C1129" t="s">
        <v>193</v>
      </c>
      <c r="D1129" t="s">
        <v>21</v>
      </c>
      <c r="E1129" t="s">
        <v>194</v>
      </c>
      <c r="F1129" t="s">
        <v>23</v>
      </c>
      <c r="G1129" t="s">
        <v>58</v>
      </c>
      <c r="H1129" t="s">
        <v>59</v>
      </c>
      <c r="I1129" t="s">
        <v>41</v>
      </c>
      <c r="J1129">
        <v>975721738</v>
      </c>
      <c r="K1129" t="s">
        <v>195</v>
      </c>
      <c r="L1129" t="s">
        <v>28</v>
      </c>
      <c r="M1129" t="s">
        <v>30</v>
      </c>
      <c r="N1129">
        <f>IF($R1129="網路報名",IF($P1129="否",1,0),0)</f>
        <v>0</v>
      </c>
      <c r="O1129">
        <f>IF($R1129="網路報名",IF($P1129="是",1,0),0)</f>
        <v>1</v>
      </c>
      <c r="P1129" t="s">
        <v>29</v>
      </c>
      <c r="R1129" t="s">
        <v>31</v>
      </c>
      <c r="S1129" t="s">
        <v>196</v>
      </c>
      <c r="T1129" t="s">
        <v>197</v>
      </c>
      <c r="U1129">
        <f>IF($R1129="志工",$AC1129*2,IF($R1129="網路報名",$AC1129,0))</f>
        <v>10</v>
      </c>
      <c r="V1129" t="s">
        <v>3302</v>
      </c>
      <c r="W1129" t="s">
        <v>5006</v>
      </c>
      <c r="X1129" s="25" t="s">
        <v>5003</v>
      </c>
      <c r="Y1129">
        <v>2</v>
      </c>
      <c r="Z1129">
        <v>107</v>
      </c>
      <c r="AA1129">
        <v>1</v>
      </c>
      <c r="AB1129">
        <v>1</v>
      </c>
      <c r="AC1129">
        <v>10</v>
      </c>
      <c r="AE1129" s="74" t="str">
        <f t="shared" si="378"/>
        <v>b03109008葉育瑄</v>
      </c>
      <c r="AF1129" s="74">
        <f t="shared" si="380"/>
        <v>0</v>
      </c>
      <c r="AG1129" s="74">
        <f t="shared" si="379"/>
        <v>1</v>
      </c>
      <c r="AH1129" s="74">
        <f t="shared" si="387"/>
        <v>10</v>
      </c>
      <c r="AI1129" s="74">
        <f t="shared" si="381"/>
        <v>0</v>
      </c>
      <c r="AJ1129" s="74">
        <f t="shared" si="382"/>
        <v>0</v>
      </c>
      <c r="AK1129" s="74">
        <f t="shared" si="383"/>
        <v>0</v>
      </c>
      <c r="AL1129" s="73" t="str">
        <f t="shared" si="388"/>
        <v>系</v>
      </c>
      <c r="AM1129" s="73" t="str">
        <f>IF($F1129="學生",VLOOKUP($H1129,系所名稱!$B$1:$D$122,3,FALSE),"非在校生")</f>
        <v>其他</v>
      </c>
      <c r="AN1129" s="74" t="str">
        <f t="shared" si="389"/>
        <v>其他系所</v>
      </c>
      <c r="AO1129" s="74" t="str">
        <f t="shared" si="390"/>
        <v>其他系所</v>
      </c>
    </row>
    <row r="1130" spans="1:41">
      <c r="A1130" t="s">
        <v>6738</v>
      </c>
      <c r="B1130" t="s">
        <v>6739</v>
      </c>
      <c r="C1130" t="s">
        <v>6740</v>
      </c>
      <c r="D1130" t="s">
        <v>38</v>
      </c>
      <c r="E1130" t="s">
        <v>6741</v>
      </c>
      <c r="F1130" t="s">
        <v>161</v>
      </c>
      <c r="H1130" t="s">
        <v>257</v>
      </c>
      <c r="I1130" t="s">
        <v>6742</v>
      </c>
      <c r="J1130">
        <v>958808025</v>
      </c>
      <c r="K1130" t="s">
        <v>6743</v>
      </c>
      <c r="L1130" t="s">
        <v>28</v>
      </c>
      <c r="M1130" t="s">
        <v>30</v>
      </c>
      <c r="N1130" t="s">
        <v>4952</v>
      </c>
      <c r="P1130" t="s">
        <v>29</v>
      </c>
      <c r="R1130" t="s">
        <v>6732</v>
      </c>
      <c r="S1130" t="s">
        <v>6744</v>
      </c>
      <c r="T1130" t="s">
        <v>6745</v>
      </c>
      <c r="U1130">
        <v>6</v>
      </c>
      <c r="V1130" t="s">
        <v>6735</v>
      </c>
      <c r="W1130" t="s">
        <v>6736</v>
      </c>
      <c r="X1130" s="25" t="s">
        <v>6737</v>
      </c>
      <c r="Y1130">
        <v>2</v>
      </c>
      <c r="Z1130">
        <v>107</v>
      </c>
      <c r="AA1130">
        <v>1</v>
      </c>
      <c r="AB1130">
        <v>1</v>
      </c>
      <c r="AC1130">
        <v>10</v>
      </c>
      <c r="AD1130" t="s">
        <v>29</v>
      </c>
      <c r="AE1130" s="74" t="str">
        <f t="shared" si="378"/>
        <v>r02723047葉佳昱</v>
      </c>
      <c r="AF1130" s="74">
        <f t="shared" si="380"/>
        <v>0</v>
      </c>
      <c r="AG1130" s="74">
        <f t="shared" si="379"/>
        <v>1</v>
      </c>
      <c r="AH1130" s="74">
        <f t="shared" si="387"/>
        <v>10</v>
      </c>
      <c r="AI1130" s="74">
        <f t="shared" si="381"/>
        <v>0</v>
      </c>
      <c r="AJ1130" s="74">
        <f t="shared" si="382"/>
        <v>0</v>
      </c>
      <c r="AK1130" s="74">
        <f t="shared" si="383"/>
        <v>0</v>
      </c>
      <c r="AL1130" s="73" t="str">
        <f t="shared" si="388"/>
        <v>其他</v>
      </c>
      <c r="AM1130" s="73" t="str">
        <f>IF($F1130="學生",VLOOKUP($H1130,系所名稱!$B$1:$D$122,3,FALSE),"非在校生")</f>
        <v>非在校生</v>
      </c>
      <c r="AN1130" s="74" t="str">
        <f t="shared" si="389"/>
        <v>其他</v>
      </c>
      <c r="AO1130" s="74" t="str">
        <f t="shared" si="390"/>
        <v>其他</v>
      </c>
    </row>
    <row r="1131" spans="1:41">
      <c r="A1131" t="s">
        <v>6428</v>
      </c>
      <c r="B1131" t="s">
        <v>6429</v>
      </c>
      <c r="C1131" t="s">
        <v>6430</v>
      </c>
      <c r="D1131" t="s">
        <v>21</v>
      </c>
      <c r="E1131" t="s">
        <v>6431</v>
      </c>
      <c r="F1131" t="s">
        <v>23</v>
      </c>
      <c r="G1131" t="s">
        <v>24</v>
      </c>
      <c r="H1131" t="s">
        <v>40</v>
      </c>
      <c r="I1131" t="s">
        <v>41</v>
      </c>
      <c r="J1131">
        <v>970954028</v>
      </c>
      <c r="K1131" t="s">
        <v>6432</v>
      </c>
      <c r="L1131" t="s">
        <v>28</v>
      </c>
      <c r="M1131" t="s">
        <v>30</v>
      </c>
      <c r="N1131" t="s">
        <v>4952</v>
      </c>
      <c r="P1131" t="s">
        <v>29</v>
      </c>
      <c r="R1131" s="78" t="s">
        <v>5919</v>
      </c>
      <c r="S1131" t="s">
        <v>131</v>
      </c>
      <c r="T1131" t="s">
        <v>6433</v>
      </c>
      <c r="U1131">
        <v>6</v>
      </c>
      <c r="V1131" t="s">
        <v>5002</v>
      </c>
      <c r="W1131" t="s">
        <v>6687</v>
      </c>
      <c r="X1131" s="25" t="s">
        <v>6700</v>
      </c>
      <c r="Y1131">
        <v>2</v>
      </c>
      <c r="Z1131">
        <v>107</v>
      </c>
      <c r="AA1131">
        <v>1</v>
      </c>
      <c r="AB1131">
        <v>1</v>
      </c>
      <c r="AC1131">
        <v>10</v>
      </c>
      <c r="AD1131" t="s">
        <v>30</v>
      </c>
      <c r="AE1131" s="74" t="str">
        <f t="shared" si="378"/>
        <v>b07704039葉明茵</v>
      </c>
      <c r="AF1131" s="74">
        <f t="shared" si="380"/>
        <v>0</v>
      </c>
      <c r="AG1131" s="74">
        <f t="shared" si="379"/>
        <v>1</v>
      </c>
      <c r="AH1131" s="74">
        <f t="shared" si="387"/>
        <v>10</v>
      </c>
      <c r="AI1131" s="74">
        <f t="shared" si="381"/>
        <v>0</v>
      </c>
      <c r="AJ1131" s="74">
        <f t="shared" si="382"/>
        <v>0</v>
      </c>
      <c r="AK1131" s="74">
        <f t="shared" si="383"/>
        <v>0</v>
      </c>
      <c r="AL1131" s="73" t="str">
        <f t="shared" si="388"/>
        <v>系</v>
      </c>
      <c r="AM1131" s="73" t="str">
        <f>IF($F1131="學生",VLOOKUP($H1131,系所名稱!$B$1:$D$122,3,FALSE),"非在校生")</f>
        <v>國企</v>
      </c>
      <c r="AN1131" s="74" t="str">
        <f t="shared" si="389"/>
        <v>國企系</v>
      </c>
      <c r="AO1131" s="74" t="str">
        <f t="shared" si="390"/>
        <v>國企系</v>
      </c>
    </row>
    <row r="1132" spans="1:41">
      <c r="A1132" t="s">
        <v>5116</v>
      </c>
      <c r="B1132" t="s">
        <v>5117</v>
      </c>
      <c r="C1132" t="s">
        <v>5118</v>
      </c>
      <c r="D1132" t="s">
        <v>38</v>
      </c>
      <c r="E1132" t="s">
        <v>5119</v>
      </c>
      <c r="F1132" t="s">
        <v>23</v>
      </c>
      <c r="G1132" t="s">
        <v>24</v>
      </c>
      <c r="H1132" t="s">
        <v>257</v>
      </c>
      <c r="I1132" t="s">
        <v>26</v>
      </c>
      <c r="J1132">
        <v>988953942</v>
      </c>
      <c r="K1132" t="s">
        <v>5120</v>
      </c>
      <c r="L1132" t="s">
        <v>28</v>
      </c>
      <c r="M1132" t="s">
        <v>29</v>
      </c>
      <c r="N1132" t="s">
        <v>4952</v>
      </c>
      <c r="P1132" t="s">
        <v>29</v>
      </c>
      <c r="R1132" t="s">
        <v>5126</v>
      </c>
      <c r="T1132" t="s">
        <v>5121</v>
      </c>
      <c r="U1132">
        <v>6</v>
      </c>
      <c r="V1132" t="s">
        <v>5127</v>
      </c>
      <c r="W1132" t="s">
        <v>7196</v>
      </c>
      <c r="X1132" s="25" t="s">
        <v>5848</v>
      </c>
      <c r="Y1132">
        <v>2</v>
      </c>
      <c r="Z1132">
        <v>107</v>
      </c>
      <c r="AA1132">
        <v>1</v>
      </c>
      <c r="AB1132">
        <v>1</v>
      </c>
      <c r="AC1132">
        <v>10</v>
      </c>
      <c r="AE1132" s="74" t="str">
        <f t="shared" si="378"/>
        <v>D03723003葉家譽</v>
      </c>
      <c r="AF1132" s="74">
        <f t="shared" si="380"/>
        <v>0</v>
      </c>
      <c r="AG1132" s="74">
        <f t="shared" si="379"/>
        <v>0</v>
      </c>
      <c r="AH1132" s="74">
        <f t="shared" si="387"/>
        <v>0</v>
      </c>
      <c r="AI1132" s="74">
        <f t="shared" si="381"/>
        <v>0</v>
      </c>
      <c r="AJ1132" s="74">
        <f t="shared" si="382"/>
        <v>1</v>
      </c>
      <c r="AK1132" s="74">
        <f t="shared" si="383"/>
        <v>0</v>
      </c>
      <c r="AL1132" s="73" t="str">
        <f t="shared" si="388"/>
        <v>所</v>
      </c>
      <c r="AM1132" s="73" t="str">
        <f>IF($F1132="學生",VLOOKUP($H1132,系所名稱!$B$1:$D$122,3,FALSE),"非在校生")</f>
        <v>財金</v>
      </c>
      <c r="AN1132" s="74" t="str">
        <f t="shared" si="389"/>
        <v>財金所</v>
      </c>
      <c r="AO1132" s="74" t="str">
        <f t="shared" si="390"/>
        <v>財金所</v>
      </c>
    </row>
    <row r="1133" spans="1:41">
      <c r="A1133" t="s">
        <v>212</v>
      </c>
      <c r="B1133" t="s">
        <v>213</v>
      </c>
      <c r="C1133" t="s">
        <v>214</v>
      </c>
      <c r="D1133" t="s">
        <v>38</v>
      </c>
      <c r="E1133" t="s">
        <v>215</v>
      </c>
      <c r="F1133" t="s">
        <v>23</v>
      </c>
      <c r="G1133" t="s">
        <v>24</v>
      </c>
      <c r="H1133" t="s">
        <v>76</v>
      </c>
      <c r="I1133" t="s">
        <v>41</v>
      </c>
      <c r="J1133">
        <v>970198890</v>
      </c>
      <c r="L1133" t="s">
        <v>28</v>
      </c>
      <c r="M1133" t="s">
        <v>29</v>
      </c>
      <c r="N1133">
        <f>IF($R1133="網路報名",IF($P1133="否",1,0),0)</f>
        <v>0</v>
      </c>
      <c r="O1133">
        <f>IF($R1133="網路報名",IF($P1133="是",1,0),0)</f>
        <v>0</v>
      </c>
      <c r="P1133" t="s">
        <v>29</v>
      </c>
      <c r="R1133" t="s">
        <v>216</v>
      </c>
      <c r="T1133" t="s">
        <v>217</v>
      </c>
      <c r="U1133">
        <f>IF($R1133="志工",$AC1133*2,IF($R1133="網路報名",$AC1133,0))</f>
        <v>0</v>
      </c>
      <c r="V1133" t="s">
        <v>5002</v>
      </c>
      <c r="W1133" t="s">
        <v>5004</v>
      </c>
      <c r="X1133" s="25" t="s">
        <v>289</v>
      </c>
      <c r="Y1133">
        <v>2</v>
      </c>
      <c r="Z1133">
        <v>107</v>
      </c>
      <c r="AA1133">
        <v>1</v>
      </c>
      <c r="AB1133">
        <v>1</v>
      </c>
      <c r="AC1133">
        <v>10</v>
      </c>
      <c r="AE1133" s="74" t="str">
        <f t="shared" si="378"/>
        <v>b05702100葉新果</v>
      </c>
      <c r="AF1133" s="74">
        <f t="shared" si="380"/>
        <v>0</v>
      </c>
      <c r="AG1133" s="74">
        <f t="shared" si="379"/>
        <v>0</v>
      </c>
      <c r="AH1133" s="74">
        <f t="shared" si="387"/>
        <v>0</v>
      </c>
      <c r="AI1133" s="74">
        <f t="shared" si="381"/>
        <v>0</v>
      </c>
      <c r="AJ1133" s="74">
        <f t="shared" si="382"/>
        <v>1</v>
      </c>
      <c r="AK1133" s="74">
        <f t="shared" si="383"/>
        <v>0</v>
      </c>
      <c r="AL1133" s="73" t="str">
        <f t="shared" si="388"/>
        <v>系</v>
      </c>
      <c r="AM1133" s="73" t="str">
        <f>IF($F1133="學生",VLOOKUP($H1133,系所名稱!$B$1:$D$122,3,FALSE),"非在校生")</f>
        <v>會計</v>
      </c>
      <c r="AN1133" s="74" t="str">
        <f t="shared" si="389"/>
        <v>會計系</v>
      </c>
      <c r="AO1133" s="74" t="str">
        <f t="shared" si="390"/>
        <v>會計系</v>
      </c>
    </row>
    <row r="1134" spans="1:41">
      <c r="A1134" t="s">
        <v>5983</v>
      </c>
      <c r="B1134" t="s">
        <v>5984</v>
      </c>
      <c r="C1134" t="s">
        <v>5985</v>
      </c>
      <c r="D1134" t="s">
        <v>21</v>
      </c>
      <c r="E1134" t="s">
        <v>2263</v>
      </c>
      <c r="F1134" t="s">
        <v>23</v>
      </c>
      <c r="G1134" t="s">
        <v>24</v>
      </c>
      <c r="H1134" t="s">
        <v>40</v>
      </c>
      <c r="I1134" t="s">
        <v>50</v>
      </c>
      <c r="J1134">
        <v>972138509</v>
      </c>
      <c r="K1134" t="s">
        <v>5986</v>
      </c>
      <c r="L1134" t="s">
        <v>28</v>
      </c>
      <c r="M1134" t="s">
        <v>30</v>
      </c>
      <c r="N1134" t="s">
        <v>4952</v>
      </c>
      <c r="P1134" t="s">
        <v>29</v>
      </c>
      <c r="R1134" t="s">
        <v>5919</v>
      </c>
      <c r="S1134" t="s">
        <v>5987</v>
      </c>
      <c r="T1134" t="s">
        <v>5988</v>
      </c>
      <c r="U1134">
        <v>6</v>
      </c>
      <c r="V1134" s="24" t="s">
        <v>3294</v>
      </c>
      <c r="W1134" t="s">
        <v>7195</v>
      </c>
      <c r="X1134" s="25" t="s">
        <v>6684</v>
      </c>
      <c r="Y1134">
        <v>2</v>
      </c>
      <c r="Z1134">
        <v>107</v>
      </c>
      <c r="AA1134">
        <v>1</v>
      </c>
      <c r="AB1134">
        <v>1</v>
      </c>
      <c r="AC1134">
        <v>10</v>
      </c>
      <c r="AD1134" t="s">
        <v>5989</v>
      </c>
      <c r="AE1134" s="74" t="str">
        <f t="shared" si="378"/>
        <v>r07724014董蕙瑄</v>
      </c>
      <c r="AF1134" s="74">
        <f t="shared" ref="AF1134:AF1152" si="391">IF($R1134="網路報名",IF($P1134="否",1,0),0)</f>
        <v>0</v>
      </c>
      <c r="AG1134" s="74">
        <f t="shared" si="379"/>
        <v>1</v>
      </c>
      <c r="AH1134" s="74">
        <f t="shared" si="387"/>
        <v>10</v>
      </c>
      <c r="AI1134" s="74">
        <f t="shared" ref="AI1134:AI1152" si="392">IF(AB1134=1,IF(AF1134=1,1,0),0)</f>
        <v>0</v>
      </c>
      <c r="AJ1134" s="74">
        <f t="shared" ref="AJ1134:AJ1152" si="393">IF(R1134="現場報名",1,0)</f>
        <v>0</v>
      </c>
      <c r="AK1134" s="74">
        <f t="shared" ref="AK1134:AK1152" si="394">IF(R1134="志工",1,0)</f>
        <v>0</v>
      </c>
      <c r="AL1134" s="73" t="str">
        <f t="shared" si="388"/>
        <v>所</v>
      </c>
      <c r="AM1134" s="73" t="str">
        <f>IF($F1134="學生",VLOOKUP($H1134,系所名稱!$B$1:$D$122,3,FALSE),"非在校生")</f>
        <v>國企</v>
      </c>
      <c r="AN1134" s="74" t="str">
        <f t="shared" si="389"/>
        <v>國企所</v>
      </c>
      <c r="AO1134" s="74" t="str">
        <f t="shared" si="390"/>
        <v>國企所</v>
      </c>
    </row>
    <row r="1135" spans="1:41">
      <c r="A1135" t="s">
        <v>5467</v>
      </c>
      <c r="B1135" t="s">
        <v>5468</v>
      </c>
      <c r="C1135" t="s">
        <v>5469</v>
      </c>
      <c r="D1135" t="s">
        <v>21</v>
      </c>
      <c r="E1135" t="s">
        <v>5470</v>
      </c>
      <c r="F1135" t="s">
        <v>23</v>
      </c>
      <c r="G1135" t="s">
        <v>58</v>
      </c>
      <c r="H1135" t="s">
        <v>499</v>
      </c>
      <c r="I1135" t="s">
        <v>41</v>
      </c>
      <c r="J1135">
        <v>905266810</v>
      </c>
      <c r="K1135" t="s">
        <v>5471</v>
      </c>
      <c r="L1135" t="s">
        <v>28</v>
      </c>
      <c r="M1135" t="s">
        <v>30</v>
      </c>
      <c r="N1135" t="s">
        <v>4952</v>
      </c>
      <c r="P1135" t="s">
        <v>5457</v>
      </c>
      <c r="R1135" t="s">
        <v>5385</v>
      </c>
      <c r="S1135" t="s">
        <v>297</v>
      </c>
      <c r="T1135" t="s">
        <v>5472</v>
      </c>
      <c r="U1135">
        <v>6</v>
      </c>
      <c r="V1135" t="s">
        <v>5386</v>
      </c>
      <c r="W1135" t="s">
        <v>5387</v>
      </c>
      <c r="X1135" s="25" t="s">
        <v>5388</v>
      </c>
      <c r="Y1135">
        <v>2</v>
      </c>
      <c r="Z1135">
        <v>107</v>
      </c>
      <c r="AA1135">
        <v>1</v>
      </c>
      <c r="AB1135">
        <v>1</v>
      </c>
      <c r="AC1135">
        <v>10</v>
      </c>
      <c r="AE1135" s="74" t="str">
        <f t="shared" si="378"/>
        <v>b04107050裘詠心</v>
      </c>
      <c r="AF1135" s="74">
        <f t="shared" si="391"/>
        <v>1</v>
      </c>
      <c r="AG1135" s="74">
        <f t="shared" si="379"/>
        <v>0</v>
      </c>
      <c r="AH1135" s="74">
        <f t="shared" si="387"/>
        <v>0</v>
      </c>
      <c r="AI1135" s="74">
        <f t="shared" si="392"/>
        <v>1</v>
      </c>
      <c r="AJ1135" s="74">
        <f t="shared" si="393"/>
        <v>0</v>
      </c>
      <c r="AK1135" s="74">
        <f t="shared" si="394"/>
        <v>0</v>
      </c>
      <c r="AL1135" s="73" t="str">
        <f t="shared" si="388"/>
        <v>系</v>
      </c>
      <c r="AM1135" s="73" t="str">
        <f>IF($F1135="學生",VLOOKUP($H1135,系所名稱!$B$1:$D$122,3,FALSE),"非在校生")</f>
        <v>其他</v>
      </c>
      <c r="AN1135" s="74" t="str">
        <f t="shared" si="389"/>
        <v>其他系所</v>
      </c>
      <c r="AO1135" s="74" t="str">
        <f t="shared" si="390"/>
        <v>其他系所</v>
      </c>
    </row>
    <row r="1136" spans="1:41">
      <c r="A1136" t="s">
        <v>166</v>
      </c>
      <c r="B1136" t="s">
        <v>167</v>
      </c>
      <c r="C1136" t="s">
        <v>168</v>
      </c>
      <c r="D1136" t="s">
        <v>38</v>
      </c>
      <c r="E1136" s="78" t="s">
        <v>169</v>
      </c>
      <c r="F1136" t="s">
        <v>23</v>
      </c>
      <c r="G1136" t="s">
        <v>24</v>
      </c>
      <c r="H1136" t="s">
        <v>40</v>
      </c>
      <c r="I1136" t="s">
        <v>50</v>
      </c>
      <c r="J1136">
        <v>979659715</v>
      </c>
      <c r="K1136" t="s">
        <v>170</v>
      </c>
      <c r="L1136" t="s">
        <v>28</v>
      </c>
      <c r="M1136" t="s">
        <v>30</v>
      </c>
      <c r="N1136">
        <f>IF($R1136="網路報名",IF($P1136="否",1,0),0)</f>
        <v>0</v>
      </c>
      <c r="O1136">
        <f>IF($R1136="網路報名",IF($P1136="是",1,0),0)</f>
        <v>1</v>
      </c>
      <c r="P1136" t="s">
        <v>29</v>
      </c>
      <c r="R1136" t="s">
        <v>31</v>
      </c>
      <c r="S1136" t="s">
        <v>171</v>
      </c>
      <c r="T1136" t="s">
        <v>172</v>
      </c>
      <c r="U1136">
        <f>IF($R1136="志工",$AC1136*2,IF($R1136="網路報名",$AC1136,0))</f>
        <v>10</v>
      </c>
      <c r="V1136" t="s">
        <v>5002</v>
      </c>
      <c r="W1136" t="s">
        <v>5004</v>
      </c>
      <c r="X1136" s="25" t="s">
        <v>289</v>
      </c>
      <c r="Y1136">
        <v>2</v>
      </c>
      <c r="Z1136">
        <v>107</v>
      </c>
      <c r="AA1136">
        <v>1</v>
      </c>
      <c r="AB1136">
        <v>1</v>
      </c>
      <c r="AC1136">
        <v>10</v>
      </c>
      <c r="AD1136" t="s">
        <v>29</v>
      </c>
      <c r="AE1136" s="74" t="str">
        <f t="shared" si="378"/>
        <v>r07724021解宗祐</v>
      </c>
      <c r="AF1136" s="74">
        <f t="shared" si="391"/>
        <v>0</v>
      </c>
      <c r="AG1136" s="74">
        <f t="shared" si="379"/>
        <v>1</v>
      </c>
      <c r="AH1136" s="74">
        <f t="shared" si="387"/>
        <v>10</v>
      </c>
      <c r="AI1136" s="74">
        <f t="shared" si="392"/>
        <v>0</v>
      </c>
      <c r="AJ1136" s="74">
        <f t="shared" si="393"/>
        <v>0</v>
      </c>
      <c r="AK1136" s="74">
        <f t="shared" si="394"/>
        <v>0</v>
      </c>
      <c r="AL1136" s="73" t="str">
        <f t="shared" si="388"/>
        <v>所</v>
      </c>
      <c r="AM1136" s="73" t="str">
        <f>IF($F1136="學生",VLOOKUP($H1136,系所名稱!$B$1:$D$122,3,FALSE),"非在校生")</f>
        <v>國企</v>
      </c>
      <c r="AN1136" s="74" t="str">
        <f t="shared" si="389"/>
        <v>國企所</v>
      </c>
      <c r="AO1136" s="74" t="str">
        <f t="shared" si="390"/>
        <v>國企所</v>
      </c>
    </row>
    <row r="1137" spans="1:41">
      <c r="A1137" t="s">
        <v>1739</v>
      </c>
      <c r="B1137" t="s">
        <v>167</v>
      </c>
      <c r="C1137" t="s">
        <v>168</v>
      </c>
      <c r="D1137" t="s">
        <v>38</v>
      </c>
      <c r="E1137" t="s">
        <v>169</v>
      </c>
      <c r="F1137" t="s">
        <v>23</v>
      </c>
      <c r="G1137" t="s">
        <v>24</v>
      </c>
      <c r="H1137" t="s">
        <v>40</v>
      </c>
      <c r="I1137" t="s">
        <v>50</v>
      </c>
      <c r="J1137">
        <v>979659715</v>
      </c>
      <c r="K1137" t="s">
        <v>170</v>
      </c>
      <c r="L1137" t="s">
        <v>28</v>
      </c>
      <c r="M1137" t="s">
        <v>30</v>
      </c>
      <c r="N1137">
        <f>IF($R1137="網路報名",IF($P1137="否",1,0),0)</f>
        <v>0</v>
      </c>
      <c r="O1137">
        <f>IF($R1137="網路報名",IF($P1137="是",1,0),0)</f>
        <v>1</v>
      </c>
      <c r="P1137" t="s">
        <v>29</v>
      </c>
      <c r="R1137" t="s">
        <v>31</v>
      </c>
      <c r="S1137" t="s">
        <v>1740</v>
      </c>
      <c r="T1137" t="s">
        <v>172</v>
      </c>
      <c r="U1137">
        <f>IF($R1137="志工",$AC1137*2,IF($R1137="網路報名",$AC1137,0))</f>
        <v>10</v>
      </c>
      <c r="V1137" t="s">
        <v>5002</v>
      </c>
      <c r="W1137" t="s">
        <v>5004</v>
      </c>
      <c r="X1137" s="25" t="s">
        <v>1567</v>
      </c>
      <c r="Y1137">
        <v>2</v>
      </c>
      <c r="Z1137">
        <v>107</v>
      </c>
      <c r="AA1137">
        <v>1</v>
      </c>
      <c r="AB1137">
        <v>1</v>
      </c>
      <c r="AC1137">
        <v>10</v>
      </c>
      <c r="AE1137" s="74" t="str">
        <f t="shared" si="378"/>
        <v>r07724021解宗祐</v>
      </c>
      <c r="AF1137" s="74">
        <f t="shared" si="391"/>
        <v>0</v>
      </c>
      <c r="AG1137" s="74">
        <f t="shared" si="379"/>
        <v>1</v>
      </c>
      <c r="AH1137" s="74">
        <f t="shared" si="387"/>
        <v>10</v>
      </c>
      <c r="AI1137" s="74">
        <f t="shared" si="392"/>
        <v>0</v>
      </c>
      <c r="AJ1137" s="74">
        <f t="shared" si="393"/>
        <v>0</v>
      </c>
      <c r="AK1137" s="74">
        <f t="shared" si="394"/>
        <v>0</v>
      </c>
      <c r="AL1137" s="73" t="str">
        <f t="shared" si="388"/>
        <v>所</v>
      </c>
      <c r="AM1137" s="73" t="str">
        <f>IF($F1137="學生",VLOOKUP($H1137,系所名稱!$B$1:$D$122,3,FALSE),"非在校生")</f>
        <v>國企</v>
      </c>
      <c r="AN1137" s="74" t="str">
        <f t="shared" si="389"/>
        <v>國企所</v>
      </c>
      <c r="AO1137" s="74" t="str">
        <f t="shared" si="390"/>
        <v>國企所</v>
      </c>
    </row>
    <row r="1138" spans="1:41">
      <c r="A1138" t="s">
        <v>2372</v>
      </c>
      <c r="B1138" t="s">
        <v>167</v>
      </c>
      <c r="C1138" t="s">
        <v>168</v>
      </c>
      <c r="D1138" t="s">
        <v>38</v>
      </c>
      <c r="E1138" t="s">
        <v>169</v>
      </c>
      <c r="F1138" t="s">
        <v>23</v>
      </c>
      <c r="G1138" t="s">
        <v>24</v>
      </c>
      <c r="H1138" t="s">
        <v>40</v>
      </c>
      <c r="I1138" t="s">
        <v>50</v>
      </c>
      <c r="J1138">
        <v>979659715</v>
      </c>
      <c r="K1138" t="s">
        <v>170</v>
      </c>
      <c r="L1138" t="s">
        <v>28</v>
      </c>
      <c r="M1138" t="s">
        <v>30</v>
      </c>
      <c r="N1138">
        <f>IF($R1138="網路報名",IF($P1138="否",1,0),0)</f>
        <v>0</v>
      </c>
      <c r="O1138">
        <f>IF($R1138="網路報名",IF($P1138="是",1,0),0)</f>
        <v>1</v>
      </c>
      <c r="P1138" t="s">
        <v>29</v>
      </c>
      <c r="R1138" s="78" t="s">
        <v>2002</v>
      </c>
      <c r="S1138" t="s">
        <v>2373</v>
      </c>
      <c r="T1138" t="s">
        <v>172</v>
      </c>
      <c r="U1138">
        <f>IF($R1138="志工",$AC1138*2,IF($R1138="網路報名",$AC1138,0))</f>
        <v>10</v>
      </c>
      <c r="V1138" t="s">
        <v>5002</v>
      </c>
      <c r="W1138" t="s">
        <v>5004</v>
      </c>
      <c r="X1138" s="25" t="s">
        <v>1996</v>
      </c>
      <c r="Y1138">
        <v>2</v>
      </c>
      <c r="Z1138">
        <v>107</v>
      </c>
      <c r="AA1138">
        <v>1</v>
      </c>
      <c r="AB1138">
        <v>1</v>
      </c>
      <c r="AC1138">
        <v>10</v>
      </c>
      <c r="AD1138" t="s">
        <v>29</v>
      </c>
      <c r="AE1138" s="74" t="str">
        <f t="shared" si="378"/>
        <v>r07724021解宗祐</v>
      </c>
      <c r="AF1138" s="74">
        <f t="shared" si="391"/>
        <v>0</v>
      </c>
      <c r="AG1138" s="74">
        <f t="shared" si="379"/>
        <v>1</v>
      </c>
      <c r="AH1138" s="74">
        <f t="shared" si="387"/>
        <v>10</v>
      </c>
      <c r="AI1138" s="74">
        <f t="shared" si="392"/>
        <v>0</v>
      </c>
      <c r="AJ1138" s="74">
        <f t="shared" si="393"/>
        <v>0</v>
      </c>
      <c r="AK1138" s="74">
        <f t="shared" si="394"/>
        <v>0</v>
      </c>
      <c r="AL1138" s="73" t="str">
        <f t="shared" si="388"/>
        <v>所</v>
      </c>
      <c r="AM1138" s="73" t="str">
        <f>IF($F1138="學生",VLOOKUP($H1138,系所名稱!$B$1:$D$122,3,FALSE),"非在校生")</f>
        <v>國企</v>
      </c>
      <c r="AN1138" s="74" t="str">
        <f t="shared" si="389"/>
        <v>國企所</v>
      </c>
      <c r="AO1138" s="74" t="str">
        <f t="shared" si="390"/>
        <v>國企所</v>
      </c>
    </row>
    <row r="1139" spans="1:41">
      <c r="A1139" t="s">
        <v>3746</v>
      </c>
      <c r="B1139" t="s">
        <v>167</v>
      </c>
      <c r="C1139" t="s">
        <v>168</v>
      </c>
      <c r="D1139" t="s">
        <v>38</v>
      </c>
      <c r="E1139" t="s">
        <v>169</v>
      </c>
      <c r="F1139" t="s">
        <v>23</v>
      </c>
      <c r="G1139" t="s">
        <v>24</v>
      </c>
      <c r="H1139" t="s">
        <v>40</v>
      </c>
      <c r="I1139" t="s">
        <v>50</v>
      </c>
      <c r="J1139">
        <v>979659715</v>
      </c>
      <c r="K1139" t="s">
        <v>170</v>
      </c>
      <c r="L1139" t="s">
        <v>28</v>
      </c>
      <c r="M1139" t="s">
        <v>30</v>
      </c>
      <c r="N1139">
        <f>IF($R1139="網路報名",IF($P1139="否",1,0),0)</f>
        <v>0</v>
      </c>
      <c r="O1139">
        <f>IF($R1139="網路報名",IF($P1139="是",1,0),0)</f>
        <v>1</v>
      </c>
      <c r="P1139" t="s">
        <v>29</v>
      </c>
      <c r="R1139" t="s">
        <v>31</v>
      </c>
      <c r="S1139" t="s">
        <v>738</v>
      </c>
      <c r="T1139" t="s">
        <v>172</v>
      </c>
      <c r="U1139">
        <f>IF($R1139="志工",$AC1139*2,IF($R1139="網路報名",$AC1139,0))</f>
        <v>10</v>
      </c>
      <c r="V1139" t="s">
        <v>5002</v>
      </c>
      <c r="W1139" t="s">
        <v>5004</v>
      </c>
      <c r="X1139" s="25" t="s">
        <v>3481</v>
      </c>
      <c r="Y1139">
        <v>2</v>
      </c>
      <c r="Z1139">
        <v>107</v>
      </c>
      <c r="AA1139">
        <v>1</v>
      </c>
      <c r="AB1139">
        <v>1</v>
      </c>
      <c r="AC1139">
        <v>10</v>
      </c>
      <c r="AD1139" t="s">
        <v>29</v>
      </c>
      <c r="AE1139" s="74" t="str">
        <f t="shared" si="378"/>
        <v>r07724021解宗祐</v>
      </c>
      <c r="AF1139" s="74">
        <f t="shared" si="391"/>
        <v>0</v>
      </c>
      <c r="AG1139" s="74">
        <f t="shared" si="379"/>
        <v>1</v>
      </c>
      <c r="AH1139" s="74">
        <f t="shared" si="387"/>
        <v>10</v>
      </c>
      <c r="AI1139" s="74">
        <f t="shared" si="392"/>
        <v>0</v>
      </c>
      <c r="AJ1139" s="74">
        <f t="shared" si="393"/>
        <v>0</v>
      </c>
      <c r="AK1139" s="74">
        <f t="shared" si="394"/>
        <v>0</v>
      </c>
      <c r="AL1139" s="73" t="str">
        <f t="shared" si="388"/>
        <v>所</v>
      </c>
      <c r="AM1139" s="73" t="str">
        <f>IF($F1139="學生",VLOOKUP($H1139,系所名稱!$B$1:$D$122,3,FALSE),"非在校生")</f>
        <v>國企</v>
      </c>
      <c r="AN1139" s="74" t="str">
        <f t="shared" si="389"/>
        <v>國企所</v>
      </c>
      <c r="AO1139" s="74" t="str">
        <f t="shared" si="390"/>
        <v>國企所</v>
      </c>
    </row>
    <row r="1140" spans="1:41">
      <c r="A1140" t="s">
        <v>4130</v>
      </c>
      <c r="B1140" t="s">
        <v>167</v>
      </c>
      <c r="C1140" t="s">
        <v>168</v>
      </c>
      <c r="D1140" t="s">
        <v>38</v>
      </c>
      <c r="E1140" t="s">
        <v>169</v>
      </c>
      <c r="F1140" t="s">
        <v>23</v>
      </c>
      <c r="G1140" t="s">
        <v>24</v>
      </c>
      <c r="H1140" t="s">
        <v>40</v>
      </c>
      <c r="I1140" t="s">
        <v>50</v>
      </c>
      <c r="J1140">
        <v>979659715</v>
      </c>
      <c r="K1140" t="s">
        <v>170</v>
      </c>
      <c r="L1140" t="s">
        <v>28</v>
      </c>
      <c r="M1140" t="s">
        <v>30</v>
      </c>
      <c r="N1140">
        <f>IF($R1140="網路報名",IF($P1140="否",1,0),0)</f>
        <v>0</v>
      </c>
      <c r="O1140">
        <f>IF($R1140="網路報名",IF($P1140="是",1,0),0)</f>
        <v>1</v>
      </c>
      <c r="P1140" t="s">
        <v>29</v>
      </c>
      <c r="R1140" t="s">
        <v>3588</v>
      </c>
      <c r="S1140" t="s">
        <v>171</v>
      </c>
      <c r="T1140" t="s">
        <v>172</v>
      </c>
      <c r="U1140">
        <f>IF($R1140="志工",$AC1140*2,IF($R1140="網路報名",$AC1140,0))</f>
        <v>10</v>
      </c>
      <c r="V1140" t="s">
        <v>5002</v>
      </c>
      <c r="W1140" t="s">
        <v>5004</v>
      </c>
      <c r="X1140" s="25" t="s">
        <v>3816</v>
      </c>
      <c r="Y1140">
        <v>2</v>
      </c>
      <c r="Z1140">
        <v>107</v>
      </c>
      <c r="AA1140">
        <v>1</v>
      </c>
      <c r="AB1140">
        <v>1</v>
      </c>
      <c r="AC1140">
        <v>10</v>
      </c>
      <c r="AD1140" t="s">
        <v>29</v>
      </c>
      <c r="AE1140" s="74" t="str">
        <f t="shared" si="378"/>
        <v>r07724021解宗祐</v>
      </c>
      <c r="AF1140" s="74">
        <f t="shared" si="391"/>
        <v>0</v>
      </c>
      <c r="AG1140" s="74">
        <f t="shared" si="379"/>
        <v>1</v>
      </c>
      <c r="AH1140" s="74">
        <f t="shared" si="387"/>
        <v>10</v>
      </c>
      <c r="AI1140" s="74">
        <f t="shared" si="392"/>
        <v>0</v>
      </c>
      <c r="AJ1140" s="74">
        <f t="shared" si="393"/>
        <v>0</v>
      </c>
      <c r="AK1140" s="74">
        <f t="shared" si="394"/>
        <v>0</v>
      </c>
      <c r="AL1140" s="73" t="str">
        <f t="shared" si="388"/>
        <v>所</v>
      </c>
      <c r="AM1140" s="73" t="str">
        <f>IF($F1140="學生",VLOOKUP($H1140,系所名稱!$B$1:$D$122,3,FALSE),"非在校生")</f>
        <v>國企</v>
      </c>
      <c r="AN1140" s="74" t="str">
        <f t="shared" si="389"/>
        <v>國企所</v>
      </c>
      <c r="AO1140" s="74" t="str">
        <f t="shared" si="390"/>
        <v>國企所</v>
      </c>
    </row>
    <row r="1141" spans="1:41">
      <c r="A1141" t="s">
        <v>5252</v>
      </c>
      <c r="B1141" t="s">
        <v>167</v>
      </c>
      <c r="C1141" t="s">
        <v>168</v>
      </c>
      <c r="D1141" t="s">
        <v>38</v>
      </c>
      <c r="E1141" t="s">
        <v>169</v>
      </c>
      <c r="F1141" t="s">
        <v>23</v>
      </c>
      <c r="G1141" t="s">
        <v>24</v>
      </c>
      <c r="H1141" t="s">
        <v>40</v>
      </c>
      <c r="I1141" t="s">
        <v>50</v>
      </c>
      <c r="J1141">
        <v>979659715</v>
      </c>
      <c r="K1141" t="s">
        <v>170</v>
      </c>
      <c r="L1141" t="s">
        <v>28</v>
      </c>
      <c r="M1141" t="s">
        <v>30</v>
      </c>
      <c r="N1141" t="s">
        <v>4952</v>
      </c>
      <c r="P1141" t="s">
        <v>29</v>
      </c>
      <c r="R1141" t="s">
        <v>5293</v>
      </c>
      <c r="S1141" t="s">
        <v>738</v>
      </c>
      <c r="T1141" t="s">
        <v>172</v>
      </c>
      <c r="U1141">
        <v>6</v>
      </c>
      <c r="V1141" t="s">
        <v>5294</v>
      </c>
      <c r="W1141" t="s">
        <v>5295</v>
      </c>
      <c r="X1141" s="25" t="s">
        <v>5296</v>
      </c>
      <c r="Y1141">
        <v>2</v>
      </c>
      <c r="Z1141">
        <v>107</v>
      </c>
      <c r="AA1141">
        <v>1</v>
      </c>
      <c r="AB1141">
        <v>1</v>
      </c>
      <c r="AC1141">
        <v>10</v>
      </c>
      <c r="AD1141" t="s">
        <v>29</v>
      </c>
      <c r="AE1141" s="74" t="str">
        <f t="shared" si="378"/>
        <v>r07724021解宗祐</v>
      </c>
      <c r="AF1141" s="74">
        <f t="shared" si="391"/>
        <v>0</v>
      </c>
      <c r="AG1141" s="74">
        <f t="shared" si="379"/>
        <v>1</v>
      </c>
      <c r="AH1141" s="74">
        <f t="shared" si="387"/>
        <v>10</v>
      </c>
      <c r="AI1141" s="74">
        <f t="shared" si="392"/>
        <v>0</v>
      </c>
      <c r="AJ1141" s="74">
        <f t="shared" si="393"/>
        <v>0</v>
      </c>
      <c r="AK1141" s="74">
        <f t="shared" si="394"/>
        <v>0</v>
      </c>
      <c r="AL1141" s="73" t="str">
        <f t="shared" si="388"/>
        <v>所</v>
      </c>
      <c r="AM1141" s="73" t="str">
        <f>IF($F1141="學生",VLOOKUP($H1141,系所名稱!$B$1:$D$122,3,FALSE),"非在校生")</f>
        <v>國企</v>
      </c>
      <c r="AN1141" s="74" t="str">
        <f t="shared" si="389"/>
        <v>國企所</v>
      </c>
      <c r="AO1141" s="74" t="str">
        <f t="shared" si="390"/>
        <v>國企所</v>
      </c>
    </row>
    <row r="1142" spans="1:41">
      <c r="A1142" t="s">
        <v>6386</v>
      </c>
      <c r="B1142" t="s">
        <v>167</v>
      </c>
      <c r="C1142" t="s">
        <v>168</v>
      </c>
      <c r="D1142" t="s">
        <v>38</v>
      </c>
      <c r="E1142" t="s">
        <v>169</v>
      </c>
      <c r="F1142" t="s">
        <v>23</v>
      </c>
      <c r="G1142" t="s">
        <v>24</v>
      </c>
      <c r="H1142" t="s">
        <v>40</v>
      </c>
      <c r="I1142" t="s">
        <v>50</v>
      </c>
      <c r="J1142">
        <v>979659715</v>
      </c>
      <c r="K1142" t="s">
        <v>170</v>
      </c>
      <c r="L1142" t="s">
        <v>28</v>
      </c>
      <c r="M1142" t="s">
        <v>30</v>
      </c>
      <c r="N1142" t="s">
        <v>4952</v>
      </c>
      <c r="P1142" t="s">
        <v>29</v>
      </c>
      <c r="R1142" t="s">
        <v>5919</v>
      </c>
      <c r="S1142" t="s">
        <v>171</v>
      </c>
      <c r="T1142" t="s">
        <v>172</v>
      </c>
      <c r="U1142">
        <v>6</v>
      </c>
      <c r="V1142" t="s">
        <v>5002</v>
      </c>
      <c r="W1142" t="s">
        <v>6687</v>
      </c>
      <c r="X1142" s="25" t="s">
        <v>6700</v>
      </c>
      <c r="Y1142">
        <v>2</v>
      </c>
      <c r="Z1142">
        <v>107</v>
      </c>
      <c r="AA1142">
        <v>1</v>
      </c>
      <c r="AB1142">
        <v>1</v>
      </c>
      <c r="AC1142">
        <v>10</v>
      </c>
      <c r="AD1142" t="s">
        <v>29</v>
      </c>
      <c r="AE1142" s="74" t="str">
        <f t="shared" si="378"/>
        <v>r07724021解宗祐</v>
      </c>
      <c r="AF1142" s="74">
        <f t="shared" si="391"/>
        <v>0</v>
      </c>
      <c r="AG1142" s="74">
        <f t="shared" si="379"/>
        <v>1</v>
      </c>
      <c r="AH1142" s="74">
        <f t="shared" si="387"/>
        <v>10</v>
      </c>
      <c r="AI1142" s="74">
        <f t="shared" si="392"/>
        <v>0</v>
      </c>
      <c r="AJ1142" s="74">
        <f t="shared" si="393"/>
        <v>0</v>
      </c>
      <c r="AK1142" s="74">
        <f t="shared" si="394"/>
        <v>0</v>
      </c>
      <c r="AL1142" s="73" t="str">
        <f t="shared" si="388"/>
        <v>所</v>
      </c>
      <c r="AM1142" s="73" t="str">
        <f>IF($F1142="學生",VLOOKUP($H1142,系所名稱!$B$1:$D$122,3,FALSE),"非在校生")</f>
        <v>國企</v>
      </c>
      <c r="AN1142" s="74" t="str">
        <f t="shared" si="389"/>
        <v>國企所</v>
      </c>
      <c r="AO1142" s="74" t="str">
        <f t="shared" si="390"/>
        <v>國企所</v>
      </c>
    </row>
    <row r="1143" spans="1:41">
      <c r="A1143" t="s">
        <v>6341</v>
      </c>
      <c r="B1143" t="s">
        <v>167</v>
      </c>
      <c r="C1143" t="s">
        <v>168</v>
      </c>
      <c r="D1143" t="s">
        <v>38</v>
      </c>
      <c r="E1143" t="s">
        <v>169</v>
      </c>
      <c r="F1143" t="s">
        <v>23</v>
      </c>
      <c r="G1143" t="s">
        <v>24</v>
      </c>
      <c r="H1143" t="s">
        <v>40</v>
      </c>
      <c r="I1143" t="s">
        <v>50</v>
      </c>
      <c r="J1143">
        <v>979659715</v>
      </c>
      <c r="K1143" t="s">
        <v>170</v>
      </c>
      <c r="L1143" t="s">
        <v>28</v>
      </c>
      <c r="M1143" t="s">
        <v>29</v>
      </c>
      <c r="N1143" t="s">
        <v>4952</v>
      </c>
      <c r="P1143" t="s">
        <v>29</v>
      </c>
      <c r="R1143" t="s">
        <v>5919</v>
      </c>
      <c r="S1143" t="s">
        <v>171</v>
      </c>
      <c r="T1143" t="s">
        <v>172</v>
      </c>
      <c r="U1143">
        <v>6</v>
      </c>
      <c r="V1143" t="s">
        <v>5002</v>
      </c>
      <c r="W1143" t="s">
        <v>6687</v>
      </c>
      <c r="X1143" s="25" t="s">
        <v>6702</v>
      </c>
      <c r="Y1143">
        <v>2</v>
      </c>
      <c r="Z1143">
        <v>10</v>
      </c>
      <c r="AA1143">
        <v>1</v>
      </c>
      <c r="AB1143">
        <v>107</v>
      </c>
      <c r="AC1143">
        <v>10</v>
      </c>
      <c r="AD1143" t="s">
        <v>29</v>
      </c>
      <c r="AE1143" s="74" t="str">
        <f t="shared" si="378"/>
        <v>r07724021解宗祐</v>
      </c>
      <c r="AF1143" s="74">
        <f t="shared" si="391"/>
        <v>0</v>
      </c>
      <c r="AG1143" s="74">
        <f t="shared" si="379"/>
        <v>1</v>
      </c>
      <c r="AH1143" s="74">
        <f t="shared" si="387"/>
        <v>10</v>
      </c>
      <c r="AI1143" s="74">
        <f t="shared" si="392"/>
        <v>0</v>
      </c>
      <c r="AJ1143" s="74">
        <f t="shared" si="393"/>
        <v>0</v>
      </c>
      <c r="AK1143" s="74">
        <f t="shared" si="394"/>
        <v>0</v>
      </c>
      <c r="AL1143" s="73" t="str">
        <f t="shared" si="388"/>
        <v>所</v>
      </c>
      <c r="AM1143" s="73" t="str">
        <f>IF($F1143="學生",VLOOKUP($H1143,系所名稱!$B$1:$D$122,3,FALSE),"非在校生")</f>
        <v>國企</v>
      </c>
      <c r="AN1143" s="74" t="str">
        <f t="shared" si="389"/>
        <v>國企所</v>
      </c>
      <c r="AO1143" s="74" t="str">
        <f t="shared" si="390"/>
        <v>國企所</v>
      </c>
    </row>
    <row r="1144" spans="1:41">
      <c r="A1144" t="s">
        <v>5615</v>
      </c>
      <c r="B1144" t="s">
        <v>5616</v>
      </c>
      <c r="C1144" t="s">
        <v>5617</v>
      </c>
      <c r="D1144" t="s">
        <v>21</v>
      </c>
      <c r="E1144" t="s">
        <v>5618</v>
      </c>
      <c r="F1144" t="s">
        <v>23</v>
      </c>
      <c r="G1144" t="s">
        <v>137</v>
      </c>
      <c r="H1144" t="s">
        <v>138</v>
      </c>
      <c r="I1144" t="s">
        <v>50</v>
      </c>
      <c r="J1144">
        <v>983469300</v>
      </c>
      <c r="K1144" t="s">
        <v>5619</v>
      </c>
      <c r="L1144" t="s">
        <v>28</v>
      </c>
      <c r="M1144" t="s">
        <v>30</v>
      </c>
      <c r="N1144" t="s">
        <v>4952</v>
      </c>
      <c r="P1144" t="s">
        <v>29</v>
      </c>
      <c r="R1144" t="s">
        <v>5385</v>
      </c>
      <c r="S1144" t="s">
        <v>5620</v>
      </c>
      <c r="T1144" t="s">
        <v>5621</v>
      </c>
      <c r="U1144">
        <v>6</v>
      </c>
      <c r="V1144" t="s">
        <v>5386</v>
      </c>
      <c r="W1144" t="s">
        <v>5387</v>
      </c>
      <c r="X1144" s="25" t="s">
        <v>5388</v>
      </c>
      <c r="Y1144">
        <v>2</v>
      </c>
      <c r="Z1144">
        <v>107</v>
      </c>
      <c r="AA1144">
        <v>1</v>
      </c>
      <c r="AB1144">
        <v>1</v>
      </c>
      <c r="AC1144">
        <v>10</v>
      </c>
      <c r="AD1144" t="s">
        <v>29</v>
      </c>
      <c r="AE1144" s="74" t="str">
        <f t="shared" si="378"/>
        <v>r06323061詹苡晴</v>
      </c>
      <c r="AF1144" s="74">
        <f t="shared" si="391"/>
        <v>0</v>
      </c>
      <c r="AG1144" s="74">
        <f t="shared" si="379"/>
        <v>1</v>
      </c>
      <c r="AH1144" s="74">
        <f t="shared" si="387"/>
        <v>10</v>
      </c>
      <c r="AI1144" s="74">
        <f t="shared" si="392"/>
        <v>0</v>
      </c>
      <c r="AJ1144" s="74">
        <f t="shared" si="393"/>
        <v>0</v>
      </c>
      <c r="AK1144" s="74">
        <f t="shared" si="394"/>
        <v>0</v>
      </c>
      <c r="AL1144" s="73" t="str">
        <f t="shared" si="388"/>
        <v>所</v>
      </c>
      <c r="AM1144" s="73" t="str">
        <f>IF($F1144="學生",VLOOKUP($H1144,系所名稱!$B$1:$D$122,3,FALSE),"非在校生")</f>
        <v>其他</v>
      </c>
      <c r="AN1144" s="74" t="str">
        <f t="shared" si="389"/>
        <v>其他系所</v>
      </c>
      <c r="AO1144" s="74" t="str">
        <f t="shared" si="390"/>
        <v>其他系所</v>
      </c>
    </row>
    <row r="1145" spans="1:41">
      <c r="A1145" t="s">
        <v>4152</v>
      </c>
      <c r="B1145" t="s">
        <v>4201</v>
      </c>
      <c r="C1145" t="s">
        <v>4202</v>
      </c>
      <c r="D1145" t="s">
        <v>38</v>
      </c>
      <c r="E1145" t="s">
        <v>2877</v>
      </c>
      <c r="F1145" t="s">
        <v>23</v>
      </c>
      <c r="G1145" t="s">
        <v>24</v>
      </c>
      <c r="H1145" t="s">
        <v>257</v>
      </c>
      <c r="I1145" t="s">
        <v>50</v>
      </c>
      <c r="J1145">
        <v>939888923</v>
      </c>
      <c r="K1145" t="s">
        <v>4203</v>
      </c>
      <c r="L1145" t="s">
        <v>28</v>
      </c>
      <c r="M1145" t="s">
        <v>29</v>
      </c>
      <c r="N1145">
        <f>IF($R1145="網路報名",IF($P1145="否",1,0),0)</f>
        <v>0</v>
      </c>
      <c r="O1145">
        <f>IF($R1145="網路報名",IF($P1145="是",1,0),0)</f>
        <v>0</v>
      </c>
      <c r="P1145" t="s">
        <v>29</v>
      </c>
      <c r="R1145" t="s">
        <v>3467</v>
      </c>
      <c r="T1145" t="s">
        <v>4204</v>
      </c>
      <c r="U1145">
        <f>IF($R1145="志工",$AC1145*2,IF($R1145="網路報名",$AC1145,0))</f>
        <v>0</v>
      </c>
      <c r="V1145" t="s">
        <v>5002</v>
      </c>
      <c r="W1145" t="s">
        <v>5004</v>
      </c>
      <c r="X1145" s="25" t="s">
        <v>3816</v>
      </c>
      <c r="Y1145">
        <v>2</v>
      </c>
      <c r="Z1145">
        <v>107</v>
      </c>
      <c r="AA1145">
        <v>1</v>
      </c>
      <c r="AB1145">
        <v>1</v>
      </c>
      <c r="AC1145">
        <v>10</v>
      </c>
      <c r="AE1145" s="74" t="str">
        <f t="shared" si="378"/>
        <v>r07723059鄒峻安</v>
      </c>
      <c r="AF1145" s="74">
        <f t="shared" si="391"/>
        <v>0</v>
      </c>
      <c r="AG1145" s="74">
        <f t="shared" si="379"/>
        <v>0</v>
      </c>
      <c r="AH1145" s="74">
        <f t="shared" si="387"/>
        <v>0</v>
      </c>
      <c r="AI1145" s="74">
        <f t="shared" si="392"/>
        <v>0</v>
      </c>
      <c r="AJ1145" s="74">
        <f t="shared" si="393"/>
        <v>1</v>
      </c>
      <c r="AK1145" s="74">
        <f t="shared" si="394"/>
        <v>0</v>
      </c>
      <c r="AL1145" s="73" t="str">
        <f t="shared" si="388"/>
        <v>所</v>
      </c>
      <c r="AM1145" s="73" t="str">
        <f>IF($F1145="學生",VLOOKUP($H1145,系所名稱!$B$1:$D$122,3,FALSE),"非在校生")</f>
        <v>財金</v>
      </c>
      <c r="AN1145" s="74" t="str">
        <f t="shared" si="389"/>
        <v>財金所</v>
      </c>
      <c r="AO1145" s="74" t="str">
        <f t="shared" si="390"/>
        <v>財金所</v>
      </c>
    </row>
    <row r="1146" spans="1:41">
      <c r="A1146" t="s">
        <v>5658</v>
      </c>
      <c r="B1146" t="s">
        <v>4201</v>
      </c>
      <c r="C1146" t="s">
        <v>4202</v>
      </c>
      <c r="D1146" t="s">
        <v>38</v>
      </c>
      <c r="E1146" t="s">
        <v>2877</v>
      </c>
      <c r="F1146" t="s">
        <v>23</v>
      </c>
      <c r="G1146" t="s">
        <v>24</v>
      </c>
      <c r="H1146" t="s">
        <v>257</v>
      </c>
      <c r="I1146" t="s">
        <v>50</v>
      </c>
      <c r="J1146">
        <v>939888923</v>
      </c>
      <c r="K1146" t="s">
        <v>4203</v>
      </c>
      <c r="L1146" t="s">
        <v>28</v>
      </c>
      <c r="M1146" t="s">
        <v>29</v>
      </c>
      <c r="N1146" t="s">
        <v>4952</v>
      </c>
      <c r="P1146" t="s">
        <v>29</v>
      </c>
      <c r="R1146" t="s">
        <v>1045</v>
      </c>
      <c r="T1146" t="s">
        <v>4204</v>
      </c>
      <c r="U1146">
        <v>6</v>
      </c>
      <c r="V1146" t="s">
        <v>5386</v>
      </c>
      <c r="W1146" t="s">
        <v>5387</v>
      </c>
      <c r="X1146" s="25" t="s">
        <v>5388</v>
      </c>
      <c r="Y1146">
        <v>2</v>
      </c>
      <c r="Z1146">
        <v>107</v>
      </c>
      <c r="AA1146">
        <v>1</v>
      </c>
      <c r="AB1146">
        <v>1</v>
      </c>
      <c r="AC1146">
        <v>10</v>
      </c>
      <c r="AE1146" s="74" t="str">
        <f t="shared" si="378"/>
        <v>r07723059鄒峻安</v>
      </c>
      <c r="AF1146" s="74">
        <f t="shared" si="391"/>
        <v>0</v>
      </c>
      <c r="AG1146" s="74">
        <f t="shared" si="379"/>
        <v>0</v>
      </c>
      <c r="AH1146" s="74">
        <f t="shared" si="387"/>
        <v>0</v>
      </c>
      <c r="AI1146" s="74">
        <f t="shared" si="392"/>
        <v>0</v>
      </c>
      <c r="AJ1146" s="74">
        <f t="shared" si="393"/>
        <v>1</v>
      </c>
      <c r="AK1146" s="74">
        <f t="shared" si="394"/>
        <v>0</v>
      </c>
      <c r="AL1146" s="73" t="str">
        <f t="shared" si="388"/>
        <v>所</v>
      </c>
      <c r="AM1146" s="73" t="str">
        <f>IF($F1146="學生",VLOOKUP($H1146,系所名稱!$B$1:$D$122,3,FALSE),"非在校生")</f>
        <v>財金</v>
      </c>
      <c r="AN1146" s="74" t="str">
        <f t="shared" si="389"/>
        <v>財金所</v>
      </c>
      <c r="AO1146" s="74" t="str">
        <f t="shared" si="390"/>
        <v>財金所</v>
      </c>
    </row>
    <row r="1147" spans="1:41">
      <c r="B1147" t="s">
        <v>5193</v>
      </c>
      <c r="F1147" t="s">
        <v>5235</v>
      </c>
      <c r="G1147" t="s">
        <v>5236</v>
      </c>
      <c r="I1147" t="s">
        <v>5243</v>
      </c>
      <c r="P1147" t="s">
        <v>29</v>
      </c>
      <c r="R1147" t="s">
        <v>5008</v>
      </c>
      <c r="T1147" t="s">
        <v>2767</v>
      </c>
      <c r="V1147" t="s">
        <v>5232</v>
      </c>
      <c r="W1147" t="s">
        <v>5233</v>
      </c>
      <c r="X1147" s="25" t="s">
        <v>5234</v>
      </c>
      <c r="Y1147">
        <v>2</v>
      </c>
      <c r="Z1147">
        <v>107</v>
      </c>
      <c r="AA1147">
        <v>1</v>
      </c>
      <c r="AB1147">
        <v>0</v>
      </c>
      <c r="AC1147">
        <v>0</v>
      </c>
      <c r="AE1147" s="74" t="str">
        <f t="shared" si="378"/>
        <v>其他雍惟畬</v>
      </c>
      <c r="AF1147" s="74">
        <f t="shared" si="391"/>
        <v>0</v>
      </c>
      <c r="AG1147" s="74">
        <f t="shared" si="379"/>
        <v>1</v>
      </c>
      <c r="AH1147" s="74">
        <f t="shared" si="387"/>
        <v>0</v>
      </c>
      <c r="AI1147" s="74">
        <f t="shared" si="392"/>
        <v>0</v>
      </c>
      <c r="AJ1147" s="74">
        <f t="shared" si="393"/>
        <v>0</v>
      </c>
      <c r="AK1147" s="74">
        <f t="shared" si="394"/>
        <v>0</v>
      </c>
      <c r="AL1147" s="73" t="str">
        <f t="shared" si="388"/>
        <v>其他</v>
      </c>
      <c r="AM1147" s="73" t="str">
        <f>IF($F1147="學生",VLOOKUP($H1147,系所名稱!$B$1:$D$122,3,FALSE),"非在校生")</f>
        <v>非在校生</v>
      </c>
      <c r="AN1147" s="74" t="str">
        <f t="shared" si="389"/>
        <v>其他</v>
      </c>
      <c r="AO1147" s="74" t="str">
        <f t="shared" si="390"/>
        <v>其他</v>
      </c>
    </row>
    <row r="1148" spans="1:41">
      <c r="A1148" t="s">
        <v>2839</v>
      </c>
      <c r="B1148" t="s">
        <v>2840</v>
      </c>
      <c r="C1148" t="s">
        <v>2841</v>
      </c>
      <c r="D1148" t="s">
        <v>38</v>
      </c>
      <c r="E1148" t="s">
        <v>2842</v>
      </c>
      <c r="F1148" t="s">
        <v>23</v>
      </c>
      <c r="G1148" t="s">
        <v>24</v>
      </c>
      <c r="H1148" t="s">
        <v>76</v>
      </c>
      <c r="I1148" t="s">
        <v>41</v>
      </c>
      <c r="J1148">
        <v>973251929</v>
      </c>
      <c r="K1148" t="s">
        <v>2843</v>
      </c>
      <c r="L1148" t="s">
        <v>28</v>
      </c>
      <c r="M1148" t="s">
        <v>29</v>
      </c>
      <c r="N1148">
        <f>IF($R1148="網路報名",IF($P1148="否",1,0),0)</f>
        <v>1</v>
      </c>
      <c r="O1148">
        <f>IF($R1148="網路報名",IF($P1148="是",1,0),0)</f>
        <v>0</v>
      </c>
      <c r="P1148" t="s">
        <v>2822</v>
      </c>
      <c r="R1148" t="s">
        <v>2775</v>
      </c>
      <c r="S1148" t="s">
        <v>2844</v>
      </c>
      <c r="T1148" t="s">
        <v>2845</v>
      </c>
      <c r="U1148">
        <f>IF($R1148="志工",$AC1148*2,IF($R1148="網路報名",$AC1148,0))</f>
        <v>10</v>
      </c>
      <c r="V1148" t="s">
        <v>5002</v>
      </c>
      <c r="W1148" t="s">
        <v>5004</v>
      </c>
      <c r="X1148" s="25" t="s">
        <v>3292</v>
      </c>
      <c r="Y1148">
        <v>2</v>
      </c>
      <c r="Z1148">
        <v>107</v>
      </c>
      <c r="AA1148">
        <v>1</v>
      </c>
      <c r="AB1148">
        <v>1</v>
      </c>
      <c r="AC1148">
        <v>10</v>
      </c>
      <c r="AD1148" t="s">
        <v>29</v>
      </c>
      <c r="AE1148" s="74" t="str">
        <f t="shared" si="378"/>
        <v>b04702010廖文豪</v>
      </c>
      <c r="AF1148" s="74">
        <f t="shared" si="391"/>
        <v>1</v>
      </c>
      <c r="AG1148" s="74">
        <f t="shared" si="379"/>
        <v>0</v>
      </c>
      <c r="AH1148" s="74">
        <f t="shared" si="387"/>
        <v>0</v>
      </c>
      <c r="AI1148" s="74">
        <f t="shared" si="392"/>
        <v>1</v>
      </c>
      <c r="AJ1148" s="74">
        <f t="shared" si="393"/>
        <v>0</v>
      </c>
      <c r="AK1148" s="74">
        <f t="shared" si="394"/>
        <v>0</v>
      </c>
      <c r="AL1148" s="73" t="str">
        <f t="shared" si="388"/>
        <v>系</v>
      </c>
      <c r="AM1148" s="73" t="str">
        <f>IF($F1148="學生",VLOOKUP($H1148,系所名稱!$B$1:$D$122,3,FALSE),"非在校生")</f>
        <v>會計</v>
      </c>
      <c r="AN1148" s="74" t="str">
        <f t="shared" si="389"/>
        <v>會計系</v>
      </c>
      <c r="AO1148" s="74" t="str">
        <f t="shared" si="390"/>
        <v>會計系</v>
      </c>
    </row>
    <row r="1149" spans="1:41">
      <c r="A1149" t="s">
        <v>5473</v>
      </c>
      <c r="B1149" t="s">
        <v>2840</v>
      </c>
      <c r="C1149" t="s">
        <v>2841</v>
      </c>
      <c r="D1149" t="s">
        <v>38</v>
      </c>
      <c r="E1149" t="s">
        <v>2842</v>
      </c>
      <c r="F1149" t="s">
        <v>23</v>
      </c>
      <c r="G1149" t="s">
        <v>24</v>
      </c>
      <c r="H1149" t="s">
        <v>76</v>
      </c>
      <c r="I1149" t="s">
        <v>41</v>
      </c>
      <c r="J1149">
        <v>973251929</v>
      </c>
      <c r="K1149" t="s">
        <v>2843</v>
      </c>
      <c r="L1149" t="s">
        <v>28</v>
      </c>
      <c r="M1149" t="s">
        <v>29</v>
      </c>
      <c r="N1149" t="s">
        <v>4952</v>
      </c>
      <c r="P1149" t="s">
        <v>5457</v>
      </c>
      <c r="R1149" t="s">
        <v>5385</v>
      </c>
      <c r="S1149" t="s">
        <v>2844</v>
      </c>
      <c r="T1149" t="s">
        <v>2845</v>
      </c>
      <c r="U1149">
        <v>6</v>
      </c>
      <c r="V1149" t="s">
        <v>5386</v>
      </c>
      <c r="W1149" t="s">
        <v>5387</v>
      </c>
      <c r="X1149" s="25" t="s">
        <v>5388</v>
      </c>
      <c r="Y1149">
        <v>2</v>
      </c>
      <c r="Z1149">
        <v>107</v>
      </c>
      <c r="AA1149">
        <v>1</v>
      </c>
      <c r="AB1149">
        <v>1</v>
      </c>
      <c r="AC1149">
        <v>10</v>
      </c>
      <c r="AE1149" s="74" t="str">
        <f t="shared" si="378"/>
        <v>b04702010廖文豪</v>
      </c>
      <c r="AF1149" s="74">
        <f t="shared" si="391"/>
        <v>1</v>
      </c>
      <c r="AG1149" s="74">
        <f t="shared" si="379"/>
        <v>0</v>
      </c>
      <c r="AH1149" s="74">
        <f t="shared" si="387"/>
        <v>0</v>
      </c>
      <c r="AI1149" s="74">
        <f t="shared" si="392"/>
        <v>1</v>
      </c>
      <c r="AJ1149" s="74">
        <f t="shared" si="393"/>
        <v>0</v>
      </c>
      <c r="AK1149" s="74">
        <f t="shared" si="394"/>
        <v>0</v>
      </c>
      <c r="AL1149" s="73" t="str">
        <f t="shared" si="388"/>
        <v>系</v>
      </c>
      <c r="AM1149" s="73" t="str">
        <f>IF($F1149="學生",VLOOKUP($H1149,系所名稱!$B$1:$D$122,3,FALSE),"非在校生")</f>
        <v>會計</v>
      </c>
      <c r="AN1149" s="74" t="str">
        <f t="shared" si="389"/>
        <v>會計系</v>
      </c>
      <c r="AO1149" s="74" t="str">
        <f t="shared" si="390"/>
        <v>會計系</v>
      </c>
    </row>
    <row r="1150" spans="1:41">
      <c r="A1150" s="78" t="s">
        <v>1606</v>
      </c>
      <c r="B1150" t="s">
        <v>1607</v>
      </c>
      <c r="C1150" t="s">
        <v>1608</v>
      </c>
      <c r="D1150" t="s">
        <v>38</v>
      </c>
      <c r="E1150" t="s">
        <v>1609</v>
      </c>
      <c r="F1150" t="s">
        <v>23</v>
      </c>
      <c r="G1150" t="s">
        <v>24</v>
      </c>
      <c r="H1150" t="s">
        <v>40</v>
      </c>
      <c r="I1150" t="s">
        <v>50</v>
      </c>
      <c r="J1150">
        <v>935559337</v>
      </c>
      <c r="K1150" t="s">
        <v>1610</v>
      </c>
      <c r="L1150" t="s">
        <v>28</v>
      </c>
      <c r="M1150" t="s">
        <v>30</v>
      </c>
      <c r="N1150">
        <f>IF($R1150="網路報名",IF($P1150="否",1,0),0)</f>
        <v>1</v>
      </c>
      <c r="O1150">
        <f>IF($R1150="網路報名",IF($P1150="是",1,0),0)</f>
        <v>0</v>
      </c>
      <c r="P1150" t="s">
        <v>30</v>
      </c>
      <c r="R1150" t="s">
        <v>31</v>
      </c>
      <c r="S1150" t="s">
        <v>1611</v>
      </c>
      <c r="T1150" t="s">
        <v>1612</v>
      </c>
      <c r="U1150">
        <f>IF($R1150="志工",$AC1150*2,IF($R1150="網路報名",$AC1150,0))</f>
        <v>10</v>
      </c>
      <c r="V1150" t="s">
        <v>5002</v>
      </c>
      <c r="W1150" t="s">
        <v>5004</v>
      </c>
      <c r="X1150" s="25" t="s">
        <v>1567</v>
      </c>
      <c r="Y1150">
        <v>2</v>
      </c>
      <c r="Z1150">
        <v>107</v>
      </c>
      <c r="AA1150">
        <v>1</v>
      </c>
      <c r="AB1150">
        <v>1</v>
      </c>
      <c r="AC1150">
        <v>10</v>
      </c>
      <c r="AE1150" s="74" t="str">
        <f t="shared" si="378"/>
        <v>r07724059廖宇祥</v>
      </c>
      <c r="AF1150" s="74">
        <f t="shared" si="391"/>
        <v>1</v>
      </c>
      <c r="AG1150" s="74">
        <f t="shared" si="379"/>
        <v>0</v>
      </c>
      <c r="AH1150" s="74">
        <f t="shared" ref="AH1150:AH1181" si="395">IF(R1150="志工",AC1150*2,IF(AG1150=1,AC1150,0))</f>
        <v>0</v>
      </c>
      <c r="AI1150" s="74">
        <f t="shared" si="392"/>
        <v>1</v>
      </c>
      <c r="AJ1150" s="74">
        <f t="shared" si="393"/>
        <v>0</v>
      </c>
      <c r="AK1150" s="74">
        <f t="shared" si="394"/>
        <v>0</v>
      </c>
      <c r="AL1150" s="73" t="str">
        <f t="shared" si="388"/>
        <v>所</v>
      </c>
      <c r="AM1150" s="73" t="str">
        <f>IF($F1150="學生",VLOOKUP($H1150,系所名稱!$B$1:$D$122,3,FALSE),"非在校生")</f>
        <v>國企</v>
      </c>
      <c r="AN1150" s="74" t="str">
        <f t="shared" si="389"/>
        <v>國企所</v>
      </c>
      <c r="AO1150" s="74" t="str">
        <f t="shared" si="390"/>
        <v>國企所</v>
      </c>
    </row>
    <row r="1151" spans="1:41">
      <c r="A1151" t="s">
        <v>2023</v>
      </c>
      <c r="B1151" t="s">
        <v>1607</v>
      </c>
      <c r="C1151" t="s">
        <v>1608</v>
      </c>
      <c r="D1151" t="s">
        <v>38</v>
      </c>
      <c r="E1151" t="s">
        <v>1609</v>
      </c>
      <c r="F1151" t="s">
        <v>23</v>
      </c>
      <c r="G1151" t="s">
        <v>24</v>
      </c>
      <c r="H1151" t="s">
        <v>40</v>
      </c>
      <c r="I1151" t="s">
        <v>50</v>
      </c>
      <c r="J1151">
        <v>935559337</v>
      </c>
      <c r="K1151" t="s">
        <v>1610</v>
      </c>
      <c r="L1151" t="s">
        <v>28</v>
      </c>
      <c r="M1151" t="s">
        <v>30</v>
      </c>
      <c r="N1151">
        <f>IF($R1151="網路報名",IF($P1151="否",1,0),0)</f>
        <v>1</v>
      </c>
      <c r="O1151">
        <f>IF($R1151="網路報名",IF($P1151="是",1,0),0)</f>
        <v>0</v>
      </c>
      <c r="P1151" t="s">
        <v>30</v>
      </c>
      <c r="R1151" t="s">
        <v>2021</v>
      </c>
      <c r="S1151" t="s">
        <v>1611</v>
      </c>
      <c r="T1151" t="s">
        <v>1612</v>
      </c>
      <c r="U1151">
        <f>IF($R1151="志工",$AC1151*2,IF($R1151="網路報名",$AC1151,0))</f>
        <v>10</v>
      </c>
      <c r="V1151" t="s">
        <v>5002</v>
      </c>
      <c r="W1151" t="s">
        <v>5004</v>
      </c>
      <c r="X1151" s="25" t="s">
        <v>1996</v>
      </c>
      <c r="Y1151">
        <v>2</v>
      </c>
      <c r="Z1151">
        <v>107</v>
      </c>
      <c r="AA1151">
        <v>1</v>
      </c>
      <c r="AB1151">
        <v>1</v>
      </c>
      <c r="AC1151">
        <v>10</v>
      </c>
      <c r="AD1151" t="s">
        <v>30</v>
      </c>
      <c r="AE1151" s="74" t="str">
        <f t="shared" si="378"/>
        <v>r07724059廖宇祥</v>
      </c>
      <c r="AF1151" s="74">
        <f t="shared" si="391"/>
        <v>1</v>
      </c>
      <c r="AG1151" s="74">
        <f t="shared" si="379"/>
        <v>0</v>
      </c>
      <c r="AH1151" s="74">
        <f t="shared" si="395"/>
        <v>0</v>
      </c>
      <c r="AI1151" s="74">
        <f t="shared" si="392"/>
        <v>1</v>
      </c>
      <c r="AJ1151" s="74">
        <f t="shared" si="393"/>
        <v>0</v>
      </c>
      <c r="AK1151" s="74">
        <f t="shared" si="394"/>
        <v>0</v>
      </c>
      <c r="AL1151" s="73" t="str">
        <f t="shared" si="388"/>
        <v>所</v>
      </c>
      <c r="AM1151" s="73" t="str">
        <f>IF($F1151="學生",VLOOKUP($H1151,系所名稱!$B$1:$D$122,3,FALSE),"非在校生")</f>
        <v>國企</v>
      </c>
      <c r="AN1151" s="74" t="str">
        <f t="shared" si="389"/>
        <v>國企所</v>
      </c>
      <c r="AO1151" s="74" t="str">
        <f t="shared" si="390"/>
        <v>國企所</v>
      </c>
    </row>
    <row r="1152" spans="1:41">
      <c r="A1152" t="s">
        <v>2846</v>
      </c>
      <c r="B1152" t="s">
        <v>4942</v>
      </c>
      <c r="C1152" t="s">
        <v>1608</v>
      </c>
      <c r="D1152" t="s">
        <v>38</v>
      </c>
      <c r="E1152" t="s">
        <v>1609</v>
      </c>
      <c r="F1152" t="s">
        <v>23</v>
      </c>
      <c r="G1152" t="s">
        <v>24</v>
      </c>
      <c r="H1152" t="s">
        <v>40</v>
      </c>
      <c r="I1152" t="s">
        <v>50</v>
      </c>
      <c r="J1152">
        <v>935559337</v>
      </c>
      <c r="K1152" t="s">
        <v>1610</v>
      </c>
      <c r="L1152" t="s">
        <v>28</v>
      </c>
      <c r="M1152" t="s">
        <v>30</v>
      </c>
      <c r="N1152">
        <f>IF($R1152="網路報名",IF($P1152="否",1,0),0)</f>
        <v>1</v>
      </c>
      <c r="O1152">
        <f>IF($R1152="網路報名",IF($P1152="是",1,0),0)</f>
        <v>0</v>
      </c>
      <c r="P1152" t="s">
        <v>2822</v>
      </c>
      <c r="R1152" t="s">
        <v>2778</v>
      </c>
      <c r="S1152" t="s">
        <v>1611</v>
      </c>
      <c r="T1152" t="s">
        <v>1612</v>
      </c>
      <c r="U1152">
        <f>IF($R1152="志工",$AC1152*2,IF($R1152="網路報名",$AC1152,0))</f>
        <v>10</v>
      </c>
      <c r="V1152" t="s">
        <v>5002</v>
      </c>
      <c r="W1152" t="s">
        <v>5004</v>
      </c>
      <c r="X1152" s="25" t="s">
        <v>3292</v>
      </c>
      <c r="Y1152">
        <v>2</v>
      </c>
      <c r="Z1152">
        <v>107</v>
      </c>
      <c r="AA1152">
        <v>1</v>
      </c>
      <c r="AB1152">
        <v>1</v>
      </c>
      <c r="AC1152">
        <v>10</v>
      </c>
      <c r="AD1152" t="s">
        <v>30</v>
      </c>
      <c r="AE1152" s="74" t="str">
        <f t="shared" si="378"/>
        <v>r07724059廖宇祥</v>
      </c>
      <c r="AF1152" s="74">
        <f t="shared" si="391"/>
        <v>1</v>
      </c>
      <c r="AG1152" s="74">
        <f t="shared" si="379"/>
        <v>0</v>
      </c>
      <c r="AH1152" s="74">
        <f t="shared" si="395"/>
        <v>0</v>
      </c>
      <c r="AI1152" s="74">
        <f t="shared" si="392"/>
        <v>1</v>
      </c>
      <c r="AJ1152" s="74">
        <f t="shared" si="393"/>
        <v>0</v>
      </c>
      <c r="AK1152" s="74">
        <f t="shared" si="394"/>
        <v>0</v>
      </c>
      <c r="AL1152" s="73" t="str">
        <f t="shared" si="388"/>
        <v>所</v>
      </c>
      <c r="AM1152" s="73" t="str">
        <f>IF($F1152="學生",VLOOKUP($H1152,系所名稱!$B$1:$D$122,3,FALSE),"非在校生")</f>
        <v>國企</v>
      </c>
      <c r="AN1152" s="74" t="str">
        <f t="shared" si="389"/>
        <v>國企所</v>
      </c>
      <c r="AO1152" s="74" t="str">
        <f t="shared" si="390"/>
        <v>國企所</v>
      </c>
    </row>
    <row r="1153" spans="1:41">
      <c r="A1153" s="22" t="s">
        <v>5832</v>
      </c>
      <c r="B1153" t="s">
        <v>1607</v>
      </c>
      <c r="C1153" t="s">
        <v>1608</v>
      </c>
      <c r="D1153" t="s">
        <v>38</v>
      </c>
      <c r="E1153" t="s">
        <v>1609</v>
      </c>
      <c r="F1153" t="s">
        <v>23</v>
      </c>
      <c r="G1153" t="s">
        <v>24</v>
      </c>
      <c r="H1153" t="s">
        <v>40</v>
      </c>
      <c r="I1153" t="s">
        <v>50</v>
      </c>
      <c r="J1153">
        <v>935559337</v>
      </c>
      <c r="K1153" t="s">
        <v>1610</v>
      </c>
      <c r="L1153" t="s">
        <v>28</v>
      </c>
      <c r="M1153" t="s">
        <v>30</v>
      </c>
      <c r="T1153" t="s">
        <v>1612</v>
      </c>
      <c r="V1153" t="s">
        <v>5833</v>
      </c>
      <c r="W1153" t="s">
        <v>5837</v>
      </c>
      <c r="Y1153">
        <v>2</v>
      </c>
      <c r="Z1153">
        <v>107</v>
      </c>
      <c r="AE1153" s="74" t="str">
        <f t="shared" si="378"/>
        <v>r07724059廖宇祥</v>
      </c>
      <c r="AF1153" s="74"/>
      <c r="AG1153" s="74">
        <f t="shared" si="379"/>
        <v>0</v>
      </c>
      <c r="AH1153" s="74">
        <f t="shared" si="395"/>
        <v>0</v>
      </c>
      <c r="AI1153" s="74">
        <v>-3</v>
      </c>
      <c r="AJ1153" s="74"/>
      <c r="AK1153" s="74"/>
      <c r="AL1153" s="73" t="str">
        <f t="shared" si="388"/>
        <v>所</v>
      </c>
      <c r="AM1153" s="73" t="str">
        <f>IF($F1153="學生",VLOOKUP($H1153,系所名稱!$B$1:$D$122,3,FALSE),"非在校生")</f>
        <v>國企</v>
      </c>
      <c r="AN1153" s="74" t="str">
        <f t="shared" si="389"/>
        <v>國企所</v>
      </c>
      <c r="AO1153" s="74" t="str">
        <f t="shared" si="390"/>
        <v>國企所</v>
      </c>
    </row>
    <row r="1154" spans="1:41">
      <c r="A1154" t="s">
        <v>1162</v>
      </c>
      <c r="B1154" t="s">
        <v>1163</v>
      </c>
      <c r="C1154" t="s">
        <v>1164</v>
      </c>
      <c r="D1154" t="s">
        <v>38</v>
      </c>
      <c r="E1154" t="s">
        <v>1165</v>
      </c>
      <c r="F1154" t="s">
        <v>23</v>
      </c>
      <c r="G1154" t="s">
        <v>24</v>
      </c>
      <c r="H1154" t="s">
        <v>187</v>
      </c>
      <c r="I1154" t="s">
        <v>41</v>
      </c>
      <c r="J1154">
        <v>976256822</v>
      </c>
      <c r="K1154" t="s">
        <v>1166</v>
      </c>
      <c r="L1154" t="s">
        <v>28</v>
      </c>
      <c r="M1154" t="s">
        <v>30</v>
      </c>
      <c r="N1154">
        <f>IF($R1154="網路報名",IF($P1154="否",1,0),0)</f>
        <v>0</v>
      </c>
      <c r="O1154">
        <f>IF($R1154="網路報名",IF($P1154="是",1,0),0)</f>
        <v>1</v>
      </c>
      <c r="P1154" t="s">
        <v>29</v>
      </c>
      <c r="R1154" t="s">
        <v>1063</v>
      </c>
      <c r="S1154" t="s">
        <v>131</v>
      </c>
      <c r="T1154" t="s">
        <v>1167</v>
      </c>
      <c r="U1154">
        <f>IF($R1154="志工",$AC1154*2,IF($R1154="網路報名",$AC1154,0))</f>
        <v>10</v>
      </c>
      <c r="V1154" t="s">
        <v>5002</v>
      </c>
      <c r="W1154" t="s">
        <v>5004</v>
      </c>
      <c r="X1154" s="25" t="s">
        <v>1065</v>
      </c>
      <c r="Y1154">
        <v>2</v>
      </c>
      <c r="Z1154">
        <v>107</v>
      </c>
      <c r="AA1154">
        <v>1</v>
      </c>
      <c r="AB1154">
        <v>1</v>
      </c>
      <c r="AC1154">
        <v>10</v>
      </c>
      <c r="AD1154" t="s">
        <v>29</v>
      </c>
      <c r="AE1154" s="74" t="str">
        <f t="shared" ref="AE1154:AE1217" si="396">CONCATENATE($T1154,$B1154)</f>
        <v>b05701151廖守三</v>
      </c>
      <c r="AF1154" s="74">
        <f t="shared" ref="AF1154:AF1185" si="397">IF($R1154="網路報名",IF($P1154="否",1,0),0)</f>
        <v>0</v>
      </c>
      <c r="AG1154" s="74">
        <f t="shared" ref="AG1154:AG1217" si="398">IF(OR($R1154="網路報名",$R1154="邀請制"),IF($P1154="是",1,0),0)</f>
        <v>1</v>
      </c>
      <c r="AH1154" s="74">
        <f t="shared" si="395"/>
        <v>10</v>
      </c>
      <c r="AI1154" s="74">
        <f t="shared" ref="AI1154:AI1185" si="399">IF(AB1154=1,IF(AF1154=1,1,0),0)</f>
        <v>0</v>
      </c>
      <c r="AJ1154" s="74">
        <f t="shared" ref="AJ1154:AJ1185" si="400">IF(R1154="現場報名",1,0)</f>
        <v>0</v>
      </c>
      <c r="AK1154" s="74">
        <f t="shared" ref="AK1154:AK1185" si="401">IF(R1154="志工",1,0)</f>
        <v>0</v>
      </c>
      <c r="AL1154" s="73" t="str">
        <f t="shared" si="388"/>
        <v>系</v>
      </c>
      <c r="AM1154" s="73" t="str">
        <f>IF($F1154="學生",VLOOKUP($H1154,系所名稱!$B$1:$D$122,3,FALSE),"非在校生")</f>
        <v>工管</v>
      </c>
      <c r="AN1154" s="74" t="str">
        <f t="shared" si="389"/>
        <v>工管系</v>
      </c>
      <c r="AO1154" s="74" t="str">
        <f t="shared" si="390"/>
        <v>工管系</v>
      </c>
    </row>
    <row r="1155" spans="1:41">
      <c r="A1155" t="s">
        <v>127</v>
      </c>
      <c r="B1155" t="s">
        <v>128</v>
      </c>
      <c r="C1155" t="s">
        <v>129</v>
      </c>
      <c r="D1155" t="s">
        <v>21</v>
      </c>
      <c r="E1155" t="s">
        <v>83</v>
      </c>
      <c r="F1155" t="s">
        <v>23</v>
      </c>
      <c r="G1155" t="s">
        <v>67</v>
      </c>
      <c r="H1155" t="s">
        <v>68</v>
      </c>
      <c r="I1155" t="s">
        <v>41</v>
      </c>
      <c r="J1155">
        <v>932598932</v>
      </c>
      <c r="K1155" t="s">
        <v>130</v>
      </c>
      <c r="L1155" t="s">
        <v>28</v>
      </c>
      <c r="M1155" t="s">
        <v>29</v>
      </c>
      <c r="N1155">
        <f>IF($R1155="網路報名",IF($P1155="否",1,0),0)</f>
        <v>0</v>
      </c>
      <c r="O1155">
        <f>IF($R1155="網路報名",IF($P1155="是",1,0),0)</f>
        <v>1</v>
      </c>
      <c r="P1155" t="s">
        <v>29</v>
      </c>
      <c r="R1155" t="s">
        <v>31</v>
      </c>
      <c r="S1155" t="s">
        <v>131</v>
      </c>
      <c r="T1155" t="s">
        <v>132</v>
      </c>
      <c r="U1155">
        <f>IF($R1155="志工",$AC1155*2,IF($R1155="網路報名",$AC1155,0))</f>
        <v>10</v>
      </c>
      <c r="V1155" t="s">
        <v>5002</v>
      </c>
      <c r="W1155" t="s">
        <v>5004</v>
      </c>
      <c r="X1155" s="25" t="s">
        <v>289</v>
      </c>
      <c r="Y1155">
        <v>2</v>
      </c>
      <c r="Z1155">
        <v>107</v>
      </c>
      <c r="AA1155">
        <v>1</v>
      </c>
      <c r="AB1155">
        <v>1</v>
      </c>
      <c r="AC1155">
        <v>10</v>
      </c>
      <c r="AD1155" t="s">
        <v>30</v>
      </c>
      <c r="AE1155" s="74" t="str">
        <f t="shared" si="396"/>
        <v>b06610051廖宜萱</v>
      </c>
      <c r="AF1155" s="74">
        <f t="shared" si="397"/>
        <v>0</v>
      </c>
      <c r="AG1155" s="74">
        <f t="shared" si="398"/>
        <v>1</v>
      </c>
      <c r="AH1155" s="74">
        <f t="shared" si="395"/>
        <v>10</v>
      </c>
      <c r="AI1155" s="74">
        <f t="shared" si="399"/>
        <v>0</v>
      </c>
      <c r="AJ1155" s="74">
        <f t="shared" si="400"/>
        <v>0</v>
      </c>
      <c r="AK1155" s="74">
        <f t="shared" si="401"/>
        <v>0</v>
      </c>
      <c r="AL1155" s="73" t="str">
        <f t="shared" si="388"/>
        <v>系</v>
      </c>
      <c r="AM1155" s="73" t="str">
        <f>IF($F1155="學生",VLOOKUP($H1155,系所名稱!$B$1:$D$122,3,FALSE),"非在校生")</f>
        <v>其他</v>
      </c>
      <c r="AN1155" s="74" t="str">
        <f t="shared" si="389"/>
        <v>其他系所</v>
      </c>
      <c r="AO1155" s="74" t="str">
        <f t="shared" si="390"/>
        <v>其他系所</v>
      </c>
    </row>
    <row r="1156" spans="1:41">
      <c r="B1156" t="s">
        <v>128</v>
      </c>
      <c r="C1156" t="s">
        <v>129</v>
      </c>
      <c r="D1156" t="s">
        <v>21</v>
      </c>
      <c r="E1156" t="s">
        <v>1978</v>
      </c>
      <c r="F1156" t="s">
        <v>23</v>
      </c>
      <c r="G1156" t="s">
        <v>67</v>
      </c>
      <c r="H1156" t="s">
        <v>68</v>
      </c>
      <c r="I1156" t="s">
        <v>41</v>
      </c>
      <c r="J1156">
        <v>932598932</v>
      </c>
      <c r="K1156" t="s">
        <v>130</v>
      </c>
      <c r="L1156" t="s">
        <v>277</v>
      </c>
      <c r="M1156" t="s">
        <v>29</v>
      </c>
      <c r="N1156">
        <f>IF($R1156="網路報名",IF($P1156="否",1,0),0)</f>
        <v>0</v>
      </c>
      <c r="O1156">
        <f>IF($R1156="網路報名",IF($P1156="是",1,0),0)</f>
        <v>0</v>
      </c>
      <c r="P1156" t="s">
        <v>29</v>
      </c>
      <c r="R1156" t="s">
        <v>216</v>
      </c>
      <c r="T1156" t="s">
        <v>277</v>
      </c>
      <c r="U1156">
        <f>IF($R1156="志工",$AC1156*2,IF($R1156="網路報名",$AC1156,0))</f>
        <v>0</v>
      </c>
      <c r="V1156" t="s">
        <v>5002</v>
      </c>
      <c r="W1156" t="s">
        <v>5004</v>
      </c>
      <c r="X1156" s="25" t="s">
        <v>1567</v>
      </c>
      <c r="Y1156">
        <v>2</v>
      </c>
      <c r="Z1156">
        <v>107</v>
      </c>
      <c r="AA1156">
        <v>1</v>
      </c>
      <c r="AB1156">
        <v>1</v>
      </c>
      <c r="AC1156">
        <v>10</v>
      </c>
      <c r="AE1156" s="74" t="str">
        <f t="shared" si="396"/>
        <v>其他廖宜萱</v>
      </c>
      <c r="AF1156" s="74">
        <f t="shared" si="397"/>
        <v>0</v>
      </c>
      <c r="AG1156" s="74">
        <f t="shared" si="398"/>
        <v>0</v>
      </c>
      <c r="AH1156" s="74">
        <f t="shared" si="395"/>
        <v>0</v>
      </c>
      <c r="AI1156" s="74">
        <f t="shared" si="399"/>
        <v>0</v>
      </c>
      <c r="AJ1156" s="74">
        <f t="shared" si="400"/>
        <v>1</v>
      </c>
      <c r="AK1156" s="74">
        <f t="shared" si="401"/>
        <v>0</v>
      </c>
      <c r="AL1156" s="73" t="str">
        <f t="shared" si="388"/>
        <v>系</v>
      </c>
      <c r="AM1156" s="73" t="str">
        <f>IF($F1156="學生",VLOOKUP($H1156,系所名稱!$B$1:$D$122,3,FALSE),"非在校生")</f>
        <v>其他</v>
      </c>
      <c r="AN1156" s="74" t="str">
        <f t="shared" si="389"/>
        <v>其他系所</v>
      </c>
      <c r="AO1156" s="74" t="str">
        <f t="shared" si="390"/>
        <v>其他系所</v>
      </c>
    </row>
    <row r="1157" spans="1:41">
      <c r="A1157" t="s">
        <v>5680</v>
      </c>
      <c r="B1157" t="s">
        <v>128</v>
      </c>
      <c r="C1157" t="s">
        <v>129</v>
      </c>
      <c r="D1157" t="s">
        <v>21</v>
      </c>
      <c r="E1157" t="s">
        <v>83</v>
      </c>
      <c r="F1157" t="s">
        <v>23</v>
      </c>
      <c r="G1157" t="s">
        <v>67</v>
      </c>
      <c r="H1157" t="s">
        <v>68</v>
      </c>
      <c r="I1157" t="s">
        <v>41</v>
      </c>
      <c r="J1157">
        <v>932598932</v>
      </c>
      <c r="K1157" t="s">
        <v>130</v>
      </c>
      <c r="L1157" t="s">
        <v>28</v>
      </c>
      <c r="M1157" t="s">
        <v>29</v>
      </c>
      <c r="N1157" t="s">
        <v>4952</v>
      </c>
      <c r="P1157" t="s">
        <v>29</v>
      </c>
      <c r="R1157" t="s">
        <v>31</v>
      </c>
      <c r="S1157" t="s">
        <v>131</v>
      </c>
      <c r="T1157" t="s">
        <v>132</v>
      </c>
      <c r="U1157">
        <v>6</v>
      </c>
      <c r="V1157" t="s">
        <v>719</v>
      </c>
      <c r="W1157" t="s">
        <v>5004</v>
      </c>
      <c r="X1157" s="25" t="s">
        <v>5679</v>
      </c>
      <c r="Y1157">
        <v>2</v>
      </c>
      <c r="Z1157">
        <v>107</v>
      </c>
      <c r="AA1157">
        <v>1</v>
      </c>
      <c r="AB1157">
        <v>1</v>
      </c>
      <c r="AC1157">
        <v>10</v>
      </c>
      <c r="AD1157" t="s">
        <v>30</v>
      </c>
      <c r="AE1157" s="74" t="str">
        <f t="shared" si="396"/>
        <v>b06610051廖宜萱</v>
      </c>
      <c r="AF1157" s="74">
        <f t="shared" si="397"/>
        <v>0</v>
      </c>
      <c r="AG1157" s="74">
        <f t="shared" si="398"/>
        <v>1</v>
      </c>
      <c r="AH1157" s="74">
        <f t="shared" si="395"/>
        <v>10</v>
      </c>
      <c r="AI1157" s="74">
        <f t="shared" si="399"/>
        <v>0</v>
      </c>
      <c r="AJ1157" s="74">
        <f t="shared" si="400"/>
        <v>0</v>
      </c>
      <c r="AK1157" s="74">
        <f t="shared" si="401"/>
        <v>0</v>
      </c>
      <c r="AL1157" s="73" t="str">
        <f t="shared" si="388"/>
        <v>系</v>
      </c>
      <c r="AM1157" s="73" t="str">
        <f>IF($F1157="學生",VLOOKUP($H1157,系所名稱!$B$1:$D$122,3,FALSE),"非在校生")</f>
        <v>其他</v>
      </c>
      <c r="AN1157" s="74" t="str">
        <f t="shared" si="389"/>
        <v>其他系所</v>
      </c>
      <c r="AO1157" s="74" t="str">
        <f t="shared" si="390"/>
        <v>其他系所</v>
      </c>
    </row>
    <row r="1158" spans="1:41">
      <c r="A1158" t="s">
        <v>6576</v>
      </c>
      <c r="B1158" t="s">
        <v>128</v>
      </c>
      <c r="C1158" t="s">
        <v>129</v>
      </c>
      <c r="D1158" t="s">
        <v>21</v>
      </c>
      <c r="E1158" t="s">
        <v>83</v>
      </c>
      <c r="F1158" t="s">
        <v>23</v>
      </c>
      <c r="G1158" t="s">
        <v>67</v>
      </c>
      <c r="H1158" t="s">
        <v>68</v>
      </c>
      <c r="I1158" t="s">
        <v>41</v>
      </c>
      <c r="J1158">
        <v>932598932</v>
      </c>
      <c r="K1158" t="s">
        <v>130</v>
      </c>
      <c r="L1158" t="s">
        <v>28</v>
      </c>
      <c r="M1158" t="s">
        <v>29</v>
      </c>
      <c r="N1158" t="s">
        <v>4952</v>
      </c>
      <c r="P1158" t="s">
        <v>29</v>
      </c>
      <c r="R1158" t="s">
        <v>5919</v>
      </c>
      <c r="S1158" t="s">
        <v>6577</v>
      </c>
      <c r="T1158" t="s">
        <v>132</v>
      </c>
      <c r="U1158">
        <v>6</v>
      </c>
      <c r="V1158" t="s">
        <v>5002</v>
      </c>
      <c r="W1158" t="s">
        <v>6687</v>
      </c>
      <c r="X1158" s="25" t="s">
        <v>6702</v>
      </c>
      <c r="Y1158">
        <v>2</v>
      </c>
      <c r="Z1158">
        <v>10</v>
      </c>
      <c r="AA1158">
        <v>1</v>
      </c>
      <c r="AB1158">
        <v>107</v>
      </c>
      <c r="AC1158">
        <v>10</v>
      </c>
      <c r="AD1158" t="s">
        <v>30</v>
      </c>
      <c r="AE1158" s="74" t="str">
        <f t="shared" si="396"/>
        <v>b06610051廖宜萱</v>
      </c>
      <c r="AF1158" s="74">
        <f t="shared" si="397"/>
        <v>0</v>
      </c>
      <c r="AG1158" s="74">
        <f t="shared" si="398"/>
        <v>1</v>
      </c>
      <c r="AH1158" s="74">
        <f t="shared" si="395"/>
        <v>10</v>
      </c>
      <c r="AI1158" s="74">
        <f t="shared" si="399"/>
        <v>0</v>
      </c>
      <c r="AJ1158" s="74">
        <f t="shared" si="400"/>
        <v>0</v>
      </c>
      <c r="AK1158" s="74">
        <f t="shared" si="401"/>
        <v>0</v>
      </c>
      <c r="AL1158" s="73" t="str">
        <f t="shared" si="388"/>
        <v>系</v>
      </c>
      <c r="AM1158" s="73" t="str">
        <f>IF($F1158="學生",VLOOKUP($H1158,系所名稱!$B$1:$D$122,3,FALSE),"非在校生")</f>
        <v>其他</v>
      </c>
      <c r="AN1158" s="74" t="str">
        <f t="shared" si="389"/>
        <v>其他系所</v>
      </c>
      <c r="AO1158" s="74" t="str">
        <f t="shared" si="390"/>
        <v>其他系所</v>
      </c>
    </row>
    <row r="1159" spans="1:41">
      <c r="A1159" t="s">
        <v>3228</v>
      </c>
      <c r="B1159" t="s">
        <v>3229</v>
      </c>
      <c r="C1159" t="s">
        <v>3230</v>
      </c>
      <c r="D1159" t="s">
        <v>21</v>
      </c>
      <c r="E1159" t="s">
        <v>2341</v>
      </c>
      <c r="F1159" t="s">
        <v>23</v>
      </c>
      <c r="G1159" t="s">
        <v>24</v>
      </c>
      <c r="H1159" t="s">
        <v>40</v>
      </c>
      <c r="I1159" t="s">
        <v>50</v>
      </c>
      <c r="J1159">
        <v>981370906</v>
      </c>
      <c r="K1159" t="s">
        <v>3231</v>
      </c>
      <c r="L1159" t="s">
        <v>28</v>
      </c>
      <c r="M1159" t="s">
        <v>29</v>
      </c>
      <c r="N1159">
        <f>IF($R1159="網路報名",IF($P1159="否",1,0),0)</f>
        <v>0</v>
      </c>
      <c r="O1159">
        <f>IF($R1159="網路報名",IF($P1159="是",1,0),0)</f>
        <v>0</v>
      </c>
      <c r="P1159" t="s">
        <v>29</v>
      </c>
      <c r="R1159" t="s">
        <v>1045</v>
      </c>
      <c r="T1159" t="s">
        <v>3232</v>
      </c>
      <c r="U1159">
        <f>IF($R1159="志工",$AC1159*2,IF($R1159="網路報名",$AC1159,0))</f>
        <v>0</v>
      </c>
      <c r="V1159" t="s">
        <v>5002</v>
      </c>
      <c r="W1159" t="s">
        <v>5004</v>
      </c>
      <c r="X1159" s="25" t="s">
        <v>3292</v>
      </c>
      <c r="Y1159">
        <v>2</v>
      </c>
      <c r="Z1159">
        <v>107</v>
      </c>
      <c r="AA1159">
        <v>1</v>
      </c>
      <c r="AB1159">
        <v>1</v>
      </c>
      <c r="AC1159">
        <v>10</v>
      </c>
      <c r="AE1159" s="74" t="str">
        <f t="shared" si="396"/>
        <v>r07724058廖柏鳴</v>
      </c>
      <c r="AF1159" s="74">
        <f t="shared" si="397"/>
        <v>0</v>
      </c>
      <c r="AG1159" s="74">
        <f t="shared" si="398"/>
        <v>0</v>
      </c>
      <c r="AH1159" s="74">
        <f t="shared" si="395"/>
        <v>0</v>
      </c>
      <c r="AI1159" s="74">
        <f t="shared" si="399"/>
        <v>0</v>
      </c>
      <c r="AJ1159" s="74">
        <f t="shared" si="400"/>
        <v>1</v>
      </c>
      <c r="AK1159" s="74">
        <f t="shared" si="401"/>
        <v>0</v>
      </c>
      <c r="AL1159" s="73" t="str">
        <f t="shared" si="388"/>
        <v>所</v>
      </c>
      <c r="AM1159" s="73" t="str">
        <f>IF($F1159="學生",VLOOKUP($H1159,系所名稱!$B$1:$D$122,3,FALSE),"非在校生")</f>
        <v>國企</v>
      </c>
      <c r="AN1159" s="74" t="str">
        <f t="shared" si="389"/>
        <v>國企所</v>
      </c>
      <c r="AO1159" s="74" t="str">
        <f t="shared" si="390"/>
        <v>國企所</v>
      </c>
    </row>
    <row r="1160" spans="1:41">
      <c r="A1160" t="s">
        <v>4170</v>
      </c>
      <c r="B1160" t="s">
        <v>3229</v>
      </c>
      <c r="C1160" t="s">
        <v>3230</v>
      </c>
      <c r="D1160" t="s">
        <v>38</v>
      </c>
      <c r="E1160" t="s">
        <v>2341</v>
      </c>
      <c r="F1160" t="s">
        <v>23</v>
      </c>
      <c r="G1160" t="s">
        <v>24</v>
      </c>
      <c r="H1160" t="s">
        <v>40</v>
      </c>
      <c r="I1160" t="s">
        <v>50</v>
      </c>
      <c r="J1160">
        <v>981370906</v>
      </c>
      <c r="K1160" t="s">
        <v>3231</v>
      </c>
      <c r="L1160" t="s">
        <v>28</v>
      </c>
      <c r="M1160" t="s">
        <v>29</v>
      </c>
      <c r="N1160">
        <f>IF($R1160="網路報名",IF($P1160="否",1,0),0)</f>
        <v>0</v>
      </c>
      <c r="O1160">
        <f>IF($R1160="網路報名",IF($P1160="是",1,0),0)</f>
        <v>0</v>
      </c>
      <c r="P1160" t="s">
        <v>29</v>
      </c>
      <c r="R1160" t="s">
        <v>4180</v>
      </c>
      <c r="T1160" t="s">
        <v>3232</v>
      </c>
      <c r="U1160">
        <f>IF($R1160="志工",$AC1160*2,IF($R1160="網路報名",$AC1160,0))</f>
        <v>0</v>
      </c>
      <c r="V1160" t="s">
        <v>5002</v>
      </c>
      <c r="W1160" t="s">
        <v>5004</v>
      </c>
      <c r="X1160" s="25" t="s">
        <v>3816</v>
      </c>
      <c r="Y1160">
        <v>2</v>
      </c>
      <c r="Z1160">
        <v>107</v>
      </c>
      <c r="AA1160">
        <v>1</v>
      </c>
      <c r="AB1160">
        <v>1</v>
      </c>
      <c r="AC1160">
        <v>10</v>
      </c>
      <c r="AE1160" s="74" t="str">
        <f t="shared" si="396"/>
        <v>r07724058廖柏鳴</v>
      </c>
      <c r="AF1160" s="74">
        <f t="shared" si="397"/>
        <v>0</v>
      </c>
      <c r="AG1160" s="74">
        <f t="shared" si="398"/>
        <v>0</v>
      </c>
      <c r="AH1160" s="74">
        <f t="shared" si="395"/>
        <v>0</v>
      </c>
      <c r="AI1160" s="74">
        <f t="shared" si="399"/>
        <v>0</v>
      </c>
      <c r="AJ1160" s="74">
        <f t="shared" si="400"/>
        <v>1</v>
      </c>
      <c r="AK1160" s="74">
        <f t="shared" si="401"/>
        <v>0</v>
      </c>
      <c r="AL1160" s="73" t="str">
        <f t="shared" si="388"/>
        <v>所</v>
      </c>
      <c r="AM1160" s="73" t="str">
        <f>IF($F1160="學生",VLOOKUP($H1160,系所名稱!$B$1:$D$122,3,FALSE),"非在校生")</f>
        <v>國企</v>
      </c>
      <c r="AN1160" s="74" t="str">
        <f t="shared" si="389"/>
        <v>國企所</v>
      </c>
      <c r="AO1160" s="74" t="str">
        <f t="shared" si="390"/>
        <v>國企所</v>
      </c>
    </row>
    <row r="1161" spans="1:41">
      <c r="A1161" t="s">
        <v>5622</v>
      </c>
      <c r="B1161" t="s">
        <v>5623</v>
      </c>
      <c r="C1161" t="s">
        <v>5624</v>
      </c>
      <c r="D1161" t="s">
        <v>38</v>
      </c>
      <c r="E1161" t="s">
        <v>5625</v>
      </c>
      <c r="F1161" t="s">
        <v>23</v>
      </c>
      <c r="G1161" t="s">
        <v>24</v>
      </c>
      <c r="H1161" t="s">
        <v>246</v>
      </c>
      <c r="I1161" t="s">
        <v>41</v>
      </c>
      <c r="J1161">
        <v>958116364</v>
      </c>
      <c r="K1161" t="s">
        <v>5626</v>
      </c>
      <c r="L1161" t="s">
        <v>28</v>
      </c>
      <c r="M1161" t="s">
        <v>30</v>
      </c>
      <c r="N1161" t="s">
        <v>4952</v>
      </c>
      <c r="P1161" t="s">
        <v>29</v>
      </c>
      <c r="R1161" t="s">
        <v>5385</v>
      </c>
      <c r="S1161" t="s">
        <v>5627</v>
      </c>
      <c r="T1161" t="s">
        <v>5628</v>
      </c>
      <c r="U1161">
        <v>6</v>
      </c>
      <c r="V1161" t="s">
        <v>5386</v>
      </c>
      <c r="W1161" t="s">
        <v>5387</v>
      </c>
      <c r="X1161" s="25" t="s">
        <v>5388</v>
      </c>
      <c r="Y1161">
        <v>2</v>
      </c>
      <c r="Z1161">
        <v>107</v>
      </c>
      <c r="AA1161">
        <v>1</v>
      </c>
      <c r="AB1161">
        <v>1</v>
      </c>
      <c r="AC1161">
        <v>10</v>
      </c>
      <c r="AE1161" s="74" t="str">
        <f t="shared" si="396"/>
        <v>b07701244廖韋凱</v>
      </c>
      <c r="AF1161" s="74">
        <f t="shared" si="397"/>
        <v>0</v>
      </c>
      <c r="AG1161" s="74">
        <f t="shared" si="398"/>
        <v>1</v>
      </c>
      <c r="AH1161" s="74">
        <f t="shared" si="395"/>
        <v>10</v>
      </c>
      <c r="AI1161" s="74">
        <f t="shared" si="399"/>
        <v>0</v>
      </c>
      <c r="AJ1161" s="74">
        <f t="shared" si="400"/>
        <v>0</v>
      </c>
      <c r="AK1161" s="74">
        <f t="shared" si="401"/>
        <v>0</v>
      </c>
      <c r="AL1161" s="73" t="str">
        <f t="shared" si="388"/>
        <v>系</v>
      </c>
      <c r="AM1161" s="73" t="str">
        <f>IF($F1161="學生",VLOOKUP($H1161,系所名稱!$B$1:$D$122,3,FALSE),"非在校生")</f>
        <v>工管</v>
      </c>
      <c r="AN1161" s="74" t="str">
        <f t="shared" si="389"/>
        <v>工管系</v>
      </c>
      <c r="AO1161" s="74" t="str">
        <f t="shared" si="390"/>
        <v>工管系</v>
      </c>
    </row>
    <row r="1162" spans="1:41">
      <c r="A1162" t="s">
        <v>6589</v>
      </c>
      <c r="B1162" t="s">
        <v>6590</v>
      </c>
      <c r="C1162" t="s">
        <v>6591</v>
      </c>
      <c r="D1162" t="s">
        <v>38</v>
      </c>
      <c r="E1162" t="s">
        <v>1523</v>
      </c>
      <c r="F1162" t="s">
        <v>23</v>
      </c>
      <c r="G1162" t="s">
        <v>99</v>
      </c>
      <c r="H1162" t="s">
        <v>4257</v>
      </c>
      <c r="I1162" t="s">
        <v>41</v>
      </c>
      <c r="J1162">
        <v>952704922</v>
      </c>
      <c r="K1162" t="s">
        <v>6592</v>
      </c>
      <c r="L1162" t="s">
        <v>28</v>
      </c>
      <c r="M1162" t="s">
        <v>29</v>
      </c>
      <c r="N1162" t="s">
        <v>4952</v>
      </c>
      <c r="P1162" t="s">
        <v>29</v>
      </c>
      <c r="R1162" t="s">
        <v>5919</v>
      </c>
      <c r="S1162" t="s">
        <v>508</v>
      </c>
      <c r="T1162" t="s">
        <v>6593</v>
      </c>
      <c r="U1162">
        <v>6</v>
      </c>
      <c r="V1162" t="s">
        <v>5002</v>
      </c>
      <c r="W1162" t="s">
        <v>6687</v>
      </c>
      <c r="X1162" s="25" t="s">
        <v>6702</v>
      </c>
      <c r="Y1162">
        <v>2</v>
      </c>
      <c r="Z1162">
        <v>10</v>
      </c>
      <c r="AA1162">
        <v>1</v>
      </c>
      <c r="AB1162">
        <v>107</v>
      </c>
      <c r="AC1162">
        <v>10</v>
      </c>
      <c r="AD1162" t="s">
        <v>30</v>
      </c>
      <c r="AE1162" s="74" t="str">
        <f t="shared" si="396"/>
        <v>b05203008廖哲宏</v>
      </c>
      <c r="AF1162" s="74">
        <f t="shared" si="397"/>
        <v>0</v>
      </c>
      <c r="AG1162" s="74">
        <f t="shared" si="398"/>
        <v>1</v>
      </c>
      <c r="AH1162" s="74">
        <f t="shared" si="395"/>
        <v>10</v>
      </c>
      <c r="AI1162" s="74">
        <f t="shared" si="399"/>
        <v>0</v>
      </c>
      <c r="AJ1162" s="74">
        <f t="shared" si="400"/>
        <v>0</v>
      </c>
      <c r="AK1162" s="74">
        <f t="shared" si="401"/>
        <v>0</v>
      </c>
      <c r="AL1162" s="73" t="str">
        <f t="shared" si="388"/>
        <v>系</v>
      </c>
      <c r="AM1162" s="73" t="str">
        <f>IF($F1162="學生",VLOOKUP($H1162,系所名稱!$B$1:$D$122,3,FALSE),"非在校生")</f>
        <v>其他</v>
      </c>
      <c r="AN1162" s="74" t="str">
        <f t="shared" si="389"/>
        <v>其他系所</v>
      </c>
      <c r="AO1162" s="74" t="str">
        <f t="shared" si="390"/>
        <v>其他系所</v>
      </c>
    </row>
    <row r="1163" spans="1:41">
      <c r="A1163" t="s">
        <v>3747</v>
      </c>
      <c r="B1163" t="s">
        <v>3748</v>
      </c>
      <c r="C1163" t="s">
        <v>3749</v>
      </c>
      <c r="D1163" t="s">
        <v>21</v>
      </c>
      <c r="E1163" t="s">
        <v>3750</v>
      </c>
      <c r="F1163" t="s">
        <v>23</v>
      </c>
      <c r="G1163" t="s">
        <v>682</v>
      </c>
      <c r="H1163" t="s">
        <v>683</v>
      </c>
      <c r="I1163" t="s">
        <v>50</v>
      </c>
      <c r="J1163">
        <v>921509231</v>
      </c>
      <c r="K1163" t="s">
        <v>3751</v>
      </c>
      <c r="L1163" t="s">
        <v>28</v>
      </c>
      <c r="M1163" t="s">
        <v>30</v>
      </c>
      <c r="N1163">
        <f t="shared" ref="N1163:N1169" si="402">IF($R1163="網路報名",IF($P1163="否",1,0),0)</f>
        <v>0</v>
      </c>
      <c r="O1163">
        <f t="shared" ref="O1163:O1169" si="403">IF($R1163="網路報名",IF($P1163="是",1,0),0)</f>
        <v>1</v>
      </c>
      <c r="P1163" t="s">
        <v>29</v>
      </c>
      <c r="R1163" t="s">
        <v>31</v>
      </c>
      <c r="S1163" t="s">
        <v>2416</v>
      </c>
      <c r="T1163" t="s">
        <v>3752</v>
      </c>
      <c r="U1163">
        <f t="shared" ref="U1163:U1169" si="404">IF($R1163="志工",$AC1163*2,IF($R1163="網路報名",$AC1163,0))</f>
        <v>10</v>
      </c>
      <c r="V1163" t="s">
        <v>5002</v>
      </c>
      <c r="W1163" t="s">
        <v>5004</v>
      </c>
      <c r="X1163" s="25" t="s">
        <v>3481</v>
      </c>
      <c r="Y1163">
        <v>2</v>
      </c>
      <c r="Z1163">
        <v>107</v>
      </c>
      <c r="AA1163">
        <v>1</v>
      </c>
      <c r="AB1163">
        <v>1</v>
      </c>
      <c r="AC1163">
        <v>10</v>
      </c>
      <c r="AD1163" t="s">
        <v>2783</v>
      </c>
      <c r="AE1163" s="74" t="str">
        <f t="shared" si="396"/>
        <v>r06848035廖書荷</v>
      </c>
      <c r="AF1163" s="74">
        <f t="shared" si="397"/>
        <v>0</v>
      </c>
      <c r="AG1163" s="74">
        <f t="shared" si="398"/>
        <v>1</v>
      </c>
      <c r="AH1163" s="74">
        <f t="shared" si="395"/>
        <v>10</v>
      </c>
      <c r="AI1163" s="74">
        <f t="shared" si="399"/>
        <v>0</v>
      </c>
      <c r="AJ1163" s="74">
        <f t="shared" si="400"/>
        <v>0</v>
      </c>
      <c r="AK1163" s="74">
        <f t="shared" si="401"/>
        <v>0</v>
      </c>
      <c r="AL1163" s="73" t="str">
        <f t="shared" si="388"/>
        <v>所</v>
      </c>
      <c r="AM1163" s="73" t="str">
        <f>IF($F1163="學生",VLOOKUP($H1163,系所名稱!$B$1:$D$122,3,FALSE),"非在校生")</f>
        <v>其他</v>
      </c>
      <c r="AN1163" s="74" t="str">
        <f t="shared" si="389"/>
        <v>其他系所</v>
      </c>
      <c r="AO1163" s="74" t="str">
        <f t="shared" si="390"/>
        <v>其他系所</v>
      </c>
    </row>
    <row r="1164" spans="1:41">
      <c r="A1164" t="s">
        <v>4152</v>
      </c>
      <c r="B1164" t="s">
        <v>4205</v>
      </c>
      <c r="C1164" t="s">
        <v>4206</v>
      </c>
      <c r="D1164" t="s">
        <v>38</v>
      </c>
      <c r="E1164" t="s">
        <v>749</v>
      </c>
      <c r="F1164" t="s">
        <v>23</v>
      </c>
      <c r="G1164" t="s">
        <v>24</v>
      </c>
      <c r="H1164" t="s">
        <v>187</v>
      </c>
      <c r="I1164" t="s">
        <v>41</v>
      </c>
      <c r="J1164">
        <v>988710169</v>
      </c>
      <c r="L1164" t="s">
        <v>28</v>
      </c>
      <c r="M1164" t="s">
        <v>29</v>
      </c>
      <c r="N1164">
        <f t="shared" si="402"/>
        <v>0</v>
      </c>
      <c r="O1164">
        <f t="shared" si="403"/>
        <v>0</v>
      </c>
      <c r="P1164" t="s">
        <v>29</v>
      </c>
      <c r="R1164" t="s">
        <v>4180</v>
      </c>
      <c r="T1164" t="s">
        <v>4207</v>
      </c>
      <c r="U1164">
        <f t="shared" si="404"/>
        <v>0</v>
      </c>
      <c r="V1164" t="s">
        <v>5002</v>
      </c>
      <c r="W1164" t="s">
        <v>5004</v>
      </c>
      <c r="X1164" s="25" t="s">
        <v>3816</v>
      </c>
      <c r="Y1164">
        <v>2</v>
      </c>
      <c r="Z1164">
        <v>107</v>
      </c>
      <c r="AA1164">
        <v>1</v>
      </c>
      <c r="AB1164">
        <v>1</v>
      </c>
      <c r="AC1164">
        <v>10</v>
      </c>
      <c r="AE1164" s="74" t="str">
        <f t="shared" si="396"/>
        <v>b05701153廖海蘋</v>
      </c>
      <c r="AF1164" s="74">
        <f t="shared" si="397"/>
        <v>0</v>
      </c>
      <c r="AG1164" s="74">
        <f t="shared" si="398"/>
        <v>0</v>
      </c>
      <c r="AH1164" s="74">
        <f t="shared" si="395"/>
        <v>0</v>
      </c>
      <c r="AI1164" s="74">
        <f t="shared" si="399"/>
        <v>0</v>
      </c>
      <c r="AJ1164" s="74">
        <f t="shared" si="400"/>
        <v>1</v>
      </c>
      <c r="AK1164" s="74">
        <f t="shared" si="401"/>
        <v>0</v>
      </c>
      <c r="AL1164" s="73" t="str">
        <f t="shared" si="388"/>
        <v>系</v>
      </c>
      <c r="AM1164" s="73" t="str">
        <f>IF($F1164="學生",VLOOKUP($H1164,系所名稱!$B$1:$D$122,3,FALSE),"非在校生")</f>
        <v>工管</v>
      </c>
      <c r="AN1164" s="74" t="str">
        <f t="shared" si="389"/>
        <v>工管系</v>
      </c>
      <c r="AO1164" s="74" t="str">
        <f t="shared" si="390"/>
        <v>工管系</v>
      </c>
    </row>
    <row r="1165" spans="1:41">
      <c r="A1165" t="s">
        <v>2267</v>
      </c>
      <c r="B1165" t="s">
        <v>2268</v>
      </c>
      <c r="C1165" t="s">
        <v>2269</v>
      </c>
      <c r="D1165" t="s">
        <v>38</v>
      </c>
      <c r="E1165" t="s">
        <v>2270</v>
      </c>
      <c r="F1165" t="s">
        <v>177</v>
      </c>
      <c r="J1165">
        <v>937931456</v>
      </c>
      <c r="K1165" t="s">
        <v>2271</v>
      </c>
      <c r="L1165" t="s">
        <v>28</v>
      </c>
      <c r="M1165" t="s">
        <v>30</v>
      </c>
      <c r="N1165">
        <f t="shared" si="402"/>
        <v>0</v>
      </c>
      <c r="O1165">
        <f t="shared" si="403"/>
        <v>1</v>
      </c>
      <c r="P1165" t="s">
        <v>29</v>
      </c>
      <c r="R1165" t="s">
        <v>2017</v>
      </c>
      <c r="S1165" t="s">
        <v>2272</v>
      </c>
      <c r="T1165" t="s">
        <v>2273</v>
      </c>
      <c r="U1165">
        <f t="shared" si="404"/>
        <v>10</v>
      </c>
      <c r="V1165" t="s">
        <v>5002</v>
      </c>
      <c r="W1165" t="s">
        <v>5004</v>
      </c>
      <c r="X1165" s="25" t="s">
        <v>1996</v>
      </c>
      <c r="Y1165">
        <v>2</v>
      </c>
      <c r="Z1165">
        <v>107</v>
      </c>
      <c r="AA1165">
        <v>1</v>
      </c>
      <c r="AB1165">
        <v>1</v>
      </c>
      <c r="AC1165">
        <v>10</v>
      </c>
      <c r="AD1165" t="s">
        <v>29</v>
      </c>
      <c r="AE1165" s="74" t="str">
        <f t="shared" si="396"/>
        <v>asd1592583廖偉淵</v>
      </c>
      <c r="AF1165" s="74">
        <f t="shared" si="397"/>
        <v>0</v>
      </c>
      <c r="AG1165" s="74">
        <f t="shared" si="398"/>
        <v>1</v>
      </c>
      <c r="AH1165" s="74">
        <f t="shared" si="395"/>
        <v>10</v>
      </c>
      <c r="AI1165" s="74">
        <f t="shared" si="399"/>
        <v>0</v>
      </c>
      <c r="AJ1165" s="74">
        <f t="shared" si="400"/>
        <v>0</v>
      </c>
      <c r="AK1165" s="74">
        <f t="shared" si="401"/>
        <v>0</v>
      </c>
      <c r="AL1165" s="73" t="str">
        <f t="shared" si="388"/>
        <v>其他</v>
      </c>
      <c r="AM1165" s="73" t="str">
        <f>IF($F1165="學生",VLOOKUP($H1165,系所名稱!$B$1:$D$122,3,FALSE),"非在校生")</f>
        <v>非在校生</v>
      </c>
      <c r="AN1165" s="74" t="str">
        <f t="shared" si="389"/>
        <v>其他</v>
      </c>
      <c r="AO1165" s="74" t="str">
        <f t="shared" si="390"/>
        <v>其他</v>
      </c>
    </row>
    <row r="1166" spans="1:41">
      <c r="A1166" t="s">
        <v>2267</v>
      </c>
      <c r="B1166" t="s">
        <v>2268</v>
      </c>
      <c r="C1166" t="s">
        <v>2269</v>
      </c>
      <c r="D1166" t="s">
        <v>38</v>
      </c>
      <c r="E1166" t="s">
        <v>2270</v>
      </c>
      <c r="F1166" t="s">
        <v>177</v>
      </c>
      <c r="J1166">
        <v>937931456</v>
      </c>
      <c r="K1166" t="s">
        <v>2271</v>
      </c>
      <c r="L1166" t="s">
        <v>28</v>
      </c>
      <c r="M1166" t="s">
        <v>30</v>
      </c>
      <c r="N1166">
        <f t="shared" si="402"/>
        <v>0</v>
      </c>
      <c r="O1166">
        <f t="shared" si="403"/>
        <v>1</v>
      </c>
      <c r="P1166" t="s">
        <v>29</v>
      </c>
      <c r="R1166" t="s">
        <v>2775</v>
      </c>
      <c r="S1166" t="s">
        <v>2272</v>
      </c>
      <c r="T1166" t="s">
        <v>2273</v>
      </c>
      <c r="U1166">
        <f t="shared" si="404"/>
        <v>10</v>
      </c>
      <c r="V1166" t="s">
        <v>5002</v>
      </c>
      <c r="W1166" t="s">
        <v>5004</v>
      </c>
      <c r="X1166" s="25" t="s">
        <v>3292</v>
      </c>
      <c r="Y1166">
        <v>2</v>
      </c>
      <c r="Z1166">
        <v>107</v>
      </c>
      <c r="AA1166">
        <v>1</v>
      </c>
      <c r="AB1166">
        <v>1</v>
      </c>
      <c r="AC1166">
        <v>10</v>
      </c>
      <c r="AD1166" t="s">
        <v>2783</v>
      </c>
      <c r="AE1166" s="74" t="str">
        <f t="shared" si="396"/>
        <v>asd1592583廖偉淵</v>
      </c>
      <c r="AF1166" s="74">
        <f t="shared" si="397"/>
        <v>0</v>
      </c>
      <c r="AG1166" s="74">
        <f t="shared" si="398"/>
        <v>1</v>
      </c>
      <c r="AH1166" s="74">
        <f t="shared" si="395"/>
        <v>10</v>
      </c>
      <c r="AI1166" s="74">
        <f t="shared" si="399"/>
        <v>0</v>
      </c>
      <c r="AJ1166" s="74">
        <f t="shared" si="400"/>
        <v>0</v>
      </c>
      <c r="AK1166" s="74">
        <f t="shared" si="401"/>
        <v>0</v>
      </c>
      <c r="AL1166" s="73" t="str">
        <f t="shared" si="388"/>
        <v>其他</v>
      </c>
      <c r="AM1166" s="73" t="str">
        <f>IF($F1166="學生",VLOOKUP($H1166,系所名稱!$B$1:$D$122,3,FALSE),"非在校生")</f>
        <v>非在校生</v>
      </c>
      <c r="AN1166" s="74" t="str">
        <f t="shared" si="389"/>
        <v>其他</v>
      </c>
      <c r="AO1166" s="74" t="str">
        <f t="shared" si="390"/>
        <v>其他</v>
      </c>
    </row>
    <row r="1167" spans="1:41">
      <c r="A1167" t="s">
        <v>2655</v>
      </c>
      <c r="B1167" t="s">
        <v>2671</v>
      </c>
      <c r="C1167" t="s">
        <v>2672</v>
      </c>
      <c r="D1167" t="s">
        <v>21</v>
      </c>
      <c r="E1167" t="s">
        <v>2673</v>
      </c>
      <c r="F1167" t="s">
        <v>23</v>
      </c>
      <c r="G1167" t="s">
        <v>24</v>
      </c>
      <c r="H1167" t="s">
        <v>187</v>
      </c>
      <c r="I1167" t="s">
        <v>41</v>
      </c>
      <c r="J1167">
        <v>918086850</v>
      </c>
      <c r="L1167" t="s">
        <v>28</v>
      </c>
      <c r="M1167" t="s">
        <v>29</v>
      </c>
      <c r="N1167">
        <f t="shared" si="402"/>
        <v>0</v>
      </c>
      <c r="O1167">
        <f t="shared" si="403"/>
        <v>0</v>
      </c>
      <c r="P1167" t="s">
        <v>29</v>
      </c>
      <c r="R1167" s="78" t="s">
        <v>2674</v>
      </c>
      <c r="T1167" t="s">
        <v>2675</v>
      </c>
      <c r="U1167">
        <f t="shared" si="404"/>
        <v>20</v>
      </c>
      <c r="V1167" t="s">
        <v>5002</v>
      </c>
      <c r="W1167" t="s">
        <v>5004</v>
      </c>
      <c r="X1167" s="25" t="s">
        <v>1996</v>
      </c>
      <c r="Y1167">
        <v>2</v>
      </c>
      <c r="Z1167">
        <v>107</v>
      </c>
      <c r="AA1167">
        <v>1</v>
      </c>
      <c r="AB1167">
        <v>1</v>
      </c>
      <c r="AC1167">
        <v>10</v>
      </c>
      <c r="AE1167" s="74" t="str">
        <f t="shared" si="396"/>
        <v>b06701114廖梓x</v>
      </c>
      <c r="AF1167" s="74">
        <f t="shared" si="397"/>
        <v>0</v>
      </c>
      <c r="AG1167" s="74">
        <f t="shared" si="398"/>
        <v>0</v>
      </c>
      <c r="AH1167" s="74">
        <f t="shared" si="395"/>
        <v>20</v>
      </c>
      <c r="AI1167" s="74">
        <f t="shared" si="399"/>
        <v>0</v>
      </c>
      <c r="AJ1167" s="74">
        <f t="shared" si="400"/>
        <v>0</v>
      </c>
      <c r="AK1167" s="74">
        <f t="shared" si="401"/>
        <v>1</v>
      </c>
      <c r="AL1167" s="73" t="str">
        <f t="shared" si="388"/>
        <v>系</v>
      </c>
      <c r="AM1167" s="73" t="str">
        <f>IF($F1167="學生",VLOOKUP($H1167,系所名稱!$B$1:$D$122,3,FALSE),"非在校生")</f>
        <v>工管</v>
      </c>
      <c r="AN1167" s="74" t="str">
        <f t="shared" si="389"/>
        <v>工管系</v>
      </c>
      <c r="AO1167" s="74" t="str">
        <f t="shared" si="390"/>
        <v>工管系</v>
      </c>
    </row>
    <row r="1168" spans="1:41">
      <c r="A1168" t="s">
        <v>3222</v>
      </c>
      <c r="B1168" t="s">
        <v>3223</v>
      </c>
      <c r="C1168" t="s">
        <v>2672</v>
      </c>
      <c r="D1168" t="s">
        <v>21</v>
      </c>
      <c r="E1168" t="s">
        <v>2673</v>
      </c>
      <c r="F1168" t="s">
        <v>23</v>
      </c>
      <c r="G1168" t="s">
        <v>24</v>
      </c>
      <c r="H1168" t="s">
        <v>187</v>
      </c>
      <c r="I1168" t="s">
        <v>41</v>
      </c>
      <c r="J1168">
        <v>918086850</v>
      </c>
      <c r="L1168" t="s">
        <v>28</v>
      </c>
      <c r="M1168" t="s">
        <v>29</v>
      </c>
      <c r="N1168">
        <f t="shared" si="402"/>
        <v>0</v>
      </c>
      <c r="O1168">
        <f t="shared" si="403"/>
        <v>0</v>
      </c>
      <c r="P1168" t="s">
        <v>29</v>
      </c>
      <c r="R1168" t="s">
        <v>287</v>
      </c>
      <c r="T1168" t="s">
        <v>2675</v>
      </c>
      <c r="U1168">
        <f t="shared" si="404"/>
        <v>20</v>
      </c>
      <c r="V1168" t="s">
        <v>5002</v>
      </c>
      <c r="W1168" t="s">
        <v>5004</v>
      </c>
      <c r="X1168" s="25" t="s">
        <v>3292</v>
      </c>
      <c r="Y1168">
        <v>2</v>
      </c>
      <c r="Z1168">
        <v>107</v>
      </c>
      <c r="AA1168">
        <v>1</v>
      </c>
      <c r="AB1168">
        <v>1</v>
      </c>
      <c r="AC1168">
        <v>10</v>
      </c>
      <c r="AE1168" s="74" t="str">
        <f t="shared" si="396"/>
        <v>b06701114廖梓</v>
      </c>
      <c r="AF1168" s="74">
        <f t="shared" si="397"/>
        <v>0</v>
      </c>
      <c r="AG1168" s="74">
        <f t="shared" si="398"/>
        <v>0</v>
      </c>
      <c r="AH1168" s="74">
        <f t="shared" si="395"/>
        <v>20</v>
      </c>
      <c r="AI1168" s="74">
        <f t="shared" si="399"/>
        <v>0</v>
      </c>
      <c r="AJ1168" s="74">
        <f t="shared" si="400"/>
        <v>0</v>
      </c>
      <c r="AK1168" s="74">
        <f t="shared" si="401"/>
        <v>1</v>
      </c>
      <c r="AL1168" s="73" t="str">
        <f t="shared" si="388"/>
        <v>系</v>
      </c>
      <c r="AM1168" s="73" t="str">
        <f>IF($F1168="學生",VLOOKUP($H1168,系所名稱!$B$1:$D$122,3,FALSE),"非在校生")</f>
        <v>工管</v>
      </c>
      <c r="AN1168" s="74" t="str">
        <f t="shared" si="389"/>
        <v>工管系</v>
      </c>
      <c r="AO1168" s="74" t="str">
        <f t="shared" si="390"/>
        <v>工管系</v>
      </c>
    </row>
    <row r="1169" spans="1:41">
      <c r="A1169" t="s">
        <v>3132</v>
      </c>
      <c r="B1169" t="s">
        <v>3133</v>
      </c>
      <c r="C1169" t="s">
        <v>3134</v>
      </c>
      <c r="D1169" t="s">
        <v>21</v>
      </c>
      <c r="E1169" t="s">
        <v>3135</v>
      </c>
      <c r="F1169" t="s">
        <v>23</v>
      </c>
      <c r="G1169" t="s">
        <v>137</v>
      </c>
      <c r="H1169" t="s">
        <v>138</v>
      </c>
      <c r="I1169" t="s">
        <v>41</v>
      </c>
      <c r="J1169">
        <v>919411672</v>
      </c>
      <c r="K1169" t="s">
        <v>3136</v>
      </c>
      <c r="L1169" t="s">
        <v>28</v>
      </c>
      <c r="M1169" t="s">
        <v>30</v>
      </c>
      <c r="N1169">
        <f t="shared" si="402"/>
        <v>0</v>
      </c>
      <c r="O1169">
        <f t="shared" si="403"/>
        <v>1</v>
      </c>
      <c r="P1169" t="s">
        <v>29</v>
      </c>
      <c r="R1169" t="s">
        <v>2794</v>
      </c>
      <c r="S1169" t="s">
        <v>3137</v>
      </c>
      <c r="T1169" t="s">
        <v>3138</v>
      </c>
      <c r="U1169">
        <f t="shared" si="404"/>
        <v>10</v>
      </c>
      <c r="V1169" t="s">
        <v>5002</v>
      </c>
      <c r="W1169" t="s">
        <v>5004</v>
      </c>
      <c r="X1169" s="25" t="s">
        <v>3292</v>
      </c>
      <c r="Y1169">
        <v>2</v>
      </c>
      <c r="Z1169">
        <v>107</v>
      </c>
      <c r="AA1169">
        <v>1</v>
      </c>
      <c r="AB1169">
        <v>1</v>
      </c>
      <c r="AC1169">
        <v>10</v>
      </c>
      <c r="AD1169" t="s">
        <v>30</v>
      </c>
      <c r="AE1169" s="74" t="str">
        <f t="shared" si="396"/>
        <v>b06303110廖萱昀</v>
      </c>
      <c r="AF1169" s="74">
        <f t="shared" si="397"/>
        <v>0</v>
      </c>
      <c r="AG1169" s="74">
        <f t="shared" si="398"/>
        <v>1</v>
      </c>
      <c r="AH1169" s="74">
        <f t="shared" si="395"/>
        <v>10</v>
      </c>
      <c r="AI1169" s="74">
        <f t="shared" si="399"/>
        <v>0</v>
      </c>
      <c r="AJ1169" s="74">
        <f t="shared" si="400"/>
        <v>0</v>
      </c>
      <c r="AK1169" s="74">
        <f t="shared" si="401"/>
        <v>0</v>
      </c>
      <c r="AL1169" s="73" t="str">
        <f t="shared" si="388"/>
        <v>系</v>
      </c>
      <c r="AM1169" s="73" t="str">
        <f>IF($F1169="學生",VLOOKUP($H1169,系所名稱!$B$1:$D$122,3,FALSE),"非在校生")</f>
        <v>其他</v>
      </c>
      <c r="AN1169" s="74" t="str">
        <f t="shared" si="389"/>
        <v>其他系所</v>
      </c>
      <c r="AO1169" s="74" t="str">
        <f t="shared" si="390"/>
        <v>其他系所</v>
      </c>
    </row>
    <row r="1170" spans="1:41">
      <c r="A1170" t="s">
        <v>5694</v>
      </c>
      <c r="B1170" t="s">
        <v>3133</v>
      </c>
      <c r="C1170" t="s">
        <v>3134</v>
      </c>
      <c r="D1170" t="s">
        <v>21</v>
      </c>
      <c r="E1170" t="s">
        <v>3135</v>
      </c>
      <c r="F1170" t="s">
        <v>23</v>
      </c>
      <c r="G1170" t="s">
        <v>137</v>
      </c>
      <c r="H1170" t="s">
        <v>138</v>
      </c>
      <c r="I1170" t="s">
        <v>41</v>
      </c>
      <c r="J1170">
        <v>919411672</v>
      </c>
      <c r="K1170" t="s">
        <v>3136</v>
      </c>
      <c r="L1170" t="s">
        <v>28</v>
      </c>
      <c r="M1170" t="s">
        <v>30</v>
      </c>
      <c r="N1170" t="s">
        <v>4952</v>
      </c>
      <c r="P1170" t="s">
        <v>29</v>
      </c>
      <c r="R1170" t="s">
        <v>31</v>
      </c>
      <c r="S1170" t="s">
        <v>2416</v>
      </c>
      <c r="T1170" t="s">
        <v>3138</v>
      </c>
      <c r="U1170">
        <v>6</v>
      </c>
      <c r="V1170" t="s">
        <v>719</v>
      </c>
      <c r="W1170" t="s">
        <v>5004</v>
      </c>
      <c r="X1170" s="25" t="s">
        <v>5679</v>
      </c>
      <c r="Y1170">
        <v>2</v>
      </c>
      <c r="Z1170">
        <v>107</v>
      </c>
      <c r="AA1170">
        <v>1</v>
      </c>
      <c r="AB1170">
        <v>1</v>
      </c>
      <c r="AC1170">
        <v>10</v>
      </c>
      <c r="AD1170" t="s">
        <v>30</v>
      </c>
      <c r="AE1170" s="74" t="str">
        <f t="shared" si="396"/>
        <v>b06303110廖萱昀</v>
      </c>
      <c r="AF1170" s="74">
        <f t="shared" si="397"/>
        <v>0</v>
      </c>
      <c r="AG1170" s="74">
        <f t="shared" si="398"/>
        <v>1</v>
      </c>
      <c r="AH1170" s="74">
        <f t="shared" si="395"/>
        <v>10</v>
      </c>
      <c r="AI1170" s="74">
        <f t="shared" si="399"/>
        <v>0</v>
      </c>
      <c r="AJ1170" s="74">
        <f t="shared" si="400"/>
        <v>0</v>
      </c>
      <c r="AK1170" s="74">
        <f t="shared" si="401"/>
        <v>0</v>
      </c>
      <c r="AL1170" s="73" t="str">
        <f t="shared" si="388"/>
        <v>系</v>
      </c>
      <c r="AM1170" s="73" t="str">
        <f>IF($F1170="學生",VLOOKUP($H1170,系所名稱!$B$1:$D$122,3,FALSE),"非在校生")</f>
        <v>其他</v>
      </c>
      <c r="AN1170" s="74" t="str">
        <f t="shared" si="389"/>
        <v>其他系所</v>
      </c>
      <c r="AO1170" s="74" t="str">
        <f t="shared" si="390"/>
        <v>其他系所</v>
      </c>
    </row>
    <row r="1171" spans="1:41">
      <c r="A1171" t="s">
        <v>3753</v>
      </c>
      <c r="B1171" t="s">
        <v>3754</v>
      </c>
      <c r="C1171" t="s">
        <v>3755</v>
      </c>
      <c r="D1171" t="s">
        <v>21</v>
      </c>
      <c r="E1171" t="s">
        <v>3756</v>
      </c>
      <c r="F1171" t="s">
        <v>23</v>
      </c>
      <c r="G1171" t="s">
        <v>571</v>
      </c>
      <c r="H1171" t="s">
        <v>643</v>
      </c>
      <c r="I1171" t="s">
        <v>50</v>
      </c>
      <c r="J1171">
        <v>987377212</v>
      </c>
      <c r="K1171" t="s">
        <v>3757</v>
      </c>
      <c r="L1171" t="s">
        <v>28</v>
      </c>
      <c r="M1171" t="s">
        <v>29</v>
      </c>
      <c r="N1171">
        <f>IF($R1171="網路報名",IF($P1171="否",1,0),0)</f>
        <v>0</v>
      </c>
      <c r="O1171">
        <f>IF($R1171="網路報名",IF($P1171="是",1,0),0)</f>
        <v>1</v>
      </c>
      <c r="P1171" t="s">
        <v>29</v>
      </c>
      <c r="R1171" t="s">
        <v>31</v>
      </c>
      <c r="S1171" t="s">
        <v>3758</v>
      </c>
      <c r="T1171" t="s">
        <v>3759</v>
      </c>
      <c r="U1171">
        <f>IF($R1171="志工",$AC1171*2,IF($R1171="網路報名",$AC1171,0))</f>
        <v>10</v>
      </c>
      <c r="V1171" t="s">
        <v>5002</v>
      </c>
      <c r="W1171" t="s">
        <v>5004</v>
      </c>
      <c r="X1171" s="25" t="s">
        <v>3481</v>
      </c>
      <c r="Y1171">
        <v>2</v>
      </c>
      <c r="Z1171">
        <v>107</v>
      </c>
      <c r="AA1171">
        <v>1</v>
      </c>
      <c r="AB1171">
        <v>1</v>
      </c>
      <c r="AC1171">
        <v>10</v>
      </c>
      <c r="AD1171" t="s">
        <v>30</v>
      </c>
      <c r="AE1171" s="74" t="str">
        <f t="shared" si="396"/>
        <v>r07447008綦品婕</v>
      </c>
      <c r="AF1171" s="74">
        <f t="shared" si="397"/>
        <v>0</v>
      </c>
      <c r="AG1171" s="74">
        <f t="shared" si="398"/>
        <v>1</v>
      </c>
      <c r="AH1171" s="74">
        <f t="shared" si="395"/>
        <v>10</v>
      </c>
      <c r="AI1171" s="74">
        <f t="shared" si="399"/>
        <v>0</v>
      </c>
      <c r="AJ1171" s="74">
        <f t="shared" si="400"/>
        <v>0</v>
      </c>
      <c r="AK1171" s="74">
        <f t="shared" si="401"/>
        <v>0</v>
      </c>
      <c r="AL1171" s="73" t="str">
        <f t="shared" si="388"/>
        <v>所</v>
      </c>
      <c r="AM1171" s="73" t="str">
        <f>IF($F1171="學生",VLOOKUP($H1171,系所名稱!$B$1:$D$122,3,FALSE),"非在校生")</f>
        <v>其他</v>
      </c>
      <c r="AN1171" s="74" t="str">
        <f t="shared" si="389"/>
        <v>其他系所</v>
      </c>
      <c r="AO1171" s="74" t="str">
        <f t="shared" si="390"/>
        <v>其他系所</v>
      </c>
    </row>
    <row r="1172" spans="1:41">
      <c r="A1172" t="s">
        <v>5629</v>
      </c>
      <c r="B1172" t="s">
        <v>5630</v>
      </c>
      <c r="C1172" t="s">
        <v>5631</v>
      </c>
      <c r="D1172" t="s">
        <v>21</v>
      </c>
      <c r="E1172" t="s">
        <v>5632</v>
      </c>
      <c r="F1172" t="s">
        <v>23</v>
      </c>
      <c r="G1172" t="s">
        <v>24</v>
      </c>
      <c r="H1172" t="s">
        <v>257</v>
      </c>
      <c r="I1172" t="s">
        <v>50</v>
      </c>
      <c r="J1172">
        <v>966487072</v>
      </c>
      <c r="K1172" t="s">
        <v>5633</v>
      </c>
      <c r="L1172" t="s">
        <v>28</v>
      </c>
      <c r="M1172" t="s">
        <v>30</v>
      </c>
      <c r="N1172" t="s">
        <v>4952</v>
      </c>
      <c r="P1172" t="s">
        <v>29</v>
      </c>
      <c r="R1172" t="s">
        <v>5385</v>
      </c>
      <c r="S1172" t="s">
        <v>2599</v>
      </c>
      <c r="T1172" t="s">
        <v>5634</v>
      </c>
      <c r="U1172">
        <v>6</v>
      </c>
      <c r="V1172" t="s">
        <v>5386</v>
      </c>
      <c r="W1172" t="s">
        <v>5387</v>
      </c>
      <c r="X1172" s="25" t="s">
        <v>5388</v>
      </c>
      <c r="Y1172">
        <v>2</v>
      </c>
      <c r="Z1172">
        <v>107</v>
      </c>
      <c r="AA1172">
        <v>1</v>
      </c>
      <c r="AB1172">
        <v>1</v>
      </c>
      <c r="AC1172">
        <v>10</v>
      </c>
      <c r="AD1172" t="s">
        <v>29</v>
      </c>
      <c r="AE1172" s="74" t="str">
        <f t="shared" si="396"/>
        <v>r07723072蒙麗萍</v>
      </c>
      <c r="AF1172" s="74">
        <f t="shared" si="397"/>
        <v>0</v>
      </c>
      <c r="AG1172" s="74">
        <f t="shared" si="398"/>
        <v>1</v>
      </c>
      <c r="AH1172" s="74">
        <f t="shared" si="395"/>
        <v>10</v>
      </c>
      <c r="AI1172" s="74">
        <f t="shared" si="399"/>
        <v>0</v>
      </c>
      <c r="AJ1172" s="74">
        <f t="shared" si="400"/>
        <v>0</v>
      </c>
      <c r="AK1172" s="74">
        <f t="shared" si="401"/>
        <v>0</v>
      </c>
      <c r="AL1172" s="73" t="str">
        <f t="shared" si="388"/>
        <v>所</v>
      </c>
      <c r="AM1172" s="73" t="str">
        <f>IF($F1172="學生",VLOOKUP($H1172,系所名稱!$B$1:$D$122,3,FALSE),"非在校生")</f>
        <v>財金</v>
      </c>
      <c r="AN1172" s="74" t="str">
        <f t="shared" si="389"/>
        <v>財金所</v>
      </c>
      <c r="AO1172" s="74" t="str">
        <f t="shared" si="390"/>
        <v>財金所</v>
      </c>
    </row>
    <row r="1173" spans="1:41">
      <c r="A1173" t="s">
        <v>5744</v>
      </c>
      <c r="B1173" t="s">
        <v>5630</v>
      </c>
      <c r="C1173" t="s">
        <v>5631</v>
      </c>
      <c r="D1173" t="s">
        <v>21</v>
      </c>
      <c r="E1173" t="s">
        <v>5632</v>
      </c>
      <c r="F1173" t="s">
        <v>23</v>
      </c>
      <c r="G1173" t="s">
        <v>24</v>
      </c>
      <c r="H1173" t="s">
        <v>257</v>
      </c>
      <c r="I1173" t="s">
        <v>50</v>
      </c>
      <c r="J1173">
        <v>966487072</v>
      </c>
      <c r="K1173" t="s">
        <v>5633</v>
      </c>
      <c r="L1173" t="s">
        <v>28</v>
      </c>
      <c r="M1173" t="s">
        <v>30</v>
      </c>
      <c r="N1173" t="s">
        <v>4952</v>
      </c>
      <c r="P1173" t="s">
        <v>29</v>
      </c>
      <c r="R1173" t="s">
        <v>5724</v>
      </c>
      <c r="S1173" t="s">
        <v>5745</v>
      </c>
      <c r="T1173" t="s">
        <v>5634</v>
      </c>
      <c r="U1173">
        <v>6</v>
      </c>
      <c r="V1173" t="s">
        <v>5727</v>
      </c>
      <c r="W1173" t="s">
        <v>5728</v>
      </c>
      <c r="X1173" s="25" t="s">
        <v>5729</v>
      </c>
      <c r="Y1173">
        <v>2</v>
      </c>
      <c r="Z1173">
        <v>107</v>
      </c>
      <c r="AA1173">
        <v>1</v>
      </c>
      <c r="AB1173">
        <v>1</v>
      </c>
      <c r="AC1173">
        <v>10</v>
      </c>
      <c r="AD1173" t="s">
        <v>29</v>
      </c>
      <c r="AE1173" s="74" t="str">
        <f t="shared" si="396"/>
        <v>r07723072蒙麗萍</v>
      </c>
      <c r="AF1173" s="74">
        <f t="shared" si="397"/>
        <v>0</v>
      </c>
      <c r="AG1173" s="74">
        <f t="shared" si="398"/>
        <v>1</v>
      </c>
      <c r="AH1173" s="74">
        <f t="shared" si="395"/>
        <v>10</v>
      </c>
      <c r="AI1173" s="74">
        <f t="shared" si="399"/>
        <v>0</v>
      </c>
      <c r="AJ1173" s="74">
        <f t="shared" si="400"/>
        <v>0</v>
      </c>
      <c r="AK1173" s="74">
        <f t="shared" si="401"/>
        <v>0</v>
      </c>
      <c r="AL1173" s="73" t="str">
        <f t="shared" si="388"/>
        <v>所</v>
      </c>
      <c r="AM1173" s="73" t="str">
        <f>IF($F1173="學生",VLOOKUP($H1173,系所名稱!$B$1:$D$122,3,FALSE),"非在校生")</f>
        <v>財金</v>
      </c>
      <c r="AN1173" s="74" t="str">
        <f t="shared" si="389"/>
        <v>財金所</v>
      </c>
      <c r="AO1173" s="74" t="str">
        <f t="shared" si="390"/>
        <v>財金所</v>
      </c>
    </row>
    <row r="1174" spans="1:41">
      <c r="A1174" t="s">
        <v>2107</v>
      </c>
      <c r="B1174" t="s">
        <v>2108</v>
      </c>
      <c r="C1174" t="s">
        <v>2109</v>
      </c>
      <c r="D1174" t="s">
        <v>21</v>
      </c>
      <c r="E1174" t="s">
        <v>2110</v>
      </c>
      <c r="F1174" t="s">
        <v>23</v>
      </c>
      <c r="G1174" t="s">
        <v>24</v>
      </c>
      <c r="H1174" t="s">
        <v>257</v>
      </c>
      <c r="I1174" t="s">
        <v>41</v>
      </c>
      <c r="J1174">
        <v>912040406</v>
      </c>
      <c r="K1174" t="s">
        <v>2111</v>
      </c>
      <c r="L1174" t="s">
        <v>28</v>
      </c>
      <c r="M1174" t="s">
        <v>29</v>
      </c>
      <c r="N1174">
        <f>IF($R1174="網路報名",IF($P1174="否",1,0),0)</f>
        <v>1</v>
      </c>
      <c r="O1174">
        <f>IF($R1174="網路報名",IF($P1174="是",1,0),0)</f>
        <v>0</v>
      </c>
      <c r="P1174" t="s">
        <v>30</v>
      </c>
      <c r="R1174" t="s">
        <v>2017</v>
      </c>
      <c r="S1174" t="s">
        <v>2112</v>
      </c>
      <c r="T1174" t="s">
        <v>2113</v>
      </c>
      <c r="U1174">
        <f>IF($R1174="志工",$AC1174*2,IF($R1174="網路報名",$AC1174,0))</f>
        <v>10</v>
      </c>
      <c r="V1174" t="s">
        <v>5002</v>
      </c>
      <c r="W1174" t="s">
        <v>5004</v>
      </c>
      <c r="X1174" s="25" t="s">
        <v>1996</v>
      </c>
      <c r="Y1174">
        <v>2</v>
      </c>
      <c r="Z1174">
        <v>107</v>
      </c>
      <c r="AA1174">
        <v>1</v>
      </c>
      <c r="AB1174">
        <v>1</v>
      </c>
      <c r="AC1174">
        <v>10</v>
      </c>
      <c r="AD1174" t="s">
        <v>29</v>
      </c>
      <c r="AE1174" s="74" t="str">
        <f t="shared" si="396"/>
        <v>b04703036趙  容</v>
      </c>
      <c r="AF1174" s="74">
        <f t="shared" si="397"/>
        <v>1</v>
      </c>
      <c r="AG1174" s="74">
        <f t="shared" si="398"/>
        <v>0</v>
      </c>
      <c r="AH1174" s="74">
        <f t="shared" si="395"/>
        <v>0</v>
      </c>
      <c r="AI1174" s="74">
        <f t="shared" si="399"/>
        <v>1</v>
      </c>
      <c r="AJ1174" s="74">
        <f t="shared" si="400"/>
        <v>0</v>
      </c>
      <c r="AK1174" s="74">
        <f t="shared" si="401"/>
        <v>0</v>
      </c>
      <c r="AL1174" s="73" t="str">
        <f t="shared" si="388"/>
        <v>系</v>
      </c>
      <c r="AM1174" s="73" t="str">
        <f>IF($F1174="學生",VLOOKUP($H1174,系所名稱!$B$1:$D$122,3,FALSE),"非在校生")</f>
        <v>財金</v>
      </c>
      <c r="AN1174" s="74" t="str">
        <f t="shared" si="389"/>
        <v>財金系</v>
      </c>
      <c r="AO1174" s="74" t="str">
        <f t="shared" si="390"/>
        <v>財金系</v>
      </c>
    </row>
    <row r="1175" spans="1:41">
      <c r="A1175" t="s">
        <v>4131</v>
      </c>
      <c r="B1175" t="s">
        <v>2108</v>
      </c>
      <c r="C1175" t="s">
        <v>2109</v>
      </c>
      <c r="D1175" t="s">
        <v>21</v>
      </c>
      <c r="E1175" t="s">
        <v>2110</v>
      </c>
      <c r="F1175" t="s">
        <v>23</v>
      </c>
      <c r="G1175" t="s">
        <v>24</v>
      </c>
      <c r="H1175" t="s">
        <v>257</v>
      </c>
      <c r="I1175" t="s">
        <v>41</v>
      </c>
      <c r="J1175">
        <v>912040406</v>
      </c>
      <c r="K1175" t="s">
        <v>2111</v>
      </c>
      <c r="L1175" t="s">
        <v>28</v>
      </c>
      <c r="M1175" t="s">
        <v>29</v>
      </c>
      <c r="N1175">
        <f>IF($R1175="網路報名",IF($P1175="否",1,0),0)</f>
        <v>0</v>
      </c>
      <c r="O1175">
        <f>IF($R1175="網路報名",IF($P1175="是",1,0),0)</f>
        <v>1</v>
      </c>
      <c r="P1175" t="s">
        <v>29</v>
      </c>
      <c r="R1175" t="s">
        <v>31</v>
      </c>
      <c r="S1175" t="s">
        <v>4132</v>
      </c>
      <c r="T1175" t="s">
        <v>2113</v>
      </c>
      <c r="U1175">
        <f>IF($R1175="志工",$AC1175*2,IF($R1175="網路報名",$AC1175,0))</f>
        <v>10</v>
      </c>
      <c r="V1175" t="s">
        <v>5002</v>
      </c>
      <c r="W1175" t="s">
        <v>5004</v>
      </c>
      <c r="X1175" s="25" t="s">
        <v>3816</v>
      </c>
      <c r="Y1175">
        <v>2</v>
      </c>
      <c r="Z1175">
        <v>107</v>
      </c>
      <c r="AA1175">
        <v>1</v>
      </c>
      <c r="AB1175">
        <v>1</v>
      </c>
      <c r="AC1175">
        <v>10</v>
      </c>
      <c r="AD1175" t="s">
        <v>29</v>
      </c>
      <c r="AE1175" s="74" t="str">
        <f t="shared" si="396"/>
        <v>b04703036趙  容</v>
      </c>
      <c r="AF1175" s="74">
        <f t="shared" si="397"/>
        <v>0</v>
      </c>
      <c r="AG1175" s="74">
        <f t="shared" si="398"/>
        <v>1</v>
      </c>
      <c r="AH1175" s="74">
        <f t="shared" si="395"/>
        <v>10</v>
      </c>
      <c r="AI1175" s="74">
        <f t="shared" si="399"/>
        <v>0</v>
      </c>
      <c r="AJ1175" s="74">
        <f t="shared" si="400"/>
        <v>0</v>
      </c>
      <c r="AK1175" s="74">
        <f t="shared" si="401"/>
        <v>0</v>
      </c>
      <c r="AL1175" s="73" t="str">
        <f t="shared" si="388"/>
        <v>系</v>
      </c>
      <c r="AM1175" s="73" t="str">
        <f>IF($F1175="學生",VLOOKUP($H1175,系所名稱!$B$1:$D$122,3,FALSE),"非在校生")</f>
        <v>財金</v>
      </c>
      <c r="AN1175" s="74" t="str">
        <f t="shared" si="389"/>
        <v>財金系</v>
      </c>
      <c r="AO1175" s="74" t="str">
        <f t="shared" si="390"/>
        <v>財金系</v>
      </c>
    </row>
    <row r="1176" spans="1:41">
      <c r="A1176" t="s">
        <v>157</v>
      </c>
      <c r="B1176" t="s">
        <v>158</v>
      </c>
      <c r="C1176" t="s">
        <v>159</v>
      </c>
      <c r="D1176" t="s">
        <v>38</v>
      </c>
      <c r="E1176" t="s">
        <v>160</v>
      </c>
      <c r="F1176" t="s">
        <v>161</v>
      </c>
      <c r="H1176" t="s">
        <v>40</v>
      </c>
      <c r="I1176" t="s">
        <v>162</v>
      </c>
      <c r="J1176">
        <v>973974179</v>
      </c>
      <c r="K1176" t="s">
        <v>163</v>
      </c>
      <c r="L1176" t="s">
        <v>28</v>
      </c>
      <c r="M1176" t="s">
        <v>30</v>
      </c>
      <c r="N1176">
        <f>IF($R1176="網路報名",IF($P1176="否",1,0),0)</f>
        <v>0</v>
      </c>
      <c r="O1176">
        <f>IF($R1176="網路報名",IF($P1176="是",1,0),0)</f>
        <v>1</v>
      </c>
      <c r="P1176" t="s">
        <v>29</v>
      </c>
      <c r="R1176" t="s">
        <v>31</v>
      </c>
      <c r="S1176" t="s">
        <v>164</v>
      </c>
      <c r="T1176" t="s">
        <v>165</v>
      </c>
      <c r="U1176">
        <f>IF($R1176="志工",$AC1176*2,IF($R1176="網路報名",$AC1176,0))</f>
        <v>10</v>
      </c>
      <c r="V1176" t="s">
        <v>5002</v>
      </c>
      <c r="W1176" t="s">
        <v>5004</v>
      </c>
      <c r="X1176" s="25" t="s">
        <v>289</v>
      </c>
      <c r="Y1176">
        <v>2</v>
      </c>
      <c r="Z1176">
        <v>107</v>
      </c>
      <c r="AA1176">
        <v>1</v>
      </c>
      <c r="AB1176">
        <v>1</v>
      </c>
      <c r="AC1176">
        <v>10</v>
      </c>
      <c r="AD1176" t="s">
        <v>29</v>
      </c>
      <c r="AE1176" s="74" t="str">
        <f t="shared" si="396"/>
        <v>b03704006趙上涵</v>
      </c>
      <c r="AF1176" s="74">
        <f t="shared" si="397"/>
        <v>0</v>
      </c>
      <c r="AG1176" s="74">
        <f t="shared" si="398"/>
        <v>1</v>
      </c>
      <c r="AH1176" s="74">
        <f t="shared" si="395"/>
        <v>10</v>
      </c>
      <c r="AI1176" s="74">
        <f t="shared" si="399"/>
        <v>0</v>
      </c>
      <c r="AJ1176" s="74">
        <f t="shared" si="400"/>
        <v>0</v>
      </c>
      <c r="AK1176" s="74">
        <f t="shared" si="401"/>
        <v>0</v>
      </c>
      <c r="AL1176" s="73" t="str">
        <f t="shared" si="388"/>
        <v>其他</v>
      </c>
      <c r="AM1176" s="73" t="str">
        <f>IF($F1176="學生",VLOOKUP($H1176,系所名稱!$B$1:$D$122,3,FALSE),"非在校生")</f>
        <v>非在校生</v>
      </c>
      <c r="AN1176" s="74" t="str">
        <f t="shared" si="389"/>
        <v>其他</v>
      </c>
      <c r="AO1176" s="74" t="str">
        <f t="shared" si="390"/>
        <v>其他</v>
      </c>
    </row>
    <row r="1177" spans="1:41">
      <c r="A1177" s="78" t="s">
        <v>2319</v>
      </c>
      <c r="B1177" t="s">
        <v>2320</v>
      </c>
      <c r="C1177" t="s">
        <v>2321</v>
      </c>
      <c r="D1177" t="s">
        <v>38</v>
      </c>
      <c r="E1177" t="s">
        <v>2322</v>
      </c>
      <c r="F1177" t="s">
        <v>23</v>
      </c>
      <c r="G1177" t="s">
        <v>137</v>
      </c>
      <c r="H1177" t="s">
        <v>138</v>
      </c>
      <c r="I1177" t="s">
        <v>41</v>
      </c>
      <c r="J1177">
        <v>956962796</v>
      </c>
      <c r="K1177" t="s">
        <v>2323</v>
      </c>
      <c r="L1177" t="s">
        <v>28</v>
      </c>
      <c r="M1177" t="s">
        <v>30</v>
      </c>
      <c r="N1177">
        <f>IF($R1177="網路報名",IF($P1177="否",1,0),0)</f>
        <v>0</v>
      </c>
      <c r="O1177">
        <f>IF($R1177="網路報名",IF($P1177="是",1,0),0)</f>
        <v>1</v>
      </c>
      <c r="P1177" t="s">
        <v>29</v>
      </c>
      <c r="R1177" t="s">
        <v>2002</v>
      </c>
      <c r="S1177" t="s">
        <v>131</v>
      </c>
      <c r="T1177" t="s">
        <v>2324</v>
      </c>
      <c r="U1177">
        <f>IF($R1177="志工",$AC1177*2,IF($R1177="網路報名",$AC1177,0))</f>
        <v>10</v>
      </c>
      <c r="V1177" t="s">
        <v>5002</v>
      </c>
      <c r="W1177" t="s">
        <v>5004</v>
      </c>
      <c r="X1177" s="25" t="s">
        <v>1996</v>
      </c>
      <c r="Y1177">
        <v>2</v>
      </c>
      <c r="Z1177">
        <v>107</v>
      </c>
      <c r="AA1177">
        <v>1</v>
      </c>
      <c r="AB1177">
        <v>1</v>
      </c>
      <c r="AC1177">
        <v>10</v>
      </c>
      <c r="AD1177" t="s">
        <v>30</v>
      </c>
      <c r="AE1177" s="74" t="str">
        <f t="shared" si="396"/>
        <v>b04303028趙元玥</v>
      </c>
      <c r="AF1177" s="74">
        <f t="shared" si="397"/>
        <v>0</v>
      </c>
      <c r="AG1177" s="74">
        <f t="shared" si="398"/>
        <v>1</v>
      </c>
      <c r="AH1177" s="74">
        <f t="shared" si="395"/>
        <v>10</v>
      </c>
      <c r="AI1177" s="74">
        <f t="shared" si="399"/>
        <v>0</v>
      </c>
      <c r="AJ1177" s="74">
        <f t="shared" si="400"/>
        <v>0</v>
      </c>
      <c r="AK1177" s="74">
        <f t="shared" si="401"/>
        <v>0</v>
      </c>
      <c r="AL1177" s="73" t="str">
        <f t="shared" si="388"/>
        <v>系</v>
      </c>
      <c r="AM1177" s="73" t="str">
        <f>IF($F1177="學生",VLOOKUP($H1177,系所名稱!$B$1:$D$122,3,FALSE),"非在校生")</f>
        <v>其他</v>
      </c>
      <c r="AN1177" s="74" t="str">
        <f t="shared" si="389"/>
        <v>其他系所</v>
      </c>
      <c r="AO1177" s="74" t="str">
        <f t="shared" si="390"/>
        <v>其他系所</v>
      </c>
    </row>
    <row r="1178" spans="1:41">
      <c r="A1178" t="s">
        <v>3139</v>
      </c>
      <c r="B1178" t="s">
        <v>2320</v>
      </c>
      <c r="C1178" t="s">
        <v>2321</v>
      </c>
      <c r="D1178" t="s">
        <v>38</v>
      </c>
      <c r="E1178" t="s">
        <v>2322</v>
      </c>
      <c r="F1178" t="s">
        <v>23</v>
      </c>
      <c r="G1178" t="s">
        <v>137</v>
      </c>
      <c r="H1178" t="s">
        <v>138</v>
      </c>
      <c r="I1178" t="s">
        <v>41</v>
      </c>
      <c r="J1178">
        <v>956962796</v>
      </c>
      <c r="K1178" t="s">
        <v>2323</v>
      </c>
      <c r="L1178" t="s">
        <v>28</v>
      </c>
      <c r="M1178" t="s">
        <v>30</v>
      </c>
      <c r="N1178">
        <f>IF($R1178="網路報名",IF($P1178="否",1,0),0)</f>
        <v>0</v>
      </c>
      <c r="O1178">
        <f>IF($R1178="網路報名",IF($P1178="是",1,0),0)</f>
        <v>1</v>
      </c>
      <c r="P1178" t="s">
        <v>29</v>
      </c>
      <c r="R1178" t="s">
        <v>2794</v>
      </c>
      <c r="S1178" t="s">
        <v>131</v>
      </c>
      <c r="T1178" t="s">
        <v>2324</v>
      </c>
      <c r="U1178">
        <f>IF($R1178="志工",$AC1178*2,IF($R1178="網路報名",$AC1178,0))</f>
        <v>10</v>
      </c>
      <c r="V1178" t="s">
        <v>5002</v>
      </c>
      <c r="W1178" t="s">
        <v>5004</v>
      </c>
      <c r="X1178" s="25" t="s">
        <v>3292</v>
      </c>
      <c r="Y1178">
        <v>2</v>
      </c>
      <c r="Z1178">
        <v>107</v>
      </c>
      <c r="AA1178">
        <v>1</v>
      </c>
      <c r="AB1178">
        <v>1</v>
      </c>
      <c r="AC1178">
        <v>10</v>
      </c>
      <c r="AD1178" t="s">
        <v>30</v>
      </c>
      <c r="AE1178" s="74" t="str">
        <f t="shared" si="396"/>
        <v>b04303028趙元玥</v>
      </c>
      <c r="AF1178" s="74">
        <f t="shared" si="397"/>
        <v>0</v>
      </c>
      <c r="AG1178" s="74">
        <f t="shared" si="398"/>
        <v>1</v>
      </c>
      <c r="AH1178" s="74">
        <f t="shared" si="395"/>
        <v>10</v>
      </c>
      <c r="AI1178" s="74">
        <f t="shared" si="399"/>
        <v>0</v>
      </c>
      <c r="AJ1178" s="74">
        <f t="shared" si="400"/>
        <v>0</v>
      </c>
      <c r="AK1178" s="74">
        <f t="shared" si="401"/>
        <v>0</v>
      </c>
      <c r="AL1178" s="73" t="str">
        <f t="shared" si="388"/>
        <v>系</v>
      </c>
      <c r="AM1178" s="73" t="str">
        <f>IF($F1178="學生",VLOOKUP($H1178,系所名稱!$B$1:$D$122,3,FALSE),"非在校生")</f>
        <v>其他</v>
      </c>
      <c r="AN1178" s="74" t="str">
        <f t="shared" si="389"/>
        <v>其他系所</v>
      </c>
      <c r="AO1178" s="74" t="str">
        <f t="shared" si="390"/>
        <v>其他系所</v>
      </c>
    </row>
    <row r="1179" spans="1:41">
      <c r="A1179" s="78" t="s">
        <v>5635</v>
      </c>
      <c r="B1179" t="s">
        <v>2320</v>
      </c>
      <c r="C1179" t="s">
        <v>2321</v>
      </c>
      <c r="D1179" t="s">
        <v>38</v>
      </c>
      <c r="E1179" t="s">
        <v>2322</v>
      </c>
      <c r="F1179" t="s">
        <v>23</v>
      </c>
      <c r="G1179" t="s">
        <v>137</v>
      </c>
      <c r="H1179" t="s">
        <v>138</v>
      </c>
      <c r="I1179" t="s">
        <v>41</v>
      </c>
      <c r="J1179">
        <v>956962796</v>
      </c>
      <c r="K1179" t="s">
        <v>2323</v>
      </c>
      <c r="L1179" t="s">
        <v>28</v>
      </c>
      <c r="M1179" t="s">
        <v>30</v>
      </c>
      <c r="N1179" t="s">
        <v>4952</v>
      </c>
      <c r="P1179" t="s">
        <v>29</v>
      </c>
      <c r="R1179" t="s">
        <v>5385</v>
      </c>
      <c r="S1179" t="s">
        <v>131</v>
      </c>
      <c r="T1179" t="s">
        <v>2324</v>
      </c>
      <c r="U1179">
        <v>6</v>
      </c>
      <c r="V1179" t="s">
        <v>5386</v>
      </c>
      <c r="W1179" t="s">
        <v>5387</v>
      </c>
      <c r="X1179" s="25" t="s">
        <v>5388</v>
      </c>
      <c r="Y1179">
        <v>2</v>
      </c>
      <c r="Z1179">
        <v>107</v>
      </c>
      <c r="AA1179">
        <v>1</v>
      </c>
      <c r="AB1179">
        <v>1</v>
      </c>
      <c r="AC1179">
        <v>10</v>
      </c>
      <c r="AE1179" s="74" t="str">
        <f t="shared" si="396"/>
        <v>b04303028趙元玥</v>
      </c>
      <c r="AF1179" s="74">
        <f t="shared" si="397"/>
        <v>0</v>
      </c>
      <c r="AG1179" s="74">
        <f t="shared" si="398"/>
        <v>1</v>
      </c>
      <c r="AH1179" s="74">
        <f t="shared" si="395"/>
        <v>10</v>
      </c>
      <c r="AI1179" s="74">
        <f t="shared" si="399"/>
        <v>0</v>
      </c>
      <c r="AJ1179" s="74">
        <f t="shared" si="400"/>
        <v>0</v>
      </c>
      <c r="AK1179" s="74">
        <f t="shared" si="401"/>
        <v>0</v>
      </c>
      <c r="AL1179" s="73" t="str">
        <f t="shared" si="388"/>
        <v>系</v>
      </c>
      <c r="AM1179" s="73" t="str">
        <f>IF($F1179="學生",VLOOKUP($H1179,系所名稱!$B$1:$D$122,3,FALSE),"非在校生")</f>
        <v>其他</v>
      </c>
      <c r="AN1179" s="74" t="str">
        <f t="shared" si="389"/>
        <v>其他系所</v>
      </c>
      <c r="AO1179" s="74" t="str">
        <f t="shared" si="390"/>
        <v>其他系所</v>
      </c>
    </row>
    <row r="1180" spans="1:41">
      <c r="A1180" t="s">
        <v>1741</v>
      </c>
      <c r="B1180" t="s">
        <v>1742</v>
      </c>
      <c r="C1180" t="s">
        <v>1743</v>
      </c>
      <c r="D1180" t="s">
        <v>38</v>
      </c>
      <c r="E1180" t="s">
        <v>1744</v>
      </c>
      <c r="F1180" t="s">
        <v>23</v>
      </c>
      <c r="G1180" t="s">
        <v>24</v>
      </c>
      <c r="H1180" t="s">
        <v>40</v>
      </c>
      <c r="I1180" t="s">
        <v>41</v>
      </c>
      <c r="J1180">
        <v>937906758</v>
      </c>
      <c r="K1180" t="s">
        <v>1745</v>
      </c>
      <c r="L1180" t="s">
        <v>28</v>
      </c>
      <c r="M1180" t="s">
        <v>29</v>
      </c>
      <c r="N1180">
        <f t="shared" ref="N1180:N1197" si="405">IF($R1180="網路報名",IF($P1180="否",1,0),0)</f>
        <v>0</v>
      </c>
      <c r="O1180">
        <f t="shared" ref="O1180:O1197" si="406">IF($R1180="網路報名",IF($P1180="是",1,0),0)</f>
        <v>1</v>
      </c>
      <c r="P1180" t="s">
        <v>29</v>
      </c>
      <c r="R1180" t="s">
        <v>31</v>
      </c>
      <c r="S1180" t="s">
        <v>738</v>
      </c>
      <c r="T1180" t="s">
        <v>1746</v>
      </c>
      <c r="U1180">
        <f t="shared" ref="U1180:U1197" si="407">IF($R1180="志工",$AC1180*2,IF($R1180="網路報名",$AC1180,0))</f>
        <v>10</v>
      </c>
      <c r="V1180" t="s">
        <v>5002</v>
      </c>
      <c r="W1180" t="s">
        <v>5004</v>
      </c>
      <c r="X1180" s="25" t="s">
        <v>1567</v>
      </c>
      <c r="Y1180">
        <v>2</v>
      </c>
      <c r="Z1180">
        <v>107</v>
      </c>
      <c r="AA1180">
        <v>1</v>
      </c>
      <c r="AB1180">
        <v>1</v>
      </c>
      <c r="AC1180">
        <v>10</v>
      </c>
      <c r="AE1180" s="74" t="str">
        <f t="shared" si="396"/>
        <v>b04704038趙柏誠</v>
      </c>
      <c r="AF1180" s="74">
        <f t="shared" si="397"/>
        <v>0</v>
      </c>
      <c r="AG1180" s="74">
        <f t="shared" si="398"/>
        <v>1</v>
      </c>
      <c r="AH1180" s="74">
        <f t="shared" si="395"/>
        <v>10</v>
      </c>
      <c r="AI1180" s="74">
        <f t="shared" si="399"/>
        <v>0</v>
      </c>
      <c r="AJ1180" s="74">
        <f t="shared" si="400"/>
        <v>0</v>
      </c>
      <c r="AK1180" s="74">
        <f t="shared" si="401"/>
        <v>0</v>
      </c>
      <c r="AL1180" s="73" t="str">
        <f t="shared" si="388"/>
        <v>系</v>
      </c>
      <c r="AM1180" s="73" t="str">
        <f>IF($F1180="學生",VLOOKUP($H1180,系所名稱!$B$1:$D$122,3,FALSE),"非在校生")</f>
        <v>國企</v>
      </c>
      <c r="AN1180" s="74" t="str">
        <f t="shared" si="389"/>
        <v>國企系</v>
      </c>
      <c r="AO1180" s="74" t="str">
        <f t="shared" si="390"/>
        <v>國企系</v>
      </c>
    </row>
    <row r="1181" spans="1:41">
      <c r="A1181" t="s">
        <v>1115</v>
      </c>
      <c r="B1181" t="s">
        <v>1116</v>
      </c>
      <c r="C1181" t="s">
        <v>1117</v>
      </c>
      <c r="D1181" t="s">
        <v>21</v>
      </c>
      <c r="E1181" t="s">
        <v>1118</v>
      </c>
      <c r="F1181" t="s">
        <v>23</v>
      </c>
      <c r="G1181" t="s">
        <v>58</v>
      </c>
      <c r="H1181" t="s">
        <v>1119</v>
      </c>
      <c r="I1181" t="s">
        <v>41</v>
      </c>
      <c r="J1181">
        <v>981218288</v>
      </c>
      <c r="K1181" t="s">
        <v>1120</v>
      </c>
      <c r="L1181" t="s">
        <v>28</v>
      </c>
      <c r="M1181" t="s">
        <v>30</v>
      </c>
      <c r="N1181">
        <f t="shared" si="405"/>
        <v>1</v>
      </c>
      <c r="O1181">
        <f t="shared" si="406"/>
        <v>0</v>
      </c>
      <c r="P1181" t="s">
        <v>30</v>
      </c>
      <c r="R1181" t="s">
        <v>1063</v>
      </c>
      <c r="S1181" t="s">
        <v>1121</v>
      </c>
      <c r="T1181" t="s">
        <v>1122</v>
      </c>
      <c r="U1181">
        <f t="shared" si="407"/>
        <v>10</v>
      </c>
      <c r="V1181" t="s">
        <v>5002</v>
      </c>
      <c r="W1181" t="s">
        <v>5004</v>
      </c>
      <c r="X1181" s="25" t="s">
        <v>1065</v>
      </c>
      <c r="Y1181">
        <v>2</v>
      </c>
      <c r="Z1181">
        <v>107</v>
      </c>
      <c r="AA1181">
        <v>1</v>
      </c>
      <c r="AB1181">
        <v>1</v>
      </c>
      <c r="AC1181">
        <v>10</v>
      </c>
      <c r="AD1181" t="s">
        <v>30</v>
      </c>
      <c r="AE1181" s="74" t="str">
        <f t="shared" si="396"/>
        <v>b05102051趙家翊</v>
      </c>
      <c r="AF1181" s="74">
        <f t="shared" si="397"/>
        <v>1</v>
      </c>
      <c r="AG1181" s="74">
        <f t="shared" si="398"/>
        <v>0</v>
      </c>
      <c r="AH1181" s="74">
        <f t="shared" si="395"/>
        <v>0</v>
      </c>
      <c r="AI1181" s="74">
        <f t="shared" si="399"/>
        <v>1</v>
      </c>
      <c r="AJ1181" s="74">
        <f t="shared" si="400"/>
        <v>0</v>
      </c>
      <c r="AK1181" s="74">
        <f t="shared" si="401"/>
        <v>0</v>
      </c>
      <c r="AL1181" s="73" t="str">
        <f t="shared" si="388"/>
        <v>系</v>
      </c>
      <c r="AM1181" s="73" t="str">
        <f>IF($F1181="學生",VLOOKUP($H1181,系所名稱!$B$1:$D$122,3,FALSE),"非在校生")</f>
        <v>其他</v>
      </c>
      <c r="AN1181" s="74" t="str">
        <f t="shared" si="389"/>
        <v>其他系所</v>
      </c>
      <c r="AO1181" s="74" t="str">
        <f t="shared" si="390"/>
        <v>其他系所</v>
      </c>
    </row>
    <row r="1182" spans="1:41">
      <c r="A1182" t="s">
        <v>2618</v>
      </c>
      <c r="B1182" t="s">
        <v>2619</v>
      </c>
      <c r="C1182" t="s">
        <v>2620</v>
      </c>
      <c r="D1182" t="s">
        <v>21</v>
      </c>
      <c r="E1182" t="s">
        <v>2621</v>
      </c>
      <c r="F1182" t="s">
        <v>23</v>
      </c>
      <c r="G1182" t="s">
        <v>24</v>
      </c>
      <c r="H1182" t="s">
        <v>257</v>
      </c>
      <c r="I1182" t="s">
        <v>50</v>
      </c>
      <c r="J1182">
        <v>960542888</v>
      </c>
      <c r="K1182" t="s">
        <v>2622</v>
      </c>
      <c r="L1182" t="s">
        <v>28</v>
      </c>
      <c r="M1182" t="s">
        <v>30</v>
      </c>
      <c r="N1182">
        <f t="shared" si="405"/>
        <v>0</v>
      </c>
      <c r="O1182">
        <f t="shared" si="406"/>
        <v>1</v>
      </c>
      <c r="P1182" t="s">
        <v>29</v>
      </c>
      <c r="R1182" t="s">
        <v>2017</v>
      </c>
      <c r="S1182" t="s">
        <v>2623</v>
      </c>
      <c r="T1182" t="s">
        <v>2624</v>
      </c>
      <c r="U1182">
        <f t="shared" si="407"/>
        <v>10</v>
      </c>
      <c r="V1182" t="s">
        <v>5002</v>
      </c>
      <c r="W1182" t="s">
        <v>5004</v>
      </c>
      <c r="X1182" s="25" t="s">
        <v>1996</v>
      </c>
      <c r="Y1182">
        <v>2</v>
      </c>
      <c r="Z1182">
        <v>107</v>
      </c>
      <c r="AA1182">
        <v>1</v>
      </c>
      <c r="AB1182">
        <v>1</v>
      </c>
      <c r="AC1182">
        <v>10</v>
      </c>
      <c r="AD1182" t="s">
        <v>30</v>
      </c>
      <c r="AE1182" s="74" t="str">
        <f t="shared" si="396"/>
        <v>r07723018趙翊茹</v>
      </c>
      <c r="AF1182" s="74">
        <f t="shared" si="397"/>
        <v>0</v>
      </c>
      <c r="AG1182" s="74">
        <f t="shared" si="398"/>
        <v>1</v>
      </c>
      <c r="AH1182" s="74">
        <f t="shared" ref="AH1182:AH1213" si="408">IF(R1182="志工",AC1182*2,IF(AG1182=1,AC1182,0))</f>
        <v>10</v>
      </c>
      <c r="AI1182" s="74">
        <f t="shared" si="399"/>
        <v>0</v>
      </c>
      <c r="AJ1182" s="74">
        <f t="shared" si="400"/>
        <v>0</v>
      </c>
      <c r="AK1182" s="74">
        <f t="shared" si="401"/>
        <v>0</v>
      </c>
      <c r="AL1182" s="73" t="str">
        <f t="shared" si="388"/>
        <v>所</v>
      </c>
      <c r="AM1182" s="73" t="str">
        <f>IF($F1182="學生",VLOOKUP($H1182,系所名稱!$B$1:$D$122,3,FALSE),"非在校生")</f>
        <v>財金</v>
      </c>
      <c r="AN1182" s="74" t="str">
        <f t="shared" si="389"/>
        <v>財金所</v>
      </c>
      <c r="AO1182" s="74" t="str">
        <f t="shared" si="390"/>
        <v>財金所</v>
      </c>
    </row>
    <row r="1183" spans="1:41">
      <c r="A1183" t="s">
        <v>3140</v>
      </c>
      <c r="B1183" t="s">
        <v>2619</v>
      </c>
      <c r="C1183" t="s">
        <v>2620</v>
      </c>
      <c r="D1183" t="s">
        <v>21</v>
      </c>
      <c r="E1183" t="s">
        <v>2621</v>
      </c>
      <c r="F1183" t="s">
        <v>23</v>
      </c>
      <c r="G1183" t="s">
        <v>24</v>
      </c>
      <c r="H1183" t="s">
        <v>257</v>
      </c>
      <c r="I1183" t="s">
        <v>50</v>
      </c>
      <c r="J1183">
        <v>960542888</v>
      </c>
      <c r="K1183" t="s">
        <v>2622</v>
      </c>
      <c r="L1183" t="s">
        <v>28</v>
      </c>
      <c r="M1183" t="s">
        <v>30</v>
      </c>
      <c r="N1183">
        <f t="shared" si="405"/>
        <v>0</v>
      </c>
      <c r="O1183">
        <f t="shared" si="406"/>
        <v>1</v>
      </c>
      <c r="P1183" t="s">
        <v>29</v>
      </c>
      <c r="R1183" t="s">
        <v>2794</v>
      </c>
      <c r="S1183" t="s">
        <v>738</v>
      </c>
      <c r="T1183" t="s">
        <v>2624</v>
      </c>
      <c r="U1183">
        <f t="shared" si="407"/>
        <v>10</v>
      </c>
      <c r="V1183" t="s">
        <v>5002</v>
      </c>
      <c r="W1183" t="s">
        <v>5004</v>
      </c>
      <c r="X1183" s="25" t="s">
        <v>3292</v>
      </c>
      <c r="Y1183">
        <v>2</v>
      </c>
      <c r="Z1183">
        <v>107</v>
      </c>
      <c r="AA1183">
        <v>1</v>
      </c>
      <c r="AB1183">
        <v>1</v>
      </c>
      <c r="AC1183">
        <v>10</v>
      </c>
      <c r="AD1183" t="s">
        <v>30</v>
      </c>
      <c r="AE1183" s="74" t="str">
        <f t="shared" si="396"/>
        <v>r07723018趙翊茹</v>
      </c>
      <c r="AF1183" s="74">
        <f t="shared" si="397"/>
        <v>0</v>
      </c>
      <c r="AG1183" s="74">
        <f t="shared" si="398"/>
        <v>1</v>
      </c>
      <c r="AH1183" s="74">
        <f t="shared" si="408"/>
        <v>10</v>
      </c>
      <c r="AI1183" s="74">
        <f t="shared" si="399"/>
        <v>0</v>
      </c>
      <c r="AJ1183" s="74">
        <f t="shared" si="400"/>
        <v>0</v>
      </c>
      <c r="AK1183" s="74">
        <f t="shared" si="401"/>
        <v>0</v>
      </c>
      <c r="AL1183" s="73" t="str">
        <f t="shared" si="388"/>
        <v>所</v>
      </c>
      <c r="AM1183" s="73" t="str">
        <f>IF($F1183="學生",VLOOKUP($H1183,系所名稱!$B$1:$D$122,3,FALSE),"非在校生")</f>
        <v>財金</v>
      </c>
      <c r="AN1183" s="74" t="str">
        <f t="shared" si="389"/>
        <v>財金所</v>
      </c>
      <c r="AO1183" s="74" t="str">
        <f t="shared" si="390"/>
        <v>財金所</v>
      </c>
    </row>
    <row r="1184" spans="1:41">
      <c r="A1184" t="s">
        <v>2466</v>
      </c>
      <c r="B1184" t="s">
        <v>2467</v>
      </c>
      <c r="C1184" t="s">
        <v>2468</v>
      </c>
      <c r="D1184" t="s">
        <v>38</v>
      </c>
      <c r="E1184" t="s">
        <v>2469</v>
      </c>
      <c r="F1184" t="s">
        <v>23</v>
      </c>
      <c r="G1184" t="s">
        <v>24</v>
      </c>
      <c r="H1184" t="s">
        <v>76</v>
      </c>
      <c r="I1184" t="s">
        <v>41</v>
      </c>
      <c r="J1184">
        <v>966688685</v>
      </c>
      <c r="K1184" t="s">
        <v>2470</v>
      </c>
      <c r="L1184" t="s">
        <v>28</v>
      </c>
      <c r="M1184" t="s">
        <v>30</v>
      </c>
      <c r="N1184">
        <f t="shared" si="405"/>
        <v>0</v>
      </c>
      <c r="O1184">
        <f t="shared" si="406"/>
        <v>1</v>
      </c>
      <c r="P1184" t="s">
        <v>29</v>
      </c>
      <c r="R1184" t="s">
        <v>2002</v>
      </c>
      <c r="S1184" t="s">
        <v>738</v>
      </c>
      <c r="T1184" t="s">
        <v>2471</v>
      </c>
      <c r="U1184">
        <f t="shared" si="407"/>
        <v>10</v>
      </c>
      <c r="V1184" t="s">
        <v>5002</v>
      </c>
      <c r="W1184" t="s">
        <v>5004</v>
      </c>
      <c r="X1184" s="25" t="s">
        <v>1996</v>
      </c>
      <c r="Y1184">
        <v>2</v>
      </c>
      <c r="Z1184">
        <v>107</v>
      </c>
      <c r="AA1184">
        <v>1</v>
      </c>
      <c r="AB1184">
        <v>1</v>
      </c>
      <c r="AC1184">
        <v>10</v>
      </c>
      <c r="AD1184" t="s">
        <v>30</v>
      </c>
      <c r="AE1184" s="74" t="str">
        <f t="shared" si="396"/>
        <v>b05702036劉  權</v>
      </c>
      <c r="AF1184" s="74">
        <f t="shared" si="397"/>
        <v>0</v>
      </c>
      <c r="AG1184" s="74">
        <f t="shared" si="398"/>
        <v>1</v>
      </c>
      <c r="AH1184" s="74">
        <f t="shared" si="408"/>
        <v>10</v>
      </c>
      <c r="AI1184" s="74">
        <f t="shared" si="399"/>
        <v>0</v>
      </c>
      <c r="AJ1184" s="74">
        <f t="shared" si="400"/>
        <v>0</v>
      </c>
      <c r="AK1184" s="74">
        <f t="shared" si="401"/>
        <v>0</v>
      </c>
      <c r="AL1184" s="73" t="str">
        <f t="shared" si="388"/>
        <v>系</v>
      </c>
      <c r="AM1184" s="73" t="str">
        <f>IF($F1184="學生",VLOOKUP($H1184,系所名稱!$B$1:$D$122,3,FALSE),"非在校生")</f>
        <v>會計</v>
      </c>
      <c r="AN1184" s="74" t="str">
        <f t="shared" si="389"/>
        <v>會計系</v>
      </c>
      <c r="AO1184" s="74" t="str">
        <f t="shared" si="390"/>
        <v>會計系</v>
      </c>
    </row>
    <row r="1185" spans="1:41">
      <c r="A1185" t="s">
        <v>1613</v>
      </c>
      <c r="B1185" t="s">
        <v>1614</v>
      </c>
      <c r="C1185" t="s">
        <v>1615</v>
      </c>
      <c r="D1185" t="s">
        <v>21</v>
      </c>
      <c r="E1185" t="s">
        <v>1616</v>
      </c>
      <c r="F1185" t="s">
        <v>23</v>
      </c>
      <c r="G1185" t="s">
        <v>24</v>
      </c>
      <c r="H1185" t="s">
        <v>257</v>
      </c>
      <c r="I1185" t="s">
        <v>41</v>
      </c>
      <c r="J1185">
        <v>928012118</v>
      </c>
      <c r="K1185" t="s">
        <v>1617</v>
      </c>
      <c r="L1185" t="s">
        <v>28</v>
      </c>
      <c r="M1185" t="s">
        <v>29</v>
      </c>
      <c r="N1185">
        <f t="shared" si="405"/>
        <v>1</v>
      </c>
      <c r="O1185">
        <f t="shared" si="406"/>
        <v>0</v>
      </c>
      <c r="P1185" t="s">
        <v>30</v>
      </c>
      <c r="R1185" t="s">
        <v>31</v>
      </c>
      <c r="S1185" t="s">
        <v>980</v>
      </c>
      <c r="T1185" t="s">
        <v>1618</v>
      </c>
      <c r="U1185">
        <f t="shared" si="407"/>
        <v>10</v>
      </c>
      <c r="V1185" t="s">
        <v>5002</v>
      </c>
      <c r="W1185" t="s">
        <v>5004</v>
      </c>
      <c r="X1185" s="25" t="s">
        <v>1567</v>
      </c>
      <c r="Y1185">
        <v>2</v>
      </c>
      <c r="Z1185">
        <v>107</v>
      </c>
      <c r="AA1185">
        <v>1</v>
      </c>
      <c r="AB1185">
        <v>1</v>
      </c>
      <c r="AC1185">
        <v>10</v>
      </c>
      <c r="AE1185" s="74" t="str">
        <f t="shared" si="396"/>
        <v>b06703117劉千慈</v>
      </c>
      <c r="AF1185" s="74">
        <f t="shared" si="397"/>
        <v>1</v>
      </c>
      <c r="AG1185" s="74">
        <f t="shared" si="398"/>
        <v>0</v>
      </c>
      <c r="AH1185" s="74">
        <f t="shared" si="408"/>
        <v>0</v>
      </c>
      <c r="AI1185" s="74">
        <f t="shared" si="399"/>
        <v>1</v>
      </c>
      <c r="AJ1185" s="74">
        <f t="shared" si="400"/>
        <v>0</v>
      </c>
      <c r="AK1185" s="74">
        <f t="shared" si="401"/>
        <v>0</v>
      </c>
      <c r="AL1185" s="73" t="str">
        <f t="shared" si="388"/>
        <v>系</v>
      </c>
      <c r="AM1185" s="73" t="str">
        <f>IF($F1185="學生",VLOOKUP($H1185,系所名稱!$B$1:$D$122,3,FALSE),"非在校生")</f>
        <v>財金</v>
      </c>
      <c r="AN1185" s="74" t="str">
        <f t="shared" si="389"/>
        <v>財金系</v>
      </c>
      <c r="AO1185" s="74" t="str">
        <f t="shared" si="390"/>
        <v>財金系</v>
      </c>
    </row>
    <row r="1186" spans="1:41">
      <c r="A1186" t="s">
        <v>4133</v>
      </c>
      <c r="B1186" t="s">
        <v>1614</v>
      </c>
      <c r="C1186" t="s">
        <v>1615</v>
      </c>
      <c r="D1186" t="s">
        <v>21</v>
      </c>
      <c r="E1186" t="s">
        <v>1616</v>
      </c>
      <c r="F1186" t="s">
        <v>23</v>
      </c>
      <c r="G1186" t="s">
        <v>24</v>
      </c>
      <c r="H1186" t="s">
        <v>257</v>
      </c>
      <c r="I1186" t="s">
        <v>41</v>
      </c>
      <c r="J1186">
        <v>928012118</v>
      </c>
      <c r="K1186" t="s">
        <v>1617</v>
      </c>
      <c r="L1186" t="s">
        <v>28</v>
      </c>
      <c r="M1186" t="s">
        <v>29</v>
      </c>
      <c r="N1186">
        <f t="shared" si="405"/>
        <v>0</v>
      </c>
      <c r="O1186">
        <f t="shared" si="406"/>
        <v>1</v>
      </c>
      <c r="P1186" t="s">
        <v>29</v>
      </c>
      <c r="R1186" t="s">
        <v>3588</v>
      </c>
      <c r="S1186" t="s">
        <v>4134</v>
      </c>
      <c r="T1186" t="s">
        <v>1618</v>
      </c>
      <c r="U1186">
        <f t="shared" si="407"/>
        <v>10</v>
      </c>
      <c r="V1186" t="s">
        <v>5002</v>
      </c>
      <c r="W1186" t="s">
        <v>5004</v>
      </c>
      <c r="X1186" s="25" t="s">
        <v>3816</v>
      </c>
      <c r="Y1186">
        <v>2</v>
      </c>
      <c r="Z1186">
        <v>107</v>
      </c>
      <c r="AA1186">
        <v>1</v>
      </c>
      <c r="AB1186">
        <v>1</v>
      </c>
      <c r="AC1186">
        <v>10</v>
      </c>
      <c r="AD1186" t="s">
        <v>2830</v>
      </c>
      <c r="AE1186" s="74" t="str">
        <f t="shared" si="396"/>
        <v>b06703117劉千慈</v>
      </c>
      <c r="AF1186" s="74">
        <f t="shared" ref="AF1186:AF1217" si="409">IF($R1186="網路報名",IF($P1186="否",1,0),0)</f>
        <v>0</v>
      </c>
      <c r="AG1186" s="74">
        <f t="shared" si="398"/>
        <v>1</v>
      </c>
      <c r="AH1186" s="74">
        <f t="shared" si="408"/>
        <v>10</v>
      </c>
      <c r="AI1186" s="74">
        <f t="shared" ref="AI1186:AI1217" si="410">IF(AB1186=1,IF(AF1186=1,1,0),0)</f>
        <v>0</v>
      </c>
      <c r="AJ1186" s="74">
        <f t="shared" ref="AJ1186:AJ1217" si="411">IF(R1186="現場報名",1,0)</f>
        <v>0</v>
      </c>
      <c r="AK1186" s="74">
        <f t="shared" ref="AK1186:AK1217" si="412">IF(R1186="志工",1,0)</f>
        <v>0</v>
      </c>
      <c r="AL1186" s="73" t="str">
        <f t="shared" si="388"/>
        <v>系</v>
      </c>
      <c r="AM1186" s="73" t="str">
        <f>IF($F1186="學生",VLOOKUP($H1186,系所名稱!$B$1:$D$122,3,FALSE),"非在校生")</f>
        <v>財金</v>
      </c>
      <c r="AN1186" s="74" t="str">
        <f t="shared" si="389"/>
        <v>財金系</v>
      </c>
      <c r="AO1186" s="74" t="str">
        <f t="shared" si="390"/>
        <v>財金系</v>
      </c>
    </row>
    <row r="1187" spans="1:41">
      <c r="A1187" t="s">
        <v>740</v>
      </c>
      <c r="B1187" t="s">
        <v>741</v>
      </c>
      <c r="C1187" t="s">
        <v>742</v>
      </c>
      <c r="D1187" t="s">
        <v>21</v>
      </c>
      <c r="E1187" t="s">
        <v>743</v>
      </c>
      <c r="F1187" t="s">
        <v>23</v>
      </c>
      <c r="G1187" t="s">
        <v>24</v>
      </c>
      <c r="H1187" t="s">
        <v>257</v>
      </c>
      <c r="I1187" t="s">
        <v>41</v>
      </c>
      <c r="J1187">
        <v>976210907</v>
      </c>
      <c r="K1187" t="s">
        <v>744</v>
      </c>
      <c r="L1187" t="s">
        <v>28</v>
      </c>
      <c r="M1187" t="s">
        <v>29</v>
      </c>
      <c r="N1187">
        <f t="shared" si="405"/>
        <v>0</v>
      </c>
      <c r="O1187">
        <f t="shared" si="406"/>
        <v>1</v>
      </c>
      <c r="P1187" t="s">
        <v>29</v>
      </c>
      <c r="R1187" t="s">
        <v>730</v>
      </c>
      <c r="S1187" t="s">
        <v>738</v>
      </c>
      <c r="T1187" t="s">
        <v>745</v>
      </c>
      <c r="U1187">
        <f t="shared" si="407"/>
        <v>10</v>
      </c>
      <c r="V1187" t="s">
        <v>5002</v>
      </c>
      <c r="W1187" t="s">
        <v>5004</v>
      </c>
      <c r="X1187" s="25" t="s">
        <v>732</v>
      </c>
      <c r="Y1187">
        <v>2</v>
      </c>
      <c r="Z1187">
        <v>107</v>
      </c>
      <c r="AA1187">
        <v>1</v>
      </c>
      <c r="AB1187">
        <v>1</v>
      </c>
      <c r="AC1187">
        <v>10</v>
      </c>
      <c r="AE1187" s="74" t="str">
        <f t="shared" si="396"/>
        <v>b05703116劉千瑜</v>
      </c>
      <c r="AF1187" s="74">
        <f t="shared" si="409"/>
        <v>0</v>
      </c>
      <c r="AG1187" s="74">
        <f t="shared" si="398"/>
        <v>1</v>
      </c>
      <c r="AH1187" s="74">
        <f t="shared" si="408"/>
        <v>10</v>
      </c>
      <c r="AI1187" s="74">
        <f t="shared" si="410"/>
        <v>0</v>
      </c>
      <c r="AJ1187" s="74">
        <f t="shared" si="411"/>
        <v>0</v>
      </c>
      <c r="AK1187" s="74">
        <f t="shared" si="412"/>
        <v>0</v>
      </c>
      <c r="AL1187" s="73" t="str">
        <f t="shared" si="388"/>
        <v>系</v>
      </c>
      <c r="AM1187" s="73" t="str">
        <f>IF($F1187="學生",VLOOKUP($H1187,系所名稱!$B$1:$D$122,3,FALSE),"非在校生")</f>
        <v>財金</v>
      </c>
      <c r="AN1187" s="74" t="str">
        <f t="shared" si="389"/>
        <v>財金系</v>
      </c>
      <c r="AO1187" s="74" t="str">
        <f t="shared" si="390"/>
        <v>財金系</v>
      </c>
    </row>
    <row r="1188" spans="1:41">
      <c r="A1188" t="s">
        <v>1159</v>
      </c>
      <c r="B1188" t="s">
        <v>741</v>
      </c>
      <c r="C1188" t="s">
        <v>742</v>
      </c>
      <c r="D1188" t="s">
        <v>21</v>
      </c>
      <c r="E1188" t="s">
        <v>743</v>
      </c>
      <c r="F1188" t="s">
        <v>23</v>
      </c>
      <c r="G1188" t="s">
        <v>24</v>
      </c>
      <c r="H1188" t="s">
        <v>257</v>
      </c>
      <c r="I1188" t="s">
        <v>41</v>
      </c>
      <c r="J1188">
        <v>976210907</v>
      </c>
      <c r="K1188" t="s">
        <v>744</v>
      </c>
      <c r="L1188" t="s">
        <v>28</v>
      </c>
      <c r="M1188" t="s">
        <v>30</v>
      </c>
      <c r="N1188">
        <f t="shared" si="405"/>
        <v>0</v>
      </c>
      <c r="O1188">
        <f t="shared" si="406"/>
        <v>1</v>
      </c>
      <c r="P1188" t="s">
        <v>29</v>
      </c>
      <c r="R1188" t="s">
        <v>1063</v>
      </c>
      <c r="S1188" t="s">
        <v>1160</v>
      </c>
      <c r="T1188" t="s">
        <v>745</v>
      </c>
      <c r="U1188">
        <f t="shared" si="407"/>
        <v>10</v>
      </c>
      <c r="V1188" t="s">
        <v>5002</v>
      </c>
      <c r="W1188" t="s">
        <v>5004</v>
      </c>
      <c r="X1188" s="25" t="s">
        <v>1065</v>
      </c>
      <c r="Y1188">
        <v>2</v>
      </c>
      <c r="Z1188">
        <v>107</v>
      </c>
      <c r="AA1188">
        <v>1</v>
      </c>
      <c r="AB1188">
        <v>1</v>
      </c>
      <c r="AC1188">
        <v>10</v>
      </c>
      <c r="AD1188" t="s">
        <v>30</v>
      </c>
      <c r="AE1188" s="74" t="str">
        <f t="shared" si="396"/>
        <v>b05703116劉千瑜</v>
      </c>
      <c r="AF1188" s="74">
        <f t="shared" si="409"/>
        <v>0</v>
      </c>
      <c r="AG1188" s="74">
        <f t="shared" si="398"/>
        <v>1</v>
      </c>
      <c r="AH1188" s="74">
        <f t="shared" si="408"/>
        <v>10</v>
      </c>
      <c r="AI1188" s="74">
        <f t="shared" si="410"/>
        <v>0</v>
      </c>
      <c r="AJ1188" s="74">
        <f t="shared" si="411"/>
        <v>0</v>
      </c>
      <c r="AK1188" s="74">
        <f t="shared" si="412"/>
        <v>0</v>
      </c>
      <c r="AL1188" s="73" t="str">
        <f t="shared" si="388"/>
        <v>系</v>
      </c>
      <c r="AM1188" s="73" t="str">
        <f>IF($F1188="學生",VLOOKUP($H1188,系所名稱!$B$1:$D$122,3,FALSE),"非在校生")</f>
        <v>財金</v>
      </c>
      <c r="AN1188" s="74" t="str">
        <f t="shared" si="389"/>
        <v>財金系</v>
      </c>
      <c r="AO1188" s="74" t="str">
        <f t="shared" si="390"/>
        <v>財金系</v>
      </c>
    </row>
    <row r="1189" spans="1:41">
      <c r="A1189" t="s">
        <v>2346</v>
      </c>
      <c r="B1189" t="s">
        <v>741</v>
      </c>
      <c r="C1189" t="s">
        <v>742</v>
      </c>
      <c r="D1189" t="s">
        <v>21</v>
      </c>
      <c r="E1189" t="s">
        <v>743</v>
      </c>
      <c r="F1189" t="s">
        <v>23</v>
      </c>
      <c r="G1189" t="s">
        <v>24</v>
      </c>
      <c r="H1189" t="s">
        <v>257</v>
      </c>
      <c r="I1189" t="s">
        <v>41</v>
      </c>
      <c r="J1189">
        <v>976210907</v>
      </c>
      <c r="K1189" t="s">
        <v>744</v>
      </c>
      <c r="L1189" t="s">
        <v>28</v>
      </c>
      <c r="M1189" t="s">
        <v>30</v>
      </c>
      <c r="N1189">
        <f t="shared" si="405"/>
        <v>0</v>
      </c>
      <c r="O1189">
        <f t="shared" si="406"/>
        <v>1</v>
      </c>
      <c r="P1189" t="s">
        <v>29</v>
      </c>
      <c r="R1189" t="s">
        <v>2021</v>
      </c>
      <c r="S1189" t="s">
        <v>738</v>
      </c>
      <c r="T1189" t="s">
        <v>745</v>
      </c>
      <c r="U1189">
        <f t="shared" si="407"/>
        <v>10</v>
      </c>
      <c r="V1189" t="s">
        <v>5002</v>
      </c>
      <c r="W1189" t="s">
        <v>5004</v>
      </c>
      <c r="X1189" s="25" t="s">
        <v>1996</v>
      </c>
      <c r="Y1189">
        <v>2</v>
      </c>
      <c r="Z1189">
        <v>107</v>
      </c>
      <c r="AA1189">
        <v>1</v>
      </c>
      <c r="AB1189">
        <v>1</v>
      </c>
      <c r="AC1189">
        <v>10</v>
      </c>
      <c r="AD1189" t="s">
        <v>30</v>
      </c>
      <c r="AE1189" s="74" t="str">
        <f t="shared" si="396"/>
        <v>b05703116劉千瑜</v>
      </c>
      <c r="AF1189" s="74">
        <f t="shared" si="409"/>
        <v>0</v>
      </c>
      <c r="AG1189" s="74">
        <f t="shared" si="398"/>
        <v>1</v>
      </c>
      <c r="AH1189" s="74">
        <f t="shared" si="408"/>
        <v>10</v>
      </c>
      <c r="AI1189" s="74">
        <f t="shared" si="410"/>
        <v>0</v>
      </c>
      <c r="AJ1189" s="74">
        <f t="shared" si="411"/>
        <v>0</v>
      </c>
      <c r="AK1189" s="74">
        <f t="shared" si="412"/>
        <v>0</v>
      </c>
      <c r="AL1189" s="73" t="str">
        <f t="shared" si="388"/>
        <v>系</v>
      </c>
      <c r="AM1189" s="73" t="str">
        <f>IF($F1189="學生",VLOOKUP($H1189,系所名稱!$B$1:$D$122,3,FALSE),"非在校生")</f>
        <v>財金</v>
      </c>
      <c r="AN1189" s="74" t="str">
        <f t="shared" si="389"/>
        <v>財金系</v>
      </c>
      <c r="AO1189" s="74" t="str">
        <f t="shared" si="390"/>
        <v>財金系</v>
      </c>
    </row>
    <row r="1190" spans="1:41">
      <c r="A1190" t="s">
        <v>1535</v>
      </c>
      <c r="B1190" t="s">
        <v>1536</v>
      </c>
      <c r="C1190" t="s">
        <v>1537</v>
      </c>
      <c r="D1190" t="s">
        <v>21</v>
      </c>
      <c r="E1190" t="s">
        <v>1538</v>
      </c>
      <c r="F1190" t="s">
        <v>23</v>
      </c>
      <c r="G1190" t="s">
        <v>58</v>
      </c>
      <c r="H1190" t="s">
        <v>1119</v>
      </c>
      <c r="I1190" t="s">
        <v>41</v>
      </c>
      <c r="J1190">
        <v>961590102</v>
      </c>
      <c r="K1190" t="s">
        <v>1539</v>
      </c>
      <c r="L1190" t="s">
        <v>28</v>
      </c>
      <c r="M1190" t="s">
        <v>29</v>
      </c>
      <c r="N1190">
        <f t="shared" si="405"/>
        <v>0</v>
      </c>
      <c r="O1190">
        <f t="shared" si="406"/>
        <v>0</v>
      </c>
      <c r="P1190" t="s">
        <v>29</v>
      </c>
      <c r="R1190" t="s">
        <v>1045</v>
      </c>
      <c r="T1190" t="s">
        <v>1540</v>
      </c>
      <c r="U1190">
        <f t="shared" si="407"/>
        <v>0</v>
      </c>
      <c r="V1190" t="s">
        <v>5002</v>
      </c>
      <c r="W1190" t="s">
        <v>5004</v>
      </c>
      <c r="X1190" s="25" t="s">
        <v>1285</v>
      </c>
      <c r="Y1190">
        <v>2</v>
      </c>
      <c r="Z1190">
        <v>107</v>
      </c>
      <c r="AA1190">
        <v>1</v>
      </c>
      <c r="AB1190">
        <v>1</v>
      </c>
      <c r="AC1190">
        <v>10</v>
      </c>
      <c r="AE1190" s="74" t="str">
        <f t="shared" si="396"/>
        <v>B06102121劉子暘</v>
      </c>
      <c r="AF1190" s="74">
        <f t="shared" si="409"/>
        <v>0</v>
      </c>
      <c r="AG1190" s="74">
        <f t="shared" si="398"/>
        <v>0</v>
      </c>
      <c r="AH1190" s="74">
        <f t="shared" si="408"/>
        <v>0</v>
      </c>
      <c r="AI1190" s="74">
        <f t="shared" si="410"/>
        <v>0</v>
      </c>
      <c r="AJ1190" s="74">
        <f t="shared" si="411"/>
        <v>1</v>
      </c>
      <c r="AK1190" s="74">
        <f t="shared" si="412"/>
        <v>0</v>
      </c>
      <c r="AL1190" s="73" t="str">
        <f t="shared" si="388"/>
        <v>系</v>
      </c>
      <c r="AM1190" s="73" t="str">
        <f>IF($F1190="學生",VLOOKUP($H1190,系所名稱!$B$1:$D$122,3,FALSE),"非在校生")</f>
        <v>其他</v>
      </c>
      <c r="AN1190" s="74" t="str">
        <f t="shared" si="389"/>
        <v>其他系所</v>
      </c>
      <c r="AO1190" s="74" t="str">
        <f t="shared" si="390"/>
        <v>其他系所</v>
      </c>
    </row>
    <row r="1191" spans="1:41">
      <c r="A1191" t="s">
        <v>3141</v>
      </c>
      <c r="B1191" t="s">
        <v>3142</v>
      </c>
      <c r="C1191" t="s">
        <v>3143</v>
      </c>
      <c r="D1191" t="s">
        <v>21</v>
      </c>
      <c r="E1191" t="s">
        <v>3144</v>
      </c>
      <c r="F1191" t="s">
        <v>23</v>
      </c>
      <c r="G1191" t="s">
        <v>24</v>
      </c>
      <c r="H1191" t="s">
        <v>257</v>
      </c>
      <c r="I1191" t="s">
        <v>50</v>
      </c>
      <c r="J1191">
        <v>989090965</v>
      </c>
      <c r="K1191" t="s">
        <v>3145</v>
      </c>
      <c r="L1191" t="s">
        <v>28</v>
      </c>
      <c r="M1191" t="s">
        <v>30</v>
      </c>
      <c r="N1191">
        <f t="shared" si="405"/>
        <v>0</v>
      </c>
      <c r="O1191">
        <f t="shared" si="406"/>
        <v>1</v>
      </c>
      <c r="P1191" t="s">
        <v>29</v>
      </c>
      <c r="R1191" t="s">
        <v>2775</v>
      </c>
      <c r="S1191" t="s">
        <v>3146</v>
      </c>
      <c r="T1191" t="s">
        <v>3147</v>
      </c>
      <c r="U1191">
        <f t="shared" si="407"/>
        <v>10</v>
      </c>
      <c r="V1191" t="s">
        <v>5002</v>
      </c>
      <c r="W1191" t="s">
        <v>5004</v>
      </c>
      <c r="X1191" s="25" t="s">
        <v>3292</v>
      </c>
      <c r="Y1191">
        <v>2</v>
      </c>
      <c r="Z1191">
        <v>107</v>
      </c>
      <c r="AA1191">
        <v>1</v>
      </c>
      <c r="AB1191">
        <v>1</v>
      </c>
      <c r="AC1191">
        <v>10</v>
      </c>
      <c r="AD1191" t="s">
        <v>30</v>
      </c>
      <c r="AE1191" s="74" t="str">
        <f t="shared" si="396"/>
        <v>r06723073劉巧儀</v>
      </c>
      <c r="AF1191" s="74">
        <f t="shared" si="409"/>
        <v>0</v>
      </c>
      <c r="AG1191" s="74">
        <f t="shared" si="398"/>
        <v>1</v>
      </c>
      <c r="AH1191" s="74">
        <f t="shared" si="408"/>
        <v>10</v>
      </c>
      <c r="AI1191" s="74">
        <f t="shared" si="410"/>
        <v>0</v>
      </c>
      <c r="AJ1191" s="74">
        <f t="shared" si="411"/>
        <v>0</v>
      </c>
      <c r="AK1191" s="74">
        <f t="shared" si="412"/>
        <v>0</v>
      </c>
      <c r="AL1191" s="73" t="str">
        <f t="shared" si="388"/>
        <v>所</v>
      </c>
      <c r="AM1191" s="73" t="str">
        <f>IF($F1191="學生",VLOOKUP($H1191,系所名稱!$B$1:$D$122,3,FALSE),"非在校生")</f>
        <v>財金</v>
      </c>
      <c r="AN1191" s="74" t="str">
        <f t="shared" si="389"/>
        <v>財金所</v>
      </c>
      <c r="AO1191" s="74" t="str">
        <f t="shared" si="390"/>
        <v>財金所</v>
      </c>
    </row>
    <row r="1192" spans="1:41">
      <c r="A1192" t="s">
        <v>1619</v>
      </c>
      <c r="B1192" t="s">
        <v>1620</v>
      </c>
      <c r="C1192" t="s">
        <v>1621</v>
      </c>
      <c r="D1192" t="s">
        <v>38</v>
      </c>
      <c r="E1192" t="s">
        <v>1622</v>
      </c>
      <c r="F1192" t="s">
        <v>23</v>
      </c>
      <c r="G1192" t="s">
        <v>24</v>
      </c>
      <c r="H1192" t="s">
        <v>25</v>
      </c>
      <c r="I1192" t="s">
        <v>50</v>
      </c>
      <c r="J1192">
        <v>905993108</v>
      </c>
      <c r="K1192" t="s">
        <v>1623</v>
      </c>
      <c r="L1192" t="s">
        <v>28</v>
      </c>
      <c r="M1192" t="s">
        <v>30</v>
      </c>
      <c r="N1192">
        <f t="shared" si="405"/>
        <v>1</v>
      </c>
      <c r="O1192">
        <f t="shared" si="406"/>
        <v>0</v>
      </c>
      <c r="P1192" t="s">
        <v>30</v>
      </c>
      <c r="R1192" t="s">
        <v>31</v>
      </c>
      <c r="S1192" t="s">
        <v>1624</v>
      </c>
      <c r="T1192" t="s">
        <v>1625</v>
      </c>
      <c r="U1192">
        <f t="shared" si="407"/>
        <v>10</v>
      </c>
      <c r="V1192" t="s">
        <v>5002</v>
      </c>
      <c r="W1192" t="s">
        <v>5004</v>
      </c>
      <c r="X1192" s="25" t="s">
        <v>1567</v>
      </c>
      <c r="Y1192">
        <v>2</v>
      </c>
      <c r="Z1192">
        <v>107</v>
      </c>
      <c r="AA1192">
        <v>1</v>
      </c>
      <c r="AB1192">
        <v>1</v>
      </c>
      <c r="AC1192">
        <v>10</v>
      </c>
      <c r="AE1192" s="74" t="str">
        <f t="shared" si="396"/>
        <v>r07741071劉永義</v>
      </c>
      <c r="AF1192" s="74">
        <f t="shared" si="409"/>
        <v>1</v>
      </c>
      <c r="AG1192" s="74">
        <f t="shared" si="398"/>
        <v>0</v>
      </c>
      <c r="AH1192" s="74">
        <f t="shared" si="408"/>
        <v>0</v>
      </c>
      <c r="AI1192" s="74">
        <f t="shared" si="410"/>
        <v>1</v>
      </c>
      <c r="AJ1192" s="74">
        <f t="shared" si="411"/>
        <v>0</v>
      </c>
      <c r="AK1192" s="74">
        <f t="shared" si="412"/>
        <v>0</v>
      </c>
      <c r="AL1192" s="73" t="str">
        <f t="shared" ref="AL1192:AL1255" si="413">IF($F1192="學生",IF($I1192="學士班","系","所"),"其他")</f>
        <v>所</v>
      </c>
      <c r="AM1192" s="73" t="str">
        <f>IF($F1192="學生",VLOOKUP($H1192,系所名稱!$B$1:$D$122,3,FALSE),"非在校生")</f>
        <v>商研</v>
      </c>
      <c r="AN1192" s="74" t="str">
        <f t="shared" ref="AN1192:AN1255" si="414">IF($AM1192="EMBA","EMBA",IF($AM1192="GMBA","GMBA",IF($AM1192="EiMBA","EiMBA",IF($AM1192="其他","其他系所",IF($AM1192="非在校生","其他",CONCATENATE($AM1192,$AL1192))))))</f>
        <v>商研所</v>
      </c>
      <c r="AO1192" s="74" t="str">
        <f t="shared" ref="AO1192:AO1255" si="415">IF($AN1192="會計所","會研所",$AN1192)</f>
        <v>商研所</v>
      </c>
    </row>
    <row r="1193" spans="1:41">
      <c r="A1193" t="s">
        <v>2692</v>
      </c>
      <c r="B1193" t="s">
        <v>1620</v>
      </c>
      <c r="C1193" t="s">
        <v>1621</v>
      </c>
      <c r="D1193" t="s">
        <v>21</v>
      </c>
      <c r="E1193" t="s">
        <v>1622</v>
      </c>
      <c r="F1193" t="s">
        <v>23</v>
      </c>
      <c r="G1193" t="s">
        <v>24</v>
      </c>
      <c r="H1193" t="s">
        <v>25</v>
      </c>
      <c r="I1193" t="s">
        <v>50</v>
      </c>
      <c r="J1193">
        <v>905993108</v>
      </c>
      <c r="K1193" t="s">
        <v>1623</v>
      </c>
      <c r="L1193" t="s">
        <v>28</v>
      </c>
      <c r="M1193" t="s">
        <v>29</v>
      </c>
      <c r="N1193">
        <f t="shared" si="405"/>
        <v>0</v>
      </c>
      <c r="O1193">
        <f t="shared" si="406"/>
        <v>0</v>
      </c>
      <c r="P1193" t="s">
        <v>29</v>
      </c>
      <c r="R1193" t="s">
        <v>2643</v>
      </c>
      <c r="T1193" t="s">
        <v>1625</v>
      </c>
      <c r="U1193">
        <f t="shared" si="407"/>
        <v>0</v>
      </c>
      <c r="V1193" t="s">
        <v>5002</v>
      </c>
      <c r="W1193" t="s">
        <v>5004</v>
      </c>
      <c r="X1193" s="25" t="s">
        <v>1996</v>
      </c>
      <c r="Y1193">
        <v>2</v>
      </c>
      <c r="Z1193">
        <v>107</v>
      </c>
      <c r="AA1193">
        <v>1</v>
      </c>
      <c r="AB1193">
        <v>1</v>
      </c>
      <c r="AC1193">
        <v>10</v>
      </c>
      <c r="AE1193" s="74" t="str">
        <f t="shared" si="396"/>
        <v>r07741071劉永義</v>
      </c>
      <c r="AF1193" s="74">
        <f t="shared" si="409"/>
        <v>0</v>
      </c>
      <c r="AG1193" s="74">
        <f t="shared" si="398"/>
        <v>0</v>
      </c>
      <c r="AH1193" s="74">
        <f t="shared" si="408"/>
        <v>0</v>
      </c>
      <c r="AI1193" s="74">
        <f t="shared" si="410"/>
        <v>0</v>
      </c>
      <c r="AJ1193" s="74">
        <f t="shared" si="411"/>
        <v>1</v>
      </c>
      <c r="AK1193" s="74">
        <f t="shared" si="412"/>
        <v>0</v>
      </c>
      <c r="AL1193" s="73" t="str">
        <f t="shared" si="413"/>
        <v>所</v>
      </c>
      <c r="AM1193" s="73" t="str">
        <f>IF($F1193="學生",VLOOKUP($H1193,系所名稱!$B$1:$D$122,3,FALSE),"非在校生")</f>
        <v>商研</v>
      </c>
      <c r="AN1193" s="74" t="str">
        <f t="shared" si="414"/>
        <v>商研所</v>
      </c>
      <c r="AO1193" s="74" t="str">
        <f t="shared" si="415"/>
        <v>商研所</v>
      </c>
    </row>
    <row r="1194" spans="1:41">
      <c r="A1194" t="s">
        <v>596</v>
      </c>
      <c r="B1194" t="s">
        <v>597</v>
      </c>
      <c r="C1194" t="s">
        <v>598</v>
      </c>
      <c r="D1194" t="s">
        <v>21</v>
      </c>
      <c r="E1194" t="s">
        <v>599</v>
      </c>
      <c r="F1194" t="s">
        <v>23</v>
      </c>
      <c r="G1194" t="s">
        <v>24</v>
      </c>
      <c r="H1194" t="s">
        <v>257</v>
      </c>
      <c r="I1194" t="s">
        <v>41</v>
      </c>
      <c r="J1194">
        <v>978616803</v>
      </c>
      <c r="K1194" t="s">
        <v>600</v>
      </c>
      <c r="L1194" t="s">
        <v>28</v>
      </c>
      <c r="M1194" t="s">
        <v>30</v>
      </c>
      <c r="N1194">
        <f t="shared" si="405"/>
        <v>0</v>
      </c>
      <c r="O1194">
        <f t="shared" si="406"/>
        <v>1</v>
      </c>
      <c r="P1194" t="s">
        <v>29</v>
      </c>
      <c r="R1194" s="1" t="s">
        <v>365</v>
      </c>
      <c r="S1194" t="s">
        <v>601</v>
      </c>
      <c r="T1194" t="s">
        <v>602</v>
      </c>
      <c r="U1194">
        <f t="shared" si="407"/>
        <v>10</v>
      </c>
      <c r="V1194" t="s">
        <v>5002</v>
      </c>
      <c r="W1194" t="s">
        <v>5004</v>
      </c>
      <c r="X1194" s="88" t="s">
        <v>359</v>
      </c>
      <c r="Y1194">
        <v>2</v>
      </c>
      <c r="Z1194">
        <v>107</v>
      </c>
      <c r="AA1194">
        <v>1</v>
      </c>
      <c r="AB1194">
        <v>1</v>
      </c>
      <c r="AC1194">
        <v>10</v>
      </c>
      <c r="AD1194" t="s">
        <v>30</v>
      </c>
      <c r="AE1194" s="74" t="str">
        <f t="shared" si="396"/>
        <v>b06102005劉羽庭</v>
      </c>
      <c r="AF1194" s="74">
        <f t="shared" si="409"/>
        <v>0</v>
      </c>
      <c r="AG1194" s="74">
        <f t="shared" si="398"/>
        <v>1</v>
      </c>
      <c r="AH1194" s="74">
        <f t="shared" si="408"/>
        <v>10</v>
      </c>
      <c r="AI1194" s="74">
        <f t="shared" si="410"/>
        <v>0</v>
      </c>
      <c r="AJ1194" s="74">
        <f t="shared" si="411"/>
        <v>0</v>
      </c>
      <c r="AK1194" s="74">
        <f t="shared" si="412"/>
        <v>0</v>
      </c>
      <c r="AL1194" s="73" t="str">
        <f t="shared" si="413"/>
        <v>系</v>
      </c>
      <c r="AM1194" s="73" t="str">
        <f>IF($F1194="學生",VLOOKUP($H1194,系所名稱!$B$1:$D$122,3,FALSE),"非在校生")</f>
        <v>財金</v>
      </c>
      <c r="AN1194" s="74" t="str">
        <f t="shared" si="414"/>
        <v>財金系</v>
      </c>
      <c r="AO1194" s="74" t="str">
        <f t="shared" si="415"/>
        <v>財金系</v>
      </c>
    </row>
    <row r="1195" spans="1:41">
      <c r="A1195" t="s">
        <v>1472</v>
      </c>
      <c r="B1195" t="s">
        <v>1473</v>
      </c>
      <c r="C1195" t="s">
        <v>1474</v>
      </c>
      <c r="D1195" t="s">
        <v>38</v>
      </c>
      <c r="E1195" t="s">
        <v>1475</v>
      </c>
      <c r="F1195" t="s">
        <v>23</v>
      </c>
      <c r="G1195" t="s">
        <v>91</v>
      </c>
      <c r="H1195" t="s">
        <v>1476</v>
      </c>
      <c r="I1195" t="s">
        <v>50</v>
      </c>
      <c r="J1195">
        <v>975500392</v>
      </c>
      <c r="K1195" t="s">
        <v>1477</v>
      </c>
      <c r="L1195" t="s">
        <v>28</v>
      </c>
      <c r="M1195" t="s">
        <v>30</v>
      </c>
      <c r="N1195">
        <f t="shared" si="405"/>
        <v>0</v>
      </c>
      <c r="O1195">
        <f t="shared" si="406"/>
        <v>1</v>
      </c>
      <c r="P1195" t="s">
        <v>29</v>
      </c>
      <c r="R1195" t="s">
        <v>31</v>
      </c>
      <c r="S1195" t="s">
        <v>1478</v>
      </c>
      <c r="T1195" t="s">
        <v>1479</v>
      </c>
      <c r="U1195">
        <f t="shared" si="407"/>
        <v>10</v>
      </c>
      <c r="V1195" t="s">
        <v>5002</v>
      </c>
      <c r="W1195" t="s">
        <v>5004</v>
      </c>
      <c r="X1195" s="25" t="s">
        <v>1285</v>
      </c>
      <c r="Y1195">
        <v>2</v>
      </c>
      <c r="Z1195">
        <v>107</v>
      </c>
      <c r="AA1195">
        <v>1</v>
      </c>
      <c r="AB1195">
        <v>1</v>
      </c>
      <c r="AC1195">
        <v>10</v>
      </c>
      <c r="AD1195" t="s">
        <v>29</v>
      </c>
      <c r="AE1195" s="74" t="str">
        <f t="shared" si="396"/>
        <v>r05546043劉宏毅</v>
      </c>
      <c r="AF1195" s="74">
        <f t="shared" si="409"/>
        <v>0</v>
      </c>
      <c r="AG1195" s="74">
        <f t="shared" si="398"/>
        <v>1</v>
      </c>
      <c r="AH1195" s="74">
        <f t="shared" si="408"/>
        <v>10</v>
      </c>
      <c r="AI1195" s="74">
        <f t="shared" si="410"/>
        <v>0</v>
      </c>
      <c r="AJ1195" s="74">
        <f t="shared" si="411"/>
        <v>0</v>
      </c>
      <c r="AK1195" s="74">
        <f t="shared" si="412"/>
        <v>0</v>
      </c>
      <c r="AL1195" s="73" t="str">
        <f t="shared" si="413"/>
        <v>所</v>
      </c>
      <c r="AM1195" s="73" t="str">
        <f>IF($F1195="學生",VLOOKUP($H1195,系所名稱!$B$1:$D$122,3,FALSE),"非在校生")</f>
        <v>其他</v>
      </c>
      <c r="AN1195" s="74" t="str">
        <f t="shared" si="414"/>
        <v>其他系所</v>
      </c>
      <c r="AO1195" s="74" t="str">
        <f t="shared" si="415"/>
        <v>其他系所</v>
      </c>
    </row>
    <row r="1196" spans="1:41">
      <c r="A1196" t="s">
        <v>1747</v>
      </c>
      <c r="B1196" t="s">
        <v>1473</v>
      </c>
      <c r="C1196" t="s">
        <v>1474</v>
      </c>
      <c r="D1196" t="s">
        <v>38</v>
      </c>
      <c r="E1196" t="s">
        <v>1475</v>
      </c>
      <c r="F1196" t="s">
        <v>23</v>
      </c>
      <c r="G1196" t="s">
        <v>91</v>
      </c>
      <c r="H1196" t="s">
        <v>1476</v>
      </c>
      <c r="I1196" t="s">
        <v>50</v>
      </c>
      <c r="J1196">
        <v>975500392</v>
      </c>
      <c r="K1196" t="s">
        <v>1477</v>
      </c>
      <c r="L1196" t="s">
        <v>28</v>
      </c>
      <c r="M1196" t="s">
        <v>30</v>
      </c>
      <c r="N1196">
        <f t="shared" si="405"/>
        <v>0</v>
      </c>
      <c r="O1196">
        <f t="shared" si="406"/>
        <v>1</v>
      </c>
      <c r="P1196" t="s">
        <v>29</v>
      </c>
      <c r="R1196" t="s">
        <v>31</v>
      </c>
      <c r="S1196" t="s">
        <v>1478</v>
      </c>
      <c r="T1196" t="s">
        <v>1479</v>
      </c>
      <c r="U1196">
        <f t="shared" si="407"/>
        <v>10</v>
      </c>
      <c r="V1196" t="s">
        <v>5002</v>
      </c>
      <c r="W1196" t="s">
        <v>5004</v>
      </c>
      <c r="X1196" s="25" t="s">
        <v>1567</v>
      </c>
      <c r="Y1196">
        <v>2</v>
      </c>
      <c r="Z1196">
        <v>107</v>
      </c>
      <c r="AA1196">
        <v>1</v>
      </c>
      <c r="AB1196">
        <v>1</v>
      </c>
      <c r="AC1196">
        <v>10</v>
      </c>
      <c r="AE1196" s="74" t="str">
        <f t="shared" si="396"/>
        <v>r05546043劉宏毅</v>
      </c>
      <c r="AF1196" s="74">
        <f t="shared" si="409"/>
        <v>0</v>
      </c>
      <c r="AG1196" s="74">
        <f t="shared" si="398"/>
        <v>1</v>
      </c>
      <c r="AH1196" s="74">
        <f t="shared" si="408"/>
        <v>10</v>
      </c>
      <c r="AI1196" s="74">
        <f t="shared" si="410"/>
        <v>0</v>
      </c>
      <c r="AJ1196" s="74">
        <f t="shared" si="411"/>
        <v>0</v>
      </c>
      <c r="AK1196" s="74">
        <f t="shared" si="412"/>
        <v>0</v>
      </c>
      <c r="AL1196" s="73" t="str">
        <f t="shared" si="413"/>
        <v>所</v>
      </c>
      <c r="AM1196" s="73" t="str">
        <f>IF($F1196="學生",VLOOKUP($H1196,系所名稱!$B$1:$D$122,3,FALSE),"非在校生")</f>
        <v>其他</v>
      </c>
      <c r="AN1196" s="74" t="str">
        <f t="shared" si="414"/>
        <v>其他系所</v>
      </c>
      <c r="AO1196" s="74" t="str">
        <f t="shared" si="415"/>
        <v>其他系所</v>
      </c>
    </row>
    <row r="1197" spans="1:41">
      <c r="A1197" t="s">
        <v>3548</v>
      </c>
      <c r="B1197" t="s">
        <v>1473</v>
      </c>
      <c r="C1197" t="s">
        <v>1474</v>
      </c>
      <c r="D1197" t="s">
        <v>38</v>
      </c>
      <c r="E1197" t="s">
        <v>1475</v>
      </c>
      <c r="F1197" t="s">
        <v>23</v>
      </c>
      <c r="G1197" t="s">
        <v>91</v>
      </c>
      <c r="H1197" t="s">
        <v>1476</v>
      </c>
      <c r="I1197" t="s">
        <v>50</v>
      </c>
      <c r="J1197">
        <v>975500392</v>
      </c>
      <c r="K1197" t="s">
        <v>1477</v>
      </c>
      <c r="L1197" t="s">
        <v>28</v>
      </c>
      <c r="M1197" t="s">
        <v>30</v>
      </c>
      <c r="N1197">
        <f t="shared" si="405"/>
        <v>1</v>
      </c>
      <c r="O1197">
        <f t="shared" si="406"/>
        <v>0</v>
      </c>
      <c r="P1197" t="s">
        <v>30</v>
      </c>
      <c r="R1197" t="s">
        <v>31</v>
      </c>
      <c r="S1197" t="s">
        <v>1478</v>
      </c>
      <c r="T1197" t="s">
        <v>1479</v>
      </c>
      <c r="U1197">
        <f t="shared" si="407"/>
        <v>10</v>
      </c>
      <c r="V1197" t="s">
        <v>5002</v>
      </c>
      <c r="W1197" t="s">
        <v>5004</v>
      </c>
      <c r="X1197" s="25" t="s">
        <v>3481</v>
      </c>
      <c r="Y1197">
        <v>2</v>
      </c>
      <c r="Z1197">
        <v>107</v>
      </c>
      <c r="AA1197">
        <v>1</v>
      </c>
      <c r="AB1197">
        <v>1</v>
      </c>
      <c r="AC1197">
        <v>10</v>
      </c>
      <c r="AD1197" t="s">
        <v>29</v>
      </c>
      <c r="AE1197" s="74" t="str">
        <f t="shared" si="396"/>
        <v>r05546043劉宏毅</v>
      </c>
      <c r="AF1197" s="74">
        <f t="shared" si="409"/>
        <v>1</v>
      </c>
      <c r="AG1197" s="74">
        <f t="shared" si="398"/>
        <v>0</v>
      </c>
      <c r="AH1197" s="74">
        <f t="shared" si="408"/>
        <v>0</v>
      </c>
      <c r="AI1197" s="74">
        <f t="shared" si="410"/>
        <v>1</v>
      </c>
      <c r="AJ1197" s="74">
        <f t="shared" si="411"/>
        <v>0</v>
      </c>
      <c r="AK1197" s="74">
        <f t="shared" si="412"/>
        <v>0</v>
      </c>
      <c r="AL1197" s="73" t="str">
        <f t="shared" si="413"/>
        <v>所</v>
      </c>
      <c r="AM1197" s="73" t="str">
        <f>IF($F1197="學生",VLOOKUP($H1197,系所名稱!$B$1:$D$122,3,FALSE),"非在校生")</f>
        <v>其他</v>
      </c>
      <c r="AN1197" s="74" t="str">
        <f t="shared" si="414"/>
        <v>其他系所</v>
      </c>
      <c r="AO1197" s="74" t="str">
        <f t="shared" si="415"/>
        <v>其他系所</v>
      </c>
    </row>
    <row r="1198" spans="1:41">
      <c r="A1198" t="s">
        <v>5668</v>
      </c>
      <c r="B1198" t="s">
        <v>5669</v>
      </c>
      <c r="C1198" t="s">
        <v>5670</v>
      </c>
      <c r="D1198" t="s">
        <v>38</v>
      </c>
      <c r="E1198" t="s">
        <v>5671</v>
      </c>
      <c r="F1198" t="s">
        <v>23</v>
      </c>
      <c r="G1198" t="s">
        <v>24</v>
      </c>
      <c r="H1198" t="s">
        <v>910</v>
      </c>
      <c r="I1198" t="s">
        <v>50</v>
      </c>
      <c r="J1198">
        <v>988205705</v>
      </c>
      <c r="K1198" t="s">
        <v>5672</v>
      </c>
      <c r="L1198" t="s">
        <v>28</v>
      </c>
      <c r="M1198" t="s">
        <v>29</v>
      </c>
      <c r="N1198" t="s">
        <v>4952</v>
      </c>
      <c r="P1198" t="s">
        <v>29</v>
      </c>
      <c r="R1198" t="s">
        <v>1045</v>
      </c>
      <c r="T1198" t="s">
        <v>5673</v>
      </c>
      <c r="U1198">
        <v>6</v>
      </c>
      <c r="V1198" t="s">
        <v>5386</v>
      </c>
      <c r="W1198" t="s">
        <v>5387</v>
      </c>
      <c r="X1198" s="25" t="s">
        <v>5388</v>
      </c>
      <c r="Y1198">
        <v>2</v>
      </c>
      <c r="Z1198">
        <v>107</v>
      </c>
      <c r="AA1198">
        <v>1</v>
      </c>
      <c r="AB1198">
        <v>1</v>
      </c>
      <c r="AC1198">
        <v>10</v>
      </c>
      <c r="AE1198" s="74" t="str">
        <f t="shared" si="396"/>
        <v>r07749018劉育吟</v>
      </c>
      <c r="AF1198" s="74">
        <f t="shared" si="409"/>
        <v>0</v>
      </c>
      <c r="AG1198" s="74">
        <f t="shared" si="398"/>
        <v>0</v>
      </c>
      <c r="AH1198" s="74">
        <f t="shared" si="408"/>
        <v>0</v>
      </c>
      <c r="AI1198" s="74">
        <f t="shared" si="410"/>
        <v>0</v>
      </c>
      <c r="AJ1198" s="74">
        <f t="shared" si="411"/>
        <v>1</v>
      </c>
      <c r="AK1198" s="74">
        <f t="shared" si="412"/>
        <v>0</v>
      </c>
      <c r="AL1198" s="73" t="str">
        <f t="shared" si="413"/>
        <v>所</v>
      </c>
      <c r="AM1198" s="73" t="str">
        <f>IF($F1198="學生",VLOOKUP($H1198,系所名稱!$B$1:$D$122,3,FALSE),"非在校生")</f>
        <v>GMBA</v>
      </c>
      <c r="AN1198" s="74" t="str">
        <f t="shared" si="414"/>
        <v>GMBA</v>
      </c>
      <c r="AO1198" s="74" t="str">
        <f t="shared" si="415"/>
        <v>GMBA</v>
      </c>
    </row>
    <row r="1199" spans="1:41">
      <c r="A1199" t="s">
        <v>1626</v>
      </c>
      <c r="B1199" t="s">
        <v>1627</v>
      </c>
      <c r="C1199" t="s">
        <v>1628</v>
      </c>
      <c r="D1199" t="s">
        <v>21</v>
      </c>
      <c r="E1199" t="s">
        <v>1629</v>
      </c>
      <c r="F1199" t="s">
        <v>23</v>
      </c>
      <c r="G1199" t="s">
        <v>24</v>
      </c>
      <c r="H1199" t="s">
        <v>25</v>
      </c>
      <c r="I1199" t="s">
        <v>50</v>
      </c>
      <c r="J1199">
        <v>929909912</v>
      </c>
      <c r="K1199" t="s">
        <v>1630</v>
      </c>
      <c r="L1199" t="s">
        <v>28</v>
      </c>
      <c r="M1199" t="s">
        <v>30</v>
      </c>
      <c r="N1199">
        <f>IF($R1199="網路報名",IF($P1199="否",1,0),0)</f>
        <v>1</v>
      </c>
      <c r="O1199">
        <f>IF($R1199="網路報名",IF($P1199="是",1,0),0)</f>
        <v>0</v>
      </c>
      <c r="P1199" t="s">
        <v>30</v>
      </c>
      <c r="R1199" t="s">
        <v>31</v>
      </c>
      <c r="S1199" t="s">
        <v>1631</v>
      </c>
      <c r="T1199" t="s">
        <v>1632</v>
      </c>
      <c r="U1199">
        <f>IF($R1199="志工",$AC1199*2,IF($R1199="網路報名",$AC1199,0))</f>
        <v>10</v>
      </c>
      <c r="V1199" t="s">
        <v>5002</v>
      </c>
      <c r="W1199" t="s">
        <v>5004</v>
      </c>
      <c r="X1199" s="25" t="s">
        <v>1567</v>
      </c>
      <c r="Y1199">
        <v>2</v>
      </c>
      <c r="Z1199">
        <v>107</v>
      </c>
      <c r="AA1199">
        <v>1</v>
      </c>
      <c r="AB1199">
        <v>1</v>
      </c>
      <c r="AC1199">
        <v>10</v>
      </c>
      <c r="AE1199" s="74" t="str">
        <f t="shared" si="396"/>
        <v>r06741021劉佳欣</v>
      </c>
      <c r="AF1199" s="74">
        <f t="shared" si="409"/>
        <v>1</v>
      </c>
      <c r="AG1199" s="74">
        <f t="shared" si="398"/>
        <v>0</v>
      </c>
      <c r="AH1199" s="74">
        <f t="shared" si="408"/>
        <v>0</v>
      </c>
      <c r="AI1199" s="74">
        <f t="shared" si="410"/>
        <v>1</v>
      </c>
      <c r="AJ1199" s="74">
        <f t="shared" si="411"/>
        <v>0</v>
      </c>
      <c r="AK1199" s="74">
        <f t="shared" si="412"/>
        <v>0</v>
      </c>
      <c r="AL1199" s="73" t="str">
        <f t="shared" si="413"/>
        <v>所</v>
      </c>
      <c r="AM1199" s="73" t="str">
        <f>IF($F1199="學生",VLOOKUP($H1199,系所名稱!$B$1:$D$122,3,FALSE),"非在校生")</f>
        <v>商研</v>
      </c>
      <c r="AN1199" s="74" t="str">
        <f t="shared" si="414"/>
        <v>商研所</v>
      </c>
      <c r="AO1199" s="74" t="str">
        <f t="shared" si="415"/>
        <v>商研所</v>
      </c>
    </row>
    <row r="1200" spans="1:41">
      <c r="A1200" t="s">
        <v>465</v>
      </c>
      <c r="B1200" t="s">
        <v>466</v>
      </c>
      <c r="C1200" t="s">
        <v>467</v>
      </c>
      <c r="D1200" t="s">
        <v>38</v>
      </c>
      <c r="E1200" t="s">
        <v>468</v>
      </c>
      <c r="F1200" t="s">
        <v>23</v>
      </c>
      <c r="G1200" t="s">
        <v>99</v>
      </c>
      <c r="H1200" t="s">
        <v>294</v>
      </c>
      <c r="I1200" t="s">
        <v>41</v>
      </c>
      <c r="J1200">
        <v>909880728</v>
      </c>
      <c r="K1200" t="s">
        <v>469</v>
      </c>
      <c r="L1200" t="s">
        <v>28</v>
      </c>
      <c r="M1200" t="s">
        <v>30</v>
      </c>
      <c r="N1200">
        <f>IF($R1200="網路報名",IF($P1200="否",1,0),0)</f>
        <v>0</v>
      </c>
      <c r="O1200">
        <f>IF($R1200="網路報名",IF($P1200="是",1,0),0)</f>
        <v>1</v>
      </c>
      <c r="P1200" t="s">
        <v>29</v>
      </c>
      <c r="R1200" s="1" t="s">
        <v>365</v>
      </c>
      <c r="S1200" t="s">
        <v>470</v>
      </c>
      <c r="T1200" t="s">
        <v>471</v>
      </c>
      <c r="U1200">
        <f>IF($R1200="志工",$AC1200*2,IF($R1200="網路報名",$AC1200,0))</f>
        <v>10</v>
      </c>
      <c r="V1200" t="s">
        <v>5002</v>
      </c>
      <c r="W1200" t="s">
        <v>5004</v>
      </c>
      <c r="X1200" s="88" t="s">
        <v>359</v>
      </c>
      <c r="Y1200">
        <v>2</v>
      </c>
      <c r="Z1200">
        <v>107</v>
      </c>
      <c r="AA1200">
        <v>1</v>
      </c>
      <c r="AB1200">
        <v>1</v>
      </c>
      <c r="AC1200">
        <v>10</v>
      </c>
      <c r="AD1200" t="s">
        <v>30</v>
      </c>
      <c r="AE1200" s="74" t="str">
        <f t="shared" si="396"/>
        <v>b05207015劉宜鑫</v>
      </c>
      <c r="AF1200" s="74">
        <f t="shared" si="409"/>
        <v>0</v>
      </c>
      <c r="AG1200" s="74">
        <f t="shared" si="398"/>
        <v>1</v>
      </c>
      <c r="AH1200" s="74">
        <f t="shared" si="408"/>
        <v>10</v>
      </c>
      <c r="AI1200" s="74">
        <f t="shared" si="410"/>
        <v>0</v>
      </c>
      <c r="AJ1200" s="74">
        <f t="shared" si="411"/>
        <v>0</v>
      </c>
      <c r="AK1200" s="74">
        <f t="shared" si="412"/>
        <v>0</v>
      </c>
      <c r="AL1200" s="73" t="str">
        <f t="shared" si="413"/>
        <v>系</v>
      </c>
      <c r="AM1200" s="73" t="str">
        <f>IF($F1200="學生",VLOOKUP($H1200,系所名稱!$B$1:$D$122,3,FALSE),"非在校生")</f>
        <v>其他</v>
      </c>
      <c r="AN1200" s="74" t="str">
        <f t="shared" si="414"/>
        <v>其他系所</v>
      </c>
      <c r="AO1200" s="74" t="str">
        <f t="shared" si="415"/>
        <v>其他系所</v>
      </c>
    </row>
    <row r="1201" spans="1:41">
      <c r="A1201" t="s">
        <v>1066</v>
      </c>
      <c r="B1201" t="s">
        <v>466</v>
      </c>
      <c r="C1201" t="s">
        <v>467</v>
      </c>
      <c r="D1201" t="s">
        <v>38</v>
      </c>
      <c r="E1201" t="s">
        <v>468</v>
      </c>
      <c r="F1201" t="s">
        <v>23</v>
      </c>
      <c r="G1201" t="s">
        <v>99</v>
      </c>
      <c r="H1201" t="s">
        <v>294</v>
      </c>
      <c r="I1201" t="s">
        <v>41</v>
      </c>
      <c r="J1201">
        <v>909880728</v>
      </c>
      <c r="K1201" t="s">
        <v>469</v>
      </c>
      <c r="L1201" t="s">
        <v>28</v>
      </c>
      <c r="M1201" t="s">
        <v>30</v>
      </c>
      <c r="N1201">
        <f>IF($R1201="網路報名",IF($P1201="否",1,0),0)</f>
        <v>0</v>
      </c>
      <c r="O1201">
        <f>IF($R1201="網路報名",IF($P1201="是",1,0),0)</f>
        <v>1</v>
      </c>
      <c r="P1201" t="s">
        <v>29</v>
      </c>
      <c r="R1201" t="s">
        <v>1063</v>
      </c>
      <c r="S1201" t="s">
        <v>1067</v>
      </c>
      <c r="T1201" t="s">
        <v>471</v>
      </c>
      <c r="U1201">
        <f>IF($R1201="志工",$AC1201*2,IF($R1201="網路報名",$AC1201,0))</f>
        <v>10</v>
      </c>
      <c r="V1201" t="s">
        <v>5002</v>
      </c>
      <c r="W1201" t="s">
        <v>5004</v>
      </c>
      <c r="X1201" s="25" t="s">
        <v>1065</v>
      </c>
      <c r="Y1201">
        <v>2</v>
      </c>
      <c r="Z1201">
        <v>107</v>
      </c>
      <c r="AA1201">
        <v>1</v>
      </c>
      <c r="AB1201">
        <v>1</v>
      </c>
      <c r="AC1201">
        <v>10</v>
      </c>
      <c r="AD1201" t="s">
        <v>30</v>
      </c>
      <c r="AE1201" s="74" t="str">
        <f t="shared" si="396"/>
        <v>b05207015劉宜鑫</v>
      </c>
      <c r="AF1201" s="74">
        <f t="shared" si="409"/>
        <v>0</v>
      </c>
      <c r="AG1201" s="74">
        <f t="shared" si="398"/>
        <v>1</v>
      </c>
      <c r="AH1201" s="74">
        <f t="shared" si="408"/>
        <v>10</v>
      </c>
      <c r="AI1201" s="74">
        <f t="shared" si="410"/>
        <v>0</v>
      </c>
      <c r="AJ1201" s="74">
        <f t="shared" si="411"/>
        <v>0</v>
      </c>
      <c r="AK1201" s="74">
        <f t="shared" si="412"/>
        <v>0</v>
      </c>
      <c r="AL1201" s="73" t="str">
        <f t="shared" si="413"/>
        <v>系</v>
      </c>
      <c r="AM1201" s="73" t="str">
        <f>IF($F1201="學生",VLOOKUP($H1201,系所名稱!$B$1:$D$122,3,FALSE),"非在校生")</f>
        <v>其他</v>
      </c>
      <c r="AN1201" s="74" t="str">
        <f t="shared" si="414"/>
        <v>其他系所</v>
      </c>
      <c r="AO1201" s="74" t="str">
        <f t="shared" si="415"/>
        <v>其他系所</v>
      </c>
    </row>
    <row r="1202" spans="1:41">
      <c r="A1202" t="s">
        <v>1480</v>
      </c>
      <c r="B1202" t="s">
        <v>466</v>
      </c>
      <c r="C1202" t="s">
        <v>467</v>
      </c>
      <c r="D1202" t="s">
        <v>38</v>
      </c>
      <c r="E1202" t="s">
        <v>468</v>
      </c>
      <c r="F1202" t="s">
        <v>23</v>
      </c>
      <c r="G1202" t="s">
        <v>99</v>
      </c>
      <c r="H1202" t="s">
        <v>294</v>
      </c>
      <c r="I1202" t="s">
        <v>41</v>
      </c>
      <c r="J1202">
        <v>909880728</v>
      </c>
      <c r="K1202" t="s">
        <v>469</v>
      </c>
      <c r="L1202" t="s">
        <v>28</v>
      </c>
      <c r="M1202" t="s">
        <v>30</v>
      </c>
      <c r="N1202">
        <f>IF($R1202="網路報名",IF($P1202="否",1,0),0)</f>
        <v>0</v>
      </c>
      <c r="O1202">
        <f>IF($R1202="網路報名",IF($P1202="是",1,0),0)</f>
        <v>1</v>
      </c>
      <c r="P1202" t="s">
        <v>29</v>
      </c>
      <c r="R1202" t="s">
        <v>31</v>
      </c>
      <c r="S1202" t="s">
        <v>1481</v>
      </c>
      <c r="T1202" t="s">
        <v>471</v>
      </c>
      <c r="U1202">
        <f>IF($R1202="志工",$AC1202*2,IF($R1202="網路報名",$AC1202,0))</f>
        <v>10</v>
      </c>
      <c r="V1202" t="s">
        <v>5002</v>
      </c>
      <c r="W1202" t="s">
        <v>5004</v>
      </c>
      <c r="X1202" s="25" t="s">
        <v>1285</v>
      </c>
      <c r="Y1202">
        <v>2</v>
      </c>
      <c r="Z1202">
        <v>107</v>
      </c>
      <c r="AA1202">
        <v>1</v>
      </c>
      <c r="AB1202">
        <v>1</v>
      </c>
      <c r="AC1202">
        <v>10</v>
      </c>
      <c r="AD1202" t="s">
        <v>30</v>
      </c>
      <c r="AE1202" s="74" t="str">
        <f t="shared" si="396"/>
        <v>b05207015劉宜鑫</v>
      </c>
      <c r="AF1202" s="74">
        <f t="shared" si="409"/>
        <v>0</v>
      </c>
      <c r="AG1202" s="74">
        <f t="shared" si="398"/>
        <v>1</v>
      </c>
      <c r="AH1202" s="74">
        <f t="shared" si="408"/>
        <v>10</v>
      </c>
      <c r="AI1202" s="74">
        <f t="shared" si="410"/>
        <v>0</v>
      </c>
      <c r="AJ1202" s="74">
        <f t="shared" si="411"/>
        <v>0</v>
      </c>
      <c r="AK1202" s="74">
        <f t="shared" si="412"/>
        <v>0</v>
      </c>
      <c r="AL1202" s="73" t="str">
        <f t="shared" si="413"/>
        <v>系</v>
      </c>
      <c r="AM1202" s="73" t="str">
        <f>IF($F1202="學生",VLOOKUP($H1202,系所名稱!$B$1:$D$122,3,FALSE),"非在校生")</f>
        <v>其他</v>
      </c>
      <c r="AN1202" s="74" t="str">
        <f t="shared" si="414"/>
        <v>其他系所</v>
      </c>
      <c r="AO1202" s="74" t="str">
        <f t="shared" si="415"/>
        <v>其他系所</v>
      </c>
    </row>
    <row r="1203" spans="1:41">
      <c r="A1203" t="s">
        <v>1748</v>
      </c>
      <c r="B1203" t="s">
        <v>466</v>
      </c>
      <c r="C1203" t="s">
        <v>467</v>
      </c>
      <c r="D1203" t="s">
        <v>38</v>
      </c>
      <c r="E1203" t="s">
        <v>468</v>
      </c>
      <c r="F1203" t="s">
        <v>23</v>
      </c>
      <c r="G1203" t="s">
        <v>99</v>
      </c>
      <c r="H1203" t="s">
        <v>294</v>
      </c>
      <c r="I1203" t="s">
        <v>41</v>
      </c>
      <c r="J1203">
        <v>909880728</v>
      </c>
      <c r="K1203" t="s">
        <v>469</v>
      </c>
      <c r="L1203" t="s">
        <v>28</v>
      </c>
      <c r="M1203" t="s">
        <v>30</v>
      </c>
      <c r="N1203">
        <f>IF($R1203="網路報名",IF($P1203="否",1,0),0)</f>
        <v>0</v>
      </c>
      <c r="O1203">
        <f>IF($R1203="網路報名",IF($P1203="是",1,0),0)</f>
        <v>1</v>
      </c>
      <c r="P1203" t="s">
        <v>29</v>
      </c>
      <c r="R1203" t="s">
        <v>31</v>
      </c>
      <c r="S1203" t="s">
        <v>1481</v>
      </c>
      <c r="T1203" t="s">
        <v>471</v>
      </c>
      <c r="U1203">
        <f>IF($R1203="志工",$AC1203*2,IF($R1203="網路報名",$AC1203,0))</f>
        <v>10</v>
      </c>
      <c r="V1203" t="s">
        <v>5002</v>
      </c>
      <c r="W1203" t="s">
        <v>5004</v>
      </c>
      <c r="X1203" s="25" t="s">
        <v>1567</v>
      </c>
      <c r="Y1203">
        <v>2</v>
      </c>
      <c r="Z1203">
        <v>107</v>
      </c>
      <c r="AA1203">
        <v>1</v>
      </c>
      <c r="AB1203">
        <v>1</v>
      </c>
      <c r="AC1203">
        <v>10</v>
      </c>
      <c r="AE1203" s="74" t="str">
        <f t="shared" si="396"/>
        <v>b05207015劉宜鑫</v>
      </c>
      <c r="AF1203" s="74">
        <f t="shared" si="409"/>
        <v>0</v>
      </c>
      <c r="AG1203" s="74">
        <f t="shared" si="398"/>
        <v>1</v>
      </c>
      <c r="AH1203" s="74">
        <f t="shared" si="408"/>
        <v>10</v>
      </c>
      <c r="AI1203" s="74">
        <f t="shared" si="410"/>
        <v>0</v>
      </c>
      <c r="AJ1203" s="74">
        <f t="shared" si="411"/>
        <v>0</v>
      </c>
      <c r="AK1203" s="74">
        <f t="shared" si="412"/>
        <v>0</v>
      </c>
      <c r="AL1203" s="73" t="str">
        <f t="shared" si="413"/>
        <v>系</v>
      </c>
      <c r="AM1203" s="73" t="str">
        <f>IF($F1203="學生",VLOOKUP($H1203,系所名稱!$B$1:$D$122,3,FALSE),"非在校生")</f>
        <v>其他</v>
      </c>
      <c r="AN1203" s="74" t="str">
        <f t="shared" si="414"/>
        <v>其他系所</v>
      </c>
      <c r="AO1203" s="74" t="str">
        <f t="shared" si="415"/>
        <v>其他系所</v>
      </c>
    </row>
    <row r="1204" spans="1:41">
      <c r="A1204" t="s">
        <v>6526</v>
      </c>
      <c r="B1204" t="s">
        <v>6527</v>
      </c>
      <c r="C1204" t="s">
        <v>6528</v>
      </c>
      <c r="D1204" t="s">
        <v>21</v>
      </c>
      <c r="E1204" t="s">
        <v>6529</v>
      </c>
      <c r="F1204" t="s">
        <v>23</v>
      </c>
      <c r="G1204" t="s">
        <v>24</v>
      </c>
      <c r="H1204" t="s">
        <v>257</v>
      </c>
      <c r="I1204" t="s">
        <v>41</v>
      </c>
      <c r="J1204">
        <v>970889365</v>
      </c>
      <c r="K1204" t="s">
        <v>6530</v>
      </c>
      <c r="L1204" t="s">
        <v>28</v>
      </c>
      <c r="M1204" t="s">
        <v>30</v>
      </c>
      <c r="N1204" t="s">
        <v>4952</v>
      </c>
      <c r="P1204" t="s">
        <v>29</v>
      </c>
      <c r="R1204" t="s">
        <v>5919</v>
      </c>
      <c r="S1204" t="s">
        <v>6531</v>
      </c>
      <c r="T1204" t="s">
        <v>6532</v>
      </c>
      <c r="U1204">
        <v>6</v>
      </c>
      <c r="V1204" t="s">
        <v>5002</v>
      </c>
      <c r="W1204" t="s">
        <v>6687</v>
      </c>
      <c r="X1204" s="25" t="s">
        <v>6700</v>
      </c>
      <c r="Y1204">
        <v>2</v>
      </c>
      <c r="Z1204">
        <v>107</v>
      </c>
      <c r="AA1204">
        <v>1</v>
      </c>
      <c r="AB1204">
        <v>1</v>
      </c>
      <c r="AC1204">
        <v>10</v>
      </c>
      <c r="AD1204" t="s">
        <v>30</v>
      </c>
      <c r="AE1204" s="74" t="str">
        <f t="shared" si="396"/>
        <v>b06703118劉怡彤</v>
      </c>
      <c r="AF1204" s="74">
        <f t="shared" si="409"/>
        <v>0</v>
      </c>
      <c r="AG1204" s="74">
        <f t="shared" si="398"/>
        <v>1</v>
      </c>
      <c r="AH1204" s="74">
        <f t="shared" si="408"/>
        <v>10</v>
      </c>
      <c r="AI1204" s="74">
        <f t="shared" si="410"/>
        <v>0</v>
      </c>
      <c r="AJ1204" s="74">
        <f t="shared" si="411"/>
        <v>0</v>
      </c>
      <c r="AK1204" s="74">
        <f t="shared" si="412"/>
        <v>0</v>
      </c>
      <c r="AL1204" s="73" t="str">
        <f t="shared" si="413"/>
        <v>系</v>
      </c>
      <c r="AM1204" s="73" t="str">
        <f>IF($F1204="學生",VLOOKUP($H1204,系所名稱!$B$1:$D$122,3,FALSE),"非在校生")</f>
        <v>財金</v>
      </c>
      <c r="AN1204" s="74" t="str">
        <f t="shared" si="414"/>
        <v>財金系</v>
      </c>
      <c r="AO1204" s="74" t="str">
        <f t="shared" si="415"/>
        <v>財金系</v>
      </c>
    </row>
    <row r="1205" spans="1:41">
      <c r="A1205" t="s">
        <v>3462</v>
      </c>
      <c r="B1205" t="s">
        <v>3469</v>
      </c>
      <c r="C1205" t="s">
        <v>3470</v>
      </c>
      <c r="D1205" t="s">
        <v>21</v>
      </c>
      <c r="E1205" t="s">
        <v>2469</v>
      </c>
      <c r="F1205" t="s">
        <v>23</v>
      </c>
      <c r="G1205" t="s">
        <v>24</v>
      </c>
      <c r="H1205" t="s">
        <v>257</v>
      </c>
      <c r="I1205" t="s">
        <v>41</v>
      </c>
      <c r="J1205">
        <v>933601205</v>
      </c>
      <c r="L1205" t="s">
        <v>28</v>
      </c>
      <c r="M1205" t="s">
        <v>29</v>
      </c>
      <c r="N1205">
        <f t="shared" ref="N1205:N1216" si="416">IF($R1205="網路報名",IF($P1205="否",1,0),0)</f>
        <v>0</v>
      </c>
      <c r="O1205">
        <f t="shared" ref="O1205:O1216" si="417">IF($R1205="網路報名",IF($P1205="是",1,0),0)</f>
        <v>0</v>
      </c>
      <c r="P1205" t="s">
        <v>29</v>
      </c>
      <c r="R1205" t="s">
        <v>3471</v>
      </c>
      <c r="T1205" t="s">
        <v>3472</v>
      </c>
      <c r="U1205">
        <f t="shared" ref="U1205:U1216" si="418">IF($R1205="志工",$AC1205*2,IF($R1205="網路報名",$AC1205,0))</f>
        <v>0</v>
      </c>
      <c r="V1205" t="s">
        <v>3310</v>
      </c>
      <c r="W1205" t="s">
        <v>5006</v>
      </c>
      <c r="X1205" s="25" t="s">
        <v>5003</v>
      </c>
      <c r="Y1205">
        <v>2</v>
      </c>
      <c r="Z1205">
        <v>107</v>
      </c>
      <c r="AA1205">
        <v>1</v>
      </c>
      <c r="AB1205">
        <v>1</v>
      </c>
      <c r="AC1205">
        <v>10</v>
      </c>
      <c r="AE1205" s="74" t="str">
        <f t="shared" si="396"/>
        <v>b05703117劉昀妮</v>
      </c>
      <c r="AF1205" s="74">
        <f t="shared" si="409"/>
        <v>0</v>
      </c>
      <c r="AG1205" s="74">
        <f t="shared" si="398"/>
        <v>0</v>
      </c>
      <c r="AH1205" s="74">
        <f t="shared" si="408"/>
        <v>0</v>
      </c>
      <c r="AI1205" s="74">
        <f t="shared" si="410"/>
        <v>0</v>
      </c>
      <c r="AJ1205" s="74">
        <f t="shared" si="411"/>
        <v>1</v>
      </c>
      <c r="AK1205" s="74">
        <f t="shared" si="412"/>
        <v>0</v>
      </c>
      <c r="AL1205" s="73" t="str">
        <f t="shared" si="413"/>
        <v>系</v>
      </c>
      <c r="AM1205" s="73" t="str">
        <f>IF($F1205="學生",VLOOKUP($H1205,系所名稱!$B$1:$D$122,3,FALSE),"非在校生")</f>
        <v>財金</v>
      </c>
      <c r="AN1205" s="74" t="str">
        <f t="shared" si="414"/>
        <v>財金系</v>
      </c>
      <c r="AO1205" s="74" t="str">
        <f t="shared" si="415"/>
        <v>財金系</v>
      </c>
    </row>
    <row r="1206" spans="1:41">
      <c r="A1206" t="s">
        <v>2260</v>
      </c>
      <c r="B1206" t="s">
        <v>2261</v>
      </c>
      <c r="C1206" t="s">
        <v>2262</v>
      </c>
      <c r="D1206" t="s">
        <v>38</v>
      </c>
      <c r="E1206" t="s">
        <v>2263</v>
      </c>
      <c r="F1206" t="s">
        <v>177</v>
      </c>
      <c r="J1206">
        <v>912906507</v>
      </c>
      <c r="K1206" t="s">
        <v>2264</v>
      </c>
      <c r="L1206" t="s">
        <v>28</v>
      </c>
      <c r="M1206" t="s">
        <v>30</v>
      </c>
      <c r="N1206">
        <f t="shared" si="416"/>
        <v>0</v>
      </c>
      <c r="O1206">
        <f t="shared" si="417"/>
        <v>1</v>
      </c>
      <c r="P1206" t="s">
        <v>29</v>
      </c>
      <c r="R1206" t="s">
        <v>2017</v>
      </c>
      <c r="S1206" t="s">
        <v>2265</v>
      </c>
      <c r="T1206" t="s">
        <v>2266</v>
      </c>
      <c r="U1206">
        <f t="shared" si="418"/>
        <v>10</v>
      </c>
      <c r="V1206" t="s">
        <v>5002</v>
      </c>
      <c r="W1206" t="s">
        <v>5004</v>
      </c>
      <c r="X1206" s="25" t="s">
        <v>1996</v>
      </c>
      <c r="Y1206">
        <v>2</v>
      </c>
      <c r="Z1206">
        <v>107</v>
      </c>
      <c r="AA1206">
        <v>1</v>
      </c>
      <c r="AB1206">
        <v>1</v>
      </c>
      <c r="AC1206">
        <v>10</v>
      </c>
      <c r="AD1206" t="s">
        <v>30</v>
      </c>
      <c r="AE1206" s="74" t="str">
        <f t="shared" si="396"/>
        <v>dam1995s劉冠宏</v>
      </c>
      <c r="AF1206" s="74">
        <f t="shared" si="409"/>
        <v>0</v>
      </c>
      <c r="AG1206" s="74">
        <f t="shared" si="398"/>
        <v>1</v>
      </c>
      <c r="AH1206" s="74">
        <f t="shared" si="408"/>
        <v>10</v>
      </c>
      <c r="AI1206" s="74">
        <f t="shared" si="410"/>
        <v>0</v>
      </c>
      <c r="AJ1206" s="74">
        <f t="shared" si="411"/>
        <v>0</v>
      </c>
      <c r="AK1206" s="74">
        <f t="shared" si="412"/>
        <v>0</v>
      </c>
      <c r="AL1206" s="73" t="str">
        <f t="shared" si="413"/>
        <v>其他</v>
      </c>
      <c r="AM1206" s="73" t="str">
        <f>IF($F1206="學生",VLOOKUP($H1206,系所名稱!$B$1:$D$122,3,FALSE),"非在校生")</f>
        <v>非在校生</v>
      </c>
      <c r="AN1206" s="74" t="str">
        <f t="shared" si="414"/>
        <v>其他</v>
      </c>
      <c r="AO1206" s="74" t="str">
        <f t="shared" si="415"/>
        <v>其他</v>
      </c>
    </row>
    <row r="1207" spans="1:41">
      <c r="A1207" t="s">
        <v>3148</v>
      </c>
      <c r="B1207" t="s">
        <v>2261</v>
      </c>
      <c r="C1207" t="s">
        <v>2262</v>
      </c>
      <c r="D1207" t="s">
        <v>38</v>
      </c>
      <c r="E1207" t="s">
        <v>2263</v>
      </c>
      <c r="F1207" t="s">
        <v>177</v>
      </c>
      <c r="J1207">
        <v>912906507</v>
      </c>
      <c r="K1207" t="s">
        <v>2264</v>
      </c>
      <c r="L1207" t="s">
        <v>28</v>
      </c>
      <c r="M1207" t="s">
        <v>30</v>
      </c>
      <c r="N1207">
        <f t="shared" si="416"/>
        <v>0</v>
      </c>
      <c r="O1207">
        <f t="shared" si="417"/>
        <v>1</v>
      </c>
      <c r="P1207" t="s">
        <v>29</v>
      </c>
      <c r="R1207" t="s">
        <v>2775</v>
      </c>
      <c r="S1207" t="s">
        <v>2265</v>
      </c>
      <c r="T1207" t="s">
        <v>2266</v>
      </c>
      <c r="U1207">
        <f t="shared" si="418"/>
        <v>10</v>
      </c>
      <c r="V1207" t="s">
        <v>5002</v>
      </c>
      <c r="W1207" t="s">
        <v>5004</v>
      </c>
      <c r="X1207" s="25" t="s">
        <v>3292</v>
      </c>
      <c r="Y1207">
        <v>2</v>
      </c>
      <c r="Z1207">
        <v>107</v>
      </c>
      <c r="AA1207">
        <v>1</v>
      </c>
      <c r="AB1207">
        <v>1</v>
      </c>
      <c r="AC1207">
        <v>10</v>
      </c>
      <c r="AD1207" t="s">
        <v>30</v>
      </c>
      <c r="AE1207" s="74" t="str">
        <f t="shared" si="396"/>
        <v>dam1995s劉冠宏</v>
      </c>
      <c r="AF1207" s="74">
        <f t="shared" si="409"/>
        <v>0</v>
      </c>
      <c r="AG1207" s="74">
        <f t="shared" si="398"/>
        <v>1</v>
      </c>
      <c r="AH1207" s="74">
        <f t="shared" si="408"/>
        <v>10</v>
      </c>
      <c r="AI1207" s="74">
        <f t="shared" si="410"/>
        <v>0</v>
      </c>
      <c r="AJ1207" s="74">
        <f t="shared" si="411"/>
        <v>0</v>
      </c>
      <c r="AK1207" s="74">
        <f t="shared" si="412"/>
        <v>0</v>
      </c>
      <c r="AL1207" s="73" t="str">
        <f t="shared" si="413"/>
        <v>其他</v>
      </c>
      <c r="AM1207" s="73" t="str">
        <f>IF($F1207="學生",VLOOKUP($H1207,系所名稱!$B$1:$D$122,3,FALSE),"非在校生")</f>
        <v>非在校生</v>
      </c>
      <c r="AN1207" s="74" t="str">
        <f t="shared" si="414"/>
        <v>其他</v>
      </c>
      <c r="AO1207" s="74" t="str">
        <f t="shared" si="415"/>
        <v>其他</v>
      </c>
    </row>
    <row r="1208" spans="1:41">
      <c r="A1208" t="s">
        <v>2762</v>
      </c>
      <c r="B1208" t="s">
        <v>2763</v>
      </c>
      <c r="C1208" t="s">
        <v>2764</v>
      </c>
      <c r="D1208" t="s">
        <v>21</v>
      </c>
      <c r="E1208" t="s">
        <v>2765</v>
      </c>
      <c r="F1208" t="s">
        <v>23</v>
      </c>
      <c r="G1208" t="s">
        <v>24</v>
      </c>
      <c r="H1208" t="s">
        <v>76</v>
      </c>
      <c r="I1208" t="s">
        <v>41</v>
      </c>
      <c r="J1208">
        <v>917923558</v>
      </c>
      <c r="L1208" t="s">
        <v>28</v>
      </c>
      <c r="M1208" t="s">
        <v>29</v>
      </c>
      <c r="N1208">
        <f t="shared" si="416"/>
        <v>0</v>
      </c>
      <c r="O1208">
        <f t="shared" si="417"/>
        <v>0</v>
      </c>
      <c r="P1208" t="s">
        <v>29</v>
      </c>
      <c r="R1208" t="s">
        <v>2643</v>
      </c>
      <c r="T1208" t="s">
        <v>2766</v>
      </c>
      <c r="U1208">
        <f t="shared" si="418"/>
        <v>0</v>
      </c>
      <c r="V1208" t="s">
        <v>5002</v>
      </c>
      <c r="W1208" t="s">
        <v>5004</v>
      </c>
      <c r="X1208" s="25" t="s">
        <v>1996</v>
      </c>
      <c r="Y1208">
        <v>2</v>
      </c>
      <c r="Z1208">
        <v>107</v>
      </c>
      <c r="AA1208">
        <v>1</v>
      </c>
      <c r="AB1208">
        <v>1</v>
      </c>
      <c r="AC1208">
        <v>10</v>
      </c>
      <c r="AE1208" s="74" t="str">
        <f t="shared" si="396"/>
        <v>b05702102劉奕岑</v>
      </c>
      <c r="AF1208" s="74">
        <f t="shared" si="409"/>
        <v>0</v>
      </c>
      <c r="AG1208" s="74">
        <f t="shared" si="398"/>
        <v>0</v>
      </c>
      <c r="AH1208" s="74">
        <f t="shared" si="408"/>
        <v>0</v>
      </c>
      <c r="AI1208" s="74">
        <f t="shared" si="410"/>
        <v>0</v>
      </c>
      <c r="AJ1208" s="74">
        <f t="shared" si="411"/>
        <v>1</v>
      </c>
      <c r="AK1208" s="74">
        <f t="shared" si="412"/>
        <v>0</v>
      </c>
      <c r="AL1208" s="73" t="str">
        <f t="shared" si="413"/>
        <v>系</v>
      </c>
      <c r="AM1208" s="73" t="str">
        <f>IF($F1208="學生",VLOOKUP($H1208,系所名稱!$B$1:$D$122,3,FALSE),"非在校生")</f>
        <v>會計</v>
      </c>
      <c r="AN1208" s="74" t="str">
        <f t="shared" si="414"/>
        <v>會計系</v>
      </c>
      <c r="AO1208" s="74" t="str">
        <f t="shared" si="415"/>
        <v>會計系</v>
      </c>
    </row>
    <row r="1209" spans="1:41">
      <c r="A1209" t="s">
        <v>3149</v>
      </c>
      <c r="B1209" t="s">
        <v>2763</v>
      </c>
      <c r="C1209" t="s">
        <v>2764</v>
      </c>
      <c r="D1209" t="s">
        <v>21</v>
      </c>
      <c r="E1209" t="s">
        <v>2765</v>
      </c>
      <c r="F1209" t="s">
        <v>23</v>
      </c>
      <c r="G1209" t="s">
        <v>24</v>
      </c>
      <c r="H1209" t="s">
        <v>76</v>
      </c>
      <c r="I1209" t="s">
        <v>41</v>
      </c>
      <c r="J1209">
        <v>917923558</v>
      </c>
      <c r="K1209" t="s">
        <v>3150</v>
      </c>
      <c r="L1209" t="s">
        <v>28</v>
      </c>
      <c r="M1209" t="s">
        <v>30</v>
      </c>
      <c r="N1209">
        <f t="shared" si="416"/>
        <v>0</v>
      </c>
      <c r="O1209">
        <f t="shared" si="417"/>
        <v>1</v>
      </c>
      <c r="P1209" t="s">
        <v>29</v>
      </c>
      <c r="R1209" t="s">
        <v>2775</v>
      </c>
      <c r="S1209" t="s">
        <v>738</v>
      </c>
      <c r="T1209" t="s">
        <v>2766</v>
      </c>
      <c r="U1209">
        <f t="shared" si="418"/>
        <v>10</v>
      </c>
      <c r="V1209" t="s">
        <v>5002</v>
      </c>
      <c r="W1209" t="s">
        <v>5004</v>
      </c>
      <c r="X1209" s="25" t="s">
        <v>3292</v>
      </c>
      <c r="Y1209">
        <v>2</v>
      </c>
      <c r="Z1209">
        <v>107</v>
      </c>
      <c r="AA1209">
        <v>1</v>
      </c>
      <c r="AB1209">
        <v>1</v>
      </c>
      <c r="AC1209">
        <v>10</v>
      </c>
      <c r="AD1209" t="s">
        <v>30</v>
      </c>
      <c r="AE1209" s="74" t="str">
        <f t="shared" si="396"/>
        <v>b05702102劉奕岑</v>
      </c>
      <c r="AF1209" s="74">
        <f t="shared" si="409"/>
        <v>0</v>
      </c>
      <c r="AG1209" s="74">
        <f t="shared" si="398"/>
        <v>1</v>
      </c>
      <c r="AH1209" s="74">
        <f t="shared" si="408"/>
        <v>10</v>
      </c>
      <c r="AI1209" s="74">
        <f t="shared" si="410"/>
        <v>0</v>
      </c>
      <c r="AJ1209" s="74">
        <f t="shared" si="411"/>
        <v>0</v>
      </c>
      <c r="AK1209" s="74">
        <f t="shared" si="412"/>
        <v>0</v>
      </c>
      <c r="AL1209" s="73" t="str">
        <f t="shared" si="413"/>
        <v>系</v>
      </c>
      <c r="AM1209" s="73" t="str">
        <f>IF($F1209="學生",VLOOKUP($H1209,系所名稱!$B$1:$D$122,3,FALSE),"非在校生")</f>
        <v>會計</v>
      </c>
      <c r="AN1209" s="74" t="str">
        <f t="shared" si="414"/>
        <v>會計系</v>
      </c>
      <c r="AO1209" s="74" t="str">
        <f t="shared" si="415"/>
        <v>會計系</v>
      </c>
    </row>
    <row r="1210" spans="1:41">
      <c r="A1210" t="s">
        <v>610</v>
      </c>
      <c r="B1210" t="s">
        <v>611</v>
      </c>
      <c r="C1210" t="s">
        <v>612</v>
      </c>
      <c r="D1210" t="s">
        <v>21</v>
      </c>
      <c r="E1210" t="s">
        <v>613</v>
      </c>
      <c r="F1210" t="s">
        <v>23</v>
      </c>
      <c r="G1210" t="s">
        <v>24</v>
      </c>
      <c r="H1210" t="s">
        <v>257</v>
      </c>
      <c r="I1210" t="s">
        <v>41</v>
      </c>
      <c r="J1210">
        <v>921839965</v>
      </c>
      <c r="K1210" t="s">
        <v>614</v>
      </c>
      <c r="L1210" t="s">
        <v>28</v>
      </c>
      <c r="M1210" t="s">
        <v>30</v>
      </c>
      <c r="N1210">
        <f t="shared" si="416"/>
        <v>0</v>
      </c>
      <c r="O1210">
        <f t="shared" si="417"/>
        <v>1</v>
      </c>
      <c r="P1210" t="s">
        <v>29</v>
      </c>
      <c r="R1210" s="1" t="s">
        <v>365</v>
      </c>
      <c r="S1210" t="s">
        <v>615</v>
      </c>
      <c r="T1210" t="s">
        <v>616</v>
      </c>
      <c r="U1210">
        <f t="shared" si="418"/>
        <v>10</v>
      </c>
      <c r="V1210" t="s">
        <v>5002</v>
      </c>
      <c r="W1210" t="s">
        <v>5004</v>
      </c>
      <c r="X1210" s="88" t="s">
        <v>359</v>
      </c>
      <c r="Y1210">
        <v>2</v>
      </c>
      <c r="Z1210">
        <v>107</v>
      </c>
      <c r="AA1210">
        <v>1</v>
      </c>
      <c r="AB1210">
        <v>1</v>
      </c>
      <c r="AC1210">
        <v>10</v>
      </c>
      <c r="AD1210" t="s">
        <v>30</v>
      </c>
      <c r="AE1210" s="74" t="str">
        <f t="shared" si="396"/>
        <v>b05703118劉映芃</v>
      </c>
      <c r="AF1210" s="74">
        <f t="shared" si="409"/>
        <v>0</v>
      </c>
      <c r="AG1210" s="74">
        <f t="shared" si="398"/>
        <v>1</v>
      </c>
      <c r="AH1210" s="74">
        <f t="shared" si="408"/>
        <v>10</v>
      </c>
      <c r="AI1210" s="74">
        <f t="shared" si="410"/>
        <v>0</v>
      </c>
      <c r="AJ1210" s="74">
        <f t="shared" si="411"/>
        <v>0</v>
      </c>
      <c r="AK1210" s="74">
        <f t="shared" si="412"/>
        <v>0</v>
      </c>
      <c r="AL1210" s="73" t="str">
        <f t="shared" si="413"/>
        <v>系</v>
      </c>
      <c r="AM1210" s="73" t="str">
        <f>IF($F1210="學生",VLOOKUP($H1210,系所名稱!$B$1:$D$122,3,FALSE),"非在校生")</f>
        <v>財金</v>
      </c>
      <c r="AN1210" s="74" t="str">
        <f t="shared" si="414"/>
        <v>財金系</v>
      </c>
      <c r="AO1210" s="74" t="str">
        <f t="shared" si="415"/>
        <v>財金系</v>
      </c>
    </row>
    <row r="1211" spans="1:41">
      <c r="A1211" t="s">
        <v>1168</v>
      </c>
      <c r="B1211" t="s">
        <v>611</v>
      </c>
      <c r="C1211" t="s">
        <v>612</v>
      </c>
      <c r="D1211" t="s">
        <v>21</v>
      </c>
      <c r="E1211" t="s">
        <v>613</v>
      </c>
      <c r="F1211" t="s">
        <v>23</v>
      </c>
      <c r="G1211" t="s">
        <v>24</v>
      </c>
      <c r="H1211" t="s">
        <v>257</v>
      </c>
      <c r="I1211" t="s">
        <v>41</v>
      </c>
      <c r="J1211">
        <v>921839965</v>
      </c>
      <c r="K1211" t="s">
        <v>614</v>
      </c>
      <c r="L1211" t="s">
        <v>28</v>
      </c>
      <c r="M1211" t="s">
        <v>30</v>
      </c>
      <c r="N1211">
        <f t="shared" si="416"/>
        <v>0</v>
      </c>
      <c r="O1211">
        <f t="shared" si="417"/>
        <v>1</v>
      </c>
      <c r="P1211" t="s">
        <v>29</v>
      </c>
      <c r="R1211" s="78" t="s">
        <v>1063</v>
      </c>
      <c r="S1211" t="s">
        <v>615</v>
      </c>
      <c r="T1211" t="s">
        <v>616</v>
      </c>
      <c r="U1211">
        <f t="shared" si="418"/>
        <v>10</v>
      </c>
      <c r="V1211" t="s">
        <v>5002</v>
      </c>
      <c r="W1211" t="s">
        <v>5004</v>
      </c>
      <c r="X1211" s="25" t="s">
        <v>1065</v>
      </c>
      <c r="Y1211">
        <v>2</v>
      </c>
      <c r="Z1211">
        <v>107</v>
      </c>
      <c r="AA1211">
        <v>1</v>
      </c>
      <c r="AB1211">
        <v>1</v>
      </c>
      <c r="AC1211">
        <v>10</v>
      </c>
      <c r="AD1211" t="s">
        <v>30</v>
      </c>
      <c r="AE1211" s="74" t="str">
        <f t="shared" si="396"/>
        <v>b05703118劉映芃</v>
      </c>
      <c r="AF1211" s="74">
        <f t="shared" si="409"/>
        <v>0</v>
      </c>
      <c r="AG1211" s="74">
        <f t="shared" si="398"/>
        <v>1</v>
      </c>
      <c r="AH1211" s="74">
        <f t="shared" si="408"/>
        <v>10</v>
      </c>
      <c r="AI1211" s="74">
        <f t="shared" si="410"/>
        <v>0</v>
      </c>
      <c r="AJ1211" s="74">
        <f t="shared" si="411"/>
        <v>0</v>
      </c>
      <c r="AK1211" s="74">
        <f t="shared" si="412"/>
        <v>0</v>
      </c>
      <c r="AL1211" s="73" t="str">
        <f t="shared" si="413"/>
        <v>系</v>
      </c>
      <c r="AM1211" s="73" t="str">
        <f>IF($F1211="學生",VLOOKUP($H1211,系所名稱!$B$1:$D$122,3,FALSE),"非在校生")</f>
        <v>財金</v>
      </c>
      <c r="AN1211" s="74" t="str">
        <f t="shared" si="414"/>
        <v>財金系</v>
      </c>
      <c r="AO1211" s="74" t="str">
        <f t="shared" si="415"/>
        <v>財金系</v>
      </c>
    </row>
    <row r="1212" spans="1:41">
      <c r="A1212" t="s">
        <v>1482</v>
      </c>
      <c r="B1212" t="s">
        <v>611</v>
      </c>
      <c r="C1212" t="s">
        <v>612</v>
      </c>
      <c r="D1212" t="s">
        <v>21</v>
      </c>
      <c r="E1212" t="s">
        <v>613</v>
      </c>
      <c r="F1212" t="s">
        <v>23</v>
      </c>
      <c r="G1212" t="s">
        <v>24</v>
      </c>
      <c r="H1212" t="s">
        <v>257</v>
      </c>
      <c r="I1212" t="s">
        <v>41</v>
      </c>
      <c r="J1212">
        <v>921839965</v>
      </c>
      <c r="K1212" t="s">
        <v>614</v>
      </c>
      <c r="L1212" t="s">
        <v>28</v>
      </c>
      <c r="M1212" t="s">
        <v>30</v>
      </c>
      <c r="N1212">
        <f t="shared" si="416"/>
        <v>0</v>
      </c>
      <c r="O1212">
        <f t="shared" si="417"/>
        <v>1</v>
      </c>
      <c r="P1212" t="s">
        <v>29</v>
      </c>
      <c r="R1212" t="s">
        <v>31</v>
      </c>
      <c r="S1212" t="s">
        <v>615</v>
      </c>
      <c r="T1212" t="s">
        <v>616</v>
      </c>
      <c r="U1212">
        <f t="shared" si="418"/>
        <v>10</v>
      </c>
      <c r="V1212" t="s">
        <v>5002</v>
      </c>
      <c r="W1212" t="s">
        <v>5004</v>
      </c>
      <c r="X1212" s="25" t="s">
        <v>1285</v>
      </c>
      <c r="Y1212">
        <v>2</v>
      </c>
      <c r="Z1212">
        <v>107</v>
      </c>
      <c r="AA1212">
        <v>1</v>
      </c>
      <c r="AB1212">
        <v>1</v>
      </c>
      <c r="AC1212">
        <v>10</v>
      </c>
      <c r="AD1212" t="s">
        <v>30</v>
      </c>
      <c r="AE1212" s="74" t="str">
        <f t="shared" si="396"/>
        <v>b05703118劉映芃</v>
      </c>
      <c r="AF1212" s="74">
        <f t="shared" si="409"/>
        <v>0</v>
      </c>
      <c r="AG1212" s="74">
        <f t="shared" si="398"/>
        <v>1</v>
      </c>
      <c r="AH1212" s="74">
        <f t="shared" si="408"/>
        <v>10</v>
      </c>
      <c r="AI1212" s="74">
        <f t="shared" si="410"/>
        <v>0</v>
      </c>
      <c r="AJ1212" s="74">
        <f t="shared" si="411"/>
        <v>0</v>
      </c>
      <c r="AK1212" s="74">
        <f t="shared" si="412"/>
        <v>0</v>
      </c>
      <c r="AL1212" s="73" t="str">
        <f t="shared" si="413"/>
        <v>系</v>
      </c>
      <c r="AM1212" s="73" t="str">
        <f>IF($F1212="學生",VLOOKUP($H1212,系所名稱!$B$1:$D$122,3,FALSE),"非在校生")</f>
        <v>財金</v>
      </c>
      <c r="AN1212" s="74" t="str">
        <f t="shared" si="414"/>
        <v>財金系</v>
      </c>
      <c r="AO1212" s="74" t="str">
        <f t="shared" si="415"/>
        <v>財金系</v>
      </c>
    </row>
    <row r="1213" spans="1:41">
      <c r="A1213" t="s">
        <v>1749</v>
      </c>
      <c r="B1213" t="s">
        <v>611</v>
      </c>
      <c r="C1213" t="s">
        <v>612</v>
      </c>
      <c r="D1213" t="s">
        <v>21</v>
      </c>
      <c r="E1213" t="s">
        <v>613</v>
      </c>
      <c r="F1213" t="s">
        <v>23</v>
      </c>
      <c r="G1213" t="s">
        <v>24</v>
      </c>
      <c r="H1213" t="s">
        <v>257</v>
      </c>
      <c r="I1213" t="s">
        <v>41</v>
      </c>
      <c r="J1213">
        <v>921839965</v>
      </c>
      <c r="K1213" t="s">
        <v>614</v>
      </c>
      <c r="L1213" t="s">
        <v>28</v>
      </c>
      <c r="M1213" t="s">
        <v>30</v>
      </c>
      <c r="N1213">
        <f t="shared" si="416"/>
        <v>0</v>
      </c>
      <c r="O1213">
        <f t="shared" si="417"/>
        <v>1</v>
      </c>
      <c r="P1213" t="s">
        <v>29</v>
      </c>
      <c r="R1213" t="s">
        <v>31</v>
      </c>
      <c r="S1213" t="s">
        <v>615</v>
      </c>
      <c r="T1213" t="s">
        <v>616</v>
      </c>
      <c r="U1213">
        <f t="shared" si="418"/>
        <v>10</v>
      </c>
      <c r="V1213" t="s">
        <v>5002</v>
      </c>
      <c r="W1213" t="s">
        <v>5004</v>
      </c>
      <c r="X1213" s="25" t="s">
        <v>1567</v>
      </c>
      <c r="Y1213">
        <v>2</v>
      </c>
      <c r="Z1213">
        <v>107</v>
      </c>
      <c r="AA1213">
        <v>1</v>
      </c>
      <c r="AB1213">
        <v>1</v>
      </c>
      <c r="AC1213">
        <v>10</v>
      </c>
      <c r="AE1213" s="74" t="str">
        <f t="shared" si="396"/>
        <v>b05703118劉映芃</v>
      </c>
      <c r="AF1213" s="74">
        <f t="shared" si="409"/>
        <v>0</v>
      </c>
      <c r="AG1213" s="74">
        <f t="shared" si="398"/>
        <v>1</v>
      </c>
      <c r="AH1213" s="74">
        <f t="shared" si="408"/>
        <v>10</v>
      </c>
      <c r="AI1213" s="74">
        <f t="shared" si="410"/>
        <v>0</v>
      </c>
      <c r="AJ1213" s="74">
        <f t="shared" si="411"/>
        <v>0</v>
      </c>
      <c r="AK1213" s="74">
        <f t="shared" si="412"/>
        <v>0</v>
      </c>
      <c r="AL1213" s="73" t="str">
        <f t="shared" si="413"/>
        <v>系</v>
      </c>
      <c r="AM1213" s="73" t="str">
        <f>IF($F1213="學生",VLOOKUP($H1213,系所名稱!$B$1:$D$122,3,FALSE),"非在校生")</f>
        <v>財金</v>
      </c>
      <c r="AN1213" s="74" t="str">
        <f t="shared" si="414"/>
        <v>財金系</v>
      </c>
      <c r="AO1213" s="74" t="str">
        <f t="shared" si="415"/>
        <v>財金系</v>
      </c>
    </row>
    <row r="1214" spans="1:41">
      <c r="A1214" t="s">
        <v>2523</v>
      </c>
      <c r="B1214" t="s">
        <v>611</v>
      </c>
      <c r="C1214" t="s">
        <v>612</v>
      </c>
      <c r="D1214" t="s">
        <v>21</v>
      </c>
      <c r="E1214" t="s">
        <v>613</v>
      </c>
      <c r="F1214" t="s">
        <v>23</v>
      </c>
      <c r="G1214" t="s">
        <v>24</v>
      </c>
      <c r="H1214" t="s">
        <v>257</v>
      </c>
      <c r="I1214" t="s">
        <v>41</v>
      </c>
      <c r="J1214">
        <v>921839965</v>
      </c>
      <c r="K1214" t="s">
        <v>614</v>
      </c>
      <c r="L1214" t="s">
        <v>28</v>
      </c>
      <c r="M1214" t="s">
        <v>30</v>
      </c>
      <c r="N1214">
        <f t="shared" si="416"/>
        <v>0</v>
      </c>
      <c r="O1214">
        <f t="shared" si="417"/>
        <v>1</v>
      </c>
      <c r="P1214" t="s">
        <v>29</v>
      </c>
      <c r="R1214" t="s">
        <v>2017</v>
      </c>
      <c r="S1214" t="s">
        <v>2524</v>
      </c>
      <c r="T1214" t="s">
        <v>616</v>
      </c>
      <c r="U1214">
        <f t="shared" si="418"/>
        <v>10</v>
      </c>
      <c r="V1214" t="s">
        <v>5002</v>
      </c>
      <c r="W1214" t="s">
        <v>5004</v>
      </c>
      <c r="X1214" s="25" t="s">
        <v>1996</v>
      </c>
      <c r="Y1214">
        <v>2</v>
      </c>
      <c r="Z1214">
        <v>107</v>
      </c>
      <c r="AA1214">
        <v>1</v>
      </c>
      <c r="AB1214">
        <v>1</v>
      </c>
      <c r="AC1214">
        <v>10</v>
      </c>
      <c r="AD1214" t="s">
        <v>30</v>
      </c>
      <c r="AE1214" s="74" t="str">
        <f t="shared" si="396"/>
        <v>b05703118劉映芃</v>
      </c>
      <c r="AF1214" s="74">
        <f t="shared" si="409"/>
        <v>0</v>
      </c>
      <c r="AG1214" s="74">
        <f t="shared" si="398"/>
        <v>1</v>
      </c>
      <c r="AH1214" s="74">
        <f t="shared" ref="AH1214:AH1245" si="419">IF(R1214="志工",AC1214*2,IF(AG1214=1,AC1214,0))</f>
        <v>10</v>
      </c>
      <c r="AI1214" s="74">
        <f t="shared" si="410"/>
        <v>0</v>
      </c>
      <c r="AJ1214" s="74">
        <f t="shared" si="411"/>
        <v>0</v>
      </c>
      <c r="AK1214" s="74">
        <f t="shared" si="412"/>
        <v>0</v>
      </c>
      <c r="AL1214" s="73" t="str">
        <f t="shared" si="413"/>
        <v>系</v>
      </c>
      <c r="AM1214" s="73" t="str">
        <f>IF($F1214="學生",VLOOKUP($H1214,系所名稱!$B$1:$D$122,3,FALSE),"非在校生")</f>
        <v>財金</v>
      </c>
      <c r="AN1214" s="74" t="str">
        <f t="shared" si="414"/>
        <v>財金系</v>
      </c>
      <c r="AO1214" s="74" t="str">
        <f t="shared" si="415"/>
        <v>財金系</v>
      </c>
    </row>
    <row r="1215" spans="1:41">
      <c r="A1215" t="s">
        <v>3760</v>
      </c>
      <c r="B1215" t="s">
        <v>611</v>
      </c>
      <c r="C1215" t="s">
        <v>612</v>
      </c>
      <c r="D1215" t="s">
        <v>21</v>
      </c>
      <c r="E1215" t="s">
        <v>613</v>
      </c>
      <c r="F1215" t="s">
        <v>23</v>
      </c>
      <c r="G1215" t="s">
        <v>24</v>
      </c>
      <c r="H1215" t="s">
        <v>257</v>
      </c>
      <c r="I1215" t="s">
        <v>41</v>
      </c>
      <c r="J1215">
        <v>921839965</v>
      </c>
      <c r="K1215" t="s">
        <v>614</v>
      </c>
      <c r="L1215" t="s">
        <v>28</v>
      </c>
      <c r="M1215" t="s">
        <v>30</v>
      </c>
      <c r="N1215">
        <f t="shared" si="416"/>
        <v>0</v>
      </c>
      <c r="O1215">
        <f t="shared" si="417"/>
        <v>1</v>
      </c>
      <c r="P1215" t="s">
        <v>29</v>
      </c>
      <c r="R1215" t="s">
        <v>3478</v>
      </c>
      <c r="S1215" t="s">
        <v>615</v>
      </c>
      <c r="T1215" t="s">
        <v>616</v>
      </c>
      <c r="U1215">
        <f t="shared" si="418"/>
        <v>10</v>
      </c>
      <c r="V1215" t="s">
        <v>5002</v>
      </c>
      <c r="W1215" t="s">
        <v>5004</v>
      </c>
      <c r="X1215" s="25" t="s">
        <v>3481</v>
      </c>
      <c r="Y1215">
        <v>2</v>
      </c>
      <c r="Z1215">
        <v>107</v>
      </c>
      <c r="AA1215">
        <v>1</v>
      </c>
      <c r="AB1215">
        <v>1</v>
      </c>
      <c r="AC1215">
        <v>10</v>
      </c>
      <c r="AD1215" t="s">
        <v>30</v>
      </c>
      <c r="AE1215" s="74" t="str">
        <f t="shared" si="396"/>
        <v>b05703118劉映芃</v>
      </c>
      <c r="AF1215" s="74">
        <f t="shared" si="409"/>
        <v>0</v>
      </c>
      <c r="AG1215" s="74">
        <f t="shared" si="398"/>
        <v>1</v>
      </c>
      <c r="AH1215" s="74">
        <f t="shared" si="419"/>
        <v>10</v>
      </c>
      <c r="AI1215" s="74">
        <f t="shared" si="410"/>
        <v>0</v>
      </c>
      <c r="AJ1215" s="74">
        <f t="shared" si="411"/>
        <v>0</v>
      </c>
      <c r="AK1215" s="74">
        <f t="shared" si="412"/>
        <v>0</v>
      </c>
      <c r="AL1215" s="73" t="str">
        <f t="shared" si="413"/>
        <v>系</v>
      </c>
      <c r="AM1215" s="73" t="str">
        <f>IF($F1215="學生",VLOOKUP($H1215,系所名稱!$B$1:$D$122,3,FALSE),"非在校生")</f>
        <v>財金</v>
      </c>
      <c r="AN1215" s="74" t="str">
        <f t="shared" si="414"/>
        <v>財金系</v>
      </c>
      <c r="AO1215" s="74" t="str">
        <f t="shared" si="415"/>
        <v>財金系</v>
      </c>
    </row>
    <row r="1216" spans="1:41">
      <c r="A1216" t="s">
        <v>4135</v>
      </c>
      <c r="B1216" t="s">
        <v>611</v>
      </c>
      <c r="C1216" t="s">
        <v>612</v>
      </c>
      <c r="D1216" t="s">
        <v>21</v>
      </c>
      <c r="E1216" t="s">
        <v>613</v>
      </c>
      <c r="F1216" t="s">
        <v>23</v>
      </c>
      <c r="G1216" t="s">
        <v>24</v>
      </c>
      <c r="H1216" t="s">
        <v>257</v>
      </c>
      <c r="I1216" t="s">
        <v>41</v>
      </c>
      <c r="J1216">
        <v>921839965</v>
      </c>
      <c r="K1216" t="s">
        <v>614</v>
      </c>
      <c r="L1216" t="s">
        <v>28</v>
      </c>
      <c r="M1216" t="s">
        <v>30</v>
      </c>
      <c r="N1216">
        <f t="shared" si="416"/>
        <v>0</v>
      </c>
      <c r="O1216">
        <f t="shared" si="417"/>
        <v>1</v>
      </c>
      <c r="P1216" t="s">
        <v>29</v>
      </c>
      <c r="R1216" t="s">
        <v>3818</v>
      </c>
      <c r="S1216" t="s">
        <v>615</v>
      </c>
      <c r="T1216" t="s">
        <v>616</v>
      </c>
      <c r="U1216">
        <f t="shared" si="418"/>
        <v>10</v>
      </c>
      <c r="V1216" t="s">
        <v>5002</v>
      </c>
      <c r="W1216" t="s">
        <v>5004</v>
      </c>
      <c r="X1216" s="25" t="s">
        <v>3816</v>
      </c>
      <c r="Y1216">
        <v>2</v>
      </c>
      <c r="Z1216">
        <v>107</v>
      </c>
      <c r="AA1216">
        <v>1</v>
      </c>
      <c r="AB1216">
        <v>1</v>
      </c>
      <c r="AC1216">
        <v>10</v>
      </c>
      <c r="AD1216" t="s">
        <v>30</v>
      </c>
      <c r="AE1216" s="74" t="str">
        <f t="shared" si="396"/>
        <v>b05703118劉映芃</v>
      </c>
      <c r="AF1216" s="74">
        <f t="shared" si="409"/>
        <v>0</v>
      </c>
      <c r="AG1216" s="74">
        <f t="shared" si="398"/>
        <v>1</v>
      </c>
      <c r="AH1216" s="74">
        <f t="shared" si="419"/>
        <v>10</v>
      </c>
      <c r="AI1216" s="74">
        <f t="shared" si="410"/>
        <v>0</v>
      </c>
      <c r="AJ1216" s="74">
        <f t="shared" si="411"/>
        <v>0</v>
      </c>
      <c r="AK1216" s="74">
        <f t="shared" si="412"/>
        <v>0</v>
      </c>
      <c r="AL1216" s="73" t="str">
        <f t="shared" si="413"/>
        <v>系</v>
      </c>
      <c r="AM1216" s="73" t="str">
        <f>IF($F1216="學生",VLOOKUP($H1216,系所名稱!$B$1:$D$122,3,FALSE),"非在校生")</f>
        <v>財金</v>
      </c>
      <c r="AN1216" s="74" t="str">
        <f t="shared" si="414"/>
        <v>財金系</v>
      </c>
      <c r="AO1216" s="74" t="str">
        <f t="shared" si="415"/>
        <v>財金系</v>
      </c>
    </row>
    <row r="1217" spans="1:41">
      <c r="A1217" t="s">
        <v>5636</v>
      </c>
      <c r="B1217" t="s">
        <v>611</v>
      </c>
      <c r="C1217" t="s">
        <v>612</v>
      </c>
      <c r="D1217" t="s">
        <v>21</v>
      </c>
      <c r="E1217" t="s">
        <v>613</v>
      </c>
      <c r="F1217" t="s">
        <v>23</v>
      </c>
      <c r="G1217" t="s">
        <v>24</v>
      </c>
      <c r="H1217" t="s">
        <v>257</v>
      </c>
      <c r="I1217" t="s">
        <v>41</v>
      </c>
      <c r="J1217">
        <v>921839965</v>
      </c>
      <c r="K1217" t="s">
        <v>614</v>
      </c>
      <c r="L1217" t="s">
        <v>28</v>
      </c>
      <c r="M1217" t="s">
        <v>30</v>
      </c>
      <c r="N1217" t="s">
        <v>4952</v>
      </c>
      <c r="P1217" t="s">
        <v>29</v>
      </c>
      <c r="R1217" t="s">
        <v>5385</v>
      </c>
      <c r="S1217" t="s">
        <v>615</v>
      </c>
      <c r="T1217" t="s">
        <v>616</v>
      </c>
      <c r="U1217">
        <v>6</v>
      </c>
      <c r="V1217" t="s">
        <v>5386</v>
      </c>
      <c r="W1217" t="s">
        <v>5387</v>
      </c>
      <c r="X1217" s="25" t="s">
        <v>5388</v>
      </c>
      <c r="Y1217">
        <v>2</v>
      </c>
      <c r="Z1217">
        <v>107</v>
      </c>
      <c r="AA1217">
        <v>1</v>
      </c>
      <c r="AB1217">
        <v>1</v>
      </c>
      <c r="AC1217">
        <v>10</v>
      </c>
      <c r="AE1217" s="74" t="str">
        <f t="shared" si="396"/>
        <v>b05703118劉映芃</v>
      </c>
      <c r="AF1217" s="74">
        <f t="shared" si="409"/>
        <v>0</v>
      </c>
      <c r="AG1217" s="74">
        <f t="shared" si="398"/>
        <v>1</v>
      </c>
      <c r="AH1217" s="74">
        <f t="shared" si="419"/>
        <v>10</v>
      </c>
      <c r="AI1217" s="74">
        <f t="shared" si="410"/>
        <v>0</v>
      </c>
      <c r="AJ1217" s="74">
        <f t="shared" si="411"/>
        <v>0</v>
      </c>
      <c r="AK1217" s="74">
        <f t="shared" si="412"/>
        <v>0</v>
      </c>
      <c r="AL1217" s="73" t="str">
        <f t="shared" si="413"/>
        <v>系</v>
      </c>
      <c r="AM1217" s="73" t="str">
        <f>IF($F1217="學生",VLOOKUP($H1217,系所名稱!$B$1:$D$122,3,FALSE),"非在校生")</f>
        <v>財金</v>
      </c>
      <c r="AN1217" s="74" t="str">
        <f t="shared" si="414"/>
        <v>財金系</v>
      </c>
      <c r="AO1217" s="74" t="str">
        <f t="shared" si="415"/>
        <v>財金系</v>
      </c>
    </row>
    <row r="1218" spans="1:41">
      <c r="A1218" t="s">
        <v>6725</v>
      </c>
      <c r="B1218" t="s">
        <v>611</v>
      </c>
      <c r="C1218" t="s">
        <v>612</v>
      </c>
      <c r="D1218" t="s">
        <v>21</v>
      </c>
      <c r="E1218" t="s">
        <v>613</v>
      </c>
      <c r="F1218" t="s">
        <v>23</v>
      </c>
      <c r="G1218" t="s">
        <v>24</v>
      </c>
      <c r="H1218" t="s">
        <v>257</v>
      </c>
      <c r="I1218" t="s">
        <v>41</v>
      </c>
      <c r="J1218">
        <v>921839965</v>
      </c>
      <c r="K1218" t="s">
        <v>614</v>
      </c>
      <c r="L1218" t="s">
        <v>28</v>
      </c>
      <c r="M1218" t="s">
        <v>30</v>
      </c>
      <c r="N1218" t="s">
        <v>4952</v>
      </c>
      <c r="P1218" t="s">
        <v>29</v>
      </c>
      <c r="R1218" t="s">
        <v>6720</v>
      </c>
      <c r="S1218" t="s">
        <v>1021</v>
      </c>
      <c r="T1218" t="s">
        <v>616</v>
      </c>
      <c r="U1218">
        <v>6</v>
      </c>
      <c r="V1218" t="s">
        <v>6722</v>
      </c>
      <c r="W1218" t="s">
        <v>6723</v>
      </c>
      <c r="X1218" s="25" t="s">
        <v>6726</v>
      </c>
      <c r="Y1218">
        <v>2</v>
      </c>
      <c r="Z1218">
        <v>107</v>
      </c>
      <c r="AA1218">
        <v>1</v>
      </c>
      <c r="AB1218">
        <v>1</v>
      </c>
      <c r="AC1218">
        <v>10</v>
      </c>
      <c r="AD1218" t="s">
        <v>29</v>
      </c>
      <c r="AE1218" s="74" t="str">
        <f t="shared" ref="AE1218:AE1281" si="420">CONCATENATE($T1218,$B1218)</f>
        <v>b05703118劉映芃</v>
      </c>
      <c r="AF1218" s="74">
        <f t="shared" ref="AF1218:AF1250" si="421">IF($R1218="網路報名",IF($P1218="否",1,0),0)</f>
        <v>0</v>
      </c>
      <c r="AG1218" s="74">
        <f t="shared" ref="AG1218:AG1281" si="422">IF(OR($R1218="網路報名",$R1218="邀請制"),IF($P1218="是",1,0),0)</f>
        <v>1</v>
      </c>
      <c r="AH1218" s="74">
        <f t="shared" si="419"/>
        <v>10</v>
      </c>
      <c r="AI1218" s="74">
        <f t="shared" ref="AI1218:AI1250" si="423">IF(AB1218=1,IF(AF1218=1,1,0),0)</f>
        <v>0</v>
      </c>
      <c r="AJ1218" s="74">
        <f t="shared" ref="AJ1218:AJ1250" si="424">IF(R1218="現場報名",1,0)</f>
        <v>0</v>
      </c>
      <c r="AK1218" s="74">
        <f t="shared" ref="AK1218:AK1250" si="425">IF(R1218="志工",1,0)</f>
        <v>0</v>
      </c>
      <c r="AL1218" s="73" t="str">
        <f t="shared" si="413"/>
        <v>系</v>
      </c>
      <c r="AM1218" s="73" t="str">
        <f>IF($F1218="學生",VLOOKUP($H1218,系所名稱!$B$1:$D$122,3,FALSE),"非在校生")</f>
        <v>財金</v>
      </c>
      <c r="AN1218" s="74" t="str">
        <f t="shared" si="414"/>
        <v>財金系</v>
      </c>
      <c r="AO1218" s="74" t="str">
        <f t="shared" si="415"/>
        <v>財金系</v>
      </c>
    </row>
    <row r="1219" spans="1:41">
      <c r="A1219" t="s">
        <v>5872</v>
      </c>
      <c r="B1219" t="s">
        <v>611</v>
      </c>
      <c r="C1219" t="s">
        <v>612</v>
      </c>
      <c r="D1219" t="s">
        <v>21</v>
      </c>
      <c r="E1219" t="s">
        <v>613</v>
      </c>
      <c r="F1219" t="s">
        <v>23</v>
      </c>
      <c r="G1219" t="s">
        <v>24</v>
      </c>
      <c r="H1219" t="s">
        <v>257</v>
      </c>
      <c r="I1219" t="s">
        <v>41</v>
      </c>
      <c r="J1219">
        <v>921839965</v>
      </c>
      <c r="K1219" t="s">
        <v>614</v>
      </c>
      <c r="L1219" t="s">
        <v>28</v>
      </c>
      <c r="M1219" t="s">
        <v>30</v>
      </c>
      <c r="N1219" t="s">
        <v>4952</v>
      </c>
      <c r="P1219" t="s">
        <v>29</v>
      </c>
      <c r="R1219" t="s">
        <v>5870</v>
      </c>
      <c r="S1219" t="s">
        <v>4961</v>
      </c>
      <c r="T1219" t="s">
        <v>616</v>
      </c>
      <c r="U1219">
        <v>6</v>
      </c>
      <c r="V1219" t="s">
        <v>5002</v>
      </c>
      <c r="W1219" t="s">
        <v>6682</v>
      </c>
      <c r="X1219" s="25" t="s">
        <v>5871</v>
      </c>
      <c r="Y1219">
        <v>2</v>
      </c>
      <c r="Z1219">
        <v>107</v>
      </c>
      <c r="AA1219">
        <v>1</v>
      </c>
      <c r="AB1219">
        <v>1</v>
      </c>
      <c r="AC1219">
        <v>10</v>
      </c>
      <c r="AD1219" t="s">
        <v>30</v>
      </c>
      <c r="AE1219" s="74" t="str">
        <f t="shared" si="420"/>
        <v>b05703118劉映芃</v>
      </c>
      <c r="AF1219" s="74">
        <f t="shared" si="421"/>
        <v>0</v>
      </c>
      <c r="AG1219" s="74">
        <f t="shared" si="422"/>
        <v>1</v>
      </c>
      <c r="AH1219" s="74">
        <f t="shared" si="419"/>
        <v>10</v>
      </c>
      <c r="AI1219" s="74">
        <f t="shared" si="423"/>
        <v>0</v>
      </c>
      <c r="AJ1219" s="74">
        <f t="shared" si="424"/>
        <v>0</v>
      </c>
      <c r="AK1219" s="74">
        <f t="shared" si="425"/>
        <v>0</v>
      </c>
      <c r="AL1219" s="73" t="str">
        <f t="shared" si="413"/>
        <v>系</v>
      </c>
      <c r="AM1219" s="73" t="str">
        <f>IF($F1219="學生",VLOOKUP($H1219,系所名稱!$B$1:$D$122,3,FALSE),"非在校生")</f>
        <v>財金</v>
      </c>
      <c r="AN1219" s="74" t="str">
        <f t="shared" si="414"/>
        <v>財金系</v>
      </c>
      <c r="AO1219" s="74" t="str">
        <f t="shared" si="415"/>
        <v>財金系</v>
      </c>
    </row>
    <row r="1220" spans="1:41">
      <c r="A1220" t="s">
        <v>6196</v>
      </c>
      <c r="B1220" t="s">
        <v>611</v>
      </c>
      <c r="C1220" t="s">
        <v>612</v>
      </c>
      <c r="D1220" t="s">
        <v>38</v>
      </c>
      <c r="E1220" t="s">
        <v>613</v>
      </c>
      <c r="F1220" t="s">
        <v>23</v>
      </c>
      <c r="G1220" t="s">
        <v>24</v>
      </c>
      <c r="H1220" t="s">
        <v>257</v>
      </c>
      <c r="I1220" t="s">
        <v>41</v>
      </c>
      <c r="J1220">
        <v>921839965</v>
      </c>
      <c r="L1220" t="s">
        <v>28</v>
      </c>
      <c r="M1220" t="s">
        <v>29</v>
      </c>
      <c r="N1220" t="s">
        <v>4952</v>
      </c>
      <c r="P1220" t="s">
        <v>29</v>
      </c>
      <c r="R1220" t="s">
        <v>1045</v>
      </c>
      <c r="T1220" t="s">
        <v>616</v>
      </c>
      <c r="U1220">
        <v>6</v>
      </c>
      <c r="V1220" t="s">
        <v>5002</v>
      </c>
      <c r="W1220" t="s">
        <v>6687</v>
      </c>
      <c r="X1220" s="25" t="s">
        <v>6686</v>
      </c>
      <c r="Y1220">
        <v>2</v>
      </c>
      <c r="Z1220">
        <v>107</v>
      </c>
      <c r="AA1220">
        <v>1</v>
      </c>
      <c r="AB1220">
        <v>1</v>
      </c>
      <c r="AC1220">
        <v>10</v>
      </c>
      <c r="AE1220" s="74" t="str">
        <f t="shared" si="420"/>
        <v>b05703118劉映芃</v>
      </c>
      <c r="AF1220" s="74">
        <f t="shared" si="421"/>
        <v>0</v>
      </c>
      <c r="AG1220" s="74">
        <f t="shared" si="422"/>
        <v>0</v>
      </c>
      <c r="AH1220" s="74">
        <f t="shared" si="419"/>
        <v>0</v>
      </c>
      <c r="AI1220" s="74">
        <f t="shared" si="423"/>
        <v>0</v>
      </c>
      <c r="AJ1220" s="74">
        <f t="shared" si="424"/>
        <v>1</v>
      </c>
      <c r="AK1220" s="74">
        <f t="shared" si="425"/>
        <v>0</v>
      </c>
      <c r="AL1220" s="73" t="str">
        <f t="shared" si="413"/>
        <v>系</v>
      </c>
      <c r="AM1220" s="73" t="str">
        <f>IF($F1220="學生",VLOOKUP($H1220,系所名稱!$B$1:$D$122,3,FALSE),"非在校生")</f>
        <v>財金</v>
      </c>
      <c r="AN1220" s="74" t="str">
        <f t="shared" si="414"/>
        <v>財金系</v>
      </c>
      <c r="AO1220" s="74" t="str">
        <f t="shared" si="415"/>
        <v>財金系</v>
      </c>
    </row>
    <row r="1221" spans="1:41">
      <c r="A1221" t="s">
        <v>2847</v>
      </c>
      <c r="B1221" t="s">
        <v>2848</v>
      </c>
      <c r="C1221" t="s">
        <v>2849</v>
      </c>
      <c r="D1221" t="s">
        <v>21</v>
      </c>
      <c r="E1221" t="s">
        <v>2850</v>
      </c>
      <c r="F1221" t="s">
        <v>23</v>
      </c>
      <c r="G1221" t="s">
        <v>137</v>
      </c>
      <c r="H1221" t="s">
        <v>138</v>
      </c>
      <c r="I1221" t="s">
        <v>41</v>
      </c>
      <c r="J1221">
        <v>966502695</v>
      </c>
      <c r="K1221" t="s">
        <v>2851</v>
      </c>
      <c r="L1221" t="s">
        <v>28</v>
      </c>
      <c r="M1221" t="s">
        <v>30</v>
      </c>
      <c r="N1221">
        <f>IF($R1221="網路報名",IF($P1221="否",1,0),0)</f>
        <v>1</v>
      </c>
      <c r="O1221">
        <f>IF($R1221="網路報名",IF($P1221="是",1,0),0)</f>
        <v>0</v>
      </c>
      <c r="P1221" t="s">
        <v>2801</v>
      </c>
      <c r="R1221" t="s">
        <v>2775</v>
      </c>
      <c r="S1221" t="s">
        <v>486</v>
      </c>
      <c r="T1221" t="s">
        <v>2852</v>
      </c>
      <c r="U1221">
        <f>IF($R1221="志工",$AC1221*2,IF($R1221="網路報名",$AC1221,0))</f>
        <v>10</v>
      </c>
      <c r="V1221" t="s">
        <v>5002</v>
      </c>
      <c r="W1221" t="s">
        <v>5004</v>
      </c>
      <c r="X1221" s="25" t="s">
        <v>3292</v>
      </c>
      <c r="Y1221">
        <v>2</v>
      </c>
      <c r="Z1221">
        <v>107</v>
      </c>
      <c r="AA1221">
        <v>1</v>
      </c>
      <c r="AB1221">
        <v>1</v>
      </c>
      <c r="AC1221">
        <v>10</v>
      </c>
      <c r="AD1221" t="s">
        <v>2783</v>
      </c>
      <c r="AE1221" s="74" t="str">
        <f t="shared" si="420"/>
        <v>b07303065劉映辰</v>
      </c>
      <c r="AF1221" s="74">
        <f t="shared" si="421"/>
        <v>1</v>
      </c>
      <c r="AG1221" s="74">
        <f t="shared" si="422"/>
        <v>0</v>
      </c>
      <c r="AH1221" s="74">
        <f t="shared" si="419"/>
        <v>0</v>
      </c>
      <c r="AI1221" s="74">
        <f t="shared" si="423"/>
        <v>1</v>
      </c>
      <c r="AJ1221" s="74">
        <f t="shared" si="424"/>
        <v>0</v>
      </c>
      <c r="AK1221" s="74">
        <f t="shared" si="425"/>
        <v>0</v>
      </c>
      <c r="AL1221" s="73" t="str">
        <f t="shared" si="413"/>
        <v>系</v>
      </c>
      <c r="AM1221" s="73" t="str">
        <f>IF($F1221="學生",VLOOKUP($H1221,系所名稱!$B$1:$D$122,3,FALSE),"非在校生")</f>
        <v>其他</v>
      </c>
      <c r="AN1221" s="74" t="str">
        <f t="shared" si="414"/>
        <v>其他系所</v>
      </c>
      <c r="AO1221" s="74" t="str">
        <f t="shared" si="415"/>
        <v>其他系所</v>
      </c>
    </row>
    <row r="1222" spans="1:41">
      <c r="A1222" t="s">
        <v>2692</v>
      </c>
      <c r="B1222" t="s">
        <v>2693</v>
      </c>
      <c r="C1222" t="s">
        <v>2694</v>
      </c>
      <c r="D1222" t="s">
        <v>21</v>
      </c>
      <c r="E1222" t="s">
        <v>2695</v>
      </c>
      <c r="F1222" t="s">
        <v>23</v>
      </c>
      <c r="G1222" t="s">
        <v>24</v>
      </c>
      <c r="H1222" t="s">
        <v>257</v>
      </c>
      <c r="I1222" t="s">
        <v>41</v>
      </c>
      <c r="J1222">
        <v>973260398</v>
      </c>
      <c r="K1222" t="s">
        <v>2696</v>
      </c>
      <c r="L1222" t="s">
        <v>28</v>
      </c>
      <c r="M1222" t="s">
        <v>29</v>
      </c>
      <c r="N1222">
        <f>IF($R1222="網路報名",IF($P1222="否",1,0),0)</f>
        <v>0</v>
      </c>
      <c r="O1222">
        <f>IF($R1222="網路報名",IF($P1222="是",1,0),0)</f>
        <v>0</v>
      </c>
      <c r="P1222" t="s">
        <v>29</v>
      </c>
      <c r="R1222" t="s">
        <v>2643</v>
      </c>
      <c r="T1222" t="s">
        <v>2697</v>
      </c>
      <c r="U1222">
        <f>IF($R1222="志工",$AC1222*2,IF($R1222="網路報名",$AC1222,0))</f>
        <v>0</v>
      </c>
      <c r="V1222" t="s">
        <v>5002</v>
      </c>
      <c r="W1222" t="s">
        <v>5004</v>
      </c>
      <c r="X1222" s="25" t="s">
        <v>1996</v>
      </c>
      <c r="Y1222">
        <v>2</v>
      </c>
      <c r="Z1222">
        <v>107</v>
      </c>
      <c r="AA1222">
        <v>1</v>
      </c>
      <c r="AB1222">
        <v>1</v>
      </c>
      <c r="AC1222">
        <v>10</v>
      </c>
      <c r="AE1222" s="74" t="str">
        <f t="shared" si="420"/>
        <v>b06703039劉昱謙</v>
      </c>
      <c r="AF1222" s="74">
        <f t="shared" si="421"/>
        <v>0</v>
      </c>
      <c r="AG1222" s="74">
        <f t="shared" si="422"/>
        <v>0</v>
      </c>
      <c r="AH1222" s="74">
        <f t="shared" si="419"/>
        <v>0</v>
      </c>
      <c r="AI1222" s="74">
        <f t="shared" si="423"/>
        <v>0</v>
      </c>
      <c r="AJ1222" s="74">
        <f t="shared" si="424"/>
        <v>1</v>
      </c>
      <c r="AK1222" s="74">
        <f t="shared" si="425"/>
        <v>0</v>
      </c>
      <c r="AL1222" s="73" t="str">
        <f t="shared" si="413"/>
        <v>系</v>
      </c>
      <c r="AM1222" s="73" t="str">
        <f>IF($F1222="學生",VLOOKUP($H1222,系所名稱!$B$1:$D$122,3,FALSE),"非在校生")</f>
        <v>財金</v>
      </c>
      <c r="AN1222" s="74" t="str">
        <f t="shared" si="414"/>
        <v>財金系</v>
      </c>
      <c r="AO1222" s="74" t="str">
        <f t="shared" si="415"/>
        <v>財金系</v>
      </c>
    </row>
    <row r="1223" spans="1:41">
      <c r="A1223" t="s">
        <v>1483</v>
      </c>
      <c r="B1223" t="s">
        <v>1484</v>
      </c>
      <c r="C1223" t="s">
        <v>1485</v>
      </c>
      <c r="D1223" t="s">
        <v>21</v>
      </c>
      <c r="E1223" t="s">
        <v>1486</v>
      </c>
      <c r="F1223" t="s">
        <v>23</v>
      </c>
      <c r="G1223" t="s">
        <v>137</v>
      </c>
      <c r="H1223" t="s">
        <v>138</v>
      </c>
      <c r="I1223" t="s">
        <v>41</v>
      </c>
      <c r="J1223">
        <v>988029248</v>
      </c>
      <c r="K1223" t="s">
        <v>1487</v>
      </c>
      <c r="L1223" t="s">
        <v>28</v>
      </c>
      <c r="M1223" t="s">
        <v>30</v>
      </c>
      <c r="N1223">
        <f>IF($R1223="網路報名",IF($P1223="否",1,0),0)</f>
        <v>0</v>
      </c>
      <c r="O1223">
        <f>IF($R1223="網路報名",IF($P1223="是",1,0),0)</f>
        <v>1</v>
      </c>
      <c r="P1223" t="s">
        <v>29</v>
      </c>
      <c r="R1223" t="s">
        <v>31</v>
      </c>
      <c r="S1223" t="s">
        <v>1488</v>
      </c>
      <c r="T1223" t="s">
        <v>1489</v>
      </c>
      <c r="U1223">
        <f>IF($R1223="志工",$AC1223*2,IF($R1223="網路報名",$AC1223,0))</f>
        <v>10</v>
      </c>
      <c r="V1223" t="s">
        <v>5002</v>
      </c>
      <c r="W1223" t="s">
        <v>5004</v>
      </c>
      <c r="X1223" s="25" t="s">
        <v>1285</v>
      </c>
      <c r="Y1223">
        <v>2</v>
      </c>
      <c r="Z1223">
        <v>107</v>
      </c>
      <c r="AA1223">
        <v>1</v>
      </c>
      <c r="AB1223">
        <v>1</v>
      </c>
      <c r="AC1223">
        <v>10</v>
      </c>
      <c r="AD1223" t="s">
        <v>30</v>
      </c>
      <c r="AE1223" s="74" t="str">
        <f t="shared" si="420"/>
        <v>b06303112劉盈妤</v>
      </c>
      <c r="AF1223" s="74">
        <f t="shared" si="421"/>
        <v>0</v>
      </c>
      <c r="AG1223" s="74">
        <f t="shared" si="422"/>
        <v>1</v>
      </c>
      <c r="AH1223" s="74">
        <f t="shared" si="419"/>
        <v>10</v>
      </c>
      <c r="AI1223" s="74">
        <f t="shared" si="423"/>
        <v>0</v>
      </c>
      <c r="AJ1223" s="74">
        <f t="shared" si="424"/>
        <v>0</v>
      </c>
      <c r="AK1223" s="74">
        <f t="shared" si="425"/>
        <v>0</v>
      </c>
      <c r="AL1223" s="73" t="str">
        <f t="shared" si="413"/>
        <v>系</v>
      </c>
      <c r="AM1223" s="73" t="str">
        <f>IF($F1223="學生",VLOOKUP($H1223,系所名稱!$B$1:$D$122,3,FALSE),"非在校生")</f>
        <v>其他</v>
      </c>
      <c r="AN1223" s="74" t="str">
        <f t="shared" si="414"/>
        <v>其他系所</v>
      </c>
      <c r="AO1223" s="74" t="str">
        <f t="shared" si="415"/>
        <v>其他系所</v>
      </c>
    </row>
    <row r="1224" spans="1:41">
      <c r="A1224" t="s">
        <v>2259</v>
      </c>
      <c r="B1224" t="s">
        <v>1484</v>
      </c>
      <c r="C1224" t="s">
        <v>1485</v>
      </c>
      <c r="D1224" t="s">
        <v>21</v>
      </c>
      <c r="E1224" t="s">
        <v>1486</v>
      </c>
      <c r="F1224" t="s">
        <v>23</v>
      </c>
      <c r="G1224" t="s">
        <v>137</v>
      </c>
      <c r="H1224" t="s">
        <v>138</v>
      </c>
      <c r="I1224" t="s">
        <v>41</v>
      </c>
      <c r="J1224">
        <v>988029248</v>
      </c>
      <c r="K1224" t="s">
        <v>1487</v>
      </c>
      <c r="L1224" t="s">
        <v>28</v>
      </c>
      <c r="M1224" t="s">
        <v>30</v>
      </c>
      <c r="N1224">
        <f>IF($R1224="網路報名",IF($P1224="否",1,0),0)</f>
        <v>0</v>
      </c>
      <c r="O1224">
        <f>IF($R1224="網路報名",IF($P1224="是",1,0),0)</f>
        <v>1</v>
      </c>
      <c r="P1224" t="s">
        <v>29</v>
      </c>
      <c r="R1224" t="s">
        <v>2017</v>
      </c>
      <c r="S1224" t="s">
        <v>1488</v>
      </c>
      <c r="T1224" t="s">
        <v>1489</v>
      </c>
      <c r="U1224">
        <f>IF($R1224="志工",$AC1224*2,IF($R1224="網路報名",$AC1224,0))</f>
        <v>10</v>
      </c>
      <c r="V1224" t="s">
        <v>5002</v>
      </c>
      <c r="W1224" t="s">
        <v>5004</v>
      </c>
      <c r="X1224" s="25" t="s">
        <v>1996</v>
      </c>
      <c r="Y1224">
        <v>2</v>
      </c>
      <c r="Z1224">
        <v>107</v>
      </c>
      <c r="AA1224">
        <v>1</v>
      </c>
      <c r="AB1224">
        <v>1</v>
      </c>
      <c r="AC1224">
        <v>10</v>
      </c>
      <c r="AD1224" t="s">
        <v>30</v>
      </c>
      <c r="AE1224" s="74" t="str">
        <f t="shared" si="420"/>
        <v>b06303112劉盈妤</v>
      </c>
      <c r="AF1224" s="74">
        <f t="shared" si="421"/>
        <v>0</v>
      </c>
      <c r="AG1224" s="74">
        <f t="shared" si="422"/>
        <v>1</v>
      </c>
      <c r="AH1224" s="74">
        <f t="shared" si="419"/>
        <v>10</v>
      </c>
      <c r="AI1224" s="74">
        <f t="shared" si="423"/>
        <v>0</v>
      </c>
      <c r="AJ1224" s="74">
        <f t="shared" si="424"/>
        <v>0</v>
      </c>
      <c r="AK1224" s="74">
        <f t="shared" si="425"/>
        <v>0</v>
      </c>
      <c r="AL1224" s="73" t="str">
        <f t="shared" si="413"/>
        <v>系</v>
      </c>
      <c r="AM1224" s="73" t="str">
        <f>IF($F1224="學生",VLOOKUP($H1224,系所名稱!$B$1:$D$122,3,FALSE),"非在校生")</f>
        <v>其他</v>
      </c>
      <c r="AN1224" s="74" t="str">
        <f t="shared" si="414"/>
        <v>其他系所</v>
      </c>
      <c r="AO1224" s="74" t="str">
        <f t="shared" si="415"/>
        <v>其他系所</v>
      </c>
    </row>
    <row r="1225" spans="1:41">
      <c r="A1225" t="s">
        <v>3151</v>
      </c>
      <c r="B1225" t="s">
        <v>1484</v>
      </c>
      <c r="C1225" t="s">
        <v>1485</v>
      </c>
      <c r="D1225" t="s">
        <v>21</v>
      </c>
      <c r="E1225" t="s">
        <v>1486</v>
      </c>
      <c r="F1225" t="s">
        <v>23</v>
      </c>
      <c r="G1225" t="s">
        <v>137</v>
      </c>
      <c r="H1225" t="s">
        <v>138</v>
      </c>
      <c r="I1225" t="s">
        <v>41</v>
      </c>
      <c r="J1225">
        <v>988029248</v>
      </c>
      <c r="K1225" t="s">
        <v>1487</v>
      </c>
      <c r="L1225" t="s">
        <v>28</v>
      </c>
      <c r="M1225" t="s">
        <v>30</v>
      </c>
      <c r="N1225">
        <f>IF($R1225="網路報名",IF($P1225="否",1,0),0)</f>
        <v>0</v>
      </c>
      <c r="O1225">
        <f>IF($R1225="網路報名",IF($P1225="是",1,0),0)</f>
        <v>1</v>
      </c>
      <c r="P1225" t="s">
        <v>29</v>
      </c>
      <c r="R1225" t="s">
        <v>2775</v>
      </c>
      <c r="S1225" t="s">
        <v>1488</v>
      </c>
      <c r="T1225" t="s">
        <v>1489</v>
      </c>
      <c r="U1225">
        <f>IF($R1225="志工",$AC1225*2,IF($R1225="網路報名",$AC1225,0))</f>
        <v>10</v>
      </c>
      <c r="V1225" t="s">
        <v>5002</v>
      </c>
      <c r="W1225" t="s">
        <v>5004</v>
      </c>
      <c r="X1225" s="25" t="s">
        <v>3292</v>
      </c>
      <c r="Y1225">
        <v>2</v>
      </c>
      <c r="Z1225">
        <v>107</v>
      </c>
      <c r="AA1225">
        <v>1</v>
      </c>
      <c r="AB1225">
        <v>1</v>
      </c>
      <c r="AC1225">
        <v>10</v>
      </c>
      <c r="AD1225" t="s">
        <v>2830</v>
      </c>
      <c r="AE1225" s="74" t="str">
        <f t="shared" si="420"/>
        <v>b06303112劉盈妤</v>
      </c>
      <c r="AF1225" s="74">
        <f t="shared" si="421"/>
        <v>0</v>
      </c>
      <c r="AG1225" s="74">
        <f t="shared" si="422"/>
        <v>1</v>
      </c>
      <c r="AH1225" s="74">
        <f t="shared" si="419"/>
        <v>10</v>
      </c>
      <c r="AI1225" s="74">
        <f t="shared" si="423"/>
        <v>0</v>
      </c>
      <c r="AJ1225" s="74">
        <f t="shared" si="424"/>
        <v>0</v>
      </c>
      <c r="AK1225" s="74">
        <f t="shared" si="425"/>
        <v>0</v>
      </c>
      <c r="AL1225" s="73" t="str">
        <f t="shared" si="413"/>
        <v>系</v>
      </c>
      <c r="AM1225" s="73" t="str">
        <f>IF($F1225="學生",VLOOKUP($H1225,系所名稱!$B$1:$D$122,3,FALSE),"非在校生")</f>
        <v>其他</v>
      </c>
      <c r="AN1225" s="74" t="str">
        <f t="shared" si="414"/>
        <v>其他系所</v>
      </c>
      <c r="AO1225" s="74" t="str">
        <f t="shared" si="415"/>
        <v>其他系所</v>
      </c>
    </row>
    <row r="1226" spans="1:41">
      <c r="A1226" t="s">
        <v>5637</v>
      </c>
      <c r="B1226" t="s">
        <v>1484</v>
      </c>
      <c r="C1226" t="s">
        <v>1485</v>
      </c>
      <c r="D1226" t="s">
        <v>21</v>
      </c>
      <c r="E1226" t="s">
        <v>1486</v>
      </c>
      <c r="F1226" t="s">
        <v>23</v>
      </c>
      <c r="G1226" t="s">
        <v>137</v>
      </c>
      <c r="H1226" t="s">
        <v>138</v>
      </c>
      <c r="I1226" t="s">
        <v>41</v>
      </c>
      <c r="J1226">
        <v>988029248</v>
      </c>
      <c r="K1226" t="s">
        <v>1487</v>
      </c>
      <c r="L1226" t="s">
        <v>28</v>
      </c>
      <c r="M1226" t="s">
        <v>30</v>
      </c>
      <c r="N1226" t="s">
        <v>4952</v>
      </c>
      <c r="P1226" t="s">
        <v>29</v>
      </c>
      <c r="R1226" t="s">
        <v>5385</v>
      </c>
      <c r="S1226" t="s">
        <v>1488</v>
      </c>
      <c r="T1226" t="s">
        <v>1489</v>
      </c>
      <c r="U1226">
        <v>6</v>
      </c>
      <c r="V1226" t="s">
        <v>5386</v>
      </c>
      <c r="W1226" t="s">
        <v>5387</v>
      </c>
      <c r="X1226" s="25" t="s">
        <v>5388</v>
      </c>
      <c r="Y1226">
        <v>2</v>
      </c>
      <c r="Z1226">
        <v>107</v>
      </c>
      <c r="AA1226">
        <v>1</v>
      </c>
      <c r="AB1226">
        <v>1</v>
      </c>
      <c r="AC1226">
        <v>10</v>
      </c>
      <c r="AE1226" s="74" t="str">
        <f t="shared" si="420"/>
        <v>b06303112劉盈妤</v>
      </c>
      <c r="AF1226" s="74">
        <f t="shared" si="421"/>
        <v>0</v>
      </c>
      <c r="AG1226" s="74">
        <f t="shared" si="422"/>
        <v>1</v>
      </c>
      <c r="AH1226" s="74">
        <f t="shared" si="419"/>
        <v>10</v>
      </c>
      <c r="AI1226" s="74">
        <f t="shared" si="423"/>
        <v>0</v>
      </c>
      <c r="AJ1226" s="74">
        <f t="shared" si="424"/>
        <v>0</v>
      </c>
      <c r="AK1226" s="74">
        <f t="shared" si="425"/>
        <v>0</v>
      </c>
      <c r="AL1226" s="73" t="str">
        <f t="shared" si="413"/>
        <v>系</v>
      </c>
      <c r="AM1226" s="73" t="str">
        <f>IF($F1226="學生",VLOOKUP($H1226,系所名稱!$B$1:$D$122,3,FALSE),"非在校生")</f>
        <v>其他</v>
      </c>
      <c r="AN1226" s="74" t="str">
        <f t="shared" si="414"/>
        <v>其他系所</v>
      </c>
      <c r="AO1226" s="74" t="str">
        <f t="shared" si="415"/>
        <v>其他系所</v>
      </c>
    </row>
    <row r="1227" spans="1:41">
      <c r="B1227" t="s">
        <v>5221</v>
      </c>
      <c r="F1227" t="s">
        <v>5235</v>
      </c>
      <c r="G1227" t="s">
        <v>5222</v>
      </c>
      <c r="I1227" t="s">
        <v>5243</v>
      </c>
      <c r="P1227" t="s">
        <v>29</v>
      </c>
      <c r="R1227" t="s">
        <v>5008</v>
      </c>
      <c r="T1227" t="s">
        <v>2767</v>
      </c>
      <c r="V1227" t="s">
        <v>5232</v>
      </c>
      <c r="W1227" t="s">
        <v>5233</v>
      </c>
      <c r="X1227" s="25" t="s">
        <v>5234</v>
      </c>
      <c r="Y1227">
        <v>2</v>
      </c>
      <c r="Z1227">
        <v>107</v>
      </c>
      <c r="AA1227">
        <v>1</v>
      </c>
      <c r="AB1227">
        <v>0</v>
      </c>
      <c r="AC1227">
        <v>0</v>
      </c>
      <c r="AE1227" s="74" t="str">
        <f t="shared" si="420"/>
        <v>其他劉羿杏</v>
      </c>
      <c r="AF1227" s="74">
        <f t="shared" si="421"/>
        <v>0</v>
      </c>
      <c r="AG1227" s="74">
        <f t="shared" si="422"/>
        <v>1</v>
      </c>
      <c r="AH1227" s="74">
        <f t="shared" si="419"/>
        <v>0</v>
      </c>
      <c r="AI1227" s="74">
        <f t="shared" si="423"/>
        <v>0</v>
      </c>
      <c r="AJ1227" s="74">
        <f t="shared" si="424"/>
        <v>0</v>
      </c>
      <c r="AK1227" s="74">
        <f t="shared" si="425"/>
        <v>0</v>
      </c>
      <c r="AL1227" s="73" t="str">
        <f t="shared" si="413"/>
        <v>其他</v>
      </c>
      <c r="AM1227" s="73" t="str">
        <f>IF($F1227="學生",VLOOKUP($H1227,系所名稱!$B$1:$D$122,3,FALSE),"非在校生")</f>
        <v>非在校生</v>
      </c>
      <c r="AN1227" s="74" t="str">
        <f t="shared" si="414"/>
        <v>其他</v>
      </c>
      <c r="AO1227" s="74" t="str">
        <f t="shared" si="415"/>
        <v>其他</v>
      </c>
    </row>
    <row r="1228" spans="1:41">
      <c r="A1228" t="s">
        <v>1022</v>
      </c>
      <c r="B1228" t="s">
        <v>1023</v>
      </c>
      <c r="C1228" t="s">
        <v>1024</v>
      </c>
      <c r="D1228" t="s">
        <v>21</v>
      </c>
      <c r="E1228" t="s">
        <v>1025</v>
      </c>
      <c r="F1228" t="s">
        <v>23</v>
      </c>
      <c r="G1228" t="s">
        <v>24</v>
      </c>
      <c r="H1228" t="s">
        <v>187</v>
      </c>
      <c r="I1228" t="s">
        <v>41</v>
      </c>
      <c r="J1228">
        <v>905910996</v>
      </c>
      <c r="K1228" t="s">
        <v>1026</v>
      </c>
      <c r="L1228" t="s">
        <v>28</v>
      </c>
      <c r="M1228" t="s">
        <v>30</v>
      </c>
      <c r="N1228">
        <f>IF($R1228="網路報名",IF($P1228="否",1,0),0)</f>
        <v>0</v>
      </c>
      <c r="O1228">
        <f>IF($R1228="網路報名",IF($P1228="是",1,0),0)</f>
        <v>1</v>
      </c>
      <c r="P1228" t="s">
        <v>29</v>
      </c>
      <c r="R1228" t="s">
        <v>921</v>
      </c>
      <c r="S1228" t="s">
        <v>1027</v>
      </c>
      <c r="T1228" t="s">
        <v>1028</v>
      </c>
      <c r="U1228">
        <f>IF($R1228="志工",$AC1228*2,IF($R1228="網路報名",$AC1228,0))</f>
        <v>10</v>
      </c>
      <c r="V1228" t="s">
        <v>5002</v>
      </c>
      <c r="W1228" t="s">
        <v>5004</v>
      </c>
      <c r="X1228" s="25" t="s">
        <v>923</v>
      </c>
      <c r="Y1228">
        <v>2</v>
      </c>
      <c r="Z1228">
        <v>107</v>
      </c>
      <c r="AA1228">
        <v>1</v>
      </c>
      <c r="AB1228">
        <v>1</v>
      </c>
      <c r="AC1228">
        <v>10</v>
      </c>
      <c r="AD1228" t="s">
        <v>30</v>
      </c>
      <c r="AE1228" s="74" t="str">
        <f t="shared" si="420"/>
        <v>b06701159劉家瑜</v>
      </c>
      <c r="AF1228" s="74">
        <f t="shared" si="421"/>
        <v>0</v>
      </c>
      <c r="AG1228" s="74">
        <f t="shared" si="422"/>
        <v>1</v>
      </c>
      <c r="AH1228" s="74">
        <f t="shared" si="419"/>
        <v>10</v>
      </c>
      <c r="AI1228" s="74">
        <f t="shared" si="423"/>
        <v>0</v>
      </c>
      <c r="AJ1228" s="74">
        <f t="shared" si="424"/>
        <v>0</v>
      </c>
      <c r="AK1228" s="74">
        <f t="shared" si="425"/>
        <v>0</v>
      </c>
      <c r="AL1228" s="73" t="str">
        <f t="shared" si="413"/>
        <v>系</v>
      </c>
      <c r="AM1228" s="73" t="str">
        <f>IF($F1228="學生",VLOOKUP($H1228,系所名稱!$B$1:$D$122,3,FALSE),"非在校生")</f>
        <v>工管</v>
      </c>
      <c r="AN1228" s="74" t="str">
        <f t="shared" si="414"/>
        <v>工管系</v>
      </c>
      <c r="AO1228" s="74" t="str">
        <f t="shared" si="415"/>
        <v>工管系</v>
      </c>
    </row>
    <row r="1229" spans="1:41">
      <c r="A1229" t="s">
        <v>1204</v>
      </c>
      <c r="B1229" t="s">
        <v>1023</v>
      </c>
      <c r="C1229" t="s">
        <v>1024</v>
      </c>
      <c r="D1229" t="s">
        <v>21</v>
      </c>
      <c r="E1229" t="s">
        <v>1025</v>
      </c>
      <c r="F1229" t="s">
        <v>23</v>
      </c>
      <c r="G1229" t="s">
        <v>24</v>
      </c>
      <c r="H1229" t="s">
        <v>187</v>
      </c>
      <c r="I1229" t="s">
        <v>41</v>
      </c>
      <c r="J1229">
        <v>905910996</v>
      </c>
      <c r="K1229" t="s">
        <v>1026</v>
      </c>
      <c r="L1229" t="s">
        <v>28</v>
      </c>
      <c r="M1229" t="s">
        <v>30</v>
      </c>
      <c r="N1229">
        <f>IF($R1229="網路報名",IF($P1229="否",1,0),0)</f>
        <v>0</v>
      </c>
      <c r="O1229">
        <f>IF($R1229="網路報名",IF($P1229="是",1,0),0)</f>
        <v>1</v>
      </c>
      <c r="P1229" t="s">
        <v>29</v>
      </c>
      <c r="R1229" t="s">
        <v>31</v>
      </c>
      <c r="S1229" t="s">
        <v>1205</v>
      </c>
      <c r="T1229" t="s">
        <v>1028</v>
      </c>
      <c r="U1229">
        <f>IF($R1229="志工",$AC1229*2,IF($R1229="網路報名",$AC1229,0))</f>
        <v>10</v>
      </c>
      <c r="V1229" t="s">
        <v>5002</v>
      </c>
      <c r="W1229" t="s">
        <v>5004</v>
      </c>
      <c r="X1229" s="25" t="s">
        <v>1192</v>
      </c>
      <c r="Y1229">
        <v>2</v>
      </c>
      <c r="Z1229">
        <v>107</v>
      </c>
      <c r="AA1229">
        <v>1</v>
      </c>
      <c r="AB1229">
        <v>1</v>
      </c>
      <c r="AC1229">
        <v>10</v>
      </c>
      <c r="AD1229" t="s">
        <v>30</v>
      </c>
      <c r="AE1229" s="74" t="str">
        <f t="shared" si="420"/>
        <v>b06701159劉家瑜</v>
      </c>
      <c r="AF1229" s="74">
        <f t="shared" si="421"/>
        <v>0</v>
      </c>
      <c r="AG1229" s="74">
        <f t="shared" si="422"/>
        <v>1</v>
      </c>
      <c r="AH1229" s="74">
        <f t="shared" si="419"/>
        <v>10</v>
      </c>
      <c r="AI1229" s="74">
        <f t="shared" si="423"/>
        <v>0</v>
      </c>
      <c r="AJ1229" s="74">
        <f t="shared" si="424"/>
        <v>0</v>
      </c>
      <c r="AK1229" s="74">
        <f t="shared" si="425"/>
        <v>0</v>
      </c>
      <c r="AL1229" s="73" t="str">
        <f t="shared" si="413"/>
        <v>系</v>
      </c>
      <c r="AM1229" s="73" t="str">
        <f>IF($F1229="學生",VLOOKUP($H1229,系所名稱!$B$1:$D$122,3,FALSE),"非在校生")</f>
        <v>工管</v>
      </c>
      <c r="AN1229" s="74" t="str">
        <f t="shared" si="414"/>
        <v>工管系</v>
      </c>
      <c r="AO1229" s="74" t="str">
        <f t="shared" si="415"/>
        <v>工管系</v>
      </c>
    </row>
    <row r="1230" spans="1:41">
      <c r="A1230" t="s">
        <v>2485</v>
      </c>
      <c r="B1230" t="s">
        <v>1023</v>
      </c>
      <c r="C1230" t="s">
        <v>1024</v>
      </c>
      <c r="D1230" t="s">
        <v>21</v>
      </c>
      <c r="E1230" t="s">
        <v>1025</v>
      </c>
      <c r="F1230" t="s">
        <v>23</v>
      </c>
      <c r="G1230" t="s">
        <v>24</v>
      </c>
      <c r="H1230" t="s">
        <v>187</v>
      </c>
      <c r="I1230" t="s">
        <v>41</v>
      </c>
      <c r="J1230">
        <v>905910996</v>
      </c>
      <c r="K1230" t="s">
        <v>1026</v>
      </c>
      <c r="L1230" t="s">
        <v>28</v>
      </c>
      <c r="M1230" t="s">
        <v>30</v>
      </c>
      <c r="N1230">
        <f>IF($R1230="網路報名",IF($P1230="否",1,0),0)</f>
        <v>0</v>
      </c>
      <c r="O1230">
        <f>IF($R1230="網路報名",IF($P1230="是",1,0),0)</f>
        <v>1</v>
      </c>
      <c r="P1230" t="s">
        <v>29</v>
      </c>
      <c r="R1230" t="s">
        <v>2002</v>
      </c>
      <c r="S1230" t="s">
        <v>2486</v>
      </c>
      <c r="T1230" t="s">
        <v>1028</v>
      </c>
      <c r="U1230">
        <f>IF($R1230="志工",$AC1230*2,IF($R1230="網路報名",$AC1230,0))</f>
        <v>10</v>
      </c>
      <c r="V1230" t="s">
        <v>5002</v>
      </c>
      <c r="W1230" t="s">
        <v>5004</v>
      </c>
      <c r="X1230" s="25" t="s">
        <v>1996</v>
      </c>
      <c r="Y1230">
        <v>2</v>
      </c>
      <c r="Z1230">
        <v>107</v>
      </c>
      <c r="AA1230">
        <v>1</v>
      </c>
      <c r="AB1230">
        <v>1</v>
      </c>
      <c r="AC1230">
        <v>10</v>
      </c>
      <c r="AD1230" t="s">
        <v>30</v>
      </c>
      <c r="AE1230" s="74" t="str">
        <f t="shared" si="420"/>
        <v>b06701159劉家瑜</v>
      </c>
      <c r="AF1230" s="74">
        <f t="shared" si="421"/>
        <v>0</v>
      </c>
      <c r="AG1230" s="74">
        <f t="shared" si="422"/>
        <v>1</v>
      </c>
      <c r="AH1230" s="74">
        <f t="shared" si="419"/>
        <v>10</v>
      </c>
      <c r="AI1230" s="74">
        <f t="shared" si="423"/>
        <v>0</v>
      </c>
      <c r="AJ1230" s="74">
        <f t="shared" si="424"/>
        <v>0</v>
      </c>
      <c r="AK1230" s="74">
        <f t="shared" si="425"/>
        <v>0</v>
      </c>
      <c r="AL1230" s="73" t="str">
        <f t="shared" si="413"/>
        <v>系</v>
      </c>
      <c r="AM1230" s="73" t="str">
        <f>IF($F1230="學生",VLOOKUP($H1230,系所名稱!$B$1:$D$122,3,FALSE),"非在校生")</f>
        <v>工管</v>
      </c>
      <c r="AN1230" s="74" t="str">
        <f t="shared" si="414"/>
        <v>工管系</v>
      </c>
      <c r="AO1230" s="74" t="str">
        <f t="shared" si="415"/>
        <v>工管系</v>
      </c>
    </row>
    <row r="1231" spans="1:41">
      <c r="A1231" t="s">
        <v>4979</v>
      </c>
      <c r="B1231" t="s">
        <v>1023</v>
      </c>
      <c r="C1231" t="s">
        <v>1024</v>
      </c>
      <c r="D1231" t="s">
        <v>21</v>
      </c>
      <c r="E1231" t="s">
        <v>1025</v>
      </c>
      <c r="F1231" t="s">
        <v>23</v>
      </c>
      <c r="G1231" t="s">
        <v>24</v>
      </c>
      <c r="H1231" t="s">
        <v>187</v>
      </c>
      <c r="I1231" t="s">
        <v>41</v>
      </c>
      <c r="J1231">
        <v>905910996</v>
      </c>
      <c r="K1231" t="s">
        <v>1026</v>
      </c>
      <c r="L1231" t="s">
        <v>28</v>
      </c>
      <c r="M1231" t="s">
        <v>30</v>
      </c>
      <c r="N1231" t="s">
        <v>4952</v>
      </c>
      <c r="P1231" t="s">
        <v>29</v>
      </c>
      <c r="R1231" t="s">
        <v>283</v>
      </c>
      <c r="S1231" t="s">
        <v>4980</v>
      </c>
      <c r="T1231" t="s">
        <v>1028</v>
      </c>
      <c r="U1231">
        <v>6</v>
      </c>
      <c r="V1231" t="s">
        <v>5002</v>
      </c>
      <c r="W1231" t="s">
        <v>5004</v>
      </c>
      <c r="X1231" s="25" t="s">
        <v>4981</v>
      </c>
      <c r="Y1231">
        <v>2</v>
      </c>
      <c r="Z1231">
        <v>107</v>
      </c>
      <c r="AA1231">
        <v>1</v>
      </c>
      <c r="AB1231">
        <v>1</v>
      </c>
      <c r="AC1231">
        <v>10</v>
      </c>
      <c r="AD1231" t="s">
        <v>30</v>
      </c>
      <c r="AE1231" s="74" t="str">
        <f t="shared" si="420"/>
        <v>b06701159劉家瑜</v>
      </c>
      <c r="AF1231" s="74">
        <f t="shared" si="421"/>
        <v>0</v>
      </c>
      <c r="AG1231" s="74">
        <f t="shared" si="422"/>
        <v>1</v>
      </c>
      <c r="AH1231" s="74">
        <f t="shared" si="419"/>
        <v>10</v>
      </c>
      <c r="AI1231" s="74">
        <f t="shared" si="423"/>
        <v>0</v>
      </c>
      <c r="AJ1231" s="74">
        <f t="shared" si="424"/>
        <v>0</v>
      </c>
      <c r="AK1231" s="74">
        <f t="shared" si="425"/>
        <v>0</v>
      </c>
      <c r="AL1231" s="73" t="str">
        <f t="shared" si="413"/>
        <v>系</v>
      </c>
      <c r="AM1231" s="73" t="str">
        <f>IF($F1231="學生",VLOOKUP($H1231,系所名稱!$B$1:$D$122,3,FALSE),"非在校生")</f>
        <v>工管</v>
      </c>
      <c r="AN1231" s="74" t="str">
        <f t="shared" si="414"/>
        <v>工管系</v>
      </c>
      <c r="AO1231" s="74" t="str">
        <f t="shared" si="415"/>
        <v>工管系</v>
      </c>
    </row>
    <row r="1232" spans="1:41">
      <c r="A1232" t="s">
        <v>3549</v>
      </c>
      <c r="B1232" t="s">
        <v>3550</v>
      </c>
      <c r="C1232" t="s">
        <v>3551</v>
      </c>
      <c r="D1232" t="s">
        <v>21</v>
      </c>
      <c r="E1232" t="s">
        <v>2742</v>
      </c>
      <c r="F1232" t="s">
        <v>23</v>
      </c>
      <c r="G1232" t="s">
        <v>67</v>
      </c>
      <c r="H1232" t="s">
        <v>3351</v>
      </c>
      <c r="I1232" t="s">
        <v>41</v>
      </c>
      <c r="J1232">
        <v>978014921</v>
      </c>
      <c r="K1232" t="s">
        <v>3552</v>
      </c>
      <c r="L1232" t="s">
        <v>28</v>
      </c>
      <c r="M1232" t="s">
        <v>30</v>
      </c>
      <c r="N1232">
        <f t="shared" ref="N1232:N1238" si="426">IF($R1232="網路報名",IF($P1232="否",1,0),0)</f>
        <v>1</v>
      </c>
      <c r="O1232">
        <f t="shared" ref="O1232:O1238" si="427">IF($R1232="網路報名",IF($P1232="是",1,0),0)</f>
        <v>0</v>
      </c>
      <c r="P1232" t="s">
        <v>30</v>
      </c>
      <c r="R1232" t="s">
        <v>3478</v>
      </c>
      <c r="S1232" t="s">
        <v>3553</v>
      </c>
      <c r="T1232" t="s">
        <v>3554</v>
      </c>
      <c r="U1232">
        <f t="shared" ref="U1232:U1238" si="428">IF($R1232="志工",$AC1232*2,IF($R1232="網路報名",$AC1232,0))</f>
        <v>10</v>
      </c>
      <c r="V1232" t="s">
        <v>5002</v>
      </c>
      <c r="W1232" t="s">
        <v>5004</v>
      </c>
      <c r="X1232" s="25" t="s">
        <v>3481</v>
      </c>
      <c r="Y1232">
        <v>2</v>
      </c>
      <c r="Z1232">
        <v>107</v>
      </c>
      <c r="AA1232">
        <v>1</v>
      </c>
      <c r="AB1232">
        <v>1</v>
      </c>
      <c r="AC1232">
        <v>10</v>
      </c>
      <c r="AD1232" t="s">
        <v>30</v>
      </c>
      <c r="AE1232" s="74" t="str">
        <f t="shared" si="420"/>
        <v>b06608068劉容豔</v>
      </c>
      <c r="AF1232" s="74">
        <f t="shared" si="421"/>
        <v>1</v>
      </c>
      <c r="AG1232" s="74">
        <f t="shared" si="422"/>
        <v>0</v>
      </c>
      <c r="AH1232" s="74">
        <f t="shared" si="419"/>
        <v>0</v>
      </c>
      <c r="AI1232" s="74">
        <f t="shared" si="423"/>
        <v>1</v>
      </c>
      <c r="AJ1232" s="74">
        <f t="shared" si="424"/>
        <v>0</v>
      </c>
      <c r="AK1232" s="74">
        <f t="shared" si="425"/>
        <v>0</v>
      </c>
      <c r="AL1232" s="73" t="str">
        <f t="shared" si="413"/>
        <v>系</v>
      </c>
      <c r="AM1232" s="73" t="str">
        <f>IF($F1232="學生",VLOOKUP($H1232,系所名稱!$B$1:$D$122,3,FALSE),"非在校生")</f>
        <v>其他</v>
      </c>
      <c r="AN1232" s="74" t="str">
        <f t="shared" si="414"/>
        <v>其他系所</v>
      </c>
      <c r="AO1232" s="74" t="str">
        <f t="shared" si="415"/>
        <v>其他系所</v>
      </c>
    </row>
    <row r="1233" spans="1:41">
      <c r="A1233" t="s">
        <v>1197</v>
      </c>
      <c r="B1233" t="s">
        <v>1198</v>
      </c>
      <c r="C1233" t="s">
        <v>1199</v>
      </c>
      <c r="D1233" t="s">
        <v>38</v>
      </c>
      <c r="E1233" t="s">
        <v>1200</v>
      </c>
      <c r="F1233" t="s">
        <v>23</v>
      </c>
      <c r="G1233" t="s">
        <v>24</v>
      </c>
      <c r="H1233" t="s">
        <v>76</v>
      </c>
      <c r="I1233" t="s">
        <v>41</v>
      </c>
      <c r="J1233">
        <v>930388786</v>
      </c>
      <c r="K1233" t="s">
        <v>1201</v>
      </c>
      <c r="L1233" t="s">
        <v>28</v>
      </c>
      <c r="M1233" t="s">
        <v>30</v>
      </c>
      <c r="N1233">
        <f t="shared" si="426"/>
        <v>0</v>
      </c>
      <c r="O1233">
        <f t="shared" si="427"/>
        <v>1</v>
      </c>
      <c r="P1233" t="s">
        <v>29</v>
      </c>
      <c r="R1233" t="s">
        <v>31</v>
      </c>
      <c r="S1233" t="s">
        <v>1202</v>
      </c>
      <c r="T1233" t="s">
        <v>1203</v>
      </c>
      <c r="U1233">
        <f t="shared" si="428"/>
        <v>10</v>
      </c>
      <c r="V1233" t="s">
        <v>5002</v>
      </c>
      <c r="W1233" t="s">
        <v>5004</v>
      </c>
      <c r="X1233" s="25" t="s">
        <v>1192</v>
      </c>
      <c r="Y1233">
        <v>2</v>
      </c>
      <c r="Z1233">
        <v>107</v>
      </c>
      <c r="AA1233">
        <v>1</v>
      </c>
      <c r="AB1233">
        <v>1</v>
      </c>
      <c r="AC1233">
        <v>10</v>
      </c>
      <c r="AD1233" t="s">
        <v>29</v>
      </c>
      <c r="AE1233" s="74" t="str">
        <f t="shared" si="420"/>
        <v>b04702100劉書睿</v>
      </c>
      <c r="AF1233" s="74">
        <f t="shared" si="421"/>
        <v>0</v>
      </c>
      <c r="AG1233" s="74">
        <f t="shared" si="422"/>
        <v>1</v>
      </c>
      <c r="AH1233" s="74">
        <f t="shared" si="419"/>
        <v>10</v>
      </c>
      <c r="AI1233" s="74">
        <f t="shared" si="423"/>
        <v>0</v>
      </c>
      <c r="AJ1233" s="74">
        <f t="shared" si="424"/>
        <v>0</v>
      </c>
      <c r="AK1233" s="74">
        <f t="shared" si="425"/>
        <v>0</v>
      </c>
      <c r="AL1233" s="73" t="str">
        <f t="shared" si="413"/>
        <v>系</v>
      </c>
      <c r="AM1233" s="73" t="str">
        <f>IF($F1233="學生",VLOOKUP($H1233,系所名稱!$B$1:$D$122,3,FALSE),"非在校生")</f>
        <v>會計</v>
      </c>
      <c r="AN1233" s="74" t="str">
        <f t="shared" si="414"/>
        <v>會計系</v>
      </c>
      <c r="AO1233" s="74" t="str">
        <f t="shared" si="415"/>
        <v>會計系</v>
      </c>
    </row>
    <row r="1234" spans="1:41">
      <c r="A1234" t="s">
        <v>133</v>
      </c>
      <c r="B1234" t="s">
        <v>134</v>
      </c>
      <c r="C1234" t="s">
        <v>135</v>
      </c>
      <c r="D1234" t="s">
        <v>21</v>
      </c>
      <c r="E1234" t="s">
        <v>136</v>
      </c>
      <c r="F1234" t="s">
        <v>23</v>
      </c>
      <c r="G1234" t="s">
        <v>137</v>
      </c>
      <c r="H1234" t="s">
        <v>138</v>
      </c>
      <c r="I1234" t="s">
        <v>41</v>
      </c>
      <c r="J1234">
        <v>983268732</v>
      </c>
      <c r="K1234" t="s">
        <v>139</v>
      </c>
      <c r="L1234" t="s">
        <v>28</v>
      </c>
      <c r="M1234" t="s">
        <v>30</v>
      </c>
      <c r="N1234">
        <f t="shared" si="426"/>
        <v>0</v>
      </c>
      <c r="O1234">
        <f t="shared" si="427"/>
        <v>1</v>
      </c>
      <c r="P1234" t="s">
        <v>29</v>
      </c>
      <c r="R1234" t="s">
        <v>31</v>
      </c>
      <c r="S1234" t="s">
        <v>140</v>
      </c>
      <c r="T1234" t="s">
        <v>141</v>
      </c>
      <c r="U1234">
        <f t="shared" si="428"/>
        <v>10</v>
      </c>
      <c r="V1234" t="s">
        <v>5002</v>
      </c>
      <c r="W1234" t="s">
        <v>5004</v>
      </c>
      <c r="X1234" s="25" t="s">
        <v>289</v>
      </c>
      <c r="Y1234">
        <v>2</v>
      </c>
      <c r="Z1234">
        <v>107</v>
      </c>
      <c r="AA1234">
        <v>1</v>
      </c>
      <c r="AB1234">
        <v>1</v>
      </c>
      <c r="AC1234">
        <v>10</v>
      </c>
      <c r="AD1234" t="s">
        <v>29</v>
      </c>
      <c r="AE1234" s="74" t="str">
        <f t="shared" si="420"/>
        <v>b03303018劉敏婕</v>
      </c>
      <c r="AF1234" s="74">
        <f t="shared" si="421"/>
        <v>0</v>
      </c>
      <c r="AG1234" s="74">
        <f t="shared" si="422"/>
        <v>1</v>
      </c>
      <c r="AH1234" s="74">
        <f t="shared" si="419"/>
        <v>10</v>
      </c>
      <c r="AI1234" s="74">
        <f t="shared" si="423"/>
        <v>0</v>
      </c>
      <c r="AJ1234" s="74">
        <f t="shared" si="424"/>
        <v>0</v>
      </c>
      <c r="AK1234" s="74">
        <f t="shared" si="425"/>
        <v>0</v>
      </c>
      <c r="AL1234" s="73" t="str">
        <f t="shared" si="413"/>
        <v>系</v>
      </c>
      <c r="AM1234" s="73" t="str">
        <f>IF($F1234="學生",VLOOKUP($H1234,系所名稱!$B$1:$D$122,3,FALSE),"非在校生")</f>
        <v>其他</v>
      </c>
      <c r="AN1234" s="74" t="str">
        <f t="shared" si="414"/>
        <v>其他系所</v>
      </c>
      <c r="AO1234" s="74" t="str">
        <f t="shared" si="415"/>
        <v>其他系所</v>
      </c>
    </row>
    <row r="1235" spans="1:41">
      <c r="A1235" t="s">
        <v>1490</v>
      </c>
      <c r="B1235" t="s">
        <v>134</v>
      </c>
      <c r="C1235" t="s">
        <v>135</v>
      </c>
      <c r="D1235" t="s">
        <v>21</v>
      </c>
      <c r="E1235" t="s">
        <v>136</v>
      </c>
      <c r="F1235" t="s">
        <v>23</v>
      </c>
      <c r="G1235" t="s">
        <v>137</v>
      </c>
      <c r="H1235" t="s">
        <v>138</v>
      </c>
      <c r="I1235" t="s">
        <v>41</v>
      </c>
      <c r="J1235">
        <v>983268732</v>
      </c>
      <c r="K1235" t="s">
        <v>139</v>
      </c>
      <c r="L1235" t="s">
        <v>28</v>
      </c>
      <c r="M1235" t="s">
        <v>30</v>
      </c>
      <c r="N1235">
        <f t="shared" si="426"/>
        <v>0</v>
      </c>
      <c r="O1235">
        <f t="shared" si="427"/>
        <v>1</v>
      </c>
      <c r="P1235" t="s">
        <v>29</v>
      </c>
      <c r="R1235" t="s">
        <v>31</v>
      </c>
      <c r="S1235" t="s">
        <v>1491</v>
      </c>
      <c r="T1235" t="s">
        <v>141</v>
      </c>
      <c r="U1235">
        <f t="shared" si="428"/>
        <v>10</v>
      </c>
      <c r="V1235" t="s">
        <v>5002</v>
      </c>
      <c r="W1235" t="s">
        <v>5004</v>
      </c>
      <c r="X1235" s="25" t="s">
        <v>1285</v>
      </c>
      <c r="Y1235">
        <v>2</v>
      </c>
      <c r="Z1235">
        <v>107</v>
      </c>
      <c r="AA1235">
        <v>1</v>
      </c>
      <c r="AB1235">
        <v>1</v>
      </c>
      <c r="AC1235">
        <v>10</v>
      </c>
      <c r="AD1235" t="s">
        <v>29</v>
      </c>
      <c r="AE1235" s="74" t="str">
        <f t="shared" si="420"/>
        <v>b03303018劉敏婕</v>
      </c>
      <c r="AF1235" s="74">
        <f t="shared" si="421"/>
        <v>0</v>
      </c>
      <c r="AG1235" s="74">
        <f t="shared" si="422"/>
        <v>1</v>
      </c>
      <c r="AH1235" s="74">
        <f t="shared" si="419"/>
        <v>10</v>
      </c>
      <c r="AI1235" s="74">
        <f t="shared" si="423"/>
        <v>0</v>
      </c>
      <c r="AJ1235" s="74">
        <f t="shared" si="424"/>
        <v>0</v>
      </c>
      <c r="AK1235" s="74">
        <f t="shared" si="425"/>
        <v>0</v>
      </c>
      <c r="AL1235" s="73" t="str">
        <f t="shared" si="413"/>
        <v>系</v>
      </c>
      <c r="AM1235" s="73" t="str">
        <f>IF($F1235="學生",VLOOKUP($H1235,系所名稱!$B$1:$D$122,3,FALSE),"非在校生")</f>
        <v>其他</v>
      </c>
      <c r="AN1235" s="74" t="str">
        <f t="shared" si="414"/>
        <v>其他系所</v>
      </c>
      <c r="AO1235" s="74" t="str">
        <f t="shared" si="415"/>
        <v>其他系所</v>
      </c>
    </row>
    <row r="1236" spans="1:41">
      <c r="A1236" t="s">
        <v>2289</v>
      </c>
      <c r="B1236" t="s">
        <v>134</v>
      </c>
      <c r="C1236" t="s">
        <v>135</v>
      </c>
      <c r="D1236" t="s">
        <v>21</v>
      </c>
      <c r="E1236" t="s">
        <v>136</v>
      </c>
      <c r="F1236" t="s">
        <v>23</v>
      </c>
      <c r="G1236" t="s">
        <v>137</v>
      </c>
      <c r="H1236" t="s">
        <v>138</v>
      </c>
      <c r="I1236" t="s">
        <v>41</v>
      </c>
      <c r="J1236">
        <v>983268732</v>
      </c>
      <c r="K1236" t="s">
        <v>139</v>
      </c>
      <c r="L1236" t="s">
        <v>28</v>
      </c>
      <c r="M1236" t="s">
        <v>30</v>
      </c>
      <c r="N1236">
        <f t="shared" si="426"/>
        <v>0</v>
      </c>
      <c r="O1236">
        <f t="shared" si="427"/>
        <v>1</v>
      </c>
      <c r="P1236" t="s">
        <v>29</v>
      </c>
      <c r="R1236" t="s">
        <v>2002</v>
      </c>
      <c r="S1236" t="s">
        <v>2290</v>
      </c>
      <c r="T1236" t="s">
        <v>141</v>
      </c>
      <c r="U1236">
        <f t="shared" si="428"/>
        <v>10</v>
      </c>
      <c r="V1236" t="s">
        <v>5002</v>
      </c>
      <c r="W1236" t="s">
        <v>5004</v>
      </c>
      <c r="X1236" s="25" t="s">
        <v>1996</v>
      </c>
      <c r="Y1236">
        <v>2</v>
      </c>
      <c r="Z1236">
        <v>107</v>
      </c>
      <c r="AA1236">
        <v>1</v>
      </c>
      <c r="AB1236">
        <v>1</v>
      </c>
      <c r="AC1236">
        <v>10</v>
      </c>
      <c r="AD1236" t="s">
        <v>29</v>
      </c>
      <c r="AE1236" s="74" t="str">
        <f t="shared" si="420"/>
        <v>b03303018劉敏婕</v>
      </c>
      <c r="AF1236" s="74">
        <f t="shared" si="421"/>
        <v>0</v>
      </c>
      <c r="AG1236" s="74">
        <f t="shared" si="422"/>
        <v>1</v>
      </c>
      <c r="AH1236" s="74">
        <f t="shared" si="419"/>
        <v>10</v>
      </c>
      <c r="AI1236" s="74">
        <f t="shared" si="423"/>
        <v>0</v>
      </c>
      <c r="AJ1236" s="74">
        <f t="shared" si="424"/>
        <v>0</v>
      </c>
      <c r="AK1236" s="74">
        <f t="shared" si="425"/>
        <v>0</v>
      </c>
      <c r="AL1236" s="73" t="str">
        <f t="shared" si="413"/>
        <v>系</v>
      </c>
      <c r="AM1236" s="73" t="str">
        <f>IF($F1236="學生",VLOOKUP($H1236,系所名稱!$B$1:$D$122,3,FALSE),"非在校生")</f>
        <v>其他</v>
      </c>
      <c r="AN1236" s="74" t="str">
        <f t="shared" si="414"/>
        <v>其他系所</v>
      </c>
      <c r="AO1236" s="74" t="str">
        <f t="shared" si="415"/>
        <v>其他系所</v>
      </c>
    </row>
    <row r="1237" spans="1:41">
      <c r="A1237" t="s">
        <v>3152</v>
      </c>
      <c r="B1237" t="s">
        <v>134</v>
      </c>
      <c r="C1237" t="s">
        <v>135</v>
      </c>
      <c r="D1237" t="s">
        <v>21</v>
      </c>
      <c r="E1237" t="s">
        <v>136</v>
      </c>
      <c r="F1237" t="s">
        <v>23</v>
      </c>
      <c r="G1237" t="s">
        <v>137</v>
      </c>
      <c r="H1237" t="s">
        <v>138</v>
      </c>
      <c r="I1237" t="s">
        <v>41</v>
      </c>
      <c r="J1237">
        <v>983268732</v>
      </c>
      <c r="K1237" t="s">
        <v>139</v>
      </c>
      <c r="L1237" t="s">
        <v>28</v>
      </c>
      <c r="M1237" t="s">
        <v>30</v>
      </c>
      <c r="N1237">
        <f t="shared" si="426"/>
        <v>0</v>
      </c>
      <c r="O1237">
        <f t="shared" si="427"/>
        <v>1</v>
      </c>
      <c r="P1237" t="s">
        <v>29</v>
      </c>
      <c r="R1237" t="s">
        <v>2775</v>
      </c>
      <c r="S1237" t="s">
        <v>140</v>
      </c>
      <c r="T1237" t="s">
        <v>141</v>
      </c>
      <c r="U1237">
        <f t="shared" si="428"/>
        <v>10</v>
      </c>
      <c r="V1237" t="s">
        <v>5002</v>
      </c>
      <c r="W1237" t="s">
        <v>5004</v>
      </c>
      <c r="X1237" s="25" t="s">
        <v>3292</v>
      </c>
      <c r="Y1237">
        <v>2</v>
      </c>
      <c r="Z1237">
        <v>107</v>
      </c>
      <c r="AA1237">
        <v>1</v>
      </c>
      <c r="AB1237">
        <v>1</v>
      </c>
      <c r="AC1237">
        <v>10</v>
      </c>
      <c r="AD1237" t="s">
        <v>29</v>
      </c>
      <c r="AE1237" s="74" t="str">
        <f t="shared" si="420"/>
        <v>b03303018劉敏婕</v>
      </c>
      <c r="AF1237" s="74">
        <f t="shared" si="421"/>
        <v>0</v>
      </c>
      <c r="AG1237" s="74">
        <f t="shared" si="422"/>
        <v>1</v>
      </c>
      <c r="AH1237" s="74">
        <f t="shared" si="419"/>
        <v>10</v>
      </c>
      <c r="AI1237" s="74">
        <f t="shared" si="423"/>
        <v>0</v>
      </c>
      <c r="AJ1237" s="74">
        <f t="shared" si="424"/>
        <v>0</v>
      </c>
      <c r="AK1237" s="74">
        <f t="shared" si="425"/>
        <v>0</v>
      </c>
      <c r="AL1237" s="73" t="str">
        <f t="shared" si="413"/>
        <v>系</v>
      </c>
      <c r="AM1237" s="73" t="str">
        <f>IF($F1237="學生",VLOOKUP($H1237,系所名稱!$B$1:$D$122,3,FALSE),"非在校生")</f>
        <v>其他</v>
      </c>
      <c r="AN1237" s="74" t="str">
        <f t="shared" si="414"/>
        <v>其他系所</v>
      </c>
      <c r="AO1237" s="74" t="str">
        <f t="shared" si="415"/>
        <v>其他系所</v>
      </c>
    </row>
    <row r="1238" spans="1:41">
      <c r="A1238" t="s">
        <v>4136</v>
      </c>
      <c r="B1238" t="s">
        <v>134</v>
      </c>
      <c r="C1238" t="s">
        <v>135</v>
      </c>
      <c r="D1238" t="s">
        <v>21</v>
      </c>
      <c r="E1238" t="s">
        <v>136</v>
      </c>
      <c r="F1238" t="s">
        <v>23</v>
      </c>
      <c r="G1238" t="s">
        <v>137</v>
      </c>
      <c r="H1238" t="s">
        <v>138</v>
      </c>
      <c r="I1238" t="s">
        <v>41</v>
      </c>
      <c r="J1238">
        <v>983268732</v>
      </c>
      <c r="K1238" t="s">
        <v>139</v>
      </c>
      <c r="L1238" t="s">
        <v>28</v>
      </c>
      <c r="M1238" t="s">
        <v>30</v>
      </c>
      <c r="N1238">
        <f t="shared" si="426"/>
        <v>0</v>
      </c>
      <c r="O1238">
        <f t="shared" si="427"/>
        <v>1</v>
      </c>
      <c r="P1238" t="s">
        <v>29</v>
      </c>
      <c r="R1238" t="s">
        <v>3818</v>
      </c>
      <c r="S1238" t="s">
        <v>140</v>
      </c>
      <c r="T1238" t="s">
        <v>141</v>
      </c>
      <c r="U1238">
        <f t="shared" si="428"/>
        <v>10</v>
      </c>
      <c r="V1238" t="s">
        <v>5002</v>
      </c>
      <c r="W1238" t="s">
        <v>5004</v>
      </c>
      <c r="X1238" s="25" t="s">
        <v>3816</v>
      </c>
      <c r="Y1238">
        <v>2</v>
      </c>
      <c r="Z1238">
        <v>107</v>
      </c>
      <c r="AA1238">
        <v>1</v>
      </c>
      <c r="AB1238">
        <v>1</v>
      </c>
      <c r="AC1238">
        <v>10</v>
      </c>
      <c r="AD1238" t="s">
        <v>29</v>
      </c>
      <c r="AE1238" s="74" t="str">
        <f t="shared" si="420"/>
        <v>b03303018劉敏婕</v>
      </c>
      <c r="AF1238" s="74">
        <f t="shared" si="421"/>
        <v>0</v>
      </c>
      <c r="AG1238" s="74">
        <f t="shared" si="422"/>
        <v>1</v>
      </c>
      <c r="AH1238" s="74">
        <f t="shared" si="419"/>
        <v>10</v>
      </c>
      <c r="AI1238" s="74">
        <f t="shared" si="423"/>
        <v>0</v>
      </c>
      <c r="AJ1238" s="74">
        <f t="shared" si="424"/>
        <v>0</v>
      </c>
      <c r="AK1238" s="74">
        <f t="shared" si="425"/>
        <v>0</v>
      </c>
      <c r="AL1238" s="73" t="str">
        <f t="shared" si="413"/>
        <v>系</v>
      </c>
      <c r="AM1238" s="73" t="str">
        <f>IF($F1238="學生",VLOOKUP($H1238,系所名稱!$B$1:$D$122,3,FALSE),"非在校生")</f>
        <v>其他</v>
      </c>
      <c r="AN1238" s="74" t="str">
        <f t="shared" si="414"/>
        <v>其他系所</v>
      </c>
      <c r="AO1238" s="74" t="str">
        <f t="shared" si="415"/>
        <v>其他系所</v>
      </c>
    </row>
    <row r="1239" spans="1:41">
      <c r="A1239" t="s">
        <v>5253</v>
      </c>
      <c r="B1239" t="s">
        <v>134</v>
      </c>
      <c r="C1239" t="s">
        <v>135</v>
      </c>
      <c r="D1239" t="s">
        <v>21</v>
      </c>
      <c r="E1239" t="s">
        <v>136</v>
      </c>
      <c r="F1239" t="s">
        <v>23</v>
      </c>
      <c r="G1239" t="s">
        <v>137</v>
      </c>
      <c r="H1239" t="s">
        <v>138</v>
      </c>
      <c r="I1239" t="s">
        <v>41</v>
      </c>
      <c r="J1239">
        <v>983268732</v>
      </c>
      <c r="K1239" t="s">
        <v>139</v>
      </c>
      <c r="L1239" t="s">
        <v>28</v>
      </c>
      <c r="M1239" t="s">
        <v>30</v>
      </c>
      <c r="N1239" t="s">
        <v>4952</v>
      </c>
      <c r="P1239" t="s">
        <v>29</v>
      </c>
      <c r="R1239" t="s">
        <v>5293</v>
      </c>
      <c r="S1239" t="s">
        <v>5254</v>
      </c>
      <c r="T1239" t="s">
        <v>141</v>
      </c>
      <c r="U1239">
        <v>6</v>
      </c>
      <c r="V1239" t="s">
        <v>5294</v>
      </c>
      <c r="W1239" t="s">
        <v>5295</v>
      </c>
      <c r="X1239" s="25" t="s">
        <v>5296</v>
      </c>
      <c r="Y1239">
        <v>2</v>
      </c>
      <c r="Z1239">
        <v>107</v>
      </c>
      <c r="AA1239">
        <v>1</v>
      </c>
      <c r="AB1239">
        <v>1</v>
      </c>
      <c r="AC1239">
        <v>10</v>
      </c>
      <c r="AD1239" t="s">
        <v>29</v>
      </c>
      <c r="AE1239" s="74" t="str">
        <f t="shared" si="420"/>
        <v>b03303018劉敏婕</v>
      </c>
      <c r="AF1239" s="74">
        <f t="shared" si="421"/>
        <v>0</v>
      </c>
      <c r="AG1239" s="74">
        <f t="shared" si="422"/>
        <v>1</v>
      </c>
      <c r="AH1239" s="74">
        <f t="shared" si="419"/>
        <v>10</v>
      </c>
      <c r="AI1239" s="74">
        <f t="shared" si="423"/>
        <v>0</v>
      </c>
      <c r="AJ1239" s="74">
        <f t="shared" si="424"/>
        <v>0</v>
      </c>
      <c r="AK1239" s="74">
        <f t="shared" si="425"/>
        <v>0</v>
      </c>
      <c r="AL1239" s="73" t="str">
        <f t="shared" si="413"/>
        <v>系</v>
      </c>
      <c r="AM1239" s="73" t="str">
        <f>IF($F1239="學生",VLOOKUP($H1239,系所名稱!$B$1:$D$122,3,FALSE),"非在校生")</f>
        <v>其他</v>
      </c>
      <c r="AN1239" s="74" t="str">
        <f t="shared" si="414"/>
        <v>其他系所</v>
      </c>
      <c r="AO1239" s="74" t="str">
        <f t="shared" si="415"/>
        <v>其他系所</v>
      </c>
    </row>
    <row r="1240" spans="1:41">
      <c r="A1240" s="78" t="s">
        <v>5741</v>
      </c>
      <c r="B1240" s="78" t="s">
        <v>134</v>
      </c>
      <c r="C1240" s="78" t="s">
        <v>135</v>
      </c>
      <c r="D1240" s="78" t="s">
        <v>21</v>
      </c>
      <c r="E1240" s="78" t="s">
        <v>136</v>
      </c>
      <c r="F1240" s="78" t="s">
        <v>23</v>
      </c>
      <c r="G1240" s="78" t="s">
        <v>137</v>
      </c>
      <c r="H1240" s="78" t="s">
        <v>138</v>
      </c>
      <c r="I1240" s="78" t="s">
        <v>41</v>
      </c>
      <c r="J1240" s="78">
        <v>983268732</v>
      </c>
      <c r="K1240" s="78" t="s">
        <v>139</v>
      </c>
      <c r="L1240" s="78" t="s">
        <v>28</v>
      </c>
      <c r="M1240" s="78" t="s">
        <v>30</v>
      </c>
      <c r="N1240" s="78" t="s">
        <v>4952</v>
      </c>
      <c r="O1240" s="78"/>
      <c r="P1240" s="78" t="s">
        <v>29</v>
      </c>
      <c r="Q1240" s="78"/>
      <c r="R1240" s="78" t="s">
        <v>5724</v>
      </c>
      <c r="S1240" s="78" t="s">
        <v>5742</v>
      </c>
      <c r="T1240" s="78" t="s">
        <v>141</v>
      </c>
      <c r="U1240" s="78">
        <v>6</v>
      </c>
      <c r="V1240" s="78" t="s">
        <v>5727</v>
      </c>
      <c r="W1240" t="s">
        <v>5728</v>
      </c>
      <c r="X1240" s="25" t="s">
        <v>5729</v>
      </c>
      <c r="Y1240" s="78">
        <v>2</v>
      </c>
      <c r="Z1240" s="78">
        <v>107</v>
      </c>
      <c r="AA1240" s="78">
        <v>1</v>
      </c>
      <c r="AB1240" s="78">
        <v>1</v>
      </c>
      <c r="AC1240" s="78">
        <v>10</v>
      </c>
      <c r="AD1240" s="78" t="s">
        <v>29</v>
      </c>
      <c r="AE1240" s="74" t="str">
        <f t="shared" si="420"/>
        <v>b03303018劉敏婕</v>
      </c>
      <c r="AF1240" s="74">
        <f t="shared" si="421"/>
        <v>0</v>
      </c>
      <c r="AG1240" s="74">
        <f t="shared" si="422"/>
        <v>1</v>
      </c>
      <c r="AH1240" s="74">
        <f t="shared" si="419"/>
        <v>10</v>
      </c>
      <c r="AI1240" s="74">
        <f t="shared" si="423"/>
        <v>0</v>
      </c>
      <c r="AJ1240" s="74">
        <f t="shared" si="424"/>
        <v>0</v>
      </c>
      <c r="AK1240" s="74">
        <f t="shared" si="425"/>
        <v>0</v>
      </c>
      <c r="AL1240" s="73" t="str">
        <f t="shared" si="413"/>
        <v>系</v>
      </c>
      <c r="AM1240" s="73" t="str">
        <f>IF($F1240="學生",VLOOKUP($H1240,系所名稱!$B$1:$D$122,3,FALSE),"非在校生")</f>
        <v>其他</v>
      </c>
      <c r="AN1240" s="74" t="str">
        <f t="shared" si="414"/>
        <v>其他系所</v>
      </c>
      <c r="AO1240" s="74" t="str">
        <f t="shared" si="415"/>
        <v>其他系所</v>
      </c>
    </row>
    <row r="1241" spans="1:41">
      <c r="A1241" s="78" t="s">
        <v>3238</v>
      </c>
      <c r="B1241" s="78" t="s">
        <v>3239</v>
      </c>
      <c r="C1241" s="78" t="s">
        <v>3240</v>
      </c>
      <c r="D1241" s="78" t="s">
        <v>21</v>
      </c>
      <c r="E1241" s="78" t="s">
        <v>3241</v>
      </c>
      <c r="F1241" s="78" t="s">
        <v>23</v>
      </c>
      <c r="G1241" s="78" t="s">
        <v>24</v>
      </c>
      <c r="H1241" s="78" t="s">
        <v>76</v>
      </c>
      <c r="I1241" s="78" t="s">
        <v>50</v>
      </c>
      <c r="J1241" s="78">
        <v>927030735</v>
      </c>
      <c r="K1241" s="78" t="s">
        <v>3242</v>
      </c>
      <c r="L1241" s="78" t="s">
        <v>28</v>
      </c>
      <c r="M1241" s="78" t="s">
        <v>29</v>
      </c>
      <c r="N1241" s="78">
        <f>IF($R1241="網路報名",IF($P1241="否",1,0),0)</f>
        <v>0</v>
      </c>
      <c r="O1241" s="78">
        <f>IF($R1241="網路報名",IF($P1241="是",1,0),0)</f>
        <v>0</v>
      </c>
      <c r="P1241" s="78" t="s">
        <v>29</v>
      </c>
      <c r="Q1241" s="78"/>
      <c r="R1241" s="78" t="s">
        <v>1045</v>
      </c>
      <c r="S1241" s="78"/>
      <c r="T1241" s="78" t="s">
        <v>3243</v>
      </c>
      <c r="U1241" s="78">
        <f>IF($R1241="志工",$AC1241*2,IF($R1241="網路報名",$AC1241,0))</f>
        <v>0</v>
      </c>
      <c r="V1241" s="78" t="s">
        <v>5002</v>
      </c>
      <c r="W1241" s="78" t="s">
        <v>5004</v>
      </c>
      <c r="X1241" s="25" t="s">
        <v>3292</v>
      </c>
      <c r="Y1241" s="78">
        <v>2</v>
      </c>
      <c r="Z1241" s="78">
        <v>107</v>
      </c>
      <c r="AA1241" s="78">
        <v>1</v>
      </c>
      <c r="AB1241" s="78">
        <v>1</v>
      </c>
      <c r="AC1241" s="78">
        <v>10</v>
      </c>
      <c r="AD1241" s="78"/>
      <c r="AE1241" s="74" t="str">
        <f t="shared" si="420"/>
        <v>r07722047劉智玄</v>
      </c>
      <c r="AF1241" s="74">
        <f t="shared" si="421"/>
        <v>0</v>
      </c>
      <c r="AG1241" s="74">
        <f t="shared" si="422"/>
        <v>0</v>
      </c>
      <c r="AH1241" s="74">
        <f t="shared" si="419"/>
        <v>0</v>
      </c>
      <c r="AI1241" s="74">
        <f t="shared" si="423"/>
        <v>0</v>
      </c>
      <c r="AJ1241" s="74">
        <f t="shared" si="424"/>
        <v>1</v>
      </c>
      <c r="AK1241" s="74">
        <f t="shared" si="425"/>
        <v>0</v>
      </c>
      <c r="AL1241" s="73" t="str">
        <f t="shared" si="413"/>
        <v>所</v>
      </c>
      <c r="AM1241" s="73" t="str">
        <f>IF($F1241="學生",VLOOKUP($H1241,系所名稱!$B$1:$D$122,3,FALSE),"非在校生")</f>
        <v>會計</v>
      </c>
      <c r="AN1241" s="74" t="str">
        <f t="shared" si="414"/>
        <v>會計所</v>
      </c>
      <c r="AO1241" s="74" t="str">
        <f t="shared" si="415"/>
        <v>會研所</v>
      </c>
    </row>
    <row r="1242" spans="1:41">
      <c r="A1242" s="78" t="s">
        <v>2236</v>
      </c>
      <c r="B1242" s="78" t="s">
        <v>2237</v>
      </c>
      <c r="C1242" s="78" t="s">
        <v>2238</v>
      </c>
      <c r="D1242" s="78" t="s">
        <v>38</v>
      </c>
      <c r="E1242" s="78" t="s">
        <v>2239</v>
      </c>
      <c r="F1242" s="78" t="s">
        <v>23</v>
      </c>
      <c r="G1242" s="78" t="s">
        <v>24</v>
      </c>
      <c r="H1242" s="78" t="s">
        <v>40</v>
      </c>
      <c r="I1242" s="78" t="s">
        <v>50</v>
      </c>
      <c r="J1242" s="78">
        <v>932352153</v>
      </c>
      <c r="K1242" s="78" t="s">
        <v>2240</v>
      </c>
      <c r="L1242" s="78" t="s">
        <v>28</v>
      </c>
      <c r="M1242" s="78" t="s">
        <v>30</v>
      </c>
      <c r="N1242" s="78">
        <f>IF($R1242="網路報名",IF($P1242="否",1,0),0)</f>
        <v>0</v>
      </c>
      <c r="O1242" s="78">
        <f>IF($R1242="網路報名",IF($P1242="是",1,0),0)</f>
        <v>1</v>
      </c>
      <c r="P1242" s="78" t="s">
        <v>29</v>
      </c>
      <c r="Q1242" s="78"/>
      <c r="R1242" s="78" t="s">
        <v>2021</v>
      </c>
      <c r="S1242" s="78" t="s">
        <v>2241</v>
      </c>
      <c r="T1242" s="78" t="s">
        <v>2242</v>
      </c>
      <c r="U1242" s="78">
        <f>IF($R1242="志工",$AC1242*2,IF($R1242="網路報名",$AC1242,0))</f>
        <v>10</v>
      </c>
      <c r="V1242" s="78" t="s">
        <v>5002</v>
      </c>
      <c r="W1242" s="78" t="s">
        <v>5004</v>
      </c>
      <c r="X1242" s="25" t="s">
        <v>1996</v>
      </c>
      <c r="Y1242" s="78">
        <v>2</v>
      </c>
      <c r="Z1242" s="78">
        <v>107</v>
      </c>
      <c r="AA1242" s="78">
        <v>1</v>
      </c>
      <c r="AB1242" s="78">
        <v>1</v>
      </c>
      <c r="AC1242" s="78">
        <v>10</v>
      </c>
      <c r="AD1242" s="78" t="s">
        <v>29</v>
      </c>
      <c r="AE1242" s="74" t="str">
        <f t="shared" si="420"/>
        <v>r07724052劉睿澄</v>
      </c>
      <c r="AF1242" s="74">
        <f t="shared" si="421"/>
        <v>0</v>
      </c>
      <c r="AG1242" s="74">
        <f t="shared" si="422"/>
        <v>1</v>
      </c>
      <c r="AH1242" s="74">
        <f t="shared" si="419"/>
        <v>10</v>
      </c>
      <c r="AI1242" s="74">
        <f t="shared" si="423"/>
        <v>0</v>
      </c>
      <c r="AJ1242" s="74">
        <f t="shared" si="424"/>
        <v>0</v>
      </c>
      <c r="AK1242" s="74">
        <f t="shared" si="425"/>
        <v>0</v>
      </c>
      <c r="AL1242" s="73" t="str">
        <f t="shared" si="413"/>
        <v>所</v>
      </c>
      <c r="AM1242" s="73" t="str">
        <f>IF($F1242="學生",VLOOKUP($H1242,系所名稱!$B$1:$D$122,3,FALSE),"非在校生")</f>
        <v>國企</v>
      </c>
      <c r="AN1242" s="74" t="str">
        <f t="shared" si="414"/>
        <v>國企所</v>
      </c>
      <c r="AO1242" s="74" t="str">
        <f t="shared" si="415"/>
        <v>國企所</v>
      </c>
    </row>
    <row r="1243" spans="1:41">
      <c r="A1243" s="78" t="s">
        <v>3153</v>
      </c>
      <c r="B1243" s="78" t="s">
        <v>2237</v>
      </c>
      <c r="C1243" s="78" t="s">
        <v>2238</v>
      </c>
      <c r="D1243" s="78" t="s">
        <v>38</v>
      </c>
      <c r="E1243" s="78" t="s">
        <v>2239</v>
      </c>
      <c r="F1243" s="78" t="s">
        <v>23</v>
      </c>
      <c r="G1243" s="78" t="s">
        <v>24</v>
      </c>
      <c r="H1243" s="78" t="s">
        <v>40</v>
      </c>
      <c r="I1243" s="78" t="s">
        <v>50</v>
      </c>
      <c r="J1243" s="78">
        <v>932352153</v>
      </c>
      <c r="K1243" s="78" t="s">
        <v>2240</v>
      </c>
      <c r="L1243" s="78" t="s">
        <v>28</v>
      </c>
      <c r="M1243" s="78" t="s">
        <v>30</v>
      </c>
      <c r="N1243" s="78">
        <f>IF($R1243="網路報名",IF($P1243="否",1,0),0)</f>
        <v>0</v>
      </c>
      <c r="O1243" s="78">
        <f>IF($R1243="網路報名",IF($P1243="是",1,0),0)</f>
        <v>1</v>
      </c>
      <c r="P1243" s="78" t="s">
        <v>29</v>
      </c>
      <c r="Q1243" s="78"/>
      <c r="R1243" s="78" t="s">
        <v>2775</v>
      </c>
      <c r="S1243" s="78" t="s">
        <v>2241</v>
      </c>
      <c r="T1243" s="78" t="s">
        <v>2242</v>
      </c>
      <c r="U1243" s="78">
        <f>IF($R1243="志工",$AC1243*2,IF($R1243="網路報名",$AC1243,0))</f>
        <v>10</v>
      </c>
      <c r="V1243" s="78" t="s">
        <v>5002</v>
      </c>
      <c r="W1243" s="78" t="s">
        <v>5004</v>
      </c>
      <c r="X1243" s="25" t="s">
        <v>3292</v>
      </c>
      <c r="Y1243" s="78">
        <v>2</v>
      </c>
      <c r="Z1243" s="78">
        <v>107</v>
      </c>
      <c r="AA1243" s="78">
        <v>1</v>
      </c>
      <c r="AB1243" s="78">
        <v>1</v>
      </c>
      <c r="AC1243" s="78">
        <v>10</v>
      </c>
      <c r="AD1243" s="78" t="s">
        <v>2783</v>
      </c>
      <c r="AE1243" s="74" t="str">
        <f t="shared" si="420"/>
        <v>r07724052劉睿澄</v>
      </c>
      <c r="AF1243" s="74">
        <f t="shared" si="421"/>
        <v>0</v>
      </c>
      <c r="AG1243" s="74">
        <f t="shared" si="422"/>
        <v>1</v>
      </c>
      <c r="AH1243" s="74">
        <f t="shared" si="419"/>
        <v>10</v>
      </c>
      <c r="AI1243" s="74">
        <f t="shared" si="423"/>
        <v>0</v>
      </c>
      <c r="AJ1243" s="74">
        <f t="shared" si="424"/>
        <v>0</v>
      </c>
      <c r="AK1243" s="74">
        <f t="shared" si="425"/>
        <v>0</v>
      </c>
      <c r="AL1243" s="73" t="str">
        <f t="shared" si="413"/>
        <v>所</v>
      </c>
      <c r="AM1243" s="73" t="str">
        <f>IF($F1243="學生",VLOOKUP($H1243,系所名稱!$B$1:$D$122,3,FALSE),"非在校生")</f>
        <v>國企</v>
      </c>
      <c r="AN1243" s="74" t="str">
        <f t="shared" si="414"/>
        <v>國企所</v>
      </c>
      <c r="AO1243" s="74" t="str">
        <f t="shared" si="415"/>
        <v>國企所</v>
      </c>
    </row>
    <row r="1244" spans="1:41">
      <c r="A1244" s="78"/>
      <c r="B1244" s="78" t="s">
        <v>1977</v>
      </c>
      <c r="C1244" s="78"/>
      <c r="D1244" s="78"/>
      <c r="E1244" s="78"/>
      <c r="F1244" s="78" t="s">
        <v>1973</v>
      </c>
      <c r="G1244" s="78"/>
      <c r="H1244" s="78"/>
      <c r="I1244" s="78"/>
      <c r="J1244" s="78"/>
      <c r="K1244" s="78"/>
      <c r="L1244" s="78" t="s">
        <v>277</v>
      </c>
      <c r="M1244" s="78" t="s">
        <v>29</v>
      </c>
      <c r="N1244" s="78">
        <f>IF($R1244="網路報名",IF($P1244="否",1,0),0)</f>
        <v>0</v>
      </c>
      <c r="O1244" s="78">
        <f>IF($R1244="網路報名",IF($P1244="是",1,0),0)</f>
        <v>0</v>
      </c>
      <c r="P1244" s="78" t="s">
        <v>29</v>
      </c>
      <c r="Q1244" s="78"/>
      <c r="R1244" s="78" t="s">
        <v>216</v>
      </c>
      <c r="S1244" s="78"/>
      <c r="T1244" s="78" t="s">
        <v>277</v>
      </c>
      <c r="U1244" s="78">
        <f>IF($R1244="志工",$AC1244*2,IF($R1244="網路報名",$AC1244,0))</f>
        <v>0</v>
      </c>
      <c r="V1244" s="78" t="s">
        <v>5002</v>
      </c>
      <c r="W1244" s="78" t="s">
        <v>5004</v>
      </c>
      <c r="X1244" s="25" t="s">
        <v>1567</v>
      </c>
      <c r="Y1244" s="78">
        <v>2</v>
      </c>
      <c r="Z1244" s="78">
        <v>107</v>
      </c>
      <c r="AA1244" s="78">
        <v>1</v>
      </c>
      <c r="AB1244" s="78">
        <v>1</v>
      </c>
      <c r="AC1244" s="78">
        <v>10</v>
      </c>
      <c r="AD1244" s="78"/>
      <c r="AE1244" s="74" t="str">
        <f t="shared" si="420"/>
        <v>其他劉勳宏</v>
      </c>
      <c r="AF1244" s="74">
        <f t="shared" si="421"/>
        <v>0</v>
      </c>
      <c r="AG1244" s="74">
        <f t="shared" si="422"/>
        <v>0</v>
      </c>
      <c r="AH1244" s="74">
        <f t="shared" si="419"/>
        <v>0</v>
      </c>
      <c r="AI1244" s="74">
        <f t="shared" si="423"/>
        <v>0</v>
      </c>
      <c r="AJ1244" s="74">
        <f t="shared" si="424"/>
        <v>1</v>
      </c>
      <c r="AK1244" s="74">
        <f t="shared" si="425"/>
        <v>0</v>
      </c>
      <c r="AL1244" s="73" t="str">
        <f t="shared" si="413"/>
        <v>其他</v>
      </c>
      <c r="AM1244" s="73" t="str">
        <f>IF($F1244="學生",VLOOKUP($H1244,系所名稱!$B$1:$D$122,3,FALSE),"非在校生")</f>
        <v>非在校生</v>
      </c>
      <c r="AN1244" s="74" t="str">
        <f t="shared" si="414"/>
        <v>其他</v>
      </c>
      <c r="AO1244" s="74" t="str">
        <f t="shared" si="415"/>
        <v>其他</v>
      </c>
    </row>
    <row r="1245" spans="1:41">
      <c r="A1245" s="78" t="s">
        <v>1078</v>
      </c>
      <c r="B1245" s="78" t="s">
        <v>1079</v>
      </c>
      <c r="C1245" s="78" t="s">
        <v>1080</v>
      </c>
      <c r="D1245" s="78" t="s">
        <v>21</v>
      </c>
      <c r="E1245" s="78" t="s">
        <v>1081</v>
      </c>
      <c r="F1245" s="78" t="s">
        <v>23</v>
      </c>
      <c r="G1245" s="78" t="s">
        <v>24</v>
      </c>
      <c r="H1245" s="78" t="s">
        <v>40</v>
      </c>
      <c r="I1245" s="78" t="s">
        <v>41</v>
      </c>
      <c r="J1245" s="78">
        <v>916346526</v>
      </c>
      <c r="K1245" s="78" t="s">
        <v>1082</v>
      </c>
      <c r="L1245" s="78" t="s">
        <v>28</v>
      </c>
      <c r="M1245" s="78" t="s">
        <v>29</v>
      </c>
      <c r="N1245" s="78">
        <f>IF($R1245="網路報名",IF($P1245="否",1,0),0)</f>
        <v>0</v>
      </c>
      <c r="O1245" s="78">
        <f>IF($R1245="網路報名",IF($P1245="是",1,0),0)</f>
        <v>1</v>
      </c>
      <c r="P1245" s="78" t="s">
        <v>29</v>
      </c>
      <c r="Q1245" s="78"/>
      <c r="R1245" s="78" t="s">
        <v>1063</v>
      </c>
      <c r="S1245" s="78" t="s">
        <v>1083</v>
      </c>
      <c r="T1245" s="78" t="s">
        <v>1084</v>
      </c>
      <c r="U1245" s="78">
        <f>IF($R1245="志工",$AC1245*2,IF($R1245="網路報名",$AC1245,0))</f>
        <v>10</v>
      </c>
      <c r="V1245" s="78" t="s">
        <v>5002</v>
      </c>
      <c r="W1245" s="78" t="s">
        <v>5004</v>
      </c>
      <c r="X1245" s="25" t="s">
        <v>1065</v>
      </c>
      <c r="Y1245" s="78">
        <v>2</v>
      </c>
      <c r="Z1245" s="78">
        <v>107</v>
      </c>
      <c r="AA1245" s="78">
        <v>1</v>
      </c>
      <c r="AB1245" s="78">
        <v>1</v>
      </c>
      <c r="AC1245" s="78">
        <v>10</v>
      </c>
      <c r="AD1245" s="78" t="s">
        <v>30</v>
      </c>
      <c r="AE1245" s="74" t="str">
        <f t="shared" si="420"/>
        <v>b06704040劉曉潔</v>
      </c>
      <c r="AF1245" s="74">
        <f t="shared" si="421"/>
        <v>0</v>
      </c>
      <c r="AG1245" s="74">
        <f t="shared" si="422"/>
        <v>1</v>
      </c>
      <c r="AH1245" s="74">
        <f t="shared" si="419"/>
        <v>10</v>
      </c>
      <c r="AI1245" s="74">
        <f t="shared" si="423"/>
        <v>0</v>
      </c>
      <c r="AJ1245" s="74">
        <f t="shared" si="424"/>
        <v>0</v>
      </c>
      <c r="AK1245" s="74">
        <f t="shared" si="425"/>
        <v>0</v>
      </c>
      <c r="AL1245" s="73" t="str">
        <f t="shared" si="413"/>
        <v>系</v>
      </c>
      <c r="AM1245" s="73" t="str">
        <f>IF($F1245="學生",VLOOKUP($H1245,系所名稱!$B$1:$D$122,3,FALSE),"非在校生")</f>
        <v>國企</v>
      </c>
      <c r="AN1245" s="74" t="str">
        <f t="shared" si="414"/>
        <v>國企系</v>
      </c>
      <c r="AO1245" s="74" t="str">
        <f t="shared" si="415"/>
        <v>國企系</v>
      </c>
    </row>
    <row r="1246" spans="1:41">
      <c r="A1246" s="78" t="s">
        <v>5135</v>
      </c>
      <c r="B1246" s="78" t="s">
        <v>1079</v>
      </c>
      <c r="C1246" s="78" t="s">
        <v>1080</v>
      </c>
      <c r="D1246" s="78" t="s">
        <v>38</v>
      </c>
      <c r="E1246" s="78" t="s">
        <v>1081</v>
      </c>
      <c r="F1246" s="78" t="s">
        <v>23</v>
      </c>
      <c r="G1246" s="78" t="s">
        <v>24</v>
      </c>
      <c r="H1246" s="78" t="s">
        <v>40</v>
      </c>
      <c r="I1246" s="78" t="s">
        <v>41</v>
      </c>
      <c r="J1246" s="78">
        <v>916346526</v>
      </c>
      <c r="K1246" s="78" t="s">
        <v>1082</v>
      </c>
      <c r="L1246" s="78" t="s">
        <v>28</v>
      </c>
      <c r="M1246" s="78" t="s">
        <v>29</v>
      </c>
      <c r="N1246" s="78" t="s">
        <v>4952</v>
      </c>
      <c r="O1246" s="78"/>
      <c r="P1246" s="78" t="s">
        <v>29</v>
      </c>
      <c r="Q1246" s="78"/>
      <c r="R1246" s="78" t="s">
        <v>5008</v>
      </c>
      <c r="S1246" s="78"/>
      <c r="T1246" s="78" t="s">
        <v>1084</v>
      </c>
      <c r="U1246" s="78"/>
      <c r="V1246" s="78" t="s">
        <v>5232</v>
      </c>
      <c r="W1246" s="78" t="s">
        <v>5233</v>
      </c>
      <c r="X1246" s="25" t="s">
        <v>5234</v>
      </c>
      <c r="Y1246" s="78">
        <v>2</v>
      </c>
      <c r="Z1246" s="78">
        <v>107</v>
      </c>
      <c r="AA1246" s="78">
        <v>1</v>
      </c>
      <c r="AB1246" s="78">
        <v>0</v>
      </c>
      <c r="AC1246" s="78">
        <v>0</v>
      </c>
      <c r="AD1246" s="78"/>
      <c r="AE1246" s="74" t="str">
        <f t="shared" si="420"/>
        <v>b06704040劉曉潔</v>
      </c>
      <c r="AF1246" s="74">
        <f t="shared" si="421"/>
        <v>0</v>
      </c>
      <c r="AG1246" s="74">
        <f t="shared" si="422"/>
        <v>1</v>
      </c>
      <c r="AH1246" s="74">
        <f t="shared" ref="AH1246:AH1250" si="429">IF(R1246="志工",AC1246*2,IF(AG1246=1,AC1246,0))</f>
        <v>0</v>
      </c>
      <c r="AI1246" s="74">
        <f t="shared" si="423"/>
        <v>0</v>
      </c>
      <c r="AJ1246" s="74">
        <f t="shared" si="424"/>
        <v>0</v>
      </c>
      <c r="AK1246" s="74">
        <f t="shared" si="425"/>
        <v>0</v>
      </c>
      <c r="AL1246" s="73" t="str">
        <f t="shared" si="413"/>
        <v>系</v>
      </c>
      <c r="AM1246" s="73" t="str">
        <f>IF($F1246="學生",VLOOKUP($H1246,系所名稱!$B$1:$D$122,3,FALSE),"非在校生")</f>
        <v>國企</v>
      </c>
      <c r="AN1246" s="74" t="str">
        <f t="shared" si="414"/>
        <v>國企系</v>
      </c>
      <c r="AO1246" s="74" t="str">
        <f t="shared" si="415"/>
        <v>國企系</v>
      </c>
    </row>
    <row r="1247" spans="1:41">
      <c r="A1247" s="78" t="s">
        <v>6217</v>
      </c>
      <c r="B1247" s="78" t="s">
        <v>1079</v>
      </c>
      <c r="C1247" s="78" t="s">
        <v>1080</v>
      </c>
      <c r="D1247" s="78" t="s">
        <v>21</v>
      </c>
      <c r="E1247" s="78" t="s">
        <v>1081</v>
      </c>
      <c r="F1247" s="78" t="s">
        <v>23</v>
      </c>
      <c r="G1247" s="78" t="s">
        <v>24</v>
      </c>
      <c r="H1247" s="78" t="s">
        <v>40</v>
      </c>
      <c r="I1247" s="78" t="s">
        <v>41</v>
      </c>
      <c r="J1247" s="78">
        <v>916346526</v>
      </c>
      <c r="K1247" s="78" t="s">
        <v>1082</v>
      </c>
      <c r="L1247" s="78" t="s">
        <v>28</v>
      </c>
      <c r="M1247" s="78" t="s">
        <v>30</v>
      </c>
      <c r="N1247" s="78" t="s">
        <v>4952</v>
      </c>
      <c r="O1247" s="78"/>
      <c r="P1247" s="78" t="s">
        <v>6205</v>
      </c>
      <c r="Q1247" s="78"/>
      <c r="R1247" s="78" t="s">
        <v>6207</v>
      </c>
      <c r="S1247" s="78" t="s">
        <v>1083</v>
      </c>
      <c r="T1247" s="78" t="s">
        <v>1084</v>
      </c>
      <c r="U1247" s="78">
        <v>6</v>
      </c>
      <c r="V1247" s="78" t="s">
        <v>5002</v>
      </c>
      <c r="W1247" s="78" t="s">
        <v>6687</v>
      </c>
      <c r="X1247" s="25" t="s">
        <v>6686</v>
      </c>
      <c r="Y1247" s="78">
        <v>2</v>
      </c>
      <c r="Z1247" s="78">
        <v>107</v>
      </c>
      <c r="AA1247" s="78">
        <v>1</v>
      </c>
      <c r="AB1247" s="78">
        <v>1</v>
      </c>
      <c r="AC1247" s="78">
        <v>10</v>
      </c>
      <c r="AD1247" s="78" t="s">
        <v>30</v>
      </c>
      <c r="AE1247" s="74" t="str">
        <f t="shared" si="420"/>
        <v>b06704040劉曉潔</v>
      </c>
      <c r="AF1247" s="74">
        <f t="shared" si="421"/>
        <v>1</v>
      </c>
      <c r="AG1247" s="74">
        <f t="shared" si="422"/>
        <v>0</v>
      </c>
      <c r="AH1247" s="74">
        <f t="shared" si="429"/>
        <v>0</v>
      </c>
      <c r="AI1247" s="74">
        <f t="shared" si="423"/>
        <v>1</v>
      </c>
      <c r="AJ1247" s="74">
        <f t="shared" si="424"/>
        <v>0</v>
      </c>
      <c r="AK1247" s="74">
        <f t="shared" si="425"/>
        <v>0</v>
      </c>
      <c r="AL1247" s="73" t="str">
        <f t="shared" si="413"/>
        <v>系</v>
      </c>
      <c r="AM1247" s="73" t="str">
        <f>IF($F1247="學生",VLOOKUP($H1247,系所名稱!$B$1:$D$122,3,FALSE),"非在校生")</f>
        <v>國企</v>
      </c>
      <c r="AN1247" s="74" t="str">
        <f t="shared" si="414"/>
        <v>國企系</v>
      </c>
      <c r="AO1247" s="74" t="str">
        <f t="shared" si="415"/>
        <v>國企系</v>
      </c>
    </row>
    <row r="1248" spans="1:41">
      <c r="A1248" s="78" t="s">
        <v>2095</v>
      </c>
      <c r="B1248" s="78" t="s">
        <v>2096</v>
      </c>
      <c r="C1248" s="78" t="s">
        <v>2097</v>
      </c>
      <c r="D1248" s="78" t="s">
        <v>38</v>
      </c>
      <c r="E1248" s="78" t="s">
        <v>2098</v>
      </c>
      <c r="F1248" s="78" t="s">
        <v>23</v>
      </c>
      <c r="G1248" s="78" t="s">
        <v>24</v>
      </c>
      <c r="H1248" s="78" t="s">
        <v>49</v>
      </c>
      <c r="I1248" s="78" t="s">
        <v>41</v>
      </c>
      <c r="J1248" s="78">
        <v>928400117</v>
      </c>
      <c r="K1248" s="78" t="s">
        <v>2099</v>
      </c>
      <c r="L1248" s="78" t="s">
        <v>28</v>
      </c>
      <c r="M1248" s="78" t="s">
        <v>30</v>
      </c>
      <c r="N1248" s="78">
        <f>IF($R1248="網路報名",IF($P1248="否",1,0),0)</f>
        <v>1</v>
      </c>
      <c r="O1248" s="78">
        <f>IF($R1248="網路報名",IF($P1248="是",1,0),0)</f>
        <v>0</v>
      </c>
      <c r="P1248" s="78" t="s">
        <v>30</v>
      </c>
      <c r="Q1248" s="78"/>
      <c r="R1248" s="78" t="s">
        <v>2021</v>
      </c>
      <c r="S1248" s="78" t="s">
        <v>2100</v>
      </c>
      <c r="T1248" s="78" t="s">
        <v>2101</v>
      </c>
      <c r="U1248" s="78">
        <f>IF($R1248="志工",$AC1248*2,IF($R1248="網路報名",$AC1248,0))</f>
        <v>10</v>
      </c>
      <c r="V1248" s="78" t="s">
        <v>5002</v>
      </c>
      <c r="W1248" s="78" t="s">
        <v>5004</v>
      </c>
      <c r="X1248" s="25" t="s">
        <v>1996</v>
      </c>
      <c r="Y1248" s="78">
        <v>2</v>
      </c>
      <c r="Z1248" s="78">
        <v>107</v>
      </c>
      <c r="AA1248" s="78">
        <v>1</v>
      </c>
      <c r="AB1248" s="78">
        <v>1</v>
      </c>
      <c r="AC1248" s="78">
        <v>10</v>
      </c>
      <c r="AD1248" s="78" t="s">
        <v>30</v>
      </c>
      <c r="AE1248" s="74" t="str">
        <f t="shared" si="420"/>
        <v>b05705013歐子立</v>
      </c>
      <c r="AF1248" s="74">
        <f t="shared" si="421"/>
        <v>1</v>
      </c>
      <c r="AG1248" s="74">
        <f t="shared" si="422"/>
        <v>0</v>
      </c>
      <c r="AH1248" s="74">
        <f t="shared" si="429"/>
        <v>0</v>
      </c>
      <c r="AI1248" s="74">
        <f t="shared" si="423"/>
        <v>1</v>
      </c>
      <c r="AJ1248" s="74">
        <f t="shared" si="424"/>
        <v>0</v>
      </c>
      <c r="AK1248" s="74">
        <f t="shared" si="425"/>
        <v>0</v>
      </c>
      <c r="AL1248" s="73" t="str">
        <f t="shared" si="413"/>
        <v>系</v>
      </c>
      <c r="AM1248" s="73" t="str">
        <f>IF($F1248="學生",VLOOKUP($H1248,系所名稱!$B$1:$D$122,3,FALSE),"非在校生")</f>
        <v>資管</v>
      </c>
      <c r="AN1248" s="74" t="str">
        <f t="shared" si="414"/>
        <v>資管系</v>
      </c>
      <c r="AO1248" s="74" t="str">
        <f t="shared" si="415"/>
        <v>資管系</v>
      </c>
    </row>
    <row r="1249" spans="1:41">
      <c r="A1249" s="78" t="s">
        <v>2853</v>
      </c>
      <c r="B1249" s="78" t="s">
        <v>2096</v>
      </c>
      <c r="C1249" s="78" t="s">
        <v>2097</v>
      </c>
      <c r="D1249" s="78" t="s">
        <v>38</v>
      </c>
      <c r="E1249" s="78" t="s">
        <v>2098</v>
      </c>
      <c r="F1249" s="78" t="s">
        <v>23</v>
      </c>
      <c r="G1249" s="78" t="s">
        <v>24</v>
      </c>
      <c r="H1249" s="78" t="s">
        <v>49</v>
      </c>
      <c r="I1249" s="78" t="s">
        <v>41</v>
      </c>
      <c r="J1249" s="78">
        <v>928400117</v>
      </c>
      <c r="K1249" s="78" t="s">
        <v>2099</v>
      </c>
      <c r="L1249" s="78" t="s">
        <v>28</v>
      </c>
      <c r="M1249" s="78" t="s">
        <v>30</v>
      </c>
      <c r="N1249" s="78">
        <f>IF($R1249="網路報名",IF($P1249="否",1,0),0)</f>
        <v>1</v>
      </c>
      <c r="O1249" s="78">
        <f>IF($R1249="網路報名",IF($P1249="是",1,0),0)</f>
        <v>0</v>
      </c>
      <c r="P1249" s="78" t="s">
        <v>2801</v>
      </c>
      <c r="Q1249" s="78"/>
      <c r="R1249" s="78" t="s">
        <v>2790</v>
      </c>
      <c r="S1249" s="78" t="s">
        <v>2100</v>
      </c>
      <c r="T1249" s="78" t="s">
        <v>2101</v>
      </c>
      <c r="U1249" s="78">
        <f>IF($R1249="志工",$AC1249*2,IF($R1249="網路報名",$AC1249,0))</f>
        <v>10</v>
      </c>
      <c r="V1249" s="78" t="s">
        <v>5002</v>
      </c>
      <c r="W1249" s="78" t="s">
        <v>5004</v>
      </c>
      <c r="X1249" s="25" t="s">
        <v>3292</v>
      </c>
      <c r="Y1249" s="78">
        <v>2</v>
      </c>
      <c r="Z1249" s="78">
        <v>107</v>
      </c>
      <c r="AA1249" s="78">
        <v>1</v>
      </c>
      <c r="AB1249" s="78">
        <v>1</v>
      </c>
      <c r="AC1249" s="78">
        <v>10</v>
      </c>
      <c r="AD1249" s="78" t="s">
        <v>30</v>
      </c>
      <c r="AE1249" s="74" t="str">
        <f t="shared" si="420"/>
        <v>b05705013歐子立</v>
      </c>
      <c r="AF1249" s="74">
        <f t="shared" si="421"/>
        <v>1</v>
      </c>
      <c r="AG1249" s="74">
        <f t="shared" si="422"/>
        <v>0</v>
      </c>
      <c r="AH1249" s="74">
        <f t="shared" si="429"/>
        <v>0</v>
      </c>
      <c r="AI1249" s="74">
        <f t="shared" si="423"/>
        <v>1</v>
      </c>
      <c r="AJ1249" s="74">
        <f t="shared" si="424"/>
        <v>0</v>
      </c>
      <c r="AK1249" s="74">
        <f t="shared" si="425"/>
        <v>0</v>
      </c>
      <c r="AL1249" s="73" t="str">
        <f t="shared" si="413"/>
        <v>系</v>
      </c>
      <c r="AM1249" s="73" t="str">
        <f>IF($F1249="學生",VLOOKUP($H1249,系所名稱!$B$1:$D$122,3,FALSE),"非在校生")</f>
        <v>資管</v>
      </c>
      <c r="AN1249" s="74" t="str">
        <f t="shared" si="414"/>
        <v>資管系</v>
      </c>
      <c r="AO1249" s="74" t="str">
        <f t="shared" si="415"/>
        <v>資管系</v>
      </c>
    </row>
    <row r="1250" spans="1:41">
      <c r="A1250" s="78" t="s">
        <v>2095</v>
      </c>
      <c r="B1250" s="78" t="s">
        <v>4941</v>
      </c>
      <c r="C1250" s="78" t="s">
        <v>2097</v>
      </c>
      <c r="D1250" s="78" t="s">
        <v>38</v>
      </c>
      <c r="E1250" s="78" t="s">
        <v>2098</v>
      </c>
      <c r="F1250" s="78" t="s">
        <v>23</v>
      </c>
      <c r="G1250" s="78" t="s">
        <v>24</v>
      </c>
      <c r="H1250" s="78" t="s">
        <v>49</v>
      </c>
      <c r="I1250" s="78" t="s">
        <v>41</v>
      </c>
      <c r="J1250" s="78">
        <v>928400117</v>
      </c>
      <c r="K1250" s="78" t="s">
        <v>2099</v>
      </c>
      <c r="L1250" s="78" t="s">
        <v>28</v>
      </c>
      <c r="M1250" s="78" t="s">
        <v>30</v>
      </c>
      <c r="N1250" s="78">
        <f>IF($R1250="網路報名",IF($P1250="否",1,0),0)</f>
        <v>1</v>
      </c>
      <c r="O1250" s="78">
        <f>IF($R1250="網路報名",IF($P1250="是",1,0),0)</f>
        <v>0</v>
      </c>
      <c r="P1250" s="78" t="s">
        <v>30</v>
      </c>
      <c r="Q1250" s="78"/>
      <c r="R1250" s="78" t="s">
        <v>31</v>
      </c>
      <c r="S1250" s="78" t="s">
        <v>2100</v>
      </c>
      <c r="T1250" s="78" t="s">
        <v>2101</v>
      </c>
      <c r="U1250" s="78">
        <f>IF($R1250="志工",$AC1250*2,IF($R1250="網路報名",$AC1250,0))</f>
        <v>10</v>
      </c>
      <c r="V1250" s="78" t="s">
        <v>5002</v>
      </c>
      <c r="W1250" s="78" t="s">
        <v>5004</v>
      </c>
      <c r="X1250" s="25" t="s">
        <v>3816</v>
      </c>
      <c r="Y1250" s="78">
        <v>2</v>
      </c>
      <c r="Z1250" s="78">
        <v>107</v>
      </c>
      <c r="AA1250" s="78">
        <v>1</v>
      </c>
      <c r="AB1250" s="78">
        <v>1</v>
      </c>
      <c r="AC1250" s="78">
        <v>10</v>
      </c>
      <c r="AD1250" s="78" t="s">
        <v>30</v>
      </c>
      <c r="AE1250" s="74" t="str">
        <f t="shared" si="420"/>
        <v>b05705013歐子立</v>
      </c>
      <c r="AF1250" s="74">
        <f t="shared" si="421"/>
        <v>1</v>
      </c>
      <c r="AG1250" s="74">
        <f t="shared" si="422"/>
        <v>0</v>
      </c>
      <c r="AH1250" s="74">
        <f t="shared" si="429"/>
        <v>0</v>
      </c>
      <c r="AI1250" s="74">
        <f t="shared" si="423"/>
        <v>1</v>
      </c>
      <c r="AJ1250" s="74">
        <f t="shared" si="424"/>
        <v>0</v>
      </c>
      <c r="AK1250" s="74">
        <f t="shared" si="425"/>
        <v>0</v>
      </c>
      <c r="AL1250" s="73" t="str">
        <f t="shared" si="413"/>
        <v>系</v>
      </c>
      <c r="AM1250" s="73" t="str">
        <f>IF($F1250="學生",VLOOKUP($H1250,系所名稱!$B$1:$D$122,3,FALSE),"非在校生")</f>
        <v>資管</v>
      </c>
      <c r="AN1250" s="74" t="str">
        <f t="shared" si="414"/>
        <v>資管系</v>
      </c>
      <c r="AO1250" s="74" t="str">
        <f t="shared" si="415"/>
        <v>資管系</v>
      </c>
    </row>
    <row r="1251" spans="1:41">
      <c r="A1251" s="78">
        <v>20190331</v>
      </c>
      <c r="B1251" s="78" t="s">
        <v>2096</v>
      </c>
      <c r="C1251" s="78" t="s">
        <v>2097</v>
      </c>
      <c r="D1251" s="78" t="s">
        <v>38</v>
      </c>
      <c r="E1251" s="78" t="s">
        <v>2098</v>
      </c>
      <c r="F1251" s="78" t="s">
        <v>23</v>
      </c>
      <c r="G1251" s="78" t="s">
        <v>24</v>
      </c>
      <c r="H1251" s="78" t="s">
        <v>49</v>
      </c>
      <c r="I1251" s="78" t="s">
        <v>41</v>
      </c>
      <c r="J1251" s="78">
        <v>928400117</v>
      </c>
      <c r="K1251" s="78" t="s">
        <v>2099</v>
      </c>
      <c r="L1251" s="78"/>
      <c r="M1251" s="78"/>
      <c r="N1251" s="78"/>
      <c r="O1251" s="78"/>
      <c r="P1251" s="78"/>
      <c r="Q1251" s="78"/>
      <c r="R1251" s="78"/>
      <c r="S1251" s="78"/>
      <c r="T1251" s="78" t="s">
        <v>2101</v>
      </c>
      <c r="U1251" s="78"/>
      <c r="V1251" s="78" t="s">
        <v>5833</v>
      </c>
      <c r="W1251" s="78" t="s">
        <v>5830</v>
      </c>
      <c r="Y1251" s="78">
        <v>2</v>
      </c>
      <c r="Z1251" s="78">
        <v>107</v>
      </c>
      <c r="AA1251" s="78"/>
      <c r="AB1251" s="78"/>
      <c r="AC1251" s="78"/>
      <c r="AD1251" s="78"/>
      <c r="AE1251" s="74" t="str">
        <f t="shared" si="420"/>
        <v>b05705013歐子立</v>
      </c>
      <c r="AF1251" s="74"/>
      <c r="AG1251" s="74">
        <f t="shared" si="422"/>
        <v>0</v>
      </c>
      <c r="AH1251" s="74"/>
      <c r="AI1251" s="74">
        <v>-3</v>
      </c>
      <c r="AJ1251" s="74"/>
      <c r="AK1251" s="74"/>
      <c r="AL1251" s="73" t="str">
        <f t="shared" si="413"/>
        <v>系</v>
      </c>
      <c r="AM1251" s="73" t="str">
        <f>IF($F1251="學生",VLOOKUP($H1251,系所名稱!$B$1:$D$122,3,FALSE),"非在校生")</f>
        <v>資管</v>
      </c>
      <c r="AN1251" s="74" t="str">
        <f t="shared" si="414"/>
        <v>資管系</v>
      </c>
      <c r="AO1251" s="74" t="str">
        <f t="shared" si="415"/>
        <v>資管系</v>
      </c>
    </row>
    <row r="1252" spans="1:41">
      <c r="A1252" s="78" t="s">
        <v>6420</v>
      </c>
      <c r="B1252" s="78" t="s">
        <v>6421</v>
      </c>
      <c r="C1252" s="78" t="s">
        <v>6422</v>
      </c>
      <c r="D1252" s="78" t="s">
        <v>38</v>
      </c>
      <c r="E1252" s="78" t="s">
        <v>6423</v>
      </c>
      <c r="F1252" s="78" t="s">
        <v>23</v>
      </c>
      <c r="G1252" s="78" t="s">
        <v>24</v>
      </c>
      <c r="H1252" s="78" t="s">
        <v>257</v>
      </c>
      <c r="I1252" s="78" t="s">
        <v>41</v>
      </c>
      <c r="J1252" s="78">
        <v>916445927</v>
      </c>
      <c r="K1252" s="78" t="s">
        <v>6424</v>
      </c>
      <c r="L1252" s="78" t="s">
        <v>28</v>
      </c>
      <c r="M1252" s="78" t="s">
        <v>30</v>
      </c>
      <c r="N1252" s="78" t="s">
        <v>4952</v>
      </c>
      <c r="O1252" s="78"/>
      <c r="P1252" s="78" t="s">
        <v>29</v>
      </c>
      <c r="Q1252" s="78"/>
      <c r="R1252" s="78" t="s">
        <v>5919</v>
      </c>
      <c r="S1252" s="78" t="s">
        <v>6425</v>
      </c>
      <c r="T1252" s="78" t="s">
        <v>6426</v>
      </c>
      <c r="U1252" s="78">
        <v>6</v>
      </c>
      <c r="V1252" s="78" t="s">
        <v>5002</v>
      </c>
      <c r="W1252" s="78" t="s">
        <v>6687</v>
      </c>
      <c r="X1252" s="25" t="s">
        <v>6700</v>
      </c>
      <c r="Y1252" s="78">
        <v>2</v>
      </c>
      <c r="Z1252" s="78">
        <v>107</v>
      </c>
      <c r="AA1252" s="78">
        <v>1</v>
      </c>
      <c r="AB1252" s="78">
        <v>1</v>
      </c>
      <c r="AC1252" s="78">
        <v>10</v>
      </c>
      <c r="AD1252" s="78" t="s">
        <v>30</v>
      </c>
      <c r="AE1252" s="74" t="str">
        <f t="shared" si="420"/>
        <v>b06703123歐陽睿</v>
      </c>
      <c r="AF1252" s="74">
        <f t="shared" ref="AF1252:AF1283" si="430">IF($R1252="網路報名",IF($P1252="否",1,0),0)</f>
        <v>0</v>
      </c>
      <c r="AG1252" s="74">
        <f t="shared" si="422"/>
        <v>1</v>
      </c>
      <c r="AH1252" s="74">
        <f t="shared" ref="AH1252:AH1283" si="431">IF(R1252="志工",AC1252*2,IF(AG1252=1,AC1252,0))</f>
        <v>10</v>
      </c>
      <c r="AI1252" s="74">
        <f t="shared" ref="AI1252:AI1283" si="432">IF(AB1252=1,IF(AF1252=1,1,0),0)</f>
        <v>0</v>
      </c>
      <c r="AJ1252" s="74">
        <f t="shared" ref="AJ1252:AJ1283" si="433">IF(R1252="現場報名",1,0)</f>
        <v>0</v>
      </c>
      <c r="AK1252" s="74">
        <f t="shared" ref="AK1252:AK1283" si="434">IF(R1252="志工",1,0)</f>
        <v>0</v>
      </c>
      <c r="AL1252" s="73" t="str">
        <f t="shared" si="413"/>
        <v>系</v>
      </c>
      <c r="AM1252" s="73" t="str">
        <f>IF($F1252="學生",VLOOKUP($H1252,系所名稱!$B$1:$D$122,3,FALSE),"非在校生")</f>
        <v>財金</v>
      </c>
      <c r="AN1252" s="74" t="str">
        <f t="shared" si="414"/>
        <v>財金系</v>
      </c>
      <c r="AO1252" s="74" t="str">
        <f t="shared" si="415"/>
        <v>財金系</v>
      </c>
    </row>
    <row r="1253" spans="1:41">
      <c r="A1253" s="78" t="s">
        <v>1750</v>
      </c>
      <c r="B1253" s="78" t="s">
        <v>1751</v>
      </c>
      <c r="C1253" s="78" t="s">
        <v>1752</v>
      </c>
      <c r="D1253" s="78" t="s">
        <v>21</v>
      </c>
      <c r="E1253" s="78" t="s">
        <v>1753</v>
      </c>
      <c r="F1253" s="78" t="s">
        <v>23</v>
      </c>
      <c r="G1253" s="78" t="s">
        <v>24</v>
      </c>
      <c r="H1253" s="78" t="s">
        <v>40</v>
      </c>
      <c r="I1253" s="78" t="s">
        <v>50</v>
      </c>
      <c r="J1253" s="78">
        <v>910194409</v>
      </c>
      <c r="K1253" s="78" t="s">
        <v>1754</v>
      </c>
      <c r="L1253" s="78" t="s">
        <v>28</v>
      </c>
      <c r="M1253" s="78" t="s">
        <v>30</v>
      </c>
      <c r="N1253" s="78">
        <f>IF($R1253="網路報名",IF($P1253="否",1,0),0)</f>
        <v>0</v>
      </c>
      <c r="O1253" s="78">
        <f>IF($R1253="網路報名",IF($P1253="是",1,0),0)</f>
        <v>1</v>
      </c>
      <c r="P1253" s="78" t="s">
        <v>29</v>
      </c>
      <c r="Q1253" s="78"/>
      <c r="R1253" s="78" t="s">
        <v>31</v>
      </c>
      <c r="S1253" s="78" t="s">
        <v>738</v>
      </c>
      <c r="T1253" s="78" t="s">
        <v>1755</v>
      </c>
      <c r="U1253" s="78">
        <f>IF($R1253="志工",$AC1253*2,IF($R1253="網路報名",$AC1253,0))</f>
        <v>10</v>
      </c>
      <c r="V1253" s="78" t="s">
        <v>5002</v>
      </c>
      <c r="W1253" t="s">
        <v>5004</v>
      </c>
      <c r="X1253" s="25" t="s">
        <v>1567</v>
      </c>
      <c r="Y1253" s="78">
        <v>2</v>
      </c>
      <c r="Z1253" s="78">
        <v>107</v>
      </c>
      <c r="AA1253" s="78">
        <v>1</v>
      </c>
      <c r="AB1253" s="78">
        <v>1</v>
      </c>
      <c r="AC1253" s="78">
        <v>10</v>
      </c>
      <c r="AD1253" s="78"/>
      <c r="AE1253" s="74" t="str">
        <f t="shared" si="420"/>
        <v>r07724044潘君亭</v>
      </c>
      <c r="AF1253" s="74">
        <f t="shared" si="430"/>
        <v>0</v>
      </c>
      <c r="AG1253" s="74">
        <f t="shared" si="422"/>
        <v>1</v>
      </c>
      <c r="AH1253" s="74">
        <f t="shared" si="431"/>
        <v>10</v>
      </c>
      <c r="AI1253" s="74">
        <f t="shared" si="432"/>
        <v>0</v>
      </c>
      <c r="AJ1253" s="74">
        <f t="shared" si="433"/>
        <v>0</v>
      </c>
      <c r="AK1253" s="74">
        <f t="shared" si="434"/>
        <v>0</v>
      </c>
      <c r="AL1253" s="73" t="str">
        <f t="shared" si="413"/>
        <v>所</v>
      </c>
      <c r="AM1253" s="73" t="str">
        <f>IF($F1253="學生",VLOOKUP($H1253,系所名稱!$B$1:$D$122,3,FALSE),"非在校生")</f>
        <v>國企</v>
      </c>
      <c r="AN1253" s="74" t="str">
        <f t="shared" si="414"/>
        <v>國企所</v>
      </c>
      <c r="AO1253" s="74" t="str">
        <f t="shared" si="415"/>
        <v>國企所</v>
      </c>
    </row>
    <row r="1254" spans="1:41">
      <c r="A1254" s="78" t="s">
        <v>4137</v>
      </c>
      <c r="B1254" s="78" t="s">
        <v>1751</v>
      </c>
      <c r="C1254" s="78" t="s">
        <v>1752</v>
      </c>
      <c r="D1254" s="78" t="s">
        <v>21</v>
      </c>
      <c r="E1254" s="78" t="s">
        <v>1753</v>
      </c>
      <c r="F1254" s="78" t="s">
        <v>23</v>
      </c>
      <c r="G1254" s="78" t="s">
        <v>24</v>
      </c>
      <c r="H1254" s="78" t="s">
        <v>40</v>
      </c>
      <c r="I1254" s="78" t="s">
        <v>50</v>
      </c>
      <c r="J1254" s="78">
        <v>910194409</v>
      </c>
      <c r="K1254" s="78" t="s">
        <v>1754</v>
      </c>
      <c r="L1254" s="78" t="s">
        <v>28</v>
      </c>
      <c r="M1254" s="78" t="s">
        <v>30</v>
      </c>
      <c r="N1254" s="78">
        <f>IF($R1254="網路報名",IF($P1254="否",1,0),0)</f>
        <v>0</v>
      </c>
      <c r="O1254" s="78">
        <f>IF($R1254="網路報名",IF($P1254="是",1,0),0)</f>
        <v>1</v>
      </c>
      <c r="P1254" s="78" t="s">
        <v>29</v>
      </c>
      <c r="Q1254" s="78"/>
      <c r="R1254" s="78" t="s">
        <v>3588</v>
      </c>
      <c r="S1254" s="78" t="s">
        <v>4138</v>
      </c>
      <c r="T1254" s="78" t="s">
        <v>1755</v>
      </c>
      <c r="U1254" s="78">
        <f>IF($R1254="志工",$AC1254*2,IF($R1254="網路報名",$AC1254,0))</f>
        <v>10</v>
      </c>
      <c r="V1254" s="78" t="s">
        <v>5002</v>
      </c>
      <c r="W1254" s="78" t="s">
        <v>5004</v>
      </c>
      <c r="X1254" s="25" t="s">
        <v>3816</v>
      </c>
      <c r="Y1254" s="78">
        <v>2</v>
      </c>
      <c r="Z1254" s="78">
        <v>107</v>
      </c>
      <c r="AA1254" s="78">
        <v>1</v>
      </c>
      <c r="AB1254" s="78">
        <v>1</v>
      </c>
      <c r="AC1254" s="78">
        <v>10</v>
      </c>
      <c r="AD1254" s="78" t="s">
        <v>29</v>
      </c>
      <c r="AE1254" s="74" t="str">
        <f t="shared" si="420"/>
        <v>r07724044潘君亭</v>
      </c>
      <c r="AF1254" s="74">
        <f t="shared" si="430"/>
        <v>0</v>
      </c>
      <c r="AG1254" s="74">
        <f t="shared" si="422"/>
        <v>1</v>
      </c>
      <c r="AH1254" s="74">
        <f t="shared" si="431"/>
        <v>10</v>
      </c>
      <c r="AI1254" s="74">
        <f t="shared" si="432"/>
        <v>0</v>
      </c>
      <c r="AJ1254" s="74">
        <f t="shared" si="433"/>
        <v>0</v>
      </c>
      <c r="AK1254" s="74">
        <f t="shared" si="434"/>
        <v>0</v>
      </c>
      <c r="AL1254" s="73" t="str">
        <f t="shared" si="413"/>
        <v>所</v>
      </c>
      <c r="AM1254" s="73" t="str">
        <f>IF($F1254="學生",VLOOKUP($H1254,系所名稱!$B$1:$D$122,3,FALSE),"非在校生")</f>
        <v>國企</v>
      </c>
      <c r="AN1254" s="74" t="str">
        <f t="shared" si="414"/>
        <v>國企所</v>
      </c>
      <c r="AO1254" s="74" t="str">
        <f t="shared" si="415"/>
        <v>國企所</v>
      </c>
    </row>
    <row r="1255" spans="1:41">
      <c r="A1255" s="78" t="s">
        <v>5688</v>
      </c>
      <c r="B1255" s="78" t="s">
        <v>1751</v>
      </c>
      <c r="C1255" s="78" t="s">
        <v>1752</v>
      </c>
      <c r="D1255" s="78" t="s">
        <v>21</v>
      </c>
      <c r="E1255" s="78" t="s">
        <v>1753</v>
      </c>
      <c r="F1255" s="78" t="s">
        <v>23</v>
      </c>
      <c r="G1255" s="78" t="s">
        <v>24</v>
      </c>
      <c r="H1255" s="78" t="s">
        <v>40</v>
      </c>
      <c r="I1255" s="78" t="s">
        <v>50</v>
      </c>
      <c r="J1255" s="78">
        <v>910194409</v>
      </c>
      <c r="K1255" s="78" t="s">
        <v>1754</v>
      </c>
      <c r="L1255" s="78" t="s">
        <v>28</v>
      </c>
      <c r="M1255" s="78" t="s">
        <v>30</v>
      </c>
      <c r="N1255" s="78" t="s">
        <v>4952</v>
      </c>
      <c r="O1255" s="78"/>
      <c r="P1255" s="78" t="s">
        <v>29</v>
      </c>
      <c r="Q1255" s="78"/>
      <c r="R1255" s="78" t="s">
        <v>31</v>
      </c>
      <c r="S1255" s="78" t="s">
        <v>5689</v>
      </c>
      <c r="T1255" s="78" t="s">
        <v>1755</v>
      </c>
      <c r="U1255" s="78">
        <v>6</v>
      </c>
      <c r="V1255" s="78" t="s">
        <v>719</v>
      </c>
      <c r="W1255" s="78" t="s">
        <v>5004</v>
      </c>
      <c r="X1255" s="25" t="s">
        <v>5679</v>
      </c>
      <c r="Y1255" s="78">
        <v>2</v>
      </c>
      <c r="Z1255" s="78">
        <v>107</v>
      </c>
      <c r="AA1255" s="78">
        <v>1</v>
      </c>
      <c r="AB1255" s="78">
        <v>1</v>
      </c>
      <c r="AC1255" s="78">
        <v>10</v>
      </c>
      <c r="AD1255" s="78" t="s">
        <v>29</v>
      </c>
      <c r="AE1255" s="74" t="str">
        <f t="shared" si="420"/>
        <v>r07724044潘君亭</v>
      </c>
      <c r="AF1255" s="74">
        <f t="shared" si="430"/>
        <v>0</v>
      </c>
      <c r="AG1255" s="74">
        <f t="shared" si="422"/>
        <v>1</v>
      </c>
      <c r="AH1255" s="74">
        <f t="shared" si="431"/>
        <v>10</v>
      </c>
      <c r="AI1255" s="74">
        <f t="shared" si="432"/>
        <v>0</v>
      </c>
      <c r="AJ1255" s="74">
        <f t="shared" si="433"/>
        <v>0</v>
      </c>
      <c r="AK1255" s="74">
        <f t="shared" si="434"/>
        <v>0</v>
      </c>
      <c r="AL1255" s="73" t="str">
        <f t="shared" si="413"/>
        <v>所</v>
      </c>
      <c r="AM1255" s="73" t="str">
        <f>IF($F1255="學生",VLOOKUP($H1255,系所名稱!$B$1:$D$122,3,FALSE),"非在校生")</f>
        <v>國企</v>
      </c>
      <c r="AN1255" s="74" t="str">
        <f t="shared" si="414"/>
        <v>國企所</v>
      </c>
      <c r="AO1255" s="74" t="str">
        <f t="shared" si="415"/>
        <v>國企所</v>
      </c>
    </row>
    <row r="1256" spans="1:41">
      <c r="A1256" s="78" t="s">
        <v>6405</v>
      </c>
      <c r="B1256" s="78" t="s">
        <v>1751</v>
      </c>
      <c r="C1256" s="78" t="s">
        <v>1752</v>
      </c>
      <c r="D1256" s="78" t="s">
        <v>21</v>
      </c>
      <c r="E1256" s="78" t="s">
        <v>1753</v>
      </c>
      <c r="F1256" s="78" t="s">
        <v>23</v>
      </c>
      <c r="G1256" s="78" t="s">
        <v>24</v>
      </c>
      <c r="H1256" s="78" t="s">
        <v>40</v>
      </c>
      <c r="I1256" s="78" t="s">
        <v>50</v>
      </c>
      <c r="J1256" s="78">
        <v>910194409</v>
      </c>
      <c r="K1256" s="78" t="s">
        <v>1754</v>
      </c>
      <c r="L1256" s="78" t="s">
        <v>28</v>
      </c>
      <c r="M1256" s="78" t="s">
        <v>30</v>
      </c>
      <c r="N1256" s="78" t="s">
        <v>4952</v>
      </c>
      <c r="O1256" s="78"/>
      <c r="P1256" s="78" t="s">
        <v>29</v>
      </c>
      <c r="Q1256" s="78"/>
      <c r="R1256" s="78" t="s">
        <v>5919</v>
      </c>
      <c r="S1256" s="78" t="s">
        <v>6406</v>
      </c>
      <c r="T1256" s="78" t="s">
        <v>1755</v>
      </c>
      <c r="U1256" s="78">
        <v>6</v>
      </c>
      <c r="V1256" s="78" t="s">
        <v>5002</v>
      </c>
      <c r="W1256" s="78" t="s">
        <v>6687</v>
      </c>
      <c r="X1256" s="25" t="s">
        <v>6700</v>
      </c>
      <c r="Y1256" s="78">
        <v>2</v>
      </c>
      <c r="Z1256" s="78">
        <v>107</v>
      </c>
      <c r="AA1256" s="78">
        <v>1</v>
      </c>
      <c r="AB1256" s="78">
        <v>1</v>
      </c>
      <c r="AC1256" s="78">
        <v>10</v>
      </c>
      <c r="AD1256" s="78" t="s">
        <v>30</v>
      </c>
      <c r="AE1256" s="74" t="str">
        <f t="shared" si="420"/>
        <v>r07724044潘君亭</v>
      </c>
      <c r="AF1256" s="74">
        <f t="shared" si="430"/>
        <v>0</v>
      </c>
      <c r="AG1256" s="74">
        <f t="shared" si="422"/>
        <v>1</v>
      </c>
      <c r="AH1256" s="74">
        <f t="shared" si="431"/>
        <v>10</v>
      </c>
      <c r="AI1256" s="74">
        <f t="shared" si="432"/>
        <v>0</v>
      </c>
      <c r="AJ1256" s="74">
        <f t="shared" si="433"/>
        <v>0</v>
      </c>
      <c r="AK1256" s="74">
        <f t="shared" si="434"/>
        <v>0</v>
      </c>
      <c r="AL1256" s="73" t="str">
        <f t="shared" ref="AL1256:AL1319" si="435">IF($F1256="學生",IF($I1256="學士班","系","所"),"其他")</f>
        <v>所</v>
      </c>
      <c r="AM1256" s="73" t="str">
        <f>IF($F1256="學生",VLOOKUP($H1256,系所名稱!$B$1:$D$122,3,FALSE),"非在校生")</f>
        <v>國企</v>
      </c>
      <c r="AN1256" s="74" t="str">
        <f t="shared" ref="AN1256:AN1319" si="436">IF($AM1256="EMBA","EMBA",IF($AM1256="GMBA","GMBA",IF($AM1256="EiMBA","EiMBA",IF($AM1256="其他","其他系所",IF($AM1256="非在校生","其他",CONCATENATE($AM1256,$AL1256))))))</f>
        <v>國企所</v>
      </c>
      <c r="AO1256" s="74" t="str">
        <f t="shared" ref="AO1256:AO1319" si="437">IF($AN1256="會計所","會研所",$AN1256)</f>
        <v>國企所</v>
      </c>
    </row>
    <row r="1257" spans="1:41">
      <c r="A1257" s="78" t="s">
        <v>6174</v>
      </c>
      <c r="B1257" s="78" t="s">
        <v>6175</v>
      </c>
      <c r="C1257" s="78" t="s">
        <v>6176</v>
      </c>
      <c r="D1257" s="78" t="s">
        <v>21</v>
      </c>
      <c r="E1257" s="78" t="s">
        <v>6177</v>
      </c>
      <c r="F1257" s="78" t="s">
        <v>23</v>
      </c>
      <c r="G1257" s="78" t="s">
        <v>58</v>
      </c>
      <c r="H1257" s="78" t="s">
        <v>146</v>
      </c>
      <c r="I1257" s="78" t="s">
        <v>41</v>
      </c>
      <c r="J1257" s="78">
        <v>920459811</v>
      </c>
      <c r="K1257" s="78" t="s">
        <v>6178</v>
      </c>
      <c r="L1257" s="78" t="s">
        <v>28</v>
      </c>
      <c r="M1257" s="78" t="s">
        <v>30</v>
      </c>
      <c r="N1257" s="78" t="s">
        <v>4952</v>
      </c>
      <c r="O1257" s="78"/>
      <c r="P1257" s="78" t="s">
        <v>29</v>
      </c>
      <c r="Q1257" s="78"/>
      <c r="R1257" s="78" t="s">
        <v>6071</v>
      </c>
      <c r="S1257" s="78" t="s">
        <v>6179</v>
      </c>
      <c r="T1257" s="78" t="s">
        <v>6180</v>
      </c>
      <c r="U1257" s="78">
        <v>6</v>
      </c>
      <c r="V1257" s="78" t="s">
        <v>5002</v>
      </c>
      <c r="W1257" s="78" t="s">
        <v>6687</v>
      </c>
      <c r="X1257" s="25" t="s">
        <v>6686</v>
      </c>
      <c r="Y1257" s="78">
        <v>2</v>
      </c>
      <c r="Z1257" s="78">
        <v>107</v>
      </c>
      <c r="AA1257" s="78">
        <v>1</v>
      </c>
      <c r="AB1257" s="78">
        <v>1</v>
      </c>
      <c r="AC1257" s="78">
        <v>10</v>
      </c>
      <c r="AD1257" s="78" t="s">
        <v>30</v>
      </c>
      <c r="AE1257" s="74" t="str">
        <f t="shared" si="420"/>
        <v>b05103003潘佳琳</v>
      </c>
      <c r="AF1257" s="74">
        <f t="shared" si="430"/>
        <v>0</v>
      </c>
      <c r="AG1257" s="74">
        <f t="shared" si="422"/>
        <v>1</v>
      </c>
      <c r="AH1257" s="74">
        <f t="shared" si="431"/>
        <v>10</v>
      </c>
      <c r="AI1257" s="74">
        <f t="shared" si="432"/>
        <v>0</v>
      </c>
      <c r="AJ1257" s="74">
        <f t="shared" si="433"/>
        <v>0</v>
      </c>
      <c r="AK1257" s="74">
        <f t="shared" si="434"/>
        <v>0</v>
      </c>
      <c r="AL1257" s="73" t="str">
        <f t="shared" si="435"/>
        <v>系</v>
      </c>
      <c r="AM1257" s="73" t="str">
        <f>IF($F1257="學生",VLOOKUP($H1257,系所名稱!$B$1:$D$122,3,FALSE),"非在校生")</f>
        <v>其他</v>
      </c>
      <c r="AN1257" s="74" t="str">
        <f t="shared" si="436"/>
        <v>其他系所</v>
      </c>
      <c r="AO1257" s="74" t="str">
        <f t="shared" si="437"/>
        <v>其他系所</v>
      </c>
    </row>
    <row r="1258" spans="1:41">
      <c r="A1258" s="78" t="s">
        <v>6181</v>
      </c>
      <c r="B1258" s="78" t="s">
        <v>6175</v>
      </c>
      <c r="C1258" s="78" t="s">
        <v>6176</v>
      </c>
      <c r="D1258" s="78" t="s">
        <v>21</v>
      </c>
      <c r="E1258" s="78" t="s">
        <v>6177</v>
      </c>
      <c r="F1258" s="78" t="s">
        <v>23</v>
      </c>
      <c r="G1258" s="78" t="s">
        <v>58</v>
      </c>
      <c r="H1258" s="78" t="s">
        <v>146</v>
      </c>
      <c r="I1258" s="78" t="s">
        <v>41</v>
      </c>
      <c r="J1258" s="78">
        <v>920459811</v>
      </c>
      <c r="K1258" s="78" t="s">
        <v>6178</v>
      </c>
      <c r="L1258" s="78" t="s">
        <v>28</v>
      </c>
      <c r="M1258" s="78" t="s">
        <v>30</v>
      </c>
      <c r="N1258" s="78" t="s">
        <v>4952</v>
      </c>
      <c r="O1258" s="78"/>
      <c r="P1258" s="78" t="s">
        <v>29</v>
      </c>
      <c r="Q1258" s="78"/>
      <c r="R1258" s="78" t="s">
        <v>5919</v>
      </c>
      <c r="S1258" s="78" t="s">
        <v>6179</v>
      </c>
      <c r="T1258" s="78" t="s">
        <v>6180</v>
      </c>
      <c r="U1258" s="78">
        <v>6</v>
      </c>
      <c r="V1258" s="78" t="s">
        <v>5002</v>
      </c>
      <c r="W1258" s="78" t="s">
        <v>6687</v>
      </c>
      <c r="X1258" s="25" t="s">
        <v>6700</v>
      </c>
      <c r="Y1258" s="78">
        <v>2</v>
      </c>
      <c r="Z1258" s="78">
        <v>107</v>
      </c>
      <c r="AA1258" s="78">
        <v>1</v>
      </c>
      <c r="AB1258" s="78">
        <v>1</v>
      </c>
      <c r="AC1258" s="78">
        <v>10</v>
      </c>
      <c r="AD1258" s="78" t="s">
        <v>30</v>
      </c>
      <c r="AE1258" s="74" t="str">
        <f t="shared" si="420"/>
        <v>b05103003潘佳琳</v>
      </c>
      <c r="AF1258" s="74">
        <f t="shared" si="430"/>
        <v>0</v>
      </c>
      <c r="AG1258" s="74">
        <f t="shared" si="422"/>
        <v>1</v>
      </c>
      <c r="AH1258" s="74">
        <f t="shared" si="431"/>
        <v>10</v>
      </c>
      <c r="AI1258" s="74">
        <f t="shared" si="432"/>
        <v>0</v>
      </c>
      <c r="AJ1258" s="74">
        <f t="shared" si="433"/>
        <v>0</v>
      </c>
      <c r="AK1258" s="74">
        <f t="shared" si="434"/>
        <v>0</v>
      </c>
      <c r="AL1258" s="73" t="str">
        <f t="shared" si="435"/>
        <v>系</v>
      </c>
      <c r="AM1258" s="73" t="str">
        <f>IF($F1258="學生",VLOOKUP($H1258,系所名稱!$B$1:$D$122,3,FALSE),"非在校生")</f>
        <v>其他</v>
      </c>
      <c r="AN1258" s="74" t="str">
        <f t="shared" si="436"/>
        <v>其他系所</v>
      </c>
      <c r="AO1258" s="74" t="str">
        <f t="shared" si="437"/>
        <v>其他系所</v>
      </c>
    </row>
    <row r="1259" spans="1:41">
      <c r="A1259" s="78" t="s">
        <v>2282</v>
      </c>
      <c r="B1259" s="78" t="s">
        <v>2283</v>
      </c>
      <c r="C1259" s="78" t="s">
        <v>2284</v>
      </c>
      <c r="D1259" s="78" t="s">
        <v>21</v>
      </c>
      <c r="E1259" s="78" t="s">
        <v>2285</v>
      </c>
      <c r="F1259" s="78" t="s">
        <v>177</v>
      </c>
      <c r="G1259" s="78"/>
      <c r="H1259" s="78"/>
      <c r="I1259" s="78"/>
      <c r="J1259" s="78">
        <v>937818261</v>
      </c>
      <c r="K1259" s="78" t="s">
        <v>2286</v>
      </c>
      <c r="L1259" s="78" t="s">
        <v>28</v>
      </c>
      <c r="M1259" s="78" t="s">
        <v>30</v>
      </c>
      <c r="N1259" s="78">
        <f>IF($R1259="網路報名",IF($P1259="否",1,0),0)</f>
        <v>0</v>
      </c>
      <c r="O1259" s="78">
        <f>IF($R1259="網路報名",IF($P1259="是",1,0),0)</f>
        <v>1</v>
      </c>
      <c r="P1259" s="78" t="s">
        <v>29</v>
      </c>
      <c r="Q1259" s="78"/>
      <c r="R1259" s="78" t="s">
        <v>2002</v>
      </c>
      <c r="S1259" s="78" t="s">
        <v>2287</v>
      </c>
      <c r="T1259" s="78" t="s">
        <v>2288</v>
      </c>
      <c r="U1259" s="78">
        <f>IF($R1259="志工",$AC1259*2,IF($R1259="網路報名",$AC1259,0))</f>
        <v>10</v>
      </c>
      <c r="V1259" s="78" t="s">
        <v>5002</v>
      </c>
      <c r="W1259" s="78" t="s">
        <v>5004</v>
      </c>
      <c r="X1259" s="25" t="s">
        <v>1996</v>
      </c>
      <c r="Y1259" s="78">
        <v>2</v>
      </c>
      <c r="Z1259" s="78">
        <v>107</v>
      </c>
      <c r="AA1259" s="78">
        <v>1</v>
      </c>
      <c r="AB1259" s="78">
        <v>1</v>
      </c>
      <c r="AC1259" s="78">
        <v>10</v>
      </c>
      <c r="AD1259" s="78" t="s">
        <v>30</v>
      </c>
      <c r="AE1259" s="74" t="str">
        <f t="shared" si="420"/>
        <v>penamy5080潘芷寧</v>
      </c>
      <c r="AF1259" s="74">
        <f t="shared" si="430"/>
        <v>0</v>
      </c>
      <c r="AG1259" s="74">
        <f t="shared" si="422"/>
        <v>1</v>
      </c>
      <c r="AH1259" s="74">
        <f t="shared" si="431"/>
        <v>10</v>
      </c>
      <c r="AI1259" s="74">
        <f t="shared" si="432"/>
        <v>0</v>
      </c>
      <c r="AJ1259" s="74">
        <f t="shared" si="433"/>
        <v>0</v>
      </c>
      <c r="AK1259" s="74">
        <f t="shared" si="434"/>
        <v>0</v>
      </c>
      <c r="AL1259" s="73" t="str">
        <f t="shared" si="435"/>
        <v>其他</v>
      </c>
      <c r="AM1259" s="73" t="str">
        <f>IF($F1259="學生",VLOOKUP($H1259,系所名稱!$B$1:$D$122,3,FALSE),"非在校生")</f>
        <v>非在校生</v>
      </c>
      <c r="AN1259" s="74" t="str">
        <f t="shared" si="436"/>
        <v>其他</v>
      </c>
      <c r="AO1259" s="74" t="str">
        <f t="shared" si="437"/>
        <v>其他</v>
      </c>
    </row>
    <row r="1260" spans="1:41">
      <c r="A1260" s="78" t="s">
        <v>3154</v>
      </c>
      <c r="B1260" s="78" t="s">
        <v>2283</v>
      </c>
      <c r="C1260" s="78" t="s">
        <v>2284</v>
      </c>
      <c r="D1260" s="78" t="s">
        <v>21</v>
      </c>
      <c r="E1260" s="78" t="s">
        <v>2285</v>
      </c>
      <c r="F1260" s="78" t="s">
        <v>177</v>
      </c>
      <c r="G1260" s="78"/>
      <c r="H1260" s="78"/>
      <c r="I1260" s="78"/>
      <c r="J1260" s="78">
        <v>937818261</v>
      </c>
      <c r="K1260" s="78" t="s">
        <v>2286</v>
      </c>
      <c r="L1260" s="78" t="s">
        <v>28</v>
      </c>
      <c r="M1260" s="78" t="s">
        <v>30</v>
      </c>
      <c r="N1260" s="78">
        <f>IF($R1260="網路報名",IF($P1260="否",1,0),0)</f>
        <v>0</v>
      </c>
      <c r="O1260" s="78">
        <f>IF($R1260="網路報名",IF($P1260="是",1,0),0)</f>
        <v>1</v>
      </c>
      <c r="P1260" s="78" t="s">
        <v>29</v>
      </c>
      <c r="Q1260" s="78"/>
      <c r="R1260" s="78" t="s">
        <v>2775</v>
      </c>
      <c r="S1260" s="78" t="s">
        <v>2287</v>
      </c>
      <c r="T1260" s="78" t="s">
        <v>2288</v>
      </c>
      <c r="U1260" s="78">
        <f>IF($R1260="志工",$AC1260*2,IF($R1260="網路報名",$AC1260,0))</f>
        <v>10</v>
      </c>
      <c r="V1260" s="78" t="s">
        <v>5002</v>
      </c>
      <c r="W1260" s="78" t="s">
        <v>5004</v>
      </c>
      <c r="X1260" s="25" t="s">
        <v>3292</v>
      </c>
      <c r="Y1260" s="78">
        <v>2</v>
      </c>
      <c r="Z1260" s="78">
        <v>107</v>
      </c>
      <c r="AA1260" s="78">
        <v>1</v>
      </c>
      <c r="AB1260" s="78">
        <v>1</v>
      </c>
      <c r="AC1260" s="78">
        <v>10</v>
      </c>
      <c r="AD1260" s="78" t="s">
        <v>30</v>
      </c>
      <c r="AE1260" s="74" t="str">
        <f t="shared" si="420"/>
        <v>penamy5080潘芷寧</v>
      </c>
      <c r="AF1260" s="74">
        <f t="shared" si="430"/>
        <v>0</v>
      </c>
      <c r="AG1260" s="74">
        <f t="shared" si="422"/>
        <v>1</v>
      </c>
      <c r="AH1260" s="74">
        <f t="shared" si="431"/>
        <v>10</v>
      </c>
      <c r="AI1260" s="74">
        <f t="shared" si="432"/>
        <v>0</v>
      </c>
      <c r="AJ1260" s="74">
        <f t="shared" si="433"/>
        <v>0</v>
      </c>
      <c r="AK1260" s="74">
        <f t="shared" si="434"/>
        <v>0</v>
      </c>
      <c r="AL1260" s="73" t="str">
        <f t="shared" si="435"/>
        <v>其他</v>
      </c>
      <c r="AM1260" s="73" t="str">
        <f>IF($F1260="學生",VLOOKUP($H1260,系所名稱!$B$1:$D$122,3,FALSE),"非在校生")</f>
        <v>非在校生</v>
      </c>
      <c r="AN1260" s="74" t="str">
        <f t="shared" si="436"/>
        <v>其他</v>
      </c>
      <c r="AO1260" s="74" t="str">
        <f t="shared" si="437"/>
        <v>其他</v>
      </c>
    </row>
    <row r="1261" spans="1:41">
      <c r="A1261" s="78" t="s">
        <v>1756</v>
      </c>
      <c r="B1261" s="78" t="s">
        <v>1757</v>
      </c>
      <c r="C1261" s="78" t="s">
        <v>1758</v>
      </c>
      <c r="D1261" s="78" t="s">
        <v>21</v>
      </c>
      <c r="E1261" s="78" t="s">
        <v>1759</v>
      </c>
      <c r="F1261" s="78" t="s">
        <v>23</v>
      </c>
      <c r="G1261" s="78" t="s">
        <v>24</v>
      </c>
      <c r="H1261" s="78" t="s">
        <v>25</v>
      </c>
      <c r="I1261" s="78" t="s">
        <v>50</v>
      </c>
      <c r="J1261" s="78">
        <v>988768062</v>
      </c>
      <c r="K1261" s="78" t="s">
        <v>1760</v>
      </c>
      <c r="L1261" s="78" t="s">
        <v>28</v>
      </c>
      <c r="M1261" s="78" t="s">
        <v>30</v>
      </c>
      <c r="N1261" s="78">
        <f>IF($R1261="網路報名",IF($P1261="否",1,0),0)</f>
        <v>0</v>
      </c>
      <c r="O1261" s="78">
        <f>IF($R1261="網路報名",IF($P1261="是",1,0),0)</f>
        <v>1</v>
      </c>
      <c r="P1261" s="78" t="s">
        <v>29</v>
      </c>
      <c r="Q1261" s="78"/>
      <c r="R1261" s="78" t="s">
        <v>31</v>
      </c>
      <c r="S1261" s="78" t="s">
        <v>1761</v>
      </c>
      <c r="T1261" s="78" t="s">
        <v>1762</v>
      </c>
      <c r="U1261" s="78">
        <f>IF($R1261="志工",$AC1261*2,IF($R1261="網路報名",$AC1261,0))</f>
        <v>10</v>
      </c>
      <c r="V1261" s="78" t="s">
        <v>5002</v>
      </c>
      <c r="W1261" s="78" t="s">
        <v>5004</v>
      </c>
      <c r="X1261" s="25" t="s">
        <v>1567</v>
      </c>
      <c r="Y1261" s="78">
        <v>2</v>
      </c>
      <c r="Z1261" s="78">
        <v>107</v>
      </c>
      <c r="AA1261" s="78">
        <v>1</v>
      </c>
      <c r="AB1261" s="78">
        <v>1</v>
      </c>
      <c r="AC1261" s="78">
        <v>10</v>
      </c>
      <c r="AD1261" s="78"/>
      <c r="AE1261" s="74" t="str">
        <f t="shared" si="420"/>
        <v>r06741046潘冠臻</v>
      </c>
      <c r="AF1261" s="74">
        <f t="shared" si="430"/>
        <v>0</v>
      </c>
      <c r="AG1261" s="74">
        <f t="shared" si="422"/>
        <v>1</v>
      </c>
      <c r="AH1261" s="74">
        <f t="shared" si="431"/>
        <v>10</v>
      </c>
      <c r="AI1261" s="74">
        <f t="shared" si="432"/>
        <v>0</v>
      </c>
      <c r="AJ1261" s="74">
        <f t="shared" si="433"/>
        <v>0</v>
      </c>
      <c r="AK1261" s="74">
        <f t="shared" si="434"/>
        <v>0</v>
      </c>
      <c r="AL1261" s="73" t="str">
        <f t="shared" si="435"/>
        <v>所</v>
      </c>
      <c r="AM1261" s="73" t="str">
        <f>IF($F1261="學生",VLOOKUP($H1261,系所名稱!$B$1:$D$122,3,FALSE),"非在校生")</f>
        <v>商研</v>
      </c>
      <c r="AN1261" s="74" t="str">
        <f t="shared" si="436"/>
        <v>商研所</v>
      </c>
      <c r="AO1261" s="74" t="str">
        <f t="shared" si="437"/>
        <v>商研所</v>
      </c>
    </row>
    <row r="1262" spans="1:41">
      <c r="A1262" s="78" t="s">
        <v>6218</v>
      </c>
      <c r="B1262" s="78" t="s">
        <v>6219</v>
      </c>
      <c r="C1262" s="78" t="s">
        <v>6220</v>
      </c>
      <c r="D1262" s="78" t="s">
        <v>38</v>
      </c>
      <c r="E1262" s="78" t="s">
        <v>6221</v>
      </c>
      <c r="F1262" s="78" t="s">
        <v>23</v>
      </c>
      <c r="G1262" s="78" t="s">
        <v>24</v>
      </c>
      <c r="H1262" s="78" t="s">
        <v>40</v>
      </c>
      <c r="I1262" s="78" t="s">
        <v>41</v>
      </c>
      <c r="J1262" s="78">
        <v>975810386</v>
      </c>
      <c r="K1262" s="78" t="s">
        <v>6222</v>
      </c>
      <c r="L1262" s="78" t="s">
        <v>28</v>
      </c>
      <c r="M1262" s="78" t="s">
        <v>30</v>
      </c>
      <c r="N1262" s="78" t="s">
        <v>4952</v>
      </c>
      <c r="O1262" s="78"/>
      <c r="P1262" s="78" t="s">
        <v>6205</v>
      </c>
      <c r="Q1262" s="78"/>
      <c r="R1262" s="78" t="s">
        <v>6207</v>
      </c>
      <c r="S1262" s="78" t="s">
        <v>6223</v>
      </c>
      <c r="T1262" s="78" t="s">
        <v>6224</v>
      </c>
      <c r="U1262" s="78">
        <v>6</v>
      </c>
      <c r="V1262" s="78" t="s">
        <v>5002</v>
      </c>
      <c r="W1262" s="78" t="s">
        <v>6687</v>
      </c>
      <c r="X1262" s="25" t="s">
        <v>6686</v>
      </c>
      <c r="Y1262" s="78">
        <v>2</v>
      </c>
      <c r="Z1262" s="78">
        <v>107</v>
      </c>
      <c r="AA1262" s="78">
        <v>1</v>
      </c>
      <c r="AB1262" s="78">
        <v>1</v>
      </c>
      <c r="AC1262" s="78">
        <v>10</v>
      </c>
      <c r="AD1262" s="78" t="s">
        <v>29</v>
      </c>
      <c r="AE1262" s="74" t="str">
        <f t="shared" si="420"/>
        <v>b05704029潘冠融</v>
      </c>
      <c r="AF1262" s="74">
        <f t="shared" si="430"/>
        <v>1</v>
      </c>
      <c r="AG1262" s="74">
        <f t="shared" si="422"/>
        <v>0</v>
      </c>
      <c r="AH1262" s="74">
        <f t="shared" si="431"/>
        <v>0</v>
      </c>
      <c r="AI1262" s="74">
        <f t="shared" si="432"/>
        <v>1</v>
      </c>
      <c r="AJ1262" s="74">
        <f t="shared" si="433"/>
        <v>0</v>
      </c>
      <c r="AK1262" s="74">
        <f t="shared" si="434"/>
        <v>0</v>
      </c>
      <c r="AL1262" s="73" t="str">
        <f t="shared" si="435"/>
        <v>系</v>
      </c>
      <c r="AM1262" s="73" t="str">
        <f>IF($F1262="學生",VLOOKUP($H1262,系所名稱!$B$1:$D$122,3,FALSE),"非在校生")</f>
        <v>國企</v>
      </c>
      <c r="AN1262" s="74" t="str">
        <f t="shared" si="436"/>
        <v>國企系</v>
      </c>
      <c r="AO1262" s="74" t="str">
        <f t="shared" si="437"/>
        <v>國企系</v>
      </c>
    </row>
    <row r="1263" spans="1:41">
      <c r="A1263" s="78" t="s">
        <v>104</v>
      </c>
      <c r="B1263" s="78" t="s">
        <v>105</v>
      </c>
      <c r="C1263" s="78" t="s">
        <v>106</v>
      </c>
      <c r="D1263" s="78" t="s">
        <v>38</v>
      </c>
      <c r="E1263" s="78" t="s">
        <v>107</v>
      </c>
      <c r="F1263" s="78" t="s">
        <v>23</v>
      </c>
      <c r="G1263" s="78" t="s">
        <v>24</v>
      </c>
      <c r="H1263" s="78" t="s">
        <v>40</v>
      </c>
      <c r="I1263" s="78" t="s">
        <v>50</v>
      </c>
      <c r="J1263" s="78">
        <v>921060797</v>
      </c>
      <c r="K1263" s="78" t="s">
        <v>108</v>
      </c>
      <c r="L1263" s="78" t="s">
        <v>28</v>
      </c>
      <c r="M1263" s="78" t="s">
        <v>30</v>
      </c>
      <c r="N1263" s="78">
        <f t="shared" ref="N1263:N1271" si="438">IF($R1263="網路報名",IF($P1263="否",1,0),0)</f>
        <v>0</v>
      </c>
      <c r="O1263" s="78">
        <f t="shared" ref="O1263:O1271" si="439">IF($R1263="網路報名",IF($P1263="是",1,0),0)</f>
        <v>1</v>
      </c>
      <c r="P1263" s="78" t="s">
        <v>29</v>
      </c>
      <c r="Q1263" s="78"/>
      <c r="R1263" s="78" t="s">
        <v>31</v>
      </c>
      <c r="S1263" s="78" t="s">
        <v>109</v>
      </c>
      <c r="T1263" s="78" t="s">
        <v>110</v>
      </c>
      <c r="U1263" s="78">
        <f t="shared" ref="U1263:U1271" si="440">IF($R1263="志工",$AC1263*2,IF($R1263="網路報名",$AC1263,0))</f>
        <v>10</v>
      </c>
      <c r="V1263" s="78" t="s">
        <v>5002</v>
      </c>
      <c r="W1263" s="78" t="s">
        <v>5004</v>
      </c>
      <c r="X1263" s="25" t="s">
        <v>289</v>
      </c>
      <c r="Y1263" s="78">
        <v>2</v>
      </c>
      <c r="Z1263" s="78">
        <v>107</v>
      </c>
      <c r="AA1263" s="78">
        <v>1</v>
      </c>
      <c r="AB1263" s="78">
        <v>1</v>
      </c>
      <c r="AC1263" s="78">
        <v>10</v>
      </c>
      <c r="AD1263" s="78" t="s">
        <v>29</v>
      </c>
      <c r="AE1263" s="74" t="str">
        <f t="shared" si="420"/>
        <v>r06724082潘政傑</v>
      </c>
      <c r="AF1263" s="74">
        <f t="shared" si="430"/>
        <v>0</v>
      </c>
      <c r="AG1263" s="74">
        <f t="shared" si="422"/>
        <v>1</v>
      </c>
      <c r="AH1263" s="74">
        <f t="shared" si="431"/>
        <v>10</v>
      </c>
      <c r="AI1263" s="74">
        <f t="shared" si="432"/>
        <v>0</v>
      </c>
      <c r="AJ1263" s="74">
        <f t="shared" si="433"/>
        <v>0</v>
      </c>
      <c r="AK1263" s="74">
        <f t="shared" si="434"/>
        <v>0</v>
      </c>
      <c r="AL1263" s="73" t="str">
        <f t="shared" si="435"/>
        <v>所</v>
      </c>
      <c r="AM1263" s="73" t="str">
        <f>IF($F1263="學生",VLOOKUP($H1263,系所名稱!$B$1:$D$122,3,FALSE),"非在校生")</f>
        <v>國企</v>
      </c>
      <c r="AN1263" s="74" t="str">
        <f t="shared" si="436"/>
        <v>國企所</v>
      </c>
      <c r="AO1263" s="74" t="str">
        <f t="shared" si="437"/>
        <v>國企所</v>
      </c>
    </row>
    <row r="1264" spans="1:41">
      <c r="A1264" s="78" t="s">
        <v>384</v>
      </c>
      <c r="B1264" s="78" t="s">
        <v>105</v>
      </c>
      <c r="C1264" s="78" t="s">
        <v>106</v>
      </c>
      <c r="D1264" s="78" t="s">
        <v>38</v>
      </c>
      <c r="E1264" s="78" t="s">
        <v>107</v>
      </c>
      <c r="F1264" s="78" t="s">
        <v>23</v>
      </c>
      <c r="G1264" s="78" t="s">
        <v>24</v>
      </c>
      <c r="H1264" s="78" t="s">
        <v>40</v>
      </c>
      <c r="I1264" s="78" t="s">
        <v>50</v>
      </c>
      <c r="J1264" s="78">
        <v>921060797</v>
      </c>
      <c r="K1264" s="78" t="s">
        <v>108</v>
      </c>
      <c r="L1264" s="78" t="s">
        <v>28</v>
      </c>
      <c r="M1264" s="78" t="s">
        <v>30</v>
      </c>
      <c r="N1264" s="78">
        <f t="shared" si="438"/>
        <v>0</v>
      </c>
      <c r="O1264" s="78">
        <f t="shared" si="439"/>
        <v>1</v>
      </c>
      <c r="P1264" s="78" t="s">
        <v>29</v>
      </c>
      <c r="Q1264" s="78"/>
      <c r="R1264" s="1" t="s">
        <v>365</v>
      </c>
      <c r="S1264" s="78" t="s">
        <v>109</v>
      </c>
      <c r="T1264" s="78" t="s">
        <v>110</v>
      </c>
      <c r="U1264" s="78">
        <f t="shared" si="440"/>
        <v>10</v>
      </c>
      <c r="V1264" s="78" t="s">
        <v>5002</v>
      </c>
      <c r="W1264" s="78" t="s">
        <v>5004</v>
      </c>
      <c r="X1264" s="88" t="s">
        <v>359</v>
      </c>
      <c r="Y1264" s="78">
        <v>2</v>
      </c>
      <c r="Z1264" s="78">
        <v>107</v>
      </c>
      <c r="AA1264" s="78">
        <v>1</v>
      </c>
      <c r="AB1264" s="78">
        <v>1</v>
      </c>
      <c r="AC1264" s="78">
        <v>10</v>
      </c>
      <c r="AD1264" s="78" t="s">
        <v>29</v>
      </c>
      <c r="AE1264" s="74" t="str">
        <f t="shared" si="420"/>
        <v>r06724082潘政傑</v>
      </c>
      <c r="AF1264" s="74">
        <f t="shared" si="430"/>
        <v>0</v>
      </c>
      <c r="AG1264" s="74">
        <f t="shared" si="422"/>
        <v>1</v>
      </c>
      <c r="AH1264" s="74">
        <f t="shared" si="431"/>
        <v>10</v>
      </c>
      <c r="AI1264" s="74">
        <f t="shared" si="432"/>
        <v>0</v>
      </c>
      <c r="AJ1264" s="74">
        <f t="shared" si="433"/>
        <v>0</v>
      </c>
      <c r="AK1264" s="74">
        <f t="shared" si="434"/>
        <v>0</v>
      </c>
      <c r="AL1264" s="73" t="str">
        <f t="shared" si="435"/>
        <v>所</v>
      </c>
      <c r="AM1264" s="73" t="str">
        <f>IF($F1264="學生",VLOOKUP($H1264,系所名稱!$B$1:$D$122,3,FALSE),"非在校生")</f>
        <v>國企</v>
      </c>
      <c r="AN1264" s="74" t="str">
        <f t="shared" si="436"/>
        <v>國企所</v>
      </c>
      <c r="AO1264" s="74" t="str">
        <f t="shared" si="437"/>
        <v>國企所</v>
      </c>
    </row>
    <row r="1265" spans="1:41">
      <c r="A1265" s="78" t="s">
        <v>825</v>
      </c>
      <c r="B1265" s="78" t="s">
        <v>105</v>
      </c>
      <c r="C1265" s="78" t="s">
        <v>106</v>
      </c>
      <c r="D1265" s="78" t="s">
        <v>38</v>
      </c>
      <c r="E1265" s="78" t="s">
        <v>107</v>
      </c>
      <c r="F1265" s="78" t="s">
        <v>23</v>
      </c>
      <c r="G1265" s="78" t="s">
        <v>24</v>
      </c>
      <c r="H1265" s="78" t="s">
        <v>40</v>
      </c>
      <c r="I1265" s="78" t="s">
        <v>50</v>
      </c>
      <c r="J1265" s="78">
        <v>921060797</v>
      </c>
      <c r="K1265" s="78" t="s">
        <v>108</v>
      </c>
      <c r="L1265" s="78" t="s">
        <v>28</v>
      </c>
      <c r="M1265" s="78" t="s">
        <v>30</v>
      </c>
      <c r="N1265" s="78">
        <f t="shared" si="438"/>
        <v>0</v>
      </c>
      <c r="O1265" s="78">
        <f t="shared" si="439"/>
        <v>1</v>
      </c>
      <c r="P1265" s="78" t="s">
        <v>29</v>
      </c>
      <c r="Q1265" s="78"/>
      <c r="R1265" s="78" t="s">
        <v>775</v>
      </c>
      <c r="S1265" s="78" t="s">
        <v>826</v>
      </c>
      <c r="T1265" s="78" t="s">
        <v>110</v>
      </c>
      <c r="U1265" s="78">
        <f t="shared" si="440"/>
        <v>10</v>
      </c>
      <c r="V1265" s="78" t="s">
        <v>5002</v>
      </c>
      <c r="W1265" s="78" t="s">
        <v>5004</v>
      </c>
      <c r="X1265" s="25" t="s">
        <v>778</v>
      </c>
      <c r="Y1265" s="78">
        <v>2</v>
      </c>
      <c r="Z1265" s="78">
        <v>107</v>
      </c>
      <c r="AA1265" s="78">
        <v>1</v>
      </c>
      <c r="AB1265" s="78">
        <v>1</v>
      </c>
      <c r="AC1265" s="78">
        <v>10</v>
      </c>
      <c r="AD1265" s="78"/>
      <c r="AE1265" s="74" t="str">
        <f t="shared" si="420"/>
        <v>r06724082潘政傑</v>
      </c>
      <c r="AF1265" s="74">
        <f t="shared" si="430"/>
        <v>0</v>
      </c>
      <c r="AG1265" s="74">
        <f t="shared" si="422"/>
        <v>1</v>
      </c>
      <c r="AH1265" s="74">
        <f t="shared" si="431"/>
        <v>10</v>
      </c>
      <c r="AI1265" s="74">
        <f t="shared" si="432"/>
        <v>0</v>
      </c>
      <c r="AJ1265" s="74">
        <f t="shared" si="433"/>
        <v>0</v>
      </c>
      <c r="AK1265" s="74">
        <f t="shared" si="434"/>
        <v>0</v>
      </c>
      <c r="AL1265" s="73" t="str">
        <f t="shared" si="435"/>
        <v>所</v>
      </c>
      <c r="AM1265" s="73" t="str">
        <f>IF($F1265="學生",VLOOKUP($H1265,系所名稱!$B$1:$D$122,3,FALSE),"非在校生")</f>
        <v>國企</v>
      </c>
      <c r="AN1265" s="74" t="str">
        <f t="shared" si="436"/>
        <v>國企所</v>
      </c>
      <c r="AO1265" s="74" t="str">
        <f t="shared" si="437"/>
        <v>國企所</v>
      </c>
    </row>
    <row r="1266" spans="1:41">
      <c r="A1266" s="78" t="s">
        <v>1036</v>
      </c>
      <c r="B1266" s="78" t="s">
        <v>105</v>
      </c>
      <c r="C1266" s="78" t="s">
        <v>106</v>
      </c>
      <c r="D1266" s="78" t="s">
        <v>38</v>
      </c>
      <c r="E1266" s="78" t="s">
        <v>107</v>
      </c>
      <c r="F1266" s="78" t="s">
        <v>23</v>
      </c>
      <c r="G1266" s="78" t="s">
        <v>24</v>
      </c>
      <c r="H1266" s="78" t="s">
        <v>40</v>
      </c>
      <c r="I1266" s="78" t="s">
        <v>50</v>
      </c>
      <c r="J1266" s="78">
        <v>921060797</v>
      </c>
      <c r="K1266" s="78" t="s">
        <v>108</v>
      </c>
      <c r="L1266" s="78" t="s">
        <v>28</v>
      </c>
      <c r="M1266" s="78" t="s">
        <v>30</v>
      </c>
      <c r="N1266" s="78">
        <f t="shared" si="438"/>
        <v>0</v>
      </c>
      <c r="O1266" s="78">
        <f t="shared" si="439"/>
        <v>1</v>
      </c>
      <c r="P1266" s="78" t="s">
        <v>29</v>
      </c>
      <c r="Q1266" s="78"/>
      <c r="R1266" s="78" t="s">
        <v>921</v>
      </c>
      <c r="S1266" s="78" t="s">
        <v>826</v>
      </c>
      <c r="T1266" s="78" t="s">
        <v>110</v>
      </c>
      <c r="U1266" s="78">
        <f t="shared" si="440"/>
        <v>10</v>
      </c>
      <c r="V1266" s="78" t="s">
        <v>5002</v>
      </c>
      <c r="W1266" s="78" t="s">
        <v>5004</v>
      </c>
      <c r="X1266" s="25" t="s">
        <v>923</v>
      </c>
      <c r="Y1266" s="78">
        <v>2</v>
      </c>
      <c r="Z1266" s="78">
        <v>107</v>
      </c>
      <c r="AA1266" s="78">
        <v>1</v>
      </c>
      <c r="AB1266" s="78">
        <v>1</v>
      </c>
      <c r="AC1266" s="78">
        <v>10</v>
      </c>
      <c r="AD1266" s="78" t="s">
        <v>29</v>
      </c>
      <c r="AE1266" s="74" t="str">
        <f t="shared" si="420"/>
        <v>r06724082潘政傑</v>
      </c>
      <c r="AF1266" s="74">
        <f t="shared" si="430"/>
        <v>0</v>
      </c>
      <c r="AG1266" s="74">
        <f t="shared" si="422"/>
        <v>1</v>
      </c>
      <c r="AH1266" s="74">
        <f t="shared" si="431"/>
        <v>10</v>
      </c>
      <c r="AI1266" s="74">
        <f t="shared" si="432"/>
        <v>0</v>
      </c>
      <c r="AJ1266" s="74">
        <f t="shared" si="433"/>
        <v>0</v>
      </c>
      <c r="AK1266" s="74">
        <f t="shared" si="434"/>
        <v>0</v>
      </c>
      <c r="AL1266" s="73" t="str">
        <f t="shared" si="435"/>
        <v>所</v>
      </c>
      <c r="AM1266" s="73" t="str">
        <f>IF($F1266="學生",VLOOKUP($H1266,系所名稱!$B$1:$D$122,3,FALSE),"非在校生")</f>
        <v>國企</v>
      </c>
      <c r="AN1266" s="74" t="str">
        <f t="shared" si="436"/>
        <v>國企所</v>
      </c>
      <c r="AO1266" s="74" t="str">
        <f t="shared" si="437"/>
        <v>國企所</v>
      </c>
    </row>
    <row r="1267" spans="1:41">
      <c r="A1267" s="78" t="s">
        <v>1492</v>
      </c>
      <c r="B1267" s="78" t="s">
        <v>105</v>
      </c>
      <c r="C1267" s="78" t="s">
        <v>106</v>
      </c>
      <c r="D1267" s="78" t="s">
        <v>38</v>
      </c>
      <c r="E1267" s="78" t="s">
        <v>107</v>
      </c>
      <c r="F1267" s="78" t="s">
        <v>23</v>
      </c>
      <c r="G1267" s="78" t="s">
        <v>24</v>
      </c>
      <c r="H1267" s="78" t="s">
        <v>40</v>
      </c>
      <c r="I1267" s="78" t="s">
        <v>50</v>
      </c>
      <c r="J1267" s="78">
        <v>921060797</v>
      </c>
      <c r="K1267" s="78" t="s">
        <v>108</v>
      </c>
      <c r="L1267" s="78" t="s">
        <v>28</v>
      </c>
      <c r="M1267" s="78" t="s">
        <v>30</v>
      </c>
      <c r="N1267" s="78">
        <f t="shared" si="438"/>
        <v>0</v>
      </c>
      <c r="O1267" s="78">
        <f t="shared" si="439"/>
        <v>1</v>
      </c>
      <c r="P1267" s="78" t="s">
        <v>29</v>
      </c>
      <c r="Q1267" s="78"/>
      <c r="R1267" s="78" t="s">
        <v>31</v>
      </c>
      <c r="S1267" s="78" t="s">
        <v>109</v>
      </c>
      <c r="T1267" s="78" t="s">
        <v>110</v>
      </c>
      <c r="U1267" s="78">
        <f t="shared" si="440"/>
        <v>10</v>
      </c>
      <c r="V1267" s="78" t="s">
        <v>5002</v>
      </c>
      <c r="W1267" s="78" t="s">
        <v>5004</v>
      </c>
      <c r="X1267" s="25" t="s">
        <v>1285</v>
      </c>
      <c r="Y1267" s="78">
        <v>2</v>
      </c>
      <c r="Z1267" s="78">
        <v>107</v>
      </c>
      <c r="AA1267" s="78">
        <v>1</v>
      </c>
      <c r="AB1267" s="78">
        <v>1</v>
      </c>
      <c r="AC1267" s="78">
        <v>10</v>
      </c>
      <c r="AD1267" s="78" t="s">
        <v>29</v>
      </c>
      <c r="AE1267" s="74" t="str">
        <f t="shared" si="420"/>
        <v>r06724082潘政傑</v>
      </c>
      <c r="AF1267" s="74">
        <f t="shared" si="430"/>
        <v>0</v>
      </c>
      <c r="AG1267" s="74">
        <f t="shared" si="422"/>
        <v>1</v>
      </c>
      <c r="AH1267" s="74">
        <f t="shared" si="431"/>
        <v>10</v>
      </c>
      <c r="AI1267" s="74">
        <f t="shared" si="432"/>
        <v>0</v>
      </c>
      <c r="AJ1267" s="74">
        <f t="shared" si="433"/>
        <v>0</v>
      </c>
      <c r="AK1267" s="74">
        <f t="shared" si="434"/>
        <v>0</v>
      </c>
      <c r="AL1267" s="73" t="str">
        <f t="shared" si="435"/>
        <v>所</v>
      </c>
      <c r="AM1267" s="73" t="str">
        <f>IF($F1267="學生",VLOOKUP($H1267,系所名稱!$B$1:$D$122,3,FALSE),"非在校生")</f>
        <v>國企</v>
      </c>
      <c r="AN1267" s="74" t="str">
        <f t="shared" si="436"/>
        <v>國企所</v>
      </c>
      <c r="AO1267" s="74" t="str">
        <f t="shared" si="437"/>
        <v>國企所</v>
      </c>
    </row>
    <row r="1268" spans="1:41">
      <c r="A1268" s="78" t="s">
        <v>1763</v>
      </c>
      <c r="B1268" s="78" t="s">
        <v>105</v>
      </c>
      <c r="C1268" s="78" t="s">
        <v>106</v>
      </c>
      <c r="D1268" s="78" t="s">
        <v>38</v>
      </c>
      <c r="E1268" s="78" t="s">
        <v>107</v>
      </c>
      <c r="F1268" s="78" t="s">
        <v>23</v>
      </c>
      <c r="G1268" s="78" t="s">
        <v>24</v>
      </c>
      <c r="H1268" s="78" t="s">
        <v>40</v>
      </c>
      <c r="I1268" s="78" t="s">
        <v>50</v>
      </c>
      <c r="J1268" s="78">
        <v>921060797</v>
      </c>
      <c r="K1268" s="78" t="s">
        <v>108</v>
      </c>
      <c r="L1268" s="78" t="s">
        <v>28</v>
      </c>
      <c r="M1268" s="78" t="s">
        <v>30</v>
      </c>
      <c r="N1268" s="78">
        <f t="shared" si="438"/>
        <v>0</v>
      </c>
      <c r="O1268" s="78">
        <f t="shared" si="439"/>
        <v>1</v>
      </c>
      <c r="P1268" s="78" t="s">
        <v>29</v>
      </c>
      <c r="Q1268" s="78"/>
      <c r="R1268" s="78" t="s">
        <v>31</v>
      </c>
      <c r="S1268" s="78" t="s">
        <v>1764</v>
      </c>
      <c r="T1268" s="78" t="s">
        <v>110</v>
      </c>
      <c r="U1268" s="78">
        <f t="shared" si="440"/>
        <v>10</v>
      </c>
      <c r="V1268" s="78" t="s">
        <v>5002</v>
      </c>
      <c r="W1268" s="78" t="s">
        <v>5004</v>
      </c>
      <c r="X1268" s="25" t="s">
        <v>1567</v>
      </c>
      <c r="Y1268" s="78">
        <v>2</v>
      </c>
      <c r="Z1268" s="78">
        <v>107</v>
      </c>
      <c r="AA1268" s="78">
        <v>1</v>
      </c>
      <c r="AB1268" s="78">
        <v>1</v>
      </c>
      <c r="AC1268" s="78">
        <v>10</v>
      </c>
      <c r="AD1268" s="78"/>
      <c r="AE1268" s="74" t="str">
        <f t="shared" si="420"/>
        <v>r06724082潘政傑</v>
      </c>
      <c r="AF1268" s="74">
        <f t="shared" si="430"/>
        <v>0</v>
      </c>
      <c r="AG1268" s="74">
        <f t="shared" si="422"/>
        <v>1</v>
      </c>
      <c r="AH1268" s="74">
        <f t="shared" si="431"/>
        <v>10</v>
      </c>
      <c r="AI1268" s="74">
        <f t="shared" si="432"/>
        <v>0</v>
      </c>
      <c r="AJ1268" s="74">
        <f t="shared" si="433"/>
        <v>0</v>
      </c>
      <c r="AK1268" s="74">
        <f t="shared" si="434"/>
        <v>0</v>
      </c>
      <c r="AL1268" s="73" t="str">
        <f t="shared" si="435"/>
        <v>所</v>
      </c>
      <c r="AM1268" s="73" t="str">
        <f>IF($F1268="學生",VLOOKUP($H1268,系所名稱!$B$1:$D$122,3,FALSE),"非在校生")</f>
        <v>國企</v>
      </c>
      <c r="AN1268" s="74" t="str">
        <f t="shared" si="436"/>
        <v>國企所</v>
      </c>
      <c r="AO1268" s="74" t="str">
        <f t="shared" si="437"/>
        <v>國企所</v>
      </c>
    </row>
    <row r="1269" spans="1:41">
      <c r="A1269" s="78" t="s">
        <v>2143</v>
      </c>
      <c r="B1269" s="78" t="s">
        <v>105</v>
      </c>
      <c r="C1269" s="78" t="s">
        <v>106</v>
      </c>
      <c r="D1269" s="78" t="s">
        <v>38</v>
      </c>
      <c r="E1269" s="78" t="s">
        <v>107</v>
      </c>
      <c r="F1269" s="78" t="s">
        <v>23</v>
      </c>
      <c r="G1269" s="78" t="s">
        <v>24</v>
      </c>
      <c r="H1269" s="78" t="s">
        <v>40</v>
      </c>
      <c r="I1269" s="78" t="s">
        <v>50</v>
      </c>
      <c r="J1269" s="78">
        <v>921060797</v>
      </c>
      <c r="K1269" s="78" t="s">
        <v>108</v>
      </c>
      <c r="L1269" s="78" t="s">
        <v>28</v>
      </c>
      <c r="M1269" s="78" t="s">
        <v>30</v>
      </c>
      <c r="N1269" s="78">
        <f t="shared" si="438"/>
        <v>0</v>
      </c>
      <c r="O1269" s="78">
        <f t="shared" si="439"/>
        <v>1</v>
      </c>
      <c r="P1269" s="78" t="s">
        <v>29</v>
      </c>
      <c r="Q1269" s="78"/>
      <c r="R1269" s="78" t="s">
        <v>2021</v>
      </c>
      <c r="S1269" s="78" t="s">
        <v>109</v>
      </c>
      <c r="T1269" s="78" t="s">
        <v>110</v>
      </c>
      <c r="U1269" s="78">
        <f t="shared" si="440"/>
        <v>10</v>
      </c>
      <c r="V1269" s="78" t="s">
        <v>5002</v>
      </c>
      <c r="W1269" s="78" t="s">
        <v>5004</v>
      </c>
      <c r="X1269" s="25" t="s">
        <v>1996</v>
      </c>
      <c r="Y1269" s="78">
        <v>2</v>
      </c>
      <c r="Z1269" s="78">
        <v>107</v>
      </c>
      <c r="AA1269" s="78">
        <v>1</v>
      </c>
      <c r="AB1269" s="78">
        <v>1</v>
      </c>
      <c r="AC1269" s="78">
        <v>10</v>
      </c>
      <c r="AD1269" s="78" t="s">
        <v>29</v>
      </c>
      <c r="AE1269" s="74" t="str">
        <f t="shared" si="420"/>
        <v>r06724082潘政傑</v>
      </c>
      <c r="AF1269" s="74">
        <f t="shared" si="430"/>
        <v>0</v>
      </c>
      <c r="AG1269" s="74">
        <f t="shared" si="422"/>
        <v>1</v>
      </c>
      <c r="AH1269" s="74">
        <f t="shared" si="431"/>
        <v>10</v>
      </c>
      <c r="AI1269" s="74">
        <f t="shared" si="432"/>
        <v>0</v>
      </c>
      <c r="AJ1269" s="74">
        <f t="shared" si="433"/>
        <v>0</v>
      </c>
      <c r="AK1269" s="74">
        <f t="shared" si="434"/>
        <v>0</v>
      </c>
      <c r="AL1269" s="73" t="str">
        <f t="shared" si="435"/>
        <v>所</v>
      </c>
      <c r="AM1269" s="73" t="str">
        <f>IF($F1269="學生",VLOOKUP($H1269,系所名稱!$B$1:$D$122,3,FALSE),"非在校生")</f>
        <v>國企</v>
      </c>
      <c r="AN1269" s="74" t="str">
        <f t="shared" si="436"/>
        <v>國企所</v>
      </c>
      <c r="AO1269" s="74" t="str">
        <f t="shared" si="437"/>
        <v>國企所</v>
      </c>
    </row>
    <row r="1270" spans="1:41">
      <c r="A1270" s="78" t="s">
        <v>3155</v>
      </c>
      <c r="B1270" s="78" t="s">
        <v>105</v>
      </c>
      <c r="C1270" s="78" t="s">
        <v>106</v>
      </c>
      <c r="D1270" s="78" t="s">
        <v>38</v>
      </c>
      <c r="E1270" s="78" t="s">
        <v>107</v>
      </c>
      <c r="F1270" s="78" t="s">
        <v>23</v>
      </c>
      <c r="G1270" s="78" t="s">
        <v>24</v>
      </c>
      <c r="H1270" s="78" t="s">
        <v>40</v>
      </c>
      <c r="I1270" s="78" t="s">
        <v>50</v>
      </c>
      <c r="J1270" s="78">
        <v>921060797</v>
      </c>
      <c r="K1270" s="78" t="s">
        <v>108</v>
      </c>
      <c r="L1270" s="78" t="s">
        <v>28</v>
      </c>
      <c r="M1270" s="78" t="s">
        <v>30</v>
      </c>
      <c r="N1270" s="78">
        <f t="shared" si="438"/>
        <v>0</v>
      </c>
      <c r="O1270" s="78">
        <f t="shared" si="439"/>
        <v>1</v>
      </c>
      <c r="P1270" s="78" t="s">
        <v>29</v>
      </c>
      <c r="Q1270" s="78"/>
      <c r="R1270" s="78" t="s">
        <v>2775</v>
      </c>
      <c r="S1270" s="78" t="s">
        <v>109</v>
      </c>
      <c r="T1270" s="78" t="s">
        <v>110</v>
      </c>
      <c r="U1270" s="78">
        <f t="shared" si="440"/>
        <v>10</v>
      </c>
      <c r="V1270" s="78" t="s">
        <v>5002</v>
      </c>
      <c r="W1270" s="78" t="s">
        <v>5004</v>
      </c>
      <c r="X1270" s="25" t="s">
        <v>3292</v>
      </c>
      <c r="Y1270" s="78">
        <v>2</v>
      </c>
      <c r="Z1270" s="78">
        <v>107</v>
      </c>
      <c r="AA1270" s="78">
        <v>1</v>
      </c>
      <c r="AB1270" s="78">
        <v>1</v>
      </c>
      <c r="AC1270" s="78">
        <v>10</v>
      </c>
      <c r="AD1270" s="78" t="s">
        <v>29</v>
      </c>
      <c r="AE1270" s="74" t="str">
        <f t="shared" si="420"/>
        <v>r06724082潘政傑</v>
      </c>
      <c r="AF1270" s="74">
        <f t="shared" si="430"/>
        <v>0</v>
      </c>
      <c r="AG1270" s="74">
        <f t="shared" si="422"/>
        <v>1</v>
      </c>
      <c r="AH1270" s="74">
        <f t="shared" si="431"/>
        <v>10</v>
      </c>
      <c r="AI1270" s="74">
        <f t="shared" si="432"/>
        <v>0</v>
      </c>
      <c r="AJ1270" s="74">
        <f t="shared" si="433"/>
        <v>0</v>
      </c>
      <c r="AK1270" s="74">
        <f t="shared" si="434"/>
        <v>0</v>
      </c>
      <c r="AL1270" s="73" t="str">
        <f t="shared" si="435"/>
        <v>所</v>
      </c>
      <c r="AM1270" s="73" t="str">
        <f>IF($F1270="學生",VLOOKUP($H1270,系所名稱!$B$1:$D$122,3,FALSE),"非在校生")</f>
        <v>國企</v>
      </c>
      <c r="AN1270" s="74" t="str">
        <f t="shared" si="436"/>
        <v>國企所</v>
      </c>
      <c r="AO1270" s="74" t="str">
        <f t="shared" si="437"/>
        <v>國企所</v>
      </c>
    </row>
    <row r="1271" spans="1:41">
      <c r="A1271" s="78" t="s">
        <v>4139</v>
      </c>
      <c r="B1271" s="78" t="s">
        <v>105</v>
      </c>
      <c r="C1271" s="78" t="s">
        <v>106</v>
      </c>
      <c r="D1271" s="78" t="s">
        <v>38</v>
      </c>
      <c r="E1271" s="78" t="s">
        <v>107</v>
      </c>
      <c r="F1271" s="78" t="s">
        <v>23</v>
      </c>
      <c r="G1271" s="78" t="s">
        <v>24</v>
      </c>
      <c r="H1271" s="78" t="s">
        <v>40</v>
      </c>
      <c r="I1271" s="78" t="s">
        <v>50</v>
      </c>
      <c r="J1271" s="78">
        <v>921060797</v>
      </c>
      <c r="K1271" s="78" t="s">
        <v>108</v>
      </c>
      <c r="L1271" s="78" t="s">
        <v>28</v>
      </c>
      <c r="M1271" s="78" t="s">
        <v>30</v>
      </c>
      <c r="N1271" s="78">
        <f t="shared" si="438"/>
        <v>0</v>
      </c>
      <c r="O1271" s="78">
        <f t="shared" si="439"/>
        <v>1</v>
      </c>
      <c r="P1271" s="78" t="s">
        <v>29</v>
      </c>
      <c r="Q1271" s="78"/>
      <c r="R1271" s="78" t="s">
        <v>3588</v>
      </c>
      <c r="S1271" s="78" t="s">
        <v>826</v>
      </c>
      <c r="T1271" s="78" t="s">
        <v>110</v>
      </c>
      <c r="U1271" s="78">
        <f t="shared" si="440"/>
        <v>10</v>
      </c>
      <c r="V1271" s="78" t="s">
        <v>5002</v>
      </c>
      <c r="W1271" s="78" t="s">
        <v>5004</v>
      </c>
      <c r="X1271" s="25" t="s">
        <v>3816</v>
      </c>
      <c r="Y1271" s="78">
        <v>2</v>
      </c>
      <c r="Z1271" s="78">
        <v>107</v>
      </c>
      <c r="AA1271" s="78">
        <v>1</v>
      </c>
      <c r="AB1271" s="78">
        <v>1</v>
      </c>
      <c r="AC1271" s="78">
        <v>10</v>
      </c>
      <c r="AD1271" s="78" t="s">
        <v>29</v>
      </c>
      <c r="AE1271" s="74" t="str">
        <f t="shared" si="420"/>
        <v>r06724082潘政傑</v>
      </c>
      <c r="AF1271" s="74">
        <f t="shared" si="430"/>
        <v>0</v>
      </c>
      <c r="AG1271" s="74">
        <f t="shared" si="422"/>
        <v>1</v>
      </c>
      <c r="AH1271" s="74">
        <f t="shared" si="431"/>
        <v>10</v>
      </c>
      <c r="AI1271" s="74">
        <f t="shared" si="432"/>
        <v>0</v>
      </c>
      <c r="AJ1271" s="74">
        <f t="shared" si="433"/>
        <v>0</v>
      </c>
      <c r="AK1271" s="74">
        <f t="shared" si="434"/>
        <v>0</v>
      </c>
      <c r="AL1271" s="73" t="str">
        <f t="shared" si="435"/>
        <v>所</v>
      </c>
      <c r="AM1271" s="73" t="str">
        <f>IF($F1271="學生",VLOOKUP($H1271,系所名稱!$B$1:$D$122,3,FALSE),"非在校生")</f>
        <v>國企</v>
      </c>
      <c r="AN1271" s="74" t="str">
        <f t="shared" si="436"/>
        <v>國企所</v>
      </c>
      <c r="AO1271" s="74" t="str">
        <f t="shared" si="437"/>
        <v>國企所</v>
      </c>
    </row>
    <row r="1272" spans="1:41">
      <c r="A1272" s="78" t="s">
        <v>4951</v>
      </c>
      <c r="B1272" s="78" t="s">
        <v>105</v>
      </c>
      <c r="C1272" s="78" t="s">
        <v>106</v>
      </c>
      <c r="D1272" s="78" t="s">
        <v>38</v>
      </c>
      <c r="E1272" s="78" t="s">
        <v>107</v>
      </c>
      <c r="F1272" s="78" t="s">
        <v>23</v>
      </c>
      <c r="G1272" s="78" t="s">
        <v>24</v>
      </c>
      <c r="H1272" s="78" t="s">
        <v>40</v>
      </c>
      <c r="I1272" s="78" t="s">
        <v>50</v>
      </c>
      <c r="J1272" s="78">
        <v>921060797</v>
      </c>
      <c r="K1272" s="78" t="s">
        <v>108</v>
      </c>
      <c r="L1272" s="78" t="s">
        <v>28</v>
      </c>
      <c r="M1272" s="78" t="s">
        <v>30</v>
      </c>
      <c r="N1272" s="78" t="s">
        <v>4952</v>
      </c>
      <c r="O1272" s="78"/>
      <c r="P1272" s="78" t="s">
        <v>29</v>
      </c>
      <c r="Q1272" s="78"/>
      <c r="R1272" s="78" t="s">
        <v>283</v>
      </c>
      <c r="S1272" s="78" t="s">
        <v>1812</v>
      </c>
      <c r="T1272" s="78" t="s">
        <v>110</v>
      </c>
      <c r="U1272" s="78">
        <v>6</v>
      </c>
      <c r="V1272" s="78" t="s">
        <v>5002</v>
      </c>
      <c r="W1272" s="78" t="s">
        <v>5004</v>
      </c>
      <c r="X1272" s="25" t="s">
        <v>4981</v>
      </c>
      <c r="Y1272" s="78">
        <v>2</v>
      </c>
      <c r="Z1272" s="78">
        <v>107</v>
      </c>
      <c r="AA1272" s="78">
        <v>1</v>
      </c>
      <c r="AB1272" s="78">
        <v>1</v>
      </c>
      <c r="AC1272" s="78">
        <v>10</v>
      </c>
      <c r="AD1272" s="78" t="s">
        <v>29</v>
      </c>
      <c r="AE1272" s="74" t="str">
        <f t="shared" si="420"/>
        <v>r06724082潘政傑</v>
      </c>
      <c r="AF1272" s="74">
        <f t="shared" si="430"/>
        <v>0</v>
      </c>
      <c r="AG1272" s="74">
        <f t="shared" si="422"/>
        <v>1</v>
      </c>
      <c r="AH1272" s="74">
        <f t="shared" si="431"/>
        <v>10</v>
      </c>
      <c r="AI1272" s="74">
        <f t="shared" si="432"/>
        <v>0</v>
      </c>
      <c r="AJ1272" s="74">
        <f t="shared" si="433"/>
        <v>0</v>
      </c>
      <c r="AK1272" s="74">
        <f t="shared" si="434"/>
        <v>0</v>
      </c>
      <c r="AL1272" s="73" t="str">
        <f t="shared" si="435"/>
        <v>所</v>
      </c>
      <c r="AM1272" s="73" t="str">
        <f>IF($F1272="學生",VLOOKUP($H1272,系所名稱!$B$1:$D$122,3,FALSE),"非在校生")</f>
        <v>國企</v>
      </c>
      <c r="AN1272" s="74" t="str">
        <f t="shared" si="436"/>
        <v>國企所</v>
      </c>
      <c r="AO1272" s="74" t="str">
        <f t="shared" si="437"/>
        <v>國企所</v>
      </c>
    </row>
    <row r="1273" spans="1:41">
      <c r="A1273" s="78" t="s">
        <v>5250</v>
      </c>
      <c r="B1273" s="78" t="s">
        <v>105</v>
      </c>
      <c r="C1273" s="78" t="s">
        <v>106</v>
      </c>
      <c r="D1273" s="78" t="s">
        <v>38</v>
      </c>
      <c r="E1273" s="78" t="s">
        <v>107</v>
      </c>
      <c r="F1273" s="78" t="s">
        <v>23</v>
      </c>
      <c r="G1273" s="78" t="s">
        <v>24</v>
      </c>
      <c r="H1273" s="78" t="s">
        <v>40</v>
      </c>
      <c r="I1273" s="78" t="s">
        <v>50</v>
      </c>
      <c r="J1273" s="78">
        <v>921060797</v>
      </c>
      <c r="K1273" s="78" t="s">
        <v>108</v>
      </c>
      <c r="L1273" s="78" t="s">
        <v>28</v>
      </c>
      <c r="M1273" s="78" t="s">
        <v>30</v>
      </c>
      <c r="N1273" s="78" t="s">
        <v>4952</v>
      </c>
      <c r="O1273" s="78"/>
      <c r="P1273" s="78" t="s">
        <v>29</v>
      </c>
      <c r="Q1273" s="78"/>
      <c r="R1273" s="78" t="s">
        <v>5293</v>
      </c>
      <c r="S1273" s="78" t="s">
        <v>1812</v>
      </c>
      <c r="T1273" s="78" t="s">
        <v>110</v>
      </c>
      <c r="U1273" s="78">
        <v>6</v>
      </c>
      <c r="V1273" s="78" t="s">
        <v>5294</v>
      </c>
      <c r="W1273" s="78" t="s">
        <v>5295</v>
      </c>
      <c r="X1273" s="25" t="s">
        <v>5296</v>
      </c>
      <c r="Y1273" s="78">
        <v>2</v>
      </c>
      <c r="Z1273" s="78">
        <v>107</v>
      </c>
      <c r="AA1273" s="78">
        <v>1</v>
      </c>
      <c r="AB1273" s="78">
        <v>1</v>
      </c>
      <c r="AC1273" s="78">
        <v>10</v>
      </c>
      <c r="AD1273" s="78" t="s">
        <v>29</v>
      </c>
      <c r="AE1273" s="74" t="str">
        <f t="shared" si="420"/>
        <v>r06724082潘政傑</v>
      </c>
      <c r="AF1273" s="74">
        <f t="shared" si="430"/>
        <v>0</v>
      </c>
      <c r="AG1273" s="74">
        <f t="shared" si="422"/>
        <v>1</v>
      </c>
      <c r="AH1273" s="74">
        <f t="shared" si="431"/>
        <v>10</v>
      </c>
      <c r="AI1273" s="74">
        <f t="shared" si="432"/>
        <v>0</v>
      </c>
      <c r="AJ1273" s="74">
        <f t="shared" si="433"/>
        <v>0</v>
      </c>
      <c r="AK1273" s="74">
        <f t="shared" si="434"/>
        <v>0</v>
      </c>
      <c r="AL1273" s="73" t="str">
        <f t="shared" si="435"/>
        <v>所</v>
      </c>
      <c r="AM1273" s="73" t="str">
        <f>IF($F1273="學生",VLOOKUP($H1273,系所名稱!$B$1:$D$122,3,FALSE),"非在校生")</f>
        <v>國企</v>
      </c>
      <c r="AN1273" s="74" t="str">
        <f t="shared" si="436"/>
        <v>國企所</v>
      </c>
      <c r="AO1273" s="74" t="str">
        <f t="shared" si="437"/>
        <v>國企所</v>
      </c>
    </row>
    <row r="1274" spans="1:41">
      <c r="A1274" s="78" t="s">
        <v>5678</v>
      </c>
      <c r="B1274" s="78" t="s">
        <v>105</v>
      </c>
      <c r="C1274" s="78" t="s">
        <v>106</v>
      </c>
      <c r="D1274" s="78" t="s">
        <v>38</v>
      </c>
      <c r="E1274" s="78" t="s">
        <v>107</v>
      </c>
      <c r="F1274" s="78" t="s">
        <v>23</v>
      </c>
      <c r="G1274" s="78" t="s">
        <v>24</v>
      </c>
      <c r="H1274" s="78" t="s">
        <v>40</v>
      </c>
      <c r="I1274" s="78" t="s">
        <v>50</v>
      </c>
      <c r="J1274" s="78">
        <v>921060797</v>
      </c>
      <c r="K1274" s="78" t="s">
        <v>108</v>
      </c>
      <c r="L1274" s="78" t="s">
        <v>28</v>
      </c>
      <c r="M1274" s="78" t="s">
        <v>30</v>
      </c>
      <c r="N1274" s="78" t="s">
        <v>4952</v>
      </c>
      <c r="O1274" s="78"/>
      <c r="P1274" s="78" t="s">
        <v>29</v>
      </c>
      <c r="Q1274" s="78"/>
      <c r="R1274" s="78" t="s">
        <v>31</v>
      </c>
      <c r="S1274" s="78" t="s">
        <v>1812</v>
      </c>
      <c r="T1274" s="78" t="s">
        <v>110</v>
      </c>
      <c r="U1274" s="78">
        <v>6</v>
      </c>
      <c r="V1274" s="78" t="s">
        <v>719</v>
      </c>
      <c r="W1274" s="78" t="s">
        <v>5004</v>
      </c>
      <c r="X1274" s="25" t="s">
        <v>5679</v>
      </c>
      <c r="Y1274" s="78">
        <v>2</v>
      </c>
      <c r="Z1274" s="78">
        <v>107</v>
      </c>
      <c r="AA1274" s="78">
        <v>1</v>
      </c>
      <c r="AB1274" s="78">
        <v>1</v>
      </c>
      <c r="AC1274" s="78">
        <v>10</v>
      </c>
      <c r="AD1274" s="78" t="s">
        <v>29</v>
      </c>
      <c r="AE1274" s="74" t="str">
        <f t="shared" si="420"/>
        <v>r06724082潘政傑</v>
      </c>
      <c r="AF1274" s="74">
        <f t="shared" si="430"/>
        <v>0</v>
      </c>
      <c r="AG1274" s="74">
        <f t="shared" si="422"/>
        <v>1</v>
      </c>
      <c r="AH1274" s="74">
        <f t="shared" si="431"/>
        <v>10</v>
      </c>
      <c r="AI1274" s="74">
        <f t="shared" si="432"/>
        <v>0</v>
      </c>
      <c r="AJ1274" s="74">
        <f t="shared" si="433"/>
        <v>0</v>
      </c>
      <c r="AK1274" s="74">
        <f t="shared" si="434"/>
        <v>0</v>
      </c>
      <c r="AL1274" s="73" t="str">
        <f t="shared" si="435"/>
        <v>所</v>
      </c>
      <c r="AM1274" s="73" t="str">
        <f>IF($F1274="學生",VLOOKUP($H1274,系所名稱!$B$1:$D$122,3,FALSE),"非在校生")</f>
        <v>國企</v>
      </c>
      <c r="AN1274" s="74" t="str">
        <f t="shared" si="436"/>
        <v>國企所</v>
      </c>
      <c r="AO1274" s="74" t="str">
        <f t="shared" si="437"/>
        <v>國企所</v>
      </c>
    </row>
    <row r="1275" spans="1:41">
      <c r="A1275" s="78" t="s">
        <v>6310</v>
      </c>
      <c r="B1275" s="78" t="s">
        <v>105</v>
      </c>
      <c r="C1275" s="78" t="s">
        <v>106</v>
      </c>
      <c r="D1275" s="78" t="s">
        <v>38</v>
      </c>
      <c r="E1275" s="78" t="s">
        <v>107</v>
      </c>
      <c r="F1275" s="78" t="s">
        <v>23</v>
      </c>
      <c r="G1275" s="78" t="s">
        <v>24</v>
      </c>
      <c r="H1275" s="78" t="s">
        <v>40</v>
      </c>
      <c r="I1275" s="78" t="s">
        <v>50</v>
      </c>
      <c r="J1275" s="78">
        <v>921060797</v>
      </c>
      <c r="K1275" s="78" t="s">
        <v>108</v>
      </c>
      <c r="L1275" s="78" t="s">
        <v>28</v>
      </c>
      <c r="M1275" s="78" t="s">
        <v>30</v>
      </c>
      <c r="N1275" s="78" t="s">
        <v>4952</v>
      </c>
      <c r="O1275" s="78"/>
      <c r="P1275" s="78" t="s">
        <v>29</v>
      </c>
      <c r="Q1275" s="78"/>
      <c r="R1275" s="78" t="s">
        <v>5919</v>
      </c>
      <c r="S1275" s="78" t="s">
        <v>109</v>
      </c>
      <c r="T1275" s="78" t="s">
        <v>110</v>
      </c>
      <c r="U1275" s="78">
        <v>6</v>
      </c>
      <c r="V1275" s="78" t="s">
        <v>5002</v>
      </c>
      <c r="W1275" s="78" t="s">
        <v>6687</v>
      </c>
      <c r="X1275" s="25" t="s">
        <v>6695</v>
      </c>
      <c r="Y1275" s="78">
        <v>2</v>
      </c>
      <c r="Z1275" s="78">
        <v>107</v>
      </c>
      <c r="AA1275" s="78">
        <v>1</v>
      </c>
      <c r="AB1275" s="78">
        <v>1</v>
      </c>
      <c r="AC1275" s="78">
        <v>10</v>
      </c>
      <c r="AD1275" s="78" t="s">
        <v>29</v>
      </c>
      <c r="AE1275" s="74" t="str">
        <f t="shared" si="420"/>
        <v>r06724082潘政傑</v>
      </c>
      <c r="AF1275" s="74">
        <f t="shared" si="430"/>
        <v>0</v>
      </c>
      <c r="AG1275" s="74">
        <f t="shared" si="422"/>
        <v>1</v>
      </c>
      <c r="AH1275" s="74">
        <f t="shared" si="431"/>
        <v>10</v>
      </c>
      <c r="AI1275" s="74">
        <f t="shared" si="432"/>
        <v>0</v>
      </c>
      <c r="AJ1275" s="74">
        <f t="shared" si="433"/>
        <v>0</v>
      </c>
      <c r="AK1275" s="74">
        <f t="shared" si="434"/>
        <v>0</v>
      </c>
      <c r="AL1275" s="73" t="str">
        <f t="shared" si="435"/>
        <v>所</v>
      </c>
      <c r="AM1275" s="73" t="str">
        <f>IF($F1275="學生",VLOOKUP($H1275,系所名稱!$B$1:$D$122,3,FALSE),"非在校生")</f>
        <v>國企</v>
      </c>
      <c r="AN1275" s="74" t="str">
        <f t="shared" si="436"/>
        <v>國企所</v>
      </c>
      <c r="AO1275" s="74" t="str">
        <f t="shared" si="437"/>
        <v>國企所</v>
      </c>
    </row>
    <row r="1276" spans="1:41">
      <c r="A1276" s="78" t="s">
        <v>6407</v>
      </c>
      <c r="B1276" s="78" t="s">
        <v>105</v>
      </c>
      <c r="C1276" s="78" t="s">
        <v>106</v>
      </c>
      <c r="D1276" s="78" t="s">
        <v>38</v>
      </c>
      <c r="E1276" s="78" t="s">
        <v>107</v>
      </c>
      <c r="F1276" s="78" t="s">
        <v>23</v>
      </c>
      <c r="G1276" s="78" t="s">
        <v>24</v>
      </c>
      <c r="H1276" s="78" t="s">
        <v>40</v>
      </c>
      <c r="I1276" s="78" t="s">
        <v>50</v>
      </c>
      <c r="J1276" s="78">
        <v>921060797</v>
      </c>
      <c r="K1276" s="78" t="s">
        <v>108</v>
      </c>
      <c r="L1276" s="78" t="s">
        <v>28</v>
      </c>
      <c r="M1276" s="78" t="s">
        <v>30</v>
      </c>
      <c r="N1276" s="78" t="s">
        <v>4952</v>
      </c>
      <c r="O1276" s="78"/>
      <c r="P1276" s="78" t="s">
        <v>29</v>
      </c>
      <c r="Q1276" s="78"/>
      <c r="R1276" s="78" t="s">
        <v>5919</v>
      </c>
      <c r="S1276" s="78" t="s">
        <v>1764</v>
      </c>
      <c r="T1276" s="78" t="s">
        <v>110</v>
      </c>
      <c r="U1276" s="78">
        <v>6</v>
      </c>
      <c r="V1276" s="78" t="s">
        <v>5002</v>
      </c>
      <c r="W1276" s="78" t="s">
        <v>6687</v>
      </c>
      <c r="X1276" s="25" t="s">
        <v>6700</v>
      </c>
      <c r="Y1276" s="78">
        <v>2</v>
      </c>
      <c r="Z1276" s="78">
        <v>107</v>
      </c>
      <c r="AA1276" s="78">
        <v>1</v>
      </c>
      <c r="AB1276" s="78">
        <v>1</v>
      </c>
      <c r="AC1276" s="78">
        <v>10</v>
      </c>
      <c r="AD1276" s="78" t="s">
        <v>29</v>
      </c>
      <c r="AE1276" s="74" t="str">
        <f t="shared" si="420"/>
        <v>r06724082潘政傑</v>
      </c>
      <c r="AF1276" s="74">
        <f t="shared" si="430"/>
        <v>0</v>
      </c>
      <c r="AG1276" s="74">
        <f t="shared" si="422"/>
        <v>1</v>
      </c>
      <c r="AH1276" s="74">
        <f t="shared" si="431"/>
        <v>10</v>
      </c>
      <c r="AI1276" s="74">
        <f t="shared" si="432"/>
        <v>0</v>
      </c>
      <c r="AJ1276" s="74">
        <f t="shared" si="433"/>
        <v>0</v>
      </c>
      <c r="AK1276" s="74">
        <f t="shared" si="434"/>
        <v>0</v>
      </c>
      <c r="AL1276" s="73" t="str">
        <f t="shared" si="435"/>
        <v>所</v>
      </c>
      <c r="AM1276" s="73" t="str">
        <f>IF($F1276="學生",VLOOKUP($H1276,系所名稱!$B$1:$D$122,3,FALSE),"非在校生")</f>
        <v>國企</v>
      </c>
      <c r="AN1276" s="74" t="str">
        <f t="shared" si="436"/>
        <v>國企所</v>
      </c>
      <c r="AO1276" s="74" t="str">
        <f t="shared" si="437"/>
        <v>國企所</v>
      </c>
    </row>
    <row r="1277" spans="1:41">
      <c r="A1277" s="78" t="s">
        <v>6578</v>
      </c>
      <c r="B1277" s="78" t="s">
        <v>105</v>
      </c>
      <c r="C1277" s="78" t="s">
        <v>106</v>
      </c>
      <c r="D1277" s="78" t="s">
        <v>38</v>
      </c>
      <c r="E1277" s="78" t="s">
        <v>107</v>
      </c>
      <c r="F1277" s="78" t="s">
        <v>23</v>
      </c>
      <c r="G1277" s="78" t="s">
        <v>24</v>
      </c>
      <c r="H1277" s="78" t="s">
        <v>40</v>
      </c>
      <c r="I1277" s="78" t="s">
        <v>50</v>
      </c>
      <c r="J1277" s="78">
        <v>921060797</v>
      </c>
      <c r="K1277" s="78" t="s">
        <v>108</v>
      </c>
      <c r="L1277" s="78" t="s">
        <v>28</v>
      </c>
      <c r="M1277" s="78" t="s">
        <v>29</v>
      </c>
      <c r="N1277" s="78" t="s">
        <v>4952</v>
      </c>
      <c r="O1277" s="78"/>
      <c r="P1277" s="78" t="s">
        <v>29</v>
      </c>
      <c r="Q1277" s="78"/>
      <c r="R1277" s="78" t="s">
        <v>5919</v>
      </c>
      <c r="S1277" s="78" t="s">
        <v>1764</v>
      </c>
      <c r="T1277" s="78" t="s">
        <v>110</v>
      </c>
      <c r="U1277" s="78">
        <v>6</v>
      </c>
      <c r="V1277" s="78" t="s">
        <v>5002</v>
      </c>
      <c r="W1277" s="78" t="s">
        <v>6687</v>
      </c>
      <c r="X1277" s="25" t="s">
        <v>6702</v>
      </c>
      <c r="Y1277" s="78">
        <v>2</v>
      </c>
      <c r="Z1277" s="78">
        <v>10</v>
      </c>
      <c r="AA1277" s="78">
        <v>1</v>
      </c>
      <c r="AB1277" s="78">
        <v>107</v>
      </c>
      <c r="AC1277" s="78">
        <v>10</v>
      </c>
      <c r="AD1277" s="78" t="s">
        <v>29</v>
      </c>
      <c r="AE1277" s="74" t="str">
        <f t="shared" si="420"/>
        <v>r06724082潘政傑</v>
      </c>
      <c r="AF1277" s="74">
        <f t="shared" si="430"/>
        <v>0</v>
      </c>
      <c r="AG1277" s="74">
        <f t="shared" si="422"/>
        <v>1</v>
      </c>
      <c r="AH1277" s="74">
        <f t="shared" si="431"/>
        <v>10</v>
      </c>
      <c r="AI1277" s="74">
        <f t="shared" si="432"/>
        <v>0</v>
      </c>
      <c r="AJ1277" s="74">
        <f t="shared" si="433"/>
        <v>0</v>
      </c>
      <c r="AK1277" s="74">
        <f t="shared" si="434"/>
        <v>0</v>
      </c>
      <c r="AL1277" s="73" t="str">
        <f t="shared" si="435"/>
        <v>所</v>
      </c>
      <c r="AM1277" s="73" t="str">
        <f>IF($F1277="學生",VLOOKUP($H1277,系所名稱!$B$1:$D$122,3,FALSE),"非在校生")</f>
        <v>國企</v>
      </c>
      <c r="AN1277" s="74" t="str">
        <f t="shared" si="436"/>
        <v>國企所</v>
      </c>
      <c r="AO1277" s="74" t="str">
        <f t="shared" si="437"/>
        <v>國企所</v>
      </c>
    </row>
    <row r="1278" spans="1:41">
      <c r="A1278" s="78" t="s">
        <v>3434</v>
      </c>
      <c r="B1278" s="78" t="s">
        <v>3435</v>
      </c>
      <c r="C1278" s="78" t="s">
        <v>3436</v>
      </c>
      <c r="D1278" s="78" t="s">
        <v>21</v>
      </c>
      <c r="E1278" s="78" t="s">
        <v>3437</v>
      </c>
      <c r="F1278" s="78" t="s">
        <v>3179</v>
      </c>
      <c r="G1278" s="78"/>
      <c r="H1278" s="78" t="s">
        <v>3438</v>
      </c>
      <c r="I1278" s="78" t="s">
        <v>3181</v>
      </c>
      <c r="J1278" s="78">
        <v>988148925</v>
      </c>
      <c r="K1278" s="78" t="s">
        <v>3439</v>
      </c>
      <c r="L1278" s="78" t="s">
        <v>28</v>
      </c>
      <c r="M1278" s="78" t="s">
        <v>30</v>
      </c>
      <c r="N1278" s="78">
        <f>IF($R1278="網路報名",IF($P1278="否",1,0),0)</f>
        <v>1</v>
      </c>
      <c r="O1278" s="78">
        <f>IF($R1278="網路報名",IF($P1278="是",1,0),0)</f>
        <v>0</v>
      </c>
      <c r="P1278" s="78" t="s">
        <v>30</v>
      </c>
      <c r="Q1278" s="78"/>
      <c r="R1278" s="78" t="s">
        <v>31</v>
      </c>
      <c r="S1278" s="78" t="s">
        <v>3440</v>
      </c>
      <c r="T1278" s="78" t="s">
        <v>3441</v>
      </c>
      <c r="U1278" s="78">
        <f>IF($R1278="志工",$AC1278*2,IF($R1278="網路報名",$AC1278,0))</f>
        <v>10</v>
      </c>
      <c r="V1278" s="78" t="s">
        <v>3310</v>
      </c>
      <c r="W1278" s="78" t="s">
        <v>5006</v>
      </c>
      <c r="X1278" s="25" t="s">
        <v>5003</v>
      </c>
      <c r="Y1278" s="78">
        <v>2</v>
      </c>
      <c r="Z1278" s="78">
        <v>107</v>
      </c>
      <c r="AA1278" s="78">
        <v>1</v>
      </c>
      <c r="AB1278" s="78">
        <v>1</v>
      </c>
      <c r="AC1278" s="78">
        <v>10</v>
      </c>
      <c r="AD1278" s="78" t="s">
        <v>3426</v>
      </c>
      <c r="AE1278" s="74" t="str">
        <f t="shared" si="420"/>
        <v>hannahpan潘瑀涵</v>
      </c>
      <c r="AF1278" s="74">
        <f t="shared" si="430"/>
        <v>1</v>
      </c>
      <c r="AG1278" s="74">
        <f t="shared" si="422"/>
        <v>0</v>
      </c>
      <c r="AH1278" s="74">
        <f t="shared" si="431"/>
        <v>0</v>
      </c>
      <c r="AI1278" s="74">
        <f t="shared" si="432"/>
        <v>1</v>
      </c>
      <c r="AJ1278" s="74">
        <f t="shared" si="433"/>
        <v>0</v>
      </c>
      <c r="AK1278" s="74">
        <f t="shared" si="434"/>
        <v>0</v>
      </c>
      <c r="AL1278" s="73" t="str">
        <f t="shared" si="435"/>
        <v>其他</v>
      </c>
      <c r="AM1278" s="73" t="str">
        <f>IF($F1278="學生",VLOOKUP($H1278,系所名稱!$B$1:$D$122,3,FALSE),"非在校生")</f>
        <v>非在校生</v>
      </c>
      <c r="AN1278" s="74" t="str">
        <f t="shared" si="436"/>
        <v>其他</v>
      </c>
      <c r="AO1278" s="74" t="str">
        <f t="shared" si="437"/>
        <v>其他</v>
      </c>
    </row>
    <row r="1279" spans="1:41">
      <c r="A1279" s="78"/>
      <c r="B1279" s="78" t="s">
        <v>5204</v>
      </c>
      <c r="C1279" s="78"/>
      <c r="D1279" s="78"/>
      <c r="E1279" s="78"/>
      <c r="F1279" s="78" t="s">
        <v>5235</v>
      </c>
      <c r="G1279" s="78" t="s">
        <v>5240</v>
      </c>
      <c r="H1279" s="78"/>
      <c r="I1279" s="78" t="s">
        <v>5243</v>
      </c>
      <c r="J1279" s="78"/>
      <c r="K1279" s="78"/>
      <c r="L1279" s="78"/>
      <c r="M1279" s="78"/>
      <c r="N1279" s="78"/>
      <c r="O1279" s="78"/>
      <c r="P1279" s="78" t="s">
        <v>29</v>
      </c>
      <c r="Q1279" s="78"/>
      <c r="R1279" s="78" t="s">
        <v>5008</v>
      </c>
      <c r="S1279" s="78"/>
      <c r="T1279" s="78" t="s">
        <v>2767</v>
      </c>
      <c r="U1279" s="78"/>
      <c r="V1279" s="78" t="s">
        <v>5232</v>
      </c>
      <c r="W1279" s="78" t="s">
        <v>5233</v>
      </c>
      <c r="X1279" s="25" t="s">
        <v>5234</v>
      </c>
      <c r="Y1279" s="78">
        <v>2</v>
      </c>
      <c r="Z1279" s="78">
        <v>107</v>
      </c>
      <c r="AA1279" s="78">
        <v>1</v>
      </c>
      <c r="AB1279" s="78">
        <v>0</v>
      </c>
      <c r="AC1279" s="78">
        <v>0</v>
      </c>
      <c r="AD1279" s="78"/>
      <c r="AE1279" s="74" t="str">
        <f t="shared" si="420"/>
        <v>其他潘詩天</v>
      </c>
      <c r="AF1279" s="74">
        <f t="shared" si="430"/>
        <v>0</v>
      </c>
      <c r="AG1279" s="74">
        <f t="shared" si="422"/>
        <v>1</v>
      </c>
      <c r="AH1279" s="74">
        <f t="shared" si="431"/>
        <v>0</v>
      </c>
      <c r="AI1279" s="74">
        <f t="shared" si="432"/>
        <v>0</v>
      </c>
      <c r="AJ1279" s="74">
        <f t="shared" si="433"/>
        <v>0</v>
      </c>
      <c r="AK1279" s="74">
        <f t="shared" si="434"/>
        <v>0</v>
      </c>
      <c r="AL1279" s="73" t="str">
        <f t="shared" si="435"/>
        <v>其他</v>
      </c>
      <c r="AM1279" s="73" t="str">
        <f>IF($F1279="學生",VLOOKUP($H1279,系所名稱!$B$1:$D$122,3,FALSE),"非在校生")</f>
        <v>非在校生</v>
      </c>
      <c r="AN1279" s="74" t="str">
        <f t="shared" si="436"/>
        <v>其他</v>
      </c>
      <c r="AO1279" s="74" t="str">
        <f t="shared" si="437"/>
        <v>其他</v>
      </c>
    </row>
    <row r="1280" spans="1:41">
      <c r="A1280" s="78" t="s">
        <v>1493</v>
      </c>
      <c r="B1280" s="78" t="s">
        <v>1494</v>
      </c>
      <c r="C1280" s="78" t="s">
        <v>1495</v>
      </c>
      <c r="D1280" s="78" t="s">
        <v>38</v>
      </c>
      <c r="E1280" s="78" t="s">
        <v>1496</v>
      </c>
      <c r="F1280" s="78" t="s">
        <v>23</v>
      </c>
      <c r="G1280" s="78" t="s">
        <v>24</v>
      </c>
      <c r="H1280" s="78" t="s">
        <v>25</v>
      </c>
      <c r="I1280" s="78" t="s">
        <v>50</v>
      </c>
      <c r="J1280" s="78">
        <v>905510690</v>
      </c>
      <c r="K1280" s="78" t="s">
        <v>1497</v>
      </c>
      <c r="L1280" s="78" t="s">
        <v>28</v>
      </c>
      <c r="M1280" s="78" t="s">
        <v>30</v>
      </c>
      <c r="N1280" s="78">
        <f t="shared" ref="N1280:N1287" si="441">IF($R1280="網路報名",IF($P1280="否",1,0),0)</f>
        <v>0</v>
      </c>
      <c r="O1280" s="78">
        <f t="shared" ref="O1280:O1287" si="442">IF($R1280="網路報名",IF($P1280="是",1,0),0)</f>
        <v>1</v>
      </c>
      <c r="P1280" s="78" t="s">
        <v>29</v>
      </c>
      <c r="Q1280" s="78"/>
      <c r="R1280" s="78" t="s">
        <v>31</v>
      </c>
      <c r="S1280" s="78" t="s">
        <v>1498</v>
      </c>
      <c r="T1280" s="78" t="s">
        <v>1499</v>
      </c>
      <c r="U1280" s="78">
        <f t="shared" ref="U1280:U1287" si="443">IF($R1280="志工",$AC1280*2,IF($R1280="網路報名",$AC1280,0))</f>
        <v>10</v>
      </c>
      <c r="V1280" s="78" t="s">
        <v>5002</v>
      </c>
      <c r="W1280" s="78" t="s">
        <v>5004</v>
      </c>
      <c r="X1280" s="25" t="s">
        <v>1285</v>
      </c>
      <c r="Y1280" s="78">
        <v>2</v>
      </c>
      <c r="Z1280" s="78">
        <v>107</v>
      </c>
      <c r="AA1280" s="78">
        <v>1</v>
      </c>
      <c r="AB1280" s="78">
        <v>1</v>
      </c>
      <c r="AC1280" s="78">
        <v>10</v>
      </c>
      <c r="AD1280" s="78" t="s">
        <v>29</v>
      </c>
      <c r="AE1280" s="74" t="str">
        <f t="shared" si="420"/>
        <v>r07741044蔡元鈞</v>
      </c>
      <c r="AF1280" s="74">
        <f t="shared" si="430"/>
        <v>0</v>
      </c>
      <c r="AG1280" s="74">
        <f t="shared" si="422"/>
        <v>1</v>
      </c>
      <c r="AH1280" s="74">
        <f t="shared" si="431"/>
        <v>10</v>
      </c>
      <c r="AI1280" s="74">
        <f t="shared" si="432"/>
        <v>0</v>
      </c>
      <c r="AJ1280" s="74">
        <f t="shared" si="433"/>
        <v>0</v>
      </c>
      <c r="AK1280" s="74">
        <f t="shared" si="434"/>
        <v>0</v>
      </c>
      <c r="AL1280" s="73" t="str">
        <f t="shared" si="435"/>
        <v>所</v>
      </c>
      <c r="AM1280" s="73" t="str">
        <f>IF($F1280="學生",VLOOKUP($H1280,系所名稱!$B$1:$D$122,3,FALSE),"非在校生")</f>
        <v>商研</v>
      </c>
      <c r="AN1280" s="74" t="str">
        <f t="shared" si="436"/>
        <v>商研所</v>
      </c>
      <c r="AO1280" s="74" t="str">
        <f t="shared" si="437"/>
        <v>商研所</v>
      </c>
    </row>
    <row r="1281" spans="1:41">
      <c r="A1281" s="78" t="s">
        <v>2102</v>
      </c>
      <c r="B1281" s="78" t="s">
        <v>1494</v>
      </c>
      <c r="C1281" s="78" t="s">
        <v>1495</v>
      </c>
      <c r="D1281" s="78" t="s">
        <v>38</v>
      </c>
      <c r="E1281" s="78" t="s">
        <v>1496</v>
      </c>
      <c r="F1281" s="78" t="s">
        <v>23</v>
      </c>
      <c r="G1281" s="78" t="s">
        <v>24</v>
      </c>
      <c r="H1281" s="78" t="s">
        <v>25</v>
      </c>
      <c r="I1281" s="78" t="s">
        <v>50</v>
      </c>
      <c r="J1281" s="78">
        <v>905510690</v>
      </c>
      <c r="K1281" s="78" t="s">
        <v>1497</v>
      </c>
      <c r="L1281" s="78" t="s">
        <v>28</v>
      </c>
      <c r="M1281" s="78" t="s">
        <v>30</v>
      </c>
      <c r="N1281" s="78">
        <f t="shared" si="441"/>
        <v>1</v>
      </c>
      <c r="O1281" s="78">
        <f t="shared" si="442"/>
        <v>0</v>
      </c>
      <c r="P1281" s="78" t="s">
        <v>30</v>
      </c>
      <c r="Q1281" s="78"/>
      <c r="R1281" s="78" t="s">
        <v>2017</v>
      </c>
      <c r="S1281" s="78" t="s">
        <v>1498</v>
      </c>
      <c r="T1281" s="78" t="s">
        <v>1499</v>
      </c>
      <c r="U1281" s="78">
        <f t="shared" si="443"/>
        <v>10</v>
      </c>
      <c r="V1281" s="78" t="s">
        <v>5002</v>
      </c>
      <c r="W1281" s="78" t="s">
        <v>5004</v>
      </c>
      <c r="X1281" s="25" t="s">
        <v>1996</v>
      </c>
      <c r="Y1281" s="78">
        <v>2</v>
      </c>
      <c r="Z1281" s="78">
        <v>107</v>
      </c>
      <c r="AA1281" s="78">
        <v>1</v>
      </c>
      <c r="AB1281" s="78">
        <v>1</v>
      </c>
      <c r="AC1281" s="78">
        <v>10</v>
      </c>
      <c r="AD1281" s="78" t="s">
        <v>29</v>
      </c>
      <c r="AE1281" s="74" t="str">
        <f t="shared" si="420"/>
        <v>r07741044蔡元鈞</v>
      </c>
      <c r="AF1281" s="74">
        <f t="shared" si="430"/>
        <v>1</v>
      </c>
      <c r="AG1281" s="74">
        <f t="shared" si="422"/>
        <v>0</v>
      </c>
      <c r="AH1281" s="74">
        <f t="shared" si="431"/>
        <v>0</v>
      </c>
      <c r="AI1281" s="74">
        <f t="shared" si="432"/>
        <v>1</v>
      </c>
      <c r="AJ1281" s="74">
        <f t="shared" si="433"/>
        <v>0</v>
      </c>
      <c r="AK1281" s="74">
        <f t="shared" si="434"/>
        <v>0</v>
      </c>
      <c r="AL1281" s="73" t="str">
        <f t="shared" si="435"/>
        <v>所</v>
      </c>
      <c r="AM1281" s="73" t="str">
        <f>IF($F1281="學生",VLOOKUP($H1281,系所名稱!$B$1:$D$122,3,FALSE),"非在校生")</f>
        <v>商研</v>
      </c>
      <c r="AN1281" s="74" t="str">
        <f t="shared" si="436"/>
        <v>商研所</v>
      </c>
      <c r="AO1281" s="74" t="str">
        <f t="shared" si="437"/>
        <v>商研所</v>
      </c>
    </row>
    <row r="1282" spans="1:41">
      <c r="A1282" s="78" t="s">
        <v>2711</v>
      </c>
      <c r="B1282" s="78" t="s">
        <v>2722</v>
      </c>
      <c r="C1282" s="78" t="s">
        <v>2723</v>
      </c>
      <c r="D1282" s="78" t="s">
        <v>21</v>
      </c>
      <c r="E1282" s="78" t="s">
        <v>2724</v>
      </c>
      <c r="F1282" s="78" t="s">
        <v>23</v>
      </c>
      <c r="G1282" s="78" t="s">
        <v>24</v>
      </c>
      <c r="H1282" s="78" t="s">
        <v>40</v>
      </c>
      <c r="I1282" s="78" t="s">
        <v>50</v>
      </c>
      <c r="J1282" s="78">
        <v>966776170</v>
      </c>
      <c r="K1282" s="78" t="s">
        <v>2725</v>
      </c>
      <c r="L1282" s="78" t="s">
        <v>28</v>
      </c>
      <c r="M1282" s="78" t="s">
        <v>29</v>
      </c>
      <c r="N1282" s="78">
        <f t="shared" si="441"/>
        <v>0</v>
      </c>
      <c r="O1282" s="78">
        <f t="shared" si="442"/>
        <v>0</v>
      </c>
      <c r="P1282" s="78" t="s">
        <v>29</v>
      </c>
      <c r="Q1282" s="78"/>
      <c r="R1282" s="78" t="s">
        <v>2643</v>
      </c>
      <c r="S1282" s="78"/>
      <c r="T1282" s="78" t="s">
        <v>2726</v>
      </c>
      <c r="U1282" s="78">
        <f t="shared" si="443"/>
        <v>0</v>
      </c>
      <c r="V1282" s="78" t="s">
        <v>5002</v>
      </c>
      <c r="W1282" s="78" t="s">
        <v>5004</v>
      </c>
      <c r="X1282" s="25" t="s">
        <v>1996</v>
      </c>
      <c r="Y1282" s="78">
        <v>2</v>
      </c>
      <c r="Z1282" s="78">
        <v>107</v>
      </c>
      <c r="AA1282" s="78">
        <v>1</v>
      </c>
      <c r="AB1282" s="78">
        <v>1</v>
      </c>
      <c r="AC1282" s="78">
        <v>10</v>
      </c>
      <c r="AD1282" s="78"/>
      <c r="AE1282" s="74" t="str">
        <f t="shared" ref="AE1282:AE1345" si="444">CONCATENATE($T1282,$B1282)</f>
        <v>r07724006蔡沐安</v>
      </c>
      <c r="AF1282" s="74">
        <f t="shared" si="430"/>
        <v>0</v>
      </c>
      <c r="AG1282" s="74">
        <f t="shared" ref="AG1282:AG1345" si="445">IF(OR($R1282="網路報名",$R1282="邀請制"),IF($P1282="是",1,0),0)</f>
        <v>0</v>
      </c>
      <c r="AH1282" s="74">
        <f t="shared" si="431"/>
        <v>0</v>
      </c>
      <c r="AI1282" s="74">
        <f t="shared" si="432"/>
        <v>0</v>
      </c>
      <c r="AJ1282" s="74">
        <f t="shared" si="433"/>
        <v>1</v>
      </c>
      <c r="AK1282" s="74">
        <f t="shared" si="434"/>
        <v>0</v>
      </c>
      <c r="AL1282" s="73" t="str">
        <f t="shared" si="435"/>
        <v>所</v>
      </c>
      <c r="AM1282" s="73" t="str">
        <f>IF($F1282="學生",VLOOKUP($H1282,系所名稱!$B$1:$D$122,3,FALSE),"非在校生")</f>
        <v>國企</v>
      </c>
      <c r="AN1282" s="74" t="str">
        <f t="shared" si="436"/>
        <v>國企所</v>
      </c>
      <c r="AO1282" s="74" t="str">
        <f t="shared" si="437"/>
        <v>國企所</v>
      </c>
    </row>
    <row r="1283" spans="1:41">
      <c r="A1283" s="78" t="s">
        <v>3156</v>
      </c>
      <c r="B1283" s="78" t="s">
        <v>2722</v>
      </c>
      <c r="C1283" s="78" t="s">
        <v>2723</v>
      </c>
      <c r="D1283" s="78" t="s">
        <v>38</v>
      </c>
      <c r="E1283" s="78" t="s">
        <v>2724</v>
      </c>
      <c r="F1283" s="78" t="s">
        <v>23</v>
      </c>
      <c r="G1283" s="78" t="s">
        <v>24</v>
      </c>
      <c r="H1283" s="78" t="s">
        <v>40</v>
      </c>
      <c r="I1283" s="78" t="s">
        <v>50</v>
      </c>
      <c r="J1283" s="78">
        <v>966776170</v>
      </c>
      <c r="K1283" s="78" t="s">
        <v>3157</v>
      </c>
      <c r="L1283" s="78" t="s">
        <v>28</v>
      </c>
      <c r="M1283" s="78" t="s">
        <v>30</v>
      </c>
      <c r="N1283" s="78">
        <f t="shared" si="441"/>
        <v>0</v>
      </c>
      <c r="O1283" s="78">
        <f t="shared" si="442"/>
        <v>1</v>
      </c>
      <c r="P1283" s="78" t="s">
        <v>29</v>
      </c>
      <c r="Q1283" s="78"/>
      <c r="R1283" s="78" t="s">
        <v>2775</v>
      </c>
      <c r="S1283" s="78" t="s">
        <v>3158</v>
      </c>
      <c r="T1283" s="78" t="s">
        <v>2726</v>
      </c>
      <c r="U1283" s="78">
        <f t="shared" si="443"/>
        <v>10</v>
      </c>
      <c r="V1283" s="78" t="s">
        <v>5002</v>
      </c>
      <c r="W1283" s="78" t="s">
        <v>5004</v>
      </c>
      <c r="X1283" s="25" t="s">
        <v>3292</v>
      </c>
      <c r="Y1283" s="78">
        <v>2</v>
      </c>
      <c r="Z1283" s="78">
        <v>107</v>
      </c>
      <c r="AA1283" s="78">
        <v>1</v>
      </c>
      <c r="AB1283" s="78">
        <v>1</v>
      </c>
      <c r="AC1283" s="78">
        <v>10</v>
      </c>
      <c r="AD1283" s="78" t="s">
        <v>2830</v>
      </c>
      <c r="AE1283" s="74" t="str">
        <f t="shared" si="444"/>
        <v>r07724006蔡沐安</v>
      </c>
      <c r="AF1283" s="74">
        <f t="shared" si="430"/>
        <v>0</v>
      </c>
      <c r="AG1283" s="74">
        <f t="shared" si="445"/>
        <v>1</v>
      </c>
      <c r="AH1283" s="74">
        <f t="shared" si="431"/>
        <v>10</v>
      </c>
      <c r="AI1283" s="74">
        <f t="shared" si="432"/>
        <v>0</v>
      </c>
      <c r="AJ1283" s="74">
        <f t="shared" si="433"/>
        <v>0</v>
      </c>
      <c r="AK1283" s="74">
        <f t="shared" si="434"/>
        <v>0</v>
      </c>
      <c r="AL1283" s="73" t="str">
        <f t="shared" si="435"/>
        <v>所</v>
      </c>
      <c r="AM1283" s="73" t="str">
        <f>IF($F1283="學生",VLOOKUP($H1283,系所名稱!$B$1:$D$122,3,FALSE),"非在校生")</f>
        <v>國企</v>
      </c>
      <c r="AN1283" s="74" t="str">
        <f t="shared" si="436"/>
        <v>國企所</v>
      </c>
      <c r="AO1283" s="74" t="str">
        <f t="shared" si="437"/>
        <v>國企所</v>
      </c>
    </row>
    <row r="1284" spans="1:41">
      <c r="A1284" s="78" t="s">
        <v>2614</v>
      </c>
      <c r="B1284" s="78" t="s">
        <v>2615</v>
      </c>
      <c r="C1284" s="78"/>
      <c r="D1284" s="78" t="s">
        <v>21</v>
      </c>
      <c r="E1284" s="78" t="s">
        <v>1817</v>
      </c>
      <c r="F1284" s="78" t="s">
        <v>23</v>
      </c>
      <c r="G1284" s="78"/>
      <c r="H1284" s="78" t="s">
        <v>257</v>
      </c>
      <c r="I1284" s="78" t="s">
        <v>41</v>
      </c>
      <c r="J1284" s="78">
        <v>966473556</v>
      </c>
      <c r="K1284" s="78" t="s">
        <v>2616</v>
      </c>
      <c r="L1284" s="78" t="s">
        <v>28</v>
      </c>
      <c r="M1284" s="78" t="s">
        <v>30</v>
      </c>
      <c r="N1284" s="78">
        <f t="shared" si="441"/>
        <v>0</v>
      </c>
      <c r="O1284" s="78">
        <f t="shared" si="442"/>
        <v>1</v>
      </c>
      <c r="P1284" s="78" t="s">
        <v>29</v>
      </c>
      <c r="Q1284" s="78"/>
      <c r="R1284" s="78" t="s">
        <v>2017</v>
      </c>
      <c r="S1284" s="78" t="s">
        <v>297</v>
      </c>
      <c r="T1284" s="78" t="s">
        <v>2617</v>
      </c>
      <c r="U1284" s="78">
        <f t="shared" si="443"/>
        <v>10</v>
      </c>
      <c r="V1284" s="78" t="s">
        <v>5002</v>
      </c>
      <c r="W1284" s="78" t="s">
        <v>5004</v>
      </c>
      <c r="X1284" s="25" t="s">
        <v>1996</v>
      </c>
      <c r="Y1284" s="78">
        <v>2</v>
      </c>
      <c r="Z1284" s="78">
        <v>107</v>
      </c>
      <c r="AA1284" s="78">
        <v>1</v>
      </c>
      <c r="AB1284" s="78">
        <v>1</v>
      </c>
      <c r="AC1284" s="78">
        <v>10</v>
      </c>
      <c r="AD1284" s="78" t="s">
        <v>30</v>
      </c>
      <c r="AE1284" s="74" t="str">
        <f t="shared" si="444"/>
        <v>b05703063蔡佳芯</v>
      </c>
      <c r="AF1284" s="74">
        <f t="shared" ref="AF1284:AF1315" si="446">IF($R1284="網路報名",IF($P1284="否",1,0),0)</f>
        <v>0</v>
      </c>
      <c r="AG1284" s="74">
        <f t="shared" si="445"/>
        <v>1</v>
      </c>
      <c r="AH1284" s="74">
        <f t="shared" ref="AH1284:AH1315" si="447">IF(R1284="志工",AC1284*2,IF(AG1284=1,AC1284,0))</f>
        <v>10</v>
      </c>
      <c r="AI1284" s="74">
        <f t="shared" ref="AI1284:AI1315" si="448">IF(AB1284=1,IF(AF1284=1,1,0),0)</f>
        <v>0</v>
      </c>
      <c r="AJ1284" s="74">
        <f t="shared" ref="AJ1284:AJ1315" si="449">IF(R1284="現場報名",1,0)</f>
        <v>0</v>
      </c>
      <c r="AK1284" s="74">
        <f t="shared" ref="AK1284:AK1315" si="450">IF(R1284="志工",1,0)</f>
        <v>0</v>
      </c>
      <c r="AL1284" s="73" t="str">
        <f t="shared" si="435"/>
        <v>系</v>
      </c>
      <c r="AM1284" s="73" t="str">
        <f>IF($F1284="學生",VLOOKUP($H1284,系所名稱!$B$1:$D$122,3,FALSE),"非在校生")</f>
        <v>財金</v>
      </c>
      <c r="AN1284" s="74" t="str">
        <f t="shared" si="436"/>
        <v>財金系</v>
      </c>
      <c r="AO1284" s="74" t="str">
        <f t="shared" si="437"/>
        <v>財金系</v>
      </c>
    </row>
    <row r="1285" spans="1:41">
      <c r="A1285" s="78"/>
      <c r="B1285" s="78" t="s">
        <v>1974</v>
      </c>
      <c r="C1285" s="78"/>
      <c r="D1285" s="78"/>
      <c r="E1285" s="78"/>
      <c r="F1285" s="78" t="s">
        <v>277</v>
      </c>
      <c r="G1285" s="78"/>
      <c r="H1285" s="78"/>
      <c r="I1285" s="78"/>
      <c r="J1285" s="78"/>
      <c r="K1285" s="78"/>
      <c r="L1285" s="78" t="s">
        <v>277</v>
      </c>
      <c r="M1285" s="78" t="s">
        <v>29</v>
      </c>
      <c r="N1285" s="78">
        <f t="shared" si="441"/>
        <v>0</v>
      </c>
      <c r="O1285" s="78">
        <f t="shared" si="442"/>
        <v>0</v>
      </c>
      <c r="P1285" s="78" t="s">
        <v>29</v>
      </c>
      <c r="Q1285" s="78"/>
      <c r="R1285" s="78" t="s">
        <v>216</v>
      </c>
      <c r="S1285" s="78"/>
      <c r="T1285" s="78" t="s">
        <v>277</v>
      </c>
      <c r="U1285" s="78">
        <f t="shared" si="443"/>
        <v>0</v>
      </c>
      <c r="V1285" s="78" t="s">
        <v>5002</v>
      </c>
      <c r="W1285" s="78" t="s">
        <v>5004</v>
      </c>
      <c r="X1285" s="25" t="s">
        <v>1567</v>
      </c>
      <c r="Y1285" s="78">
        <v>2</v>
      </c>
      <c r="Z1285" s="78">
        <v>107</v>
      </c>
      <c r="AA1285" s="78">
        <v>1</v>
      </c>
      <c r="AB1285" s="78">
        <v>1</v>
      </c>
      <c r="AC1285" s="78">
        <v>10</v>
      </c>
      <c r="AD1285" s="78"/>
      <c r="AE1285" s="74" t="str">
        <f t="shared" si="444"/>
        <v>其他蔡佳恩</v>
      </c>
      <c r="AF1285" s="74">
        <f t="shared" si="446"/>
        <v>0</v>
      </c>
      <c r="AG1285" s="74">
        <f t="shared" si="445"/>
        <v>0</v>
      </c>
      <c r="AH1285" s="74">
        <f t="shared" si="447"/>
        <v>0</v>
      </c>
      <c r="AI1285" s="74">
        <f t="shared" si="448"/>
        <v>0</v>
      </c>
      <c r="AJ1285" s="74">
        <f t="shared" si="449"/>
        <v>1</v>
      </c>
      <c r="AK1285" s="74">
        <f t="shared" si="450"/>
        <v>0</v>
      </c>
      <c r="AL1285" s="73" t="str">
        <f t="shared" si="435"/>
        <v>其他</v>
      </c>
      <c r="AM1285" s="73" t="str">
        <f>IF($F1285="學生",VLOOKUP($H1285,系所名稱!$B$1:$D$122,3,FALSE),"非在校生")</f>
        <v>非在校生</v>
      </c>
      <c r="AN1285" s="74" t="str">
        <f t="shared" si="436"/>
        <v>其他</v>
      </c>
      <c r="AO1285" s="74" t="str">
        <f t="shared" si="437"/>
        <v>其他</v>
      </c>
    </row>
    <row r="1286" spans="1:41">
      <c r="A1286" s="78" t="s">
        <v>2365</v>
      </c>
      <c r="B1286" s="78" t="s">
        <v>2366</v>
      </c>
      <c r="C1286" s="78" t="s">
        <v>2367</v>
      </c>
      <c r="D1286" s="78" t="s">
        <v>21</v>
      </c>
      <c r="E1286" s="78" t="s">
        <v>2368</v>
      </c>
      <c r="F1286" s="78" t="s">
        <v>23</v>
      </c>
      <c r="G1286" s="78" t="s">
        <v>24</v>
      </c>
      <c r="H1286" s="78" t="s">
        <v>257</v>
      </c>
      <c r="I1286" s="78" t="s">
        <v>41</v>
      </c>
      <c r="J1286" s="78">
        <v>963555101</v>
      </c>
      <c r="K1286" s="78" t="s">
        <v>2369</v>
      </c>
      <c r="L1286" s="78" t="s">
        <v>28</v>
      </c>
      <c r="M1286" s="78" t="s">
        <v>29</v>
      </c>
      <c r="N1286" s="78">
        <f t="shared" si="441"/>
        <v>0</v>
      </c>
      <c r="O1286" s="78">
        <f t="shared" si="442"/>
        <v>1</v>
      </c>
      <c r="P1286" s="78" t="s">
        <v>29</v>
      </c>
      <c r="Q1286" s="78"/>
      <c r="R1286" s="78" t="s">
        <v>2021</v>
      </c>
      <c r="S1286" s="78" t="s">
        <v>2370</v>
      </c>
      <c r="T1286" s="78" t="s">
        <v>2371</v>
      </c>
      <c r="U1286" s="78">
        <f t="shared" si="443"/>
        <v>10</v>
      </c>
      <c r="V1286" s="78" t="s">
        <v>5002</v>
      </c>
      <c r="W1286" s="78" t="s">
        <v>5004</v>
      </c>
      <c r="X1286" s="25" t="s">
        <v>1996</v>
      </c>
      <c r="Y1286" s="78">
        <v>2</v>
      </c>
      <c r="Z1286" s="78">
        <v>107</v>
      </c>
      <c r="AA1286" s="78">
        <v>1</v>
      </c>
      <c r="AB1286" s="78">
        <v>1</v>
      </c>
      <c r="AC1286" s="78">
        <v>10</v>
      </c>
      <c r="AD1286" s="78" t="s">
        <v>30</v>
      </c>
      <c r="AE1286" s="74" t="str">
        <f t="shared" si="444"/>
        <v>b06703126蔡佳琪</v>
      </c>
      <c r="AF1286" s="74">
        <f t="shared" si="446"/>
        <v>0</v>
      </c>
      <c r="AG1286" s="74">
        <f t="shared" si="445"/>
        <v>1</v>
      </c>
      <c r="AH1286" s="74">
        <f t="shared" si="447"/>
        <v>10</v>
      </c>
      <c r="AI1286" s="74">
        <f t="shared" si="448"/>
        <v>0</v>
      </c>
      <c r="AJ1286" s="74">
        <f t="shared" si="449"/>
        <v>0</v>
      </c>
      <c r="AK1286" s="74">
        <f t="shared" si="450"/>
        <v>0</v>
      </c>
      <c r="AL1286" s="73" t="str">
        <f t="shared" si="435"/>
        <v>系</v>
      </c>
      <c r="AM1286" s="73" t="str">
        <f>IF($F1286="學生",VLOOKUP($H1286,系所名稱!$B$1:$D$122,3,FALSE),"非在校生")</f>
        <v>財金</v>
      </c>
      <c r="AN1286" s="74" t="str">
        <f t="shared" si="436"/>
        <v>財金系</v>
      </c>
      <c r="AO1286" s="74" t="str">
        <f t="shared" si="437"/>
        <v>財金系</v>
      </c>
    </row>
    <row r="1287" spans="1:41">
      <c r="A1287" s="78" t="s">
        <v>3761</v>
      </c>
      <c r="B1287" s="78" t="s">
        <v>3762</v>
      </c>
      <c r="C1287" s="78" t="s">
        <v>3763</v>
      </c>
      <c r="D1287" s="78" t="s">
        <v>21</v>
      </c>
      <c r="E1287" s="78" t="s">
        <v>3764</v>
      </c>
      <c r="F1287" s="78" t="s">
        <v>23</v>
      </c>
      <c r="G1287" s="78" t="s">
        <v>354</v>
      </c>
      <c r="H1287" s="78" t="s">
        <v>3765</v>
      </c>
      <c r="I1287" s="78" t="s">
        <v>41</v>
      </c>
      <c r="J1287" s="78">
        <v>975211587</v>
      </c>
      <c r="K1287" s="78" t="s">
        <v>3766</v>
      </c>
      <c r="L1287" s="78" t="s">
        <v>28</v>
      </c>
      <c r="M1287" s="78" t="s">
        <v>30</v>
      </c>
      <c r="N1287" s="78">
        <f t="shared" si="441"/>
        <v>0</v>
      </c>
      <c r="O1287" s="78">
        <f t="shared" si="442"/>
        <v>1</v>
      </c>
      <c r="P1287" s="78" t="s">
        <v>29</v>
      </c>
      <c r="Q1287" s="78"/>
      <c r="R1287" s="78" t="s">
        <v>3588</v>
      </c>
      <c r="S1287" s="78" t="s">
        <v>3767</v>
      </c>
      <c r="T1287" s="78" t="s">
        <v>3768</v>
      </c>
      <c r="U1287" s="78">
        <f t="shared" si="443"/>
        <v>10</v>
      </c>
      <c r="V1287" s="78" t="s">
        <v>5002</v>
      </c>
      <c r="W1287" t="s">
        <v>5004</v>
      </c>
      <c r="X1287" s="25" t="s">
        <v>3481</v>
      </c>
      <c r="Y1287" s="78">
        <v>2</v>
      </c>
      <c r="Z1287" s="78">
        <v>107</v>
      </c>
      <c r="AA1287" s="78">
        <v>1</v>
      </c>
      <c r="AB1287" s="78">
        <v>1</v>
      </c>
      <c r="AC1287" s="78">
        <v>10</v>
      </c>
      <c r="AD1287" s="78" t="s">
        <v>2783</v>
      </c>
      <c r="AE1287" s="74" t="str">
        <f t="shared" si="444"/>
        <v>b04b01054蔡依庭</v>
      </c>
      <c r="AF1287" s="74">
        <f t="shared" si="446"/>
        <v>0</v>
      </c>
      <c r="AG1287" s="74">
        <f t="shared" si="445"/>
        <v>1</v>
      </c>
      <c r="AH1287" s="74">
        <f t="shared" si="447"/>
        <v>10</v>
      </c>
      <c r="AI1287" s="74">
        <f t="shared" si="448"/>
        <v>0</v>
      </c>
      <c r="AJ1287" s="74">
        <f t="shared" si="449"/>
        <v>0</v>
      </c>
      <c r="AK1287" s="74">
        <f t="shared" si="450"/>
        <v>0</v>
      </c>
      <c r="AL1287" s="73" t="str">
        <f t="shared" si="435"/>
        <v>系</v>
      </c>
      <c r="AM1287" s="73" t="str">
        <f>IF($F1287="學生",VLOOKUP($H1287,系所名稱!$B$1:$D$122,3,FALSE),"非在校生")</f>
        <v>其他</v>
      </c>
      <c r="AN1287" s="74" t="str">
        <f t="shared" si="436"/>
        <v>其他系所</v>
      </c>
      <c r="AO1287" s="74" t="str">
        <f t="shared" si="437"/>
        <v>其他系所</v>
      </c>
    </row>
    <row r="1288" spans="1:41">
      <c r="A1288" s="78" t="s">
        <v>6622</v>
      </c>
      <c r="B1288" s="78" t="s">
        <v>6623</v>
      </c>
      <c r="C1288" s="78" t="s">
        <v>6624</v>
      </c>
      <c r="D1288" s="78" t="s">
        <v>21</v>
      </c>
      <c r="E1288" s="78" t="s">
        <v>526</v>
      </c>
      <c r="F1288" s="78" t="s">
        <v>23</v>
      </c>
      <c r="G1288" s="78" t="s">
        <v>571</v>
      </c>
      <c r="H1288" s="78" t="s">
        <v>572</v>
      </c>
      <c r="I1288" s="78" t="s">
        <v>41</v>
      </c>
      <c r="J1288" s="78">
        <v>979281925</v>
      </c>
      <c r="K1288" s="78" t="s">
        <v>6625</v>
      </c>
      <c r="L1288" s="78" t="s">
        <v>28</v>
      </c>
      <c r="M1288" s="78" t="s">
        <v>29</v>
      </c>
      <c r="N1288" s="78" t="s">
        <v>4952</v>
      </c>
      <c r="O1288" s="78"/>
      <c r="P1288" s="78" t="s">
        <v>29</v>
      </c>
      <c r="Q1288" s="78"/>
      <c r="R1288" s="78" t="s">
        <v>5919</v>
      </c>
      <c r="S1288" s="78" t="s">
        <v>297</v>
      </c>
      <c r="T1288" s="78" t="s">
        <v>6626</v>
      </c>
      <c r="U1288" s="78">
        <v>6</v>
      </c>
      <c r="V1288" s="78" t="s">
        <v>5002</v>
      </c>
      <c r="W1288" s="78" t="s">
        <v>6687</v>
      </c>
      <c r="X1288" s="25" t="s">
        <v>6702</v>
      </c>
      <c r="Y1288" s="78">
        <v>2</v>
      </c>
      <c r="Z1288" s="78">
        <v>10</v>
      </c>
      <c r="AA1288" s="78">
        <v>1</v>
      </c>
      <c r="AB1288" s="78">
        <v>107</v>
      </c>
      <c r="AC1288" s="78">
        <v>10</v>
      </c>
      <c r="AD1288" s="78" t="s">
        <v>29</v>
      </c>
      <c r="AE1288" s="74" t="str">
        <f t="shared" si="444"/>
        <v>b06402007蔡孟芬</v>
      </c>
      <c r="AF1288" s="74">
        <f t="shared" si="446"/>
        <v>0</v>
      </c>
      <c r="AG1288" s="74">
        <f t="shared" si="445"/>
        <v>1</v>
      </c>
      <c r="AH1288" s="74">
        <f t="shared" si="447"/>
        <v>10</v>
      </c>
      <c r="AI1288" s="74">
        <f t="shared" si="448"/>
        <v>0</v>
      </c>
      <c r="AJ1288" s="74">
        <f t="shared" si="449"/>
        <v>0</v>
      </c>
      <c r="AK1288" s="74">
        <f t="shared" si="450"/>
        <v>0</v>
      </c>
      <c r="AL1288" s="73" t="str">
        <f t="shared" si="435"/>
        <v>系</v>
      </c>
      <c r="AM1288" s="73" t="str">
        <f>IF($F1288="學生",VLOOKUP($H1288,系所名稱!$B$1:$D$122,3,FALSE),"非在校生")</f>
        <v>其他</v>
      </c>
      <c r="AN1288" s="74" t="str">
        <f t="shared" si="436"/>
        <v>其他系所</v>
      </c>
      <c r="AO1288" s="74" t="str">
        <f t="shared" si="437"/>
        <v>其他系所</v>
      </c>
    </row>
    <row r="1289" spans="1:41">
      <c r="A1289" s="78" t="s">
        <v>880</v>
      </c>
      <c r="B1289" s="78" t="s">
        <v>1187</v>
      </c>
      <c r="C1289" s="78" t="s">
        <v>1188</v>
      </c>
      <c r="D1289" s="78" t="s">
        <v>21</v>
      </c>
      <c r="E1289" s="78" t="s">
        <v>1189</v>
      </c>
      <c r="F1289" s="78" t="s">
        <v>23</v>
      </c>
      <c r="G1289" s="78" t="s">
        <v>24</v>
      </c>
      <c r="H1289" s="78" t="s">
        <v>76</v>
      </c>
      <c r="I1289" s="78" t="s">
        <v>41</v>
      </c>
      <c r="J1289" s="78">
        <v>952423106</v>
      </c>
      <c r="K1289" s="78" t="s">
        <v>1190</v>
      </c>
      <c r="L1289" s="78" t="s">
        <v>28</v>
      </c>
      <c r="M1289" s="78" t="s">
        <v>30</v>
      </c>
      <c r="N1289" s="78">
        <f>IF($R1289="網路報名",IF($P1289="否",1,0),0)</f>
        <v>0</v>
      </c>
      <c r="O1289" s="78">
        <f>IF($R1289="網路報名",IF($P1289="是",1,0),0)</f>
        <v>1</v>
      </c>
      <c r="P1289" s="78" t="s">
        <v>29</v>
      </c>
      <c r="Q1289" s="78"/>
      <c r="R1289" s="78" t="s">
        <v>1063</v>
      </c>
      <c r="S1289" s="78" t="s">
        <v>297</v>
      </c>
      <c r="T1289" s="78" t="s">
        <v>1191</v>
      </c>
      <c r="U1289" s="78">
        <f>IF($R1289="志工",$AC1289*2,IF($R1289="網路報名",$AC1289,0))</f>
        <v>10</v>
      </c>
      <c r="V1289" s="78" t="s">
        <v>5002</v>
      </c>
      <c r="W1289" s="78" t="s">
        <v>5004</v>
      </c>
      <c r="X1289" s="25" t="s">
        <v>1192</v>
      </c>
      <c r="Y1289" s="78">
        <v>2</v>
      </c>
      <c r="Z1289" s="78">
        <v>107</v>
      </c>
      <c r="AA1289" s="78">
        <v>1</v>
      </c>
      <c r="AB1289" s="78">
        <v>1</v>
      </c>
      <c r="AC1289" s="78">
        <v>10</v>
      </c>
      <c r="AD1289" s="78" t="s">
        <v>30</v>
      </c>
      <c r="AE1289" s="74" t="str">
        <f t="shared" si="444"/>
        <v>b04702004蔡宛如</v>
      </c>
      <c r="AF1289" s="74">
        <f t="shared" si="446"/>
        <v>0</v>
      </c>
      <c r="AG1289" s="74">
        <f t="shared" si="445"/>
        <v>1</v>
      </c>
      <c r="AH1289" s="74">
        <f t="shared" si="447"/>
        <v>10</v>
      </c>
      <c r="AI1289" s="74">
        <f t="shared" si="448"/>
        <v>0</v>
      </c>
      <c r="AJ1289" s="74">
        <f t="shared" si="449"/>
        <v>0</v>
      </c>
      <c r="AK1289" s="74">
        <f t="shared" si="450"/>
        <v>0</v>
      </c>
      <c r="AL1289" s="73" t="str">
        <f t="shared" si="435"/>
        <v>系</v>
      </c>
      <c r="AM1289" s="73" t="str">
        <f>IF($F1289="學生",VLOOKUP($H1289,系所名稱!$B$1:$D$122,3,FALSE),"非在校生")</f>
        <v>會計</v>
      </c>
      <c r="AN1289" s="74" t="str">
        <f t="shared" si="436"/>
        <v>會計系</v>
      </c>
      <c r="AO1289" s="74" t="str">
        <f t="shared" si="437"/>
        <v>會計系</v>
      </c>
    </row>
    <row r="1290" spans="1:41">
      <c r="A1290" s="78" t="s">
        <v>981</v>
      </c>
      <c r="B1290" s="78" t="s">
        <v>982</v>
      </c>
      <c r="C1290" s="78" t="s">
        <v>983</v>
      </c>
      <c r="D1290" s="78" t="s">
        <v>21</v>
      </c>
      <c r="E1290" s="78" t="s">
        <v>984</v>
      </c>
      <c r="F1290" s="78" t="s">
        <v>23</v>
      </c>
      <c r="G1290" s="78" t="s">
        <v>24</v>
      </c>
      <c r="H1290" s="78" t="s">
        <v>257</v>
      </c>
      <c r="I1290" s="78" t="s">
        <v>41</v>
      </c>
      <c r="J1290" s="78">
        <v>922658568</v>
      </c>
      <c r="K1290" s="78" t="s">
        <v>985</v>
      </c>
      <c r="L1290" s="78" t="s">
        <v>28</v>
      </c>
      <c r="M1290" s="78" t="s">
        <v>29</v>
      </c>
      <c r="N1290" s="78">
        <f>IF($R1290="網路報名",IF($P1290="否",1,0),0)</f>
        <v>0</v>
      </c>
      <c r="O1290" s="78">
        <f>IF($R1290="網路報名",IF($P1290="是",1,0),0)</f>
        <v>1</v>
      </c>
      <c r="P1290" s="78" t="s">
        <v>29</v>
      </c>
      <c r="Q1290" s="78"/>
      <c r="R1290" s="78" t="s">
        <v>921</v>
      </c>
      <c r="S1290" s="78" t="s">
        <v>486</v>
      </c>
      <c r="T1290" s="78" t="s">
        <v>986</v>
      </c>
      <c r="U1290" s="78">
        <f>IF($R1290="志工",$AC1290*2,IF($R1290="網路報名",$AC1290,0))</f>
        <v>10</v>
      </c>
      <c r="V1290" s="78" t="s">
        <v>5002</v>
      </c>
      <c r="W1290" s="78" t="s">
        <v>5004</v>
      </c>
      <c r="X1290" s="25" t="s">
        <v>923</v>
      </c>
      <c r="Y1290" s="78">
        <v>2</v>
      </c>
      <c r="Z1290" s="78">
        <v>107</v>
      </c>
      <c r="AA1290" s="78">
        <v>1</v>
      </c>
      <c r="AB1290" s="78">
        <v>1</v>
      </c>
      <c r="AC1290" s="78">
        <v>10</v>
      </c>
      <c r="AD1290" s="78" t="s">
        <v>29</v>
      </c>
      <c r="AE1290" s="74" t="str">
        <f t="shared" si="444"/>
        <v>b04703045蔡宜庭</v>
      </c>
      <c r="AF1290" s="74">
        <f t="shared" si="446"/>
        <v>0</v>
      </c>
      <c r="AG1290" s="74">
        <f t="shared" si="445"/>
        <v>1</v>
      </c>
      <c r="AH1290" s="74">
        <f t="shared" si="447"/>
        <v>10</v>
      </c>
      <c r="AI1290" s="74">
        <f t="shared" si="448"/>
        <v>0</v>
      </c>
      <c r="AJ1290" s="74">
        <f t="shared" si="449"/>
        <v>0</v>
      </c>
      <c r="AK1290" s="74">
        <f t="shared" si="450"/>
        <v>0</v>
      </c>
      <c r="AL1290" s="73" t="str">
        <f t="shared" si="435"/>
        <v>系</v>
      </c>
      <c r="AM1290" s="73" t="str">
        <f>IF($F1290="學生",VLOOKUP($H1290,系所名稱!$B$1:$D$122,3,FALSE),"非在校生")</f>
        <v>財金</v>
      </c>
      <c r="AN1290" s="74" t="str">
        <f t="shared" si="436"/>
        <v>財金系</v>
      </c>
      <c r="AO1290" s="74" t="str">
        <f t="shared" si="437"/>
        <v>財金系</v>
      </c>
    </row>
    <row r="1291" spans="1:41">
      <c r="A1291" s="78" t="s">
        <v>3159</v>
      </c>
      <c r="B1291" s="78" t="s">
        <v>982</v>
      </c>
      <c r="C1291" s="78" t="s">
        <v>983</v>
      </c>
      <c r="D1291" s="78" t="s">
        <v>21</v>
      </c>
      <c r="E1291" s="78" t="s">
        <v>984</v>
      </c>
      <c r="F1291" s="78" t="s">
        <v>23</v>
      </c>
      <c r="G1291" s="78" t="s">
        <v>24</v>
      </c>
      <c r="H1291" s="78" t="s">
        <v>257</v>
      </c>
      <c r="I1291" s="78" t="s">
        <v>41</v>
      </c>
      <c r="J1291" s="78">
        <v>922658568</v>
      </c>
      <c r="K1291" s="78" t="s">
        <v>985</v>
      </c>
      <c r="L1291" s="78" t="s">
        <v>28</v>
      </c>
      <c r="M1291" s="78" t="s">
        <v>29</v>
      </c>
      <c r="N1291" s="78">
        <f>IF($R1291="網路報名",IF($P1291="否",1,0),0)</f>
        <v>0</v>
      </c>
      <c r="O1291" s="78">
        <f>IF($R1291="網路報名",IF($P1291="是",1,0),0)</f>
        <v>1</v>
      </c>
      <c r="P1291" s="78" t="s">
        <v>29</v>
      </c>
      <c r="Q1291" s="78"/>
      <c r="R1291" s="78" t="s">
        <v>2775</v>
      </c>
      <c r="S1291" s="78" t="s">
        <v>486</v>
      </c>
      <c r="T1291" s="78" t="s">
        <v>986</v>
      </c>
      <c r="U1291" s="78">
        <f>IF($R1291="志工",$AC1291*2,IF($R1291="網路報名",$AC1291,0))</f>
        <v>10</v>
      </c>
      <c r="V1291" s="78" t="s">
        <v>5002</v>
      </c>
      <c r="W1291" s="78" t="s">
        <v>5004</v>
      </c>
      <c r="X1291" s="25" t="s">
        <v>3292</v>
      </c>
      <c r="Y1291" s="78">
        <v>2</v>
      </c>
      <c r="Z1291" s="78">
        <v>107</v>
      </c>
      <c r="AA1291" s="78">
        <v>1</v>
      </c>
      <c r="AB1291" s="78">
        <v>1</v>
      </c>
      <c r="AC1291" s="78">
        <v>10</v>
      </c>
      <c r="AD1291" s="78" t="s">
        <v>29</v>
      </c>
      <c r="AE1291" s="74" t="str">
        <f t="shared" si="444"/>
        <v>b04703045蔡宜庭</v>
      </c>
      <c r="AF1291" s="74">
        <f t="shared" si="446"/>
        <v>0</v>
      </c>
      <c r="AG1291" s="74">
        <f t="shared" si="445"/>
        <v>1</v>
      </c>
      <c r="AH1291" s="74">
        <f t="shared" si="447"/>
        <v>10</v>
      </c>
      <c r="AI1291" s="74">
        <f t="shared" si="448"/>
        <v>0</v>
      </c>
      <c r="AJ1291" s="74">
        <f t="shared" si="449"/>
        <v>0</v>
      </c>
      <c r="AK1291" s="74">
        <f t="shared" si="450"/>
        <v>0</v>
      </c>
      <c r="AL1291" s="73" t="str">
        <f t="shared" si="435"/>
        <v>系</v>
      </c>
      <c r="AM1291" s="73" t="str">
        <f>IF($F1291="學生",VLOOKUP($H1291,系所名稱!$B$1:$D$122,3,FALSE),"非在校生")</f>
        <v>財金</v>
      </c>
      <c r="AN1291" s="74" t="str">
        <f t="shared" si="436"/>
        <v>財金系</v>
      </c>
      <c r="AO1291" s="74" t="str">
        <f t="shared" si="437"/>
        <v>財金系</v>
      </c>
    </row>
    <row r="1292" spans="1:41">
      <c r="A1292" s="78" t="s">
        <v>4182</v>
      </c>
      <c r="B1292" s="78" t="s">
        <v>982</v>
      </c>
      <c r="C1292" s="78" t="s">
        <v>983</v>
      </c>
      <c r="D1292" s="78" t="s">
        <v>38</v>
      </c>
      <c r="E1292" s="78" t="s">
        <v>984</v>
      </c>
      <c r="F1292" s="78" t="s">
        <v>23</v>
      </c>
      <c r="G1292" s="78" t="s">
        <v>24</v>
      </c>
      <c r="H1292" s="78" t="s">
        <v>257</v>
      </c>
      <c r="I1292" s="78" t="s">
        <v>41</v>
      </c>
      <c r="J1292" s="78">
        <v>922658568</v>
      </c>
      <c r="K1292" s="78"/>
      <c r="L1292" s="78" t="s">
        <v>28</v>
      </c>
      <c r="M1292" s="78" t="s">
        <v>29</v>
      </c>
      <c r="N1292" s="78">
        <f>IF($R1292="網路報名",IF($P1292="否",1,0),0)</f>
        <v>0</v>
      </c>
      <c r="O1292" s="78">
        <f>IF($R1292="網路報名",IF($P1292="是",1,0),0)</f>
        <v>0</v>
      </c>
      <c r="P1292" s="78" t="s">
        <v>29</v>
      </c>
      <c r="Q1292" s="78"/>
      <c r="R1292" s="78" t="s">
        <v>4157</v>
      </c>
      <c r="S1292" s="78"/>
      <c r="T1292" s="78" t="s">
        <v>986</v>
      </c>
      <c r="U1292" s="78">
        <f>IF($R1292="志工",$AC1292*2,IF($R1292="網路報名",$AC1292,0))</f>
        <v>0</v>
      </c>
      <c r="V1292" s="78" t="s">
        <v>5002</v>
      </c>
      <c r="W1292" s="78" t="s">
        <v>5004</v>
      </c>
      <c r="X1292" s="25" t="s">
        <v>3816</v>
      </c>
      <c r="Y1292" s="78">
        <v>2</v>
      </c>
      <c r="Z1292" s="78">
        <v>107</v>
      </c>
      <c r="AA1292" s="78">
        <v>1</v>
      </c>
      <c r="AB1292" s="78">
        <v>1</v>
      </c>
      <c r="AC1292" s="78">
        <v>10</v>
      </c>
      <c r="AD1292" s="78"/>
      <c r="AE1292" s="74" t="str">
        <f t="shared" si="444"/>
        <v>b04703045蔡宜庭</v>
      </c>
      <c r="AF1292" s="74">
        <f t="shared" si="446"/>
        <v>0</v>
      </c>
      <c r="AG1292" s="74">
        <f t="shared" si="445"/>
        <v>0</v>
      </c>
      <c r="AH1292" s="74">
        <f t="shared" si="447"/>
        <v>0</v>
      </c>
      <c r="AI1292" s="74">
        <f t="shared" si="448"/>
        <v>0</v>
      </c>
      <c r="AJ1292" s="74">
        <f t="shared" si="449"/>
        <v>1</v>
      </c>
      <c r="AK1292" s="74">
        <f t="shared" si="450"/>
        <v>0</v>
      </c>
      <c r="AL1292" s="73" t="str">
        <f t="shared" si="435"/>
        <v>系</v>
      </c>
      <c r="AM1292" s="73" t="str">
        <f>IF($F1292="學生",VLOOKUP($H1292,系所名稱!$B$1:$D$122,3,FALSE),"非在校生")</f>
        <v>財金</v>
      </c>
      <c r="AN1292" s="74" t="str">
        <f t="shared" si="436"/>
        <v>財金系</v>
      </c>
      <c r="AO1292" s="74" t="str">
        <f t="shared" si="437"/>
        <v>財金系</v>
      </c>
    </row>
    <row r="1293" spans="1:41">
      <c r="A1293" s="78" t="s">
        <v>6225</v>
      </c>
      <c r="B1293" s="78" t="s">
        <v>6226</v>
      </c>
      <c r="C1293" s="78" t="s">
        <v>6227</v>
      </c>
      <c r="D1293" s="78" t="s">
        <v>38</v>
      </c>
      <c r="E1293" s="78" t="s">
        <v>6228</v>
      </c>
      <c r="F1293" s="78" t="s">
        <v>161</v>
      </c>
      <c r="G1293" s="78"/>
      <c r="H1293" s="78" t="s">
        <v>138</v>
      </c>
      <c r="I1293" s="78" t="s">
        <v>162</v>
      </c>
      <c r="J1293" s="78">
        <v>920931205</v>
      </c>
      <c r="K1293" s="78" t="s">
        <v>6229</v>
      </c>
      <c r="L1293" s="78" t="s">
        <v>28</v>
      </c>
      <c r="M1293" s="78" t="s">
        <v>30</v>
      </c>
      <c r="N1293" s="78" t="s">
        <v>4952</v>
      </c>
      <c r="O1293" s="78"/>
      <c r="P1293" s="78" t="s">
        <v>6205</v>
      </c>
      <c r="Q1293" s="78"/>
      <c r="R1293" s="78" t="s">
        <v>6207</v>
      </c>
      <c r="S1293" s="78" t="s">
        <v>6230</v>
      </c>
      <c r="T1293" s="78" t="s">
        <v>6231</v>
      </c>
      <c r="U1293" s="78">
        <v>6</v>
      </c>
      <c r="V1293" s="78" t="s">
        <v>5002</v>
      </c>
      <c r="W1293" s="78" t="s">
        <v>6687</v>
      </c>
      <c r="X1293" s="25" t="s">
        <v>6686</v>
      </c>
      <c r="Y1293" s="78">
        <v>2</v>
      </c>
      <c r="Z1293" s="78">
        <v>107</v>
      </c>
      <c r="AA1293" s="78">
        <v>1</v>
      </c>
      <c r="AB1293" s="78">
        <v>1</v>
      </c>
      <c r="AC1293" s="78">
        <v>10</v>
      </c>
      <c r="AD1293" s="78" t="s">
        <v>29</v>
      </c>
      <c r="AE1293" s="74" t="str">
        <f t="shared" si="444"/>
        <v>b03303111蔡岳哲</v>
      </c>
      <c r="AF1293" s="74">
        <f t="shared" si="446"/>
        <v>1</v>
      </c>
      <c r="AG1293" s="74">
        <f t="shared" si="445"/>
        <v>0</v>
      </c>
      <c r="AH1293" s="74">
        <f t="shared" si="447"/>
        <v>0</v>
      </c>
      <c r="AI1293" s="74">
        <f t="shared" si="448"/>
        <v>1</v>
      </c>
      <c r="AJ1293" s="74">
        <f t="shared" si="449"/>
        <v>0</v>
      </c>
      <c r="AK1293" s="74">
        <f t="shared" si="450"/>
        <v>0</v>
      </c>
      <c r="AL1293" s="73" t="str">
        <f t="shared" si="435"/>
        <v>其他</v>
      </c>
      <c r="AM1293" s="73" t="str">
        <f>IF($F1293="學生",VLOOKUP($H1293,系所名稱!$B$1:$D$122,3,FALSE),"非在校生")</f>
        <v>非在校生</v>
      </c>
      <c r="AN1293" s="74" t="str">
        <f t="shared" si="436"/>
        <v>其他</v>
      </c>
      <c r="AO1293" s="74" t="str">
        <f t="shared" si="437"/>
        <v>其他</v>
      </c>
    </row>
    <row r="1294" spans="1:41">
      <c r="A1294" s="78" t="s">
        <v>2655</v>
      </c>
      <c r="B1294" s="78" t="s">
        <v>2662</v>
      </c>
      <c r="C1294" s="78" t="s">
        <v>2663</v>
      </c>
      <c r="D1294" s="78" t="s">
        <v>21</v>
      </c>
      <c r="E1294" s="78" t="s">
        <v>2384</v>
      </c>
      <c r="F1294" s="78" t="s">
        <v>23</v>
      </c>
      <c r="G1294" s="78" t="s">
        <v>137</v>
      </c>
      <c r="H1294" s="78" t="s">
        <v>138</v>
      </c>
      <c r="I1294" s="78" t="s">
        <v>41</v>
      </c>
      <c r="J1294" s="78">
        <v>921535690</v>
      </c>
      <c r="K1294" s="78" t="s">
        <v>2664</v>
      </c>
      <c r="L1294" s="78" t="s">
        <v>28</v>
      </c>
      <c r="M1294" s="78" t="s">
        <v>29</v>
      </c>
      <c r="N1294" s="78">
        <f>IF($R1294="網路報名",IF($P1294="否",1,0),0)</f>
        <v>0</v>
      </c>
      <c r="O1294" s="78">
        <f>IF($R1294="網路報名",IF($P1294="是",1,0),0)</f>
        <v>0</v>
      </c>
      <c r="P1294" s="78" t="s">
        <v>29</v>
      </c>
      <c r="Q1294" s="78"/>
      <c r="R1294" s="78" t="s">
        <v>2643</v>
      </c>
      <c r="S1294" s="78"/>
      <c r="T1294" s="78" t="s">
        <v>2665</v>
      </c>
      <c r="U1294" s="78">
        <f>IF($R1294="志工",$AC1294*2,IF($R1294="網路報名",$AC1294,0))</f>
        <v>0</v>
      </c>
      <c r="V1294" s="78" t="s">
        <v>5002</v>
      </c>
      <c r="W1294" s="78" t="s">
        <v>5004</v>
      </c>
      <c r="X1294" s="25" t="s">
        <v>1996</v>
      </c>
      <c r="Y1294" s="78">
        <v>2</v>
      </c>
      <c r="Z1294" s="78">
        <v>107</v>
      </c>
      <c r="AA1294" s="78">
        <v>1</v>
      </c>
      <c r="AB1294" s="78">
        <v>1</v>
      </c>
      <c r="AC1294" s="78">
        <v>10</v>
      </c>
      <c r="AD1294" s="78"/>
      <c r="AE1294" s="74" t="str">
        <f t="shared" si="444"/>
        <v>b06303134蔡旻頤</v>
      </c>
      <c r="AF1294" s="74">
        <f t="shared" si="446"/>
        <v>0</v>
      </c>
      <c r="AG1294" s="74">
        <f t="shared" si="445"/>
        <v>0</v>
      </c>
      <c r="AH1294" s="74">
        <f t="shared" si="447"/>
        <v>0</v>
      </c>
      <c r="AI1294" s="74">
        <f t="shared" si="448"/>
        <v>0</v>
      </c>
      <c r="AJ1294" s="74">
        <f t="shared" si="449"/>
        <v>1</v>
      </c>
      <c r="AK1294" s="74">
        <f t="shared" si="450"/>
        <v>0</v>
      </c>
      <c r="AL1294" s="73" t="str">
        <f t="shared" si="435"/>
        <v>系</v>
      </c>
      <c r="AM1294" s="73" t="str">
        <f>IF($F1294="學生",VLOOKUP($H1294,系所名稱!$B$1:$D$122,3,FALSE),"非在校生")</f>
        <v>其他</v>
      </c>
      <c r="AN1294" s="74" t="str">
        <f t="shared" si="436"/>
        <v>其他系所</v>
      </c>
      <c r="AO1294" s="74" t="str">
        <f t="shared" si="437"/>
        <v>其他系所</v>
      </c>
    </row>
    <row r="1295" spans="1:41">
      <c r="A1295" s="78" t="s">
        <v>848</v>
      </c>
      <c r="B1295" s="78" t="s">
        <v>855</v>
      </c>
      <c r="C1295" s="78" t="s">
        <v>856</v>
      </c>
      <c r="D1295" s="78" t="s">
        <v>38</v>
      </c>
      <c r="E1295" s="78" t="s">
        <v>636</v>
      </c>
      <c r="F1295" s="78" t="s">
        <v>23</v>
      </c>
      <c r="G1295" s="78" t="s">
        <v>24</v>
      </c>
      <c r="H1295" s="78" t="s">
        <v>76</v>
      </c>
      <c r="I1295" s="78" t="s">
        <v>41</v>
      </c>
      <c r="J1295" s="78">
        <v>223361763</v>
      </c>
      <c r="K1295" s="78"/>
      <c r="L1295" s="78" t="s">
        <v>28</v>
      </c>
      <c r="M1295" s="78" t="s">
        <v>29</v>
      </c>
      <c r="N1295" s="78">
        <f>IF($R1295="網路報名",IF($P1295="否",1,0),0)</f>
        <v>0</v>
      </c>
      <c r="O1295" s="78">
        <f>IF($R1295="網路報名",IF($P1295="是",1,0),0)</f>
        <v>0</v>
      </c>
      <c r="P1295" s="78" t="s">
        <v>29</v>
      </c>
      <c r="Q1295" s="78"/>
      <c r="R1295" s="78" t="s">
        <v>853</v>
      </c>
      <c r="S1295" s="78"/>
      <c r="T1295" s="78" t="s">
        <v>857</v>
      </c>
      <c r="U1295" s="78">
        <f>IF($R1295="志工",$AC1295*2,IF($R1295="網路報名",$AC1295,0))</f>
        <v>0</v>
      </c>
      <c r="V1295" s="78" t="s">
        <v>5002</v>
      </c>
      <c r="W1295" s="78" t="s">
        <v>5004</v>
      </c>
      <c r="X1295" s="25" t="s">
        <v>778</v>
      </c>
      <c r="Y1295" s="78">
        <v>2</v>
      </c>
      <c r="Z1295" s="78">
        <v>107</v>
      </c>
      <c r="AA1295" s="78">
        <v>1</v>
      </c>
      <c r="AB1295" s="78">
        <v>1</v>
      </c>
      <c r="AC1295" s="78">
        <v>10</v>
      </c>
      <c r="AD1295" s="78"/>
      <c r="AE1295" s="74" t="str">
        <f t="shared" si="444"/>
        <v>b04702104蔡柏旻</v>
      </c>
      <c r="AF1295" s="74">
        <f t="shared" si="446"/>
        <v>0</v>
      </c>
      <c r="AG1295" s="74">
        <f t="shared" si="445"/>
        <v>0</v>
      </c>
      <c r="AH1295" s="74">
        <f t="shared" si="447"/>
        <v>0</v>
      </c>
      <c r="AI1295" s="74">
        <f t="shared" si="448"/>
        <v>0</v>
      </c>
      <c r="AJ1295" s="74">
        <f t="shared" si="449"/>
        <v>1</v>
      </c>
      <c r="AK1295" s="74">
        <f t="shared" si="450"/>
        <v>0</v>
      </c>
      <c r="AL1295" s="73" t="str">
        <f t="shared" si="435"/>
        <v>系</v>
      </c>
      <c r="AM1295" s="73" t="str">
        <f>IF($F1295="學生",VLOOKUP($H1295,系所名稱!$B$1:$D$122,3,FALSE),"非在校生")</f>
        <v>會計</v>
      </c>
      <c r="AN1295" s="74" t="str">
        <f t="shared" si="436"/>
        <v>會計系</v>
      </c>
      <c r="AO1295" s="74" t="str">
        <f t="shared" si="437"/>
        <v>會計系</v>
      </c>
    </row>
    <row r="1296" spans="1:41">
      <c r="A1296" s="78" t="s">
        <v>1242</v>
      </c>
      <c r="B1296" s="78" t="s">
        <v>855</v>
      </c>
      <c r="C1296" s="78" t="s">
        <v>856</v>
      </c>
      <c r="D1296" s="78" t="s">
        <v>38</v>
      </c>
      <c r="E1296" s="78" t="s">
        <v>636</v>
      </c>
      <c r="F1296" s="78" t="s">
        <v>23</v>
      </c>
      <c r="G1296" s="78" t="s">
        <v>24</v>
      </c>
      <c r="H1296" s="78" t="s">
        <v>76</v>
      </c>
      <c r="I1296" s="78" t="s">
        <v>41</v>
      </c>
      <c r="J1296" s="78">
        <v>914020925</v>
      </c>
      <c r="K1296" s="78" t="s">
        <v>1243</v>
      </c>
      <c r="L1296" s="78" t="s">
        <v>28</v>
      </c>
      <c r="M1296" s="78" t="s">
        <v>29</v>
      </c>
      <c r="N1296" s="78">
        <f>IF($R1296="網路報名",IF($P1296="否",1,0),0)</f>
        <v>0</v>
      </c>
      <c r="O1296" s="78">
        <f>IF($R1296="網路報名",IF($P1296="是",1,0),0)</f>
        <v>1</v>
      </c>
      <c r="P1296" s="78" t="s">
        <v>29</v>
      </c>
      <c r="Q1296" s="78"/>
      <c r="R1296" s="78" t="s">
        <v>31</v>
      </c>
      <c r="S1296" s="78" t="s">
        <v>297</v>
      </c>
      <c r="T1296" s="78" t="s">
        <v>857</v>
      </c>
      <c r="U1296" s="78">
        <f>IF($R1296="志工",$AC1296*2,IF($R1296="網路報名",$AC1296,0))</f>
        <v>10</v>
      </c>
      <c r="V1296" s="78" t="s">
        <v>5002</v>
      </c>
      <c r="W1296" s="78" t="s">
        <v>5004</v>
      </c>
      <c r="X1296" s="25" t="s">
        <v>1192</v>
      </c>
      <c r="Y1296" s="78">
        <v>2</v>
      </c>
      <c r="Z1296" s="78">
        <v>107</v>
      </c>
      <c r="AA1296" s="78">
        <v>1</v>
      </c>
      <c r="AB1296" s="78">
        <v>1</v>
      </c>
      <c r="AC1296" s="78">
        <v>10</v>
      </c>
      <c r="AD1296" s="78" t="s">
        <v>29</v>
      </c>
      <c r="AE1296" s="74" t="str">
        <f t="shared" si="444"/>
        <v>b04702104蔡柏旻</v>
      </c>
      <c r="AF1296" s="74">
        <f t="shared" si="446"/>
        <v>0</v>
      </c>
      <c r="AG1296" s="74">
        <f t="shared" si="445"/>
        <v>1</v>
      </c>
      <c r="AH1296" s="74">
        <f t="shared" si="447"/>
        <v>10</v>
      </c>
      <c r="AI1296" s="74">
        <f t="shared" si="448"/>
        <v>0</v>
      </c>
      <c r="AJ1296" s="74">
        <f t="shared" si="449"/>
        <v>0</v>
      </c>
      <c r="AK1296" s="74">
        <f t="shared" si="450"/>
        <v>0</v>
      </c>
      <c r="AL1296" s="73" t="str">
        <f t="shared" si="435"/>
        <v>系</v>
      </c>
      <c r="AM1296" s="73" t="str">
        <f>IF($F1296="學生",VLOOKUP($H1296,系所名稱!$B$1:$D$122,3,FALSE),"非在校生")</f>
        <v>會計</v>
      </c>
      <c r="AN1296" s="74" t="str">
        <f t="shared" si="436"/>
        <v>會計系</v>
      </c>
      <c r="AO1296" s="74" t="str">
        <f t="shared" si="437"/>
        <v>會計系</v>
      </c>
    </row>
    <row r="1297" spans="1:41">
      <c r="A1297" s="78" t="s">
        <v>3377</v>
      </c>
      <c r="B1297" s="78" t="s">
        <v>855</v>
      </c>
      <c r="C1297" s="78" t="s">
        <v>856</v>
      </c>
      <c r="D1297" s="78" t="s">
        <v>38</v>
      </c>
      <c r="E1297" s="78" t="s">
        <v>636</v>
      </c>
      <c r="F1297" s="78" t="s">
        <v>23</v>
      </c>
      <c r="G1297" s="78" t="s">
        <v>24</v>
      </c>
      <c r="H1297" s="78" t="s">
        <v>76</v>
      </c>
      <c r="I1297" s="78" t="s">
        <v>41</v>
      </c>
      <c r="J1297" s="78">
        <v>223361763</v>
      </c>
      <c r="K1297" s="78" t="s">
        <v>1243</v>
      </c>
      <c r="L1297" s="78" t="s">
        <v>28</v>
      </c>
      <c r="M1297" s="78" t="s">
        <v>29</v>
      </c>
      <c r="N1297" s="78">
        <f>IF($R1297="網路報名",IF($P1297="否",1,0),0)</f>
        <v>0</v>
      </c>
      <c r="O1297" s="78">
        <f>IF($R1297="網路報名",IF($P1297="是",1,0),0)</f>
        <v>1</v>
      </c>
      <c r="P1297" s="78" t="s">
        <v>29</v>
      </c>
      <c r="Q1297" s="78"/>
      <c r="R1297" s="78" t="s">
        <v>3300</v>
      </c>
      <c r="S1297" s="78" t="s">
        <v>3378</v>
      </c>
      <c r="T1297" s="78" t="s">
        <v>857</v>
      </c>
      <c r="U1297" s="78">
        <f>IF($R1297="志工",$AC1297*2,IF($R1297="網路報名",$AC1297,0))</f>
        <v>10</v>
      </c>
      <c r="V1297" s="78" t="s">
        <v>3318</v>
      </c>
      <c r="W1297" s="78" t="s">
        <v>5006</v>
      </c>
      <c r="X1297" s="25" t="s">
        <v>5003</v>
      </c>
      <c r="Y1297" s="78">
        <v>2</v>
      </c>
      <c r="Z1297" s="78">
        <v>107</v>
      </c>
      <c r="AA1297" s="78">
        <v>1</v>
      </c>
      <c r="AB1297" s="78">
        <v>1</v>
      </c>
      <c r="AC1297" s="78">
        <v>10</v>
      </c>
      <c r="AD1297" s="78"/>
      <c r="AE1297" s="74" t="str">
        <f t="shared" si="444"/>
        <v>b04702104蔡柏旻</v>
      </c>
      <c r="AF1297" s="74">
        <f t="shared" si="446"/>
        <v>0</v>
      </c>
      <c r="AG1297" s="74">
        <f t="shared" si="445"/>
        <v>1</v>
      </c>
      <c r="AH1297" s="74">
        <f t="shared" si="447"/>
        <v>10</v>
      </c>
      <c r="AI1297" s="74">
        <f t="shared" si="448"/>
        <v>0</v>
      </c>
      <c r="AJ1297" s="74">
        <f t="shared" si="449"/>
        <v>0</v>
      </c>
      <c r="AK1297" s="74">
        <f t="shared" si="450"/>
        <v>0</v>
      </c>
      <c r="AL1297" s="73" t="str">
        <f t="shared" si="435"/>
        <v>系</v>
      </c>
      <c r="AM1297" s="73" t="str">
        <f>IF($F1297="學生",VLOOKUP($H1297,系所名稱!$B$1:$D$122,3,FALSE),"非在校生")</f>
        <v>會計</v>
      </c>
      <c r="AN1297" s="74" t="str">
        <f t="shared" si="436"/>
        <v>會計系</v>
      </c>
      <c r="AO1297" s="74" t="str">
        <f t="shared" si="437"/>
        <v>會計系</v>
      </c>
    </row>
    <row r="1298" spans="1:41">
      <c r="A1298" s="78" t="s">
        <v>5135</v>
      </c>
      <c r="B1298" s="78" t="s">
        <v>855</v>
      </c>
      <c r="C1298" s="78" t="s">
        <v>856</v>
      </c>
      <c r="D1298" s="78" t="s">
        <v>38</v>
      </c>
      <c r="E1298" s="78" t="s">
        <v>636</v>
      </c>
      <c r="F1298" s="78" t="s">
        <v>23</v>
      </c>
      <c r="G1298" s="78" t="s">
        <v>24</v>
      </c>
      <c r="H1298" s="78" t="s">
        <v>76</v>
      </c>
      <c r="I1298" s="78" t="s">
        <v>41</v>
      </c>
      <c r="J1298" s="78">
        <v>223361763</v>
      </c>
      <c r="K1298" s="78"/>
      <c r="L1298" s="78" t="s">
        <v>28</v>
      </c>
      <c r="M1298" s="78" t="s">
        <v>29</v>
      </c>
      <c r="N1298" s="78" t="s">
        <v>4952</v>
      </c>
      <c r="O1298" s="78"/>
      <c r="P1298" s="78" t="s">
        <v>29</v>
      </c>
      <c r="Q1298" s="78"/>
      <c r="R1298" s="78" t="s">
        <v>5008</v>
      </c>
      <c r="S1298" s="78"/>
      <c r="T1298" s="78" t="s">
        <v>857</v>
      </c>
      <c r="U1298" s="78"/>
      <c r="V1298" s="78" t="s">
        <v>5232</v>
      </c>
      <c r="W1298" s="78" t="s">
        <v>6887</v>
      </c>
      <c r="X1298" s="25" t="s">
        <v>5234</v>
      </c>
      <c r="Y1298" s="78">
        <v>2</v>
      </c>
      <c r="Z1298" s="78">
        <v>107</v>
      </c>
      <c r="AA1298" s="78">
        <v>1</v>
      </c>
      <c r="AB1298" s="78">
        <v>0</v>
      </c>
      <c r="AC1298" s="78">
        <v>0</v>
      </c>
      <c r="AD1298" s="78"/>
      <c r="AE1298" s="74" t="str">
        <f t="shared" si="444"/>
        <v>b04702104蔡柏旻</v>
      </c>
      <c r="AF1298" s="74">
        <f t="shared" si="446"/>
        <v>0</v>
      </c>
      <c r="AG1298" s="74">
        <f t="shared" si="445"/>
        <v>1</v>
      </c>
      <c r="AH1298" s="74">
        <f t="shared" si="447"/>
        <v>0</v>
      </c>
      <c r="AI1298" s="74">
        <f t="shared" si="448"/>
        <v>0</v>
      </c>
      <c r="AJ1298" s="74">
        <f t="shared" si="449"/>
        <v>0</v>
      </c>
      <c r="AK1298" s="74">
        <f t="shared" si="450"/>
        <v>0</v>
      </c>
      <c r="AL1298" s="73" t="str">
        <f t="shared" si="435"/>
        <v>系</v>
      </c>
      <c r="AM1298" s="73" t="str">
        <f>IF($F1298="學生",VLOOKUP($H1298,系所名稱!$B$1:$D$122,3,FALSE),"非在校生")</f>
        <v>會計</v>
      </c>
      <c r="AN1298" s="74" t="str">
        <f t="shared" si="436"/>
        <v>會計系</v>
      </c>
      <c r="AO1298" s="74" t="str">
        <f t="shared" si="437"/>
        <v>會計系</v>
      </c>
    </row>
    <row r="1299" spans="1:41">
      <c r="A1299" s="78" t="s">
        <v>6040</v>
      </c>
      <c r="B1299" s="78" t="s">
        <v>6041</v>
      </c>
      <c r="C1299" s="78" t="s">
        <v>6042</v>
      </c>
      <c r="D1299" s="78" t="s">
        <v>21</v>
      </c>
      <c r="E1299" s="78" t="s">
        <v>75</v>
      </c>
      <c r="F1299" s="78" t="s">
        <v>3179</v>
      </c>
      <c r="G1299" s="78"/>
      <c r="H1299" s="78" t="s">
        <v>6043</v>
      </c>
      <c r="I1299" s="78" t="s">
        <v>3181</v>
      </c>
      <c r="J1299" s="78">
        <v>33663215</v>
      </c>
      <c r="K1299" s="78" t="s">
        <v>6044</v>
      </c>
      <c r="L1299" s="78" t="s">
        <v>28</v>
      </c>
      <c r="M1299" s="78" t="s">
        <v>30</v>
      </c>
      <c r="N1299" s="78" t="s">
        <v>4952</v>
      </c>
      <c r="O1299" s="78"/>
      <c r="P1299" s="78" t="s">
        <v>29</v>
      </c>
      <c r="Q1299" s="78"/>
      <c r="R1299" s="78" t="s">
        <v>5919</v>
      </c>
      <c r="S1299" s="78" t="s">
        <v>6045</v>
      </c>
      <c r="T1299" s="78" t="s">
        <v>6046</v>
      </c>
      <c r="U1299" s="78">
        <v>6</v>
      </c>
      <c r="V1299" s="24" t="s">
        <v>3294</v>
      </c>
      <c r="W1299" s="78" t="s">
        <v>7195</v>
      </c>
      <c r="X1299" s="25" t="s">
        <v>6684</v>
      </c>
      <c r="Y1299" s="78">
        <v>2</v>
      </c>
      <c r="Z1299" s="78">
        <v>107</v>
      </c>
      <c r="AA1299" s="78">
        <v>1</v>
      </c>
      <c r="AB1299" s="78">
        <v>1</v>
      </c>
      <c r="AC1299" s="78">
        <v>10</v>
      </c>
      <c r="AD1299" s="78" t="s">
        <v>3426</v>
      </c>
      <c r="AE1299" s="74" t="str">
        <f t="shared" si="444"/>
        <v>jessicatsai蔡培姿</v>
      </c>
      <c r="AF1299" s="74">
        <f t="shared" si="446"/>
        <v>0</v>
      </c>
      <c r="AG1299" s="74">
        <f t="shared" si="445"/>
        <v>1</v>
      </c>
      <c r="AH1299" s="74">
        <f t="shared" si="447"/>
        <v>10</v>
      </c>
      <c r="AI1299" s="74">
        <f t="shared" si="448"/>
        <v>0</v>
      </c>
      <c r="AJ1299" s="74">
        <f t="shared" si="449"/>
        <v>0</v>
      </c>
      <c r="AK1299" s="74">
        <f t="shared" si="450"/>
        <v>0</v>
      </c>
      <c r="AL1299" s="73" t="str">
        <f t="shared" si="435"/>
        <v>其他</v>
      </c>
      <c r="AM1299" s="73" t="str">
        <f>IF($F1299="學生",VLOOKUP($H1299,系所名稱!$B$1:$D$122,3,FALSE),"非在校生")</f>
        <v>非在校生</v>
      </c>
      <c r="AN1299" s="74" t="str">
        <f t="shared" si="436"/>
        <v>其他</v>
      </c>
      <c r="AO1299" s="74" t="str">
        <f t="shared" si="437"/>
        <v>其他</v>
      </c>
    </row>
    <row r="1300" spans="1:41">
      <c r="A1300" s="78" t="s">
        <v>2735</v>
      </c>
      <c r="B1300" s="78" t="s">
        <v>2745</v>
      </c>
      <c r="C1300" s="78" t="s">
        <v>2746</v>
      </c>
      <c r="D1300" s="78" t="s">
        <v>21</v>
      </c>
      <c r="E1300" s="78" t="s">
        <v>2747</v>
      </c>
      <c r="F1300" s="78" t="s">
        <v>23</v>
      </c>
      <c r="G1300" s="78" t="s">
        <v>137</v>
      </c>
      <c r="H1300" s="78" t="s">
        <v>138</v>
      </c>
      <c r="I1300" s="78" t="s">
        <v>41</v>
      </c>
      <c r="J1300" s="78">
        <v>972169822</v>
      </c>
      <c r="K1300" s="78" t="s">
        <v>2748</v>
      </c>
      <c r="L1300" s="78" t="s">
        <v>28</v>
      </c>
      <c r="M1300" s="78" t="s">
        <v>29</v>
      </c>
      <c r="N1300" s="78">
        <f>IF($R1300="網路報名",IF($P1300="否",1,0),0)</f>
        <v>0</v>
      </c>
      <c r="O1300" s="78">
        <f>IF($R1300="網路報名",IF($P1300="是",1,0),0)</f>
        <v>0</v>
      </c>
      <c r="P1300" s="78" t="s">
        <v>29</v>
      </c>
      <c r="Q1300" s="78"/>
      <c r="R1300" s="78" t="s">
        <v>2643</v>
      </c>
      <c r="S1300" s="78"/>
      <c r="T1300" s="78" t="s">
        <v>2749</v>
      </c>
      <c r="U1300" s="78">
        <f>IF($R1300="志工",$AC1300*2,IF($R1300="網路報名",$AC1300,0))</f>
        <v>0</v>
      </c>
      <c r="V1300" s="78" t="s">
        <v>5002</v>
      </c>
      <c r="W1300" s="78" t="s">
        <v>5004</v>
      </c>
      <c r="X1300" s="25" t="s">
        <v>1996</v>
      </c>
      <c r="Y1300" s="78">
        <v>2</v>
      </c>
      <c r="Z1300" s="78">
        <v>107</v>
      </c>
      <c r="AA1300" s="78">
        <v>1</v>
      </c>
      <c r="AB1300" s="78">
        <v>1</v>
      </c>
      <c r="AC1300" s="78">
        <v>10</v>
      </c>
      <c r="AD1300" s="78"/>
      <c r="AE1300" s="74" t="str">
        <f t="shared" si="444"/>
        <v>b06303116蔡淳如</v>
      </c>
      <c r="AF1300" s="74">
        <f t="shared" si="446"/>
        <v>0</v>
      </c>
      <c r="AG1300" s="74">
        <f t="shared" si="445"/>
        <v>0</v>
      </c>
      <c r="AH1300" s="74">
        <f t="shared" si="447"/>
        <v>0</v>
      </c>
      <c r="AI1300" s="74">
        <f t="shared" si="448"/>
        <v>0</v>
      </c>
      <c r="AJ1300" s="74">
        <f t="shared" si="449"/>
        <v>1</v>
      </c>
      <c r="AK1300" s="74">
        <f t="shared" si="450"/>
        <v>0</v>
      </c>
      <c r="AL1300" s="73" t="str">
        <f t="shared" si="435"/>
        <v>系</v>
      </c>
      <c r="AM1300" s="73" t="str">
        <f>IF($F1300="學生",VLOOKUP($H1300,系所名稱!$B$1:$D$122,3,FALSE),"非在校生")</f>
        <v>其他</v>
      </c>
      <c r="AN1300" s="74" t="str">
        <f t="shared" si="436"/>
        <v>其他系所</v>
      </c>
      <c r="AO1300" s="74" t="str">
        <f t="shared" si="437"/>
        <v>其他系所</v>
      </c>
    </row>
    <row r="1301" spans="1:41">
      <c r="A1301" s="78" t="s">
        <v>6519</v>
      </c>
      <c r="B1301" s="78" t="s">
        <v>6520</v>
      </c>
      <c r="C1301" s="78" t="s">
        <v>6521</v>
      </c>
      <c r="D1301" s="78" t="s">
        <v>21</v>
      </c>
      <c r="E1301" s="78" t="s">
        <v>6522</v>
      </c>
      <c r="F1301" s="78" t="s">
        <v>23</v>
      </c>
      <c r="G1301" s="78" t="s">
        <v>24</v>
      </c>
      <c r="H1301" s="78" t="s">
        <v>257</v>
      </c>
      <c r="I1301" s="78" t="s">
        <v>41</v>
      </c>
      <c r="J1301" s="78">
        <v>975006408</v>
      </c>
      <c r="K1301" s="78" t="s">
        <v>6523</v>
      </c>
      <c r="L1301" s="78" t="s">
        <v>28</v>
      </c>
      <c r="M1301" s="78" t="s">
        <v>30</v>
      </c>
      <c r="N1301" s="78" t="s">
        <v>4952</v>
      </c>
      <c r="O1301" s="78"/>
      <c r="P1301" s="78" t="s">
        <v>29</v>
      </c>
      <c r="Q1301" s="78"/>
      <c r="R1301" s="78" t="s">
        <v>5919</v>
      </c>
      <c r="S1301" s="78" t="s">
        <v>6524</v>
      </c>
      <c r="T1301" s="78" t="s">
        <v>6525</v>
      </c>
      <c r="U1301" s="78">
        <v>6</v>
      </c>
      <c r="V1301" s="78" t="s">
        <v>5002</v>
      </c>
      <c r="W1301" s="78" t="s">
        <v>6687</v>
      </c>
      <c r="X1301" s="25" t="s">
        <v>6700</v>
      </c>
      <c r="Y1301" s="78">
        <v>2</v>
      </c>
      <c r="Z1301" s="78">
        <v>107</v>
      </c>
      <c r="AA1301" s="78">
        <v>1</v>
      </c>
      <c r="AB1301" s="78">
        <v>1</v>
      </c>
      <c r="AC1301" s="78">
        <v>10</v>
      </c>
      <c r="AD1301" s="78" t="s">
        <v>29</v>
      </c>
      <c r="AE1301" s="74" t="str">
        <f t="shared" si="444"/>
        <v>b06703041蔡嘉芸</v>
      </c>
      <c r="AF1301" s="74">
        <f t="shared" si="446"/>
        <v>0</v>
      </c>
      <c r="AG1301" s="74">
        <f t="shared" si="445"/>
        <v>1</v>
      </c>
      <c r="AH1301" s="74">
        <f t="shared" si="447"/>
        <v>10</v>
      </c>
      <c r="AI1301" s="74">
        <f t="shared" si="448"/>
        <v>0</v>
      </c>
      <c r="AJ1301" s="74">
        <f t="shared" si="449"/>
        <v>0</v>
      </c>
      <c r="AK1301" s="74">
        <f t="shared" si="450"/>
        <v>0</v>
      </c>
      <c r="AL1301" s="73" t="str">
        <f t="shared" si="435"/>
        <v>系</v>
      </c>
      <c r="AM1301" s="73" t="str">
        <f>IF($F1301="學生",VLOOKUP($H1301,系所名稱!$B$1:$D$122,3,FALSE),"非在校生")</f>
        <v>財金</v>
      </c>
      <c r="AN1301" s="74" t="str">
        <f t="shared" si="436"/>
        <v>財金系</v>
      </c>
      <c r="AO1301" s="74" t="str">
        <f t="shared" si="437"/>
        <v>財金系</v>
      </c>
    </row>
    <row r="1302" spans="1:41">
      <c r="A1302" s="78" t="s">
        <v>2557</v>
      </c>
      <c r="B1302" s="78" t="s">
        <v>2558</v>
      </c>
      <c r="C1302" s="78" t="s">
        <v>2559</v>
      </c>
      <c r="D1302" s="78" t="s">
        <v>21</v>
      </c>
      <c r="E1302" s="78" t="s">
        <v>2560</v>
      </c>
      <c r="F1302" s="78" t="s">
        <v>23</v>
      </c>
      <c r="G1302" s="78" t="s">
        <v>24</v>
      </c>
      <c r="H1302" s="78" t="s">
        <v>257</v>
      </c>
      <c r="I1302" s="78" t="s">
        <v>41</v>
      </c>
      <c r="J1302" s="78">
        <v>903568265</v>
      </c>
      <c r="K1302" s="78" t="s">
        <v>2561</v>
      </c>
      <c r="L1302" s="78" t="s">
        <v>28</v>
      </c>
      <c r="M1302" s="78" t="s">
        <v>30</v>
      </c>
      <c r="N1302" s="78">
        <f>IF($R1302="網路報名",IF($P1302="否",1,0),0)</f>
        <v>0</v>
      </c>
      <c r="O1302" s="78">
        <f>IF($R1302="網路報名",IF($P1302="是",1,0),0)</f>
        <v>1</v>
      </c>
      <c r="P1302" s="78" t="s">
        <v>29</v>
      </c>
      <c r="Q1302" s="78"/>
      <c r="R1302" s="78" t="s">
        <v>2021</v>
      </c>
      <c r="S1302" s="78" t="s">
        <v>2562</v>
      </c>
      <c r="T1302" s="78" t="s">
        <v>2563</v>
      </c>
      <c r="U1302" s="78">
        <f>IF($R1302="志工",$AC1302*2,IF($R1302="網路報名",$AC1302,0))</f>
        <v>10</v>
      </c>
      <c r="V1302" s="78" t="s">
        <v>5002</v>
      </c>
      <c r="W1302" s="78" t="s">
        <v>5004</v>
      </c>
      <c r="X1302" s="25" t="s">
        <v>1996</v>
      </c>
      <c r="Y1302" s="78">
        <v>2</v>
      </c>
      <c r="Z1302" s="78">
        <v>107</v>
      </c>
      <c r="AA1302" s="78">
        <v>1</v>
      </c>
      <c r="AB1302" s="78">
        <v>1</v>
      </c>
      <c r="AC1302" s="78">
        <v>10</v>
      </c>
      <c r="AD1302" s="78" t="s">
        <v>30</v>
      </c>
      <c r="AE1302" s="74" t="str">
        <f t="shared" si="444"/>
        <v>b06703070蔣美平</v>
      </c>
      <c r="AF1302" s="74">
        <f t="shared" si="446"/>
        <v>0</v>
      </c>
      <c r="AG1302" s="74">
        <f t="shared" si="445"/>
        <v>1</v>
      </c>
      <c r="AH1302" s="74">
        <f t="shared" si="447"/>
        <v>10</v>
      </c>
      <c r="AI1302" s="74">
        <f t="shared" si="448"/>
        <v>0</v>
      </c>
      <c r="AJ1302" s="74">
        <f t="shared" si="449"/>
        <v>0</v>
      </c>
      <c r="AK1302" s="74">
        <f t="shared" si="450"/>
        <v>0</v>
      </c>
      <c r="AL1302" s="73" t="str">
        <f t="shared" si="435"/>
        <v>系</v>
      </c>
      <c r="AM1302" s="73" t="str">
        <f>IF($F1302="學生",VLOOKUP($H1302,系所名稱!$B$1:$D$122,3,FALSE),"非在校生")</f>
        <v>財金</v>
      </c>
      <c r="AN1302" s="74" t="str">
        <f t="shared" si="436"/>
        <v>財金系</v>
      </c>
      <c r="AO1302" s="74" t="str">
        <f t="shared" si="437"/>
        <v>財金系</v>
      </c>
    </row>
    <row r="1303" spans="1:41">
      <c r="A1303" s="78" t="s">
        <v>3769</v>
      </c>
      <c r="B1303" s="78" t="s">
        <v>3770</v>
      </c>
      <c r="C1303" s="78" t="s">
        <v>3771</v>
      </c>
      <c r="D1303" s="78" t="s">
        <v>21</v>
      </c>
      <c r="E1303" s="78" t="s">
        <v>3198</v>
      </c>
      <c r="F1303" s="78" t="s">
        <v>177</v>
      </c>
      <c r="G1303" s="78"/>
      <c r="H1303" s="78"/>
      <c r="I1303" s="78"/>
      <c r="J1303" s="78">
        <v>981038246</v>
      </c>
      <c r="K1303" s="78" t="s">
        <v>3772</v>
      </c>
      <c r="L1303" s="78" t="s">
        <v>28</v>
      </c>
      <c r="M1303" s="78" t="s">
        <v>30</v>
      </c>
      <c r="N1303" s="78">
        <f>IF($R1303="網路報名",IF($P1303="否",1,0),0)</f>
        <v>0</v>
      </c>
      <c r="O1303" s="78">
        <f>IF($R1303="網路報名",IF($P1303="是",1,0),0)</f>
        <v>1</v>
      </c>
      <c r="P1303" s="78" t="s">
        <v>29</v>
      </c>
      <c r="Q1303" s="78"/>
      <c r="R1303" s="78" t="s">
        <v>31</v>
      </c>
      <c r="S1303" s="78" t="s">
        <v>3773</v>
      </c>
      <c r="T1303" s="78" t="s">
        <v>3774</v>
      </c>
      <c r="U1303" s="78">
        <f>IF($R1303="志工",$AC1303*2,IF($R1303="網路報名",$AC1303,0))</f>
        <v>10</v>
      </c>
      <c r="V1303" s="78" t="s">
        <v>5002</v>
      </c>
      <c r="W1303" s="78" t="s">
        <v>5004</v>
      </c>
      <c r="X1303" s="25" t="s">
        <v>3481</v>
      </c>
      <c r="Y1303" s="78">
        <v>2</v>
      </c>
      <c r="Z1303" s="78">
        <v>107</v>
      </c>
      <c r="AA1303" s="78">
        <v>1</v>
      </c>
      <c r="AB1303" s="78">
        <v>1</v>
      </c>
      <c r="AC1303" s="78">
        <v>10</v>
      </c>
      <c r="AD1303" s="78" t="s">
        <v>30</v>
      </c>
      <c r="AE1303" s="74" t="str">
        <f t="shared" si="444"/>
        <v>b02207036鄧宜萱</v>
      </c>
      <c r="AF1303" s="74">
        <f t="shared" si="446"/>
        <v>0</v>
      </c>
      <c r="AG1303" s="74">
        <f t="shared" si="445"/>
        <v>1</v>
      </c>
      <c r="AH1303" s="74">
        <f t="shared" si="447"/>
        <v>10</v>
      </c>
      <c r="AI1303" s="74">
        <f t="shared" si="448"/>
        <v>0</v>
      </c>
      <c r="AJ1303" s="74">
        <f t="shared" si="449"/>
        <v>0</v>
      </c>
      <c r="AK1303" s="74">
        <f t="shared" si="450"/>
        <v>0</v>
      </c>
      <c r="AL1303" s="73" t="str">
        <f t="shared" si="435"/>
        <v>其他</v>
      </c>
      <c r="AM1303" s="73" t="str">
        <f>IF($F1303="學生",VLOOKUP($H1303,系所名稱!$B$1:$D$122,3,FALSE),"非在校生")</f>
        <v>非在校生</v>
      </c>
      <c r="AN1303" s="74" t="str">
        <f t="shared" si="436"/>
        <v>其他</v>
      </c>
      <c r="AO1303" s="74" t="str">
        <f t="shared" si="437"/>
        <v>其他</v>
      </c>
    </row>
    <row r="1304" spans="1:41">
      <c r="A1304" s="78" t="s">
        <v>4140</v>
      </c>
      <c r="B1304" s="78" t="s">
        <v>3770</v>
      </c>
      <c r="C1304" s="78" t="s">
        <v>3771</v>
      </c>
      <c r="D1304" s="78" t="s">
        <v>21</v>
      </c>
      <c r="E1304" s="78" t="s">
        <v>3198</v>
      </c>
      <c r="F1304" s="78" t="s">
        <v>177</v>
      </c>
      <c r="G1304" s="78"/>
      <c r="H1304" s="78"/>
      <c r="I1304" s="78"/>
      <c r="J1304" s="78">
        <v>981038246</v>
      </c>
      <c r="K1304" s="78" t="s">
        <v>3772</v>
      </c>
      <c r="L1304" s="78" t="s">
        <v>28</v>
      </c>
      <c r="M1304" s="78" t="s">
        <v>30</v>
      </c>
      <c r="N1304" s="78">
        <f>IF($R1304="網路報名",IF($P1304="否",1,0),0)</f>
        <v>0</v>
      </c>
      <c r="O1304" s="78">
        <f>IF($R1304="網路報名",IF($P1304="是",1,0),0)</f>
        <v>1</v>
      </c>
      <c r="P1304" s="78" t="s">
        <v>29</v>
      </c>
      <c r="Q1304" s="78"/>
      <c r="R1304" s="78" t="s">
        <v>3818</v>
      </c>
      <c r="S1304" s="78" t="s">
        <v>3773</v>
      </c>
      <c r="T1304" s="78" t="s">
        <v>3774</v>
      </c>
      <c r="U1304" s="78">
        <f>IF($R1304="志工",$AC1304*2,IF($R1304="網路報名",$AC1304,0))</f>
        <v>10</v>
      </c>
      <c r="V1304" s="78" t="s">
        <v>5002</v>
      </c>
      <c r="W1304" s="78" t="s">
        <v>5004</v>
      </c>
      <c r="X1304" s="25" t="s">
        <v>3816</v>
      </c>
      <c r="Y1304" s="78">
        <v>2</v>
      </c>
      <c r="Z1304" s="78">
        <v>107</v>
      </c>
      <c r="AA1304" s="78">
        <v>1</v>
      </c>
      <c r="AB1304" s="78">
        <v>1</v>
      </c>
      <c r="AC1304" s="78">
        <v>10</v>
      </c>
      <c r="AD1304" s="78" t="s">
        <v>30</v>
      </c>
      <c r="AE1304" s="74" t="str">
        <f t="shared" si="444"/>
        <v>b02207036鄧宜萱</v>
      </c>
      <c r="AF1304" s="74">
        <f t="shared" si="446"/>
        <v>0</v>
      </c>
      <c r="AG1304" s="74">
        <f t="shared" si="445"/>
        <v>1</v>
      </c>
      <c r="AH1304" s="74">
        <f t="shared" si="447"/>
        <v>10</v>
      </c>
      <c r="AI1304" s="74">
        <f t="shared" si="448"/>
        <v>0</v>
      </c>
      <c r="AJ1304" s="74">
        <f t="shared" si="449"/>
        <v>0</v>
      </c>
      <c r="AK1304" s="74">
        <f t="shared" si="450"/>
        <v>0</v>
      </c>
      <c r="AL1304" s="73" t="str">
        <f t="shared" si="435"/>
        <v>其他</v>
      </c>
      <c r="AM1304" s="73" t="str">
        <f>IF($F1304="學生",VLOOKUP($H1304,系所名稱!$B$1:$D$122,3,FALSE),"非在校生")</f>
        <v>非在校生</v>
      </c>
      <c r="AN1304" s="74" t="str">
        <f t="shared" si="436"/>
        <v>其他</v>
      </c>
      <c r="AO1304" s="74" t="str">
        <f t="shared" si="437"/>
        <v>其他</v>
      </c>
    </row>
    <row r="1305" spans="1:41">
      <c r="A1305" s="78" t="s">
        <v>2588</v>
      </c>
      <c r="B1305" s="78" t="s">
        <v>2589</v>
      </c>
      <c r="C1305" s="78" t="s">
        <v>2590</v>
      </c>
      <c r="D1305" s="78" t="s">
        <v>38</v>
      </c>
      <c r="E1305" s="78" t="s">
        <v>2591</v>
      </c>
      <c r="F1305" s="78" t="s">
        <v>23</v>
      </c>
      <c r="G1305" s="78" t="s">
        <v>24</v>
      </c>
      <c r="H1305" s="78" t="s">
        <v>257</v>
      </c>
      <c r="I1305" s="78" t="s">
        <v>41</v>
      </c>
      <c r="J1305" s="78">
        <v>918503090</v>
      </c>
      <c r="K1305" s="78" t="s">
        <v>2592</v>
      </c>
      <c r="L1305" s="78" t="s">
        <v>28</v>
      </c>
      <c r="M1305" s="78" t="s">
        <v>30</v>
      </c>
      <c r="N1305" s="78">
        <f>IF($R1305="網路報名",IF($P1305="否",1,0),0)</f>
        <v>0</v>
      </c>
      <c r="O1305" s="78">
        <f>IF($R1305="網路報名",IF($P1305="是",1,0),0)</f>
        <v>1</v>
      </c>
      <c r="P1305" s="78" t="s">
        <v>29</v>
      </c>
      <c r="Q1305" s="78"/>
      <c r="R1305" s="78" t="s">
        <v>2021</v>
      </c>
      <c r="S1305" s="78" t="s">
        <v>2593</v>
      </c>
      <c r="T1305" s="78" t="s">
        <v>2594</v>
      </c>
      <c r="U1305" s="78">
        <f>IF($R1305="志工",$AC1305*2,IF($R1305="網路報名",$AC1305,0))</f>
        <v>10</v>
      </c>
      <c r="V1305" s="78" t="s">
        <v>5002</v>
      </c>
      <c r="W1305" s="78" t="s">
        <v>5004</v>
      </c>
      <c r="X1305" s="25" t="s">
        <v>1996</v>
      </c>
      <c r="Y1305" s="78">
        <v>2</v>
      </c>
      <c r="Z1305" s="78">
        <v>107</v>
      </c>
      <c r="AA1305" s="78">
        <v>1</v>
      </c>
      <c r="AB1305" s="78">
        <v>1</v>
      </c>
      <c r="AC1305" s="78">
        <v>10</v>
      </c>
      <c r="AD1305" s="78" t="s">
        <v>30</v>
      </c>
      <c r="AE1305" s="74" t="str">
        <f t="shared" si="444"/>
        <v>b06703013鄧致遠</v>
      </c>
      <c r="AF1305" s="74">
        <f t="shared" si="446"/>
        <v>0</v>
      </c>
      <c r="AG1305" s="74">
        <f t="shared" si="445"/>
        <v>1</v>
      </c>
      <c r="AH1305" s="74">
        <f t="shared" si="447"/>
        <v>10</v>
      </c>
      <c r="AI1305" s="74">
        <f t="shared" si="448"/>
        <v>0</v>
      </c>
      <c r="AJ1305" s="74">
        <f t="shared" si="449"/>
        <v>0</v>
      </c>
      <c r="AK1305" s="74">
        <f t="shared" si="450"/>
        <v>0</v>
      </c>
      <c r="AL1305" s="73" t="str">
        <f t="shared" si="435"/>
        <v>系</v>
      </c>
      <c r="AM1305" s="73" t="str">
        <f>IF($F1305="學生",VLOOKUP($H1305,系所名稱!$B$1:$D$122,3,FALSE),"非在校生")</f>
        <v>財金</v>
      </c>
      <c r="AN1305" s="74" t="str">
        <f t="shared" si="436"/>
        <v>財金系</v>
      </c>
      <c r="AO1305" s="74" t="str">
        <f t="shared" si="437"/>
        <v>財金系</v>
      </c>
    </row>
    <row r="1306" spans="1:41">
      <c r="A1306" s="78" t="s">
        <v>5738</v>
      </c>
      <c r="B1306" s="78" t="s">
        <v>2589</v>
      </c>
      <c r="C1306" s="78" t="s">
        <v>2590</v>
      </c>
      <c r="D1306" s="78" t="s">
        <v>38</v>
      </c>
      <c r="E1306" s="78" t="s">
        <v>2591</v>
      </c>
      <c r="F1306" s="78" t="s">
        <v>23</v>
      </c>
      <c r="G1306" s="78" t="s">
        <v>24</v>
      </c>
      <c r="H1306" s="78" t="s">
        <v>257</v>
      </c>
      <c r="I1306" s="78" t="s">
        <v>41</v>
      </c>
      <c r="J1306" s="78">
        <v>918503090</v>
      </c>
      <c r="K1306" s="78" t="s">
        <v>2592</v>
      </c>
      <c r="L1306" s="78" t="s">
        <v>28</v>
      </c>
      <c r="M1306" s="78" t="s">
        <v>30</v>
      </c>
      <c r="N1306" s="78" t="s">
        <v>4952</v>
      </c>
      <c r="O1306" s="78"/>
      <c r="P1306" s="78" t="s">
        <v>29</v>
      </c>
      <c r="Q1306" s="78"/>
      <c r="R1306" s="78" t="s">
        <v>5724</v>
      </c>
      <c r="S1306" s="78" t="s">
        <v>5257</v>
      </c>
      <c r="T1306" s="78" t="s">
        <v>2594</v>
      </c>
      <c r="U1306" s="78">
        <v>6</v>
      </c>
      <c r="V1306" s="78" t="s">
        <v>5727</v>
      </c>
      <c r="W1306" s="78" t="s">
        <v>5728</v>
      </c>
      <c r="X1306" s="25" t="s">
        <v>5729</v>
      </c>
      <c r="Y1306" s="78">
        <v>2</v>
      </c>
      <c r="Z1306" s="78">
        <v>107</v>
      </c>
      <c r="AA1306" s="78">
        <v>1</v>
      </c>
      <c r="AB1306" s="78">
        <v>1</v>
      </c>
      <c r="AC1306" s="78">
        <v>10</v>
      </c>
      <c r="AD1306" s="78" t="s">
        <v>30</v>
      </c>
      <c r="AE1306" s="74" t="str">
        <f t="shared" si="444"/>
        <v>b06703013鄧致遠</v>
      </c>
      <c r="AF1306" s="74">
        <f t="shared" si="446"/>
        <v>0</v>
      </c>
      <c r="AG1306" s="74">
        <f t="shared" si="445"/>
        <v>1</v>
      </c>
      <c r="AH1306" s="74">
        <f t="shared" si="447"/>
        <v>10</v>
      </c>
      <c r="AI1306" s="74">
        <f t="shared" si="448"/>
        <v>0</v>
      </c>
      <c r="AJ1306" s="74">
        <f t="shared" si="449"/>
        <v>0</v>
      </c>
      <c r="AK1306" s="74">
        <f t="shared" si="450"/>
        <v>0</v>
      </c>
      <c r="AL1306" s="73" t="str">
        <f t="shared" si="435"/>
        <v>系</v>
      </c>
      <c r="AM1306" s="73" t="str">
        <f>IF($F1306="學生",VLOOKUP($H1306,系所名稱!$B$1:$D$122,3,FALSE),"非在校生")</f>
        <v>財金</v>
      </c>
      <c r="AN1306" s="74" t="str">
        <f t="shared" si="436"/>
        <v>財金系</v>
      </c>
      <c r="AO1306" s="74" t="str">
        <f t="shared" si="437"/>
        <v>財金系</v>
      </c>
    </row>
    <row r="1307" spans="1:41">
      <c r="A1307" s="78" t="s">
        <v>223</v>
      </c>
      <c r="B1307" s="78" t="s">
        <v>229</v>
      </c>
      <c r="C1307" s="78" t="s">
        <v>230</v>
      </c>
      <c r="D1307" s="78" t="s">
        <v>21</v>
      </c>
      <c r="E1307" s="78" t="s">
        <v>231</v>
      </c>
      <c r="F1307" s="78" t="s">
        <v>23</v>
      </c>
      <c r="G1307" s="78" t="s">
        <v>24</v>
      </c>
      <c r="H1307" s="78" t="s">
        <v>76</v>
      </c>
      <c r="I1307" s="78" t="s">
        <v>41</v>
      </c>
      <c r="J1307" s="78">
        <v>983518915</v>
      </c>
      <c r="K1307" s="78"/>
      <c r="L1307" s="78" t="s">
        <v>28</v>
      </c>
      <c r="M1307" s="78" t="s">
        <v>29</v>
      </c>
      <c r="N1307" s="78">
        <f>IF($R1307="網路報名",IF($P1307="否",1,0),0)</f>
        <v>0</v>
      </c>
      <c r="O1307" s="78">
        <f>IF($R1307="網路報名",IF($P1307="是",1,0),0)</f>
        <v>0</v>
      </c>
      <c r="P1307" s="78" t="s">
        <v>29</v>
      </c>
      <c r="Q1307" s="78"/>
      <c r="R1307" s="78" t="s">
        <v>216</v>
      </c>
      <c r="S1307" s="78"/>
      <c r="T1307" s="78" t="s">
        <v>232</v>
      </c>
      <c r="U1307" s="78">
        <f>IF($R1307="志工",$AC1307*2,IF($R1307="網路報名",$AC1307,0))</f>
        <v>0</v>
      </c>
      <c r="V1307" s="78" t="s">
        <v>5002</v>
      </c>
      <c r="W1307" s="78" t="s">
        <v>5004</v>
      </c>
      <c r="X1307" s="25" t="s">
        <v>289</v>
      </c>
      <c r="Y1307" s="78">
        <v>2</v>
      </c>
      <c r="Z1307" s="78">
        <v>107</v>
      </c>
      <c r="AA1307" s="78">
        <v>1</v>
      </c>
      <c r="AB1307" s="78">
        <v>1</v>
      </c>
      <c r="AC1307" s="78">
        <v>10</v>
      </c>
      <c r="AD1307" s="78"/>
      <c r="AE1307" s="74" t="str">
        <f t="shared" si="444"/>
        <v>b04104041鄧楷齡</v>
      </c>
      <c r="AF1307" s="74">
        <f t="shared" si="446"/>
        <v>0</v>
      </c>
      <c r="AG1307" s="74">
        <f t="shared" si="445"/>
        <v>0</v>
      </c>
      <c r="AH1307" s="74">
        <f t="shared" si="447"/>
        <v>0</v>
      </c>
      <c r="AI1307" s="74">
        <f t="shared" si="448"/>
        <v>0</v>
      </c>
      <c r="AJ1307" s="74">
        <f t="shared" si="449"/>
        <v>1</v>
      </c>
      <c r="AK1307" s="74">
        <f t="shared" si="450"/>
        <v>0</v>
      </c>
      <c r="AL1307" s="73" t="str">
        <f t="shared" si="435"/>
        <v>系</v>
      </c>
      <c r="AM1307" s="73" t="str">
        <f>IF($F1307="學生",VLOOKUP($H1307,系所名稱!$B$1:$D$122,3,FALSE),"非在校生")</f>
        <v>會計</v>
      </c>
      <c r="AN1307" s="74" t="str">
        <f t="shared" si="436"/>
        <v>會計系</v>
      </c>
      <c r="AO1307" s="74" t="str">
        <f t="shared" si="437"/>
        <v>會計系</v>
      </c>
    </row>
    <row r="1308" spans="1:41">
      <c r="A1308" s="78" t="s">
        <v>5158</v>
      </c>
      <c r="B1308" s="78" t="s">
        <v>5160</v>
      </c>
      <c r="C1308" s="78" t="s">
        <v>5161</v>
      </c>
      <c r="D1308" s="78" t="s">
        <v>38</v>
      </c>
      <c r="E1308" s="78" t="s">
        <v>1629</v>
      </c>
      <c r="F1308" s="78" t="s">
        <v>23</v>
      </c>
      <c r="G1308" s="78" t="s">
        <v>24</v>
      </c>
      <c r="H1308" s="78" t="s">
        <v>25</v>
      </c>
      <c r="I1308" s="78" t="s">
        <v>50</v>
      </c>
      <c r="J1308" s="78">
        <v>978376915</v>
      </c>
      <c r="K1308" s="78" t="s">
        <v>5162</v>
      </c>
      <c r="L1308" s="78" t="s">
        <v>28</v>
      </c>
      <c r="M1308" s="78" t="s">
        <v>29</v>
      </c>
      <c r="N1308" s="78" t="s">
        <v>4952</v>
      </c>
      <c r="O1308" s="78"/>
      <c r="P1308" s="78" t="s">
        <v>29</v>
      </c>
      <c r="Q1308" s="78"/>
      <c r="R1308" s="78" t="s">
        <v>5008</v>
      </c>
      <c r="S1308" s="78"/>
      <c r="T1308" s="78" t="s">
        <v>5163</v>
      </c>
      <c r="U1308" s="78"/>
      <c r="V1308" s="78" t="s">
        <v>5232</v>
      </c>
      <c r="W1308" s="78" t="s">
        <v>5233</v>
      </c>
      <c r="X1308" s="25" t="s">
        <v>5234</v>
      </c>
      <c r="Y1308" s="78">
        <v>2</v>
      </c>
      <c r="Z1308" s="78">
        <v>107</v>
      </c>
      <c r="AA1308" s="78">
        <v>1</v>
      </c>
      <c r="AB1308" s="78">
        <v>0</v>
      </c>
      <c r="AC1308" s="78">
        <v>0</v>
      </c>
      <c r="AD1308" s="78"/>
      <c r="AE1308" s="74" t="str">
        <f t="shared" si="444"/>
        <v>R06741076鄭乃慈</v>
      </c>
      <c r="AF1308" s="74">
        <f t="shared" si="446"/>
        <v>0</v>
      </c>
      <c r="AG1308" s="74">
        <f t="shared" si="445"/>
        <v>1</v>
      </c>
      <c r="AH1308" s="74">
        <f t="shared" si="447"/>
        <v>0</v>
      </c>
      <c r="AI1308" s="74">
        <f t="shared" si="448"/>
        <v>0</v>
      </c>
      <c r="AJ1308" s="74">
        <f t="shared" si="449"/>
        <v>0</v>
      </c>
      <c r="AK1308" s="74">
        <f t="shared" si="450"/>
        <v>0</v>
      </c>
      <c r="AL1308" s="73" t="str">
        <f t="shared" si="435"/>
        <v>所</v>
      </c>
      <c r="AM1308" s="73" t="str">
        <f>IF($F1308="學生",VLOOKUP($H1308,系所名稱!$B$1:$D$122,3,FALSE),"非在校生")</f>
        <v>商研</v>
      </c>
      <c r="AN1308" s="74" t="str">
        <f t="shared" si="436"/>
        <v>商研所</v>
      </c>
      <c r="AO1308" s="74" t="str">
        <f t="shared" si="437"/>
        <v>商研所</v>
      </c>
    </row>
    <row r="1309" spans="1:41">
      <c r="A1309" s="78" t="s">
        <v>3160</v>
      </c>
      <c r="B1309" s="78" t="s">
        <v>3161</v>
      </c>
      <c r="C1309" s="78" t="s">
        <v>3162</v>
      </c>
      <c r="D1309" s="78" t="s">
        <v>38</v>
      </c>
      <c r="E1309" s="78" t="s">
        <v>3163</v>
      </c>
      <c r="F1309" s="78" t="s">
        <v>23</v>
      </c>
      <c r="G1309" s="78" t="s">
        <v>24</v>
      </c>
      <c r="H1309" s="78" t="s">
        <v>257</v>
      </c>
      <c r="I1309" s="78" t="s">
        <v>41</v>
      </c>
      <c r="J1309" s="78">
        <v>981280374</v>
      </c>
      <c r="K1309" s="78" t="s">
        <v>3164</v>
      </c>
      <c r="L1309" s="78" t="s">
        <v>28</v>
      </c>
      <c r="M1309" s="78" t="s">
        <v>30</v>
      </c>
      <c r="N1309" s="78">
        <f>IF($R1309="網路報名",IF($P1309="否",1,0),0)</f>
        <v>0</v>
      </c>
      <c r="O1309" s="78">
        <f>IF($R1309="網路報名",IF($P1309="是",1,0),0)</f>
        <v>1</v>
      </c>
      <c r="P1309" s="78" t="s">
        <v>29</v>
      </c>
      <c r="Q1309" s="78"/>
      <c r="R1309" s="78" t="s">
        <v>2775</v>
      </c>
      <c r="S1309" s="78" t="s">
        <v>3099</v>
      </c>
      <c r="T1309" s="78" t="s">
        <v>3165</v>
      </c>
      <c r="U1309" s="78">
        <f>IF($R1309="志工",$AC1309*2,IF($R1309="網路報名",$AC1309,0))</f>
        <v>10</v>
      </c>
      <c r="V1309" s="78" t="s">
        <v>5002</v>
      </c>
      <c r="W1309" s="78" t="s">
        <v>5004</v>
      </c>
      <c r="X1309" s="25" t="s">
        <v>3292</v>
      </c>
      <c r="Y1309" s="78">
        <v>2</v>
      </c>
      <c r="Z1309" s="78">
        <v>107</v>
      </c>
      <c r="AA1309" s="78">
        <v>1</v>
      </c>
      <c r="AB1309" s="78">
        <v>1</v>
      </c>
      <c r="AC1309" s="78">
        <v>10</v>
      </c>
      <c r="AD1309" s="78" t="s">
        <v>29</v>
      </c>
      <c r="AE1309" s="74" t="str">
        <f t="shared" si="444"/>
        <v>b04703113鄭力瑋</v>
      </c>
      <c r="AF1309" s="74">
        <f t="shared" si="446"/>
        <v>0</v>
      </c>
      <c r="AG1309" s="74">
        <f t="shared" si="445"/>
        <v>1</v>
      </c>
      <c r="AH1309" s="74">
        <f t="shared" si="447"/>
        <v>10</v>
      </c>
      <c r="AI1309" s="74">
        <f t="shared" si="448"/>
        <v>0</v>
      </c>
      <c r="AJ1309" s="74">
        <f t="shared" si="449"/>
        <v>0</v>
      </c>
      <c r="AK1309" s="74">
        <f t="shared" si="450"/>
        <v>0</v>
      </c>
      <c r="AL1309" s="73" t="str">
        <f t="shared" si="435"/>
        <v>系</v>
      </c>
      <c r="AM1309" s="73" t="str">
        <f>IF($F1309="學生",VLOOKUP($H1309,系所名稱!$B$1:$D$122,3,FALSE),"非在校生")</f>
        <v>財金</v>
      </c>
      <c r="AN1309" s="74" t="str">
        <f t="shared" si="436"/>
        <v>財金系</v>
      </c>
      <c r="AO1309" s="74" t="str">
        <f t="shared" si="437"/>
        <v>財金系</v>
      </c>
    </row>
    <row r="1310" spans="1:41">
      <c r="A1310" s="78"/>
      <c r="B1310" s="78" t="s">
        <v>5229</v>
      </c>
      <c r="C1310" s="78"/>
      <c r="D1310" s="78"/>
      <c r="E1310" s="78"/>
      <c r="F1310" s="78" t="s">
        <v>5235</v>
      </c>
      <c r="G1310" s="78" t="s">
        <v>5230</v>
      </c>
      <c r="H1310" s="78"/>
      <c r="I1310" s="78" t="s">
        <v>5243</v>
      </c>
      <c r="J1310" s="78"/>
      <c r="K1310" s="78"/>
      <c r="L1310" s="78"/>
      <c r="M1310" s="78"/>
      <c r="N1310" s="78"/>
      <c r="O1310" s="78"/>
      <c r="P1310" s="78" t="s">
        <v>29</v>
      </c>
      <c r="Q1310" s="78"/>
      <c r="R1310" s="78" t="s">
        <v>5008</v>
      </c>
      <c r="S1310" s="78"/>
      <c r="T1310" s="78" t="s">
        <v>2767</v>
      </c>
      <c r="U1310" s="78"/>
      <c r="V1310" s="78" t="s">
        <v>5232</v>
      </c>
      <c r="W1310" s="78" t="s">
        <v>5233</v>
      </c>
      <c r="X1310" s="25" t="s">
        <v>5234</v>
      </c>
      <c r="Y1310" s="78">
        <v>2</v>
      </c>
      <c r="Z1310" s="78">
        <v>107</v>
      </c>
      <c r="AA1310" s="78">
        <v>1</v>
      </c>
      <c r="AB1310" s="78">
        <v>0</v>
      </c>
      <c r="AC1310" s="78">
        <v>0</v>
      </c>
      <c r="AD1310" s="78"/>
      <c r="AE1310" s="74" t="str">
        <f t="shared" si="444"/>
        <v>其他鄭名傑</v>
      </c>
      <c r="AF1310" s="74">
        <f t="shared" si="446"/>
        <v>0</v>
      </c>
      <c r="AG1310" s="74">
        <f t="shared" si="445"/>
        <v>1</v>
      </c>
      <c r="AH1310" s="74">
        <f t="shared" si="447"/>
        <v>0</v>
      </c>
      <c r="AI1310" s="74">
        <f t="shared" si="448"/>
        <v>0</v>
      </c>
      <c r="AJ1310" s="74">
        <f t="shared" si="449"/>
        <v>0</v>
      </c>
      <c r="AK1310" s="74">
        <f t="shared" si="450"/>
        <v>0</v>
      </c>
      <c r="AL1310" s="73" t="str">
        <f t="shared" si="435"/>
        <v>其他</v>
      </c>
      <c r="AM1310" s="73" t="str">
        <f>IF($F1310="學生",VLOOKUP($H1310,系所名稱!$B$1:$D$122,3,FALSE),"非在校生")</f>
        <v>非在校生</v>
      </c>
      <c r="AN1310" s="74" t="str">
        <f t="shared" si="436"/>
        <v>其他</v>
      </c>
      <c r="AO1310" s="74" t="str">
        <f t="shared" si="437"/>
        <v>其他</v>
      </c>
    </row>
    <row r="1311" spans="1:41">
      <c r="A1311" s="78" t="s">
        <v>1825</v>
      </c>
      <c r="B1311" s="78" t="s">
        <v>1947</v>
      </c>
      <c r="C1311" s="78" t="s">
        <v>1948</v>
      </c>
      <c r="D1311" s="78" t="s">
        <v>21</v>
      </c>
      <c r="E1311" s="78" t="s">
        <v>1949</v>
      </c>
      <c r="F1311" s="78" t="s">
        <v>23</v>
      </c>
      <c r="G1311" s="78" t="s">
        <v>24</v>
      </c>
      <c r="H1311" s="78" t="s">
        <v>25</v>
      </c>
      <c r="I1311" s="78" t="s">
        <v>50</v>
      </c>
      <c r="J1311" s="78">
        <v>975578825</v>
      </c>
      <c r="K1311" s="78" t="s">
        <v>1950</v>
      </c>
      <c r="L1311" s="78" t="s">
        <v>28</v>
      </c>
      <c r="M1311" s="78" t="s">
        <v>29</v>
      </c>
      <c r="N1311" s="78">
        <f>IF($R1311="網路報名",IF($P1311="否",1,0),0)</f>
        <v>0</v>
      </c>
      <c r="O1311" s="78">
        <f>IF($R1311="網路報名",IF($P1311="是",1,0),0)</f>
        <v>0</v>
      </c>
      <c r="P1311" s="78" t="s">
        <v>29</v>
      </c>
      <c r="Q1311" s="78"/>
      <c r="R1311" s="78" t="s">
        <v>216</v>
      </c>
      <c r="S1311" s="78"/>
      <c r="T1311" s="78" t="s">
        <v>1951</v>
      </c>
      <c r="U1311" s="78">
        <f>IF($R1311="志工",$AC1311*2,IF($R1311="網路報名",$AC1311,0))</f>
        <v>0</v>
      </c>
      <c r="V1311" s="78" t="s">
        <v>5002</v>
      </c>
      <c r="W1311" s="78" t="s">
        <v>5004</v>
      </c>
      <c r="X1311" s="25" t="s">
        <v>1567</v>
      </c>
      <c r="Y1311" s="78">
        <v>2</v>
      </c>
      <c r="Z1311" s="78">
        <v>107</v>
      </c>
      <c r="AA1311" s="78">
        <v>1</v>
      </c>
      <c r="AB1311" s="78">
        <v>1</v>
      </c>
      <c r="AC1311" s="78">
        <v>10</v>
      </c>
      <c r="AD1311" s="78"/>
      <c r="AE1311" s="74" t="str">
        <f t="shared" si="444"/>
        <v>r06741002鄭安淇</v>
      </c>
      <c r="AF1311" s="74">
        <f t="shared" si="446"/>
        <v>0</v>
      </c>
      <c r="AG1311" s="74">
        <f t="shared" si="445"/>
        <v>0</v>
      </c>
      <c r="AH1311" s="74">
        <f t="shared" si="447"/>
        <v>0</v>
      </c>
      <c r="AI1311" s="74">
        <f t="shared" si="448"/>
        <v>0</v>
      </c>
      <c r="AJ1311" s="74">
        <f t="shared" si="449"/>
        <v>1</v>
      </c>
      <c r="AK1311" s="74">
        <f t="shared" si="450"/>
        <v>0</v>
      </c>
      <c r="AL1311" s="73" t="str">
        <f t="shared" si="435"/>
        <v>所</v>
      </c>
      <c r="AM1311" s="73" t="str">
        <f>IF($F1311="學生",VLOOKUP($H1311,系所名稱!$B$1:$D$122,3,FALSE),"非在校生")</f>
        <v>商研</v>
      </c>
      <c r="AN1311" s="74" t="str">
        <f t="shared" si="436"/>
        <v>商研所</v>
      </c>
      <c r="AO1311" s="74" t="str">
        <f t="shared" si="437"/>
        <v>商研所</v>
      </c>
    </row>
    <row r="1312" spans="1:41">
      <c r="A1312" s="78" t="s">
        <v>1765</v>
      </c>
      <c r="B1312" s="78" t="s">
        <v>1766</v>
      </c>
      <c r="C1312" s="78" t="s">
        <v>1767</v>
      </c>
      <c r="D1312" s="78" t="s">
        <v>21</v>
      </c>
      <c r="E1312" s="78" t="s">
        <v>1768</v>
      </c>
      <c r="F1312" s="78" t="s">
        <v>23</v>
      </c>
      <c r="G1312" s="78" t="s">
        <v>67</v>
      </c>
      <c r="H1312" s="78" t="s">
        <v>68</v>
      </c>
      <c r="I1312" s="78" t="s">
        <v>41</v>
      </c>
      <c r="J1312" s="78">
        <v>978279295</v>
      </c>
      <c r="K1312" s="78" t="s">
        <v>1769</v>
      </c>
      <c r="L1312" s="78" t="s">
        <v>28</v>
      </c>
      <c r="M1312" s="78" t="s">
        <v>30</v>
      </c>
      <c r="N1312" s="78">
        <f>IF($R1312="網路報名",IF($P1312="否",1,0),0)</f>
        <v>0</v>
      </c>
      <c r="O1312" s="78">
        <f>IF($R1312="網路報名",IF($P1312="是",1,0),0)</f>
        <v>1</v>
      </c>
      <c r="P1312" s="78" t="s">
        <v>29</v>
      </c>
      <c r="Q1312" s="78"/>
      <c r="R1312" s="78" t="s">
        <v>31</v>
      </c>
      <c r="S1312" s="78" t="s">
        <v>738</v>
      </c>
      <c r="T1312" s="78" t="s">
        <v>1770</v>
      </c>
      <c r="U1312" s="78">
        <f>IF($R1312="志工",$AC1312*2,IF($R1312="網路報名",$AC1312,0))</f>
        <v>10</v>
      </c>
      <c r="V1312" s="78" t="s">
        <v>5002</v>
      </c>
      <c r="W1312" s="78" t="s">
        <v>5004</v>
      </c>
      <c r="X1312" s="25" t="s">
        <v>1567</v>
      </c>
      <c r="Y1312" s="78">
        <v>2</v>
      </c>
      <c r="Z1312" s="78">
        <v>107</v>
      </c>
      <c r="AA1312" s="78">
        <v>1</v>
      </c>
      <c r="AB1312" s="78">
        <v>1</v>
      </c>
      <c r="AC1312" s="78">
        <v>10</v>
      </c>
      <c r="AD1312" s="78"/>
      <c r="AE1312" s="74" t="str">
        <f t="shared" si="444"/>
        <v>b06610057鄭育驊</v>
      </c>
      <c r="AF1312" s="74">
        <f t="shared" si="446"/>
        <v>0</v>
      </c>
      <c r="AG1312" s="74">
        <f t="shared" si="445"/>
        <v>1</v>
      </c>
      <c r="AH1312" s="74">
        <f t="shared" si="447"/>
        <v>10</v>
      </c>
      <c r="AI1312" s="74">
        <f t="shared" si="448"/>
        <v>0</v>
      </c>
      <c r="AJ1312" s="74">
        <f t="shared" si="449"/>
        <v>0</v>
      </c>
      <c r="AK1312" s="74">
        <f t="shared" si="450"/>
        <v>0</v>
      </c>
      <c r="AL1312" s="73" t="str">
        <f t="shared" si="435"/>
        <v>系</v>
      </c>
      <c r="AM1312" s="73" t="str">
        <f>IF($F1312="學生",VLOOKUP($H1312,系所名稱!$B$1:$D$122,3,FALSE),"非在校生")</f>
        <v>其他</v>
      </c>
      <c r="AN1312" s="74" t="str">
        <f t="shared" si="436"/>
        <v>其他系所</v>
      </c>
      <c r="AO1312" s="74" t="str">
        <f t="shared" si="437"/>
        <v>其他系所</v>
      </c>
    </row>
    <row r="1313" spans="1:41">
      <c r="A1313" s="78" t="s">
        <v>2181</v>
      </c>
      <c r="B1313" s="78" t="s">
        <v>1766</v>
      </c>
      <c r="C1313" s="78" t="s">
        <v>1767</v>
      </c>
      <c r="D1313" s="78" t="s">
        <v>21</v>
      </c>
      <c r="E1313" s="78" t="s">
        <v>1768</v>
      </c>
      <c r="F1313" s="78" t="s">
        <v>23</v>
      </c>
      <c r="G1313" s="78" t="s">
        <v>67</v>
      </c>
      <c r="H1313" s="78" t="s">
        <v>68</v>
      </c>
      <c r="I1313" s="78" t="s">
        <v>41</v>
      </c>
      <c r="J1313" s="78">
        <v>978279295</v>
      </c>
      <c r="K1313" s="78" t="s">
        <v>1769</v>
      </c>
      <c r="L1313" s="78" t="s">
        <v>28</v>
      </c>
      <c r="M1313" s="78" t="s">
        <v>30</v>
      </c>
      <c r="N1313" s="78">
        <f>IF($R1313="網路報名",IF($P1313="否",1,0),0)</f>
        <v>0</v>
      </c>
      <c r="O1313" s="78">
        <f>IF($R1313="網路報名",IF($P1313="是",1,0),0)</f>
        <v>1</v>
      </c>
      <c r="P1313" s="78" t="s">
        <v>29</v>
      </c>
      <c r="Q1313" s="78"/>
      <c r="R1313" s="78" t="s">
        <v>2017</v>
      </c>
      <c r="S1313" s="78" t="s">
        <v>2182</v>
      </c>
      <c r="T1313" s="78" t="s">
        <v>1770</v>
      </c>
      <c r="U1313" s="78">
        <f>IF($R1313="志工",$AC1313*2,IF($R1313="網路報名",$AC1313,0))</f>
        <v>10</v>
      </c>
      <c r="V1313" s="78" t="s">
        <v>5002</v>
      </c>
      <c r="W1313" s="78" t="s">
        <v>5004</v>
      </c>
      <c r="X1313" s="25" t="s">
        <v>1996</v>
      </c>
      <c r="Y1313" s="78">
        <v>2</v>
      </c>
      <c r="Z1313" s="78">
        <v>107</v>
      </c>
      <c r="AA1313" s="78">
        <v>1</v>
      </c>
      <c r="AB1313" s="78">
        <v>1</v>
      </c>
      <c r="AC1313" s="78">
        <v>10</v>
      </c>
      <c r="AD1313" s="78" t="s">
        <v>29</v>
      </c>
      <c r="AE1313" s="74" t="str">
        <f t="shared" si="444"/>
        <v>b06610057鄭育驊</v>
      </c>
      <c r="AF1313" s="74">
        <f t="shared" si="446"/>
        <v>0</v>
      </c>
      <c r="AG1313" s="74">
        <f t="shared" si="445"/>
        <v>1</v>
      </c>
      <c r="AH1313" s="74">
        <f t="shared" si="447"/>
        <v>10</v>
      </c>
      <c r="AI1313" s="74">
        <f t="shared" si="448"/>
        <v>0</v>
      </c>
      <c r="AJ1313" s="74">
        <f t="shared" si="449"/>
        <v>0</v>
      </c>
      <c r="AK1313" s="74">
        <f t="shared" si="450"/>
        <v>0</v>
      </c>
      <c r="AL1313" s="73" t="str">
        <f t="shared" si="435"/>
        <v>系</v>
      </c>
      <c r="AM1313" s="73" t="str">
        <f>IF($F1313="學生",VLOOKUP($H1313,系所名稱!$B$1:$D$122,3,FALSE),"非在校生")</f>
        <v>其他</v>
      </c>
      <c r="AN1313" s="74" t="str">
        <f t="shared" si="436"/>
        <v>其他系所</v>
      </c>
      <c r="AO1313" s="74" t="str">
        <f t="shared" si="437"/>
        <v>其他系所</v>
      </c>
    </row>
    <row r="1314" spans="1:41">
      <c r="A1314" s="78" t="s">
        <v>3166</v>
      </c>
      <c r="B1314" s="78" t="s">
        <v>1766</v>
      </c>
      <c r="C1314" s="78" t="s">
        <v>1767</v>
      </c>
      <c r="D1314" s="78" t="s">
        <v>21</v>
      </c>
      <c r="E1314" s="78" t="s">
        <v>1768</v>
      </c>
      <c r="F1314" s="78" t="s">
        <v>23</v>
      </c>
      <c r="G1314" s="78" t="s">
        <v>67</v>
      </c>
      <c r="H1314" s="78" t="s">
        <v>68</v>
      </c>
      <c r="I1314" s="78" t="s">
        <v>41</v>
      </c>
      <c r="J1314" s="78">
        <v>978279295</v>
      </c>
      <c r="K1314" s="78" t="s">
        <v>1769</v>
      </c>
      <c r="L1314" s="78" t="s">
        <v>28</v>
      </c>
      <c r="M1314" s="78" t="s">
        <v>30</v>
      </c>
      <c r="N1314" s="78">
        <f>IF($R1314="網路報名",IF($P1314="否",1,0),0)</f>
        <v>0</v>
      </c>
      <c r="O1314" s="78">
        <f>IF($R1314="網路報名",IF($P1314="是",1,0),0)</f>
        <v>1</v>
      </c>
      <c r="P1314" s="78" t="s">
        <v>29</v>
      </c>
      <c r="Q1314" s="78"/>
      <c r="R1314" s="78" t="s">
        <v>2790</v>
      </c>
      <c r="S1314" s="78" t="s">
        <v>2182</v>
      </c>
      <c r="T1314" s="78" t="s">
        <v>1770</v>
      </c>
      <c r="U1314" s="78">
        <f>IF($R1314="志工",$AC1314*2,IF($R1314="網路報名",$AC1314,0))</f>
        <v>10</v>
      </c>
      <c r="V1314" s="78" t="s">
        <v>5002</v>
      </c>
      <c r="W1314" s="78" t="s">
        <v>5004</v>
      </c>
      <c r="X1314" s="25" t="s">
        <v>3292</v>
      </c>
      <c r="Y1314" s="78">
        <v>2</v>
      </c>
      <c r="Z1314" s="78">
        <v>107</v>
      </c>
      <c r="AA1314" s="78">
        <v>1</v>
      </c>
      <c r="AB1314" s="78">
        <v>1</v>
      </c>
      <c r="AC1314" s="78">
        <v>10</v>
      </c>
      <c r="AD1314" s="78" t="s">
        <v>29</v>
      </c>
      <c r="AE1314" s="74" t="str">
        <f t="shared" si="444"/>
        <v>b06610057鄭育驊</v>
      </c>
      <c r="AF1314" s="74">
        <f t="shared" si="446"/>
        <v>0</v>
      </c>
      <c r="AG1314" s="74">
        <f t="shared" si="445"/>
        <v>1</v>
      </c>
      <c r="AH1314" s="74">
        <f t="shared" si="447"/>
        <v>10</v>
      </c>
      <c r="AI1314" s="74">
        <f t="shared" si="448"/>
        <v>0</v>
      </c>
      <c r="AJ1314" s="74">
        <f t="shared" si="449"/>
        <v>0</v>
      </c>
      <c r="AK1314" s="74">
        <f t="shared" si="450"/>
        <v>0</v>
      </c>
      <c r="AL1314" s="73" t="str">
        <f t="shared" si="435"/>
        <v>系</v>
      </c>
      <c r="AM1314" s="73" t="str">
        <f>IF($F1314="學生",VLOOKUP($H1314,系所名稱!$B$1:$D$122,3,FALSE),"非在校生")</f>
        <v>其他</v>
      </c>
      <c r="AN1314" s="74" t="str">
        <f t="shared" si="436"/>
        <v>其他系所</v>
      </c>
      <c r="AO1314" s="74" t="str">
        <f t="shared" si="437"/>
        <v>其他系所</v>
      </c>
    </row>
    <row r="1315" spans="1:41">
      <c r="A1315" s="78" t="s">
        <v>5268</v>
      </c>
      <c r="B1315" s="78" t="s">
        <v>1766</v>
      </c>
      <c r="C1315" s="78" t="s">
        <v>1767</v>
      </c>
      <c r="D1315" s="78" t="s">
        <v>21</v>
      </c>
      <c r="E1315" s="78" t="s">
        <v>1768</v>
      </c>
      <c r="F1315" s="78" t="s">
        <v>23</v>
      </c>
      <c r="G1315" s="78" t="s">
        <v>67</v>
      </c>
      <c r="H1315" s="78" t="s">
        <v>68</v>
      </c>
      <c r="I1315" s="78" t="s">
        <v>41</v>
      </c>
      <c r="J1315" s="78">
        <v>978279295</v>
      </c>
      <c r="K1315" s="78" t="s">
        <v>1769</v>
      </c>
      <c r="L1315" s="78" t="s">
        <v>28</v>
      </c>
      <c r="M1315" s="78" t="s">
        <v>30</v>
      </c>
      <c r="N1315" s="78" t="s">
        <v>4952</v>
      </c>
      <c r="O1315" s="78"/>
      <c r="P1315" s="78" t="s">
        <v>29</v>
      </c>
      <c r="Q1315" s="78"/>
      <c r="R1315" s="78" t="s">
        <v>5293</v>
      </c>
      <c r="S1315" s="78" t="s">
        <v>5269</v>
      </c>
      <c r="T1315" s="78" t="s">
        <v>1770</v>
      </c>
      <c r="U1315" s="78">
        <v>6</v>
      </c>
      <c r="V1315" s="78" t="s">
        <v>5294</v>
      </c>
      <c r="W1315" s="78" t="s">
        <v>5295</v>
      </c>
      <c r="X1315" s="25" t="s">
        <v>5296</v>
      </c>
      <c r="Y1315" s="78">
        <v>2</v>
      </c>
      <c r="Z1315" s="78">
        <v>107</v>
      </c>
      <c r="AA1315" s="78">
        <v>1</v>
      </c>
      <c r="AB1315" s="78">
        <v>1</v>
      </c>
      <c r="AC1315" s="78">
        <v>10</v>
      </c>
      <c r="AD1315" s="78" t="s">
        <v>29</v>
      </c>
      <c r="AE1315" s="74" t="str">
        <f t="shared" si="444"/>
        <v>b06610057鄭育驊</v>
      </c>
      <c r="AF1315" s="74">
        <f t="shared" si="446"/>
        <v>0</v>
      </c>
      <c r="AG1315" s="74">
        <f t="shared" si="445"/>
        <v>1</v>
      </c>
      <c r="AH1315" s="74">
        <f t="shared" si="447"/>
        <v>10</v>
      </c>
      <c r="AI1315" s="74">
        <f t="shared" si="448"/>
        <v>0</v>
      </c>
      <c r="AJ1315" s="74">
        <f t="shared" si="449"/>
        <v>0</v>
      </c>
      <c r="AK1315" s="74">
        <f t="shared" si="450"/>
        <v>0</v>
      </c>
      <c r="AL1315" s="73" t="str">
        <f t="shared" si="435"/>
        <v>系</v>
      </c>
      <c r="AM1315" s="73" t="str">
        <f>IF($F1315="學生",VLOOKUP($H1315,系所名稱!$B$1:$D$122,3,FALSE),"非在校生")</f>
        <v>其他</v>
      </c>
      <c r="AN1315" s="74" t="str">
        <f t="shared" si="436"/>
        <v>其他系所</v>
      </c>
      <c r="AO1315" s="74" t="str">
        <f t="shared" si="437"/>
        <v>其他系所</v>
      </c>
    </row>
    <row r="1316" spans="1:41">
      <c r="A1316" s="78" t="s">
        <v>5693</v>
      </c>
      <c r="B1316" s="78" t="s">
        <v>1766</v>
      </c>
      <c r="C1316" s="78" t="s">
        <v>1767</v>
      </c>
      <c r="D1316" s="78" t="s">
        <v>21</v>
      </c>
      <c r="E1316" s="78" t="s">
        <v>1768</v>
      </c>
      <c r="F1316" s="78" t="s">
        <v>23</v>
      </c>
      <c r="G1316" s="78" t="s">
        <v>67</v>
      </c>
      <c r="H1316" s="78" t="s">
        <v>68</v>
      </c>
      <c r="I1316" s="78" t="s">
        <v>41</v>
      </c>
      <c r="J1316" s="78">
        <v>978279295</v>
      </c>
      <c r="K1316" s="78" t="s">
        <v>1769</v>
      </c>
      <c r="L1316" s="78" t="s">
        <v>28</v>
      </c>
      <c r="M1316" s="78" t="s">
        <v>30</v>
      </c>
      <c r="N1316" s="78" t="s">
        <v>4952</v>
      </c>
      <c r="O1316" s="78"/>
      <c r="P1316" s="78" t="s">
        <v>29</v>
      </c>
      <c r="Q1316" s="78"/>
      <c r="R1316" s="78" t="s">
        <v>31</v>
      </c>
      <c r="S1316" s="78" t="s">
        <v>5269</v>
      </c>
      <c r="T1316" s="78" t="s">
        <v>1770</v>
      </c>
      <c r="U1316" s="78">
        <v>6</v>
      </c>
      <c r="V1316" s="78" t="s">
        <v>719</v>
      </c>
      <c r="W1316" s="78" t="s">
        <v>5004</v>
      </c>
      <c r="X1316" s="25" t="s">
        <v>5679</v>
      </c>
      <c r="Y1316" s="78">
        <v>2</v>
      </c>
      <c r="Z1316" s="78">
        <v>107</v>
      </c>
      <c r="AA1316" s="78">
        <v>1</v>
      </c>
      <c r="AB1316" s="78">
        <v>1</v>
      </c>
      <c r="AC1316" s="78">
        <v>10</v>
      </c>
      <c r="AD1316" s="78" t="s">
        <v>29</v>
      </c>
      <c r="AE1316" s="74" t="str">
        <f t="shared" si="444"/>
        <v>b06610057鄭育驊</v>
      </c>
      <c r="AF1316" s="74">
        <f t="shared" ref="AF1316:AF1347" si="451">IF($R1316="網路報名",IF($P1316="否",1,0),0)</f>
        <v>0</v>
      </c>
      <c r="AG1316" s="74">
        <f t="shared" si="445"/>
        <v>1</v>
      </c>
      <c r="AH1316" s="74">
        <f t="shared" ref="AH1316:AH1347" si="452">IF(R1316="志工",AC1316*2,IF(AG1316=1,AC1316,0))</f>
        <v>10</v>
      </c>
      <c r="AI1316" s="74">
        <f t="shared" ref="AI1316:AI1347" si="453">IF(AB1316=1,IF(AF1316=1,1,0),0)</f>
        <v>0</v>
      </c>
      <c r="AJ1316" s="74">
        <f t="shared" ref="AJ1316:AJ1347" si="454">IF(R1316="現場報名",1,0)</f>
        <v>0</v>
      </c>
      <c r="AK1316" s="74">
        <f t="shared" ref="AK1316:AK1347" si="455">IF(R1316="志工",1,0)</f>
        <v>0</v>
      </c>
      <c r="AL1316" s="73" t="str">
        <f t="shared" si="435"/>
        <v>系</v>
      </c>
      <c r="AM1316" s="73" t="str">
        <f>IF($F1316="學生",VLOOKUP($H1316,系所名稱!$B$1:$D$122,3,FALSE),"非在校生")</f>
        <v>其他</v>
      </c>
      <c r="AN1316" s="74" t="str">
        <f t="shared" si="436"/>
        <v>其他系所</v>
      </c>
      <c r="AO1316" s="74" t="str">
        <f t="shared" si="437"/>
        <v>其他系所</v>
      </c>
    </row>
    <row r="1317" spans="1:41">
      <c r="A1317" s="78" t="s">
        <v>2071</v>
      </c>
      <c r="B1317" s="78" t="s">
        <v>2072</v>
      </c>
      <c r="C1317" s="78" t="s">
        <v>2073</v>
      </c>
      <c r="D1317" s="78" t="s">
        <v>21</v>
      </c>
      <c r="E1317" s="78" t="s">
        <v>2074</v>
      </c>
      <c r="F1317" s="78" t="s">
        <v>23</v>
      </c>
      <c r="G1317" s="78" t="s">
        <v>24</v>
      </c>
      <c r="H1317" s="78" t="s">
        <v>257</v>
      </c>
      <c r="I1317" s="78" t="s">
        <v>41</v>
      </c>
      <c r="J1317" s="78">
        <v>975859699</v>
      </c>
      <c r="K1317" s="78" t="s">
        <v>2075</v>
      </c>
      <c r="L1317" s="78" t="s">
        <v>28</v>
      </c>
      <c r="M1317" s="78" t="s">
        <v>30</v>
      </c>
      <c r="N1317" s="78">
        <f t="shared" ref="N1317:N1327" si="456">IF($R1317="網路報名",IF($P1317="否",1,0),0)</f>
        <v>1</v>
      </c>
      <c r="O1317" s="78">
        <f t="shared" ref="O1317:O1327" si="457">IF($R1317="網路報名",IF($P1317="是",1,0),0)</f>
        <v>0</v>
      </c>
      <c r="P1317" s="78" t="s">
        <v>30</v>
      </c>
      <c r="Q1317" s="78"/>
      <c r="R1317" s="78" t="s">
        <v>2002</v>
      </c>
      <c r="S1317" s="78" t="s">
        <v>2076</v>
      </c>
      <c r="T1317" s="78" t="s">
        <v>2077</v>
      </c>
      <c r="U1317" s="78">
        <f t="shared" ref="U1317:U1327" si="458">IF($R1317="志工",$AC1317*2,IF($R1317="網路報名",$AC1317,0))</f>
        <v>10</v>
      </c>
      <c r="V1317" s="78" t="s">
        <v>5002</v>
      </c>
      <c r="W1317" s="78" t="s">
        <v>5004</v>
      </c>
      <c r="X1317" s="25" t="s">
        <v>1996</v>
      </c>
      <c r="Y1317" s="78">
        <v>2</v>
      </c>
      <c r="Z1317" s="78">
        <v>107</v>
      </c>
      <c r="AA1317" s="78">
        <v>1</v>
      </c>
      <c r="AB1317" s="78">
        <v>1</v>
      </c>
      <c r="AC1317" s="78">
        <v>10</v>
      </c>
      <c r="AD1317" s="78" t="s">
        <v>30</v>
      </c>
      <c r="AE1317" s="74" t="str">
        <f t="shared" si="444"/>
        <v>b06703026鄭芷昕</v>
      </c>
      <c r="AF1317" s="74">
        <f t="shared" si="451"/>
        <v>1</v>
      </c>
      <c r="AG1317" s="74">
        <f t="shared" si="445"/>
        <v>0</v>
      </c>
      <c r="AH1317" s="74">
        <f t="shared" si="452"/>
        <v>0</v>
      </c>
      <c r="AI1317" s="74">
        <f t="shared" si="453"/>
        <v>1</v>
      </c>
      <c r="AJ1317" s="74">
        <f t="shared" si="454"/>
        <v>0</v>
      </c>
      <c r="AK1317" s="74">
        <f t="shared" si="455"/>
        <v>0</v>
      </c>
      <c r="AL1317" s="73" t="str">
        <f t="shared" si="435"/>
        <v>系</v>
      </c>
      <c r="AM1317" s="73" t="str">
        <f>IF($F1317="學生",VLOOKUP($H1317,系所名稱!$B$1:$D$122,3,FALSE),"非在校生")</f>
        <v>財金</v>
      </c>
      <c r="AN1317" s="74" t="str">
        <f t="shared" si="436"/>
        <v>財金系</v>
      </c>
      <c r="AO1317" s="74" t="str">
        <f t="shared" si="437"/>
        <v>財金系</v>
      </c>
    </row>
    <row r="1318" spans="1:41">
      <c r="A1318" s="78" t="s">
        <v>1771</v>
      </c>
      <c r="B1318" s="78" t="s">
        <v>1772</v>
      </c>
      <c r="C1318" s="78" t="s">
        <v>1773</v>
      </c>
      <c r="D1318" s="78" t="s">
        <v>21</v>
      </c>
      <c r="E1318" s="78" t="s">
        <v>1774</v>
      </c>
      <c r="F1318" s="78" t="s">
        <v>23</v>
      </c>
      <c r="G1318" s="78" t="s">
        <v>24</v>
      </c>
      <c r="H1318" s="78" t="s">
        <v>76</v>
      </c>
      <c r="I1318" s="78" t="s">
        <v>41</v>
      </c>
      <c r="J1318" s="78">
        <v>928606713</v>
      </c>
      <c r="K1318" s="78" t="s">
        <v>1775</v>
      </c>
      <c r="L1318" s="78" t="s">
        <v>28</v>
      </c>
      <c r="M1318" s="78" t="s">
        <v>30</v>
      </c>
      <c r="N1318" s="78">
        <f t="shared" si="456"/>
        <v>0</v>
      </c>
      <c r="O1318" s="78">
        <f t="shared" si="457"/>
        <v>1</v>
      </c>
      <c r="P1318" s="78" t="s">
        <v>29</v>
      </c>
      <c r="Q1318" s="78"/>
      <c r="R1318" s="78" t="s">
        <v>31</v>
      </c>
      <c r="S1318" s="78" t="s">
        <v>1776</v>
      </c>
      <c r="T1318" s="78" t="s">
        <v>1777</v>
      </c>
      <c r="U1318" s="78">
        <f t="shared" si="458"/>
        <v>10</v>
      </c>
      <c r="V1318" s="78" t="s">
        <v>5002</v>
      </c>
      <c r="W1318" s="78" t="s">
        <v>5004</v>
      </c>
      <c r="X1318" s="25" t="s">
        <v>1567</v>
      </c>
      <c r="Y1318" s="78">
        <v>2</v>
      </c>
      <c r="Z1318" s="78">
        <v>107</v>
      </c>
      <c r="AA1318" s="78">
        <v>1</v>
      </c>
      <c r="AB1318" s="78">
        <v>1</v>
      </c>
      <c r="AC1318" s="78">
        <v>10</v>
      </c>
      <c r="AD1318" s="78" t="s">
        <v>30</v>
      </c>
      <c r="AE1318" s="74" t="str">
        <f t="shared" si="444"/>
        <v>b07702115鄭宣誼</v>
      </c>
      <c r="AF1318" s="74">
        <f t="shared" si="451"/>
        <v>0</v>
      </c>
      <c r="AG1318" s="74">
        <f t="shared" si="445"/>
        <v>1</v>
      </c>
      <c r="AH1318" s="74">
        <f t="shared" si="452"/>
        <v>10</v>
      </c>
      <c r="AI1318" s="74">
        <f t="shared" si="453"/>
        <v>0</v>
      </c>
      <c r="AJ1318" s="74">
        <f t="shared" si="454"/>
        <v>0</v>
      </c>
      <c r="AK1318" s="74">
        <f t="shared" si="455"/>
        <v>0</v>
      </c>
      <c r="AL1318" s="73" t="str">
        <f t="shared" si="435"/>
        <v>系</v>
      </c>
      <c r="AM1318" s="73" t="str">
        <f>IF($F1318="學生",VLOOKUP($H1318,系所名稱!$B$1:$D$122,3,FALSE),"非在校生")</f>
        <v>會計</v>
      </c>
      <c r="AN1318" s="74" t="str">
        <f t="shared" si="436"/>
        <v>會計系</v>
      </c>
      <c r="AO1318" s="74" t="str">
        <f t="shared" si="437"/>
        <v>會計系</v>
      </c>
    </row>
    <row r="1319" spans="1:41">
      <c r="A1319" s="78" t="s">
        <v>3167</v>
      </c>
      <c r="B1319" s="78" t="s">
        <v>3168</v>
      </c>
      <c r="C1319" s="78" t="s">
        <v>3169</v>
      </c>
      <c r="D1319" s="78" t="s">
        <v>21</v>
      </c>
      <c r="E1319" s="78" t="s">
        <v>3170</v>
      </c>
      <c r="F1319" s="78" t="s">
        <v>23</v>
      </c>
      <c r="G1319" s="78" t="s">
        <v>24</v>
      </c>
      <c r="H1319" s="78" t="s">
        <v>187</v>
      </c>
      <c r="I1319" s="78" t="s">
        <v>41</v>
      </c>
      <c r="J1319" s="78">
        <v>928281941</v>
      </c>
      <c r="K1319" s="78" t="s">
        <v>3171</v>
      </c>
      <c r="L1319" s="78" t="s">
        <v>28</v>
      </c>
      <c r="M1319" s="78" t="s">
        <v>30</v>
      </c>
      <c r="N1319" s="78">
        <f t="shared" si="456"/>
        <v>0</v>
      </c>
      <c r="O1319" s="78">
        <f t="shared" si="457"/>
        <v>1</v>
      </c>
      <c r="P1319" s="78" t="s">
        <v>29</v>
      </c>
      <c r="Q1319" s="78"/>
      <c r="R1319" s="78" t="s">
        <v>2790</v>
      </c>
      <c r="S1319" s="78" t="s">
        <v>3172</v>
      </c>
      <c r="T1319" s="78" t="s">
        <v>3173</v>
      </c>
      <c r="U1319" s="78">
        <f t="shared" si="458"/>
        <v>10</v>
      </c>
      <c r="V1319" s="78" t="s">
        <v>5002</v>
      </c>
      <c r="W1319" s="78" t="s">
        <v>5004</v>
      </c>
      <c r="X1319" s="25" t="s">
        <v>3292</v>
      </c>
      <c r="Y1319" s="78">
        <v>2</v>
      </c>
      <c r="Z1319" s="78">
        <v>107</v>
      </c>
      <c r="AA1319" s="78">
        <v>1</v>
      </c>
      <c r="AB1319" s="78">
        <v>1</v>
      </c>
      <c r="AC1319" s="78">
        <v>10</v>
      </c>
      <c r="AD1319" s="78" t="s">
        <v>29</v>
      </c>
      <c r="AE1319" s="74" t="str">
        <f t="shared" si="444"/>
        <v>b05701157鄭惟馨</v>
      </c>
      <c r="AF1319" s="74">
        <f t="shared" si="451"/>
        <v>0</v>
      </c>
      <c r="AG1319" s="74">
        <f t="shared" si="445"/>
        <v>1</v>
      </c>
      <c r="AH1319" s="74">
        <f t="shared" si="452"/>
        <v>10</v>
      </c>
      <c r="AI1319" s="74">
        <f t="shared" si="453"/>
        <v>0</v>
      </c>
      <c r="AJ1319" s="74">
        <f t="shared" si="454"/>
        <v>0</v>
      </c>
      <c r="AK1319" s="74">
        <f t="shared" si="455"/>
        <v>0</v>
      </c>
      <c r="AL1319" s="73" t="str">
        <f t="shared" si="435"/>
        <v>系</v>
      </c>
      <c r="AM1319" s="73" t="str">
        <f>IF($F1319="學生",VLOOKUP($H1319,系所名稱!$B$1:$D$122,3,FALSE),"非在校生")</f>
        <v>工管</v>
      </c>
      <c r="AN1319" s="74" t="str">
        <f t="shared" si="436"/>
        <v>工管系</v>
      </c>
      <c r="AO1319" s="74" t="str">
        <f t="shared" si="437"/>
        <v>工管系</v>
      </c>
    </row>
    <row r="1320" spans="1:41">
      <c r="A1320" s="78" t="s">
        <v>2854</v>
      </c>
      <c r="B1320" s="78" t="s">
        <v>2855</v>
      </c>
      <c r="C1320" s="78" t="s">
        <v>2856</v>
      </c>
      <c r="D1320" s="78" t="s">
        <v>21</v>
      </c>
      <c r="E1320" s="78" t="s">
        <v>2436</v>
      </c>
      <c r="F1320" s="78" t="s">
        <v>23</v>
      </c>
      <c r="G1320" s="78" t="s">
        <v>24</v>
      </c>
      <c r="H1320" s="78" t="s">
        <v>257</v>
      </c>
      <c r="I1320" s="78" t="s">
        <v>41</v>
      </c>
      <c r="J1320" s="78">
        <v>935632182</v>
      </c>
      <c r="K1320" s="78" t="s">
        <v>2857</v>
      </c>
      <c r="L1320" s="78" t="s">
        <v>28</v>
      </c>
      <c r="M1320" s="78" t="s">
        <v>29</v>
      </c>
      <c r="N1320" s="78">
        <f t="shared" si="456"/>
        <v>1</v>
      </c>
      <c r="O1320" s="78">
        <f t="shared" si="457"/>
        <v>0</v>
      </c>
      <c r="P1320" s="78" t="s">
        <v>2835</v>
      </c>
      <c r="Q1320" s="78"/>
      <c r="R1320" s="78" t="s">
        <v>2794</v>
      </c>
      <c r="S1320" s="78" t="s">
        <v>2858</v>
      </c>
      <c r="T1320" s="78" t="s">
        <v>2859</v>
      </c>
      <c r="U1320" s="78">
        <f t="shared" si="458"/>
        <v>10</v>
      </c>
      <c r="V1320" s="78" t="s">
        <v>5002</v>
      </c>
      <c r="W1320" s="78" t="s">
        <v>5004</v>
      </c>
      <c r="X1320" s="25" t="s">
        <v>3292</v>
      </c>
      <c r="Y1320" s="78">
        <v>2</v>
      </c>
      <c r="Z1320" s="78">
        <v>107</v>
      </c>
      <c r="AA1320" s="78">
        <v>1</v>
      </c>
      <c r="AB1320" s="78">
        <v>1</v>
      </c>
      <c r="AC1320" s="78">
        <v>10</v>
      </c>
      <c r="AD1320" s="78" t="s">
        <v>2783</v>
      </c>
      <c r="AE1320" s="74" t="str">
        <f t="shared" si="444"/>
        <v>b05703121鄭捷尹</v>
      </c>
      <c r="AF1320" s="74">
        <f t="shared" si="451"/>
        <v>1</v>
      </c>
      <c r="AG1320" s="74">
        <f t="shared" si="445"/>
        <v>0</v>
      </c>
      <c r="AH1320" s="74">
        <f t="shared" si="452"/>
        <v>0</v>
      </c>
      <c r="AI1320" s="74">
        <f t="shared" si="453"/>
        <v>1</v>
      </c>
      <c r="AJ1320" s="74">
        <f t="shared" si="454"/>
        <v>0</v>
      </c>
      <c r="AK1320" s="74">
        <f t="shared" si="455"/>
        <v>0</v>
      </c>
      <c r="AL1320" s="73" t="str">
        <f t="shared" ref="AL1320:AL1383" si="459">IF($F1320="學生",IF($I1320="學士班","系","所"),"其他")</f>
        <v>系</v>
      </c>
      <c r="AM1320" s="73" t="str">
        <f>IF($F1320="學生",VLOOKUP($H1320,系所名稱!$B$1:$D$122,3,FALSE),"非在校生")</f>
        <v>財金</v>
      </c>
      <c r="AN1320" s="74" t="str">
        <f t="shared" ref="AN1320:AN1383" si="460">IF($AM1320="EMBA","EMBA",IF($AM1320="GMBA","GMBA",IF($AM1320="EiMBA","EiMBA",IF($AM1320="其他","其他系所",IF($AM1320="非在校生","其他",CONCATENATE($AM1320,$AL1320))))))</f>
        <v>財金系</v>
      </c>
      <c r="AO1320" s="74" t="str">
        <f t="shared" ref="AO1320:AO1383" si="461">IF($AN1320="會計所","會研所",$AN1320)</f>
        <v>財金系</v>
      </c>
    </row>
    <row r="1321" spans="1:41">
      <c r="A1321" s="78" t="s">
        <v>3874</v>
      </c>
      <c r="B1321" s="78" t="s">
        <v>2855</v>
      </c>
      <c r="C1321" s="78" t="s">
        <v>2856</v>
      </c>
      <c r="D1321" s="78" t="s">
        <v>21</v>
      </c>
      <c r="E1321" s="78" t="s">
        <v>2436</v>
      </c>
      <c r="F1321" s="78" t="s">
        <v>23</v>
      </c>
      <c r="G1321" s="78" t="s">
        <v>24</v>
      </c>
      <c r="H1321" s="78" t="s">
        <v>257</v>
      </c>
      <c r="I1321" s="78" t="s">
        <v>41</v>
      </c>
      <c r="J1321" s="78">
        <v>935632182</v>
      </c>
      <c r="K1321" s="78" t="s">
        <v>2857</v>
      </c>
      <c r="L1321" s="78" t="s">
        <v>28</v>
      </c>
      <c r="M1321" s="78" t="s">
        <v>29</v>
      </c>
      <c r="N1321" s="78">
        <f t="shared" si="456"/>
        <v>1</v>
      </c>
      <c r="O1321" s="78">
        <f t="shared" si="457"/>
        <v>0</v>
      </c>
      <c r="P1321" s="78" t="s">
        <v>30</v>
      </c>
      <c r="Q1321" s="78"/>
      <c r="R1321" s="78" t="s">
        <v>31</v>
      </c>
      <c r="S1321" s="78" t="s">
        <v>2858</v>
      </c>
      <c r="T1321" s="78" t="s">
        <v>2859</v>
      </c>
      <c r="U1321" s="78">
        <f t="shared" si="458"/>
        <v>10</v>
      </c>
      <c r="V1321" s="78" t="s">
        <v>5002</v>
      </c>
      <c r="W1321" s="78" t="s">
        <v>5004</v>
      </c>
      <c r="X1321" s="25" t="s">
        <v>3816</v>
      </c>
      <c r="Y1321" s="78">
        <v>2</v>
      </c>
      <c r="Z1321" s="78">
        <v>107</v>
      </c>
      <c r="AA1321" s="78">
        <v>1</v>
      </c>
      <c r="AB1321" s="78">
        <v>1</v>
      </c>
      <c r="AC1321" s="78">
        <v>10</v>
      </c>
      <c r="AD1321" s="78" t="s">
        <v>2783</v>
      </c>
      <c r="AE1321" s="74" t="str">
        <f t="shared" si="444"/>
        <v>b05703121鄭捷尹</v>
      </c>
      <c r="AF1321" s="74">
        <f t="shared" si="451"/>
        <v>1</v>
      </c>
      <c r="AG1321" s="74">
        <f t="shared" si="445"/>
        <v>0</v>
      </c>
      <c r="AH1321" s="74">
        <f t="shared" si="452"/>
        <v>0</v>
      </c>
      <c r="AI1321" s="74">
        <f t="shared" si="453"/>
        <v>1</v>
      </c>
      <c r="AJ1321" s="74">
        <f t="shared" si="454"/>
        <v>0</v>
      </c>
      <c r="AK1321" s="74">
        <f t="shared" si="455"/>
        <v>0</v>
      </c>
      <c r="AL1321" s="73" t="str">
        <f t="shared" si="459"/>
        <v>系</v>
      </c>
      <c r="AM1321" s="73" t="str">
        <f>IF($F1321="學生",VLOOKUP($H1321,系所名稱!$B$1:$D$122,3,FALSE),"非在校生")</f>
        <v>財金</v>
      </c>
      <c r="AN1321" s="74" t="str">
        <f t="shared" si="460"/>
        <v>財金系</v>
      </c>
      <c r="AO1321" s="74" t="str">
        <f t="shared" si="461"/>
        <v>財金系</v>
      </c>
    </row>
    <row r="1322" spans="1:41">
      <c r="A1322" s="78" t="s">
        <v>3775</v>
      </c>
      <c r="B1322" s="78" t="s">
        <v>3776</v>
      </c>
      <c r="C1322" s="78" t="s">
        <v>3777</v>
      </c>
      <c r="D1322" s="78" t="s">
        <v>21</v>
      </c>
      <c r="E1322" s="78" t="s">
        <v>3778</v>
      </c>
      <c r="F1322" s="78" t="s">
        <v>23</v>
      </c>
      <c r="G1322" s="78" t="s">
        <v>67</v>
      </c>
      <c r="H1322" s="78" t="s">
        <v>3665</v>
      </c>
      <c r="I1322" s="78" t="s">
        <v>41</v>
      </c>
      <c r="J1322" s="78">
        <v>935054882</v>
      </c>
      <c r="K1322" s="78" t="s">
        <v>3779</v>
      </c>
      <c r="L1322" s="78" t="s">
        <v>28</v>
      </c>
      <c r="M1322" s="78" t="s">
        <v>30</v>
      </c>
      <c r="N1322" s="78">
        <f t="shared" si="456"/>
        <v>0</v>
      </c>
      <c r="O1322" s="78">
        <f t="shared" si="457"/>
        <v>1</v>
      </c>
      <c r="P1322" s="78" t="s">
        <v>29</v>
      </c>
      <c r="Q1322" s="78"/>
      <c r="R1322" s="78" t="s">
        <v>3588</v>
      </c>
      <c r="S1322" s="78" t="s">
        <v>3780</v>
      </c>
      <c r="T1322" s="78" t="s">
        <v>3781</v>
      </c>
      <c r="U1322" s="78">
        <f t="shared" si="458"/>
        <v>10</v>
      </c>
      <c r="V1322" s="78" t="s">
        <v>5002</v>
      </c>
      <c r="W1322" s="78" t="s">
        <v>5004</v>
      </c>
      <c r="X1322" s="25" t="s">
        <v>3481</v>
      </c>
      <c r="Y1322" s="78">
        <v>2</v>
      </c>
      <c r="Z1322" s="78">
        <v>107</v>
      </c>
      <c r="AA1322" s="78">
        <v>1</v>
      </c>
      <c r="AB1322" s="78">
        <v>1</v>
      </c>
      <c r="AC1322" s="78">
        <v>10</v>
      </c>
      <c r="AD1322" s="78" t="s">
        <v>2830</v>
      </c>
      <c r="AE1322" s="74" t="str">
        <f t="shared" si="444"/>
        <v>b05603051鄭淨雯</v>
      </c>
      <c r="AF1322" s="74">
        <f t="shared" si="451"/>
        <v>0</v>
      </c>
      <c r="AG1322" s="74">
        <f t="shared" si="445"/>
        <v>1</v>
      </c>
      <c r="AH1322" s="74">
        <f t="shared" si="452"/>
        <v>10</v>
      </c>
      <c r="AI1322" s="74">
        <f t="shared" si="453"/>
        <v>0</v>
      </c>
      <c r="AJ1322" s="74">
        <f t="shared" si="454"/>
        <v>0</v>
      </c>
      <c r="AK1322" s="74">
        <f t="shared" si="455"/>
        <v>0</v>
      </c>
      <c r="AL1322" s="73" t="str">
        <f t="shared" si="459"/>
        <v>系</v>
      </c>
      <c r="AM1322" s="73" t="str">
        <f>IF($F1322="學生",VLOOKUP($H1322,系所名稱!$B$1:$D$122,3,FALSE),"非在校生")</f>
        <v>其他</v>
      </c>
      <c r="AN1322" s="74" t="str">
        <f t="shared" si="460"/>
        <v>其他系所</v>
      </c>
      <c r="AO1322" s="74" t="str">
        <f t="shared" si="461"/>
        <v>其他系所</v>
      </c>
    </row>
    <row r="1323" spans="1:41">
      <c r="A1323" s="78" t="s">
        <v>1778</v>
      </c>
      <c r="B1323" s="78" t="s">
        <v>1779</v>
      </c>
      <c r="C1323" s="78" t="s">
        <v>1780</v>
      </c>
      <c r="D1323" s="78" t="s">
        <v>21</v>
      </c>
      <c r="E1323" s="78" t="s">
        <v>1781</v>
      </c>
      <c r="F1323" s="78" t="s">
        <v>23</v>
      </c>
      <c r="G1323" s="78" t="s">
        <v>24</v>
      </c>
      <c r="H1323" s="78" t="s">
        <v>257</v>
      </c>
      <c r="I1323" s="78" t="s">
        <v>41</v>
      </c>
      <c r="J1323" s="78">
        <v>929561331</v>
      </c>
      <c r="K1323" s="78" t="s">
        <v>1782</v>
      </c>
      <c r="L1323" s="78" t="s">
        <v>28</v>
      </c>
      <c r="M1323" s="78" t="s">
        <v>30</v>
      </c>
      <c r="N1323" s="78">
        <f t="shared" si="456"/>
        <v>0</v>
      </c>
      <c r="O1323" s="78">
        <f t="shared" si="457"/>
        <v>1</v>
      </c>
      <c r="P1323" s="78" t="s">
        <v>29</v>
      </c>
      <c r="Q1323" s="78"/>
      <c r="R1323" s="78" t="s">
        <v>31</v>
      </c>
      <c r="S1323" s="78" t="s">
        <v>1783</v>
      </c>
      <c r="T1323" s="78" t="s">
        <v>1784</v>
      </c>
      <c r="U1323" s="78">
        <f t="shared" si="458"/>
        <v>10</v>
      </c>
      <c r="V1323" s="78" t="s">
        <v>5002</v>
      </c>
      <c r="W1323" s="78" t="s">
        <v>5004</v>
      </c>
      <c r="X1323" s="25" t="s">
        <v>1567</v>
      </c>
      <c r="Y1323" s="78">
        <v>2</v>
      </c>
      <c r="Z1323" s="78">
        <v>107</v>
      </c>
      <c r="AA1323" s="78">
        <v>1</v>
      </c>
      <c r="AB1323" s="78">
        <v>1</v>
      </c>
      <c r="AC1323" s="78">
        <v>10</v>
      </c>
      <c r="AD1323" s="78" t="s">
        <v>30</v>
      </c>
      <c r="AE1323" s="74" t="str">
        <f t="shared" si="444"/>
        <v>b05703122鄭喬安</v>
      </c>
      <c r="AF1323" s="74">
        <f t="shared" si="451"/>
        <v>0</v>
      </c>
      <c r="AG1323" s="74">
        <f t="shared" si="445"/>
        <v>1</v>
      </c>
      <c r="AH1323" s="74">
        <f t="shared" si="452"/>
        <v>10</v>
      </c>
      <c r="AI1323" s="74">
        <f t="shared" si="453"/>
        <v>0</v>
      </c>
      <c r="AJ1323" s="74">
        <f t="shared" si="454"/>
        <v>0</v>
      </c>
      <c r="AK1323" s="74">
        <f t="shared" si="455"/>
        <v>0</v>
      </c>
      <c r="AL1323" s="73" t="str">
        <f t="shared" si="459"/>
        <v>系</v>
      </c>
      <c r="AM1323" s="73" t="str">
        <f>IF($F1323="學生",VLOOKUP($H1323,系所名稱!$B$1:$D$122,3,FALSE),"非在校生")</f>
        <v>財金</v>
      </c>
      <c r="AN1323" s="74" t="str">
        <f t="shared" si="460"/>
        <v>財金系</v>
      </c>
      <c r="AO1323" s="74" t="str">
        <f t="shared" si="461"/>
        <v>財金系</v>
      </c>
    </row>
    <row r="1324" spans="1:41">
      <c r="A1324" s="78" t="s">
        <v>2527</v>
      </c>
      <c r="B1324" s="78" t="s">
        <v>1779</v>
      </c>
      <c r="C1324" s="78" t="s">
        <v>1780</v>
      </c>
      <c r="D1324" s="78" t="s">
        <v>21</v>
      </c>
      <c r="E1324" s="78" t="s">
        <v>1781</v>
      </c>
      <c r="F1324" s="78" t="s">
        <v>23</v>
      </c>
      <c r="G1324" s="78" t="s">
        <v>24</v>
      </c>
      <c r="H1324" s="78" t="s">
        <v>257</v>
      </c>
      <c r="I1324" s="78" t="s">
        <v>41</v>
      </c>
      <c r="J1324" s="78">
        <v>929561331</v>
      </c>
      <c r="K1324" s="78" t="s">
        <v>1782</v>
      </c>
      <c r="L1324" s="78" t="s">
        <v>28</v>
      </c>
      <c r="M1324" s="78" t="s">
        <v>30</v>
      </c>
      <c r="N1324" s="78">
        <f t="shared" si="456"/>
        <v>0</v>
      </c>
      <c r="O1324" s="78">
        <f t="shared" si="457"/>
        <v>1</v>
      </c>
      <c r="P1324" s="78" t="s">
        <v>29</v>
      </c>
      <c r="Q1324" s="78"/>
      <c r="R1324" s="78" t="s">
        <v>2002</v>
      </c>
      <c r="S1324" s="78" t="s">
        <v>1783</v>
      </c>
      <c r="T1324" s="78" t="s">
        <v>1784</v>
      </c>
      <c r="U1324" s="78">
        <f t="shared" si="458"/>
        <v>10</v>
      </c>
      <c r="V1324" s="78" t="s">
        <v>5002</v>
      </c>
      <c r="W1324" s="78" t="s">
        <v>5004</v>
      </c>
      <c r="X1324" s="25" t="s">
        <v>1996</v>
      </c>
      <c r="Y1324" s="78">
        <v>2</v>
      </c>
      <c r="Z1324" s="78">
        <v>107</v>
      </c>
      <c r="AA1324" s="78">
        <v>1</v>
      </c>
      <c r="AB1324" s="78">
        <v>1</v>
      </c>
      <c r="AC1324" s="78">
        <v>10</v>
      </c>
      <c r="AD1324" s="78" t="s">
        <v>30</v>
      </c>
      <c r="AE1324" s="74" t="str">
        <f t="shared" si="444"/>
        <v>b05703122鄭喬安</v>
      </c>
      <c r="AF1324" s="74">
        <f t="shared" si="451"/>
        <v>0</v>
      </c>
      <c r="AG1324" s="74">
        <f t="shared" si="445"/>
        <v>1</v>
      </c>
      <c r="AH1324" s="74">
        <f t="shared" si="452"/>
        <v>10</v>
      </c>
      <c r="AI1324" s="74">
        <f t="shared" si="453"/>
        <v>0</v>
      </c>
      <c r="AJ1324" s="74">
        <f t="shared" si="454"/>
        <v>0</v>
      </c>
      <c r="AK1324" s="74">
        <f t="shared" si="455"/>
        <v>0</v>
      </c>
      <c r="AL1324" s="73" t="str">
        <f t="shared" si="459"/>
        <v>系</v>
      </c>
      <c r="AM1324" s="73" t="str">
        <f>IF($F1324="學生",VLOOKUP($H1324,系所名稱!$B$1:$D$122,3,FALSE),"非在校生")</f>
        <v>財金</v>
      </c>
      <c r="AN1324" s="74" t="str">
        <f t="shared" si="460"/>
        <v>財金系</v>
      </c>
      <c r="AO1324" s="74" t="str">
        <f t="shared" si="461"/>
        <v>財金系</v>
      </c>
    </row>
    <row r="1325" spans="1:41">
      <c r="A1325" s="78" t="s">
        <v>3174</v>
      </c>
      <c r="B1325" s="78" t="s">
        <v>1779</v>
      </c>
      <c r="C1325" s="78" t="s">
        <v>1780</v>
      </c>
      <c r="D1325" s="78" t="s">
        <v>21</v>
      </c>
      <c r="E1325" s="78" t="s">
        <v>1781</v>
      </c>
      <c r="F1325" s="78" t="s">
        <v>23</v>
      </c>
      <c r="G1325" s="78" t="s">
        <v>24</v>
      </c>
      <c r="H1325" s="78" t="s">
        <v>257</v>
      </c>
      <c r="I1325" s="78" t="s">
        <v>41</v>
      </c>
      <c r="J1325" s="78">
        <v>929561331</v>
      </c>
      <c r="K1325" s="78" t="s">
        <v>1782</v>
      </c>
      <c r="L1325" s="78" t="s">
        <v>28</v>
      </c>
      <c r="M1325" s="78" t="s">
        <v>30</v>
      </c>
      <c r="N1325" s="78">
        <f t="shared" si="456"/>
        <v>0</v>
      </c>
      <c r="O1325" s="78">
        <f t="shared" si="457"/>
        <v>1</v>
      </c>
      <c r="P1325" s="78" t="s">
        <v>29</v>
      </c>
      <c r="Q1325" s="78"/>
      <c r="R1325" s="78" t="s">
        <v>2794</v>
      </c>
      <c r="S1325" s="78" t="s">
        <v>297</v>
      </c>
      <c r="T1325" s="78" t="s">
        <v>1784</v>
      </c>
      <c r="U1325" s="78">
        <f t="shared" si="458"/>
        <v>10</v>
      </c>
      <c r="V1325" s="78" t="s">
        <v>5002</v>
      </c>
      <c r="W1325" s="78" t="s">
        <v>5004</v>
      </c>
      <c r="X1325" s="25" t="s">
        <v>3292</v>
      </c>
      <c r="Y1325" s="78">
        <v>2</v>
      </c>
      <c r="Z1325" s="78">
        <v>107</v>
      </c>
      <c r="AA1325" s="78">
        <v>1</v>
      </c>
      <c r="AB1325" s="78">
        <v>1</v>
      </c>
      <c r="AC1325" s="78">
        <v>10</v>
      </c>
      <c r="AD1325" s="78" t="s">
        <v>30</v>
      </c>
      <c r="AE1325" s="74" t="str">
        <f t="shared" si="444"/>
        <v>b05703122鄭喬安</v>
      </c>
      <c r="AF1325" s="74">
        <f t="shared" si="451"/>
        <v>0</v>
      </c>
      <c r="AG1325" s="74">
        <f t="shared" si="445"/>
        <v>1</v>
      </c>
      <c r="AH1325" s="74">
        <f t="shared" si="452"/>
        <v>10</v>
      </c>
      <c r="AI1325" s="74">
        <f t="shared" si="453"/>
        <v>0</v>
      </c>
      <c r="AJ1325" s="74">
        <f t="shared" si="454"/>
        <v>0</v>
      </c>
      <c r="AK1325" s="74">
        <f t="shared" si="455"/>
        <v>0</v>
      </c>
      <c r="AL1325" s="73" t="str">
        <f t="shared" si="459"/>
        <v>系</v>
      </c>
      <c r="AM1325" s="73" t="str">
        <f>IF($F1325="學生",VLOOKUP($H1325,系所名稱!$B$1:$D$122,3,FALSE),"非在校生")</f>
        <v>財金</v>
      </c>
      <c r="AN1325" s="74" t="str">
        <f t="shared" si="460"/>
        <v>財金系</v>
      </c>
      <c r="AO1325" s="74" t="str">
        <f t="shared" si="461"/>
        <v>財金系</v>
      </c>
    </row>
    <row r="1326" spans="1:41">
      <c r="A1326" s="78" t="s">
        <v>3555</v>
      </c>
      <c r="B1326" s="78" t="s">
        <v>1779</v>
      </c>
      <c r="C1326" s="78" t="s">
        <v>1780</v>
      </c>
      <c r="D1326" s="78" t="s">
        <v>21</v>
      </c>
      <c r="E1326" s="78" t="s">
        <v>1781</v>
      </c>
      <c r="F1326" s="78" t="s">
        <v>23</v>
      </c>
      <c r="G1326" s="78" t="s">
        <v>24</v>
      </c>
      <c r="H1326" s="78" t="s">
        <v>257</v>
      </c>
      <c r="I1326" s="78" t="s">
        <v>41</v>
      </c>
      <c r="J1326" s="78">
        <v>929561331</v>
      </c>
      <c r="K1326" s="78" t="s">
        <v>1782</v>
      </c>
      <c r="L1326" s="78" t="s">
        <v>28</v>
      </c>
      <c r="M1326" s="78" t="s">
        <v>30</v>
      </c>
      <c r="N1326" s="78">
        <f t="shared" si="456"/>
        <v>1</v>
      </c>
      <c r="O1326" s="78">
        <f t="shared" si="457"/>
        <v>0</v>
      </c>
      <c r="P1326" s="78" t="s">
        <v>30</v>
      </c>
      <c r="Q1326" s="78"/>
      <c r="R1326" s="78" t="s">
        <v>31</v>
      </c>
      <c r="S1326" s="78" t="s">
        <v>1783</v>
      </c>
      <c r="T1326" s="78" t="s">
        <v>1784</v>
      </c>
      <c r="U1326" s="78">
        <f t="shared" si="458"/>
        <v>10</v>
      </c>
      <c r="V1326" s="78" t="s">
        <v>5002</v>
      </c>
      <c r="W1326" s="78" t="s">
        <v>5004</v>
      </c>
      <c r="X1326" s="25" t="s">
        <v>3481</v>
      </c>
      <c r="Y1326" s="78">
        <v>2</v>
      </c>
      <c r="Z1326" s="78">
        <v>107</v>
      </c>
      <c r="AA1326" s="78">
        <v>1</v>
      </c>
      <c r="AB1326" s="78">
        <v>1</v>
      </c>
      <c r="AC1326" s="78">
        <v>10</v>
      </c>
      <c r="AD1326" s="78" t="s">
        <v>30</v>
      </c>
      <c r="AE1326" s="74" t="str">
        <f t="shared" si="444"/>
        <v>b05703122鄭喬安</v>
      </c>
      <c r="AF1326" s="74">
        <f t="shared" si="451"/>
        <v>1</v>
      </c>
      <c r="AG1326" s="74">
        <f t="shared" si="445"/>
        <v>0</v>
      </c>
      <c r="AH1326" s="74">
        <f t="shared" si="452"/>
        <v>0</v>
      </c>
      <c r="AI1326" s="74">
        <f t="shared" si="453"/>
        <v>1</v>
      </c>
      <c r="AJ1326" s="74">
        <f t="shared" si="454"/>
        <v>0</v>
      </c>
      <c r="AK1326" s="74">
        <f t="shared" si="455"/>
        <v>0</v>
      </c>
      <c r="AL1326" s="73" t="str">
        <f t="shared" si="459"/>
        <v>系</v>
      </c>
      <c r="AM1326" s="73" t="str">
        <f>IF($F1326="學生",VLOOKUP($H1326,系所名稱!$B$1:$D$122,3,FALSE),"非在校生")</f>
        <v>財金</v>
      </c>
      <c r="AN1326" s="74" t="str">
        <f t="shared" si="460"/>
        <v>財金系</v>
      </c>
      <c r="AO1326" s="74" t="str">
        <f t="shared" si="461"/>
        <v>財金系</v>
      </c>
    </row>
    <row r="1327" spans="1:41">
      <c r="A1327" s="78" t="s">
        <v>4141</v>
      </c>
      <c r="B1327" s="78" t="s">
        <v>1779</v>
      </c>
      <c r="C1327" s="78" t="s">
        <v>1780</v>
      </c>
      <c r="D1327" s="78" t="s">
        <v>21</v>
      </c>
      <c r="E1327" s="78" t="s">
        <v>1781</v>
      </c>
      <c r="F1327" s="78" t="s">
        <v>23</v>
      </c>
      <c r="G1327" s="78" t="s">
        <v>24</v>
      </c>
      <c r="H1327" s="78" t="s">
        <v>257</v>
      </c>
      <c r="I1327" s="78" t="s">
        <v>41</v>
      </c>
      <c r="J1327" s="78">
        <v>929561331</v>
      </c>
      <c r="K1327" s="78" t="s">
        <v>1782</v>
      </c>
      <c r="L1327" s="78" t="s">
        <v>28</v>
      </c>
      <c r="M1327" s="78" t="s">
        <v>30</v>
      </c>
      <c r="N1327" s="78">
        <f t="shared" si="456"/>
        <v>0</v>
      </c>
      <c r="O1327" s="78">
        <f t="shared" si="457"/>
        <v>1</v>
      </c>
      <c r="P1327" s="78" t="s">
        <v>29</v>
      </c>
      <c r="Q1327" s="78"/>
      <c r="R1327" s="78" t="s">
        <v>3818</v>
      </c>
      <c r="S1327" s="78" t="s">
        <v>1783</v>
      </c>
      <c r="T1327" s="78" t="s">
        <v>1784</v>
      </c>
      <c r="U1327" s="78">
        <f t="shared" si="458"/>
        <v>10</v>
      </c>
      <c r="V1327" s="78" t="s">
        <v>5002</v>
      </c>
      <c r="W1327" s="78" t="s">
        <v>5004</v>
      </c>
      <c r="X1327" s="25" t="s">
        <v>3816</v>
      </c>
      <c r="Y1327" s="78">
        <v>2</v>
      </c>
      <c r="Z1327" s="78">
        <v>107</v>
      </c>
      <c r="AA1327" s="78">
        <v>1</v>
      </c>
      <c r="AB1327" s="78">
        <v>1</v>
      </c>
      <c r="AC1327" s="78">
        <v>10</v>
      </c>
      <c r="AD1327" s="78" t="s">
        <v>30</v>
      </c>
      <c r="AE1327" s="74" t="str">
        <f t="shared" si="444"/>
        <v>b05703122鄭喬安</v>
      </c>
      <c r="AF1327" s="74">
        <f t="shared" si="451"/>
        <v>0</v>
      </c>
      <c r="AG1327" s="74">
        <f t="shared" si="445"/>
        <v>1</v>
      </c>
      <c r="AH1327" s="74">
        <f t="shared" si="452"/>
        <v>10</v>
      </c>
      <c r="AI1327" s="74">
        <f t="shared" si="453"/>
        <v>0</v>
      </c>
      <c r="AJ1327" s="74">
        <f t="shared" si="454"/>
        <v>0</v>
      </c>
      <c r="AK1327" s="74">
        <f t="shared" si="455"/>
        <v>0</v>
      </c>
      <c r="AL1327" s="73" t="str">
        <f t="shared" si="459"/>
        <v>系</v>
      </c>
      <c r="AM1327" s="73" t="str">
        <f>IF($F1327="學生",VLOOKUP($H1327,系所名稱!$B$1:$D$122,3,FALSE),"非在校生")</f>
        <v>財金</v>
      </c>
      <c r="AN1327" s="74" t="str">
        <f t="shared" si="460"/>
        <v>財金系</v>
      </c>
      <c r="AO1327" s="74" t="str">
        <f t="shared" si="461"/>
        <v>財金系</v>
      </c>
    </row>
    <row r="1328" spans="1:41">
      <c r="A1328" s="78" t="s">
        <v>5264</v>
      </c>
      <c r="B1328" s="78" t="s">
        <v>1779</v>
      </c>
      <c r="C1328" s="78" t="s">
        <v>1780</v>
      </c>
      <c r="D1328" s="78" t="s">
        <v>21</v>
      </c>
      <c r="E1328" s="78" t="s">
        <v>1781</v>
      </c>
      <c r="F1328" s="78" t="s">
        <v>23</v>
      </c>
      <c r="G1328" s="78" t="s">
        <v>24</v>
      </c>
      <c r="H1328" s="78" t="s">
        <v>257</v>
      </c>
      <c r="I1328" s="78" t="s">
        <v>41</v>
      </c>
      <c r="J1328" s="78">
        <v>929561331</v>
      </c>
      <c r="K1328" s="78" t="s">
        <v>1782</v>
      </c>
      <c r="L1328" s="78" t="s">
        <v>28</v>
      </c>
      <c r="M1328" s="78" t="s">
        <v>30</v>
      </c>
      <c r="N1328" s="78" t="s">
        <v>4952</v>
      </c>
      <c r="O1328" s="78"/>
      <c r="P1328" s="78" t="s">
        <v>29</v>
      </c>
      <c r="Q1328" s="78"/>
      <c r="R1328" s="78" t="s">
        <v>5293</v>
      </c>
      <c r="S1328" s="78" t="s">
        <v>5265</v>
      </c>
      <c r="T1328" s="78" t="s">
        <v>1784</v>
      </c>
      <c r="U1328" s="78">
        <v>6</v>
      </c>
      <c r="V1328" s="78" t="s">
        <v>5294</v>
      </c>
      <c r="W1328" s="78" t="s">
        <v>5295</v>
      </c>
      <c r="X1328" s="25" t="s">
        <v>5296</v>
      </c>
      <c r="Y1328" s="78">
        <v>2</v>
      </c>
      <c r="Z1328" s="78">
        <v>107</v>
      </c>
      <c r="AA1328" s="78">
        <v>1</v>
      </c>
      <c r="AB1328" s="78">
        <v>1</v>
      </c>
      <c r="AC1328" s="78">
        <v>10</v>
      </c>
      <c r="AD1328" s="78" t="s">
        <v>30</v>
      </c>
      <c r="AE1328" s="74" t="str">
        <f t="shared" si="444"/>
        <v>b05703122鄭喬安</v>
      </c>
      <c r="AF1328" s="74">
        <f t="shared" si="451"/>
        <v>0</v>
      </c>
      <c r="AG1328" s="74">
        <f t="shared" si="445"/>
        <v>1</v>
      </c>
      <c r="AH1328" s="74">
        <f t="shared" si="452"/>
        <v>10</v>
      </c>
      <c r="AI1328" s="74">
        <f t="shared" si="453"/>
        <v>0</v>
      </c>
      <c r="AJ1328" s="74">
        <f t="shared" si="454"/>
        <v>0</v>
      </c>
      <c r="AK1328" s="74">
        <f t="shared" si="455"/>
        <v>0</v>
      </c>
      <c r="AL1328" s="73" t="str">
        <f t="shared" si="459"/>
        <v>系</v>
      </c>
      <c r="AM1328" s="73" t="str">
        <f>IF($F1328="學生",VLOOKUP($H1328,系所名稱!$B$1:$D$122,3,FALSE),"非在校生")</f>
        <v>財金</v>
      </c>
      <c r="AN1328" s="74" t="str">
        <f t="shared" si="460"/>
        <v>財金系</v>
      </c>
      <c r="AO1328" s="74" t="str">
        <f t="shared" si="461"/>
        <v>財金系</v>
      </c>
    </row>
    <row r="1329" spans="1:41">
      <c r="A1329" s="78" t="s">
        <v>5718</v>
      </c>
      <c r="B1329" s="78" t="s">
        <v>1779</v>
      </c>
      <c r="C1329" s="78" t="s">
        <v>1780</v>
      </c>
      <c r="D1329" s="78" t="s">
        <v>21</v>
      </c>
      <c r="E1329" s="78" t="s">
        <v>1781</v>
      </c>
      <c r="F1329" s="78" t="s">
        <v>23</v>
      </c>
      <c r="G1329" s="78" t="s">
        <v>24</v>
      </c>
      <c r="H1329" s="78" t="s">
        <v>257</v>
      </c>
      <c r="I1329" s="78" t="s">
        <v>41</v>
      </c>
      <c r="J1329" s="78">
        <v>929561331</v>
      </c>
      <c r="K1329" s="78" t="s">
        <v>1782</v>
      </c>
      <c r="L1329" s="78" t="s">
        <v>28</v>
      </c>
      <c r="M1329" s="78" t="s">
        <v>30</v>
      </c>
      <c r="N1329" s="78" t="s">
        <v>4952</v>
      </c>
      <c r="O1329" s="78"/>
      <c r="P1329" s="78" t="s">
        <v>29</v>
      </c>
      <c r="Q1329" s="78"/>
      <c r="R1329" s="78" t="s">
        <v>5706</v>
      </c>
      <c r="S1329" s="78" t="s">
        <v>5265</v>
      </c>
      <c r="T1329" s="78" t="s">
        <v>1784</v>
      </c>
      <c r="U1329" s="78">
        <v>6</v>
      </c>
      <c r="V1329" s="78" t="s">
        <v>5708</v>
      </c>
      <c r="W1329" s="78" t="s">
        <v>5709</v>
      </c>
      <c r="X1329" s="25" t="s">
        <v>5710</v>
      </c>
      <c r="Y1329" s="78">
        <v>2</v>
      </c>
      <c r="Z1329" s="78">
        <v>107</v>
      </c>
      <c r="AA1329" s="78">
        <v>1</v>
      </c>
      <c r="AB1329" s="78">
        <v>1</v>
      </c>
      <c r="AC1329" s="78">
        <v>10</v>
      </c>
      <c r="AD1329" s="78" t="s">
        <v>30</v>
      </c>
      <c r="AE1329" s="74" t="str">
        <f t="shared" si="444"/>
        <v>b05703122鄭喬安</v>
      </c>
      <c r="AF1329" s="74">
        <f t="shared" si="451"/>
        <v>0</v>
      </c>
      <c r="AG1329" s="74">
        <f t="shared" si="445"/>
        <v>1</v>
      </c>
      <c r="AH1329" s="74">
        <f t="shared" si="452"/>
        <v>10</v>
      </c>
      <c r="AI1329" s="74">
        <f t="shared" si="453"/>
        <v>0</v>
      </c>
      <c r="AJ1329" s="74">
        <f t="shared" si="454"/>
        <v>0</v>
      </c>
      <c r="AK1329" s="74">
        <f t="shared" si="455"/>
        <v>0</v>
      </c>
      <c r="AL1329" s="73" t="str">
        <f t="shared" si="459"/>
        <v>系</v>
      </c>
      <c r="AM1329" s="73" t="str">
        <f>IF($F1329="學生",VLOOKUP($H1329,系所名稱!$B$1:$D$122,3,FALSE),"非在校生")</f>
        <v>財金</v>
      </c>
      <c r="AN1329" s="74" t="str">
        <f t="shared" si="460"/>
        <v>財金系</v>
      </c>
      <c r="AO1329" s="74" t="str">
        <f t="shared" si="461"/>
        <v>財金系</v>
      </c>
    </row>
    <row r="1330" spans="1:41">
      <c r="A1330" s="78" t="s">
        <v>6361</v>
      </c>
      <c r="B1330" s="78" t="s">
        <v>1779</v>
      </c>
      <c r="C1330" s="78" t="s">
        <v>1780</v>
      </c>
      <c r="D1330" s="78" t="s">
        <v>21</v>
      </c>
      <c r="E1330" s="78" t="s">
        <v>1781</v>
      </c>
      <c r="F1330" s="78" t="s">
        <v>23</v>
      </c>
      <c r="G1330" s="78" t="s">
        <v>24</v>
      </c>
      <c r="H1330" s="78" t="s">
        <v>257</v>
      </c>
      <c r="I1330" s="78" t="s">
        <v>41</v>
      </c>
      <c r="J1330" s="78">
        <v>929561331</v>
      </c>
      <c r="K1330" s="78" t="s">
        <v>1782</v>
      </c>
      <c r="L1330" s="78" t="s">
        <v>28</v>
      </c>
      <c r="M1330" s="78" t="s">
        <v>30</v>
      </c>
      <c r="N1330" s="78" t="s">
        <v>4952</v>
      </c>
      <c r="O1330" s="78"/>
      <c r="P1330" s="78" t="s">
        <v>29</v>
      </c>
      <c r="Q1330" s="78"/>
      <c r="R1330" s="78" t="s">
        <v>5919</v>
      </c>
      <c r="S1330" s="78" t="s">
        <v>2599</v>
      </c>
      <c r="T1330" s="78" t="s">
        <v>1784</v>
      </c>
      <c r="U1330" s="78">
        <v>6</v>
      </c>
      <c r="V1330" s="78" t="s">
        <v>5002</v>
      </c>
      <c r="W1330" s="78" t="s">
        <v>6687</v>
      </c>
      <c r="X1330" s="25" t="s">
        <v>6700</v>
      </c>
      <c r="Y1330" s="78">
        <v>2</v>
      </c>
      <c r="Z1330" s="78">
        <v>107</v>
      </c>
      <c r="AA1330" s="78">
        <v>1</v>
      </c>
      <c r="AB1330" s="78">
        <v>1</v>
      </c>
      <c r="AC1330" s="78">
        <v>10</v>
      </c>
      <c r="AD1330" s="78" t="s">
        <v>30</v>
      </c>
      <c r="AE1330" s="74" t="str">
        <f t="shared" si="444"/>
        <v>b05703122鄭喬安</v>
      </c>
      <c r="AF1330" s="74">
        <f t="shared" si="451"/>
        <v>0</v>
      </c>
      <c r="AG1330" s="74">
        <f t="shared" si="445"/>
        <v>1</v>
      </c>
      <c r="AH1330" s="74">
        <f t="shared" si="452"/>
        <v>10</v>
      </c>
      <c r="AI1330" s="74">
        <f t="shared" si="453"/>
        <v>0</v>
      </c>
      <c r="AJ1330" s="74">
        <f t="shared" si="454"/>
        <v>0</v>
      </c>
      <c r="AK1330" s="74">
        <f t="shared" si="455"/>
        <v>0</v>
      </c>
      <c r="AL1330" s="73" t="str">
        <f t="shared" si="459"/>
        <v>系</v>
      </c>
      <c r="AM1330" s="73" t="str">
        <f>IF($F1330="學生",VLOOKUP($H1330,系所名稱!$B$1:$D$122,3,FALSE),"非在校生")</f>
        <v>財金</v>
      </c>
      <c r="AN1330" s="74" t="str">
        <f t="shared" si="460"/>
        <v>財金系</v>
      </c>
      <c r="AO1330" s="74" t="str">
        <f t="shared" si="461"/>
        <v>財金系</v>
      </c>
    </row>
    <row r="1331" spans="1:41">
      <c r="A1331" s="78" t="s">
        <v>5658</v>
      </c>
      <c r="B1331" s="78" t="s">
        <v>5659</v>
      </c>
      <c r="C1331" s="78" t="s">
        <v>5660</v>
      </c>
      <c r="D1331" s="78" t="s">
        <v>38</v>
      </c>
      <c r="E1331" s="78" t="s">
        <v>5661</v>
      </c>
      <c r="F1331" s="78" t="s">
        <v>23</v>
      </c>
      <c r="G1331" s="78" t="s">
        <v>24</v>
      </c>
      <c r="H1331" s="78" t="s">
        <v>40</v>
      </c>
      <c r="I1331" s="78" t="s">
        <v>41</v>
      </c>
      <c r="J1331" s="78">
        <v>914299329</v>
      </c>
      <c r="K1331" s="78" t="s">
        <v>5662</v>
      </c>
      <c r="L1331" s="78" t="s">
        <v>28</v>
      </c>
      <c r="M1331" s="78" t="s">
        <v>29</v>
      </c>
      <c r="N1331" s="78" t="s">
        <v>4952</v>
      </c>
      <c r="O1331" s="78"/>
      <c r="P1331" s="78" t="s">
        <v>29</v>
      </c>
      <c r="Q1331" s="78"/>
      <c r="R1331" s="78" t="s">
        <v>1045</v>
      </c>
      <c r="S1331" s="78"/>
      <c r="T1331" s="78" t="s">
        <v>5663</v>
      </c>
      <c r="U1331" s="78">
        <v>6</v>
      </c>
      <c r="V1331" s="78" t="s">
        <v>5386</v>
      </c>
      <c r="W1331" s="78" t="s">
        <v>5387</v>
      </c>
      <c r="X1331" s="25" t="s">
        <v>5388</v>
      </c>
      <c r="Y1331" s="78">
        <v>2</v>
      </c>
      <c r="Z1331" s="78">
        <v>107</v>
      </c>
      <c r="AA1331" s="78">
        <v>1</v>
      </c>
      <c r="AB1331" s="78">
        <v>1</v>
      </c>
      <c r="AC1331" s="78">
        <v>10</v>
      </c>
      <c r="AD1331" s="78"/>
      <c r="AE1331" s="74" t="str">
        <f t="shared" si="444"/>
        <v>b05704017鄭婷心</v>
      </c>
      <c r="AF1331" s="74">
        <f t="shared" si="451"/>
        <v>0</v>
      </c>
      <c r="AG1331" s="74">
        <f t="shared" si="445"/>
        <v>0</v>
      </c>
      <c r="AH1331" s="74">
        <f t="shared" si="452"/>
        <v>0</v>
      </c>
      <c r="AI1331" s="74">
        <f t="shared" si="453"/>
        <v>0</v>
      </c>
      <c r="AJ1331" s="74">
        <f t="shared" si="454"/>
        <v>1</v>
      </c>
      <c r="AK1331" s="74">
        <f t="shared" si="455"/>
        <v>0</v>
      </c>
      <c r="AL1331" s="73" t="str">
        <f t="shared" si="459"/>
        <v>系</v>
      </c>
      <c r="AM1331" s="73" t="str">
        <f>IF($F1331="學生",VLOOKUP($H1331,系所名稱!$B$1:$D$122,3,FALSE),"非在校生")</f>
        <v>國企</v>
      </c>
      <c r="AN1331" s="74" t="str">
        <f t="shared" si="460"/>
        <v>國企系</v>
      </c>
      <c r="AO1331" s="74" t="str">
        <f t="shared" si="461"/>
        <v>國企系</v>
      </c>
    </row>
    <row r="1332" spans="1:41">
      <c r="A1332" s="78" t="s">
        <v>3175</v>
      </c>
      <c r="B1332" s="78" t="s">
        <v>3176</v>
      </c>
      <c r="C1332" s="78" t="s">
        <v>3177</v>
      </c>
      <c r="D1332" s="78" t="s">
        <v>21</v>
      </c>
      <c r="E1332" s="78" t="s">
        <v>3178</v>
      </c>
      <c r="F1332" s="78" t="s">
        <v>3179</v>
      </c>
      <c r="G1332" s="78"/>
      <c r="H1332" s="78" t="s">
        <v>3180</v>
      </c>
      <c r="I1332" s="78" t="s">
        <v>3181</v>
      </c>
      <c r="J1332" s="78">
        <v>916502975</v>
      </c>
      <c r="K1332" s="78" t="s">
        <v>3182</v>
      </c>
      <c r="L1332" s="78" t="s">
        <v>28</v>
      </c>
      <c r="M1332" s="78" t="s">
        <v>30</v>
      </c>
      <c r="N1332" s="78">
        <f>IF($R1332="網路報名",IF($P1332="否",1,0),0)</f>
        <v>0</v>
      </c>
      <c r="O1332" s="78">
        <f>IF($R1332="網路報名",IF($P1332="是",1,0),0)</f>
        <v>1</v>
      </c>
      <c r="P1332" s="78" t="s">
        <v>29</v>
      </c>
      <c r="Q1332" s="78"/>
      <c r="R1332" s="78" t="s">
        <v>2790</v>
      </c>
      <c r="S1332" s="78" t="s">
        <v>3183</v>
      </c>
      <c r="T1332" s="78" t="s">
        <v>3184</v>
      </c>
      <c r="U1332" s="78">
        <f>IF($R1332="志工",$AC1332*2,IF($R1332="網路報名",$AC1332,0))</f>
        <v>10</v>
      </c>
      <c r="V1332" s="78" t="s">
        <v>5002</v>
      </c>
      <c r="W1332" s="78" t="s">
        <v>5004</v>
      </c>
      <c r="X1332" s="25" t="s">
        <v>3292</v>
      </c>
      <c r="Y1332" s="78">
        <v>2</v>
      </c>
      <c r="Z1332" s="78">
        <v>107</v>
      </c>
      <c r="AA1332" s="78">
        <v>1</v>
      </c>
      <c r="AB1332" s="78">
        <v>1</v>
      </c>
      <c r="AC1332" s="78">
        <v>10</v>
      </c>
      <c r="AD1332" s="78" t="s">
        <v>2830</v>
      </c>
      <c r="AE1332" s="74" t="str">
        <f t="shared" si="444"/>
        <v>chunyung0307鄭鈞擁</v>
      </c>
      <c r="AF1332" s="74">
        <f t="shared" si="451"/>
        <v>0</v>
      </c>
      <c r="AG1332" s="74">
        <f t="shared" si="445"/>
        <v>1</v>
      </c>
      <c r="AH1332" s="74">
        <f t="shared" si="452"/>
        <v>10</v>
      </c>
      <c r="AI1332" s="74">
        <f t="shared" si="453"/>
        <v>0</v>
      </c>
      <c r="AJ1332" s="74">
        <f t="shared" si="454"/>
        <v>0</v>
      </c>
      <c r="AK1332" s="74">
        <f t="shared" si="455"/>
        <v>0</v>
      </c>
      <c r="AL1332" s="73" t="str">
        <f t="shared" si="459"/>
        <v>其他</v>
      </c>
      <c r="AM1332" s="73" t="str">
        <f>IF($F1332="學生",VLOOKUP($H1332,系所名稱!$B$1:$D$122,3,FALSE),"非在校生")</f>
        <v>非在校生</v>
      </c>
      <c r="AN1332" s="74" t="str">
        <f t="shared" si="460"/>
        <v>其他</v>
      </c>
      <c r="AO1332" s="74" t="str">
        <f t="shared" si="461"/>
        <v>其他</v>
      </c>
    </row>
    <row r="1333" spans="1:41">
      <c r="A1333" s="78" t="s">
        <v>3782</v>
      </c>
      <c r="B1333" s="78" t="s">
        <v>3176</v>
      </c>
      <c r="C1333" s="78" t="s">
        <v>3177</v>
      </c>
      <c r="D1333" s="78" t="s">
        <v>21</v>
      </c>
      <c r="E1333" s="78" t="s">
        <v>3178</v>
      </c>
      <c r="F1333" s="78" t="s">
        <v>3179</v>
      </c>
      <c r="G1333" s="78"/>
      <c r="H1333" s="78" t="s">
        <v>3180</v>
      </c>
      <c r="I1333" s="78" t="s">
        <v>3181</v>
      </c>
      <c r="J1333" s="78">
        <v>916502975</v>
      </c>
      <c r="K1333" s="78" t="s">
        <v>3182</v>
      </c>
      <c r="L1333" s="78" t="s">
        <v>28</v>
      </c>
      <c r="M1333" s="78" t="s">
        <v>30</v>
      </c>
      <c r="N1333" s="78">
        <f>IF($R1333="網路報名",IF($P1333="否",1,0),0)</f>
        <v>0</v>
      </c>
      <c r="O1333" s="78">
        <f>IF($R1333="網路報名",IF($P1333="是",1,0),0)</f>
        <v>1</v>
      </c>
      <c r="P1333" s="78" t="s">
        <v>29</v>
      </c>
      <c r="Q1333" s="78"/>
      <c r="R1333" s="78" t="s">
        <v>31</v>
      </c>
      <c r="S1333" s="78" t="s">
        <v>3783</v>
      </c>
      <c r="T1333" s="78" t="s">
        <v>3184</v>
      </c>
      <c r="U1333" s="78">
        <f>IF($R1333="志工",$AC1333*2,IF($R1333="網路報名",$AC1333,0))</f>
        <v>10</v>
      </c>
      <c r="V1333" s="78" t="s">
        <v>5002</v>
      </c>
      <c r="W1333" s="78" t="s">
        <v>5004</v>
      </c>
      <c r="X1333" s="25" t="s">
        <v>3481</v>
      </c>
      <c r="Y1333" s="78">
        <v>2</v>
      </c>
      <c r="Z1333" s="78">
        <v>107</v>
      </c>
      <c r="AA1333" s="78">
        <v>1</v>
      </c>
      <c r="AB1333" s="78">
        <v>1</v>
      </c>
      <c r="AC1333" s="78">
        <v>10</v>
      </c>
      <c r="AD1333" s="78" t="s">
        <v>30</v>
      </c>
      <c r="AE1333" s="74" t="str">
        <f t="shared" si="444"/>
        <v>chunyung0307鄭鈞擁</v>
      </c>
      <c r="AF1333" s="74">
        <f t="shared" si="451"/>
        <v>0</v>
      </c>
      <c r="AG1333" s="74">
        <f t="shared" si="445"/>
        <v>1</v>
      </c>
      <c r="AH1333" s="74">
        <f t="shared" si="452"/>
        <v>10</v>
      </c>
      <c r="AI1333" s="74">
        <f t="shared" si="453"/>
        <v>0</v>
      </c>
      <c r="AJ1333" s="74">
        <f t="shared" si="454"/>
        <v>0</v>
      </c>
      <c r="AK1333" s="74">
        <f t="shared" si="455"/>
        <v>0</v>
      </c>
      <c r="AL1333" s="73" t="str">
        <f t="shared" si="459"/>
        <v>其他</v>
      </c>
      <c r="AM1333" s="73" t="str">
        <f>IF($F1333="學生",VLOOKUP($H1333,系所名稱!$B$1:$D$122,3,FALSE),"非在校生")</f>
        <v>非在校生</v>
      </c>
      <c r="AN1333" s="74" t="str">
        <f t="shared" si="460"/>
        <v>其他</v>
      </c>
      <c r="AO1333" s="74" t="str">
        <f t="shared" si="461"/>
        <v>其他</v>
      </c>
    </row>
    <row r="1334" spans="1:41">
      <c r="A1334" s="78" t="s">
        <v>436</v>
      </c>
      <c r="B1334" s="78" t="s">
        <v>437</v>
      </c>
      <c r="C1334" s="78" t="s">
        <v>438</v>
      </c>
      <c r="D1334" s="78" t="s">
        <v>21</v>
      </c>
      <c r="E1334" s="78" t="s">
        <v>439</v>
      </c>
      <c r="F1334" s="78" t="s">
        <v>23</v>
      </c>
      <c r="G1334" s="78" t="s">
        <v>24</v>
      </c>
      <c r="H1334" s="78" t="s">
        <v>187</v>
      </c>
      <c r="I1334" s="78" t="s">
        <v>41</v>
      </c>
      <c r="J1334" s="78">
        <v>905655682</v>
      </c>
      <c r="K1334" s="78" t="s">
        <v>440</v>
      </c>
      <c r="L1334" s="78" t="s">
        <v>28</v>
      </c>
      <c r="M1334" s="78" t="s">
        <v>30</v>
      </c>
      <c r="N1334" s="78">
        <f>IF($R1334="網路報名",IF($P1334="否",1,0),0)</f>
        <v>0</v>
      </c>
      <c r="O1334" s="78">
        <f>IF($R1334="網路報名",IF($P1334="是",1,0),0)</f>
        <v>1</v>
      </c>
      <c r="P1334" s="78" t="s">
        <v>29</v>
      </c>
      <c r="Q1334" s="78"/>
      <c r="R1334" s="1" t="s">
        <v>365</v>
      </c>
      <c r="S1334" s="78" t="s">
        <v>441</v>
      </c>
      <c r="T1334" s="78" t="s">
        <v>442</v>
      </c>
      <c r="U1334" s="78">
        <f>IF($R1334="志工",$AC1334*2,IF($R1334="網路報名",$AC1334,0))</f>
        <v>10</v>
      </c>
      <c r="V1334" s="78" t="s">
        <v>5002</v>
      </c>
      <c r="W1334" s="78" t="s">
        <v>5004</v>
      </c>
      <c r="X1334" s="88" t="s">
        <v>359</v>
      </c>
      <c r="Y1334" s="78">
        <v>2</v>
      </c>
      <c r="Z1334" s="78">
        <v>107</v>
      </c>
      <c r="AA1334" s="78">
        <v>1</v>
      </c>
      <c r="AB1334" s="78">
        <v>1</v>
      </c>
      <c r="AC1334" s="78">
        <v>10</v>
      </c>
      <c r="AD1334" s="78" t="s">
        <v>30</v>
      </c>
      <c r="AE1334" s="74" t="str">
        <f t="shared" si="444"/>
        <v>b06701163鄭傾卉</v>
      </c>
      <c r="AF1334" s="74">
        <f t="shared" si="451"/>
        <v>0</v>
      </c>
      <c r="AG1334" s="74">
        <f t="shared" si="445"/>
        <v>1</v>
      </c>
      <c r="AH1334" s="74">
        <f t="shared" si="452"/>
        <v>10</v>
      </c>
      <c r="AI1334" s="74">
        <f t="shared" si="453"/>
        <v>0</v>
      </c>
      <c r="AJ1334" s="74">
        <f t="shared" si="454"/>
        <v>0</v>
      </c>
      <c r="AK1334" s="74">
        <f t="shared" si="455"/>
        <v>0</v>
      </c>
      <c r="AL1334" s="73" t="str">
        <f t="shared" si="459"/>
        <v>系</v>
      </c>
      <c r="AM1334" s="73" t="str">
        <f>IF($F1334="學生",VLOOKUP($H1334,系所名稱!$B$1:$D$122,3,FALSE),"非在校生")</f>
        <v>工管</v>
      </c>
      <c r="AN1334" s="74" t="str">
        <f t="shared" si="460"/>
        <v>工管系</v>
      </c>
      <c r="AO1334" s="74" t="str">
        <f t="shared" si="461"/>
        <v>工管系</v>
      </c>
    </row>
    <row r="1335" spans="1:41">
      <c r="A1335" s="78" t="s">
        <v>1100</v>
      </c>
      <c r="B1335" s="78" t="s">
        <v>437</v>
      </c>
      <c r="C1335" s="78" t="s">
        <v>438</v>
      </c>
      <c r="D1335" s="78" t="s">
        <v>21</v>
      </c>
      <c r="E1335" s="78" t="s">
        <v>439</v>
      </c>
      <c r="F1335" s="78" t="s">
        <v>23</v>
      </c>
      <c r="G1335" s="78" t="s">
        <v>24</v>
      </c>
      <c r="H1335" s="78" t="s">
        <v>187</v>
      </c>
      <c r="I1335" s="78" t="s">
        <v>41</v>
      </c>
      <c r="J1335" s="78">
        <v>905655682</v>
      </c>
      <c r="K1335" s="78" t="s">
        <v>440</v>
      </c>
      <c r="L1335" s="78" t="s">
        <v>28</v>
      </c>
      <c r="M1335" s="78" t="s">
        <v>30</v>
      </c>
      <c r="N1335" s="78">
        <f>IF($R1335="網路報名",IF($P1335="否",1,0),0)</f>
        <v>0</v>
      </c>
      <c r="O1335" s="78">
        <f>IF($R1335="網路報名",IF($P1335="是",1,0),0)</f>
        <v>1</v>
      </c>
      <c r="P1335" s="78" t="s">
        <v>29</v>
      </c>
      <c r="Q1335" s="78"/>
      <c r="R1335" s="78" t="s">
        <v>1063</v>
      </c>
      <c r="S1335" s="78" t="s">
        <v>441</v>
      </c>
      <c r="T1335" s="78" t="s">
        <v>442</v>
      </c>
      <c r="U1335" s="78">
        <f>IF($R1335="志工",$AC1335*2,IF($R1335="網路報名",$AC1335,0))</f>
        <v>10</v>
      </c>
      <c r="V1335" s="78" t="s">
        <v>5002</v>
      </c>
      <c r="W1335" s="78" t="s">
        <v>5004</v>
      </c>
      <c r="X1335" s="25" t="s">
        <v>1065</v>
      </c>
      <c r="Y1335" s="78">
        <v>2</v>
      </c>
      <c r="Z1335" s="78">
        <v>107</v>
      </c>
      <c r="AA1335" s="78">
        <v>1</v>
      </c>
      <c r="AB1335" s="78">
        <v>1</v>
      </c>
      <c r="AC1335" s="78">
        <v>10</v>
      </c>
      <c r="AD1335" s="78" t="s">
        <v>30</v>
      </c>
      <c r="AE1335" s="74" t="str">
        <f t="shared" si="444"/>
        <v>b06701163鄭傾卉</v>
      </c>
      <c r="AF1335" s="74">
        <f t="shared" si="451"/>
        <v>0</v>
      </c>
      <c r="AG1335" s="74">
        <f t="shared" si="445"/>
        <v>1</v>
      </c>
      <c r="AH1335" s="74">
        <f t="shared" si="452"/>
        <v>10</v>
      </c>
      <c r="AI1335" s="74">
        <f t="shared" si="453"/>
        <v>0</v>
      </c>
      <c r="AJ1335" s="74">
        <f t="shared" si="454"/>
        <v>0</v>
      </c>
      <c r="AK1335" s="74">
        <f t="shared" si="455"/>
        <v>0</v>
      </c>
      <c r="AL1335" s="73" t="str">
        <f t="shared" si="459"/>
        <v>系</v>
      </c>
      <c r="AM1335" s="73" t="str">
        <f>IF($F1335="學生",VLOOKUP($H1335,系所名稱!$B$1:$D$122,3,FALSE),"非在校生")</f>
        <v>工管</v>
      </c>
      <c r="AN1335" s="74" t="str">
        <f t="shared" si="460"/>
        <v>工管系</v>
      </c>
      <c r="AO1335" s="74" t="str">
        <f t="shared" si="461"/>
        <v>工管系</v>
      </c>
    </row>
    <row r="1336" spans="1:41">
      <c r="A1336" s="78" t="s">
        <v>3185</v>
      </c>
      <c r="B1336" s="78" t="s">
        <v>437</v>
      </c>
      <c r="C1336" s="78" t="s">
        <v>438</v>
      </c>
      <c r="D1336" s="78" t="s">
        <v>21</v>
      </c>
      <c r="E1336" s="78" t="s">
        <v>439</v>
      </c>
      <c r="F1336" s="78" t="s">
        <v>23</v>
      </c>
      <c r="G1336" s="78" t="s">
        <v>24</v>
      </c>
      <c r="H1336" s="78" t="s">
        <v>187</v>
      </c>
      <c r="I1336" s="78" t="s">
        <v>41</v>
      </c>
      <c r="J1336" s="78">
        <v>905655682</v>
      </c>
      <c r="K1336" s="78" t="s">
        <v>440</v>
      </c>
      <c r="L1336" s="78" t="s">
        <v>28</v>
      </c>
      <c r="M1336" s="78" t="s">
        <v>30</v>
      </c>
      <c r="N1336" s="78">
        <f>IF($R1336="網路報名",IF($P1336="否",1,0),0)</f>
        <v>0</v>
      </c>
      <c r="O1336" s="78">
        <f>IF($R1336="網路報名",IF($P1336="是",1,0),0)</f>
        <v>1</v>
      </c>
      <c r="P1336" s="78" t="s">
        <v>29</v>
      </c>
      <c r="Q1336" s="78"/>
      <c r="R1336" s="78" t="s">
        <v>2790</v>
      </c>
      <c r="S1336" s="78" t="s">
        <v>441</v>
      </c>
      <c r="T1336" s="78" t="s">
        <v>442</v>
      </c>
      <c r="U1336" s="78">
        <f>IF($R1336="志工",$AC1336*2,IF($R1336="網路報名",$AC1336,0))</f>
        <v>10</v>
      </c>
      <c r="V1336" s="78" t="s">
        <v>5002</v>
      </c>
      <c r="W1336" s="78" t="s">
        <v>5004</v>
      </c>
      <c r="X1336" s="25" t="s">
        <v>3292</v>
      </c>
      <c r="Y1336" s="78">
        <v>2</v>
      </c>
      <c r="Z1336" s="78">
        <v>107</v>
      </c>
      <c r="AA1336" s="78">
        <v>1</v>
      </c>
      <c r="AB1336" s="78">
        <v>1</v>
      </c>
      <c r="AC1336" s="78">
        <v>10</v>
      </c>
      <c r="AD1336" s="78" t="s">
        <v>30</v>
      </c>
      <c r="AE1336" s="74" t="str">
        <f t="shared" si="444"/>
        <v>b06701163鄭傾卉</v>
      </c>
      <c r="AF1336" s="74">
        <f t="shared" si="451"/>
        <v>0</v>
      </c>
      <c r="AG1336" s="74">
        <f t="shared" si="445"/>
        <v>1</v>
      </c>
      <c r="AH1336" s="74">
        <f t="shared" si="452"/>
        <v>10</v>
      </c>
      <c r="AI1336" s="74">
        <f t="shared" si="453"/>
        <v>0</v>
      </c>
      <c r="AJ1336" s="74">
        <f t="shared" si="454"/>
        <v>0</v>
      </c>
      <c r="AK1336" s="74">
        <f t="shared" si="455"/>
        <v>0</v>
      </c>
      <c r="AL1336" s="73" t="str">
        <f t="shared" si="459"/>
        <v>系</v>
      </c>
      <c r="AM1336" s="73" t="str">
        <f>IF($F1336="學生",VLOOKUP($H1336,系所名稱!$B$1:$D$122,3,FALSE),"非在校生")</f>
        <v>工管</v>
      </c>
      <c r="AN1336" s="74" t="str">
        <f t="shared" si="460"/>
        <v>工管系</v>
      </c>
      <c r="AO1336" s="74" t="str">
        <f t="shared" si="461"/>
        <v>工管系</v>
      </c>
    </row>
    <row r="1337" spans="1:41">
      <c r="A1337" s="78" t="s">
        <v>5266</v>
      </c>
      <c r="B1337" s="78" t="s">
        <v>437</v>
      </c>
      <c r="C1337" s="78" t="s">
        <v>438</v>
      </c>
      <c r="D1337" s="78" t="s">
        <v>21</v>
      </c>
      <c r="E1337" s="78" t="s">
        <v>439</v>
      </c>
      <c r="F1337" s="78" t="s">
        <v>23</v>
      </c>
      <c r="G1337" s="78" t="s">
        <v>24</v>
      </c>
      <c r="H1337" s="78" t="s">
        <v>187</v>
      </c>
      <c r="I1337" s="78" t="s">
        <v>41</v>
      </c>
      <c r="J1337" s="78">
        <v>905655682</v>
      </c>
      <c r="K1337" s="78" t="s">
        <v>440</v>
      </c>
      <c r="L1337" s="78" t="s">
        <v>28</v>
      </c>
      <c r="M1337" s="78" t="s">
        <v>30</v>
      </c>
      <c r="N1337" s="78" t="s">
        <v>4952</v>
      </c>
      <c r="O1337" s="78"/>
      <c r="P1337" s="78" t="s">
        <v>29</v>
      </c>
      <c r="Q1337" s="78"/>
      <c r="R1337" s="78" t="s">
        <v>5293</v>
      </c>
      <c r="S1337" s="78" t="s">
        <v>5267</v>
      </c>
      <c r="T1337" s="78" t="s">
        <v>442</v>
      </c>
      <c r="U1337" s="78">
        <v>6</v>
      </c>
      <c r="V1337" s="78" t="s">
        <v>5294</v>
      </c>
      <c r="W1337" s="78" t="s">
        <v>5295</v>
      </c>
      <c r="X1337" s="25" t="s">
        <v>5296</v>
      </c>
      <c r="Y1337" s="78">
        <v>2</v>
      </c>
      <c r="Z1337" s="78">
        <v>107</v>
      </c>
      <c r="AA1337" s="78">
        <v>1</v>
      </c>
      <c r="AB1337" s="78">
        <v>1</v>
      </c>
      <c r="AC1337" s="78">
        <v>10</v>
      </c>
      <c r="AD1337" s="78" t="s">
        <v>30</v>
      </c>
      <c r="AE1337" s="74" t="str">
        <f t="shared" si="444"/>
        <v>b06701163鄭傾卉</v>
      </c>
      <c r="AF1337" s="74">
        <f t="shared" si="451"/>
        <v>0</v>
      </c>
      <c r="AG1337" s="74">
        <f t="shared" si="445"/>
        <v>1</v>
      </c>
      <c r="AH1337" s="74">
        <f t="shared" si="452"/>
        <v>10</v>
      </c>
      <c r="AI1337" s="74">
        <f t="shared" si="453"/>
        <v>0</v>
      </c>
      <c r="AJ1337" s="74">
        <f t="shared" si="454"/>
        <v>0</v>
      </c>
      <c r="AK1337" s="74">
        <f t="shared" si="455"/>
        <v>0</v>
      </c>
      <c r="AL1337" s="73" t="str">
        <f t="shared" si="459"/>
        <v>系</v>
      </c>
      <c r="AM1337" s="73" t="str">
        <f>IF($F1337="學生",VLOOKUP($H1337,系所名稱!$B$1:$D$122,3,FALSE),"非在校生")</f>
        <v>工管</v>
      </c>
      <c r="AN1337" s="74" t="str">
        <f t="shared" si="460"/>
        <v>工管系</v>
      </c>
      <c r="AO1337" s="74" t="str">
        <f t="shared" si="461"/>
        <v>工管系</v>
      </c>
    </row>
    <row r="1338" spans="1:41">
      <c r="A1338" s="78" t="s">
        <v>5767</v>
      </c>
      <c r="B1338" s="78" t="s">
        <v>437</v>
      </c>
      <c r="C1338" s="78" t="s">
        <v>438</v>
      </c>
      <c r="D1338" s="78" t="s">
        <v>21</v>
      </c>
      <c r="E1338" s="78" t="s">
        <v>439</v>
      </c>
      <c r="F1338" s="78" t="s">
        <v>23</v>
      </c>
      <c r="G1338" s="78" t="s">
        <v>24</v>
      </c>
      <c r="H1338" s="78" t="s">
        <v>187</v>
      </c>
      <c r="I1338" s="78" t="s">
        <v>41</v>
      </c>
      <c r="J1338" s="78">
        <v>905655682</v>
      </c>
      <c r="K1338" s="78" t="s">
        <v>440</v>
      </c>
      <c r="L1338" s="78" t="s">
        <v>28</v>
      </c>
      <c r="M1338" s="78" t="s">
        <v>30</v>
      </c>
      <c r="N1338" s="78" t="s">
        <v>4952</v>
      </c>
      <c r="O1338" s="78"/>
      <c r="P1338" s="78" t="s">
        <v>5756</v>
      </c>
      <c r="Q1338" s="78"/>
      <c r="R1338" s="78" t="s">
        <v>5760</v>
      </c>
      <c r="S1338" s="78" t="s">
        <v>5267</v>
      </c>
      <c r="T1338" s="78" t="s">
        <v>442</v>
      </c>
      <c r="U1338" s="78">
        <v>6</v>
      </c>
      <c r="V1338" s="78" t="s">
        <v>5762</v>
      </c>
      <c r="W1338" s="78" t="s">
        <v>5763</v>
      </c>
      <c r="X1338" s="25" t="s">
        <v>5764</v>
      </c>
      <c r="Y1338" s="78">
        <v>2</v>
      </c>
      <c r="Z1338" s="78">
        <v>107</v>
      </c>
      <c r="AA1338" s="78">
        <v>1</v>
      </c>
      <c r="AB1338" s="78">
        <v>1</v>
      </c>
      <c r="AC1338" s="78">
        <v>10</v>
      </c>
      <c r="AD1338" s="78" t="s">
        <v>30</v>
      </c>
      <c r="AE1338" s="74" t="str">
        <f t="shared" si="444"/>
        <v>b06701163鄭傾卉</v>
      </c>
      <c r="AF1338" s="74">
        <f t="shared" si="451"/>
        <v>1</v>
      </c>
      <c r="AG1338" s="74">
        <f t="shared" si="445"/>
        <v>0</v>
      </c>
      <c r="AH1338" s="74">
        <f t="shared" si="452"/>
        <v>0</v>
      </c>
      <c r="AI1338" s="74">
        <f t="shared" si="453"/>
        <v>1</v>
      </c>
      <c r="AJ1338" s="74">
        <f t="shared" si="454"/>
        <v>0</v>
      </c>
      <c r="AK1338" s="74">
        <f t="shared" si="455"/>
        <v>0</v>
      </c>
      <c r="AL1338" s="73" t="str">
        <f t="shared" si="459"/>
        <v>系</v>
      </c>
      <c r="AM1338" s="73" t="str">
        <f>IF($F1338="學生",VLOOKUP($H1338,系所名稱!$B$1:$D$122,3,FALSE),"非在校生")</f>
        <v>工管</v>
      </c>
      <c r="AN1338" s="74" t="str">
        <f t="shared" si="460"/>
        <v>工管系</v>
      </c>
      <c r="AO1338" s="74" t="str">
        <f t="shared" si="461"/>
        <v>工管系</v>
      </c>
    </row>
    <row r="1339" spans="1:41">
      <c r="A1339" s="78" t="s">
        <v>5758</v>
      </c>
      <c r="B1339" s="78" t="s">
        <v>437</v>
      </c>
      <c r="C1339" s="78" t="s">
        <v>438</v>
      </c>
      <c r="D1339" s="78" t="s">
        <v>21</v>
      </c>
      <c r="E1339" s="78" t="s">
        <v>439</v>
      </c>
      <c r="F1339" s="78" t="s">
        <v>23</v>
      </c>
      <c r="G1339" s="78" t="s">
        <v>24</v>
      </c>
      <c r="H1339" s="78" t="s">
        <v>187</v>
      </c>
      <c r="I1339" s="78" t="s">
        <v>41</v>
      </c>
      <c r="J1339" s="78">
        <v>905655682</v>
      </c>
      <c r="K1339" s="78" t="s">
        <v>440</v>
      </c>
      <c r="L1339" s="78" t="s">
        <v>28</v>
      </c>
      <c r="M1339" s="78" t="s">
        <v>30</v>
      </c>
      <c r="N1339" s="78" t="s">
        <v>4952</v>
      </c>
      <c r="O1339" s="78"/>
      <c r="P1339" s="78" t="s">
        <v>29</v>
      </c>
      <c r="Q1339" s="78"/>
      <c r="R1339" s="78" t="s">
        <v>5919</v>
      </c>
      <c r="S1339" s="78" t="s">
        <v>5267</v>
      </c>
      <c r="T1339" s="78" t="s">
        <v>442</v>
      </c>
      <c r="U1339" s="78">
        <v>6</v>
      </c>
      <c r="V1339" s="78" t="s">
        <v>5002</v>
      </c>
      <c r="W1339" s="78" t="s">
        <v>6687</v>
      </c>
      <c r="X1339" s="25" t="s">
        <v>6695</v>
      </c>
      <c r="Y1339" s="78">
        <v>2</v>
      </c>
      <c r="Z1339" s="78">
        <v>107</v>
      </c>
      <c r="AA1339" s="78">
        <v>1</v>
      </c>
      <c r="AB1339" s="78">
        <v>1</v>
      </c>
      <c r="AC1339" s="78">
        <v>10</v>
      </c>
      <c r="AD1339" s="78" t="s">
        <v>30</v>
      </c>
      <c r="AE1339" s="74" t="str">
        <f t="shared" si="444"/>
        <v>b06701163鄭傾卉</v>
      </c>
      <c r="AF1339" s="74">
        <f t="shared" si="451"/>
        <v>0</v>
      </c>
      <c r="AG1339" s="74">
        <f t="shared" si="445"/>
        <v>1</v>
      </c>
      <c r="AH1339" s="74">
        <f t="shared" si="452"/>
        <v>10</v>
      </c>
      <c r="AI1339" s="74">
        <f t="shared" si="453"/>
        <v>0</v>
      </c>
      <c r="AJ1339" s="74">
        <f t="shared" si="454"/>
        <v>0</v>
      </c>
      <c r="AK1339" s="74">
        <f t="shared" si="455"/>
        <v>0</v>
      </c>
      <c r="AL1339" s="73" t="str">
        <f t="shared" si="459"/>
        <v>系</v>
      </c>
      <c r="AM1339" s="73" t="str">
        <f>IF($F1339="學生",VLOOKUP($H1339,系所名稱!$B$1:$D$122,3,FALSE),"非在校生")</f>
        <v>工管</v>
      </c>
      <c r="AN1339" s="74" t="str">
        <f t="shared" si="460"/>
        <v>工管系</v>
      </c>
      <c r="AO1339" s="74" t="str">
        <f t="shared" si="461"/>
        <v>工管系</v>
      </c>
    </row>
    <row r="1340" spans="1:41">
      <c r="A1340" s="78" t="s">
        <v>5102</v>
      </c>
      <c r="B1340" s="78" t="s">
        <v>5103</v>
      </c>
      <c r="C1340" s="78" t="s">
        <v>5104</v>
      </c>
      <c r="D1340" s="78" t="s">
        <v>21</v>
      </c>
      <c r="E1340" s="78" t="s">
        <v>5105</v>
      </c>
      <c r="F1340" s="78" t="s">
        <v>23</v>
      </c>
      <c r="G1340" s="78" t="s">
        <v>24</v>
      </c>
      <c r="H1340" s="78" t="s">
        <v>76</v>
      </c>
      <c r="I1340" s="78" t="s">
        <v>41</v>
      </c>
      <c r="J1340" s="78">
        <v>922963766</v>
      </c>
      <c r="K1340" s="78" t="s">
        <v>5106</v>
      </c>
      <c r="L1340" s="78" t="s">
        <v>28</v>
      </c>
      <c r="M1340" s="78" t="s">
        <v>30</v>
      </c>
      <c r="N1340" s="78" t="s">
        <v>4952</v>
      </c>
      <c r="O1340" s="78"/>
      <c r="P1340" s="78" t="s">
        <v>29</v>
      </c>
      <c r="Q1340" s="78"/>
      <c r="R1340" s="78" t="s">
        <v>5008</v>
      </c>
      <c r="S1340" s="78" t="s">
        <v>5107</v>
      </c>
      <c r="T1340" s="78" t="s">
        <v>5108</v>
      </c>
      <c r="U1340" s="78">
        <v>6</v>
      </c>
      <c r="V1340" s="78" t="s">
        <v>5009</v>
      </c>
      <c r="W1340" s="78" t="s">
        <v>7196</v>
      </c>
      <c r="X1340" s="25" t="s">
        <v>5848</v>
      </c>
      <c r="Y1340" s="78">
        <v>2</v>
      </c>
      <c r="Z1340" s="78">
        <v>107</v>
      </c>
      <c r="AA1340" s="78">
        <v>1</v>
      </c>
      <c r="AB1340" s="78">
        <v>1</v>
      </c>
      <c r="AC1340" s="78">
        <v>10</v>
      </c>
      <c r="AD1340" s="78" t="s">
        <v>5109</v>
      </c>
      <c r="AE1340" s="74" t="str">
        <f t="shared" si="444"/>
        <v>b06702002鄭顗娟</v>
      </c>
      <c r="AF1340" s="74">
        <f t="shared" si="451"/>
        <v>0</v>
      </c>
      <c r="AG1340" s="74">
        <f t="shared" si="445"/>
        <v>1</v>
      </c>
      <c r="AH1340" s="74">
        <f t="shared" si="452"/>
        <v>10</v>
      </c>
      <c r="AI1340" s="74">
        <f t="shared" si="453"/>
        <v>0</v>
      </c>
      <c r="AJ1340" s="74">
        <f t="shared" si="454"/>
        <v>0</v>
      </c>
      <c r="AK1340" s="74">
        <f t="shared" si="455"/>
        <v>0</v>
      </c>
      <c r="AL1340" s="73" t="str">
        <f t="shared" si="459"/>
        <v>系</v>
      </c>
      <c r="AM1340" s="73" t="str">
        <f>IF($F1340="學生",VLOOKUP($H1340,系所名稱!$B$1:$D$122,3,FALSE),"非在校生")</f>
        <v>會計</v>
      </c>
      <c r="AN1340" s="74" t="str">
        <f t="shared" si="460"/>
        <v>會計系</v>
      </c>
      <c r="AO1340" s="74" t="str">
        <f t="shared" si="461"/>
        <v>會計系</v>
      </c>
    </row>
    <row r="1341" spans="1:41">
      <c r="A1341" s="78" t="s">
        <v>4182</v>
      </c>
      <c r="B1341" s="78" t="s">
        <v>4208</v>
      </c>
      <c r="C1341" s="78" t="s">
        <v>4209</v>
      </c>
      <c r="D1341" s="78" t="s">
        <v>21</v>
      </c>
      <c r="E1341" s="78" t="s">
        <v>1930</v>
      </c>
      <c r="F1341" s="78" t="s">
        <v>23</v>
      </c>
      <c r="G1341" s="78" t="s">
        <v>24</v>
      </c>
      <c r="H1341" s="78" t="s">
        <v>257</v>
      </c>
      <c r="I1341" s="78" t="s">
        <v>50</v>
      </c>
      <c r="J1341" s="78">
        <v>916221170</v>
      </c>
      <c r="K1341" s="78" t="s">
        <v>4210</v>
      </c>
      <c r="L1341" s="78" t="s">
        <v>28</v>
      </c>
      <c r="M1341" s="78" t="s">
        <v>29</v>
      </c>
      <c r="N1341" s="78">
        <f>IF($R1341="網路報名",IF($P1341="否",1,0),0)</f>
        <v>0</v>
      </c>
      <c r="O1341" s="78">
        <f>IF($R1341="網路報名",IF($P1341="是",1,0),0)</f>
        <v>0</v>
      </c>
      <c r="P1341" s="78" t="s">
        <v>29</v>
      </c>
      <c r="Q1341" s="78"/>
      <c r="R1341" s="78" t="s">
        <v>3467</v>
      </c>
      <c r="S1341" s="78"/>
      <c r="T1341" s="78" t="s">
        <v>4211</v>
      </c>
      <c r="U1341" s="78">
        <f>IF($R1341="志工",$AC1341*2,IF($R1341="網路報名",$AC1341,0))</f>
        <v>0</v>
      </c>
      <c r="V1341" s="78" t="s">
        <v>5002</v>
      </c>
      <c r="W1341" s="78" t="s">
        <v>5004</v>
      </c>
      <c r="X1341" s="25" t="s">
        <v>3816</v>
      </c>
      <c r="Y1341" s="78">
        <v>2</v>
      </c>
      <c r="Z1341" s="78">
        <v>107</v>
      </c>
      <c r="AA1341" s="78">
        <v>1</v>
      </c>
      <c r="AB1341" s="78">
        <v>1</v>
      </c>
      <c r="AC1341" s="78">
        <v>10</v>
      </c>
      <c r="AD1341" s="78"/>
      <c r="AE1341" s="74" t="str">
        <f t="shared" si="444"/>
        <v>r07723053黎孟帆</v>
      </c>
      <c r="AF1341" s="74">
        <f t="shared" si="451"/>
        <v>0</v>
      </c>
      <c r="AG1341" s="74">
        <f t="shared" si="445"/>
        <v>0</v>
      </c>
      <c r="AH1341" s="74">
        <f t="shared" si="452"/>
        <v>0</v>
      </c>
      <c r="AI1341" s="74">
        <f t="shared" si="453"/>
        <v>0</v>
      </c>
      <c r="AJ1341" s="74">
        <f t="shared" si="454"/>
        <v>1</v>
      </c>
      <c r="AK1341" s="74">
        <f t="shared" si="455"/>
        <v>0</v>
      </c>
      <c r="AL1341" s="73" t="str">
        <f t="shared" si="459"/>
        <v>所</v>
      </c>
      <c r="AM1341" s="73" t="str">
        <f>IF($F1341="學生",VLOOKUP($H1341,系所名稱!$B$1:$D$122,3,FALSE),"非在校生")</f>
        <v>財金</v>
      </c>
      <c r="AN1341" s="74" t="str">
        <f t="shared" si="460"/>
        <v>財金所</v>
      </c>
      <c r="AO1341" s="74" t="str">
        <f t="shared" si="461"/>
        <v>財金所</v>
      </c>
    </row>
    <row r="1342" spans="1:41">
      <c r="A1342" s="78" t="s">
        <v>5025</v>
      </c>
      <c r="B1342" s="78" t="s">
        <v>5026</v>
      </c>
      <c r="C1342" s="78" t="s">
        <v>5027</v>
      </c>
      <c r="D1342" s="78" t="s">
        <v>38</v>
      </c>
      <c r="E1342" s="78" t="s">
        <v>5028</v>
      </c>
      <c r="F1342" s="78" t="s">
        <v>23</v>
      </c>
      <c r="G1342" s="78" t="s">
        <v>137</v>
      </c>
      <c r="H1342" s="78" t="s">
        <v>838</v>
      </c>
      <c r="I1342" s="78" t="s">
        <v>41</v>
      </c>
      <c r="J1342" s="78">
        <v>972505266</v>
      </c>
      <c r="K1342" s="78" t="s">
        <v>5029</v>
      </c>
      <c r="L1342" s="78" t="s">
        <v>28</v>
      </c>
      <c r="M1342" s="78" t="s">
        <v>30</v>
      </c>
      <c r="N1342" s="78" t="s">
        <v>4952</v>
      </c>
      <c r="O1342" s="78"/>
      <c r="P1342" s="78" t="s">
        <v>30</v>
      </c>
      <c r="Q1342" s="78"/>
      <c r="R1342" s="78" t="s">
        <v>5008</v>
      </c>
      <c r="S1342" s="78" t="s">
        <v>5030</v>
      </c>
      <c r="T1342" s="78" t="s">
        <v>5031</v>
      </c>
      <c r="U1342" s="78">
        <v>6</v>
      </c>
      <c r="V1342" s="78" t="s">
        <v>5009</v>
      </c>
      <c r="W1342" s="78" t="s">
        <v>7196</v>
      </c>
      <c r="X1342" s="25" t="s">
        <v>5848</v>
      </c>
      <c r="Y1342" s="78">
        <v>2</v>
      </c>
      <c r="Z1342" s="78">
        <v>107</v>
      </c>
      <c r="AA1342" s="78">
        <v>1</v>
      </c>
      <c r="AB1342" s="78">
        <v>1</v>
      </c>
      <c r="AC1342" s="78">
        <v>10</v>
      </c>
      <c r="AD1342" s="78" t="s">
        <v>5032</v>
      </c>
      <c r="AE1342" s="74" t="str">
        <f t="shared" si="444"/>
        <v>b05302115黎哲瑋</v>
      </c>
      <c r="AF1342" s="74">
        <f t="shared" si="451"/>
        <v>1</v>
      </c>
      <c r="AG1342" s="74">
        <f t="shared" si="445"/>
        <v>0</v>
      </c>
      <c r="AH1342" s="74">
        <f t="shared" si="452"/>
        <v>0</v>
      </c>
      <c r="AI1342" s="74">
        <f t="shared" si="453"/>
        <v>1</v>
      </c>
      <c r="AJ1342" s="74">
        <f t="shared" si="454"/>
        <v>0</v>
      </c>
      <c r="AK1342" s="74">
        <f t="shared" si="455"/>
        <v>0</v>
      </c>
      <c r="AL1342" s="73" t="str">
        <f t="shared" si="459"/>
        <v>系</v>
      </c>
      <c r="AM1342" s="73" t="str">
        <f>IF($F1342="學生",VLOOKUP($H1342,系所名稱!$B$1:$D$122,3,FALSE),"非在校生")</f>
        <v>其他</v>
      </c>
      <c r="AN1342" s="74" t="str">
        <f t="shared" si="460"/>
        <v>其他系所</v>
      </c>
      <c r="AO1342" s="74" t="str">
        <f t="shared" si="461"/>
        <v>其他系所</v>
      </c>
    </row>
    <row r="1343" spans="1:41">
      <c r="A1343" s="78" t="s">
        <v>2146</v>
      </c>
      <c r="B1343" s="78" t="s">
        <v>2147</v>
      </c>
      <c r="C1343" s="78" t="s">
        <v>2148</v>
      </c>
      <c r="D1343" s="78" t="s">
        <v>38</v>
      </c>
      <c r="E1343" s="78" t="s">
        <v>2149</v>
      </c>
      <c r="F1343" s="78" t="s">
        <v>23</v>
      </c>
      <c r="G1343" s="78" t="s">
        <v>67</v>
      </c>
      <c r="H1343" s="78" t="s">
        <v>123</v>
      </c>
      <c r="I1343" s="78" t="s">
        <v>50</v>
      </c>
      <c r="J1343" s="78">
        <v>983306985</v>
      </c>
      <c r="K1343" s="78" t="s">
        <v>2150</v>
      </c>
      <c r="L1343" s="78" t="s">
        <v>28</v>
      </c>
      <c r="M1343" s="78" t="s">
        <v>30</v>
      </c>
      <c r="N1343" s="78">
        <f t="shared" ref="N1343:N1351" si="462">IF($R1343="網路報名",IF($P1343="否",1,0),0)</f>
        <v>0</v>
      </c>
      <c r="O1343" s="78">
        <f t="shared" ref="O1343:O1351" si="463">IF($R1343="網路報名",IF($P1343="是",1,0),0)</f>
        <v>1</v>
      </c>
      <c r="P1343" s="78" t="s">
        <v>29</v>
      </c>
      <c r="Q1343" s="78"/>
      <c r="R1343" s="78" t="s">
        <v>2021</v>
      </c>
      <c r="S1343" s="78" t="s">
        <v>125</v>
      </c>
      <c r="T1343" s="78" t="s">
        <v>2151</v>
      </c>
      <c r="U1343" s="78">
        <f t="shared" ref="U1343:U1351" si="464">IF($R1343="志工",$AC1343*2,IF($R1343="網路報名",$AC1343,0))</f>
        <v>10</v>
      </c>
      <c r="V1343" s="78" t="s">
        <v>5002</v>
      </c>
      <c r="W1343" s="78" t="s">
        <v>5004</v>
      </c>
      <c r="X1343" s="25" t="s">
        <v>1996</v>
      </c>
      <c r="Y1343" s="78">
        <v>2</v>
      </c>
      <c r="Z1343" s="78">
        <v>107</v>
      </c>
      <c r="AA1343" s="78">
        <v>1</v>
      </c>
      <c r="AB1343" s="78">
        <v>1</v>
      </c>
      <c r="AC1343" s="78">
        <v>10</v>
      </c>
      <c r="AD1343" s="78" t="s">
        <v>30</v>
      </c>
      <c r="AE1343" s="74" t="str">
        <f t="shared" si="444"/>
        <v>r07627013盧廷瑞</v>
      </c>
      <c r="AF1343" s="74">
        <f t="shared" si="451"/>
        <v>0</v>
      </c>
      <c r="AG1343" s="74">
        <f t="shared" si="445"/>
        <v>1</v>
      </c>
      <c r="AH1343" s="74">
        <f t="shared" si="452"/>
        <v>10</v>
      </c>
      <c r="AI1343" s="74">
        <f t="shared" si="453"/>
        <v>0</v>
      </c>
      <c r="AJ1343" s="74">
        <f t="shared" si="454"/>
        <v>0</v>
      </c>
      <c r="AK1343" s="74">
        <f t="shared" si="455"/>
        <v>0</v>
      </c>
      <c r="AL1343" s="73" t="str">
        <f t="shared" si="459"/>
        <v>所</v>
      </c>
      <c r="AM1343" s="73" t="str">
        <f>IF($F1343="學生",VLOOKUP($H1343,系所名稱!$B$1:$D$122,3,FALSE),"非在校生")</f>
        <v>其他</v>
      </c>
      <c r="AN1343" s="74" t="str">
        <f t="shared" si="460"/>
        <v>其他系所</v>
      </c>
      <c r="AO1343" s="74" t="str">
        <f t="shared" si="461"/>
        <v>其他系所</v>
      </c>
    </row>
    <row r="1344" spans="1:41">
      <c r="A1344" s="78" t="s">
        <v>119</v>
      </c>
      <c r="B1344" s="78" t="s">
        <v>2147</v>
      </c>
      <c r="C1344" s="78" t="s">
        <v>2148</v>
      </c>
      <c r="D1344" s="78" t="s">
        <v>38</v>
      </c>
      <c r="E1344" s="78" t="s">
        <v>2149</v>
      </c>
      <c r="F1344" s="78" t="s">
        <v>23</v>
      </c>
      <c r="G1344" s="78" t="s">
        <v>67</v>
      </c>
      <c r="H1344" s="78" t="s">
        <v>123</v>
      </c>
      <c r="I1344" s="78" t="s">
        <v>50</v>
      </c>
      <c r="J1344" s="78">
        <v>983306985</v>
      </c>
      <c r="K1344" s="78" t="s">
        <v>2150</v>
      </c>
      <c r="L1344" s="78" t="s">
        <v>28</v>
      </c>
      <c r="M1344" s="78" t="s">
        <v>30</v>
      </c>
      <c r="N1344" s="78">
        <f t="shared" si="462"/>
        <v>0</v>
      </c>
      <c r="O1344" s="78">
        <f t="shared" si="463"/>
        <v>1</v>
      </c>
      <c r="P1344" s="78" t="s">
        <v>29</v>
      </c>
      <c r="Q1344" s="78"/>
      <c r="R1344" s="78" t="s">
        <v>2790</v>
      </c>
      <c r="S1344" s="78" t="s">
        <v>125</v>
      </c>
      <c r="T1344" s="78" t="s">
        <v>2151</v>
      </c>
      <c r="U1344" s="78">
        <f t="shared" si="464"/>
        <v>10</v>
      </c>
      <c r="V1344" s="78" t="s">
        <v>5002</v>
      </c>
      <c r="W1344" s="78" t="s">
        <v>5004</v>
      </c>
      <c r="X1344" s="25" t="s">
        <v>3292</v>
      </c>
      <c r="Y1344" s="78">
        <v>2</v>
      </c>
      <c r="Z1344" s="78">
        <v>107</v>
      </c>
      <c r="AA1344" s="78">
        <v>1</v>
      </c>
      <c r="AB1344" s="78">
        <v>1</v>
      </c>
      <c r="AC1344" s="78">
        <v>10</v>
      </c>
      <c r="AD1344" s="78" t="s">
        <v>30</v>
      </c>
      <c r="AE1344" s="74" t="str">
        <f t="shared" si="444"/>
        <v>r07627013盧廷瑞</v>
      </c>
      <c r="AF1344" s="74">
        <f t="shared" si="451"/>
        <v>0</v>
      </c>
      <c r="AG1344" s="74">
        <f t="shared" si="445"/>
        <v>1</v>
      </c>
      <c r="AH1344" s="74">
        <f t="shared" si="452"/>
        <v>10</v>
      </c>
      <c r="AI1344" s="74">
        <f t="shared" si="453"/>
        <v>0</v>
      </c>
      <c r="AJ1344" s="74">
        <f t="shared" si="454"/>
        <v>0</v>
      </c>
      <c r="AK1344" s="74">
        <f t="shared" si="455"/>
        <v>0</v>
      </c>
      <c r="AL1344" s="73" t="str">
        <f t="shared" si="459"/>
        <v>所</v>
      </c>
      <c r="AM1344" s="73" t="str">
        <f>IF($F1344="學生",VLOOKUP($H1344,系所名稱!$B$1:$D$122,3,FALSE),"非在校生")</f>
        <v>其他</v>
      </c>
      <c r="AN1344" s="74" t="str">
        <f t="shared" si="460"/>
        <v>其他系所</v>
      </c>
      <c r="AO1344" s="74" t="str">
        <f t="shared" si="461"/>
        <v>其他系所</v>
      </c>
    </row>
    <row r="1345" spans="1:41">
      <c r="A1345" s="78" t="s">
        <v>4142</v>
      </c>
      <c r="B1345" s="78" t="s">
        <v>4143</v>
      </c>
      <c r="C1345" s="78" t="s">
        <v>4144</v>
      </c>
      <c r="D1345" s="78" t="s">
        <v>38</v>
      </c>
      <c r="E1345" s="78" t="s">
        <v>4145</v>
      </c>
      <c r="F1345" s="78" t="s">
        <v>23</v>
      </c>
      <c r="G1345" s="78" t="s">
        <v>24</v>
      </c>
      <c r="H1345" s="78" t="s">
        <v>257</v>
      </c>
      <c r="I1345" s="78" t="s">
        <v>50</v>
      </c>
      <c r="J1345" s="78">
        <v>939860059</v>
      </c>
      <c r="K1345" s="78" t="s">
        <v>4146</v>
      </c>
      <c r="L1345" s="78" t="s">
        <v>28</v>
      </c>
      <c r="M1345" s="78" t="s">
        <v>30</v>
      </c>
      <c r="N1345" s="78">
        <f t="shared" si="462"/>
        <v>0</v>
      </c>
      <c r="O1345" s="78">
        <f t="shared" si="463"/>
        <v>1</v>
      </c>
      <c r="P1345" s="78" t="s">
        <v>4038</v>
      </c>
      <c r="Q1345" s="78"/>
      <c r="R1345" s="78" t="s">
        <v>3818</v>
      </c>
      <c r="S1345" s="78" t="s">
        <v>4147</v>
      </c>
      <c r="T1345" s="78" t="s">
        <v>4148</v>
      </c>
      <c r="U1345" s="78">
        <f t="shared" si="464"/>
        <v>10</v>
      </c>
      <c r="V1345" s="78" t="s">
        <v>5002</v>
      </c>
      <c r="W1345" s="78" t="s">
        <v>5004</v>
      </c>
      <c r="X1345" s="25" t="s">
        <v>3816</v>
      </c>
      <c r="Y1345" s="78">
        <v>2</v>
      </c>
      <c r="Z1345" s="78">
        <v>107</v>
      </c>
      <c r="AA1345" s="78">
        <v>1</v>
      </c>
      <c r="AB1345" s="78">
        <v>1</v>
      </c>
      <c r="AC1345" s="78">
        <v>10</v>
      </c>
      <c r="AD1345" s="78" t="s">
        <v>29</v>
      </c>
      <c r="AE1345" s="74" t="str">
        <f t="shared" si="444"/>
        <v>r07723002盧冠言</v>
      </c>
      <c r="AF1345" s="74">
        <f t="shared" si="451"/>
        <v>0</v>
      </c>
      <c r="AG1345" s="74">
        <f t="shared" si="445"/>
        <v>1</v>
      </c>
      <c r="AH1345" s="74">
        <f t="shared" si="452"/>
        <v>10</v>
      </c>
      <c r="AI1345" s="74">
        <f t="shared" si="453"/>
        <v>0</v>
      </c>
      <c r="AJ1345" s="74">
        <f t="shared" si="454"/>
        <v>0</v>
      </c>
      <c r="AK1345" s="74">
        <f t="shared" si="455"/>
        <v>0</v>
      </c>
      <c r="AL1345" s="73" t="str">
        <f t="shared" si="459"/>
        <v>所</v>
      </c>
      <c r="AM1345" s="73" t="str">
        <f>IF($F1345="學生",VLOOKUP($H1345,系所名稱!$B$1:$D$122,3,FALSE),"非在校生")</f>
        <v>財金</v>
      </c>
      <c r="AN1345" s="74" t="str">
        <f t="shared" si="460"/>
        <v>財金所</v>
      </c>
      <c r="AO1345" s="74" t="str">
        <f t="shared" si="461"/>
        <v>財金所</v>
      </c>
    </row>
    <row r="1346" spans="1:41">
      <c r="A1346" s="78" t="s">
        <v>523</v>
      </c>
      <c r="B1346" s="78" t="s">
        <v>524</v>
      </c>
      <c r="C1346" s="78" t="s">
        <v>525</v>
      </c>
      <c r="D1346" s="78" t="s">
        <v>21</v>
      </c>
      <c r="E1346" s="78" t="s">
        <v>526</v>
      </c>
      <c r="F1346" s="78" t="s">
        <v>23</v>
      </c>
      <c r="G1346" s="78" t="s">
        <v>67</v>
      </c>
      <c r="H1346" s="78" t="s">
        <v>527</v>
      </c>
      <c r="I1346" s="78" t="s">
        <v>41</v>
      </c>
      <c r="J1346" s="78">
        <v>953038212</v>
      </c>
      <c r="K1346" s="78" t="s">
        <v>528</v>
      </c>
      <c r="L1346" s="78" t="s">
        <v>28</v>
      </c>
      <c r="M1346" s="78" t="s">
        <v>30</v>
      </c>
      <c r="N1346" s="78">
        <f t="shared" si="462"/>
        <v>0</v>
      </c>
      <c r="O1346" s="78">
        <f t="shared" si="463"/>
        <v>1</v>
      </c>
      <c r="P1346" s="78" t="s">
        <v>29</v>
      </c>
      <c r="Q1346" s="78"/>
      <c r="R1346" s="1" t="s">
        <v>365</v>
      </c>
      <c r="S1346" s="78" t="s">
        <v>529</v>
      </c>
      <c r="T1346" s="78" t="s">
        <v>530</v>
      </c>
      <c r="U1346" s="78">
        <f t="shared" si="464"/>
        <v>10</v>
      </c>
      <c r="V1346" s="78" t="s">
        <v>5002</v>
      </c>
      <c r="W1346" s="78" t="s">
        <v>5004</v>
      </c>
      <c r="X1346" s="88" t="s">
        <v>359</v>
      </c>
      <c r="Y1346" s="78">
        <v>2</v>
      </c>
      <c r="Z1346" s="78">
        <v>107</v>
      </c>
      <c r="AA1346" s="78">
        <v>1</v>
      </c>
      <c r="AB1346" s="78">
        <v>1</v>
      </c>
      <c r="AC1346" s="78">
        <v>10</v>
      </c>
      <c r="AD1346" s="78" t="s">
        <v>30</v>
      </c>
      <c r="AE1346" s="74" t="str">
        <f t="shared" ref="AE1346:AE1409" si="465">CONCATENATE($T1346,$B1346)</f>
        <v>b05601049盧姳儒</v>
      </c>
      <c r="AF1346" s="74">
        <f t="shared" si="451"/>
        <v>0</v>
      </c>
      <c r="AG1346" s="74">
        <f t="shared" ref="AG1346:AG1409" si="466">IF(OR($R1346="網路報名",$R1346="邀請制"),IF($P1346="是",1,0),0)</f>
        <v>1</v>
      </c>
      <c r="AH1346" s="74">
        <f t="shared" si="452"/>
        <v>10</v>
      </c>
      <c r="AI1346" s="74">
        <f t="shared" si="453"/>
        <v>0</v>
      </c>
      <c r="AJ1346" s="74">
        <f t="shared" si="454"/>
        <v>0</v>
      </c>
      <c r="AK1346" s="74">
        <f t="shared" si="455"/>
        <v>0</v>
      </c>
      <c r="AL1346" s="73" t="str">
        <f t="shared" si="459"/>
        <v>系</v>
      </c>
      <c r="AM1346" s="73" t="str">
        <f>IF($F1346="學生",VLOOKUP($H1346,系所名稱!$B$1:$D$122,3,FALSE),"非在校生")</f>
        <v>其他</v>
      </c>
      <c r="AN1346" s="74" t="str">
        <f t="shared" si="460"/>
        <v>其他系所</v>
      </c>
      <c r="AO1346" s="74" t="str">
        <f t="shared" si="461"/>
        <v>其他系所</v>
      </c>
    </row>
    <row r="1347" spans="1:41">
      <c r="A1347" s="78" t="s">
        <v>739</v>
      </c>
      <c r="B1347" s="78" t="s">
        <v>524</v>
      </c>
      <c r="C1347" s="78" t="s">
        <v>525</v>
      </c>
      <c r="D1347" s="78" t="s">
        <v>21</v>
      </c>
      <c r="E1347" s="78" t="s">
        <v>526</v>
      </c>
      <c r="F1347" s="78" t="s">
        <v>23</v>
      </c>
      <c r="G1347" s="78" t="s">
        <v>67</v>
      </c>
      <c r="H1347" s="78" t="s">
        <v>527</v>
      </c>
      <c r="I1347" s="78" t="s">
        <v>41</v>
      </c>
      <c r="J1347" s="78">
        <v>953038212</v>
      </c>
      <c r="K1347" s="78" t="s">
        <v>528</v>
      </c>
      <c r="L1347" s="78" t="s">
        <v>28</v>
      </c>
      <c r="M1347" s="78" t="s">
        <v>30</v>
      </c>
      <c r="N1347" s="78">
        <f t="shared" si="462"/>
        <v>0</v>
      </c>
      <c r="O1347" s="78">
        <f t="shared" si="463"/>
        <v>1</v>
      </c>
      <c r="P1347" s="78" t="s">
        <v>29</v>
      </c>
      <c r="Q1347" s="78"/>
      <c r="R1347" s="78" t="s">
        <v>730</v>
      </c>
      <c r="S1347" s="78" t="s">
        <v>529</v>
      </c>
      <c r="T1347" s="78" t="s">
        <v>530</v>
      </c>
      <c r="U1347" s="78">
        <f t="shared" si="464"/>
        <v>10</v>
      </c>
      <c r="V1347" s="78" t="s">
        <v>5002</v>
      </c>
      <c r="W1347" s="78" t="s">
        <v>5004</v>
      </c>
      <c r="X1347" s="25" t="s">
        <v>732</v>
      </c>
      <c r="Y1347" s="78">
        <v>2</v>
      </c>
      <c r="Z1347" s="78">
        <v>107</v>
      </c>
      <c r="AA1347" s="78">
        <v>1</v>
      </c>
      <c r="AB1347" s="78">
        <v>1</v>
      </c>
      <c r="AC1347" s="78">
        <v>10</v>
      </c>
      <c r="AD1347" s="78"/>
      <c r="AE1347" s="74" t="str">
        <f t="shared" si="465"/>
        <v>b05601049盧姳儒</v>
      </c>
      <c r="AF1347" s="74">
        <f t="shared" si="451"/>
        <v>0</v>
      </c>
      <c r="AG1347" s="74">
        <f t="shared" si="466"/>
        <v>1</v>
      </c>
      <c r="AH1347" s="74">
        <f t="shared" si="452"/>
        <v>10</v>
      </c>
      <c r="AI1347" s="74">
        <f t="shared" si="453"/>
        <v>0</v>
      </c>
      <c r="AJ1347" s="74">
        <f t="shared" si="454"/>
        <v>0</v>
      </c>
      <c r="AK1347" s="74">
        <f t="shared" si="455"/>
        <v>0</v>
      </c>
      <c r="AL1347" s="73" t="str">
        <f t="shared" si="459"/>
        <v>系</v>
      </c>
      <c r="AM1347" s="73" t="str">
        <f>IF($F1347="學生",VLOOKUP($H1347,系所名稱!$B$1:$D$122,3,FALSE),"非在校生")</f>
        <v>其他</v>
      </c>
      <c r="AN1347" s="74" t="str">
        <f t="shared" si="460"/>
        <v>其他系所</v>
      </c>
      <c r="AO1347" s="74" t="str">
        <f t="shared" si="461"/>
        <v>其他系所</v>
      </c>
    </row>
    <row r="1348" spans="1:41">
      <c r="A1348" s="78" t="s">
        <v>1500</v>
      </c>
      <c r="B1348" s="78" t="s">
        <v>524</v>
      </c>
      <c r="C1348" s="78" t="s">
        <v>525</v>
      </c>
      <c r="D1348" s="78" t="s">
        <v>21</v>
      </c>
      <c r="E1348" s="78" t="s">
        <v>526</v>
      </c>
      <c r="F1348" s="78" t="s">
        <v>23</v>
      </c>
      <c r="G1348" s="78" t="s">
        <v>67</v>
      </c>
      <c r="H1348" s="78" t="s">
        <v>527</v>
      </c>
      <c r="I1348" s="78" t="s">
        <v>41</v>
      </c>
      <c r="J1348" s="78">
        <v>953038212</v>
      </c>
      <c r="K1348" s="78" t="s">
        <v>528</v>
      </c>
      <c r="L1348" s="78" t="s">
        <v>28</v>
      </c>
      <c r="M1348" s="78" t="s">
        <v>30</v>
      </c>
      <c r="N1348" s="78">
        <f t="shared" si="462"/>
        <v>0</v>
      </c>
      <c r="O1348" s="78">
        <f t="shared" si="463"/>
        <v>1</v>
      </c>
      <c r="P1348" s="78" t="s">
        <v>29</v>
      </c>
      <c r="Q1348" s="78"/>
      <c r="R1348" s="78" t="s">
        <v>31</v>
      </c>
      <c r="S1348" s="78" t="s">
        <v>529</v>
      </c>
      <c r="T1348" s="78" t="s">
        <v>530</v>
      </c>
      <c r="U1348" s="78">
        <f t="shared" si="464"/>
        <v>10</v>
      </c>
      <c r="V1348" s="78" t="s">
        <v>5002</v>
      </c>
      <c r="W1348" t="s">
        <v>5004</v>
      </c>
      <c r="X1348" s="25" t="s">
        <v>1285</v>
      </c>
      <c r="Y1348" s="78">
        <v>2</v>
      </c>
      <c r="Z1348" s="78">
        <v>107</v>
      </c>
      <c r="AA1348" s="78">
        <v>1</v>
      </c>
      <c r="AB1348" s="78">
        <v>1</v>
      </c>
      <c r="AC1348" s="78">
        <v>10</v>
      </c>
      <c r="AD1348" s="78" t="s">
        <v>30</v>
      </c>
      <c r="AE1348" s="74" t="str">
        <f t="shared" si="465"/>
        <v>b05601049盧姳儒</v>
      </c>
      <c r="AF1348" s="74">
        <f t="shared" ref="AF1348:AF1379" si="467">IF($R1348="網路報名",IF($P1348="否",1,0),0)</f>
        <v>0</v>
      </c>
      <c r="AG1348" s="74">
        <f t="shared" si="466"/>
        <v>1</v>
      </c>
      <c r="AH1348" s="74">
        <f t="shared" ref="AH1348:AH1379" si="468">IF(R1348="志工",AC1348*2,IF(AG1348=1,AC1348,0))</f>
        <v>10</v>
      </c>
      <c r="AI1348" s="74">
        <f t="shared" ref="AI1348:AI1379" si="469">IF(AB1348=1,IF(AF1348=1,1,0),0)</f>
        <v>0</v>
      </c>
      <c r="AJ1348" s="74">
        <f t="shared" ref="AJ1348:AJ1379" si="470">IF(R1348="現場報名",1,0)</f>
        <v>0</v>
      </c>
      <c r="AK1348" s="74">
        <f t="shared" ref="AK1348:AK1379" si="471">IF(R1348="志工",1,0)</f>
        <v>0</v>
      </c>
      <c r="AL1348" s="73" t="str">
        <f t="shared" si="459"/>
        <v>系</v>
      </c>
      <c r="AM1348" s="73" t="str">
        <f>IF($F1348="學生",VLOOKUP($H1348,系所名稱!$B$1:$D$122,3,FALSE),"非在校生")</f>
        <v>其他</v>
      </c>
      <c r="AN1348" s="74" t="str">
        <f t="shared" si="460"/>
        <v>其他系所</v>
      </c>
      <c r="AO1348" s="74" t="str">
        <f t="shared" si="461"/>
        <v>其他系所</v>
      </c>
    </row>
    <row r="1349" spans="1:41">
      <c r="A1349" s="78" t="s">
        <v>1785</v>
      </c>
      <c r="B1349" s="78" t="s">
        <v>524</v>
      </c>
      <c r="C1349" s="78" t="s">
        <v>525</v>
      </c>
      <c r="D1349" s="78" t="s">
        <v>21</v>
      </c>
      <c r="E1349" s="78" t="s">
        <v>526</v>
      </c>
      <c r="F1349" s="78" t="s">
        <v>23</v>
      </c>
      <c r="G1349" s="78" t="s">
        <v>67</v>
      </c>
      <c r="H1349" s="78" t="s">
        <v>527</v>
      </c>
      <c r="I1349" s="78" t="s">
        <v>41</v>
      </c>
      <c r="J1349" s="78">
        <v>953038212</v>
      </c>
      <c r="K1349" s="78" t="s">
        <v>528</v>
      </c>
      <c r="L1349" s="78" t="s">
        <v>28</v>
      </c>
      <c r="M1349" s="78" t="s">
        <v>30</v>
      </c>
      <c r="N1349" s="78">
        <f t="shared" si="462"/>
        <v>0</v>
      </c>
      <c r="O1349" s="78">
        <f t="shared" si="463"/>
        <v>1</v>
      </c>
      <c r="P1349" s="78" t="s">
        <v>29</v>
      </c>
      <c r="Q1349" s="78"/>
      <c r="R1349" s="78" t="s">
        <v>31</v>
      </c>
      <c r="S1349" s="78" t="s">
        <v>529</v>
      </c>
      <c r="T1349" s="78" t="s">
        <v>530</v>
      </c>
      <c r="U1349" s="78">
        <f t="shared" si="464"/>
        <v>10</v>
      </c>
      <c r="V1349" s="78" t="s">
        <v>5002</v>
      </c>
      <c r="W1349" s="78" t="s">
        <v>5004</v>
      </c>
      <c r="X1349" s="25" t="s">
        <v>1567</v>
      </c>
      <c r="Y1349" s="78">
        <v>2</v>
      </c>
      <c r="Z1349" s="78">
        <v>107</v>
      </c>
      <c r="AA1349" s="78">
        <v>1</v>
      </c>
      <c r="AB1349" s="78">
        <v>1</v>
      </c>
      <c r="AC1349" s="78">
        <v>10</v>
      </c>
      <c r="AD1349" s="78"/>
      <c r="AE1349" s="74" t="str">
        <f t="shared" si="465"/>
        <v>b05601049盧姳儒</v>
      </c>
      <c r="AF1349" s="74">
        <f t="shared" si="467"/>
        <v>0</v>
      </c>
      <c r="AG1349" s="74">
        <f t="shared" si="466"/>
        <v>1</v>
      </c>
      <c r="AH1349" s="74">
        <f t="shared" si="468"/>
        <v>10</v>
      </c>
      <c r="AI1349" s="74">
        <f t="shared" si="469"/>
        <v>0</v>
      </c>
      <c r="AJ1349" s="74">
        <f t="shared" si="470"/>
        <v>0</v>
      </c>
      <c r="AK1349" s="74">
        <f t="shared" si="471"/>
        <v>0</v>
      </c>
      <c r="AL1349" s="73" t="str">
        <f t="shared" si="459"/>
        <v>系</v>
      </c>
      <c r="AM1349" s="73" t="str">
        <f>IF($F1349="學生",VLOOKUP($H1349,系所名稱!$B$1:$D$122,3,FALSE),"非在校生")</f>
        <v>其他</v>
      </c>
      <c r="AN1349" s="74" t="str">
        <f t="shared" si="460"/>
        <v>其他系所</v>
      </c>
      <c r="AO1349" s="74" t="str">
        <f t="shared" si="461"/>
        <v>其他系所</v>
      </c>
    </row>
    <row r="1350" spans="1:41">
      <c r="A1350" s="78" t="s">
        <v>2243</v>
      </c>
      <c r="B1350" s="78" t="s">
        <v>524</v>
      </c>
      <c r="C1350" s="78" t="s">
        <v>525</v>
      </c>
      <c r="D1350" s="78" t="s">
        <v>21</v>
      </c>
      <c r="E1350" s="78" t="s">
        <v>526</v>
      </c>
      <c r="F1350" s="78" t="s">
        <v>23</v>
      </c>
      <c r="G1350" s="78" t="s">
        <v>67</v>
      </c>
      <c r="H1350" s="78" t="s">
        <v>527</v>
      </c>
      <c r="I1350" s="78" t="s">
        <v>41</v>
      </c>
      <c r="J1350" s="78">
        <v>953038212</v>
      </c>
      <c r="K1350" s="78" t="s">
        <v>528</v>
      </c>
      <c r="L1350" s="78" t="s">
        <v>28</v>
      </c>
      <c r="M1350" s="78" t="s">
        <v>30</v>
      </c>
      <c r="N1350" s="78">
        <f t="shared" si="462"/>
        <v>0</v>
      </c>
      <c r="O1350" s="78">
        <f t="shared" si="463"/>
        <v>1</v>
      </c>
      <c r="P1350" s="78" t="s">
        <v>29</v>
      </c>
      <c r="Q1350" s="78"/>
      <c r="R1350" s="78" t="s">
        <v>2002</v>
      </c>
      <c r="S1350" s="78" t="s">
        <v>529</v>
      </c>
      <c r="T1350" s="78" t="s">
        <v>530</v>
      </c>
      <c r="U1350" s="78">
        <f t="shared" si="464"/>
        <v>10</v>
      </c>
      <c r="V1350" s="78" t="s">
        <v>5002</v>
      </c>
      <c r="W1350" s="78" t="s">
        <v>5004</v>
      </c>
      <c r="X1350" s="25" t="s">
        <v>1996</v>
      </c>
      <c r="Y1350" s="78">
        <v>2</v>
      </c>
      <c r="Z1350" s="78">
        <v>107</v>
      </c>
      <c r="AA1350" s="78">
        <v>1</v>
      </c>
      <c r="AB1350" s="78">
        <v>1</v>
      </c>
      <c r="AC1350" s="78">
        <v>10</v>
      </c>
      <c r="AD1350" s="78" t="s">
        <v>30</v>
      </c>
      <c r="AE1350" s="74" t="str">
        <f t="shared" si="465"/>
        <v>b05601049盧姳儒</v>
      </c>
      <c r="AF1350" s="74">
        <f t="shared" si="467"/>
        <v>0</v>
      </c>
      <c r="AG1350" s="74">
        <f t="shared" si="466"/>
        <v>1</v>
      </c>
      <c r="AH1350" s="74">
        <f t="shared" si="468"/>
        <v>10</v>
      </c>
      <c r="AI1350" s="74">
        <f t="shared" si="469"/>
        <v>0</v>
      </c>
      <c r="AJ1350" s="74">
        <f t="shared" si="470"/>
        <v>0</v>
      </c>
      <c r="AK1350" s="74">
        <f t="shared" si="471"/>
        <v>0</v>
      </c>
      <c r="AL1350" s="73" t="str">
        <f t="shared" si="459"/>
        <v>系</v>
      </c>
      <c r="AM1350" s="73" t="str">
        <f>IF($F1350="學生",VLOOKUP($H1350,系所名稱!$B$1:$D$122,3,FALSE),"非在校生")</f>
        <v>其他</v>
      </c>
      <c r="AN1350" s="74" t="str">
        <f t="shared" si="460"/>
        <v>其他系所</v>
      </c>
      <c r="AO1350" s="74" t="str">
        <f t="shared" si="461"/>
        <v>其他系所</v>
      </c>
    </row>
    <row r="1351" spans="1:41">
      <c r="A1351" s="78" t="s">
        <v>3784</v>
      </c>
      <c r="B1351" s="78" t="s">
        <v>524</v>
      </c>
      <c r="C1351" s="78" t="s">
        <v>525</v>
      </c>
      <c r="D1351" s="78" t="s">
        <v>21</v>
      </c>
      <c r="E1351" s="78" t="s">
        <v>526</v>
      </c>
      <c r="F1351" s="78" t="s">
        <v>23</v>
      </c>
      <c r="G1351" s="78" t="s">
        <v>67</v>
      </c>
      <c r="H1351" s="78" t="s">
        <v>527</v>
      </c>
      <c r="I1351" s="78" t="s">
        <v>41</v>
      </c>
      <c r="J1351" s="78">
        <v>953038212</v>
      </c>
      <c r="K1351" s="78" t="s">
        <v>528</v>
      </c>
      <c r="L1351" s="78" t="s">
        <v>28</v>
      </c>
      <c r="M1351" s="78" t="s">
        <v>30</v>
      </c>
      <c r="N1351" s="78">
        <f t="shared" si="462"/>
        <v>0</v>
      </c>
      <c r="O1351" s="78">
        <f t="shared" si="463"/>
        <v>1</v>
      </c>
      <c r="P1351" s="78" t="s">
        <v>29</v>
      </c>
      <c r="Q1351" s="78"/>
      <c r="R1351" s="78" t="s">
        <v>3588</v>
      </c>
      <c r="S1351" s="78" t="s">
        <v>529</v>
      </c>
      <c r="T1351" s="78" t="s">
        <v>530</v>
      </c>
      <c r="U1351" s="78">
        <f t="shared" si="464"/>
        <v>10</v>
      </c>
      <c r="V1351" s="78" t="s">
        <v>5002</v>
      </c>
      <c r="W1351" s="78" t="s">
        <v>5004</v>
      </c>
      <c r="X1351" s="25" t="s">
        <v>3481</v>
      </c>
      <c r="Y1351" s="78">
        <v>2</v>
      </c>
      <c r="Z1351" s="78">
        <v>107</v>
      </c>
      <c r="AA1351" s="78">
        <v>1</v>
      </c>
      <c r="AB1351" s="78">
        <v>1</v>
      </c>
      <c r="AC1351" s="78">
        <v>10</v>
      </c>
      <c r="AD1351" s="78" t="s">
        <v>30</v>
      </c>
      <c r="AE1351" s="74" t="str">
        <f t="shared" si="465"/>
        <v>b05601049盧姳儒</v>
      </c>
      <c r="AF1351" s="74">
        <f t="shared" si="467"/>
        <v>0</v>
      </c>
      <c r="AG1351" s="74">
        <f t="shared" si="466"/>
        <v>1</v>
      </c>
      <c r="AH1351" s="74">
        <f t="shared" si="468"/>
        <v>10</v>
      </c>
      <c r="AI1351" s="74">
        <f t="shared" si="469"/>
        <v>0</v>
      </c>
      <c r="AJ1351" s="74">
        <f t="shared" si="470"/>
        <v>0</v>
      </c>
      <c r="AK1351" s="74">
        <f t="shared" si="471"/>
        <v>0</v>
      </c>
      <c r="AL1351" s="73" t="str">
        <f t="shared" si="459"/>
        <v>系</v>
      </c>
      <c r="AM1351" s="73" t="str">
        <f>IF($F1351="學生",VLOOKUP($H1351,系所名稱!$B$1:$D$122,3,FALSE),"非在校生")</f>
        <v>其他</v>
      </c>
      <c r="AN1351" s="74" t="str">
        <f t="shared" si="460"/>
        <v>其他系所</v>
      </c>
      <c r="AO1351" s="74" t="str">
        <f t="shared" si="461"/>
        <v>其他系所</v>
      </c>
    </row>
    <row r="1352" spans="1:41">
      <c r="A1352" s="78" t="s">
        <v>5638</v>
      </c>
      <c r="B1352" s="78" t="s">
        <v>524</v>
      </c>
      <c r="C1352" s="78" t="s">
        <v>525</v>
      </c>
      <c r="D1352" s="78" t="s">
        <v>21</v>
      </c>
      <c r="E1352" s="78" t="s">
        <v>526</v>
      </c>
      <c r="F1352" s="78" t="s">
        <v>23</v>
      </c>
      <c r="G1352" s="78" t="s">
        <v>67</v>
      </c>
      <c r="H1352" s="78" t="s">
        <v>527</v>
      </c>
      <c r="I1352" s="78" t="s">
        <v>41</v>
      </c>
      <c r="J1352" s="78">
        <v>953038212</v>
      </c>
      <c r="K1352" s="78" t="s">
        <v>528</v>
      </c>
      <c r="L1352" s="78" t="s">
        <v>28</v>
      </c>
      <c r="M1352" s="78" t="s">
        <v>30</v>
      </c>
      <c r="N1352" s="78" t="s">
        <v>4952</v>
      </c>
      <c r="O1352" s="78"/>
      <c r="P1352" s="78" t="s">
        <v>29</v>
      </c>
      <c r="Q1352" s="78"/>
      <c r="R1352" s="78" t="s">
        <v>5385</v>
      </c>
      <c r="S1352" s="78" t="s">
        <v>5639</v>
      </c>
      <c r="T1352" s="78" t="s">
        <v>530</v>
      </c>
      <c r="U1352" s="78">
        <v>6</v>
      </c>
      <c r="V1352" s="78" t="s">
        <v>5386</v>
      </c>
      <c r="W1352" s="78" t="s">
        <v>5387</v>
      </c>
      <c r="X1352" s="25" t="s">
        <v>5388</v>
      </c>
      <c r="Y1352" s="78">
        <v>2</v>
      </c>
      <c r="Z1352" s="78">
        <v>107</v>
      </c>
      <c r="AA1352" s="78">
        <v>1</v>
      </c>
      <c r="AB1352" s="78">
        <v>1</v>
      </c>
      <c r="AC1352" s="78">
        <v>10</v>
      </c>
      <c r="AD1352" s="78" t="s">
        <v>30</v>
      </c>
      <c r="AE1352" s="74" t="str">
        <f t="shared" si="465"/>
        <v>b05601049盧姳儒</v>
      </c>
      <c r="AF1352" s="74">
        <f t="shared" si="467"/>
        <v>0</v>
      </c>
      <c r="AG1352" s="74">
        <f t="shared" si="466"/>
        <v>1</v>
      </c>
      <c r="AH1352" s="74">
        <f t="shared" si="468"/>
        <v>10</v>
      </c>
      <c r="AI1352" s="74">
        <f t="shared" si="469"/>
        <v>0</v>
      </c>
      <c r="AJ1352" s="74">
        <f t="shared" si="470"/>
        <v>0</v>
      </c>
      <c r="AK1352" s="74">
        <f t="shared" si="471"/>
        <v>0</v>
      </c>
      <c r="AL1352" s="73" t="str">
        <f t="shared" si="459"/>
        <v>系</v>
      </c>
      <c r="AM1352" s="73" t="str">
        <f>IF($F1352="學生",VLOOKUP($H1352,系所名稱!$B$1:$D$122,3,FALSE),"非在校生")</f>
        <v>其他</v>
      </c>
      <c r="AN1352" s="74" t="str">
        <f t="shared" si="460"/>
        <v>其他系所</v>
      </c>
      <c r="AO1352" s="74" t="str">
        <f t="shared" si="461"/>
        <v>其他系所</v>
      </c>
    </row>
    <row r="1353" spans="1:41">
      <c r="A1353" s="78" t="s">
        <v>5684</v>
      </c>
      <c r="B1353" s="78" t="s">
        <v>524</v>
      </c>
      <c r="C1353" s="78" t="s">
        <v>525</v>
      </c>
      <c r="D1353" s="78" t="s">
        <v>21</v>
      </c>
      <c r="E1353" s="78" t="s">
        <v>526</v>
      </c>
      <c r="F1353" s="78" t="s">
        <v>23</v>
      </c>
      <c r="G1353" s="78" t="s">
        <v>67</v>
      </c>
      <c r="H1353" s="78" t="s">
        <v>527</v>
      </c>
      <c r="I1353" s="78" t="s">
        <v>41</v>
      </c>
      <c r="J1353" s="78">
        <v>953038212</v>
      </c>
      <c r="K1353" s="78" t="s">
        <v>528</v>
      </c>
      <c r="L1353" s="78" t="s">
        <v>28</v>
      </c>
      <c r="M1353" s="78" t="s">
        <v>30</v>
      </c>
      <c r="N1353" s="78" t="s">
        <v>4952</v>
      </c>
      <c r="O1353" s="78"/>
      <c r="P1353" s="78" t="s">
        <v>30</v>
      </c>
      <c r="Q1353" s="78"/>
      <c r="R1353" s="78" t="s">
        <v>31</v>
      </c>
      <c r="S1353" s="78" t="s">
        <v>5639</v>
      </c>
      <c r="T1353" s="78" t="s">
        <v>530</v>
      </c>
      <c r="U1353" s="78">
        <v>6</v>
      </c>
      <c r="V1353" s="78" t="s">
        <v>719</v>
      </c>
      <c r="W1353" s="78" t="s">
        <v>5004</v>
      </c>
      <c r="X1353" s="25" t="s">
        <v>5679</v>
      </c>
      <c r="Y1353" s="78">
        <v>2</v>
      </c>
      <c r="Z1353" s="78">
        <v>107</v>
      </c>
      <c r="AA1353" s="78">
        <v>1</v>
      </c>
      <c r="AB1353" s="78">
        <v>1</v>
      </c>
      <c r="AC1353" s="78">
        <v>10</v>
      </c>
      <c r="AD1353" s="78" t="s">
        <v>30</v>
      </c>
      <c r="AE1353" s="74" t="str">
        <f t="shared" si="465"/>
        <v>b05601049盧姳儒</v>
      </c>
      <c r="AF1353" s="74">
        <f t="shared" si="467"/>
        <v>1</v>
      </c>
      <c r="AG1353" s="74">
        <f t="shared" si="466"/>
        <v>0</v>
      </c>
      <c r="AH1353" s="74">
        <f t="shared" si="468"/>
        <v>0</v>
      </c>
      <c r="AI1353" s="74">
        <f t="shared" si="469"/>
        <v>1</v>
      </c>
      <c r="AJ1353" s="74">
        <f t="shared" si="470"/>
        <v>0</v>
      </c>
      <c r="AK1353" s="74">
        <f t="shared" si="471"/>
        <v>0</v>
      </c>
      <c r="AL1353" s="73" t="str">
        <f t="shared" si="459"/>
        <v>系</v>
      </c>
      <c r="AM1353" s="73" t="str">
        <f>IF($F1353="學生",VLOOKUP($H1353,系所名稱!$B$1:$D$122,3,FALSE),"非在校生")</f>
        <v>其他</v>
      </c>
      <c r="AN1353" s="74" t="str">
        <f t="shared" si="460"/>
        <v>其他系所</v>
      </c>
      <c r="AO1353" s="74" t="str">
        <f t="shared" si="461"/>
        <v>其他系所</v>
      </c>
    </row>
    <row r="1354" spans="1:41">
      <c r="A1354" s="78" t="s">
        <v>6074</v>
      </c>
      <c r="B1354" s="78" t="s">
        <v>524</v>
      </c>
      <c r="C1354" s="78" t="s">
        <v>525</v>
      </c>
      <c r="D1354" s="78" t="s">
        <v>21</v>
      </c>
      <c r="E1354" s="78" t="s">
        <v>526</v>
      </c>
      <c r="F1354" s="78" t="s">
        <v>23</v>
      </c>
      <c r="G1354" s="78" t="s">
        <v>67</v>
      </c>
      <c r="H1354" s="78" t="s">
        <v>527</v>
      </c>
      <c r="I1354" s="78" t="s">
        <v>41</v>
      </c>
      <c r="J1354" s="78">
        <v>953038212</v>
      </c>
      <c r="K1354" s="78" t="s">
        <v>528</v>
      </c>
      <c r="L1354" s="78" t="s">
        <v>28</v>
      </c>
      <c r="M1354" s="78" t="s">
        <v>30</v>
      </c>
      <c r="N1354" s="78" t="s">
        <v>4952</v>
      </c>
      <c r="O1354" s="78"/>
      <c r="P1354" s="78" t="s">
        <v>29</v>
      </c>
      <c r="Q1354" s="78"/>
      <c r="R1354" s="78" t="s">
        <v>6071</v>
      </c>
      <c r="S1354" s="78" t="s">
        <v>5639</v>
      </c>
      <c r="T1354" s="78" t="s">
        <v>530</v>
      </c>
      <c r="U1354" s="78">
        <v>6</v>
      </c>
      <c r="V1354" s="78" t="s">
        <v>5002</v>
      </c>
      <c r="W1354" s="78" t="s">
        <v>6687</v>
      </c>
      <c r="X1354" s="25" t="s">
        <v>6686</v>
      </c>
      <c r="Y1354" s="78">
        <v>2</v>
      </c>
      <c r="Z1354" s="78">
        <v>107</v>
      </c>
      <c r="AA1354" s="78">
        <v>1</v>
      </c>
      <c r="AB1354" s="78">
        <v>1</v>
      </c>
      <c r="AC1354" s="78">
        <v>10</v>
      </c>
      <c r="AD1354" s="78" t="s">
        <v>30</v>
      </c>
      <c r="AE1354" s="74" t="str">
        <f t="shared" si="465"/>
        <v>b05601049盧姳儒</v>
      </c>
      <c r="AF1354" s="74">
        <f t="shared" si="467"/>
        <v>0</v>
      </c>
      <c r="AG1354" s="74">
        <f t="shared" si="466"/>
        <v>1</v>
      </c>
      <c r="AH1354" s="74">
        <f t="shared" si="468"/>
        <v>10</v>
      </c>
      <c r="AI1354" s="74">
        <f t="shared" si="469"/>
        <v>0</v>
      </c>
      <c r="AJ1354" s="74">
        <f t="shared" si="470"/>
        <v>0</v>
      </c>
      <c r="AK1354" s="74">
        <f t="shared" si="471"/>
        <v>0</v>
      </c>
      <c r="AL1354" s="73" t="str">
        <f t="shared" si="459"/>
        <v>系</v>
      </c>
      <c r="AM1354" s="73" t="str">
        <f>IF($F1354="學生",VLOOKUP($H1354,系所名稱!$B$1:$D$122,3,FALSE),"非在校生")</f>
        <v>其他</v>
      </c>
      <c r="AN1354" s="74" t="str">
        <f t="shared" si="460"/>
        <v>其他系所</v>
      </c>
      <c r="AO1354" s="74" t="str">
        <f t="shared" si="461"/>
        <v>其他系所</v>
      </c>
    </row>
    <row r="1355" spans="1:41">
      <c r="A1355" s="78" t="s">
        <v>6384</v>
      </c>
      <c r="B1355" s="78" t="s">
        <v>524</v>
      </c>
      <c r="C1355" s="78" t="s">
        <v>525</v>
      </c>
      <c r="D1355" s="78" t="s">
        <v>21</v>
      </c>
      <c r="E1355" s="78" t="s">
        <v>526</v>
      </c>
      <c r="F1355" s="78" t="s">
        <v>23</v>
      </c>
      <c r="G1355" s="78" t="s">
        <v>67</v>
      </c>
      <c r="H1355" s="78" t="s">
        <v>527</v>
      </c>
      <c r="I1355" s="78" t="s">
        <v>41</v>
      </c>
      <c r="J1355" s="78">
        <v>953038212</v>
      </c>
      <c r="K1355" s="78" t="s">
        <v>528</v>
      </c>
      <c r="L1355" s="78" t="s">
        <v>28</v>
      </c>
      <c r="M1355" s="78" t="s">
        <v>30</v>
      </c>
      <c r="N1355" s="78" t="s">
        <v>4952</v>
      </c>
      <c r="O1355" s="78"/>
      <c r="P1355" s="78" t="s">
        <v>30</v>
      </c>
      <c r="Q1355" s="78"/>
      <c r="R1355" s="78" t="s">
        <v>5919</v>
      </c>
      <c r="S1355" s="78" t="s">
        <v>6385</v>
      </c>
      <c r="T1355" s="78" t="s">
        <v>530</v>
      </c>
      <c r="U1355" s="78">
        <v>6</v>
      </c>
      <c r="V1355" s="78" t="s">
        <v>5002</v>
      </c>
      <c r="W1355" s="78" t="s">
        <v>6687</v>
      </c>
      <c r="X1355" s="25" t="s">
        <v>6700</v>
      </c>
      <c r="Y1355" s="78">
        <v>2</v>
      </c>
      <c r="Z1355" s="78">
        <v>107</v>
      </c>
      <c r="AA1355" s="78">
        <v>1</v>
      </c>
      <c r="AB1355" s="78">
        <v>1</v>
      </c>
      <c r="AC1355" s="78">
        <v>10</v>
      </c>
      <c r="AD1355" s="78" t="s">
        <v>30</v>
      </c>
      <c r="AE1355" s="74" t="str">
        <f t="shared" si="465"/>
        <v>b05601049盧姳儒</v>
      </c>
      <c r="AF1355" s="74">
        <f t="shared" si="467"/>
        <v>1</v>
      </c>
      <c r="AG1355" s="74">
        <f t="shared" si="466"/>
        <v>0</v>
      </c>
      <c r="AH1355" s="74">
        <f t="shared" si="468"/>
        <v>0</v>
      </c>
      <c r="AI1355" s="74">
        <f t="shared" si="469"/>
        <v>1</v>
      </c>
      <c r="AJ1355" s="74">
        <f t="shared" si="470"/>
        <v>0</v>
      </c>
      <c r="AK1355" s="74">
        <f t="shared" si="471"/>
        <v>0</v>
      </c>
      <c r="AL1355" s="73" t="str">
        <f t="shared" si="459"/>
        <v>系</v>
      </c>
      <c r="AM1355" s="73" t="str">
        <f>IF($F1355="學生",VLOOKUP($H1355,系所名稱!$B$1:$D$122,3,FALSE),"非在校生")</f>
        <v>其他</v>
      </c>
      <c r="AN1355" s="74" t="str">
        <f t="shared" si="460"/>
        <v>其他系所</v>
      </c>
      <c r="AO1355" s="74" t="str">
        <f t="shared" si="461"/>
        <v>其他系所</v>
      </c>
    </row>
    <row r="1356" spans="1:41">
      <c r="A1356" s="78" t="s">
        <v>1206</v>
      </c>
      <c r="B1356" s="78" t="s">
        <v>1207</v>
      </c>
      <c r="C1356" s="78" t="s">
        <v>1208</v>
      </c>
      <c r="D1356" s="78" t="s">
        <v>21</v>
      </c>
      <c r="E1356" s="78" t="s">
        <v>1209</v>
      </c>
      <c r="F1356" s="78" t="s">
        <v>23</v>
      </c>
      <c r="G1356" s="78" t="s">
        <v>24</v>
      </c>
      <c r="H1356" s="78" t="s">
        <v>76</v>
      </c>
      <c r="I1356" s="78" t="s">
        <v>41</v>
      </c>
      <c r="J1356" s="78">
        <v>907344881</v>
      </c>
      <c r="K1356" s="78" t="s">
        <v>1210</v>
      </c>
      <c r="L1356" s="78" t="s">
        <v>28</v>
      </c>
      <c r="M1356" s="78" t="s">
        <v>30</v>
      </c>
      <c r="N1356" s="78">
        <f>IF($R1356="網路報名",IF($P1356="否",1,0),0)</f>
        <v>0</v>
      </c>
      <c r="O1356" s="78">
        <f>IF($R1356="網路報名",IF($P1356="是",1,0),0)</f>
        <v>1</v>
      </c>
      <c r="P1356" s="78" t="s">
        <v>29</v>
      </c>
      <c r="Q1356" s="78"/>
      <c r="R1356" s="78" t="s">
        <v>31</v>
      </c>
      <c r="S1356" s="78" t="s">
        <v>486</v>
      </c>
      <c r="T1356" s="78" t="s">
        <v>1211</v>
      </c>
      <c r="U1356" s="78">
        <f>IF($R1356="志工",$AC1356*2,IF($R1356="網路報名",$AC1356,0))</f>
        <v>10</v>
      </c>
      <c r="V1356" s="78" t="s">
        <v>5002</v>
      </c>
      <c r="W1356" s="78" t="s">
        <v>5004</v>
      </c>
      <c r="X1356" s="25" t="s">
        <v>1192</v>
      </c>
      <c r="Y1356" s="78">
        <v>2</v>
      </c>
      <c r="Z1356" s="78">
        <v>107</v>
      </c>
      <c r="AA1356" s="78">
        <v>1</v>
      </c>
      <c r="AB1356" s="78">
        <v>1</v>
      </c>
      <c r="AC1356" s="78">
        <v>10</v>
      </c>
      <c r="AD1356" s="78" t="s">
        <v>30</v>
      </c>
      <c r="AE1356" s="74" t="str">
        <f t="shared" si="465"/>
        <v>b06702112盧紀臻</v>
      </c>
      <c r="AF1356" s="74">
        <f t="shared" si="467"/>
        <v>0</v>
      </c>
      <c r="AG1356" s="74">
        <f t="shared" si="466"/>
        <v>1</v>
      </c>
      <c r="AH1356" s="74">
        <f t="shared" si="468"/>
        <v>10</v>
      </c>
      <c r="AI1356" s="74">
        <f t="shared" si="469"/>
        <v>0</v>
      </c>
      <c r="AJ1356" s="74">
        <f t="shared" si="470"/>
        <v>0</v>
      </c>
      <c r="AK1356" s="74">
        <f t="shared" si="471"/>
        <v>0</v>
      </c>
      <c r="AL1356" s="73" t="str">
        <f t="shared" si="459"/>
        <v>系</v>
      </c>
      <c r="AM1356" s="73" t="str">
        <f>IF($F1356="學生",VLOOKUP($H1356,系所名稱!$B$1:$D$122,3,FALSE),"非在校生")</f>
        <v>會計</v>
      </c>
      <c r="AN1356" s="74" t="str">
        <f t="shared" si="460"/>
        <v>會計系</v>
      </c>
      <c r="AO1356" s="74" t="str">
        <f t="shared" si="461"/>
        <v>會計系</v>
      </c>
    </row>
    <row r="1357" spans="1:41">
      <c r="A1357" s="78" t="s">
        <v>3311</v>
      </c>
      <c r="B1357" s="78" t="s">
        <v>3312</v>
      </c>
      <c r="C1357" s="78" t="s">
        <v>3313</v>
      </c>
      <c r="D1357" s="78" t="s">
        <v>38</v>
      </c>
      <c r="E1357" s="78" t="s">
        <v>3314</v>
      </c>
      <c r="F1357" s="78" t="s">
        <v>177</v>
      </c>
      <c r="G1357" s="78"/>
      <c r="H1357" s="78"/>
      <c r="I1357" s="78"/>
      <c r="J1357" s="78">
        <v>927065509</v>
      </c>
      <c r="K1357" s="78" t="s">
        <v>3315</v>
      </c>
      <c r="L1357" s="78" t="s">
        <v>28</v>
      </c>
      <c r="M1357" s="78" t="s">
        <v>30</v>
      </c>
      <c r="N1357" s="78">
        <f>IF($R1357="網路報名",IF($P1357="否",1,0),0)</f>
        <v>0</v>
      </c>
      <c r="O1357" s="78">
        <f>IF($R1357="網路報名",IF($P1357="是",1,0),0)</f>
        <v>1</v>
      </c>
      <c r="P1357" s="78" t="s">
        <v>29</v>
      </c>
      <c r="Q1357" s="78"/>
      <c r="R1357" s="78" t="s">
        <v>3300</v>
      </c>
      <c r="S1357" s="78" t="s">
        <v>3316</v>
      </c>
      <c r="T1357" s="78" t="s">
        <v>3317</v>
      </c>
      <c r="U1357" s="78">
        <f>IF($R1357="志工",$AC1357*2,IF($R1357="網路報名",$AC1357,0))</f>
        <v>10</v>
      </c>
      <c r="V1357" s="78" t="s">
        <v>3318</v>
      </c>
      <c r="W1357" s="78" t="s">
        <v>5006</v>
      </c>
      <c r="X1357" s="25" t="s">
        <v>5003</v>
      </c>
      <c r="Y1357" s="78">
        <v>2</v>
      </c>
      <c r="Z1357" s="78">
        <v>107</v>
      </c>
      <c r="AA1357" s="78">
        <v>1</v>
      </c>
      <c r="AB1357" s="78">
        <v>1</v>
      </c>
      <c r="AC1357" s="78">
        <v>10</v>
      </c>
      <c r="AD1357" s="78"/>
      <c r="AE1357" s="74" t="str">
        <f t="shared" si="465"/>
        <v>misakilu29 盧庭宇</v>
      </c>
      <c r="AF1357" s="74">
        <f t="shared" si="467"/>
        <v>0</v>
      </c>
      <c r="AG1357" s="74">
        <f t="shared" si="466"/>
        <v>1</v>
      </c>
      <c r="AH1357" s="74">
        <f t="shared" si="468"/>
        <v>10</v>
      </c>
      <c r="AI1357" s="74">
        <f t="shared" si="469"/>
        <v>0</v>
      </c>
      <c r="AJ1357" s="74">
        <f t="shared" si="470"/>
        <v>0</v>
      </c>
      <c r="AK1357" s="74">
        <f t="shared" si="471"/>
        <v>0</v>
      </c>
      <c r="AL1357" s="73" t="str">
        <f t="shared" si="459"/>
        <v>其他</v>
      </c>
      <c r="AM1357" s="73" t="str">
        <f>IF($F1357="學生",VLOOKUP($H1357,系所名稱!$B$1:$D$122,3,FALSE),"非在校生")</f>
        <v>非在校生</v>
      </c>
      <c r="AN1357" s="74" t="str">
        <f t="shared" si="460"/>
        <v>其他</v>
      </c>
      <c r="AO1357" s="74" t="str">
        <f t="shared" si="461"/>
        <v>其他</v>
      </c>
    </row>
    <row r="1358" spans="1:41">
      <c r="A1358" s="78" t="s">
        <v>746</v>
      </c>
      <c r="B1358" s="78" t="s">
        <v>747</v>
      </c>
      <c r="C1358" s="78" t="s">
        <v>748</v>
      </c>
      <c r="D1358" s="78" t="s">
        <v>38</v>
      </c>
      <c r="E1358" s="78" t="s">
        <v>749</v>
      </c>
      <c r="F1358" s="78" t="s">
        <v>23</v>
      </c>
      <c r="G1358" s="78" t="s">
        <v>24</v>
      </c>
      <c r="H1358" s="78" t="s">
        <v>76</v>
      </c>
      <c r="I1358" s="78" t="s">
        <v>41</v>
      </c>
      <c r="J1358" s="78">
        <v>974336958</v>
      </c>
      <c r="K1358" s="78" t="s">
        <v>750</v>
      </c>
      <c r="L1358" s="78" t="s">
        <v>28</v>
      </c>
      <c r="M1358" s="78" t="s">
        <v>30</v>
      </c>
      <c r="N1358" s="78">
        <f>IF($R1358="網路報名",IF($P1358="否",1,0),0)</f>
        <v>0</v>
      </c>
      <c r="O1358" s="78">
        <f>IF($R1358="網路報名",IF($P1358="是",1,0),0)</f>
        <v>1</v>
      </c>
      <c r="P1358" s="78" t="s">
        <v>29</v>
      </c>
      <c r="Q1358" s="78"/>
      <c r="R1358" s="78" t="s">
        <v>730</v>
      </c>
      <c r="S1358" s="78" t="s">
        <v>751</v>
      </c>
      <c r="T1358" s="78" t="s">
        <v>752</v>
      </c>
      <c r="U1358" s="78">
        <f>IF($R1358="志工",$AC1358*2,IF($R1358="網路報名",$AC1358,0))</f>
        <v>10</v>
      </c>
      <c r="V1358" s="78" t="s">
        <v>5002</v>
      </c>
      <c r="W1358" s="78" t="s">
        <v>5004</v>
      </c>
      <c r="X1358" s="25" t="s">
        <v>732</v>
      </c>
      <c r="Y1358" s="78">
        <v>2</v>
      </c>
      <c r="Z1358" s="78">
        <v>107</v>
      </c>
      <c r="AA1358" s="78">
        <v>1</v>
      </c>
      <c r="AB1358" s="78">
        <v>1</v>
      </c>
      <c r="AC1358" s="78">
        <v>10</v>
      </c>
      <c r="AD1358" s="78"/>
      <c r="AE1358" s="74" t="str">
        <f t="shared" si="465"/>
        <v>b05702031盧繹安</v>
      </c>
      <c r="AF1358" s="74">
        <f t="shared" si="467"/>
        <v>0</v>
      </c>
      <c r="AG1358" s="74">
        <f t="shared" si="466"/>
        <v>1</v>
      </c>
      <c r="AH1358" s="74">
        <f t="shared" si="468"/>
        <v>10</v>
      </c>
      <c r="AI1358" s="74">
        <f t="shared" si="469"/>
        <v>0</v>
      </c>
      <c r="AJ1358" s="74">
        <f t="shared" si="470"/>
        <v>0</v>
      </c>
      <c r="AK1358" s="74">
        <f t="shared" si="471"/>
        <v>0</v>
      </c>
      <c r="AL1358" s="73" t="str">
        <f t="shared" si="459"/>
        <v>系</v>
      </c>
      <c r="AM1358" s="73" t="str">
        <f>IF($F1358="學生",VLOOKUP($H1358,系所名稱!$B$1:$D$122,3,FALSE),"非在校生")</f>
        <v>會計</v>
      </c>
      <c r="AN1358" s="74" t="str">
        <f t="shared" si="460"/>
        <v>會計系</v>
      </c>
      <c r="AO1358" s="74" t="str">
        <f t="shared" si="461"/>
        <v>會計系</v>
      </c>
    </row>
    <row r="1359" spans="1:41">
      <c r="A1359" s="78" t="s">
        <v>3556</v>
      </c>
      <c r="B1359" s="78" t="s">
        <v>3557</v>
      </c>
      <c r="C1359" s="78" t="s">
        <v>3558</v>
      </c>
      <c r="D1359" s="78" t="s">
        <v>21</v>
      </c>
      <c r="E1359" s="78" t="s">
        <v>3559</v>
      </c>
      <c r="F1359" s="78" t="s">
        <v>23</v>
      </c>
      <c r="G1359" s="78" t="s">
        <v>571</v>
      </c>
      <c r="H1359" s="78" t="s">
        <v>643</v>
      </c>
      <c r="I1359" s="78" t="s">
        <v>50</v>
      </c>
      <c r="J1359" s="78">
        <v>968897596</v>
      </c>
      <c r="K1359" s="78" t="s">
        <v>3560</v>
      </c>
      <c r="L1359" s="78" t="s">
        <v>28</v>
      </c>
      <c r="M1359" s="78" t="s">
        <v>30</v>
      </c>
      <c r="N1359" s="78">
        <f>IF($R1359="網路報名",IF($P1359="否",1,0),0)</f>
        <v>1</v>
      </c>
      <c r="O1359" s="78">
        <f>IF($R1359="網路報名",IF($P1359="是",1,0),0)</f>
        <v>0</v>
      </c>
      <c r="P1359" s="78" t="s">
        <v>30</v>
      </c>
      <c r="Q1359" s="78"/>
      <c r="R1359" s="78" t="s">
        <v>31</v>
      </c>
      <c r="S1359" s="78" t="s">
        <v>381</v>
      </c>
      <c r="T1359" s="78" t="s">
        <v>3561</v>
      </c>
      <c r="U1359" s="78">
        <f>IF($R1359="志工",$AC1359*2,IF($R1359="網路報名",$AC1359,0))</f>
        <v>10</v>
      </c>
      <c r="V1359" s="78" t="s">
        <v>5002</v>
      </c>
      <c r="W1359" s="78" t="s">
        <v>5004</v>
      </c>
      <c r="X1359" s="25" t="s">
        <v>3481</v>
      </c>
      <c r="Y1359" s="78">
        <v>2</v>
      </c>
      <c r="Z1359" s="78">
        <v>107</v>
      </c>
      <c r="AA1359" s="78">
        <v>1</v>
      </c>
      <c r="AB1359" s="78">
        <v>1</v>
      </c>
      <c r="AC1359" s="78">
        <v>10</v>
      </c>
      <c r="AD1359" s="78" t="s">
        <v>30</v>
      </c>
      <c r="AE1359" s="74" t="str">
        <f t="shared" si="465"/>
        <v>r07447006蕭宇晴</v>
      </c>
      <c r="AF1359" s="74">
        <f t="shared" si="467"/>
        <v>1</v>
      </c>
      <c r="AG1359" s="74">
        <f t="shared" si="466"/>
        <v>0</v>
      </c>
      <c r="AH1359" s="74">
        <f t="shared" si="468"/>
        <v>0</v>
      </c>
      <c r="AI1359" s="74">
        <f t="shared" si="469"/>
        <v>1</v>
      </c>
      <c r="AJ1359" s="74">
        <f t="shared" si="470"/>
        <v>0</v>
      </c>
      <c r="AK1359" s="74">
        <f t="shared" si="471"/>
        <v>0</v>
      </c>
      <c r="AL1359" s="73" t="str">
        <f t="shared" si="459"/>
        <v>所</v>
      </c>
      <c r="AM1359" s="73" t="str">
        <f>IF($F1359="學生",VLOOKUP($H1359,系所名稱!$B$1:$D$122,3,FALSE),"非在校生")</f>
        <v>其他</v>
      </c>
      <c r="AN1359" s="74" t="str">
        <f t="shared" si="460"/>
        <v>其他系所</v>
      </c>
      <c r="AO1359" s="74" t="str">
        <f t="shared" si="461"/>
        <v>其他系所</v>
      </c>
    </row>
    <row r="1360" spans="1:41">
      <c r="A1360" s="78" t="s">
        <v>6497</v>
      </c>
      <c r="B1360" s="78" t="s">
        <v>6498</v>
      </c>
      <c r="C1360" s="78" t="s">
        <v>6499</v>
      </c>
      <c r="D1360" s="78" t="s">
        <v>21</v>
      </c>
      <c r="E1360" s="78" t="s">
        <v>6500</v>
      </c>
      <c r="F1360" s="78" t="s">
        <v>23</v>
      </c>
      <c r="G1360" s="78" t="s">
        <v>137</v>
      </c>
      <c r="H1360" s="78" t="s">
        <v>838</v>
      </c>
      <c r="I1360" s="78" t="s">
        <v>41</v>
      </c>
      <c r="J1360" s="78">
        <v>970882014</v>
      </c>
      <c r="K1360" s="78" t="s">
        <v>6501</v>
      </c>
      <c r="L1360" s="78" t="s">
        <v>28</v>
      </c>
      <c r="M1360" s="78" t="s">
        <v>30</v>
      </c>
      <c r="N1360" s="78" t="s">
        <v>4952</v>
      </c>
      <c r="O1360" s="78"/>
      <c r="P1360" s="78" t="s">
        <v>29</v>
      </c>
      <c r="Q1360" s="78"/>
      <c r="R1360" s="78" t="s">
        <v>5919</v>
      </c>
      <c r="S1360" s="78" t="s">
        <v>6502</v>
      </c>
      <c r="T1360" s="78" t="s">
        <v>6503</v>
      </c>
      <c r="U1360" s="78">
        <v>6</v>
      </c>
      <c r="V1360" s="78" t="s">
        <v>5002</v>
      </c>
      <c r="W1360" s="78" t="s">
        <v>6687</v>
      </c>
      <c r="X1360" s="25" t="s">
        <v>6700</v>
      </c>
      <c r="Y1360" s="78">
        <v>2</v>
      </c>
      <c r="Z1360" s="78">
        <v>107</v>
      </c>
      <c r="AA1360" s="78">
        <v>1</v>
      </c>
      <c r="AB1360" s="78">
        <v>1</v>
      </c>
      <c r="AC1360" s="78">
        <v>10</v>
      </c>
      <c r="AD1360" s="78" t="s">
        <v>30</v>
      </c>
      <c r="AE1360" s="74" t="str">
        <f t="shared" si="465"/>
        <v>b05302265蕭羽平</v>
      </c>
      <c r="AF1360" s="74">
        <f t="shared" si="467"/>
        <v>0</v>
      </c>
      <c r="AG1360" s="74">
        <f t="shared" si="466"/>
        <v>1</v>
      </c>
      <c r="AH1360" s="74">
        <f t="shared" si="468"/>
        <v>10</v>
      </c>
      <c r="AI1360" s="74">
        <f t="shared" si="469"/>
        <v>0</v>
      </c>
      <c r="AJ1360" s="74">
        <f t="shared" si="470"/>
        <v>0</v>
      </c>
      <c r="AK1360" s="74">
        <f t="shared" si="471"/>
        <v>0</v>
      </c>
      <c r="AL1360" s="73" t="str">
        <f t="shared" si="459"/>
        <v>系</v>
      </c>
      <c r="AM1360" s="73" t="str">
        <f>IF($F1360="學生",VLOOKUP($H1360,系所名稱!$B$1:$D$122,3,FALSE),"非在校生")</f>
        <v>其他</v>
      </c>
      <c r="AN1360" s="74" t="str">
        <f t="shared" si="460"/>
        <v>其他系所</v>
      </c>
      <c r="AO1360" s="74" t="str">
        <f t="shared" si="461"/>
        <v>其他系所</v>
      </c>
    </row>
    <row r="1361" spans="1:41">
      <c r="A1361" s="78" t="s">
        <v>2638</v>
      </c>
      <c r="B1361" s="78" t="s">
        <v>2639</v>
      </c>
      <c r="C1361" s="78" t="s">
        <v>2640</v>
      </c>
      <c r="D1361" s="78" t="s">
        <v>38</v>
      </c>
      <c r="E1361" s="78" t="s">
        <v>2641</v>
      </c>
      <c r="F1361" s="78" t="s">
        <v>23</v>
      </c>
      <c r="G1361" s="78" t="s">
        <v>24</v>
      </c>
      <c r="H1361" s="78" t="s">
        <v>49</v>
      </c>
      <c r="I1361" s="78" t="s">
        <v>41</v>
      </c>
      <c r="J1361" s="78">
        <v>963098836</v>
      </c>
      <c r="K1361" s="78" t="s">
        <v>2642</v>
      </c>
      <c r="L1361" s="78" t="s">
        <v>28</v>
      </c>
      <c r="M1361" s="78" t="s">
        <v>29</v>
      </c>
      <c r="N1361" s="78">
        <f>IF($R1361="網路報名",IF($P1361="否",1,0),0)</f>
        <v>0</v>
      </c>
      <c r="O1361" s="78">
        <f>IF($R1361="網路報名",IF($P1361="是",1,0),0)</f>
        <v>0</v>
      </c>
      <c r="P1361" s="78" t="s">
        <v>29</v>
      </c>
      <c r="Q1361" s="78"/>
      <c r="R1361" s="78" t="s">
        <v>2643</v>
      </c>
      <c r="S1361" s="78"/>
      <c r="T1361" s="78" t="s">
        <v>2644</v>
      </c>
      <c r="U1361" s="78">
        <f>IF($R1361="志工",$AC1361*2,IF($R1361="網路報名",$AC1361,0))</f>
        <v>0</v>
      </c>
      <c r="V1361" s="78" t="s">
        <v>5002</v>
      </c>
      <c r="W1361" s="78" t="s">
        <v>5004</v>
      </c>
      <c r="X1361" s="25" t="s">
        <v>1996</v>
      </c>
      <c r="Y1361" s="78">
        <v>2</v>
      </c>
      <c r="Z1361" s="78">
        <v>107</v>
      </c>
      <c r="AA1361" s="78">
        <v>1</v>
      </c>
      <c r="AB1361" s="78">
        <v>1</v>
      </c>
      <c r="AC1361" s="78">
        <v>10</v>
      </c>
      <c r="AD1361" s="78"/>
      <c r="AE1361" s="74" t="str">
        <f t="shared" si="465"/>
        <v>b06705030蕭昀豪</v>
      </c>
      <c r="AF1361" s="74">
        <f t="shared" si="467"/>
        <v>0</v>
      </c>
      <c r="AG1361" s="74">
        <f t="shared" si="466"/>
        <v>0</v>
      </c>
      <c r="AH1361" s="74">
        <f t="shared" si="468"/>
        <v>0</v>
      </c>
      <c r="AI1361" s="74">
        <f t="shared" si="469"/>
        <v>0</v>
      </c>
      <c r="AJ1361" s="74">
        <f t="shared" si="470"/>
        <v>1</v>
      </c>
      <c r="AK1361" s="74">
        <f t="shared" si="471"/>
        <v>0</v>
      </c>
      <c r="AL1361" s="73" t="str">
        <f t="shared" si="459"/>
        <v>系</v>
      </c>
      <c r="AM1361" s="73" t="str">
        <f>IF($F1361="學生",VLOOKUP($H1361,系所名稱!$B$1:$D$122,3,FALSE),"非在校生")</f>
        <v>資管</v>
      </c>
      <c r="AN1361" s="74" t="str">
        <f t="shared" si="460"/>
        <v>資管系</v>
      </c>
      <c r="AO1361" s="74" t="str">
        <f t="shared" si="461"/>
        <v>資管系</v>
      </c>
    </row>
    <row r="1362" spans="1:41">
      <c r="A1362" s="78" t="s">
        <v>5064</v>
      </c>
      <c r="B1362" s="78" t="s">
        <v>5065</v>
      </c>
      <c r="C1362" s="78" t="s">
        <v>5066</v>
      </c>
      <c r="D1362" s="78" t="s">
        <v>21</v>
      </c>
      <c r="E1362" s="78" t="s">
        <v>5067</v>
      </c>
      <c r="F1362" s="78" t="s">
        <v>23</v>
      </c>
      <c r="G1362" s="78" t="s">
        <v>24</v>
      </c>
      <c r="H1362" s="78" t="s">
        <v>76</v>
      </c>
      <c r="I1362" s="78" t="s">
        <v>41</v>
      </c>
      <c r="J1362" s="78">
        <v>975163176</v>
      </c>
      <c r="K1362" s="78" t="s">
        <v>5068</v>
      </c>
      <c r="L1362" s="78" t="s">
        <v>28</v>
      </c>
      <c r="M1362" s="78" t="s">
        <v>30</v>
      </c>
      <c r="N1362" s="78" t="s">
        <v>4952</v>
      </c>
      <c r="O1362" s="78"/>
      <c r="P1362" s="78" t="s">
        <v>29</v>
      </c>
      <c r="Q1362" s="78"/>
      <c r="R1362" s="78" t="s">
        <v>5008</v>
      </c>
      <c r="S1362" s="78" t="s">
        <v>5069</v>
      </c>
      <c r="T1362" s="78" t="s">
        <v>5070</v>
      </c>
      <c r="U1362" s="78">
        <v>6</v>
      </c>
      <c r="V1362" s="78" t="s">
        <v>5009</v>
      </c>
      <c r="W1362" s="78" t="s">
        <v>7196</v>
      </c>
      <c r="X1362" s="25" t="s">
        <v>5848</v>
      </c>
      <c r="Y1362" s="78">
        <v>2</v>
      </c>
      <c r="Z1362" s="78">
        <v>107</v>
      </c>
      <c r="AA1362" s="78">
        <v>1</v>
      </c>
      <c r="AB1362" s="78">
        <v>1</v>
      </c>
      <c r="AC1362" s="78">
        <v>10</v>
      </c>
      <c r="AD1362" s="78" t="s">
        <v>2830</v>
      </c>
      <c r="AE1362" s="74" t="str">
        <f t="shared" si="465"/>
        <v>b06702113蕭品盈</v>
      </c>
      <c r="AF1362" s="74">
        <f t="shared" si="467"/>
        <v>0</v>
      </c>
      <c r="AG1362" s="74">
        <f t="shared" si="466"/>
        <v>1</v>
      </c>
      <c r="AH1362" s="74">
        <f t="shared" si="468"/>
        <v>10</v>
      </c>
      <c r="AI1362" s="74">
        <f t="shared" si="469"/>
        <v>0</v>
      </c>
      <c r="AJ1362" s="74">
        <f t="shared" si="470"/>
        <v>0</v>
      </c>
      <c r="AK1362" s="74">
        <f t="shared" si="471"/>
        <v>0</v>
      </c>
      <c r="AL1362" s="73" t="str">
        <f t="shared" si="459"/>
        <v>系</v>
      </c>
      <c r="AM1362" s="73" t="str">
        <f>IF($F1362="學生",VLOOKUP($H1362,系所名稱!$B$1:$D$122,3,FALSE),"非在校生")</f>
        <v>會計</v>
      </c>
      <c r="AN1362" s="74" t="str">
        <f t="shared" si="460"/>
        <v>會計系</v>
      </c>
      <c r="AO1362" s="74" t="str">
        <f t="shared" si="461"/>
        <v>會計系</v>
      </c>
    </row>
    <row r="1363" spans="1:41">
      <c r="A1363" s="78" t="s">
        <v>2805</v>
      </c>
      <c r="B1363" s="78" t="s">
        <v>3186</v>
      </c>
      <c r="C1363" s="78" t="s">
        <v>3187</v>
      </c>
      <c r="D1363" s="78" t="s">
        <v>21</v>
      </c>
      <c r="E1363" s="78" t="s">
        <v>3188</v>
      </c>
      <c r="F1363" s="78" t="s">
        <v>23</v>
      </c>
      <c r="G1363" s="78" t="s">
        <v>24</v>
      </c>
      <c r="H1363" s="78" t="s">
        <v>76</v>
      </c>
      <c r="I1363" s="78" t="s">
        <v>41</v>
      </c>
      <c r="J1363" s="78">
        <v>227853784</v>
      </c>
      <c r="K1363" s="78" t="s">
        <v>3189</v>
      </c>
      <c r="L1363" s="78" t="s">
        <v>28</v>
      </c>
      <c r="M1363" s="78" t="s">
        <v>30</v>
      </c>
      <c r="N1363" s="78">
        <f>IF($R1363="網路報名",IF($P1363="否",1,0),0)</f>
        <v>0</v>
      </c>
      <c r="O1363" s="78">
        <f>IF($R1363="網路報名",IF($P1363="是",1,0),0)</f>
        <v>1</v>
      </c>
      <c r="P1363" s="78" t="s">
        <v>29</v>
      </c>
      <c r="Q1363" s="78"/>
      <c r="R1363" s="78" t="s">
        <v>2790</v>
      </c>
      <c r="S1363" s="78" t="s">
        <v>297</v>
      </c>
      <c r="T1363" s="78" t="s">
        <v>3190</v>
      </c>
      <c r="U1363" s="78">
        <f>IF($R1363="志工",$AC1363*2,IF($R1363="網路報名",$AC1363,0))</f>
        <v>10</v>
      </c>
      <c r="V1363" s="78" t="s">
        <v>5002</v>
      </c>
      <c r="W1363" t="s">
        <v>5004</v>
      </c>
      <c r="X1363" s="25" t="s">
        <v>3292</v>
      </c>
      <c r="Y1363" s="78">
        <v>2</v>
      </c>
      <c r="Z1363" s="78">
        <v>107</v>
      </c>
      <c r="AA1363" s="78">
        <v>1</v>
      </c>
      <c r="AB1363" s="78">
        <v>1</v>
      </c>
      <c r="AC1363" s="78">
        <v>10</v>
      </c>
      <c r="AD1363" s="78" t="s">
        <v>29</v>
      </c>
      <c r="AE1363" s="74" t="str">
        <f t="shared" si="465"/>
        <v>b04702108蕭婉如</v>
      </c>
      <c r="AF1363" s="74">
        <f t="shared" si="467"/>
        <v>0</v>
      </c>
      <c r="AG1363" s="74">
        <f t="shared" si="466"/>
        <v>1</v>
      </c>
      <c r="AH1363" s="74">
        <f t="shared" si="468"/>
        <v>10</v>
      </c>
      <c r="AI1363" s="74">
        <f t="shared" si="469"/>
        <v>0</v>
      </c>
      <c r="AJ1363" s="74">
        <f t="shared" si="470"/>
        <v>0</v>
      </c>
      <c r="AK1363" s="74">
        <f t="shared" si="471"/>
        <v>0</v>
      </c>
      <c r="AL1363" s="73" t="str">
        <f t="shared" si="459"/>
        <v>系</v>
      </c>
      <c r="AM1363" s="73" t="str">
        <f>IF($F1363="學生",VLOOKUP($H1363,系所名稱!$B$1:$D$122,3,FALSE),"非在校生")</f>
        <v>會計</v>
      </c>
      <c r="AN1363" s="74" t="str">
        <f t="shared" si="460"/>
        <v>會計系</v>
      </c>
      <c r="AO1363" s="74" t="str">
        <f t="shared" si="461"/>
        <v>會計系</v>
      </c>
    </row>
    <row r="1364" spans="1:41">
      <c r="A1364" s="78" t="s">
        <v>6565</v>
      </c>
      <c r="B1364" s="78" t="s">
        <v>3186</v>
      </c>
      <c r="C1364" s="78" t="s">
        <v>3187</v>
      </c>
      <c r="D1364" s="78" t="s">
        <v>38</v>
      </c>
      <c r="E1364" s="78" t="s">
        <v>3188</v>
      </c>
      <c r="F1364" s="78" t="s">
        <v>23</v>
      </c>
      <c r="G1364" s="78" t="s">
        <v>24</v>
      </c>
      <c r="H1364" s="78" t="s">
        <v>76</v>
      </c>
      <c r="I1364" s="78" t="s">
        <v>41</v>
      </c>
      <c r="J1364" s="78">
        <v>227853784</v>
      </c>
      <c r="K1364" s="78"/>
      <c r="L1364" s="78" t="s">
        <v>28</v>
      </c>
      <c r="M1364" s="78" t="s">
        <v>29</v>
      </c>
      <c r="N1364" s="78" t="s">
        <v>4952</v>
      </c>
      <c r="O1364" s="78"/>
      <c r="P1364" s="78" t="s">
        <v>29</v>
      </c>
      <c r="Q1364" s="78"/>
      <c r="R1364" s="78" t="s">
        <v>1045</v>
      </c>
      <c r="S1364" s="78"/>
      <c r="T1364" s="78" t="s">
        <v>3190</v>
      </c>
      <c r="U1364" s="78">
        <v>6</v>
      </c>
      <c r="V1364" s="78" t="s">
        <v>5002</v>
      </c>
      <c r="W1364" s="78" t="s">
        <v>6687</v>
      </c>
      <c r="X1364" s="25" t="s">
        <v>6700</v>
      </c>
      <c r="Y1364" s="78">
        <v>2</v>
      </c>
      <c r="Z1364" s="78">
        <v>107</v>
      </c>
      <c r="AA1364" s="78">
        <v>1</v>
      </c>
      <c r="AB1364" s="78">
        <v>1</v>
      </c>
      <c r="AC1364" s="78">
        <v>10</v>
      </c>
      <c r="AD1364" s="78"/>
      <c r="AE1364" s="74" t="str">
        <f t="shared" si="465"/>
        <v>b04702108蕭婉如</v>
      </c>
      <c r="AF1364" s="74">
        <f t="shared" si="467"/>
        <v>0</v>
      </c>
      <c r="AG1364" s="74">
        <f t="shared" si="466"/>
        <v>0</v>
      </c>
      <c r="AH1364" s="74">
        <f t="shared" si="468"/>
        <v>0</v>
      </c>
      <c r="AI1364" s="74">
        <f t="shared" si="469"/>
        <v>0</v>
      </c>
      <c r="AJ1364" s="74">
        <f t="shared" si="470"/>
        <v>1</v>
      </c>
      <c r="AK1364" s="74">
        <f t="shared" si="471"/>
        <v>0</v>
      </c>
      <c r="AL1364" s="73" t="str">
        <f t="shared" si="459"/>
        <v>系</v>
      </c>
      <c r="AM1364" s="73" t="str">
        <f>IF($F1364="學生",VLOOKUP($H1364,系所名稱!$B$1:$D$122,3,FALSE),"非在校生")</f>
        <v>會計</v>
      </c>
      <c r="AN1364" s="74" t="str">
        <f t="shared" si="460"/>
        <v>會計系</v>
      </c>
      <c r="AO1364" s="74" t="str">
        <f t="shared" si="461"/>
        <v>會計系</v>
      </c>
    </row>
    <row r="1365" spans="1:41">
      <c r="A1365" s="78" t="s">
        <v>1786</v>
      </c>
      <c r="B1365" s="78" t="s">
        <v>1787</v>
      </c>
      <c r="C1365" s="78" t="s">
        <v>1788</v>
      </c>
      <c r="D1365" s="78" t="s">
        <v>21</v>
      </c>
      <c r="E1365" s="78" t="s">
        <v>1789</v>
      </c>
      <c r="F1365" s="78" t="s">
        <v>23</v>
      </c>
      <c r="G1365" s="78" t="s">
        <v>58</v>
      </c>
      <c r="H1365" s="78" t="s">
        <v>1119</v>
      </c>
      <c r="I1365" s="78" t="s">
        <v>41</v>
      </c>
      <c r="J1365" s="78">
        <v>975042631</v>
      </c>
      <c r="K1365" s="78" t="s">
        <v>1790</v>
      </c>
      <c r="L1365" s="78" t="s">
        <v>28</v>
      </c>
      <c r="M1365" s="78" t="s">
        <v>30</v>
      </c>
      <c r="N1365" s="78">
        <f>IF($R1365="網路報名",IF($P1365="否",1,0),0)</f>
        <v>0</v>
      </c>
      <c r="O1365" s="78">
        <f>IF($R1365="網路報名",IF($P1365="是",1,0),0)</f>
        <v>1</v>
      </c>
      <c r="P1365" s="78" t="s">
        <v>29</v>
      </c>
      <c r="Q1365" s="78"/>
      <c r="R1365" s="78" t="s">
        <v>31</v>
      </c>
      <c r="S1365" s="78" t="s">
        <v>1791</v>
      </c>
      <c r="T1365" s="78" t="s">
        <v>1792</v>
      </c>
      <c r="U1365" s="78">
        <f>IF($R1365="志工",$AC1365*2,IF($R1365="網路報名",$AC1365,0))</f>
        <v>10</v>
      </c>
      <c r="V1365" s="78" t="s">
        <v>5002</v>
      </c>
      <c r="W1365" s="78" t="s">
        <v>5004</v>
      </c>
      <c r="X1365" s="25" t="s">
        <v>1567</v>
      </c>
      <c r="Y1365" s="78">
        <v>2</v>
      </c>
      <c r="Z1365" s="78">
        <v>107</v>
      </c>
      <c r="AA1365" s="78">
        <v>1</v>
      </c>
      <c r="AB1365" s="78">
        <v>1</v>
      </c>
      <c r="AC1365" s="78">
        <v>10</v>
      </c>
      <c r="AD1365" s="78" t="s">
        <v>30</v>
      </c>
      <c r="AE1365" s="74" t="str">
        <f t="shared" si="465"/>
        <v>b05102013蕭琳齡</v>
      </c>
      <c r="AF1365" s="74">
        <f t="shared" si="467"/>
        <v>0</v>
      </c>
      <c r="AG1365" s="74">
        <f t="shared" si="466"/>
        <v>1</v>
      </c>
      <c r="AH1365" s="74">
        <f t="shared" si="468"/>
        <v>10</v>
      </c>
      <c r="AI1365" s="74">
        <f t="shared" si="469"/>
        <v>0</v>
      </c>
      <c r="AJ1365" s="74">
        <f t="shared" si="470"/>
        <v>0</v>
      </c>
      <c r="AK1365" s="74">
        <f t="shared" si="471"/>
        <v>0</v>
      </c>
      <c r="AL1365" s="73" t="str">
        <f t="shared" si="459"/>
        <v>系</v>
      </c>
      <c r="AM1365" s="73" t="str">
        <f>IF($F1365="學生",VLOOKUP($H1365,系所名稱!$B$1:$D$122,3,FALSE),"非在校生")</f>
        <v>其他</v>
      </c>
      <c r="AN1365" s="74" t="str">
        <f t="shared" si="460"/>
        <v>其他系所</v>
      </c>
      <c r="AO1365" s="74" t="str">
        <f t="shared" si="461"/>
        <v>其他系所</v>
      </c>
    </row>
    <row r="1366" spans="1:41">
      <c r="A1366" s="78" t="s">
        <v>2655</v>
      </c>
      <c r="B1366" s="78" t="s">
        <v>1787</v>
      </c>
      <c r="C1366" s="78" t="s">
        <v>1788</v>
      </c>
      <c r="D1366" s="78" t="s">
        <v>21</v>
      </c>
      <c r="E1366" s="78" t="s">
        <v>1789</v>
      </c>
      <c r="F1366" s="78" t="s">
        <v>23</v>
      </c>
      <c r="G1366" s="78" t="s">
        <v>58</v>
      </c>
      <c r="H1366" s="78" t="s">
        <v>1119</v>
      </c>
      <c r="I1366" s="78" t="s">
        <v>41</v>
      </c>
      <c r="J1366" s="78">
        <v>975042631</v>
      </c>
      <c r="K1366" s="78" t="s">
        <v>1790</v>
      </c>
      <c r="L1366" s="78" t="s">
        <v>28</v>
      </c>
      <c r="M1366" s="78" t="s">
        <v>29</v>
      </c>
      <c r="N1366" s="78">
        <f>IF($R1366="網路報名",IF($P1366="否",1,0),0)</f>
        <v>0</v>
      </c>
      <c r="O1366" s="78">
        <f>IF($R1366="網路報名",IF($P1366="是",1,0),0)</f>
        <v>0</v>
      </c>
      <c r="P1366" s="78" t="s">
        <v>29</v>
      </c>
      <c r="Q1366" s="78"/>
      <c r="R1366" s="78" t="s">
        <v>2660</v>
      </c>
      <c r="S1366" s="78"/>
      <c r="T1366" s="78" t="s">
        <v>1792</v>
      </c>
      <c r="U1366" s="78">
        <f>IF($R1366="志工",$AC1366*2,IF($R1366="網路報名",$AC1366,0))</f>
        <v>0</v>
      </c>
      <c r="V1366" s="78" t="s">
        <v>5002</v>
      </c>
      <c r="W1366" s="78" t="s">
        <v>5004</v>
      </c>
      <c r="X1366" s="25" t="s">
        <v>1996</v>
      </c>
      <c r="Y1366" s="78">
        <v>2</v>
      </c>
      <c r="Z1366" s="78">
        <v>107</v>
      </c>
      <c r="AA1366" s="78">
        <v>1</v>
      </c>
      <c r="AB1366" s="78">
        <v>1</v>
      </c>
      <c r="AC1366" s="78">
        <v>10</v>
      </c>
      <c r="AD1366" s="78"/>
      <c r="AE1366" s="74" t="str">
        <f t="shared" si="465"/>
        <v>b05102013蕭琳齡</v>
      </c>
      <c r="AF1366" s="74">
        <f t="shared" si="467"/>
        <v>0</v>
      </c>
      <c r="AG1366" s="74">
        <f t="shared" si="466"/>
        <v>0</v>
      </c>
      <c r="AH1366" s="74">
        <f t="shared" si="468"/>
        <v>0</v>
      </c>
      <c r="AI1366" s="74">
        <f t="shared" si="469"/>
        <v>0</v>
      </c>
      <c r="AJ1366" s="74">
        <f t="shared" si="470"/>
        <v>1</v>
      </c>
      <c r="AK1366" s="74">
        <f t="shared" si="471"/>
        <v>0</v>
      </c>
      <c r="AL1366" s="73" t="str">
        <f t="shared" si="459"/>
        <v>系</v>
      </c>
      <c r="AM1366" s="73" t="str">
        <f>IF($F1366="學生",VLOOKUP($H1366,系所名稱!$B$1:$D$122,3,FALSE),"非在校生")</f>
        <v>其他</v>
      </c>
      <c r="AN1366" s="74" t="str">
        <f t="shared" si="460"/>
        <v>其他系所</v>
      </c>
      <c r="AO1366" s="74" t="str">
        <f t="shared" si="461"/>
        <v>其他系所</v>
      </c>
    </row>
    <row r="1367" spans="1:41">
      <c r="A1367" s="78" t="s">
        <v>6480</v>
      </c>
      <c r="B1367" s="78" t="s">
        <v>1787</v>
      </c>
      <c r="C1367" s="78" t="s">
        <v>1788</v>
      </c>
      <c r="D1367" s="78" t="s">
        <v>21</v>
      </c>
      <c r="E1367" s="78" t="s">
        <v>1789</v>
      </c>
      <c r="F1367" s="78" t="s">
        <v>23</v>
      </c>
      <c r="G1367" s="78" t="s">
        <v>58</v>
      </c>
      <c r="H1367" s="78" t="s">
        <v>1119</v>
      </c>
      <c r="I1367" s="78" t="s">
        <v>41</v>
      </c>
      <c r="J1367" s="78">
        <v>975042631</v>
      </c>
      <c r="K1367" s="78" t="s">
        <v>1790</v>
      </c>
      <c r="L1367" s="78" t="s">
        <v>28</v>
      </c>
      <c r="M1367" s="78" t="s">
        <v>29</v>
      </c>
      <c r="N1367" s="78" t="s">
        <v>4952</v>
      </c>
      <c r="O1367" s="78"/>
      <c r="P1367" s="78" t="s">
        <v>29</v>
      </c>
      <c r="Q1367" s="78"/>
      <c r="R1367" s="78" t="s">
        <v>5919</v>
      </c>
      <c r="S1367" s="78" t="s">
        <v>6481</v>
      </c>
      <c r="T1367" s="78" t="s">
        <v>1792</v>
      </c>
      <c r="U1367" s="78">
        <v>6</v>
      </c>
      <c r="V1367" s="78" t="s">
        <v>5002</v>
      </c>
      <c r="W1367" s="78" t="s">
        <v>6687</v>
      </c>
      <c r="X1367" s="25" t="s">
        <v>6700</v>
      </c>
      <c r="Y1367" s="78">
        <v>2</v>
      </c>
      <c r="Z1367" s="78">
        <v>107</v>
      </c>
      <c r="AA1367" s="78">
        <v>1</v>
      </c>
      <c r="AB1367" s="78">
        <v>1</v>
      </c>
      <c r="AC1367" s="78">
        <v>10</v>
      </c>
      <c r="AD1367" s="78" t="s">
        <v>30</v>
      </c>
      <c r="AE1367" s="74" t="str">
        <f t="shared" si="465"/>
        <v>b05102013蕭琳齡</v>
      </c>
      <c r="AF1367" s="74">
        <f t="shared" si="467"/>
        <v>0</v>
      </c>
      <c r="AG1367" s="74">
        <f t="shared" si="466"/>
        <v>1</v>
      </c>
      <c r="AH1367" s="74">
        <f t="shared" si="468"/>
        <v>10</v>
      </c>
      <c r="AI1367" s="74">
        <f t="shared" si="469"/>
        <v>0</v>
      </c>
      <c r="AJ1367" s="74">
        <f t="shared" si="470"/>
        <v>0</v>
      </c>
      <c r="AK1367" s="74">
        <f t="shared" si="471"/>
        <v>0</v>
      </c>
      <c r="AL1367" s="73" t="str">
        <f t="shared" si="459"/>
        <v>系</v>
      </c>
      <c r="AM1367" s="73" t="str">
        <f>IF($F1367="學生",VLOOKUP($H1367,系所名稱!$B$1:$D$122,3,FALSE),"非在校生")</f>
        <v>其他</v>
      </c>
      <c r="AN1367" s="74" t="str">
        <f t="shared" si="460"/>
        <v>其他系所</v>
      </c>
      <c r="AO1367" s="74" t="str">
        <f t="shared" si="461"/>
        <v>其他系所</v>
      </c>
    </row>
    <row r="1368" spans="1:41">
      <c r="A1368" s="78" t="s">
        <v>617</v>
      </c>
      <c r="B1368" s="78" t="s">
        <v>618</v>
      </c>
      <c r="C1368" s="78" t="s">
        <v>619</v>
      </c>
      <c r="D1368" s="78" t="s">
        <v>38</v>
      </c>
      <c r="E1368" s="78" t="s">
        <v>620</v>
      </c>
      <c r="F1368" s="78" t="s">
        <v>23</v>
      </c>
      <c r="G1368" s="78" t="s">
        <v>621</v>
      </c>
      <c r="H1368" s="78" t="s">
        <v>622</v>
      </c>
      <c r="I1368" s="78" t="s">
        <v>41</v>
      </c>
      <c r="J1368" s="78">
        <v>986600645</v>
      </c>
      <c r="K1368" s="78" t="s">
        <v>623</v>
      </c>
      <c r="L1368" s="78" t="s">
        <v>28</v>
      </c>
      <c r="M1368" s="78" t="s">
        <v>30</v>
      </c>
      <c r="N1368" s="78">
        <f t="shared" ref="N1368:N1380" si="472">IF($R1368="網路報名",IF($P1368="否",1,0),0)</f>
        <v>0</v>
      </c>
      <c r="O1368" s="78">
        <f t="shared" ref="O1368:O1380" si="473">IF($R1368="網路報名",IF($P1368="是",1,0),0)</f>
        <v>1</v>
      </c>
      <c r="P1368" s="78" t="s">
        <v>29</v>
      </c>
      <c r="Q1368" s="78"/>
      <c r="R1368" s="1" t="s">
        <v>365</v>
      </c>
      <c r="S1368" s="78" t="s">
        <v>624</v>
      </c>
      <c r="T1368" s="78" t="s">
        <v>625</v>
      </c>
      <c r="U1368" s="78">
        <f t="shared" ref="U1368:U1380" si="474">IF($R1368="志工",$AC1368*2,IF($R1368="網路報名",$AC1368,0))</f>
        <v>10</v>
      </c>
      <c r="V1368" s="78" t="s">
        <v>5002</v>
      </c>
      <c r="W1368" s="78" t="s">
        <v>5004</v>
      </c>
      <c r="X1368" s="88" t="s">
        <v>359</v>
      </c>
      <c r="Y1368" s="78">
        <v>2</v>
      </c>
      <c r="Z1368" s="78">
        <v>107</v>
      </c>
      <c r="AA1368" s="78">
        <v>1</v>
      </c>
      <c r="AB1368" s="78">
        <v>1</v>
      </c>
      <c r="AC1368" s="78">
        <v>10</v>
      </c>
      <c r="AD1368" s="78" t="s">
        <v>29</v>
      </c>
      <c r="AE1368" s="74" t="str">
        <f t="shared" si="465"/>
        <v>b04902034賴  達</v>
      </c>
      <c r="AF1368" s="74">
        <f t="shared" si="467"/>
        <v>0</v>
      </c>
      <c r="AG1368" s="74">
        <f t="shared" si="466"/>
        <v>1</v>
      </c>
      <c r="AH1368" s="74">
        <f t="shared" si="468"/>
        <v>10</v>
      </c>
      <c r="AI1368" s="74">
        <f t="shared" si="469"/>
        <v>0</v>
      </c>
      <c r="AJ1368" s="74">
        <f t="shared" si="470"/>
        <v>0</v>
      </c>
      <c r="AK1368" s="74">
        <f t="shared" si="471"/>
        <v>0</v>
      </c>
      <c r="AL1368" s="73" t="str">
        <f t="shared" si="459"/>
        <v>系</v>
      </c>
      <c r="AM1368" s="73" t="str">
        <f>IF($F1368="學生",VLOOKUP($H1368,系所名稱!$B$1:$D$122,3,FALSE),"非在校生")</f>
        <v>其他</v>
      </c>
      <c r="AN1368" s="74" t="str">
        <f t="shared" si="460"/>
        <v>其他系所</v>
      </c>
      <c r="AO1368" s="74" t="str">
        <f t="shared" si="461"/>
        <v>其他系所</v>
      </c>
    </row>
    <row r="1369" spans="1:41">
      <c r="A1369" s="78" t="s">
        <v>2860</v>
      </c>
      <c r="B1369" s="78" t="s">
        <v>618</v>
      </c>
      <c r="C1369" s="78" t="s">
        <v>619</v>
      </c>
      <c r="D1369" s="78" t="s">
        <v>38</v>
      </c>
      <c r="E1369" s="78" t="s">
        <v>620</v>
      </c>
      <c r="F1369" s="78" t="s">
        <v>23</v>
      </c>
      <c r="G1369" s="78" t="s">
        <v>621</v>
      </c>
      <c r="H1369" s="78" t="s">
        <v>622</v>
      </c>
      <c r="I1369" s="78" t="s">
        <v>41</v>
      </c>
      <c r="J1369" s="78">
        <v>986600645</v>
      </c>
      <c r="K1369" s="78" t="s">
        <v>623</v>
      </c>
      <c r="L1369" s="78" t="s">
        <v>28</v>
      </c>
      <c r="M1369" s="78" t="s">
        <v>30</v>
      </c>
      <c r="N1369" s="78">
        <f t="shared" si="472"/>
        <v>1</v>
      </c>
      <c r="O1369" s="78">
        <f t="shared" si="473"/>
        <v>0</v>
      </c>
      <c r="P1369" s="78" t="s">
        <v>30</v>
      </c>
      <c r="Q1369" s="78"/>
      <c r="R1369" s="78" t="s">
        <v>2794</v>
      </c>
      <c r="S1369" s="78" t="s">
        <v>2861</v>
      </c>
      <c r="T1369" s="78" t="s">
        <v>625</v>
      </c>
      <c r="U1369" s="78">
        <f t="shared" si="474"/>
        <v>10</v>
      </c>
      <c r="V1369" s="78" t="s">
        <v>5002</v>
      </c>
      <c r="W1369" s="78" t="s">
        <v>5004</v>
      </c>
      <c r="X1369" s="25" t="s">
        <v>3292</v>
      </c>
      <c r="Y1369" s="78">
        <v>2</v>
      </c>
      <c r="Z1369" s="78">
        <v>107</v>
      </c>
      <c r="AA1369" s="78">
        <v>1</v>
      </c>
      <c r="AB1369" s="78">
        <v>1</v>
      </c>
      <c r="AC1369" s="78">
        <v>10</v>
      </c>
      <c r="AD1369" s="78" t="s">
        <v>29</v>
      </c>
      <c r="AE1369" s="74" t="str">
        <f t="shared" si="465"/>
        <v>b04902034賴  達</v>
      </c>
      <c r="AF1369" s="74">
        <f t="shared" si="467"/>
        <v>1</v>
      </c>
      <c r="AG1369" s="74">
        <f t="shared" si="466"/>
        <v>0</v>
      </c>
      <c r="AH1369" s="74">
        <f t="shared" si="468"/>
        <v>0</v>
      </c>
      <c r="AI1369" s="74">
        <f t="shared" si="469"/>
        <v>1</v>
      </c>
      <c r="AJ1369" s="74">
        <f t="shared" si="470"/>
        <v>0</v>
      </c>
      <c r="AK1369" s="74">
        <f t="shared" si="471"/>
        <v>0</v>
      </c>
      <c r="AL1369" s="73" t="str">
        <f t="shared" si="459"/>
        <v>系</v>
      </c>
      <c r="AM1369" s="73" t="str">
        <f>IF($F1369="學生",VLOOKUP($H1369,系所名稱!$B$1:$D$122,3,FALSE),"非在校生")</f>
        <v>其他</v>
      </c>
      <c r="AN1369" s="74" t="str">
        <f t="shared" si="460"/>
        <v>其他系所</v>
      </c>
      <c r="AO1369" s="74" t="str">
        <f t="shared" si="461"/>
        <v>其他系所</v>
      </c>
    </row>
    <row r="1370" spans="1:41">
      <c r="A1370" s="78" t="s">
        <v>2338</v>
      </c>
      <c r="B1370" s="78" t="s">
        <v>2339</v>
      </c>
      <c r="C1370" s="78" t="s">
        <v>2340</v>
      </c>
      <c r="D1370" s="78" t="s">
        <v>21</v>
      </c>
      <c r="E1370" s="78" t="s">
        <v>2341</v>
      </c>
      <c r="F1370" s="78" t="s">
        <v>23</v>
      </c>
      <c r="G1370" s="78" t="s">
        <v>24</v>
      </c>
      <c r="H1370" s="78" t="s">
        <v>257</v>
      </c>
      <c r="I1370" s="78" t="s">
        <v>50</v>
      </c>
      <c r="J1370" s="78">
        <v>960127180</v>
      </c>
      <c r="K1370" s="78" t="s">
        <v>2342</v>
      </c>
      <c r="L1370" s="78" t="s">
        <v>28</v>
      </c>
      <c r="M1370" s="78" t="s">
        <v>29</v>
      </c>
      <c r="N1370" s="78">
        <f t="shared" si="472"/>
        <v>0</v>
      </c>
      <c r="O1370" s="78">
        <f t="shared" si="473"/>
        <v>1</v>
      </c>
      <c r="P1370" s="78" t="s">
        <v>29</v>
      </c>
      <c r="Q1370" s="78"/>
      <c r="R1370" s="78" t="s">
        <v>2017</v>
      </c>
      <c r="S1370" s="78" t="s">
        <v>2343</v>
      </c>
      <c r="T1370" s="78" t="s">
        <v>2344</v>
      </c>
      <c r="U1370" s="78">
        <f t="shared" si="474"/>
        <v>10</v>
      </c>
      <c r="V1370" s="78" t="s">
        <v>5002</v>
      </c>
      <c r="W1370" s="78" t="s">
        <v>5004</v>
      </c>
      <c r="X1370" s="25" t="s">
        <v>1996</v>
      </c>
      <c r="Y1370" s="78">
        <v>2</v>
      </c>
      <c r="Z1370" s="78">
        <v>107</v>
      </c>
      <c r="AA1370" s="78">
        <v>1</v>
      </c>
      <c r="AB1370" s="78">
        <v>1</v>
      </c>
      <c r="AC1370" s="78">
        <v>10</v>
      </c>
      <c r="AD1370" s="78" t="s">
        <v>29</v>
      </c>
      <c r="AE1370" s="74" t="str">
        <f t="shared" si="465"/>
        <v>r07723005賴欣妤</v>
      </c>
      <c r="AF1370" s="74">
        <f t="shared" si="467"/>
        <v>0</v>
      </c>
      <c r="AG1370" s="74">
        <f t="shared" si="466"/>
        <v>1</v>
      </c>
      <c r="AH1370" s="74">
        <f t="shared" si="468"/>
        <v>10</v>
      </c>
      <c r="AI1370" s="74">
        <f t="shared" si="469"/>
        <v>0</v>
      </c>
      <c r="AJ1370" s="74">
        <f t="shared" si="470"/>
        <v>0</v>
      </c>
      <c r="AK1370" s="74">
        <f t="shared" si="471"/>
        <v>0</v>
      </c>
      <c r="AL1370" s="73" t="str">
        <f t="shared" si="459"/>
        <v>所</v>
      </c>
      <c r="AM1370" s="73" t="str">
        <f>IF($F1370="學生",VLOOKUP($H1370,系所名稱!$B$1:$D$122,3,FALSE),"非在校生")</f>
        <v>財金</v>
      </c>
      <c r="AN1370" s="74" t="str">
        <f t="shared" si="460"/>
        <v>財金所</v>
      </c>
      <c r="AO1370" s="74" t="str">
        <f t="shared" si="461"/>
        <v>財金所</v>
      </c>
    </row>
    <row r="1371" spans="1:41">
      <c r="A1371" s="78" t="s">
        <v>3191</v>
      </c>
      <c r="B1371" s="78" t="s">
        <v>2339</v>
      </c>
      <c r="C1371" s="78" t="s">
        <v>2340</v>
      </c>
      <c r="D1371" s="78" t="s">
        <v>21</v>
      </c>
      <c r="E1371" s="78" t="s">
        <v>2341</v>
      </c>
      <c r="F1371" s="78" t="s">
        <v>23</v>
      </c>
      <c r="G1371" s="78" t="s">
        <v>24</v>
      </c>
      <c r="H1371" s="78" t="s">
        <v>257</v>
      </c>
      <c r="I1371" s="78" t="s">
        <v>50</v>
      </c>
      <c r="J1371" s="78">
        <v>960127180</v>
      </c>
      <c r="K1371" s="78" t="s">
        <v>2342</v>
      </c>
      <c r="L1371" s="78" t="s">
        <v>28</v>
      </c>
      <c r="M1371" s="78" t="s">
        <v>29</v>
      </c>
      <c r="N1371" s="78">
        <f t="shared" si="472"/>
        <v>0</v>
      </c>
      <c r="O1371" s="78">
        <f t="shared" si="473"/>
        <v>1</v>
      </c>
      <c r="P1371" s="78" t="s">
        <v>29</v>
      </c>
      <c r="Q1371" s="78"/>
      <c r="R1371" s="78" t="s">
        <v>2790</v>
      </c>
      <c r="S1371" s="78" t="s">
        <v>2343</v>
      </c>
      <c r="T1371" s="78" t="s">
        <v>2344</v>
      </c>
      <c r="U1371" s="78">
        <f t="shared" si="474"/>
        <v>10</v>
      </c>
      <c r="V1371" s="78" t="s">
        <v>5002</v>
      </c>
      <c r="W1371" s="78" t="s">
        <v>5004</v>
      </c>
      <c r="X1371" s="25" t="s">
        <v>3292</v>
      </c>
      <c r="Y1371" s="78">
        <v>2</v>
      </c>
      <c r="Z1371" s="78">
        <v>107</v>
      </c>
      <c r="AA1371" s="78">
        <v>1</v>
      </c>
      <c r="AB1371" s="78">
        <v>1</v>
      </c>
      <c r="AC1371" s="78">
        <v>10</v>
      </c>
      <c r="AD1371" s="78" t="s">
        <v>2833</v>
      </c>
      <c r="AE1371" s="74" t="str">
        <f t="shared" si="465"/>
        <v>r07723005賴欣妤</v>
      </c>
      <c r="AF1371" s="74">
        <f t="shared" si="467"/>
        <v>0</v>
      </c>
      <c r="AG1371" s="74">
        <f t="shared" si="466"/>
        <v>1</v>
      </c>
      <c r="AH1371" s="74">
        <f t="shared" si="468"/>
        <v>10</v>
      </c>
      <c r="AI1371" s="74">
        <f t="shared" si="469"/>
        <v>0</v>
      </c>
      <c r="AJ1371" s="74">
        <f t="shared" si="470"/>
        <v>0</v>
      </c>
      <c r="AK1371" s="74">
        <f t="shared" si="471"/>
        <v>0</v>
      </c>
      <c r="AL1371" s="73" t="str">
        <f t="shared" si="459"/>
        <v>所</v>
      </c>
      <c r="AM1371" s="73" t="str">
        <f>IF($F1371="學生",VLOOKUP($H1371,系所名稱!$B$1:$D$122,3,FALSE),"非在校生")</f>
        <v>財金</v>
      </c>
      <c r="AN1371" s="74" t="str">
        <f t="shared" si="460"/>
        <v>財金所</v>
      </c>
      <c r="AO1371" s="74" t="str">
        <f t="shared" si="461"/>
        <v>財金所</v>
      </c>
    </row>
    <row r="1372" spans="1:41">
      <c r="A1372" s="78" t="s">
        <v>2338</v>
      </c>
      <c r="B1372" s="78" t="s">
        <v>2339</v>
      </c>
      <c r="C1372" s="78" t="s">
        <v>2340</v>
      </c>
      <c r="D1372" s="78" t="s">
        <v>21</v>
      </c>
      <c r="E1372" s="78" t="s">
        <v>2341</v>
      </c>
      <c r="F1372" s="78" t="s">
        <v>23</v>
      </c>
      <c r="G1372" s="78" t="s">
        <v>24</v>
      </c>
      <c r="H1372" s="78" t="s">
        <v>257</v>
      </c>
      <c r="I1372" s="78" t="s">
        <v>50</v>
      </c>
      <c r="J1372" s="78">
        <v>960127180</v>
      </c>
      <c r="K1372" s="78" t="s">
        <v>2342</v>
      </c>
      <c r="L1372" s="78" t="s">
        <v>28</v>
      </c>
      <c r="M1372" s="78" t="s">
        <v>29</v>
      </c>
      <c r="N1372" s="78">
        <f t="shared" si="472"/>
        <v>0</v>
      </c>
      <c r="O1372" s="78">
        <f t="shared" si="473"/>
        <v>1</v>
      </c>
      <c r="P1372" s="78" t="s">
        <v>29</v>
      </c>
      <c r="Q1372" s="78"/>
      <c r="R1372" s="78" t="s">
        <v>31</v>
      </c>
      <c r="S1372" s="78" t="s">
        <v>2343</v>
      </c>
      <c r="T1372" s="78" t="s">
        <v>2344</v>
      </c>
      <c r="U1372" s="78">
        <f t="shared" si="474"/>
        <v>10</v>
      </c>
      <c r="V1372" s="78" t="s">
        <v>5002</v>
      </c>
      <c r="W1372" s="78" t="s">
        <v>5004</v>
      </c>
      <c r="X1372" s="25" t="s">
        <v>3816</v>
      </c>
      <c r="Y1372" s="78">
        <v>2</v>
      </c>
      <c r="Z1372" s="78">
        <v>107</v>
      </c>
      <c r="AA1372" s="78">
        <v>1</v>
      </c>
      <c r="AB1372" s="78">
        <v>1</v>
      </c>
      <c r="AC1372" s="78">
        <v>10</v>
      </c>
      <c r="AD1372" s="78" t="s">
        <v>2833</v>
      </c>
      <c r="AE1372" s="74" t="str">
        <f t="shared" si="465"/>
        <v>r07723005賴欣妤</v>
      </c>
      <c r="AF1372" s="74">
        <f t="shared" si="467"/>
        <v>0</v>
      </c>
      <c r="AG1372" s="74">
        <f t="shared" si="466"/>
        <v>1</v>
      </c>
      <c r="AH1372" s="74">
        <f t="shared" si="468"/>
        <v>10</v>
      </c>
      <c r="AI1372" s="74">
        <f t="shared" si="469"/>
        <v>0</v>
      </c>
      <c r="AJ1372" s="74">
        <f t="shared" si="470"/>
        <v>0</v>
      </c>
      <c r="AK1372" s="74">
        <f t="shared" si="471"/>
        <v>0</v>
      </c>
      <c r="AL1372" s="73" t="str">
        <f t="shared" si="459"/>
        <v>所</v>
      </c>
      <c r="AM1372" s="73" t="str">
        <f>IF($F1372="學生",VLOOKUP($H1372,系所名稱!$B$1:$D$122,3,FALSE),"非在校生")</f>
        <v>財金</v>
      </c>
      <c r="AN1372" s="74" t="str">
        <f t="shared" si="460"/>
        <v>財金所</v>
      </c>
      <c r="AO1372" s="74" t="str">
        <f t="shared" si="461"/>
        <v>財金所</v>
      </c>
    </row>
    <row r="1373" spans="1:41">
      <c r="A1373" s="78" t="s">
        <v>802</v>
      </c>
      <c r="B1373" s="78" t="s">
        <v>803</v>
      </c>
      <c r="C1373" s="78" t="s">
        <v>804</v>
      </c>
      <c r="D1373" s="78" t="s">
        <v>21</v>
      </c>
      <c r="E1373" s="78" t="s">
        <v>805</v>
      </c>
      <c r="F1373" s="78" t="s">
        <v>23</v>
      </c>
      <c r="G1373" s="78" t="s">
        <v>24</v>
      </c>
      <c r="H1373" s="78" t="s">
        <v>49</v>
      </c>
      <c r="I1373" s="78" t="s">
        <v>41</v>
      </c>
      <c r="J1373" s="78">
        <v>923368903</v>
      </c>
      <c r="K1373" s="78" t="s">
        <v>806</v>
      </c>
      <c r="L1373" s="78" t="s">
        <v>28</v>
      </c>
      <c r="M1373" s="78" t="s">
        <v>30</v>
      </c>
      <c r="N1373" s="78">
        <f t="shared" si="472"/>
        <v>0</v>
      </c>
      <c r="O1373" s="78">
        <f t="shared" si="473"/>
        <v>1</v>
      </c>
      <c r="P1373" s="78" t="s">
        <v>29</v>
      </c>
      <c r="Q1373" s="78"/>
      <c r="R1373" s="78" t="s">
        <v>775</v>
      </c>
      <c r="S1373" s="78" t="s">
        <v>807</v>
      </c>
      <c r="T1373" s="78" t="s">
        <v>808</v>
      </c>
      <c r="U1373" s="78">
        <f t="shared" si="474"/>
        <v>10</v>
      </c>
      <c r="V1373" s="78" t="s">
        <v>5002</v>
      </c>
      <c r="W1373" s="78" t="s">
        <v>5004</v>
      </c>
      <c r="X1373" s="25" t="s">
        <v>778</v>
      </c>
      <c r="Y1373" s="78">
        <v>2</v>
      </c>
      <c r="Z1373" s="78">
        <v>107</v>
      </c>
      <c r="AA1373" s="78">
        <v>1</v>
      </c>
      <c r="AB1373" s="78">
        <v>1</v>
      </c>
      <c r="AC1373" s="78">
        <v>10</v>
      </c>
      <c r="AD1373" s="78"/>
      <c r="AE1373" s="74" t="str">
        <f t="shared" si="465"/>
        <v>b06705031賴品璇</v>
      </c>
      <c r="AF1373" s="74">
        <f t="shared" si="467"/>
        <v>0</v>
      </c>
      <c r="AG1373" s="74">
        <f t="shared" si="466"/>
        <v>1</v>
      </c>
      <c r="AH1373" s="74">
        <f t="shared" si="468"/>
        <v>10</v>
      </c>
      <c r="AI1373" s="74">
        <f t="shared" si="469"/>
        <v>0</v>
      </c>
      <c r="AJ1373" s="74">
        <f t="shared" si="470"/>
        <v>0</v>
      </c>
      <c r="AK1373" s="74">
        <f t="shared" si="471"/>
        <v>0</v>
      </c>
      <c r="AL1373" s="73" t="str">
        <f t="shared" si="459"/>
        <v>系</v>
      </c>
      <c r="AM1373" s="73" t="str">
        <f>IF($F1373="學生",VLOOKUP($H1373,系所名稱!$B$1:$D$122,3,FALSE),"非在校生")</f>
        <v>資管</v>
      </c>
      <c r="AN1373" s="74" t="str">
        <f t="shared" si="460"/>
        <v>資管系</v>
      </c>
      <c r="AO1373" s="74" t="str">
        <f t="shared" si="461"/>
        <v>資管系</v>
      </c>
    </row>
    <row r="1374" spans="1:41">
      <c r="A1374" s="78" t="s">
        <v>119</v>
      </c>
      <c r="B1374" s="78" t="s">
        <v>120</v>
      </c>
      <c r="C1374" s="78" t="s">
        <v>121</v>
      </c>
      <c r="D1374" s="78" t="s">
        <v>38</v>
      </c>
      <c r="E1374" s="78" t="s">
        <v>122</v>
      </c>
      <c r="F1374" s="78" t="s">
        <v>23</v>
      </c>
      <c r="G1374" s="78" t="s">
        <v>67</v>
      </c>
      <c r="H1374" s="78" t="s">
        <v>123</v>
      </c>
      <c r="I1374" s="78" t="s">
        <v>50</v>
      </c>
      <c r="J1374" s="78">
        <v>937775800</v>
      </c>
      <c r="K1374" s="78" t="s">
        <v>124</v>
      </c>
      <c r="L1374" s="78" t="s">
        <v>28</v>
      </c>
      <c r="M1374" s="78" t="s">
        <v>30</v>
      </c>
      <c r="N1374" s="78">
        <f t="shared" si="472"/>
        <v>0</v>
      </c>
      <c r="O1374" s="78">
        <f t="shared" si="473"/>
        <v>1</v>
      </c>
      <c r="P1374" s="78" t="s">
        <v>29</v>
      </c>
      <c r="Q1374" s="78"/>
      <c r="R1374" s="78" t="s">
        <v>31</v>
      </c>
      <c r="S1374" s="78" t="s">
        <v>125</v>
      </c>
      <c r="T1374" s="78" t="s">
        <v>126</v>
      </c>
      <c r="U1374" s="78">
        <f t="shared" si="474"/>
        <v>10</v>
      </c>
      <c r="V1374" s="78" t="s">
        <v>5002</v>
      </c>
      <c r="W1374" s="78" t="s">
        <v>5004</v>
      </c>
      <c r="X1374" s="25" t="s">
        <v>289</v>
      </c>
      <c r="Y1374" s="78">
        <v>2</v>
      </c>
      <c r="Z1374" s="78">
        <v>107</v>
      </c>
      <c r="AA1374" s="78">
        <v>1</v>
      </c>
      <c r="AB1374" s="78">
        <v>1</v>
      </c>
      <c r="AC1374" s="78">
        <v>10</v>
      </c>
      <c r="AD1374" s="78" t="s">
        <v>29</v>
      </c>
      <c r="AE1374" s="74" t="str">
        <f t="shared" si="465"/>
        <v>r07627021賴奕辰</v>
      </c>
      <c r="AF1374" s="74">
        <f t="shared" si="467"/>
        <v>0</v>
      </c>
      <c r="AG1374" s="74">
        <f t="shared" si="466"/>
        <v>1</v>
      </c>
      <c r="AH1374" s="74">
        <f t="shared" si="468"/>
        <v>10</v>
      </c>
      <c r="AI1374" s="74">
        <f t="shared" si="469"/>
        <v>0</v>
      </c>
      <c r="AJ1374" s="74">
        <f t="shared" si="470"/>
        <v>0</v>
      </c>
      <c r="AK1374" s="74">
        <f t="shared" si="471"/>
        <v>0</v>
      </c>
      <c r="AL1374" s="73" t="str">
        <f t="shared" si="459"/>
        <v>所</v>
      </c>
      <c r="AM1374" s="73" t="str">
        <f>IF($F1374="學生",VLOOKUP($H1374,系所名稱!$B$1:$D$122,3,FALSE),"非在校生")</f>
        <v>其他</v>
      </c>
      <c r="AN1374" s="74" t="str">
        <f t="shared" si="460"/>
        <v>其他系所</v>
      </c>
      <c r="AO1374" s="74" t="str">
        <f t="shared" si="461"/>
        <v>其他系所</v>
      </c>
    </row>
    <row r="1375" spans="1:41">
      <c r="A1375" s="78" t="s">
        <v>2146</v>
      </c>
      <c r="B1375" s="78" t="s">
        <v>120</v>
      </c>
      <c r="C1375" s="78" t="s">
        <v>121</v>
      </c>
      <c r="D1375" s="78" t="s">
        <v>38</v>
      </c>
      <c r="E1375" s="78" t="s">
        <v>122</v>
      </c>
      <c r="F1375" s="78" t="s">
        <v>23</v>
      </c>
      <c r="G1375" s="78" t="s">
        <v>67</v>
      </c>
      <c r="H1375" s="78" t="s">
        <v>123</v>
      </c>
      <c r="I1375" s="78" t="s">
        <v>50</v>
      </c>
      <c r="J1375" s="78">
        <v>937775800</v>
      </c>
      <c r="K1375" s="78" t="s">
        <v>124</v>
      </c>
      <c r="L1375" s="78" t="s">
        <v>28</v>
      </c>
      <c r="M1375" s="78" t="s">
        <v>30</v>
      </c>
      <c r="N1375" s="78">
        <f t="shared" si="472"/>
        <v>0</v>
      </c>
      <c r="O1375" s="78">
        <f t="shared" si="473"/>
        <v>1</v>
      </c>
      <c r="P1375" s="78" t="s">
        <v>29</v>
      </c>
      <c r="Q1375" s="78"/>
      <c r="R1375" s="78" t="s">
        <v>2002</v>
      </c>
      <c r="S1375" s="78" t="s">
        <v>125</v>
      </c>
      <c r="T1375" s="78" t="s">
        <v>126</v>
      </c>
      <c r="U1375" s="78">
        <f t="shared" si="474"/>
        <v>10</v>
      </c>
      <c r="V1375" s="78" t="s">
        <v>5002</v>
      </c>
      <c r="W1375" s="78" t="s">
        <v>5004</v>
      </c>
      <c r="X1375" s="25" t="s">
        <v>1996</v>
      </c>
      <c r="Y1375" s="78">
        <v>2</v>
      </c>
      <c r="Z1375" s="78">
        <v>107</v>
      </c>
      <c r="AA1375" s="78">
        <v>1</v>
      </c>
      <c r="AB1375" s="78">
        <v>1</v>
      </c>
      <c r="AC1375" s="78">
        <v>10</v>
      </c>
      <c r="AD1375" s="78" t="s">
        <v>29</v>
      </c>
      <c r="AE1375" s="74" t="str">
        <f t="shared" si="465"/>
        <v>r07627021賴奕辰</v>
      </c>
      <c r="AF1375" s="74">
        <f t="shared" si="467"/>
        <v>0</v>
      </c>
      <c r="AG1375" s="74">
        <f t="shared" si="466"/>
        <v>1</v>
      </c>
      <c r="AH1375" s="74">
        <f t="shared" si="468"/>
        <v>10</v>
      </c>
      <c r="AI1375" s="74">
        <f t="shared" si="469"/>
        <v>0</v>
      </c>
      <c r="AJ1375" s="74">
        <f t="shared" si="470"/>
        <v>0</v>
      </c>
      <c r="AK1375" s="74">
        <f t="shared" si="471"/>
        <v>0</v>
      </c>
      <c r="AL1375" s="73" t="str">
        <f t="shared" si="459"/>
        <v>所</v>
      </c>
      <c r="AM1375" s="73" t="str">
        <f>IF($F1375="學生",VLOOKUP($H1375,系所名稱!$B$1:$D$122,3,FALSE),"非在校生")</f>
        <v>其他</v>
      </c>
      <c r="AN1375" s="74" t="str">
        <f t="shared" si="460"/>
        <v>其他系所</v>
      </c>
      <c r="AO1375" s="74" t="str">
        <f t="shared" si="461"/>
        <v>其他系所</v>
      </c>
    </row>
    <row r="1376" spans="1:41">
      <c r="A1376" s="78" t="s">
        <v>2152</v>
      </c>
      <c r="B1376" s="78" t="s">
        <v>120</v>
      </c>
      <c r="C1376" s="78" t="s">
        <v>121</v>
      </c>
      <c r="D1376" s="78" t="s">
        <v>38</v>
      </c>
      <c r="E1376" s="78" t="s">
        <v>122</v>
      </c>
      <c r="F1376" s="78" t="s">
        <v>23</v>
      </c>
      <c r="G1376" s="78" t="s">
        <v>67</v>
      </c>
      <c r="H1376" s="78" t="s">
        <v>123</v>
      </c>
      <c r="I1376" s="78" t="s">
        <v>50</v>
      </c>
      <c r="J1376" s="78">
        <v>937775800</v>
      </c>
      <c r="K1376" s="78" t="s">
        <v>124</v>
      </c>
      <c r="L1376" s="78" t="s">
        <v>28</v>
      </c>
      <c r="M1376" s="78" t="s">
        <v>30</v>
      </c>
      <c r="N1376" s="78">
        <f t="shared" si="472"/>
        <v>0</v>
      </c>
      <c r="O1376" s="78">
        <f t="shared" si="473"/>
        <v>1</v>
      </c>
      <c r="P1376" s="78" t="s">
        <v>29</v>
      </c>
      <c r="Q1376" s="78"/>
      <c r="R1376" s="78" t="s">
        <v>2790</v>
      </c>
      <c r="S1376" s="78" t="s">
        <v>125</v>
      </c>
      <c r="T1376" s="78" t="s">
        <v>126</v>
      </c>
      <c r="U1376" s="78">
        <f t="shared" si="474"/>
        <v>10</v>
      </c>
      <c r="V1376" s="78" t="s">
        <v>5002</v>
      </c>
      <c r="W1376" s="78" t="s">
        <v>5004</v>
      </c>
      <c r="X1376" s="25" t="s">
        <v>3292</v>
      </c>
      <c r="Y1376" s="78">
        <v>2</v>
      </c>
      <c r="Z1376" s="78">
        <v>107</v>
      </c>
      <c r="AA1376" s="78">
        <v>1</v>
      </c>
      <c r="AB1376" s="78">
        <v>1</v>
      </c>
      <c r="AC1376" s="78">
        <v>10</v>
      </c>
      <c r="AD1376" s="78" t="s">
        <v>2783</v>
      </c>
      <c r="AE1376" s="74" t="str">
        <f t="shared" si="465"/>
        <v>r07627021賴奕辰</v>
      </c>
      <c r="AF1376" s="74">
        <f t="shared" si="467"/>
        <v>0</v>
      </c>
      <c r="AG1376" s="74">
        <f t="shared" si="466"/>
        <v>1</v>
      </c>
      <c r="AH1376" s="74">
        <f t="shared" si="468"/>
        <v>10</v>
      </c>
      <c r="AI1376" s="74">
        <f t="shared" si="469"/>
        <v>0</v>
      </c>
      <c r="AJ1376" s="74">
        <f t="shared" si="470"/>
        <v>0</v>
      </c>
      <c r="AK1376" s="74">
        <f t="shared" si="471"/>
        <v>0</v>
      </c>
      <c r="AL1376" s="73" t="str">
        <f t="shared" si="459"/>
        <v>所</v>
      </c>
      <c r="AM1376" s="73" t="str">
        <f>IF($F1376="學生",VLOOKUP($H1376,系所名稱!$B$1:$D$122,3,FALSE),"非在校生")</f>
        <v>其他</v>
      </c>
      <c r="AN1376" s="74" t="str">
        <f t="shared" si="460"/>
        <v>其他系所</v>
      </c>
      <c r="AO1376" s="74" t="str">
        <f t="shared" si="461"/>
        <v>其他系所</v>
      </c>
    </row>
    <row r="1377" spans="1:41">
      <c r="A1377" s="78" t="s">
        <v>1406</v>
      </c>
      <c r="B1377" s="78" t="s">
        <v>1501</v>
      </c>
      <c r="C1377" s="78" t="s">
        <v>1502</v>
      </c>
      <c r="D1377" s="78" t="s">
        <v>38</v>
      </c>
      <c r="E1377" s="78" t="s">
        <v>1503</v>
      </c>
      <c r="F1377" s="78" t="s">
        <v>23</v>
      </c>
      <c r="G1377" s="78" t="s">
        <v>24</v>
      </c>
      <c r="H1377" s="78" t="s">
        <v>76</v>
      </c>
      <c r="I1377" s="78" t="s">
        <v>50</v>
      </c>
      <c r="J1377" s="78">
        <v>936181646</v>
      </c>
      <c r="K1377" s="78" t="s">
        <v>1504</v>
      </c>
      <c r="L1377" s="78" t="s">
        <v>28</v>
      </c>
      <c r="M1377" s="78" t="s">
        <v>29</v>
      </c>
      <c r="N1377" s="78">
        <f t="shared" si="472"/>
        <v>0</v>
      </c>
      <c r="O1377" s="78">
        <f t="shared" si="473"/>
        <v>1</v>
      </c>
      <c r="P1377" s="78" t="s">
        <v>29</v>
      </c>
      <c r="Q1377" s="78"/>
      <c r="R1377" s="78" t="s">
        <v>31</v>
      </c>
      <c r="S1377" s="78" t="s">
        <v>1505</v>
      </c>
      <c r="T1377" s="78" t="s">
        <v>1506</v>
      </c>
      <c r="U1377" s="78">
        <f t="shared" si="474"/>
        <v>10</v>
      </c>
      <c r="V1377" s="78" t="s">
        <v>5002</v>
      </c>
      <c r="W1377" s="78" t="s">
        <v>5004</v>
      </c>
      <c r="X1377" s="25" t="s">
        <v>1285</v>
      </c>
      <c r="Y1377" s="78">
        <v>2</v>
      </c>
      <c r="Z1377" s="78">
        <v>107</v>
      </c>
      <c r="AA1377" s="78">
        <v>1</v>
      </c>
      <c r="AB1377" s="78">
        <v>1</v>
      </c>
      <c r="AC1377" s="78">
        <v>10</v>
      </c>
      <c r="AD1377" s="78" t="s">
        <v>29</v>
      </c>
      <c r="AE1377" s="74" t="str">
        <f t="shared" si="465"/>
        <v>r07722039賴柏宇</v>
      </c>
      <c r="AF1377" s="74">
        <f t="shared" si="467"/>
        <v>0</v>
      </c>
      <c r="AG1377" s="74">
        <f t="shared" si="466"/>
        <v>1</v>
      </c>
      <c r="AH1377" s="74">
        <f t="shared" si="468"/>
        <v>10</v>
      </c>
      <c r="AI1377" s="74">
        <f t="shared" si="469"/>
        <v>0</v>
      </c>
      <c r="AJ1377" s="74">
        <f t="shared" si="470"/>
        <v>0</v>
      </c>
      <c r="AK1377" s="74">
        <f t="shared" si="471"/>
        <v>0</v>
      </c>
      <c r="AL1377" s="73" t="str">
        <f t="shared" si="459"/>
        <v>所</v>
      </c>
      <c r="AM1377" s="73" t="str">
        <f>IF($F1377="學生",VLOOKUP($H1377,系所名稱!$B$1:$D$122,3,FALSE),"非在校生")</f>
        <v>會計</v>
      </c>
      <c r="AN1377" s="74" t="str">
        <f t="shared" si="460"/>
        <v>會計所</v>
      </c>
      <c r="AO1377" s="74" t="str">
        <f t="shared" si="461"/>
        <v>會研所</v>
      </c>
    </row>
    <row r="1378" spans="1:41">
      <c r="A1378" s="78" t="s">
        <v>2520</v>
      </c>
      <c r="B1378" s="78" t="s">
        <v>1501</v>
      </c>
      <c r="C1378" s="78" t="s">
        <v>1502</v>
      </c>
      <c r="D1378" s="78" t="s">
        <v>38</v>
      </c>
      <c r="E1378" s="78" t="s">
        <v>1503</v>
      </c>
      <c r="F1378" s="78" t="s">
        <v>23</v>
      </c>
      <c r="G1378" s="78" t="s">
        <v>24</v>
      </c>
      <c r="H1378" s="78" t="s">
        <v>2521</v>
      </c>
      <c r="I1378" s="78" t="s">
        <v>50</v>
      </c>
      <c r="J1378" s="78">
        <v>936181646</v>
      </c>
      <c r="K1378" s="78" t="s">
        <v>1504</v>
      </c>
      <c r="L1378" s="78" t="s">
        <v>28</v>
      </c>
      <c r="M1378" s="78" t="s">
        <v>29</v>
      </c>
      <c r="N1378" s="78">
        <f t="shared" si="472"/>
        <v>0</v>
      </c>
      <c r="O1378" s="78">
        <f t="shared" si="473"/>
        <v>1</v>
      </c>
      <c r="P1378" s="78" t="s">
        <v>29</v>
      </c>
      <c r="Q1378" s="78"/>
      <c r="R1378" s="78" t="s">
        <v>2017</v>
      </c>
      <c r="S1378" s="78" t="s">
        <v>2522</v>
      </c>
      <c r="T1378" s="78" t="s">
        <v>1506</v>
      </c>
      <c r="U1378" s="78">
        <f t="shared" si="474"/>
        <v>10</v>
      </c>
      <c r="V1378" s="78" t="s">
        <v>5002</v>
      </c>
      <c r="W1378" s="78" t="s">
        <v>5004</v>
      </c>
      <c r="X1378" s="25" t="s">
        <v>1996</v>
      </c>
      <c r="Y1378" s="78">
        <v>2</v>
      </c>
      <c r="Z1378" s="78">
        <v>107</v>
      </c>
      <c r="AA1378" s="78">
        <v>1</v>
      </c>
      <c r="AB1378" s="78">
        <v>1</v>
      </c>
      <c r="AC1378" s="78">
        <v>10</v>
      </c>
      <c r="AD1378" s="78" t="s">
        <v>29</v>
      </c>
      <c r="AE1378" s="74" t="str">
        <f t="shared" si="465"/>
        <v>r07722039賴柏宇</v>
      </c>
      <c r="AF1378" s="74">
        <f t="shared" si="467"/>
        <v>0</v>
      </c>
      <c r="AG1378" s="74">
        <f t="shared" si="466"/>
        <v>1</v>
      </c>
      <c r="AH1378" s="74">
        <f t="shared" si="468"/>
        <v>10</v>
      </c>
      <c r="AI1378" s="74">
        <f t="shared" si="469"/>
        <v>0</v>
      </c>
      <c r="AJ1378" s="74">
        <f t="shared" si="470"/>
        <v>0</v>
      </c>
      <c r="AK1378" s="74">
        <f t="shared" si="471"/>
        <v>0</v>
      </c>
      <c r="AL1378" s="73" t="str">
        <f t="shared" si="459"/>
        <v>所</v>
      </c>
      <c r="AM1378" s="73" t="str">
        <f>IF($F1378="學生",VLOOKUP($H1378,系所名稱!$B$1:$D$122,3,FALSE),"非在校生")</f>
        <v>會研</v>
      </c>
      <c r="AN1378" s="74" t="str">
        <f t="shared" si="460"/>
        <v>會研所</v>
      </c>
      <c r="AO1378" s="74" t="str">
        <f t="shared" si="461"/>
        <v>會研所</v>
      </c>
    </row>
    <row r="1379" spans="1:41">
      <c r="A1379" s="78" t="s">
        <v>3192</v>
      </c>
      <c r="B1379" s="78" t="s">
        <v>1501</v>
      </c>
      <c r="C1379" s="78" t="s">
        <v>1502</v>
      </c>
      <c r="D1379" s="78" t="s">
        <v>38</v>
      </c>
      <c r="E1379" s="78" t="s">
        <v>1503</v>
      </c>
      <c r="F1379" s="78" t="s">
        <v>23</v>
      </c>
      <c r="G1379" s="78" t="s">
        <v>24</v>
      </c>
      <c r="H1379" s="78" t="s">
        <v>2521</v>
      </c>
      <c r="I1379" s="78" t="s">
        <v>50</v>
      </c>
      <c r="J1379" s="78">
        <v>936181646</v>
      </c>
      <c r="K1379" s="78" t="s">
        <v>1504</v>
      </c>
      <c r="L1379" s="78" t="s">
        <v>28</v>
      </c>
      <c r="M1379" s="78" t="s">
        <v>29</v>
      </c>
      <c r="N1379" s="78">
        <f t="shared" si="472"/>
        <v>0</v>
      </c>
      <c r="O1379" s="78">
        <f t="shared" si="473"/>
        <v>1</v>
      </c>
      <c r="P1379" s="78" t="s">
        <v>29</v>
      </c>
      <c r="Q1379" s="78"/>
      <c r="R1379" s="78" t="s">
        <v>2790</v>
      </c>
      <c r="S1379" s="78" t="s">
        <v>2522</v>
      </c>
      <c r="T1379" s="78" t="s">
        <v>1506</v>
      </c>
      <c r="U1379" s="78">
        <f t="shared" si="474"/>
        <v>10</v>
      </c>
      <c r="V1379" s="78" t="s">
        <v>5002</v>
      </c>
      <c r="W1379" s="78" t="s">
        <v>5004</v>
      </c>
      <c r="X1379" s="25" t="s">
        <v>3292</v>
      </c>
      <c r="Y1379" s="78">
        <v>2</v>
      </c>
      <c r="Z1379" s="78">
        <v>107</v>
      </c>
      <c r="AA1379" s="78">
        <v>1</v>
      </c>
      <c r="AB1379" s="78">
        <v>1</v>
      </c>
      <c r="AC1379" s="78">
        <v>10</v>
      </c>
      <c r="AD1379" s="78" t="s">
        <v>2783</v>
      </c>
      <c r="AE1379" s="74" t="str">
        <f t="shared" si="465"/>
        <v>r07722039賴柏宇</v>
      </c>
      <c r="AF1379" s="74">
        <f t="shared" si="467"/>
        <v>0</v>
      </c>
      <c r="AG1379" s="74">
        <f t="shared" si="466"/>
        <v>1</v>
      </c>
      <c r="AH1379" s="74">
        <f t="shared" si="468"/>
        <v>10</v>
      </c>
      <c r="AI1379" s="74">
        <f t="shared" si="469"/>
        <v>0</v>
      </c>
      <c r="AJ1379" s="74">
        <f t="shared" si="470"/>
        <v>0</v>
      </c>
      <c r="AK1379" s="74">
        <f t="shared" si="471"/>
        <v>0</v>
      </c>
      <c r="AL1379" s="73" t="str">
        <f t="shared" si="459"/>
        <v>所</v>
      </c>
      <c r="AM1379" s="73" t="str">
        <f>IF($F1379="學生",VLOOKUP($H1379,系所名稱!$B$1:$D$122,3,FALSE),"非在校生")</f>
        <v>會研</v>
      </c>
      <c r="AN1379" s="74" t="str">
        <f t="shared" si="460"/>
        <v>會研所</v>
      </c>
      <c r="AO1379" s="74" t="str">
        <f t="shared" si="461"/>
        <v>會研所</v>
      </c>
    </row>
    <row r="1380" spans="1:41">
      <c r="A1380" s="78" t="s">
        <v>4149</v>
      </c>
      <c r="B1380" s="78" t="s">
        <v>1501</v>
      </c>
      <c r="C1380" s="78" t="s">
        <v>1502</v>
      </c>
      <c r="D1380" s="78" t="s">
        <v>38</v>
      </c>
      <c r="E1380" s="78" t="s">
        <v>1503</v>
      </c>
      <c r="F1380" s="78" t="s">
        <v>23</v>
      </c>
      <c r="G1380" s="78" t="s">
        <v>24</v>
      </c>
      <c r="H1380" s="78" t="s">
        <v>76</v>
      </c>
      <c r="I1380" s="78" t="s">
        <v>50</v>
      </c>
      <c r="J1380" s="78">
        <v>936181646</v>
      </c>
      <c r="K1380" s="78" t="s">
        <v>1504</v>
      </c>
      <c r="L1380" s="78" t="s">
        <v>28</v>
      </c>
      <c r="M1380" s="78" t="s">
        <v>29</v>
      </c>
      <c r="N1380" s="78">
        <f t="shared" si="472"/>
        <v>0</v>
      </c>
      <c r="O1380" s="78">
        <f t="shared" si="473"/>
        <v>1</v>
      </c>
      <c r="P1380" s="78" t="s">
        <v>29</v>
      </c>
      <c r="Q1380" s="78"/>
      <c r="R1380" s="78" t="s">
        <v>31</v>
      </c>
      <c r="S1380" s="78" t="s">
        <v>738</v>
      </c>
      <c r="T1380" s="78" t="s">
        <v>1506</v>
      </c>
      <c r="U1380" s="78">
        <f t="shared" si="474"/>
        <v>10</v>
      </c>
      <c r="V1380" s="78" t="s">
        <v>5002</v>
      </c>
      <c r="W1380" s="78" t="s">
        <v>5004</v>
      </c>
      <c r="X1380" s="25" t="s">
        <v>3816</v>
      </c>
      <c r="Y1380" s="78">
        <v>2</v>
      </c>
      <c r="Z1380" s="78">
        <v>107</v>
      </c>
      <c r="AA1380" s="78">
        <v>1</v>
      </c>
      <c r="AB1380" s="78">
        <v>1</v>
      </c>
      <c r="AC1380" s="78">
        <v>10</v>
      </c>
      <c r="AD1380" s="78" t="s">
        <v>2783</v>
      </c>
      <c r="AE1380" s="74" t="str">
        <f t="shared" si="465"/>
        <v>r07722039賴柏宇</v>
      </c>
      <c r="AF1380" s="74">
        <f t="shared" ref="AF1380:AF1411" si="475">IF($R1380="網路報名",IF($P1380="否",1,0),0)</f>
        <v>0</v>
      </c>
      <c r="AG1380" s="74">
        <f t="shared" si="466"/>
        <v>1</v>
      </c>
      <c r="AH1380" s="74">
        <f t="shared" ref="AH1380:AH1409" si="476">IF(R1380="志工",AC1380*2,IF(AG1380=1,AC1380,0))</f>
        <v>10</v>
      </c>
      <c r="AI1380" s="74">
        <f t="shared" ref="AI1380:AI1409" si="477">IF(AB1380=1,IF(AF1380=1,1,0),0)</f>
        <v>0</v>
      </c>
      <c r="AJ1380" s="74">
        <f t="shared" ref="AJ1380:AJ1411" si="478">IF(R1380="現場報名",1,0)</f>
        <v>0</v>
      </c>
      <c r="AK1380" s="74">
        <f t="shared" ref="AK1380:AK1411" si="479">IF(R1380="志工",1,0)</f>
        <v>0</v>
      </c>
      <c r="AL1380" s="73" t="str">
        <f t="shared" si="459"/>
        <v>所</v>
      </c>
      <c r="AM1380" s="73" t="str">
        <f>IF($F1380="學生",VLOOKUP($H1380,系所名稱!$B$1:$D$122,3,FALSE),"非在校生")</f>
        <v>會計</v>
      </c>
      <c r="AN1380" s="74" t="str">
        <f t="shared" si="460"/>
        <v>會計所</v>
      </c>
      <c r="AO1380" s="74" t="str">
        <f t="shared" si="461"/>
        <v>會研所</v>
      </c>
    </row>
    <row r="1381" spans="1:41">
      <c r="A1381" s="78" t="s">
        <v>5694</v>
      </c>
      <c r="B1381" s="78" t="s">
        <v>5695</v>
      </c>
      <c r="C1381" s="78" t="s">
        <v>5696</v>
      </c>
      <c r="D1381" s="78" t="s">
        <v>21</v>
      </c>
      <c r="E1381" s="78" t="s">
        <v>5697</v>
      </c>
      <c r="F1381" s="78" t="s">
        <v>23</v>
      </c>
      <c r="G1381" s="78" t="s">
        <v>137</v>
      </c>
      <c r="H1381" s="78" t="s">
        <v>138</v>
      </c>
      <c r="I1381" s="78" t="s">
        <v>41</v>
      </c>
      <c r="J1381" s="78">
        <v>905203866</v>
      </c>
      <c r="K1381" s="78" t="s">
        <v>5698</v>
      </c>
      <c r="L1381" s="78" t="s">
        <v>28</v>
      </c>
      <c r="M1381" s="78" t="s">
        <v>30</v>
      </c>
      <c r="N1381" s="78" t="s">
        <v>4952</v>
      </c>
      <c r="O1381" s="78"/>
      <c r="P1381" s="78" t="s">
        <v>29</v>
      </c>
      <c r="Q1381" s="78"/>
      <c r="R1381" s="78" t="s">
        <v>31</v>
      </c>
      <c r="S1381" s="78" t="s">
        <v>5699</v>
      </c>
      <c r="T1381" s="78" t="s">
        <v>5700</v>
      </c>
      <c r="U1381" s="78">
        <v>6</v>
      </c>
      <c r="V1381" s="78" t="s">
        <v>719</v>
      </c>
      <c r="W1381" s="78" t="s">
        <v>5004</v>
      </c>
      <c r="X1381" s="25" t="s">
        <v>5679</v>
      </c>
      <c r="Y1381" s="78">
        <v>2</v>
      </c>
      <c r="Z1381" s="78">
        <v>107</v>
      </c>
      <c r="AA1381" s="78">
        <v>1</v>
      </c>
      <c r="AB1381" s="78">
        <v>1</v>
      </c>
      <c r="AC1381" s="78">
        <v>10</v>
      </c>
      <c r="AD1381" s="78" t="s">
        <v>30</v>
      </c>
      <c r="AE1381" s="74" t="str">
        <f t="shared" si="465"/>
        <v>b06303122賴泉潣</v>
      </c>
      <c r="AF1381" s="74">
        <f t="shared" si="475"/>
        <v>0</v>
      </c>
      <c r="AG1381" s="74">
        <f t="shared" si="466"/>
        <v>1</v>
      </c>
      <c r="AH1381" s="74">
        <f t="shared" si="476"/>
        <v>10</v>
      </c>
      <c r="AI1381" s="74">
        <f t="shared" si="477"/>
        <v>0</v>
      </c>
      <c r="AJ1381" s="74">
        <f t="shared" si="478"/>
        <v>0</v>
      </c>
      <c r="AK1381" s="74">
        <f t="shared" si="479"/>
        <v>0</v>
      </c>
      <c r="AL1381" s="73" t="str">
        <f t="shared" si="459"/>
        <v>系</v>
      </c>
      <c r="AM1381" s="73" t="str">
        <f>IF($F1381="學生",VLOOKUP($H1381,系所名稱!$B$1:$D$122,3,FALSE),"非在校生")</f>
        <v>其他</v>
      </c>
      <c r="AN1381" s="74" t="str">
        <f t="shared" si="460"/>
        <v>其他系所</v>
      </c>
      <c r="AO1381" s="74" t="str">
        <f t="shared" si="461"/>
        <v>其他系所</v>
      </c>
    </row>
    <row r="1382" spans="1:41">
      <c r="A1382" s="78" t="s">
        <v>6332</v>
      </c>
      <c r="B1382" s="78" t="s">
        <v>6333</v>
      </c>
      <c r="C1382" s="78" t="s">
        <v>6334</v>
      </c>
      <c r="D1382" s="78" t="s">
        <v>38</v>
      </c>
      <c r="E1382" s="78" t="s">
        <v>6335</v>
      </c>
      <c r="F1382" s="78" t="s">
        <v>23</v>
      </c>
      <c r="G1382" s="78" t="s">
        <v>24</v>
      </c>
      <c r="H1382" s="78" t="s">
        <v>76</v>
      </c>
      <c r="I1382" s="78" t="s">
        <v>41</v>
      </c>
      <c r="J1382" s="78">
        <v>983630195</v>
      </c>
      <c r="K1382" s="78" t="s">
        <v>6336</v>
      </c>
      <c r="L1382" s="78" t="s">
        <v>28</v>
      </c>
      <c r="M1382" s="78" t="s">
        <v>29</v>
      </c>
      <c r="N1382" s="78" t="s">
        <v>4952</v>
      </c>
      <c r="O1382" s="78"/>
      <c r="P1382" s="78" t="s">
        <v>29</v>
      </c>
      <c r="Q1382" s="78"/>
      <c r="R1382" s="78" t="s">
        <v>5919</v>
      </c>
      <c r="S1382" s="78" t="s">
        <v>6337</v>
      </c>
      <c r="T1382" s="78" t="s">
        <v>6338</v>
      </c>
      <c r="U1382" s="78">
        <v>6</v>
      </c>
      <c r="V1382" s="78" t="s">
        <v>5002</v>
      </c>
      <c r="W1382" s="78" t="s">
        <v>6687</v>
      </c>
      <c r="X1382" s="25" t="s">
        <v>6695</v>
      </c>
      <c r="Y1382" s="78">
        <v>2</v>
      </c>
      <c r="Z1382" s="78">
        <v>107</v>
      </c>
      <c r="AA1382" s="78">
        <v>1</v>
      </c>
      <c r="AB1382" s="78">
        <v>1</v>
      </c>
      <c r="AC1382" s="78">
        <v>10</v>
      </c>
      <c r="AD1382" s="78" t="s">
        <v>30</v>
      </c>
      <c r="AE1382" s="74" t="str">
        <f t="shared" si="465"/>
        <v>b05702021賴群龍</v>
      </c>
      <c r="AF1382" s="74">
        <f t="shared" si="475"/>
        <v>0</v>
      </c>
      <c r="AG1382" s="74">
        <f t="shared" si="466"/>
        <v>1</v>
      </c>
      <c r="AH1382" s="74">
        <f t="shared" si="476"/>
        <v>10</v>
      </c>
      <c r="AI1382" s="74">
        <f t="shared" si="477"/>
        <v>0</v>
      </c>
      <c r="AJ1382" s="74">
        <f t="shared" si="478"/>
        <v>0</v>
      </c>
      <c r="AK1382" s="74">
        <f t="shared" si="479"/>
        <v>0</v>
      </c>
      <c r="AL1382" s="73" t="str">
        <f t="shared" si="459"/>
        <v>系</v>
      </c>
      <c r="AM1382" s="73" t="str">
        <f>IF($F1382="學生",VLOOKUP($H1382,系所名稱!$B$1:$D$122,3,FALSE),"非在校生")</f>
        <v>會計</v>
      </c>
      <c r="AN1382" s="74" t="str">
        <f t="shared" si="460"/>
        <v>會計系</v>
      </c>
      <c r="AO1382" s="74" t="str">
        <f t="shared" si="461"/>
        <v>會計系</v>
      </c>
    </row>
    <row r="1383" spans="1:41">
      <c r="A1383" s="78" t="s">
        <v>633</v>
      </c>
      <c r="B1383" s="78" t="s">
        <v>640</v>
      </c>
      <c r="C1383" s="78" t="s">
        <v>641</v>
      </c>
      <c r="D1383" s="78" t="s">
        <v>21</v>
      </c>
      <c r="E1383" s="78" t="s">
        <v>642</v>
      </c>
      <c r="F1383" s="78" t="s">
        <v>23</v>
      </c>
      <c r="G1383" s="78" t="s">
        <v>571</v>
      </c>
      <c r="H1383" s="78" t="s">
        <v>643</v>
      </c>
      <c r="I1383" s="78" t="s">
        <v>50</v>
      </c>
      <c r="J1383" s="78">
        <v>966442843</v>
      </c>
      <c r="K1383" s="78" t="s">
        <v>644</v>
      </c>
      <c r="L1383" s="78" t="s">
        <v>28</v>
      </c>
      <c r="M1383" s="78" t="s">
        <v>29</v>
      </c>
      <c r="N1383" s="78">
        <f>IF($R1383="網路報名",IF($P1383="否",1,0),0)</f>
        <v>0</v>
      </c>
      <c r="O1383" s="78">
        <f>IF($R1383="網路報名",IF($P1383="是",1,0),0)</f>
        <v>0</v>
      </c>
      <c r="P1383" s="78" t="s">
        <v>29</v>
      </c>
      <c r="Q1383" s="78"/>
      <c r="R1383" s="1" t="s">
        <v>280</v>
      </c>
      <c r="S1383" s="78"/>
      <c r="T1383" s="78" t="s">
        <v>645</v>
      </c>
      <c r="U1383" s="78">
        <f>IF($R1383="志工",$AC1383*2,IF($R1383="網路報名",$AC1383,0))</f>
        <v>0</v>
      </c>
      <c r="V1383" s="78" t="s">
        <v>5002</v>
      </c>
      <c r="W1383" s="78" t="s">
        <v>5004</v>
      </c>
      <c r="X1383" s="88" t="s">
        <v>315</v>
      </c>
      <c r="Y1383" s="78">
        <v>2</v>
      </c>
      <c r="Z1383" s="78">
        <v>107</v>
      </c>
      <c r="AA1383" s="78">
        <v>1</v>
      </c>
      <c r="AB1383" s="78">
        <v>1</v>
      </c>
      <c r="AC1383" s="78">
        <v>10</v>
      </c>
      <c r="AD1383" s="78"/>
      <c r="AE1383" s="74" t="str">
        <f t="shared" si="465"/>
        <v>r07447012錢雅婷</v>
      </c>
      <c r="AF1383" s="74">
        <f t="shared" si="475"/>
        <v>0</v>
      </c>
      <c r="AG1383" s="74">
        <f t="shared" si="466"/>
        <v>0</v>
      </c>
      <c r="AH1383" s="74">
        <f t="shared" si="476"/>
        <v>0</v>
      </c>
      <c r="AI1383" s="74">
        <f t="shared" si="477"/>
        <v>0</v>
      </c>
      <c r="AJ1383" s="74">
        <f t="shared" si="478"/>
        <v>1</v>
      </c>
      <c r="AK1383" s="74">
        <f t="shared" si="479"/>
        <v>0</v>
      </c>
      <c r="AL1383" s="73" t="str">
        <f t="shared" si="459"/>
        <v>所</v>
      </c>
      <c r="AM1383" s="73" t="str">
        <f>IF($F1383="學生",VLOOKUP($H1383,系所名稱!$B$1:$D$122,3,FALSE),"非在校生")</f>
        <v>其他</v>
      </c>
      <c r="AN1383" s="74" t="str">
        <f t="shared" si="460"/>
        <v>其他系所</v>
      </c>
      <c r="AO1383" s="74" t="str">
        <f t="shared" si="461"/>
        <v>其他系所</v>
      </c>
    </row>
    <row r="1384" spans="1:41">
      <c r="A1384" s="78" t="s">
        <v>3785</v>
      </c>
      <c r="B1384" s="78" t="s">
        <v>640</v>
      </c>
      <c r="C1384" s="78" t="s">
        <v>641</v>
      </c>
      <c r="D1384" s="78" t="s">
        <v>21</v>
      </c>
      <c r="E1384" s="78" t="s">
        <v>642</v>
      </c>
      <c r="F1384" s="78" t="s">
        <v>23</v>
      </c>
      <c r="G1384" s="78" t="s">
        <v>571</v>
      </c>
      <c r="H1384" s="78" t="s">
        <v>643</v>
      </c>
      <c r="I1384" s="78" t="s">
        <v>50</v>
      </c>
      <c r="J1384" s="78">
        <v>966442843</v>
      </c>
      <c r="K1384" s="78" t="s">
        <v>3786</v>
      </c>
      <c r="L1384" s="78" t="s">
        <v>28</v>
      </c>
      <c r="M1384" s="78" t="s">
        <v>30</v>
      </c>
      <c r="N1384" s="78">
        <f>IF($R1384="網路報名",IF($P1384="否",1,0),0)</f>
        <v>0</v>
      </c>
      <c r="O1384" s="78">
        <f>IF($R1384="網路報名",IF($P1384="是",1,0),0)</f>
        <v>1</v>
      </c>
      <c r="P1384" s="78" t="s">
        <v>29</v>
      </c>
      <c r="Q1384" s="78"/>
      <c r="R1384" s="78" t="s">
        <v>31</v>
      </c>
      <c r="S1384" s="78" t="s">
        <v>313</v>
      </c>
      <c r="T1384" s="78" t="s">
        <v>645</v>
      </c>
      <c r="U1384" s="78">
        <f>IF($R1384="志工",$AC1384*2,IF($R1384="網路報名",$AC1384,0))</f>
        <v>10</v>
      </c>
      <c r="V1384" s="78" t="s">
        <v>5002</v>
      </c>
      <c r="W1384" s="78" t="s">
        <v>5004</v>
      </c>
      <c r="X1384" s="25" t="s">
        <v>3481</v>
      </c>
      <c r="Y1384" s="78">
        <v>2</v>
      </c>
      <c r="Z1384" s="78">
        <v>107</v>
      </c>
      <c r="AA1384" s="78">
        <v>1</v>
      </c>
      <c r="AB1384" s="78">
        <v>1</v>
      </c>
      <c r="AC1384" s="78">
        <v>10</v>
      </c>
      <c r="AD1384" s="78" t="s">
        <v>2830</v>
      </c>
      <c r="AE1384" s="74" t="str">
        <f t="shared" si="465"/>
        <v>r07447012錢雅婷</v>
      </c>
      <c r="AF1384" s="74">
        <f t="shared" si="475"/>
        <v>0</v>
      </c>
      <c r="AG1384" s="74">
        <f t="shared" si="466"/>
        <v>1</v>
      </c>
      <c r="AH1384" s="74">
        <f t="shared" si="476"/>
        <v>10</v>
      </c>
      <c r="AI1384" s="74">
        <f t="shared" si="477"/>
        <v>0</v>
      </c>
      <c r="AJ1384" s="74">
        <f t="shared" si="478"/>
        <v>0</v>
      </c>
      <c r="AK1384" s="74">
        <f t="shared" si="479"/>
        <v>0</v>
      </c>
      <c r="AL1384" s="73" t="str">
        <f t="shared" ref="AL1384:AL1429" si="480">IF($F1384="學生",IF($I1384="學士班","系","所"),"其他")</f>
        <v>所</v>
      </c>
      <c r="AM1384" s="73" t="str">
        <f>IF($F1384="學生",VLOOKUP($H1384,系所名稱!$B$1:$D$122,3,FALSE),"非在校生")</f>
        <v>其他</v>
      </c>
      <c r="AN1384" s="74" t="str">
        <f t="shared" ref="AN1384:AN1429" si="481">IF($AM1384="EMBA","EMBA",IF($AM1384="GMBA","GMBA",IF($AM1384="EiMBA","EiMBA",IF($AM1384="其他","其他系所",IF($AM1384="非在校生","其他",CONCATENATE($AM1384,$AL1384))))))</f>
        <v>其他系所</v>
      </c>
      <c r="AO1384" s="74" t="str">
        <f t="shared" ref="AO1384:AO1429" si="482">IF($AN1384="會計所","會研所",$AN1384)</f>
        <v>其他系所</v>
      </c>
    </row>
    <row r="1385" spans="1:41">
      <c r="A1385" s="78"/>
      <c r="B1385" s="78" t="s">
        <v>5201</v>
      </c>
      <c r="C1385" s="78"/>
      <c r="D1385" s="78"/>
      <c r="E1385" s="78"/>
      <c r="F1385" s="78" t="s">
        <v>5235</v>
      </c>
      <c r="G1385" s="78" t="s">
        <v>5239</v>
      </c>
      <c r="H1385" s="78"/>
      <c r="I1385" s="78" t="s">
        <v>5243</v>
      </c>
      <c r="J1385" s="78"/>
      <c r="K1385" s="78"/>
      <c r="L1385" s="78"/>
      <c r="M1385" s="78"/>
      <c r="N1385" s="78"/>
      <c r="O1385" s="78"/>
      <c r="P1385" s="78" t="s">
        <v>29</v>
      </c>
      <c r="Q1385" s="78"/>
      <c r="R1385" s="78" t="s">
        <v>5008</v>
      </c>
      <c r="S1385" s="78"/>
      <c r="T1385" s="78" t="s">
        <v>2767</v>
      </c>
      <c r="U1385" s="78"/>
      <c r="V1385" s="78" t="s">
        <v>5232</v>
      </c>
      <c r="W1385" s="78" t="s">
        <v>5233</v>
      </c>
      <c r="X1385" s="25" t="s">
        <v>5234</v>
      </c>
      <c r="Y1385" s="78">
        <v>2</v>
      </c>
      <c r="Z1385" s="78">
        <v>107</v>
      </c>
      <c r="AA1385" s="78">
        <v>1</v>
      </c>
      <c r="AB1385" s="78">
        <v>0</v>
      </c>
      <c r="AC1385" s="78">
        <v>0</v>
      </c>
      <c r="AD1385" s="78"/>
      <c r="AE1385" s="74" t="str">
        <f t="shared" si="465"/>
        <v>其他閻治中</v>
      </c>
      <c r="AF1385" s="74">
        <f t="shared" si="475"/>
        <v>0</v>
      </c>
      <c r="AG1385" s="74">
        <f t="shared" si="466"/>
        <v>1</v>
      </c>
      <c r="AH1385" s="74">
        <f t="shared" si="476"/>
        <v>0</v>
      </c>
      <c r="AI1385" s="74">
        <f t="shared" si="477"/>
        <v>0</v>
      </c>
      <c r="AJ1385" s="74">
        <f t="shared" si="478"/>
        <v>0</v>
      </c>
      <c r="AK1385" s="74">
        <f t="shared" si="479"/>
        <v>0</v>
      </c>
      <c r="AL1385" s="73" t="str">
        <f t="shared" si="480"/>
        <v>其他</v>
      </c>
      <c r="AM1385" s="73" t="str">
        <f>IF($F1385="學生",VLOOKUP($H1385,系所名稱!$B$1:$D$122,3,FALSE),"非在校生")</f>
        <v>非在校生</v>
      </c>
      <c r="AN1385" s="74" t="str">
        <f t="shared" si="481"/>
        <v>其他</v>
      </c>
      <c r="AO1385" s="74" t="str">
        <f t="shared" si="482"/>
        <v>其他</v>
      </c>
    </row>
    <row r="1386" spans="1:41">
      <c r="A1386" s="78" t="s">
        <v>6124</v>
      </c>
      <c r="B1386" s="78" t="s">
        <v>6125</v>
      </c>
      <c r="C1386" s="78" t="s">
        <v>6126</v>
      </c>
      <c r="D1386" s="78" t="s">
        <v>21</v>
      </c>
      <c r="E1386" s="78" t="s">
        <v>6127</v>
      </c>
      <c r="F1386" s="78" t="s">
        <v>23</v>
      </c>
      <c r="G1386" s="78" t="s">
        <v>24</v>
      </c>
      <c r="H1386" s="78" t="s">
        <v>49</v>
      </c>
      <c r="I1386" s="78" t="s">
        <v>41</v>
      </c>
      <c r="J1386" s="78">
        <v>975160922</v>
      </c>
      <c r="K1386" s="78" t="s">
        <v>6128</v>
      </c>
      <c r="L1386" s="78" t="s">
        <v>28</v>
      </c>
      <c r="M1386" s="78" t="s">
        <v>30</v>
      </c>
      <c r="N1386" s="78" t="s">
        <v>4952</v>
      </c>
      <c r="O1386" s="78"/>
      <c r="P1386" s="78" t="s">
        <v>29</v>
      </c>
      <c r="Q1386" s="78"/>
      <c r="R1386" s="78" t="s">
        <v>6059</v>
      </c>
      <c r="S1386" s="78" t="s">
        <v>6129</v>
      </c>
      <c r="T1386" s="78" t="s">
        <v>6130</v>
      </c>
      <c r="U1386" s="78">
        <v>6</v>
      </c>
      <c r="V1386" s="78" t="s">
        <v>5002</v>
      </c>
      <c r="W1386" t="s">
        <v>6687</v>
      </c>
      <c r="X1386" s="25" t="s">
        <v>6686</v>
      </c>
      <c r="Y1386" s="78">
        <v>2</v>
      </c>
      <c r="Z1386" s="78">
        <v>107</v>
      </c>
      <c r="AA1386" s="78">
        <v>1</v>
      </c>
      <c r="AB1386" s="78">
        <v>1</v>
      </c>
      <c r="AC1386" s="78">
        <v>10</v>
      </c>
      <c r="AD1386" t="s">
        <v>30</v>
      </c>
      <c r="AE1386" s="74" t="str">
        <f t="shared" si="465"/>
        <v>b04705030應卓廷</v>
      </c>
      <c r="AF1386" s="74">
        <f t="shared" si="475"/>
        <v>0</v>
      </c>
      <c r="AG1386" s="74">
        <f t="shared" si="466"/>
        <v>1</v>
      </c>
      <c r="AH1386" s="74">
        <f t="shared" si="476"/>
        <v>10</v>
      </c>
      <c r="AI1386" s="74">
        <f t="shared" si="477"/>
        <v>0</v>
      </c>
      <c r="AJ1386" s="74">
        <f t="shared" si="478"/>
        <v>0</v>
      </c>
      <c r="AK1386" s="74">
        <f t="shared" si="479"/>
        <v>0</v>
      </c>
      <c r="AL1386" s="73" t="str">
        <f t="shared" si="480"/>
        <v>系</v>
      </c>
      <c r="AM1386" s="73" t="str">
        <f>IF($F1386="學生",VLOOKUP($H1386,系所名稱!$B$1:$D$122,3,FALSE),"非在校生")</f>
        <v>資管</v>
      </c>
      <c r="AN1386" s="74" t="str">
        <f t="shared" si="481"/>
        <v>資管系</v>
      </c>
      <c r="AO1386" s="74" t="str">
        <f t="shared" si="482"/>
        <v>資管系</v>
      </c>
    </row>
    <row r="1387" spans="1:41">
      <c r="A1387" s="78" t="s">
        <v>4212</v>
      </c>
      <c r="B1387" s="78" t="s">
        <v>4213</v>
      </c>
      <c r="C1387" s="78" t="s">
        <v>4214</v>
      </c>
      <c r="D1387" s="78" t="s">
        <v>38</v>
      </c>
      <c r="E1387" s="78" t="s">
        <v>4215</v>
      </c>
      <c r="F1387" s="78" t="s">
        <v>23</v>
      </c>
      <c r="G1387" s="78" t="s">
        <v>24</v>
      </c>
      <c r="H1387" s="78" t="s">
        <v>257</v>
      </c>
      <c r="I1387" s="78" t="s">
        <v>50</v>
      </c>
      <c r="J1387" s="78">
        <v>922902877</v>
      </c>
      <c r="K1387" s="78" t="s">
        <v>4216</v>
      </c>
      <c r="L1387" s="78" t="s">
        <v>28</v>
      </c>
      <c r="M1387" s="78" t="s">
        <v>29</v>
      </c>
      <c r="N1387" s="78">
        <f>IF($R1387="網路報名",IF($P1387="否",1,0),0)</f>
        <v>0</v>
      </c>
      <c r="O1387" s="78">
        <f>IF($R1387="網路報名",IF($P1387="是",1,0),0)</f>
        <v>0</v>
      </c>
      <c r="P1387" s="78" t="s">
        <v>29</v>
      </c>
      <c r="Q1387" s="78"/>
      <c r="R1387" s="78" t="s">
        <v>3467</v>
      </c>
      <c r="S1387" s="78"/>
      <c r="T1387" s="78" t="s">
        <v>4217</v>
      </c>
      <c r="U1387" s="78">
        <f>IF($R1387="志工",$AC1387*2,IF($R1387="網路報名",$AC1387,0))</f>
        <v>0</v>
      </c>
      <c r="V1387" s="78" t="s">
        <v>5002</v>
      </c>
      <c r="W1387" s="78" t="s">
        <v>5004</v>
      </c>
      <c r="X1387" s="25" t="s">
        <v>3816</v>
      </c>
      <c r="Y1387" s="78">
        <v>2</v>
      </c>
      <c r="Z1387" s="78">
        <v>107</v>
      </c>
      <c r="AA1387" s="78">
        <v>1</v>
      </c>
      <c r="AB1387" s="78">
        <v>1</v>
      </c>
      <c r="AC1387" s="78">
        <v>10</v>
      </c>
      <c r="AE1387" s="74" t="str">
        <f t="shared" si="465"/>
        <v>r07723062戴如宜</v>
      </c>
      <c r="AF1387" s="74">
        <f t="shared" si="475"/>
        <v>0</v>
      </c>
      <c r="AG1387" s="74">
        <f t="shared" si="466"/>
        <v>0</v>
      </c>
      <c r="AH1387" s="74">
        <f t="shared" si="476"/>
        <v>0</v>
      </c>
      <c r="AI1387" s="74">
        <f t="shared" si="477"/>
        <v>0</v>
      </c>
      <c r="AJ1387" s="74">
        <f t="shared" si="478"/>
        <v>1</v>
      </c>
      <c r="AK1387" s="74">
        <f t="shared" si="479"/>
        <v>0</v>
      </c>
      <c r="AL1387" s="73" t="str">
        <f t="shared" si="480"/>
        <v>所</v>
      </c>
      <c r="AM1387" s="73" t="str">
        <f>IF($F1387="學生",VLOOKUP($H1387,系所名稱!$B$1:$D$122,3,FALSE),"非在校生")</f>
        <v>財金</v>
      </c>
      <c r="AN1387" s="74" t="str">
        <f t="shared" si="481"/>
        <v>財金所</v>
      </c>
      <c r="AO1387" s="74" t="str">
        <f t="shared" si="482"/>
        <v>財金所</v>
      </c>
    </row>
    <row r="1388" spans="1:41">
      <c r="A1388" s="78" t="s">
        <v>1901</v>
      </c>
      <c r="B1388" s="78" t="s">
        <v>1952</v>
      </c>
      <c r="C1388" s="78" t="s">
        <v>1953</v>
      </c>
      <c r="D1388" s="78" t="s">
        <v>21</v>
      </c>
      <c r="E1388" s="78" t="s">
        <v>1954</v>
      </c>
      <c r="F1388" s="78" t="s">
        <v>23</v>
      </c>
      <c r="G1388" s="78" t="s">
        <v>24</v>
      </c>
      <c r="H1388" s="78" t="s">
        <v>40</v>
      </c>
      <c r="I1388" s="78" t="s">
        <v>41</v>
      </c>
      <c r="J1388" s="78">
        <v>910499855</v>
      </c>
      <c r="K1388" s="78"/>
      <c r="L1388" s="78" t="s">
        <v>28</v>
      </c>
      <c r="M1388" s="78" t="s">
        <v>29</v>
      </c>
      <c r="N1388" s="78">
        <f>IF($R1388="網路報名",IF($P1388="否",1,0),0)</f>
        <v>0</v>
      </c>
      <c r="O1388" s="78">
        <f>IF($R1388="網路報名",IF($P1388="是",1,0),0)</f>
        <v>0</v>
      </c>
      <c r="P1388" s="78" t="s">
        <v>29</v>
      </c>
      <c r="Q1388" s="78"/>
      <c r="R1388" s="78" t="s">
        <v>216</v>
      </c>
      <c r="S1388" s="78"/>
      <c r="T1388" s="78" t="s">
        <v>1955</v>
      </c>
      <c r="U1388" s="78">
        <f>IF($R1388="志工",$AC1388*2,IF($R1388="網路報名",$AC1388,0))</f>
        <v>0</v>
      </c>
      <c r="V1388" s="78" t="s">
        <v>5002</v>
      </c>
      <c r="W1388" s="78" t="s">
        <v>5004</v>
      </c>
      <c r="X1388" s="25" t="s">
        <v>1567</v>
      </c>
      <c r="Y1388" s="78">
        <v>2</v>
      </c>
      <c r="Z1388" s="78">
        <v>107</v>
      </c>
      <c r="AA1388" s="78">
        <v>1</v>
      </c>
      <c r="AB1388" s="78">
        <v>1</v>
      </c>
      <c r="AC1388" s="78">
        <v>10</v>
      </c>
      <c r="AE1388" s="74" t="str">
        <f t="shared" si="465"/>
        <v>b05704087戴瑀萱</v>
      </c>
      <c r="AF1388" s="74">
        <f t="shared" si="475"/>
        <v>0</v>
      </c>
      <c r="AG1388" s="74">
        <f t="shared" si="466"/>
        <v>0</v>
      </c>
      <c r="AH1388" s="74">
        <f t="shared" si="476"/>
        <v>0</v>
      </c>
      <c r="AI1388" s="74">
        <f t="shared" si="477"/>
        <v>0</v>
      </c>
      <c r="AJ1388" s="74">
        <f t="shared" si="478"/>
        <v>1</v>
      </c>
      <c r="AK1388" s="74">
        <f t="shared" si="479"/>
        <v>0</v>
      </c>
      <c r="AL1388" s="73" t="str">
        <f t="shared" si="480"/>
        <v>系</v>
      </c>
      <c r="AM1388" s="73" t="str">
        <f>IF($F1388="學生",VLOOKUP($H1388,系所名稱!$B$1:$D$122,3,FALSE),"非在校生")</f>
        <v>國企</v>
      </c>
      <c r="AN1388" s="74" t="str">
        <f t="shared" si="481"/>
        <v>國企系</v>
      </c>
      <c r="AO1388" s="74" t="str">
        <f t="shared" si="482"/>
        <v>國企系</v>
      </c>
    </row>
    <row r="1389" spans="1:41">
      <c r="A1389" s="78" t="s">
        <v>5652</v>
      </c>
      <c r="B1389" s="78" t="s">
        <v>1952</v>
      </c>
      <c r="C1389" s="78" t="s">
        <v>1953</v>
      </c>
      <c r="D1389" s="78" t="s">
        <v>38</v>
      </c>
      <c r="E1389" s="78" t="s">
        <v>1954</v>
      </c>
      <c r="F1389" s="78" t="s">
        <v>23</v>
      </c>
      <c r="G1389" s="78" t="s">
        <v>24</v>
      </c>
      <c r="H1389" s="78" t="s">
        <v>40</v>
      </c>
      <c r="I1389" s="78" t="s">
        <v>41</v>
      </c>
      <c r="J1389" s="78">
        <v>910499855</v>
      </c>
      <c r="K1389" s="78"/>
      <c r="L1389" s="78" t="s">
        <v>28</v>
      </c>
      <c r="M1389" s="78" t="s">
        <v>29</v>
      </c>
      <c r="N1389" s="78" t="s">
        <v>4952</v>
      </c>
      <c r="O1389" s="78"/>
      <c r="P1389" s="78" t="s">
        <v>29</v>
      </c>
      <c r="Q1389" s="78"/>
      <c r="R1389" s="78" t="s">
        <v>1045</v>
      </c>
      <c r="S1389" s="78"/>
      <c r="T1389" s="78" t="s">
        <v>1955</v>
      </c>
      <c r="U1389" s="78">
        <v>6</v>
      </c>
      <c r="V1389" s="78" t="s">
        <v>5386</v>
      </c>
      <c r="W1389" s="78" t="s">
        <v>5387</v>
      </c>
      <c r="X1389" s="25" t="s">
        <v>5388</v>
      </c>
      <c r="Y1389" s="78">
        <v>2</v>
      </c>
      <c r="Z1389" s="78">
        <v>107</v>
      </c>
      <c r="AA1389" s="78">
        <v>1</v>
      </c>
      <c r="AB1389" s="78">
        <v>1</v>
      </c>
      <c r="AC1389" s="78">
        <v>10</v>
      </c>
      <c r="AD1389" s="78"/>
      <c r="AE1389" s="74" t="str">
        <f t="shared" si="465"/>
        <v>b05704087戴瑀萱</v>
      </c>
      <c r="AF1389" s="74">
        <f t="shared" si="475"/>
        <v>0</v>
      </c>
      <c r="AG1389" s="74">
        <f t="shared" si="466"/>
        <v>0</v>
      </c>
      <c r="AH1389" s="74">
        <f t="shared" si="476"/>
        <v>0</v>
      </c>
      <c r="AI1389" s="74">
        <f t="shared" si="477"/>
        <v>0</v>
      </c>
      <c r="AJ1389" s="74">
        <f t="shared" si="478"/>
        <v>1</v>
      </c>
      <c r="AK1389" s="74">
        <f t="shared" si="479"/>
        <v>0</v>
      </c>
      <c r="AL1389" s="73" t="str">
        <f t="shared" si="480"/>
        <v>系</v>
      </c>
      <c r="AM1389" s="73" t="str">
        <f>IF($F1389="學生",VLOOKUP($H1389,系所名稱!$B$1:$D$122,3,FALSE),"非在校生")</f>
        <v>國企</v>
      </c>
      <c r="AN1389" s="74" t="str">
        <f t="shared" si="481"/>
        <v>國企系</v>
      </c>
      <c r="AO1389" s="74" t="str">
        <f t="shared" si="482"/>
        <v>國企系</v>
      </c>
    </row>
    <row r="1390" spans="1:41">
      <c r="A1390" s="78" t="s">
        <v>5474</v>
      </c>
      <c r="B1390" s="78" t="s">
        <v>5475</v>
      </c>
      <c r="C1390" s="78" t="s">
        <v>5476</v>
      </c>
      <c r="D1390" s="78" t="s">
        <v>38</v>
      </c>
      <c r="E1390" s="78" t="s">
        <v>5477</v>
      </c>
      <c r="F1390" s="78" t="s">
        <v>23</v>
      </c>
      <c r="G1390" s="78" t="s">
        <v>621</v>
      </c>
      <c r="H1390" s="78" t="s">
        <v>622</v>
      </c>
      <c r="I1390" s="78" t="s">
        <v>50</v>
      </c>
      <c r="J1390" s="78">
        <v>912907358</v>
      </c>
      <c r="K1390" s="78" t="s">
        <v>5478</v>
      </c>
      <c r="L1390" s="78" t="s">
        <v>28</v>
      </c>
      <c r="M1390" s="78" t="s">
        <v>30</v>
      </c>
      <c r="N1390" s="78" t="s">
        <v>4952</v>
      </c>
      <c r="O1390" s="78"/>
      <c r="P1390" s="78" t="s">
        <v>5457</v>
      </c>
      <c r="Q1390" s="78"/>
      <c r="R1390" s="78" t="s">
        <v>5385</v>
      </c>
      <c r="S1390" s="78" t="s">
        <v>5479</v>
      </c>
      <c r="T1390" s="78" t="s">
        <v>5480</v>
      </c>
      <c r="U1390" s="78">
        <v>6</v>
      </c>
      <c r="V1390" s="78" t="s">
        <v>5386</v>
      </c>
      <c r="W1390" s="78" t="s">
        <v>5387</v>
      </c>
      <c r="X1390" s="25" t="s">
        <v>5388</v>
      </c>
      <c r="Y1390" s="78">
        <v>2</v>
      </c>
      <c r="Z1390" s="78">
        <v>107</v>
      </c>
      <c r="AA1390" s="78">
        <v>1</v>
      </c>
      <c r="AB1390" s="78">
        <v>1</v>
      </c>
      <c r="AC1390" s="78">
        <v>10</v>
      </c>
      <c r="AD1390" s="78"/>
      <c r="AE1390" s="74" t="str">
        <f t="shared" si="465"/>
        <v>r07922089謝子然</v>
      </c>
      <c r="AF1390" s="74">
        <f t="shared" si="475"/>
        <v>1</v>
      </c>
      <c r="AG1390" s="74">
        <f t="shared" si="466"/>
        <v>0</v>
      </c>
      <c r="AH1390" s="74">
        <f t="shared" si="476"/>
        <v>0</v>
      </c>
      <c r="AI1390" s="74">
        <f t="shared" si="477"/>
        <v>1</v>
      </c>
      <c r="AJ1390" s="74">
        <f t="shared" si="478"/>
        <v>0</v>
      </c>
      <c r="AK1390" s="74">
        <f t="shared" si="479"/>
        <v>0</v>
      </c>
      <c r="AL1390" s="73" t="str">
        <f t="shared" si="480"/>
        <v>所</v>
      </c>
      <c r="AM1390" s="73" t="str">
        <f>IF($F1390="學生",VLOOKUP($H1390,系所名稱!$B$1:$D$122,3,FALSE),"非在校生")</f>
        <v>其他</v>
      </c>
      <c r="AN1390" s="74" t="str">
        <f t="shared" si="481"/>
        <v>其他系所</v>
      </c>
      <c r="AO1390" s="74" t="str">
        <f t="shared" si="482"/>
        <v>其他系所</v>
      </c>
    </row>
    <row r="1391" spans="1:41">
      <c r="A1391" s="78" t="s">
        <v>1793</v>
      </c>
      <c r="B1391" s="78" t="s">
        <v>1794</v>
      </c>
      <c r="C1391" s="78" t="s">
        <v>1795</v>
      </c>
      <c r="D1391" s="78" t="s">
        <v>21</v>
      </c>
      <c r="E1391" s="78" t="s">
        <v>1014</v>
      </c>
      <c r="F1391" s="78" t="s">
        <v>23</v>
      </c>
      <c r="G1391" s="78" t="s">
        <v>137</v>
      </c>
      <c r="H1391" s="78" t="s">
        <v>138</v>
      </c>
      <c r="I1391" s="78" t="s">
        <v>41</v>
      </c>
      <c r="J1391" s="78">
        <v>978173639</v>
      </c>
      <c r="K1391" s="78" t="s">
        <v>1796</v>
      </c>
      <c r="L1391" s="78" t="s">
        <v>28</v>
      </c>
      <c r="M1391" s="78" t="s">
        <v>30</v>
      </c>
      <c r="N1391" s="78">
        <f>IF($R1391="網路報名",IF($P1391="否",1,0),0)</f>
        <v>0</v>
      </c>
      <c r="O1391" s="78">
        <f>IF($R1391="網路報名",IF($P1391="是",1,0),0)</f>
        <v>1</v>
      </c>
      <c r="P1391" s="78" t="s">
        <v>29</v>
      </c>
      <c r="Q1391" s="78"/>
      <c r="R1391" s="78" t="s">
        <v>31</v>
      </c>
      <c r="S1391" s="78" t="s">
        <v>1797</v>
      </c>
      <c r="T1391" s="78" t="s">
        <v>1798</v>
      </c>
      <c r="U1391" s="78">
        <f>IF($R1391="志工",$AC1391*2,IF($R1391="網路報名",$AC1391,0))</f>
        <v>10</v>
      </c>
      <c r="V1391" s="78" t="s">
        <v>5002</v>
      </c>
      <c r="W1391" s="78" t="s">
        <v>5004</v>
      </c>
      <c r="X1391" s="25" t="s">
        <v>1567</v>
      </c>
      <c r="Y1391" s="78">
        <v>2</v>
      </c>
      <c r="Z1391" s="78">
        <v>107</v>
      </c>
      <c r="AA1391" s="78">
        <v>1</v>
      </c>
      <c r="AB1391" s="78">
        <v>1</v>
      </c>
      <c r="AC1391" s="78">
        <v>10</v>
      </c>
      <c r="AD1391" s="78"/>
      <c r="AE1391" s="74" t="str">
        <f t="shared" si="465"/>
        <v>b05303125謝中綸</v>
      </c>
      <c r="AF1391" s="74">
        <f t="shared" si="475"/>
        <v>0</v>
      </c>
      <c r="AG1391" s="74">
        <f t="shared" si="466"/>
        <v>1</v>
      </c>
      <c r="AH1391" s="74">
        <f t="shared" si="476"/>
        <v>10</v>
      </c>
      <c r="AI1391" s="74">
        <f t="shared" si="477"/>
        <v>0</v>
      </c>
      <c r="AJ1391" s="74">
        <f t="shared" si="478"/>
        <v>0</v>
      </c>
      <c r="AK1391" s="74">
        <f t="shared" si="479"/>
        <v>0</v>
      </c>
      <c r="AL1391" s="73" t="str">
        <f t="shared" si="480"/>
        <v>系</v>
      </c>
      <c r="AM1391" s="73" t="str">
        <f>IF($F1391="學生",VLOOKUP($H1391,系所名稱!$B$1:$D$122,3,FALSE),"非在校生")</f>
        <v>其他</v>
      </c>
      <c r="AN1391" s="74" t="str">
        <f t="shared" si="481"/>
        <v>其他系所</v>
      </c>
      <c r="AO1391" s="74" t="str">
        <f t="shared" si="482"/>
        <v>其他系所</v>
      </c>
    </row>
    <row r="1392" spans="1:41">
      <c r="A1392" s="78" t="s">
        <v>6517</v>
      </c>
      <c r="B1392" s="78" t="s">
        <v>1794</v>
      </c>
      <c r="C1392" s="78" t="s">
        <v>1795</v>
      </c>
      <c r="D1392" s="78" t="s">
        <v>21</v>
      </c>
      <c r="E1392" s="78" t="s">
        <v>1014</v>
      </c>
      <c r="F1392" s="78" t="s">
        <v>23</v>
      </c>
      <c r="G1392" s="78" t="s">
        <v>137</v>
      </c>
      <c r="H1392" s="78" t="s">
        <v>138</v>
      </c>
      <c r="I1392" s="78" t="s">
        <v>41</v>
      </c>
      <c r="J1392" s="78">
        <v>978173639</v>
      </c>
      <c r="K1392" s="78" t="s">
        <v>1796</v>
      </c>
      <c r="L1392" s="78" t="s">
        <v>28</v>
      </c>
      <c r="M1392" s="78" t="s">
        <v>30</v>
      </c>
      <c r="N1392" s="78" t="s">
        <v>4952</v>
      </c>
      <c r="O1392" s="78"/>
      <c r="P1392" s="78" t="s">
        <v>29</v>
      </c>
      <c r="Q1392" s="78"/>
      <c r="R1392" s="78" t="s">
        <v>5919</v>
      </c>
      <c r="S1392" s="78" t="s">
        <v>6518</v>
      </c>
      <c r="T1392" s="78" t="s">
        <v>1798</v>
      </c>
      <c r="U1392" s="78">
        <v>6</v>
      </c>
      <c r="V1392" s="78" t="s">
        <v>5002</v>
      </c>
      <c r="W1392" s="78" t="s">
        <v>6687</v>
      </c>
      <c r="X1392" s="25" t="s">
        <v>6700</v>
      </c>
      <c r="Y1392" s="78">
        <v>2</v>
      </c>
      <c r="Z1392" s="78">
        <v>107</v>
      </c>
      <c r="AA1392" s="78">
        <v>1</v>
      </c>
      <c r="AB1392" s="78">
        <v>1</v>
      </c>
      <c r="AC1392" s="78">
        <v>10</v>
      </c>
      <c r="AD1392" s="78" t="s">
        <v>29</v>
      </c>
      <c r="AE1392" s="74" t="str">
        <f t="shared" si="465"/>
        <v>b05303125謝中綸</v>
      </c>
      <c r="AF1392" s="74">
        <f t="shared" si="475"/>
        <v>0</v>
      </c>
      <c r="AG1392" s="74">
        <f t="shared" si="466"/>
        <v>1</v>
      </c>
      <c r="AH1392" s="74">
        <f t="shared" si="476"/>
        <v>10</v>
      </c>
      <c r="AI1392" s="74">
        <f t="shared" si="477"/>
        <v>0</v>
      </c>
      <c r="AJ1392" s="74">
        <f t="shared" si="478"/>
        <v>0</v>
      </c>
      <c r="AK1392" s="74">
        <f t="shared" si="479"/>
        <v>0</v>
      </c>
      <c r="AL1392" s="73" t="str">
        <f t="shared" si="480"/>
        <v>系</v>
      </c>
      <c r="AM1392" s="73" t="str">
        <f>IF($F1392="學生",VLOOKUP($H1392,系所名稱!$B$1:$D$122,3,FALSE),"非在校生")</f>
        <v>其他</v>
      </c>
      <c r="AN1392" s="74" t="str">
        <f t="shared" si="481"/>
        <v>其他系所</v>
      </c>
      <c r="AO1392" s="74" t="str">
        <f t="shared" si="482"/>
        <v>其他系所</v>
      </c>
    </row>
    <row r="1393" spans="1:41">
      <c r="A1393" s="78" t="s">
        <v>2862</v>
      </c>
      <c r="B1393" s="78" t="s">
        <v>2863</v>
      </c>
      <c r="C1393" s="78" t="s">
        <v>2864</v>
      </c>
      <c r="D1393" s="78" t="s">
        <v>21</v>
      </c>
      <c r="E1393" s="78" t="s">
        <v>579</v>
      </c>
      <c r="F1393" s="78" t="s">
        <v>23</v>
      </c>
      <c r="G1393" s="78" t="s">
        <v>24</v>
      </c>
      <c r="H1393" s="78" t="s">
        <v>76</v>
      </c>
      <c r="I1393" s="78" t="s">
        <v>41</v>
      </c>
      <c r="J1393" s="78">
        <v>966016464</v>
      </c>
      <c r="K1393" s="78" t="s">
        <v>2865</v>
      </c>
      <c r="L1393" s="78" t="s">
        <v>28</v>
      </c>
      <c r="M1393" s="78" t="s">
        <v>29</v>
      </c>
      <c r="N1393" s="78">
        <f>IF($R1393="網路報名",IF($P1393="否",1,0),0)</f>
        <v>0</v>
      </c>
      <c r="O1393" s="78">
        <f>IF($R1393="網路報名",IF($P1393="是",1,0),0)</f>
        <v>1</v>
      </c>
      <c r="P1393" s="78" t="s">
        <v>29</v>
      </c>
      <c r="Q1393" s="78"/>
      <c r="R1393" s="78" t="s">
        <v>2778</v>
      </c>
      <c r="S1393" s="78" t="s">
        <v>2866</v>
      </c>
      <c r="T1393" s="78" t="s">
        <v>2867</v>
      </c>
      <c r="U1393" s="78">
        <f>IF($R1393="志工",$AC1393*2,IF($R1393="網路報名",$AC1393,0))</f>
        <v>10</v>
      </c>
      <c r="V1393" s="78" t="s">
        <v>5002</v>
      </c>
      <c r="W1393" s="78" t="s">
        <v>5004</v>
      </c>
      <c r="X1393" s="25" t="s">
        <v>3292</v>
      </c>
      <c r="Y1393" s="78">
        <v>2</v>
      </c>
      <c r="Z1393" s="78">
        <v>107</v>
      </c>
      <c r="AA1393" s="78">
        <v>1</v>
      </c>
      <c r="AB1393" s="78">
        <v>1</v>
      </c>
      <c r="AC1393" s="78">
        <v>10</v>
      </c>
      <c r="AD1393" s="78" t="s">
        <v>2868</v>
      </c>
      <c r="AE1393" s="74" t="str">
        <f t="shared" si="465"/>
        <v>b03302116謝沛潔</v>
      </c>
      <c r="AF1393" s="74">
        <f t="shared" si="475"/>
        <v>0</v>
      </c>
      <c r="AG1393" s="74">
        <f t="shared" si="466"/>
        <v>1</v>
      </c>
      <c r="AH1393" s="74">
        <f t="shared" si="476"/>
        <v>10</v>
      </c>
      <c r="AI1393" s="74">
        <f t="shared" si="477"/>
        <v>0</v>
      </c>
      <c r="AJ1393" s="74">
        <f t="shared" si="478"/>
        <v>0</v>
      </c>
      <c r="AK1393" s="74">
        <f t="shared" si="479"/>
        <v>0</v>
      </c>
      <c r="AL1393" s="73" t="str">
        <f t="shared" si="480"/>
        <v>系</v>
      </c>
      <c r="AM1393" s="73" t="str">
        <f>IF($F1393="學生",VLOOKUP($H1393,系所名稱!$B$1:$D$122,3,FALSE),"非在校生")</f>
        <v>會計</v>
      </c>
      <c r="AN1393" s="74" t="str">
        <f t="shared" si="481"/>
        <v>會計系</v>
      </c>
      <c r="AO1393" s="74" t="str">
        <f t="shared" si="482"/>
        <v>會計系</v>
      </c>
    </row>
    <row r="1394" spans="1:41">
      <c r="A1394" s="78"/>
      <c r="B1394" s="78" t="s">
        <v>5231</v>
      </c>
      <c r="C1394" s="78"/>
      <c r="D1394" s="78"/>
      <c r="E1394" s="78"/>
      <c r="F1394" s="78" t="s">
        <v>5235</v>
      </c>
      <c r="G1394" s="78" t="s">
        <v>5230</v>
      </c>
      <c r="H1394" s="78"/>
      <c r="I1394" s="78" t="s">
        <v>5243</v>
      </c>
      <c r="J1394" s="78"/>
      <c r="K1394" s="78"/>
      <c r="L1394" s="78"/>
      <c r="M1394" s="78"/>
      <c r="N1394" s="78"/>
      <c r="O1394" s="78"/>
      <c r="P1394" s="78" t="s">
        <v>29</v>
      </c>
      <c r="Q1394" s="78"/>
      <c r="R1394" s="78" t="s">
        <v>5008</v>
      </c>
      <c r="S1394" s="78"/>
      <c r="T1394" s="78" t="s">
        <v>2767</v>
      </c>
      <c r="U1394" s="78"/>
      <c r="V1394" s="78" t="s">
        <v>5232</v>
      </c>
      <c r="W1394" s="78" t="s">
        <v>5233</v>
      </c>
      <c r="X1394" s="25" t="s">
        <v>5234</v>
      </c>
      <c r="Y1394" s="78">
        <v>2</v>
      </c>
      <c r="Z1394" s="78">
        <v>107</v>
      </c>
      <c r="AA1394" s="78">
        <v>1</v>
      </c>
      <c r="AB1394" s="78">
        <v>0</v>
      </c>
      <c r="AC1394" s="78">
        <v>0</v>
      </c>
      <c r="AD1394" s="78"/>
      <c r="AE1394" s="74" t="str">
        <f t="shared" si="465"/>
        <v>其他謝佩芳</v>
      </c>
      <c r="AF1394" s="74">
        <f t="shared" si="475"/>
        <v>0</v>
      </c>
      <c r="AG1394" s="74">
        <f t="shared" si="466"/>
        <v>1</v>
      </c>
      <c r="AH1394" s="74">
        <f t="shared" si="476"/>
        <v>0</v>
      </c>
      <c r="AI1394" s="74">
        <f t="shared" si="477"/>
        <v>0</v>
      </c>
      <c r="AJ1394" s="74">
        <f t="shared" si="478"/>
        <v>0</v>
      </c>
      <c r="AK1394" s="74">
        <f t="shared" si="479"/>
        <v>0</v>
      </c>
      <c r="AL1394" s="73" t="str">
        <f t="shared" si="480"/>
        <v>其他</v>
      </c>
      <c r="AM1394" s="73" t="str">
        <f>IF($F1394="學生",VLOOKUP($H1394,系所名稱!$B$1:$D$122,3,FALSE),"非在校生")</f>
        <v>非在校生</v>
      </c>
      <c r="AN1394" s="74" t="str">
        <f t="shared" si="481"/>
        <v>其他</v>
      </c>
      <c r="AO1394" s="74" t="str">
        <f t="shared" si="482"/>
        <v>其他</v>
      </c>
    </row>
    <row r="1395" spans="1:41">
      <c r="A1395" s="78" t="s">
        <v>1507</v>
      </c>
      <c r="B1395" s="78" t="s">
        <v>1508</v>
      </c>
      <c r="C1395" s="78" t="s">
        <v>1509</v>
      </c>
      <c r="D1395" s="78" t="s">
        <v>21</v>
      </c>
      <c r="E1395" s="78" t="s">
        <v>1510</v>
      </c>
      <c r="F1395" s="78" t="s">
        <v>23</v>
      </c>
      <c r="G1395" s="78" t="s">
        <v>58</v>
      </c>
      <c r="H1395" s="78" t="s">
        <v>1119</v>
      </c>
      <c r="I1395" s="78" t="s">
        <v>41</v>
      </c>
      <c r="J1395" s="78">
        <v>928956414</v>
      </c>
      <c r="K1395" s="78" t="s">
        <v>1511</v>
      </c>
      <c r="L1395" s="78" t="s">
        <v>28</v>
      </c>
      <c r="M1395" s="78" t="s">
        <v>30</v>
      </c>
      <c r="N1395" s="78">
        <f>IF($R1395="網路報名",IF($P1395="否",1,0),0)</f>
        <v>0</v>
      </c>
      <c r="O1395" s="78">
        <f>IF($R1395="網路報名",IF($P1395="是",1,0),0)</f>
        <v>1</v>
      </c>
      <c r="P1395" s="78" t="s">
        <v>29</v>
      </c>
      <c r="Q1395" s="78"/>
      <c r="R1395" s="78" t="s">
        <v>31</v>
      </c>
      <c r="S1395" s="78" t="s">
        <v>1512</v>
      </c>
      <c r="T1395" s="78" t="s">
        <v>1513</v>
      </c>
      <c r="U1395" s="78">
        <f>IF($R1395="志工",$AC1395*2,IF($R1395="網路報名",$AC1395,0))</f>
        <v>10</v>
      </c>
      <c r="V1395" s="78" t="s">
        <v>5002</v>
      </c>
      <c r="W1395" s="78" t="s">
        <v>5004</v>
      </c>
      <c r="X1395" s="25" t="s">
        <v>1285</v>
      </c>
      <c r="Y1395" s="78">
        <v>2</v>
      </c>
      <c r="Z1395" s="78">
        <v>107</v>
      </c>
      <c r="AA1395" s="78">
        <v>1</v>
      </c>
      <c r="AB1395" s="78">
        <v>1</v>
      </c>
      <c r="AC1395" s="78">
        <v>10</v>
      </c>
      <c r="AD1395" s="78" t="s">
        <v>30</v>
      </c>
      <c r="AE1395" s="74" t="str">
        <f t="shared" si="465"/>
        <v>b05102130謝佳芸</v>
      </c>
      <c r="AF1395" s="74">
        <f t="shared" si="475"/>
        <v>0</v>
      </c>
      <c r="AG1395" s="74">
        <f t="shared" si="466"/>
        <v>1</v>
      </c>
      <c r="AH1395" s="74">
        <f t="shared" si="476"/>
        <v>10</v>
      </c>
      <c r="AI1395" s="74">
        <f t="shared" si="477"/>
        <v>0</v>
      </c>
      <c r="AJ1395" s="74">
        <f t="shared" si="478"/>
        <v>0</v>
      </c>
      <c r="AK1395" s="74">
        <f t="shared" si="479"/>
        <v>0</v>
      </c>
      <c r="AL1395" s="73" t="str">
        <f t="shared" si="480"/>
        <v>系</v>
      </c>
      <c r="AM1395" s="73" t="str">
        <f>IF($F1395="學生",VLOOKUP($H1395,系所名稱!$B$1:$D$122,3,FALSE),"非在校生")</f>
        <v>其他</v>
      </c>
      <c r="AN1395" s="74" t="str">
        <f t="shared" si="481"/>
        <v>其他系所</v>
      </c>
      <c r="AO1395" s="74" t="str">
        <f t="shared" si="482"/>
        <v>其他系所</v>
      </c>
    </row>
    <row r="1396" spans="1:41">
      <c r="A1396" s="78" t="s">
        <v>4955</v>
      </c>
      <c r="B1396" s="78" t="s">
        <v>1508</v>
      </c>
      <c r="C1396" s="78" t="s">
        <v>1509</v>
      </c>
      <c r="D1396" s="78" t="s">
        <v>21</v>
      </c>
      <c r="E1396" s="78" t="s">
        <v>1510</v>
      </c>
      <c r="F1396" s="78" t="s">
        <v>23</v>
      </c>
      <c r="G1396" s="78" t="s">
        <v>58</v>
      </c>
      <c r="H1396" s="78" t="s">
        <v>1119</v>
      </c>
      <c r="I1396" s="78" t="s">
        <v>41</v>
      </c>
      <c r="J1396" s="78">
        <v>928956414</v>
      </c>
      <c r="K1396" s="78" t="s">
        <v>1511</v>
      </c>
      <c r="L1396" s="78" t="s">
        <v>28</v>
      </c>
      <c r="M1396" s="78" t="s">
        <v>30</v>
      </c>
      <c r="N1396" s="78" t="s">
        <v>4952</v>
      </c>
      <c r="O1396" s="78"/>
      <c r="P1396" s="78" t="s">
        <v>29</v>
      </c>
      <c r="Q1396" s="78"/>
      <c r="R1396" s="78" t="s">
        <v>283</v>
      </c>
      <c r="S1396" s="78" t="s">
        <v>4956</v>
      </c>
      <c r="T1396" s="78" t="s">
        <v>1513</v>
      </c>
      <c r="U1396" s="78">
        <v>6</v>
      </c>
      <c r="V1396" s="78" t="s">
        <v>5002</v>
      </c>
      <c r="W1396" s="78" t="s">
        <v>5004</v>
      </c>
      <c r="X1396" s="25" t="s">
        <v>4981</v>
      </c>
      <c r="Y1396" s="78">
        <v>2</v>
      </c>
      <c r="Z1396" s="78">
        <v>107</v>
      </c>
      <c r="AA1396" s="78">
        <v>1</v>
      </c>
      <c r="AB1396" s="78">
        <v>1</v>
      </c>
      <c r="AC1396" s="78">
        <v>10</v>
      </c>
      <c r="AD1396" s="78" t="s">
        <v>30</v>
      </c>
      <c r="AE1396" s="74" t="str">
        <f t="shared" si="465"/>
        <v>b05102130謝佳芸</v>
      </c>
      <c r="AF1396" s="74">
        <f t="shared" si="475"/>
        <v>0</v>
      </c>
      <c r="AG1396" s="74">
        <f t="shared" si="466"/>
        <v>1</v>
      </c>
      <c r="AH1396" s="74">
        <f t="shared" si="476"/>
        <v>10</v>
      </c>
      <c r="AI1396" s="74">
        <f t="shared" si="477"/>
        <v>0</v>
      </c>
      <c r="AJ1396" s="74">
        <f t="shared" si="478"/>
        <v>0</v>
      </c>
      <c r="AK1396" s="74">
        <f t="shared" si="479"/>
        <v>0</v>
      </c>
      <c r="AL1396" s="73" t="str">
        <f t="shared" si="480"/>
        <v>系</v>
      </c>
      <c r="AM1396" s="73" t="str">
        <f>IF($F1396="學生",VLOOKUP($H1396,系所名稱!$B$1:$D$122,3,FALSE),"非在校生")</f>
        <v>其他</v>
      </c>
      <c r="AN1396" s="74" t="str">
        <f t="shared" si="481"/>
        <v>其他系所</v>
      </c>
      <c r="AO1396" s="74" t="str">
        <f t="shared" si="482"/>
        <v>其他系所</v>
      </c>
    </row>
    <row r="1397" spans="1:41">
      <c r="A1397" s="78" t="s">
        <v>6063</v>
      </c>
      <c r="B1397" s="78" t="s">
        <v>1508</v>
      </c>
      <c r="C1397" s="78" t="s">
        <v>1509</v>
      </c>
      <c r="D1397" s="78" t="s">
        <v>21</v>
      </c>
      <c r="E1397" s="78" t="s">
        <v>1510</v>
      </c>
      <c r="F1397" s="78" t="s">
        <v>23</v>
      </c>
      <c r="G1397" s="78" t="s">
        <v>58</v>
      </c>
      <c r="H1397" s="78" t="s">
        <v>1119</v>
      </c>
      <c r="I1397" s="78" t="s">
        <v>41</v>
      </c>
      <c r="J1397" s="78">
        <v>928956414</v>
      </c>
      <c r="K1397" s="78" t="s">
        <v>1511</v>
      </c>
      <c r="L1397" s="78" t="s">
        <v>28</v>
      </c>
      <c r="M1397" s="78" t="s">
        <v>30</v>
      </c>
      <c r="N1397" s="78" t="s">
        <v>4952</v>
      </c>
      <c r="O1397" s="78"/>
      <c r="P1397" s="78" t="s">
        <v>29</v>
      </c>
      <c r="Q1397" s="78"/>
      <c r="R1397" s="78" t="s">
        <v>6059</v>
      </c>
      <c r="S1397" s="78" t="s">
        <v>1512</v>
      </c>
      <c r="T1397" s="78" t="s">
        <v>1513</v>
      </c>
      <c r="U1397" s="78">
        <v>6</v>
      </c>
      <c r="V1397" s="78" t="s">
        <v>5002</v>
      </c>
      <c r="W1397" s="78" t="s">
        <v>6687</v>
      </c>
      <c r="X1397" s="25" t="s">
        <v>6686</v>
      </c>
      <c r="Y1397" s="78">
        <v>2</v>
      </c>
      <c r="Z1397" s="78">
        <v>107</v>
      </c>
      <c r="AA1397" s="78">
        <v>1</v>
      </c>
      <c r="AB1397" s="78">
        <v>1</v>
      </c>
      <c r="AC1397" s="78">
        <v>10</v>
      </c>
      <c r="AD1397" s="78" t="s">
        <v>30</v>
      </c>
      <c r="AE1397" s="74" t="str">
        <f t="shared" si="465"/>
        <v>b05102130謝佳芸</v>
      </c>
      <c r="AF1397" s="74">
        <f t="shared" si="475"/>
        <v>0</v>
      </c>
      <c r="AG1397" s="74">
        <f t="shared" si="466"/>
        <v>1</v>
      </c>
      <c r="AH1397" s="74">
        <f t="shared" si="476"/>
        <v>10</v>
      </c>
      <c r="AI1397" s="74">
        <f t="shared" si="477"/>
        <v>0</v>
      </c>
      <c r="AJ1397" s="74">
        <f t="shared" si="478"/>
        <v>0</v>
      </c>
      <c r="AK1397" s="74">
        <f t="shared" si="479"/>
        <v>0</v>
      </c>
      <c r="AL1397" s="73" t="str">
        <f t="shared" si="480"/>
        <v>系</v>
      </c>
      <c r="AM1397" s="73" t="str">
        <f>IF($F1397="學生",VLOOKUP($H1397,系所名稱!$B$1:$D$122,3,FALSE),"非在校生")</f>
        <v>其他</v>
      </c>
      <c r="AN1397" s="74" t="str">
        <f t="shared" si="481"/>
        <v>其他系所</v>
      </c>
      <c r="AO1397" s="74" t="str">
        <f t="shared" si="482"/>
        <v>其他系所</v>
      </c>
    </row>
    <row r="1398" spans="1:41">
      <c r="A1398" s="78" t="s">
        <v>5640</v>
      </c>
      <c r="B1398" s="78" t="s">
        <v>5641</v>
      </c>
      <c r="C1398" s="78" t="s">
        <v>5642</v>
      </c>
      <c r="D1398" s="78" t="s">
        <v>21</v>
      </c>
      <c r="E1398" s="78" t="s">
        <v>2149</v>
      </c>
      <c r="F1398" s="78" t="s">
        <v>23</v>
      </c>
      <c r="G1398" s="78" t="s">
        <v>24</v>
      </c>
      <c r="H1398" s="78" t="s">
        <v>187</v>
      </c>
      <c r="I1398" s="78" t="s">
        <v>41</v>
      </c>
      <c r="J1398" s="78">
        <v>970159898</v>
      </c>
      <c r="K1398" s="78" t="s">
        <v>5643</v>
      </c>
      <c r="L1398" s="78" t="s">
        <v>28</v>
      </c>
      <c r="M1398" s="78" t="s">
        <v>30</v>
      </c>
      <c r="N1398" s="78" t="s">
        <v>4952</v>
      </c>
      <c r="O1398" s="78"/>
      <c r="P1398" s="78" t="s">
        <v>29</v>
      </c>
      <c r="Q1398" s="78"/>
      <c r="R1398" s="78" t="s">
        <v>5385</v>
      </c>
      <c r="S1398" s="78" t="s">
        <v>5644</v>
      </c>
      <c r="T1398" s="78" t="s">
        <v>5645</v>
      </c>
      <c r="U1398" s="78">
        <v>6</v>
      </c>
      <c r="V1398" s="78" t="s">
        <v>5386</v>
      </c>
      <c r="W1398" s="78" t="s">
        <v>5387</v>
      </c>
      <c r="X1398" s="25" t="s">
        <v>5388</v>
      </c>
      <c r="Y1398" s="78">
        <v>2</v>
      </c>
      <c r="Z1398" s="78">
        <v>107</v>
      </c>
      <c r="AA1398" s="78">
        <v>1</v>
      </c>
      <c r="AB1398" s="78">
        <v>1</v>
      </c>
      <c r="AC1398" s="78">
        <v>10</v>
      </c>
      <c r="AD1398" s="78" t="s">
        <v>29</v>
      </c>
      <c r="AE1398" s="74" t="str">
        <f t="shared" si="465"/>
        <v>b03701153謝佳穎</v>
      </c>
      <c r="AF1398" s="74">
        <f t="shared" si="475"/>
        <v>0</v>
      </c>
      <c r="AG1398" s="74">
        <f t="shared" si="466"/>
        <v>1</v>
      </c>
      <c r="AH1398" s="74">
        <f t="shared" si="476"/>
        <v>10</v>
      </c>
      <c r="AI1398" s="74">
        <f t="shared" si="477"/>
        <v>0</v>
      </c>
      <c r="AJ1398" s="74">
        <f t="shared" si="478"/>
        <v>0</v>
      </c>
      <c r="AK1398" s="74">
        <f t="shared" si="479"/>
        <v>0</v>
      </c>
      <c r="AL1398" s="73" t="str">
        <f t="shared" si="480"/>
        <v>系</v>
      </c>
      <c r="AM1398" s="73" t="str">
        <f>IF($F1398="學生",VLOOKUP($H1398,系所名稱!$B$1:$D$122,3,FALSE),"非在校生")</f>
        <v>工管</v>
      </c>
      <c r="AN1398" s="74" t="str">
        <f t="shared" si="481"/>
        <v>工管系</v>
      </c>
      <c r="AO1398" s="74" t="str">
        <f t="shared" si="482"/>
        <v>工管系</v>
      </c>
    </row>
    <row r="1399" spans="1:41">
      <c r="A1399" s="78"/>
      <c r="B1399" s="78" t="s">
        <v>5196</v>
      </c>
      <c r="C1399" s="78"/>
      <c r="D1399" s="78"/>
      <c r="E1399" s="78"/>
      <c r="F1399" s="78" t="s">
        <v>5235</v>
      </c>
      <c r="G1399" s="78" t="s">
        <v>5237</v>
      </c>
      <c r="H1399" s="78"/>
      <c r="I1399" s="78" t="s">
        <v>5243</v>
      </c>
      <c r="J1399" s="78"/>
      <c r="K1399" s="78"/>
      <c r="L1399" s="78"/>
      <c r="M1399" s="78"/>
      <c r="N1399" s="78"/>
      <c r="O1399" s="78"/>
      <c r="P1399" s="78" t="s">
        <v>29</v>
      </c>
      <c r="Q1399" s="78"/>
      <c r="R1399" s="78" t="s">
        <v>5008</v>
      </c>
      <c r="S1399" s="78"/>
      <c r="T1399" s="78" t="s">
        <v>2767</v>
      </c>
      <c r="U1399" s="78"/>
      <c r="V1399" s="78" t="s">
        <v>5232</v>
      </c>
      <c r="W1399" s="78" t="s">
        <v>5233</v>
      </c>
      <c r="X1399" s="25" t="s">
        <v>5234</v>
      </c>
      <c r="Y1399" s="78">
        <v>2</v>
      </c>
      <c r="Z1399" s="78">
        <v>107</v>
      </c>
      <c r="AA1399" s="78">
        <v>1</v>
      </c>
      <c r="AB1399" s="78">
        <v>0</v>
      </c>
      <c r="AC1399" s="78">
        <v>0</v>
      </c>
      <c r="AD1399" s="78"/>
      <c r="AE1399" s="74" t="str">
        <f t="shared" si="465"/>
        <v>其他謝孟哲</v>
      </c>
      <c r="AF1399" s="74">
        <f t="shared" si="475"/>
        <v>0</v>
      </c>
      <c r="AG1399" s="74">
        <f t="shared" si="466"/>
        <v>1</v>
      </c>
      <c r="AH1399" s="74">
        <f t="shared" si="476"/>
        <v>0</v>
      </c>
      <c r="AI1399" s="74">
        <f t="shared" si="477"/>
        <v>0</v>
      </c>
      <c r="AJ1399" s="74">
        <f t="shared" si="478"/>
        <v>0</v>
      </c>
      <c r="AK1399" s="74">
        <f t="shared" si="479"/>
        <v>0</v>
      </c>
      <c r="AL1399" s="73" t="str">
        <f t="shared" si="480"/>
        <v>其他</v>
      </c>
      <c r="AM1399" s="73" t="str">
        <f>IF($F1399="學生",VLOOKUP($H1399,系所名稱!$B$1:$D$122,3,FALSE),"非在校生")</f>
        <v>非在校生</v>
      </c>
      <c r="AN1399" s="74" t="str">
        <f t="shared" si="481"/>
        <v>其他</v>
      </c>
      <c r="AO1399" s="74" t="str">
        <f t="shared" si="482"/>
        <v>其他</v>
      </c>
    </row>
    <row r="1400" spans="1:41">
      <c r="A1400" s="78"/>
      <c r="B1400" s="78" t="s">
        <v>5200</v>
      </c>
      <c r="C1400" s="78"/>
      <c r="D1400" s="78"/>
      <c r="E1400" s="78"/>
      <c r="F1400" s="78" t="s">
        <v>5235</v>
      </c>
      <c r="G1400" s="78" t="s">
        <v>5238</v>
      </c>
      <c r="H1400" s="78"/>
      <c r="I1400" s="78" t="s">
        <v>5243</v>
      </c>
      <c r="J1400" s="78"/>
      <c r="K1400" s="78"/>
      <c r="L1400" s="78"/>
      <c r="M1400" s="78"/>
      <c r="N1400" s="78"/>
      <c r="O1400" s="78"/>
      <c r="P1400" s="78" t="s">
        <v>29</v>
      </c>
      <c r="Q1400" s="78"/>
      <c r="R1400" s="78" t="s">
        <v>5008</v>
      </c>
      <c r="S1400" s="78"/>
      <c r="T1400" s="78" t="s">
        <v>2767</v>
      </c>
      <c r="U1400" s="78"/>
      <c r="V1400" s="78" t="s">
        <v>5232</v>
      </c>
      <c r="W1400" s="78" t="s">
        <v>5233</v>
      </c>
      <c r="X1400" s="25" t="s">
        <v>5234</v>
      </c>
      <c r="Y1400" s="78">
        <v>2</v>
      </c>
      <c r="Z1400" s="78">
        <v>107</v>
      </c>
      <c r="AA1400" s="78">
        <v>1</v>
      </c>
      <c r="AB1400" s="78">
        <v>0</v>
      </c>
      <c r="AC1400" s="78">
        <v>0</v>
      </c>
      <c r="AD1400" s="78"/>
      <c r="AE1400" s="74" t="str">
        <f t="shared" si="465"/>
        <v>其他謝宗翰</v>
      </c>
      <c r="AF1400" s="74">
        <f t="shared" si="475"/>
        <v>0</v>
      </c>
      <c r="AG1400" s="74">
        <f t="shared" si="466"/>
        <v>1</v>
      </c>
      <c r="AH1400" s="74">
        <f t="shared" si="476"/>
        <v>0</v>
      </c>
      <c r="AI1400" s="74">
        <f t="shared" si="477"/>
        <v>0</v>
      </c>
      <c r="AJ1400" s="74">
        <f t="shared" si="478"/>
        <v>0</v>
      </c>
      <c r="AK1400" s="74">
        <f t="shared" si="479"/>
        <v>0</v>
      </c>
      <c r="AL1400" s="73" t="str">
        <f t="shared" si="480"/>
        <v>其他</v>
      </c>
      <c r="AM1400" s="73" t="str">
        <f>IF($F1400="學生",VLOOKUP($H1400,系所名稱!$B$1:$D$122,3,FALSE),"非在校生")</f>
        <v>非在校生</v>
      </c>
      <c r="AN1400" s="74" t="str">
        <f t="shared" si="481"/>
        <v>其他</v>
      </c>
      <c r="AO1400" s="74" t="str">
        <f t="shared" si="482"/>
        <v>其他</v>
      </c>
    </row>
    <row r="1401" spans="1:41">
      <c r="A1401" s="78" t="s">
        <v>626</v>
      </c>
      <c r="B1401" s="78" t="s">
        <v>627</v>
      </c>
      <c r="C1401" s="78" t="s">
        <v>628</v>
      </c>
      <c r="D1401" s="78" t="s">
        <v>21</v>
      </c>
      <c r="E1401" s="78" t="s">
        <v>629</v>
      </c>
      <c r="F1401" s="78" t="s">
        <v>23</v>
      </c>
      <c r="G1401" s="78" t="s">
        <v>24</v>
      </c>
      <c r="H1401" s="78" t="s">
        <v>40</v>
      </c>
      <c r="I1401" s="78" t="s">
        <v>41</v>
      </c>
      <c r="J1401" s="78">
        <v>936751908</v>
      </c>
      <c r="K1401" s="78" t="s">
        <v>630</v>
      </c>
      <c r="L1401" s="78" t="s">
        <v>28</v>
      </c>
      <c r="M1401" s="78" t="s">
        <v>30</v>
      </c>
      <c r="N1401" s="78">
        <f>IF($R1401="網路報名",IF($P1401="否",1,0),0)</f>
        <v>0</v>
      </c>
      <c r="O1401" s="78">
        <f>IF($R1401="網路報名",IF($P1401="是",1,0),0)</f>
        <v>1</v>
      </c>
      <c r="P1401" s="78" t="s">
        <v>29</v>
      </c>
      <c r="Q1401" s="78"/>
      <c r="R1401" s="1" t="s">
        <v>365</v>
      </c>
      <c r="S1401" s="78" t="s">
        <v>631</v>
      </c>
      <c r="T1401" s="78" t="s">
        <v>632</v>
      </c>
      <c r="U1401" s="78">
        <f>IF($R1401="志工",$AC1401*2,IF($R1401="網路報名",$AC1401,0))</f>
        <v>10</v>
      </c>
      <c r="V1401" s="78" t="s">
        <v>5002</v>
      </c>
      <c r="W1401" s="78" t="s">
        <v>5004</v>
      </c>
      <c r="X1401" s="88" t="s">
        <v>359</v>
      </c>
      <c r="Y1401" s="78">
        <v>2</v>
      </c>
      <c r="Z1401" s="78">
        <v>107</v>
      </c>
      <c r="AA1401" s="78">
        <v>1</v>
      </c>
      <c r="AB1401" s="78">
        <v>1</v>
      </c>
      <c r="AC1401" s="78">
        <v>10</v>
      </c>
      <c r="AD1401" s="78" t="s">
        <v>29</v>
      </c>
      <c r="AE1401" s="74" t="str">
        <f t="shared" si="465"/>
        <v>b04704009謝旻君</v>
      </c>
      <c r="AF1401" s="74">
        <f t="shared" si="475"/>
        <v>0</v>
      </c>
      <c r="AG1401" s="74">
        <f t="shared" si="466"/>
        <v>1</v>
      </c>
      <c r="AH1401" s="74">
        <f t="shared" si="476"/>
        <v>10</v>
      </c>
      <c r="AI1401" s="74">
        <f t="shared" si="477"/>
        <v>0</v>
      </c>
      <c r="AJ1401" s="74">
        <f t="shared" si="478"/>
        <v>0</v>
      </c>
      <c r="AK1401" s="74">
        <f t="shared" si="479"/>
        <v>0</v>
      </c>
      <c r="AL1401" s="73" t="str">
        <f t="shared" si="480"/>
        <v>系</v>
      </c>
      <c r="AM1401" s="73" t="str">
        <f>IF($F1401="學生",VLOOKUP($H1401,系所名稱!$B$1:$D$122,3,FALSE),"非在校生")</f>
        <v>國企</v>
      </c>
      <c r="AN1401" s="74" t="str">
        <f t="shared" si="481"/>
        <v>國企系</v>
      </c>
      <c r="AO1401" s="74" t="str">
        <f t="shared" si="482"/>
        <v>國企系</v>
      </c>
    </row>
    <row r="1402" spans="1:41">
      <c r="A1402" s="78" t="s">
        <v>3787</v>
      </c>
      <c r="B1402" s="78" t="s">
        <v>627</v>
      </c>
      <c r="C1402" s="78" t="s">
        <v>628</v>
      </c>
      <c r="D1402" s="78" t="s">
        <v>21</v>
      </c>
      <c r="E1402" s="78" t="s">
        <v>629</v>
      </c>
      <c r="F1402" s="78" t="s">
        <v>23</v>
      </c>
      <c r="G1402" s="78" t="s">
        <v>24</v>
      </c>
      <c r="H1402" s="78" t="s">
        <v>40</v>
      </c>
      <c r="I1402" s="78" t="s">
        <v>41</v>
      </c>
      <c r="J1402" s="78">
        <v>936751908</v>
      </c>
      <c r="K1402" s="78" t="s">
        <v>630</v>
      </c>
      <c r="L1402" s="78" t="s">
        <v>28</v>
      </c>
      <c r="M1402" s="78" t="s">
        <v>30</v>
      </c>
      <c r="N1402" s="78">
        <f>IF($R1402="網路報名",IF($P1402="否",1,0),0)</f>
        <v>0</v>
      </c>
      <c r="O1402" s="78">
        <f>IF($R1402="網路報名",IF($P1402="是",1,0),0)</f>
        <v>1</v>
      </c>
      <c r="P1402" s="78" t="s">
        <v>29</v>
      </c>
      <c r="Q1402" s="78"/>
      <c r="R1402" s="78" t="s">
        <v>31</v>
      </c>
      <c r="S1402" s="78" t="s">
        <v>3788</v>
      </c>
      <c r="T1402" s="78" t="s">
        <v>632</v>
      </c>
      <c r="U1402" s="78">
        <f>IF($R1402="志工",$AC1402*2,IF($R1402="網路報名",$AC1402,0))</f>
        <v>10</v>
      </c>
      <c r="V1402" s="78" t="s">
        <v>5002</v>
      </c>
      <c r="W1402" s="78" t="s">
        <v>5004</v>
      </c>
      <c r="X1402" s="25" t="s">
        <v>3481</v>
      </c>
      <c r="Y1402" s="78">
        <v>2</v>
      </c>
      <c r="Z1402" s="78">
        <v>107</v>
      </c>
      <c r="AA1402" s="78">
        <v>1</v>
      </c>
      <c r="AB1402" s="78">
        <v>1</v>
      </c>
      <c r="AC1402" s="78">
        <v>10</v>
      </c>
      <c r="AD1402" s="78" t="s">
        <v>29</v>
      </c>
      <c r="AE1402" s="74" t="str">
        <f t="shared" si="465"/>
        <v>b04704009謝旻君</v>
      </c>
      <c r="AF1402" s="74">
        <f t="shared" si="475"/>
        <v>0</v>
      </c>
      <c r="AG1402" s="74">
        <f t="shared" si="466"/>
        <v>1</v>
      </c>
      <c r="AH1402" s="74">
        <f t="shared" si="476"/>
        <v>10</v>
      </c>
      <c r="AI1402" s="74">
        <f t="shared" si="477"/>
        <v>0</v>
      </c>
      <c r="AJ1402" s="74">
        <f t="shared" si="478"/>
        <v>0</v>
      </c>
      <c r="AK1402" s="74">
        <f t="shared" si="479"/>
        <v>0</v>
      </c>
      <c r="AL1402" s="73" t="str">
        <f t="shared" si="480"/>
        <v>系</v>
      </c>
      <c r="AM1402" s="73" t="str">
        <f>IF($F1402="學生",VLOOKUP($H1402,系所名稱!$B$1:$D$122,3,FALSE),"非在校生")</f>
        <v>國企</v>
      </c>
      <c r="AN1402" s="74" t="str">
        <f t="shared" si="481"/>
        <v>國企系</v>
      </c>
      <c r="AO1402" s="74" t="str">
        <f t="shared" si="482"/>
        <v>國企系</v>
      </c>
    </row>
    <row r="1403" spans="1:41">
      <c r="A1403" s="78" t="s">
        <v>6072</v>
      </c>
      <c r="B1403" s="78" t="s">
        <v>627</v>
      </c>
      <c r="C1403" s="78" t="s">
        <v>628</v>
      </c>
      <c r="D1403" s="78" t="s">
        <v>21</v>
      </c>
      <c r="E1403" s="78" t="s">
        <v>629</v>
      </c>
      <c r="F1403" s="78" t="s">
        <v>23</v>
      </c>
      <c r="G1403" s="78" t="s">
        <v>24</v>
      </c>
      <c r="H1403" s="78" t="s">
        <v>40</v>
      </c>
      <c r="I1403" s="78" t="s">
        <v>41</v>
      </c>
      <c r="J1403" s="78">
        <v>936751908</v>
      </c>
      <c r="K1403" s="78" t="s">
        <v>630</v>
      </c>
      <c r="L1403" s="78" t="s">
        <v>28</v>
      </c>
      <c r="M1403" s="78" t="s">
        <v>30</v>
      </c>
      <c r="N1403" s="78" t="s">
        <v>4952</v>
      </c>
      <c r="O1403" s="78"/>
      <c r="P1403" s="78" t="s">
        <v>29</v>
      </c>
      <c r="Q1403" s="78"/>
      <c r="R1403" s="78" t="s">
        <v>6071</v>
      </c>
      <c r="S1403" s="78" t="s">
        <v>3788</v>
      </c>
      <c r="T1403" s="78" t="s">
        <v>632</v>
      </c>
      <c r="U1403" s="78">
        <v>6</v>
      </c>
      <c r="V1403" s="78" t="s">
        <v>5002</v>
      </c>
      <c r="W1403" s="78" t="s">
        <v>6687</v>
      </c>
      <c r="X1403" s="25" t="s">
        <v>6686</v>
      </c>
      <c r="Y1403" s="78">
        <v>2</v>
      </c>
      <c r="Z1403" s="78">
        <v>107</v>
      </c>
      <c r="AA1403" s="78">
        <v>1</v>
      </c>
      <c r="AB1403" s="78">
        <v>1</v>
      </c>
      <c r="AC1403" s="78">
        <v>10</v>
      </c>
      <c r="AD1403" s="78" t="s">
        <v>29</v>
      </c>
      <c r="AE1403" s="74" t="str">
        <f t="shared" si="465"/>
        <v>b04704009謝旻君</v>
      </c>
      <c r="AF1403" s="74">
        <f t="shared" si="475"/>
        <v>0</v>
      </c>
      <c r="AG1403" s="74">
        <f t="shared" si="466"/>
        <v>1</v>
      </c>
      <c r="AH1403" s="74">
        <f t="shared" si="476"/>
        <v>10</v>
      </c>
      <c r="AI1403" s="74">
        <f t="shared" si="477"/>
        <v>0</v>
      </c>
      <c r="AJ1403" s="74">
        <f t="shared" si="478"/>
        <v>0</v>
      </c>
      <c r="AK1403" s="74">
        <f t="shared" si="479"/>
        <v>0</v>
      </c>
      <c r="AL1403" s="73" t="str">
        <f t="shared" si="480"/>
        <v>系</v>
      </c>
      <c r="AM1403" s="73" t="str">
        <f>IF($F1403="學生",VLOOKUP($H1403,系所名稱!$B$1:$D$122,3,FALSE),"非在校生")</f>
        <v>國企</v>
      </c>
      <c r="AN1403" s="74" t="str">
        <f t="shared" si="481"/>
        <v>國企系</v>
      </c>
      <c r="AO1403" s="74" t="str">
        <f t="shared" si="482"/>
        <v>國企系</v>
      </c>
    </row>
    <row r="1404" spans="1:41">
      <c r="A1404" s="78" t="s">
        <v>6586</v>
      </c>
      <c r="B1404" s="78" t="s">
        <v>627</v>
      </c>
      <c r="C1404" s="78" t="s">
        <v>628</v>
      </c>
      <c r="D1404" s="78" t="s">
        <v>21</v>
      </c>
      <c r="E1404" s="78" t="s">
        <v>629</v>
      </c>
      <c r="F1404" s="78" t="s">
        <v>23</v>
      </c>
      <c r="G1404" s="78" t="s">
        <v>24</v>
      </c>
      <c r="H1404" s="78" t="s">
        <v>40</v>
      </c>
      <c r="I1404" s="78" t="s">
        <v>41</v>
      </c>
      <c r="J1404" s="78">
        <v>936751908</v>
      </c>
      <c r="K1404" s="78" t="s">
        <v>630</v>
      </c>
      <c r="L1404" s="78" t="s">
        <v>28</v>
      </c>
      <c r="M1404" s="78" t="s">
        <v>29</v>
      </c>
      <c r="N1404" s="78" t="s">
        <v>4952</v>
      </c>
      <c r="O1404" s="78"/>
      <c r="P1404" s="78" t="s">
        <v>29</v>
      </c>
      <c r="Q1404" s="78"/>
      <c r="R1404" s="78" t="s">
        <v>5919</v>
      </c>
      <c r="S1404" s="78" t="s">
        <v>6587</v>
      </c>
      <c r="T1404" s="78" t="s">
        <v>632</v>
      </c>
      <c r="U1404" s="78">
        <v>6</v>
      </c>
      <c r="V1404" s="78" t="s">
        <v>5002</v>
      </c>
      <c r="W1404" s="78" t="s">
        <v>6687</v>
      </c>
      <c r="X1404" s="25" t="s">
        <v>6702</v>
      </c>
      <c r="Y1404" s="78">
        <v>2</v>
      </c>
      <c r="Z1404" s="78">
        <v>10</v>
      </c>
      <c r="AA1404" s="78">
        <v>1</v>
      </c>
      <c r="AB1404" s="78">
        <v>107</v>
      </c>
      <c r="AC1404" s="78">
        <v>10</v>
      </c>
      <c r="AD1404" s="78" t="s">
        <v>29</v>
      </c>
      <c r="AE1404" s="74" t="str">
        <f t="shared" si="465"/>
        <v>b04704009謝旻君</v>
      </c>
      <c r="AF1404" s="74">
        <f t="shared" si="475"/>
        <v>0</v>
      </c>
      <c r="AG1404" s="74">
        <f t="shared" si="466"/>
        <v>1</v>
      </c>
      <c r="AH1404" s="74">
        <f t="shared" si="476"/>
        <v>10</v>
      </c>
      <c r="AI1404" s="74">
        <f t="shared" si="477"/>
        <v>0</v>
      </c>
      <c r="AJ1404" s="74">
        <f t="shared" si="478"/>
        <v>0</v>
      </c>
      <c r="AK1404" s="74">
        <f t="shared" si="479"/>
        <v>0</v>
      </c>
      <c r="AL1404" s="73" t="str">
        <f t="shared" si="480"/>
        <v>系</v>
      </c>
      <c r="AM1404" s="73" t="str">
        <f>IF($F1404="學生",VLOOKUP($H1404,系所名稱!$B$1:$D$122,3,FALSE),"非在校生")</f>
        <v>國企</v>
      </c>
      <c r="AN1404" s="74" t="str">
        <f t="shared" si="481"/>
        <v>國企系</v>
      </c>
      <c r="AO1404" s="74" t="str">
        <f t="shared" si="482"/>
        <v>國企系</v>
      </c>
    </row>
    <row r="1405" spans="1:41">
      <c r="A1405" s="78" t="s">
        <v>3789</v>
      </c>
      <c r="B1405" s="78" t="s">
        <v>3790</v>
      </c>
      <c r="C1405" s="78" t="s">
        <v>3791</v>
      </c>
      <c r="D1405" s="78" t="s">
        <v>38</v>
      </c>
      <c r="E1405" s="78" t="s">
        <v>3792</v>
      </c>
      <c r="F1405" s="78" t="s">
        <v>23</v>
      </c>
      <c r="G1405" s="78" t="s">
        <v>67</v>
      </c>
      <c r="H1405" s="78" t="s">
        <v>68</v>
      </c>
      <c r="I1405" s="78" t="s">
        <v>41</v>
      </c>
      <c r="J1405" s="78">
        <v>930019588</v>
      </c>
      <c r="K1405" s="78" t="s">
        <v>3793</v>
      </c>
      <c r="L1405" s="78" t="s">
        <v>28</v>
      </c>
      <c r="M1405" s="78" t="s">
        <v>30</v>
      </c>
      <c r="N1405" s="78">
        <f>IF($R1405="網路報名",IF($P1405="否",1,0),0)</f>
        <v>0</v>
      </c>
      <c r="O1405" s="78">
        <f>IF($R1405="網路報名",IF($P1405="是",1,0),0)</f>
        <v>1</v>
      </c>
      <c r="P1405" s="78" t="s">
        <v>29</v>
      </c>
      <c r="Q1405" s="78"/>
      <c r="R1405" s="78" t="s">
        <v>3588</v>
      </c>
      <c r="S1405" s="78" t="s">
        <v>3794</v>
      </c>
      <c r="T1405" s="78" t="s">
        <v>3795</v>
      </c>
      <c r="U1405" s="78">
        <f>IF($R1405="志工",$AC1405*2,IF($R1405="網路報名",$AC1405,0))</f>
        <v>10</v>
      </c>
      <c r="V1405" s="78" t="s">
        <v>5002</v>
      </c>
      <c r="W1405" s="78" t="s">
        <v>5004</v>
      </c>
      <c r="X1405" s="25" t="s">
        <v>3481</v>
      </c>
      <c r="Y1405" s="78">
        <v>2</v>
      </c>
      <c r="Z1405" s="78">
        <v>107</v>
      </c>
      <c r="AA1405" s="78">
        <v>1</v>
      </c>
      <c r="AB1405" s="78">
        <v>1</v>
      </c>
      <c r="AC1405" s="78">
        <v>10</v>
      </c>
      <c r="AD1405" s="78" t="s">
        <v>2783</v>
      </c>
      <c r="AE1405" s="74" t="str">
        <f t="shared" si="465"/>
        <v>b04610018謝東辰</v>
      </c>
      <c r="AF1405" s="74">
        <f t="shared" si="475"/>
        <v>0</v>
      </c>
      <c r="AG1405" s="74">
        <f t="shared" si="466"/>
        <v>1</v>
      </c>
      <c r="AH1405" s="74">
        <f t="shared" si="476"/>
        <v>10</v>
      </c>
      <c r="AI1405" s="74">
        <f t="shared" si="477"/>
        <v>0</v>
      </c>
      <c r="AJ1405" s="74">
        <f t="shared" si="478"/>
        <v>0</v>
      </c>
      <c r="AK1405" s="74">
        <f t="shared" si="479"/>
        <v>0</v>
      </c>
      <c r="AL1405" s="73" t="str">
        <f t="shared" si="480"/>
        <v>系</v>
      </c>
      <c r="AM1405" s="73" t="str">
        <f>IF($F1405="學生",VLOOKUP($H1405,系所名稱!$B$1:$D$122,3,FALSE),"非在校生")</f>
        <v>其他</v>
      </c>
      <c r="AN1405" s="74" t="str">
        <f t="shared" si="481"/>
        <v>其他系所</v>
      </c>
      <c r="AO1405" s="74" t="str">
        <f t="shared" si="482"/>
        <v>其他系所</v>
      </c>
    </row>
    <row r="1406" spans="1:41">
      <c r="A1406" s="78" t="s">
        <v>5481</v>
      </c>
      <c r="B1406" s="78" t="s">
        <v>3790</v>
      </c>
      <c r="C1406" s="78" t="s">
        <v>3791</v>
      </c>
      <c r="D1406" s="78" t="s">
        <v>38</v>
      </c>
      <c r="E1406" s="78" t="s">
        <v>3792</v>
      </c>
      <c r="F1406" s="78" t="s">
        <v>23</v>
      </c>
      <c r="G1406" s="78" t="s">
        <v>67</v>
      </c>
      <c r="H1406" s="78" t="s">
        <v>68</v>
      </c>
      <c r="I1406" s="78" t="s">
        <v>41</v>
      </c>
      <c r="J1406" s="78">
        <v>930019588</v>
      </c>
      <c r="K1406" s="78" t="s">
        <v>3793</v>
      </c>
      <c r="L1406" s="78" t="s">
        <v>28</v>
      </c>
      <c r="M1406" s="78" t="s">
        <v>30</v>
      </c>
      <c r="N1406" s="78" t="s">
        <v>4952</v>
      </c>
      <c r="O1406" s="78"/>
      <c r="P1406" s="78" t="s">
        <v>5457</v>
      </c>
      <c r="Q1406" s="78"/>
      <c r="R1406" s="78" t="s">
        <v>5385</v>
      </c>
      <c r="S1406" s="78" t="s">
        <v>5482</v>
      </c>
      <c r="T1406" s="78" t="s">
        <v>3795</v>
      </c>
      <c r="U1406" s="78">
        <v>6</v>
      </c>
      <c r="V1406" s="78" t="s">
        <v>5386</v>
      </c>
      <c r="W1406" s="78" t="s">
        <v>5387</v>
      </c>
      <c r="X1406" s="25" t="s">
        <v>5388</v>
      </c>
      <c r="Y1406" s="78">
        <v>2</v>
      </c>
      <c r="Z1406" s="78">
        <v>107</v>
      </c>
      <c r="AA1406" s="78">
        <v>1</v>
      </c>
      <c r="AB1406" s="78">
        <v>1</v>
      </c>
      <c r="AC1406" s="78">
        <v>10</v>
      </c>
      <c r="AD1406" s="78" t="s">
        <v>29</v>
      </c>
      <c r="AE1406" s="74" t="str">
        <f t="shared" si="465"/>
        <v>b04610018謝東辰</v>
      </c>
      <c r="AF1406" s="74">
        <f t="shared" si="475"/>
        <v>1</v>
      </c>
      <c r="AG1406" s="74">
        <f t="shared" si="466"/>
        <v>0</v>
      </c>
      <c r="AH1406" s="74">
        <f t="shared" si="476"/>
        <v>0</v>
      </c>
      <c r="AI1406" s="74">
        <f t="shared" si="477"/>
        <v>1</v>
      </c>
      <c r="AJ1406" s="74">
        <f t="shared" si="478"/>
        <v>0</v>
      </c>
      <c r="AK1406" s="74">
        <f t="shared" si="479"/>
        <v>0</v>
      </c>
      <c r="AL1406" s="73" t="str">
        <f t="shared" si="480"/>
        <v>系</v>
      </c>
      <c r="AM1406" s="73" t="str">
        <f>IF($F1406="學生",VLOOKUP($H1406,系所名稱!$B$1:$D$122,3,FALSE),"非在校生")</f>
        <v>其他</v>
      </c>
      <c r="AN1406" s="74" t="str">
        <f t="shared" si="481"/>
        <v>其他系所</v>
      </c>
      <c r="AO1406" s="74" t="str">
        <f t="shared" si="482"/>
        <v>其他系所</v>
      </c>
    </row>
    <row r="1407" spans="1:41">
      <c r="A1407" s="78" t="s">
        <v>5939</v>
      </c>
      <c r="B1407" s="78" t="s">
        <v>3790</v>
      </c>
      <c r="C1407" s="78" t="s">
        <v>3791</v>
      </c>
      <c r="D1407" s="78" t="s">
        <v>38</v>
      </c>
      <c r="E1407" s="78" t="s">
        <v>3792</v>
      </c>
      <c r="F1407" s="78" t="s">
        <v>23</v>
      </c>
      <c r="G1407" s="78" t="s">
        <v>67</v>
      </c>
      <c r="H1407" s="78" t="s">
        <v>68</v>
      </c>
      <c r="I1407" s="78" t="s">
        <v>41</v>
      </c>
      <c r="J1407" s="78">
        <v>930019588</v>
      </c>
      <c r="K1407" s="78" t="s">
        <v>3793</v>
      </c>
      <c r="L1407" s="78" t="s">
        <v>28</v>
      </c>
      <c r="M1407" s="78" t="s">
        <v>30</v>
      </c>
      <c r="N1407" s="78" t="s">
        <v>4952</v>
      </c>
      <c r="O1407" s="78"/>
      <c r="P1407" s="78" t="s">
        <v>30</v>
      </c>
      <c r="Q1407" s="78"/>
      <c r="R1407" s="78" t="s">
        <v>5919</v>
      </c>
      <c r="S1407" s="78" t="s">
        <v>5940</v>
      </c>
      <c r="T1407" s="78" t="s">
        <v>3795</v>
      </c>
      <c r="U1407" s="78">
        <v>6</v>
      </c>
      <c r="V1407" s="24" t="s">
        <v>3294</v>
      </c>
      <c r="W1407" s="78" t="s">
        <v>7195</v>
      </c>
      <c r="X1407" s="25" t="s">
        <v>6684</v>
      </c>
      <c r="Y1407" s="78">
        <v>2</v>
      </c>
      <c r="Z1407" s="78">
        <v>107</v>
      </c>
      <c r="AA1407" s="78">
        <v>1</v>
      </c>
      <c r="AB1407" s="78">
        <v>1</v>
      </c>
      <c r="AC1407" s="78">
        <v>10</v>
      </c>
      <c r="AD1407" s="78" t="s">
        <v>5941</v>
      </c>
      <c r="AE1407" s="74" t="str">
        <f t="shared" si="465"/>
        <v>b04610018謝東辰</v>
      </c>
      <c r="AF1407" s="74">
        <f t="shared" si="475"/>
        <v>1</v>
      </c>
      <c r="AG1407" s="74">
        <f t="shared" si="466"/>
        <v>0</v>
      </c>
      <c r="AH1407" s="74">
        <f t="shared" si="476"/>
        <v>0</v>
      </c>
      <c r="AI1407" s="74">
        <f t="shared" si="477"/>
        <v>1</v>
      </c>
      <c r="AJ1407" s="74">
        <f t="shared" si="478"/>
        <v>0</v>
      </c>
      <c r="AK1407" s="74">
        <f t="shared" si="479"/>
        <v>0</v>
      </c>
      <c r="AL1407" s="73" t="str">
        <f t="shared" si="480"/>
        <v>系</v>
      </c>
      <c r="AM1407" s="73" t="str">
        <f>IF($F1407="學生",VLOOKUP($H1407,系所名稱!$B$1:$D$122,3,FALSE),"非在校生")</f>
        <v>其他</v>
      </c>
      <c r="AN1407" s="74" t="str">
        <f t="shared" si="481"/>
        <v>其他系所</v>
      </c>
      <c r="AO1407" s="74" t="str">
        <f t="shared" si="482"/>
        <v>其他系所</v>
      </c>
    </row>
    <row r="1408" spans="1:41">
      <c r="A1408" s="78" t="s">
        <v>6131</v>
      </c>
      <c r="B1408" s="78" t="s">
        <v>3790</v>
      </c>
      <c r="C1408" s="78" t="s">
        <v>3791</v>
      </c>
      <c r="D1408" s="78" t="s">
        <v>38</v>
      </c>
      <c r="E1408" s="78" t="s">
        <v>3792</v>
      </c>
      <c r="F1408" s="78" t="s">
        <v>23</v>
      </c>
      <c r="G1408" s="78" t="s">
        <v>67</v>
      </c>
      <c r="H1408" s="78" t="s">
        <v>68</v>
      </c>
      <c r="I1408" s="78" t="s">
        <v>41</v>
      </c>
      <c r="J1408" s="78">
        <v>930019588</v>
      </c>
      <c r="K1408" s="78" t="s">
        <v>3793</v>
      </c>
      <c r="L1408" s="78" t="s">
        <v>28</v>
      </c>
      <c r="M1408" s="78" t="s">
        <v>30</v>
      </c>
      <c r="N1408" s="78" t="s">
        <v>4952</v>
      </c>
      <c r="O1408" s="78"/>
      <c r="P1408" s="78" t="s">
        <v>29</v>
      </c>
      <c r="Q1408" s="78"/>
      <c r="R1408" s="78" t="s">
        <v>6059</v>
      </c>
      <c r="S1408" s="78" t="s">
        <v>5940</v>
      </c>
      <c r="T1408" s="78" t="s">
        <v>3795</v>
      </c>
      <c r="U1408" s="78">
        <v>6</v>
      </c>
      <c r="V1408" s="78" t="s">
        <v>5002</v>
      </c>
      <c r="W1408" s="78" t="s">
        <v>6687</v>
      </c>
      <c r="X1408" s="25" t="s">
        <v>6686</v>
      </c>
      <c r="Y1408" s="78">
        <v>2</v>
      </c>
      <c r="Z1408" s="78">
        <v>107</v>
      </c>
      <c r="AA1408" s="78">
        <v>1</v>
      </c>
      <c r="AB1408" s="78">
        <v>1</v>
      </c>
      <c r="AC1408" s="78">
        <v>10</v>
      </c>
      <c r="AD1408" s="78" t="s">
        <v>29</v>
      </c>
      <c r="AE1408" s="74" t="str">
        <f t="shared" si="465"/>
        <v>b04610018謝東辰</v>
      </c>
      <c r="AF1408" s="74">
        <f t="shared" si="475"/>
        <v>0</v>
      </c>
      <c r="AG1408" s="74">
        <f t="shared" si="466"/>
        <v>1</v>
      </c>
      <c r="AH1408" s="74">
        <f t="shared" si="476"/>
        <v>10</v>
      </c>
      <c r="AI1408" s="74">
        <f t="shared" si="477"/>
        <v>0</v>
      </c>
      <c r="AJ1408" s="74">
        <f t="shared" si="478"/>
        <v>0</v>
      </c>
      <c r="AK1408" s="74">
        <f t="shared" si="479"/>
        <v>0</v>
      </c>
      <c r="AL1408" s="73" t="str">
        <f t="shared" si="480"/>
        <v>系</v>
      </c>
      <c r="AM1408" s="73" t="str">
        <f>IF($F1408="學生",VLOOKUP($H1408,系所名稱!$B$1:$D$122,3,FALSE),"非在校生")</f>
        <v>其他</v>
      </c>
      <c r="AN1408" s="74" t="str">
        <f t="shared" si="481"/>
        <v>其他系所</v>
      </c>
      <c r="AO1408" s="74" t="str">
        <f t="shared" si="482"/>
        <v>其他系所</v>
      </c>
    </row>
    <row r="1409" spans="1:44">
      <c r="A1409" s="78" t="s">
        <v>6320</v>
      </c>
      <c r="B1409" s="78" t="s">
        <v>3790</v>
      </c>
      <c r="C1409" s="78" t="s">
        <v>3791</v>
      </c>
      <c r="D1409" s="78" t="s">
        <v>38</v>
      </c>
      <c r="E1409" s="78" t="s">
        <v>3792</v>
      </c>
      <c r="F1409" s="78" t="s">
        <v>23</v>
      </c>
      <c r="G1409" s="78"/>
      <c r="H1409" s="78" t="s">
        <v>68</v>
      </c>
      <c r="I1409" s="78" t="s">
        <v>41</v>
      </c>
      <c r="J1409" s="78">
        <v>930019588</v>
      </c>
      <c r="K1409" s="78" t="s">
        <v>3793</v>
      </c>
      <c r="L1409" s="78" t="s">
        <v>28</v>
      </c>
      <c r="M1409" s="78" t="s">
        <v>30</v>
      </c>
      <c r="N1409" s="78" t="s">
        <v>4952</v>
      </c>
      <c r="O1409" s="78"/>
      <c r="P1409" s="78" t="s">
        <v>30</v>
      </c>
      <c r="Q1409" s="78"/>
      <c r="R1409" s="78" t="s">
        <v>5919</v>
      </c>
      <c r="S1409" s="78" t="s">
        <v>6321</v>
      </c>
      <c r="T1409" s="78" t="s">
        <v>3795</v>
      </c>
      <c r="U1409" s="78">
        <v>6</v>
      </c>
      <c r="V1409" s="78" t="s">
        <v>5002</v>
      </c>
      <c r="W1409" s="78" t="s">
        <v>6687</v>
      </c>
      <c r="X1409" s="25" t="s">
        <v>6695</v>
      </c>
      <c r="Y1409" s="78">
        <v>2</v>
      </c>
      <c r="Z1409" s="78">
        <v>107</v>
      </c>
      <c r="AA1409" s="78">
        <v>1</v>
      </c>
      <c r="AB1409" s="78">
        <v>1</v>
      </c>
      <c r="AC1409" s="78">
        <v>10</v>
      </c>
      <c r="AD1409" s="78" t="s">
        <v>29</v>
      </c>
      <c r="AE1409" s="74" t="str">
        <f t="shared" si="465"/>
        <v>b04610018謝東辰</v>
      </c>
      <c r="AF1409" s="74">
        <f t="shared" si="475"/>
        <v>1</v>
      </c>
      <c r="AG1409" s="74">
        <f t="shared" si="466"/>
        <v>0</v>
      </c>
      <c r="AH1409" s="74">
        <f t="shared" si="476"/>
        <v>0</v>
      </c>
      <c r="AI1409" s="74">
        <f t="shared" si="477"/>
        <v>1</v>
      </c>
      <c r="AJ1409" s="74">
        <f t="shared" si="478"/>
        <v>0</v>
      </c>
      <c r="AK1409" s="74">
        <f t="shared" si="479"/>
        <v>0</v>
      </c>
      <c r="AL1409" s="73" t="str">
        <f t="shared" si="480"/>
        <v>系</v>
      </c>
      <c r="AM1409" s="73" t="str">
        <f>IF($F1409="學生",VLOOKUP($H1409,系所名稱!$B$1:$D$122,3,FALSE),"非在校生")</f>
        <v>其他</v>
      </c>
      <c r="AN1409" s="74" t="str">
        <f t="shared" si="481"/>
        <v>其他系所</v>
      </c>
      <c r="AO1409" s="74" t="str">
        <f t="shared" si="482"/>
        <v>其他系所</v>
      </c>
    </row>
    <row r="1410" spans="1:44" s="78" customFormat="1">
      <c r="A1410" s="78" t="s">
        <v>6320</v>
      </c>
      <c r="B1410" s="78" t="s">
        <v>3790</v>
      </c>
      <c r="C1410" s="78" t="s">
        <v>3791</v>
      </c>
      <c r="D1410" s="78" t="s">
        <v>38</v>
      </c>
      <c r="E1410" s="78" t="s">
        <v>3792</v>
      </c>
      <c r="F1410" s="78" t="s">
        <v>23</v>
      </c>
      <c r="H1410" s="78" t="s">
        <v>68</v>
      </c>
      <c r="I1410" s="78" t="s">
        <v>41</v>
      </c>
      <c r="J1410" s="78">
        <v>930019588</v>
      </c>
      <c r="K1410" s="78" t="s">
        <v>3793</v>
      </c>
      <c r="L1410" s="78" t="s">
        <v>28</v>
      </c>
      <c r="M1410" s="78" t="s">
        <v>30</v>
      </c>
      <c r="N1410" s="78" t="s">
        <v>4952</v>
      </c>
      <c r="T1410" s="78" t="s">
        <v>3795</v>
      </c>
      <c r="U1410" s="78">
        <v>6</v>
      </c>
      <c r="V1410" s="78" t="s">
        <v>6871</v>
      </c>
      <c r="W1410" s="22" t="s">
        <v>6872</v>
      </c>
      <c r="X1410" s="25"/>
      <c r="Y1410" s="78">
        <v>2</v>
      </c>
      <c r="Z1410" s="78">
        <v>107</v>
      </c>
      <c r="AA1410" s="78">
        <v>1</v>
      </c>
      <c r="AB1410" s="78">
        <v>1</v>
      </c>
      <c r="AC1410" s="78">
        <v>10</v>
      </c>
      <c r="AE1410" s="74" t="str">
        <f t="shared" ref="AE1410:AE1473" si="483">CONCATENATE($T1410,$B1410)</f>
        <v>b04610018謝東辰</v>
      </c>
      <c r="AF1410" s="74">
        <f t="shared" si="475"/>
        <v>0</v>
      </c>
      <c r="AG1410" s="74">
        <f t="shared" ref="AG1410:AG1473" si="484">IF(OR($R1410="網路報名",$R1410="邀請制"),IF($P1410="是",1,0),0)</f>
        <v>0</v>
      </c>
      <c r="AH1410" s="74">
        <v>-20</v>
      </c>
      <c r="AI1410" s="74">
        <v>-3</v>
      </c>
      <c r="AJ1410" s="74">
        <f t="shared" si="478"/>
        <v>0</v>
      </c>
      <c r="AK1410" s="74">
        <f t="shared" si="479"/>
        <v>0</v>
      </c>
      <c r="AL1410" s="73" t="str">
        <f t="shared" si="480"/>
        <v>系</v>
      </c>
      <c r="AM1410" s="73" t="str">
        <f>IF($F1410="學生",VLOOKUP($H1410,系所名稱!$B$1:$D$122,3,FALSE),"非在校生")</f>
        <v>其他</v>
      </c>
      <c r="AN1410" s="74" t="str">
        <f t="shared" si="481"/>
        <v>其他系所</v>
      </c>
      <c r="AO1410" s="74" t="str">
        <f t="shared" si="482"/>
        <v>其他系所</v>
      </c>
      <c r="AR1410" s="3"/>
    </row>
    <row r="1411" spans="1:44">
      <c r="A1411" s="78" t="s">
        <v>858</v>
      </c>
      <c r="B1411" s="78" t="s">
        <v>859</v>
      </c>
      <c r="C1411" s="78" t="s">
        <v>860</v>
      </c>
      <c r="D1411" s="78" t="s">
        <v>38</v>
      </c>
      <c r="E1411" s="78" t="s">
        <v>861</v>
      </c>
      <c r="F1411" s="78" t="s">
        <v>23</v>
      </c>
      <c r="G1411" s="78" t="s">
        <v>91</v>
      </c>
      <c r="H1411" s="78" t="s">
        <v>862</v>
      </c>
      <c r="I1411" s="78" t="s">
        <v>50</v>
      </c>
      <c r="J1411" s="78">
        <v>989236138</v>
      </c>
      <c r="K1411" s="78" t="s">
        <v>863</v>
      </c>
      <c r="L1411" s="78" t="s">
        <v>28</v>
      </c>
      <c r="M1411" s="78" t="s">
        <v>29</v>
      </c>
      <c r="N1411" s="78">
        <f>IF($R1411="網路報名",IF($P1411="否",1,0),0)</f>
        <v>0</v>
      </c>
      <c r="O1411" s="78">
        <f>IF($R1411="網路報名",IF($P1411="是",1,0),0)</f>
        <v>0</v>
      </c>
      <c r="P1411" s="78" t="s">
        <v>29</v>
      </c>
      <c r="Q1411" s="78"/>
      <c r="R1411" s="78" t="s">
        <v>853</v>
      </c>
      <c r="S1411" s="78"/>
      <c r="T1411" s="78" t="s">
        <v>864</v>
      </c>
      <c r="U1411" s="78">
        <f>IF($R1411="志工",$AC1411*2,IF($R1411="網路報名",$AC1411,0))</f>
        <v>0</v>
      </c>
      <c r="V1411" s="78" t="s">
        <v>5002</v>
      </c>
      <c r="W1411" s="78" t="s">
        <v>5004</v>
      </c>
      <c r="X1411" s="25" t="s">
        <v>778</v>
      </c>
      <c r="Y1411" s="78">
        <v>2</v>
      </c>
      <c r="Z1411" s="78">
        <v>107</v>
      </c>
      <c r="AA1411" s="78">
        <v>1</v>
      </c>
      <c r="AB1411" s="78">
        <v>1</v>
      </c>
      <c r="AC1411" s="78">
        <v>10</v>
      </c>
      <c r="AD1411" s="78"/>
      <c r="AE1411" s="74" t="str">
        <f t="shared" si="483"/>
        <v>r07525035謝東景</v>
      </c>
      <c r="AF1411" s="74">
        <f t="shared" si="475"/>
        <v>0</v>
      </c>
      <c r="AG1411" s="74">
        <f t="shared" si="484"/>
        <v>0</v>
      </c>
      <c r="AH1411" s="74">
        <f t="shared" ref="AH1411:AH1429" si="485">IF(R1411="志工",AC1411*2,IF(AG1411=1,AC1411,0))</f>
        <v>0</v>
      </c>
      <c r="AI1411" s="74">
        <f t="shared" ref="AI1411:AI1429" si="486">IF(AB1411=1,IF(AF1411=1,1,0),0)</f>
        <v>0</v>
      </c>
      <c r="AJ1411" s="74">
        <f t="shared" si="478"/>
        <v>1</v>
      </c>
      <c r="AK1411" s="74">
        <f t="shared" si="479"/>
        <v>0</v>
      </c>
      <c r="AL1411" s="73" t="str">
        <f t="shared" si="480"/>
        <v>所</v>
      </c>
      <c r="AM1411" s="73" t="str">
        <f>IF($F1411="學生",VLOOKUP($H1411,系所名稱!$B$1:$D$122,3,FALSE),"非在校生")</f>
        <v>其他</v>
      </c>
      <c r="AN1411" s="74" t="str">
        <f t="shared" si="481"/>
        <v>其他系所</v>
      </c>
      <c r="AO1411" s="74" t="str">
        <f t="shared" si="482"/>
        <v>其他系所</v>
      </c>
    </row>
    <row r="1412" spans="1:44">
      <c r="A1412" s="78" t="s">
        <v>1514</v>
      </c>
      <c r="B1412" s="78" t="s">
        <v>859</v>
      </c>
      <c r="C1412" s="78" t="s">
        <v>860</v>
      </c>
      <c r="D1412" s="78" t="s">
        <v>38</v>
      </c>
      <c r="E1412" s="78" t="s">
        <v>861</v>
      </c>
      <c r="F1412" s="78" t="s">
        <v>23</v>
      </c>
      <c r="G1412" s="78" t="s">
        <v>91</v>
      </c>
      <c r="H1412" s="78" t="s">
        <v>862</v>
      </c>
      <c r="I1412" s="78" t="s">
        <v>50</v>
      </c>
      <c r="J1412" s="78">
        <v>989236138</v>
      </c>
      <c r="K1412" s="78" t="s">
        <v>1515</v>
      </c>
      <c r="L1412" s="78" t="s">
        <v>28</v>
      </c>
      <c r="M1412" s="78" t="s">
        <v>30</v>
      </c>
      <c r="N1412" s="78">
        <f>IF($R1412="網路報名",IF($P1412="否",1,0),0)</f>
        <v>0</v>
      </c>
      <c r="O1412" s="78">
        <f>IF($R1412="網路報名",IF($P1412="是",1,0),0)</f>
        <v>1</v>
      </c>
      <c r="P1412" s="78" t="s">
        <v>29</v>
      </c>
      <c r="Q1412" s="78"/>
      <c r="R1412" s="78" t="s">
        <v>31</v>
      </c>
      <c r="S1412" s="78" t="s">
        <v>1516</v>
      </c>
      <c r="T1412" s="78" t="s">
        <v>864</v>
      </c>
      <c r="U1412" s="78">
        <f>IF($R1412="志工",$AC1412*2,IF($R1412="網路報名",$AC1412,0))</f>
        <v>10</v>
      </c>
      <c r="V1412" s="78" t="s">
        <v>5002</v>
      </c>
      <c r="W1412" s="78" t="s">
        <v>5004</v>
      </c>
      <c r="X1412" s="25" t="s">
        <v>1285</v>
      </c>
      <c r="Y1412" s="78">
        <v>2</v>
      </c>
      <c r="Z1412" s="78">
        <v>107</v>
      </c>
      <c r="AA1412" s="78">
        <v>1</v>
      </c>
      <c r="AB1412" s="78">
        <v>1</v>
      </c>
      <c r="AC1412" s="78">
        <v>10</v>
      </c>
      <c r="AD1412" s="78" t="s">
        <v>30</v>
      </c>
      <c r="AE1412" s="74" t="str">
        <f t="shared" si="483"/>
        <v>r07525035謝東景</v>
      </c>
      <c r="AF1412" s="74">
        <f t="shared" ref="AF1412:AF1429" si="487">IF($R1412="網路報名",IF($P1412="否",1,0),0)</f>
        <v>0</v>
      </c>
      <c r="AG1412" s="74">
        <f t="shared" si="484"/>
        <v>1</v>
      </c>
      <c r="AH1412" s="74">
        <f t="shared" si="485"/>
        <v>10</v>
      </c>
      <c r="AI1412" s="74">
        <f t="shared" si="486"/>
        <v>0</v>
      </c>
      <c r="AJ1412" s="74">
        <f t="shared" ref="AJ1412:AJ1429" si="488">IF(R1412="現場報名",1,0)</f>
        <v>0</v>
      </c>
      <c r="AK1412" s="74">
        <f t="shared" ref="AK1412:AK1429" si="489">IF(R1412="志工",1,0)</f>
        <v>0</v>
      </c>
      <c r="AL1412" s="73" t="str">
        <f t="shared" si="480"/>
        <v>所</v>
      </c>
      <c r="AM1412" s="73" t="str">
        <f>IF($F1412="學生",VLOOKUP($H1412,系所名稱!$B$1:$D$122,3,FALSE),"非在校生")</f>
        <v>其他</v>
      </c>
      <c r="AN1412" s="74" t="str">
        <f t="shared" si="481"/>
        <v>其他系所</v>
      </c>
      <c r="AO1412" s="74" t="str">
        <f t="shared" si="482"/>
        <v>其他系所</v>
      </c>
    </row>
    <row r="1413" spans="1:44">
      <c r="A1413" s="78" t="s">
        <v>1799</v>
      </c>
      <c r="B1413" s="78" t="s">
        <v>859</v>
      </c>
      <c r="C1413" s="78" t="s">
        <v>860</v>
      </c>
      <c r="D1413" s="78" t="s">
        <v>38</v>
      </c>
      <c r="E1413" s="78" t="s">
        <v>861</v>
      </c>
      <c r="F1413" s="78" t="s">
        <v>23</v>
      </c>
      <c r="G1413" s="78" t="s">
        <v>91</v>
      </c>
      <c r="H1413" s="78" t="s">
        <v>862</v>
      </c>
      <c r="I1413" s="78" t="s">
        <v>50</v>
      </c>
      <c r="J1413" s="78">
        <v>989236138</v>
      </c>
      <c r="K1413" s="78" t="s">
        <v>1515</v>
      </c>
      <c r="L1413" s="78" t="s">
        <v>28</v>
      </c>
      <c r="M1413" s="78" t="s">
        <v>30</v>
      </c>
      <c r="N1413" s="78">
        <f>IF($R1413="網路報名",IF($P1413="否",1,0),0)</f>
        <v>0</v>
      </c>
      <c r="O1413" s="78">
        <f>IF($R1413="網路報名",IF($P1413="是",1,0),0)</f>
        <v>1</v>
      </c>
      <c r="P1413" s="78" t="s">
        <v>29</v>
      </c>
      <c r="Q1413" s="78"/>
      <c r="R1413" s="78" t="s">
        <v>31</v>
      </c>
      <c r="S1413" s="78" t="s">
        <v>1516</v>
      </c>
      <c r="T1413" s="78" t="s">
        <v>864</v>
      </c>
      <c r="U1413" s="78">
        <f>IF($R1413="志工",$AC1413*2,IF($R1413="網路報名",$AC1413,0))</f>
        <v>10</v>
      </c>
      <c r="V1413" s="78" t="s">
        <v>5002</v>
      </c>
      <c r="W1413" s="78" t="s">
        <v>5004</v>
      </c>
      <c r="X1413" s="25" t="s">
        <v>1567</v>
      </c>
      <c r="Y1413" s="78">
        <v>2</v>
      </c>
      <c r="Z1413" s="78">
        <v>107</v>
      </c>
      <c r="AA1413" s="78">
        <v>1</v>
      </c>
      <c r="AB1413" s="78">
        <v>1</v>
      </c>
      <c r="AC1413" s="78">
        <v>10</v>
      </c>
      <c r="AD1413" s="78"/>
      <c r="AE1413" s="74" t="str">
        <f t="shared" si="483"/>
        <v>r07525035謝東景</v>
      </c>
      <c r="AF1413" s="74">
        <f t="shared" si="487"/>
        <v>0</v>
      </c>
      <c r="AG1413" s="74">
        <f t="shared" si="484"/>
        <v>1</v>
      </c>
      <c r="AH1413" s="74">
        <f t="shared" si="485"/>
        <v>10</v>
      </c>
      <c r="AI1413" s="74">
        <f t="shared" si="486"/>
        <v>0</v>
      </c>
      <c r="AJ1413" s="74">
        <f t="shared" si="488"/>
        <v>0</v>
      </c>
      <c r="AK1413" s="74">
        <f t="shared" si="489"/>
        <v>0</v>
      </c>
      <c r="AL1413" s="73" t="str">
        <f t="shared" si="480"/>
        <v>所</v>
      </c>
      <c r="AM1413" s="73" t="str">
        <f>IF($F1413="學生",VLOOKUP($H1413,系所名稱!$B$1:$D$122,3,FALSE),"非在校生")</f>
        <v>其他</v>
      </c>
      <c r="AN1413" s="74" t="str">
        <f t="shared" si="481"/>
        <v>其他系所</v>
      </c>
      <c r="AO1413" s="74" t="str">
        <f t="shared" si="482"/>
        <v>其他系所</v>
      </c>
    </row>
    <row r="1414" spans="1:44">
      <c r="A1414" s="78" t="s">
        <v>3796</v>
      </c>
      <c r="B1414" s="78" t="s">
        <v>859</v>
      </c>
      <c r="C1414" s="78" t="s">
        <v>860</v>
      </c>
      <c r="D1414" s="78" t="s">
        <v>38</v>
      </c>
      <c r="E1414" s="78" t="s">
        <v>861</v>
      </c>
      <c r="F1414" s="78" t="s">
        <v>23</v>
      </c>
      <c r="G1414" s="78" t="s">
        <v>91</v>
      </c>
      <c r="H1414" s="78" t="s">
        <v>862</v>
      </c>
      <c r="I1414" s="78" t="s">
        <v>50</v>
      </c>
      <c r="J1414" s="78">
        <v>989236138</v>
      </c>
      <c r="K1414" s="78" t="s">
        <v>1515</v>
      </c>
      <c r="L1414" s="78" t="s">
        <v>28</v>
      </c>
      <c r="M1414" s="78" t="s">
        <v>29</v>
      </c>
      <c r="N1414" s="78">
        <f>IF($R1414="網路報名",IF($P1414="否",1,0),0)</f>
        <v>0</v>
      </c>
      <c r="O1414" s="78">
        <f>IF($R1414="網路報名",IF($P1414="是",1,0),0)</f>
        <v>1</v>
      </c>
      <c r="P1414" s="78" t="s">
        <v>29</v>
      </c>
      <c r="Q1414" s="78"/>
      <c r="R1414" s="78" t="s">
        <v>31</v>
      </c>
      <c r="S1414" s="78" t="s">
        <v>1516</v>
      </c>
      <c r="T1414" s="78" t="s">
        <v>864</v>
      </c>
      <c r="U1414" s="78">
        <f>IF($R1414="志工",$AC1414*2,IF($R1414="網路報名",$AC1414,0))</f>
        <v>10</v>
      </c>
      <c r="V1414" s="78" t="s">
        <v>5002</v>
      </c>
      <c r="W1414" s="78" t="s">
        <v>5004</v>
      </c>
      <c r="X1414" s="25" t="s">
        <v>3481</v>
      </c>
      <c r="Y1414" s="78">
        <v>2</v>
      </c>
      <c r="Z1414" s="78">
        <v>107</v>
      </c>
      <c r="AA1414" s="78">
        <v>1</v>
      </c>
      <c r="AB1414" s="78">
        <v>1</v>
      </c>
      <c r="AC1414" s="78">
        <v>10</v>
      </c>
      <c r="AD1414" s="78" t="s">
        <v>2781</v>
      </c>
      <c r="AE1414" s="74" t="str">
        <f t="shared" si="483"/>
        <v>r07525035謝東景</v>
      </c>
      <c r="AF1414" s="74">
        <f t="shared" si="487"/>
        <v>0</v>
      </c>
      <c r="AG1414" s="74">
        <f t="shared" si="484"/>
        <v>1</v>
      </c>
      <c r="AH1414" s="74">
        <f t="shared" si="485"/>
        <v>10</v>
      </c>
      <c r="AI1414" s="74">
        <f t="shared" si="486"/>
        <v>0</v>
      </c>
      <c r="AJ1414" s="74">
        <f t="shared" si="488"/>
        <v>0</v>
      </c>
      <c r="AK1414" s="74">
        <f t="shared" si="489"/>
        <v>0</v>
      </c>
      <c r="AL1414" s="73" t="str">
        <f t="shared" si="480"/>
        <v>所</v>
      </c>
      <c r="AM1414" s="73" t="str">
        <f>IF($F1414="學生",VLOOKUP($H1414,系所名稱!$B$1:$D$122,3,FALSE),"非在校生")</f>
        <v>其他</v>
      </c>
      <c r="AN1414" s="74" t="str">
        <f t="shared" si="481"/>
        <v>其他系所</v>
      </c>
      <c r="AO1414" s="74" t="str">
        <f t="shared" si="482"/>
        <v>其他系所</v>
      </c>
    </row>
    <row r="1415" spans="1:44">
      <c r="A1415" s="78" t="s">
        <v>1633</v>
      </c>
      <c r="B1415" s="78" t="s">
        <v>1634</v>
      </c>
      <c r="C1415" s="78" t="s">
        <v>1635</v>
      </c>
      <c r="D1415" s="78" t="s">
        <v>38</v>
      </c>
      <c r="E1415" s="78" t="s">
        <v>1636</v>
      </c>
      <c r="F1415" s="78" t="s">
        <v>23</v>
      </c>
      <c r="G1415" s="78" t="s">
        <v>24</v>
      </c>
      <c r="H1415" s="78" t="s">
        <v>49</v>
      </c>
      <c r="I1415" s="78" t="s">
        <v>50</v>
      </c>
      <c r="J1415" s="78">
        <v>986127492</v>
      </c>
      <c r="K1415" s="78" t="s">
        <v>1637</v>
      </c>
      <c r="L1415" s="78" t="s">
        <v>28</v>
      </c>
      <c r="M1415" s="78" t="s">
        <v>30</v>
      </c>
      <c r="N1415" s="78">
        <f>IF($R1415="網路報名",IF($P1415="否",1,0),0)</f>
        <v>1</v>
      </c>
      <c r="O1415" s="78">
        <f>IF($R1415="網路報名",IF($P1415="是",1,0),0)</f>
        <v>0</v>
      </c>
      <c r="P1415" s="78" t="s">
        <v>30</v>
      </c>
      <c r="Q1415" s="78"/>
      <c r="R1415" s="78" t="s">
        <v>31</v>
      </c>
      <c r="S1415" s="78" t="s">
        <v>738</v>
      </c>
      <c r="T1415" s="78" t="s">
        <v>1638</v>
      </c>
      <c r="U1415" s="78">
        <f>IF($R1415="志工",$AC1415*2,IF($R1415="網路報名",$AC1415,0))</f>
        <v>10</v>
      </c>
      <c r="V1415" s="78" t="s">
        <v>5002</v>
      </c>
      <c r="W1415" s="78" t="s">
        <v>5004</v>
      </c>
      <c r="X1415" s="25" t="s">
        <v>1567</v>
      </c>
      <c r="Y1415" s="78">
        <v>2</v>
      </c>
      <c r="Z1415" s="78">
        <v>107</v>
      </c>
      <c r="AA1415" s="78">
        <v>1</v>
      </c>
      <c r="AB1415" s="78">
        <v>1</v>
      </c>
      <c r="AC1415" s="78">
        <v>10</v>
      </c>
      <c r="AD1415" s="78"/>
      <c r="AE1415" s="74" t="str">
        <f t="shared" si="483"/>
        <v>r07725028謝威廷</v>
      </c>
      <c r="AF1415" s="74">
        <f t="shared" si="487"/>
        <v>1</v>
      </c>
      <c r="AG1415" s="74">
        <f t="shared" si="484"/>
        <v>0</v>
      </c>
      <c r="AH1415" s="74">
        <f t="shared" si="485"/>
        <v>0</v>
      </c>
      <c r="AI1415" s="74">
        <f t="shared" si="486"/>
        <v>1</v>
      </c>
      <c r="AJ1415" s="74">
        <f t="shared" si="488"/>
        <v>0</v>
      </c>
      <c r="AK1415" s="74">
        <f t="shared" si="489"/>
        <v>0</v>
      </c>
      <c r="AL1415" s="73" t="str">
        <f t="shared" si="480"/>
        <v>所</v>
      </c>
      <c r="AM1415" s="73" t="str">
        <f>IF($F1415="學生",VLOOKUP($H1415,系所名稱!$B$1:$D$122,3,FALSE),"非在校生")</f>
        <v>資管</v>
      </c>
      <c r="AN1415" s="74" t="str">
        <f t="shared" si="481"/>
        <v>資管所</v>
      </c>
      <c r="AO1415" s="74" t="str">
        <f t="shared" si="482"/>
        <v>資管所</v>
      </c>
    </row>
    <row r="1416" spans="1:44">
      <c r="A1416" s="78" t="s">
        <v>5646</v>
      </c>
      <c r="B1416" s="78" t="s">
        <v>5647</v>
      </c>
      <c r="C1416" s="78" t="s">
        <v>5648</v>
      </c>
      <c r="D1416" s="78" t="s">
        <v>21</v>
      </c>
      <c r="E1416" s="78" t="s">
        <v>5649</v>
      </c>
      <c r="F1416" s="78" t="s">
        <v>23</v>
      </c>
      <c r="G1416" s="78" t="s">
        <v>24</v>
      </c>
      <c r="H1416" s="78" t="s">
        <v>49</v>
      </c>
      <c r="I1416" s="78" t="s">
        <v>41</v>
      </c>
      <c r="J1416" s="78">
        <v>925628666</v>
      </c>
      <c r="K1416" s="78" t="s">
        <v>5650</v>
      </c>
      <c r="L1416" s="78" t="s">
        <v>28</v>
      </c>
      <c r="M1416" s="78" t="s">
        <v>29</v>
      </c>
      <c r="N1416" s="78" t="s">
        <v>4952</v>
      </c>
      <c r="O1416" s="78"/>
      <c r="P1416" s="78" t="s">
        <v>29</v>
      </c>
      <c r="Q1416" s="78"/>
      <c r="R1416" s="78" t="s">
        <v>5385</v>
      </c>
      <c r="S1416" s="78" t="s">
        <v>738</v>
      </c>
      <c r="T1416" s="78" t="s">
        <v>5651</v>
      </c>
      <c r="U1416" s="78">
        <v>6</v>
      </c>
      <c r="V1416" s="78" t="s">
        <v>5386</v>
      </c>
      <c r="W1416" s="78" t="s">
        <v>5387</v>
      </c>
      <c r="X1416" s="25" t="s">
        <v>5388</v>
      </c>
      <c r="Y1416" s="78">
        <v>2</v>
      </c>
      <c r="Z1416" s="78">
        <v>107</v>
      </c>
      <c r="AA1416" s="78">
        <v>1</v>
      </c>
      <c r="AB1416" s="78">
        <v>1</v>
      </c>
      <c r="AC1416" s="78">
        <v>10</v>
      </c>
      <c r="AD1416" s="78" t="s">
        <v>29</v>
      </c>
      <c r="AE1416" s="74" t="str">
        <f t="shared" si="483"/>
        <v>b04705038謝涵如</v>
      </c>
      <c r="AF1416" s="74">
        <f t="shared" si="487"/>
        <v>0</v>
      </c>
      <c r="AG1416" s="74">
        <f t="shared" si="484"/>
        <v>1</v>
      </c>
      <c r="AH1416" s="74">
        <f t="shared" si="485"/>
        <v>10</v>
      </c>
      <c r="AI1416" s="74">
        <f t="shared" si="486"/>
        <v>0</v>
      </c>
      <c r="AJ1416" s="74">
        <f t="shared" si="488"/>
        <v>0</v>
      </c>
      <c r="AK1416" s="74">
        <f t="shared" si="489"/>
        <v>0</v>
      </c>
      <c r="AL1416" s="73" t="str">
        <f t="shared" si="480"/>
        <v>系</v>
      </c>
      <c r="AM1416" s="73" t="str">
        <f>IF($F1416="學生",VLOOKUP($H1416,系所名稱!$B$1:$D$122,3,FALSE),"非在校生")</f>
        <v>資管</v>
      </c>
      <c r="AN1416" s="74" t="str">
        <f t="shared" si="481"/>
        <v>資管系</v>
      </c>
      <c r="AO1416" s="74" t="str">
        <f t="shared" si="482"/>
        <v>資管系</v>
      </c>
    </row>
    <row r="1417" spans="1:44">
      <c r="A1417" s="78" t="s">
        <v>1011</v>
      </c>
      <c r="B1417" s="78" t="s">
        <v>1012</v>
      </c>
      <c r="C1417" s="78" t="s">
        <v>1013</v>
      </c>
      <c r="D1417" s="78" t="s">
        <v>21</v>
      </c>
      <c r="E1417" s="78" t="s">
        <v>1014</v>
      </c>
      <c r="F1417" s="78" t="s">
        <v>23</v>
      </c>
      <c r="G1417" s="78" t="s">
        <v>137</v>
      </c>
      <c r="H1417" s="78" t="s">
        <v>1015</v>
      </c>
      <c r="I1417" s="78" t="s">
        <v>41</v>
      </c>
      <c r="J1417" s="78">
        <v>978265223</v>
      </c>
      <c r="K1417" s="78" t="s">
        <v>1016</v>
      </c>
      <c r="L1417" s="78" t="s">
        <v>28</v>
      </c>
      <c r="M1417" s="78" t="s">
        <v>30</v>
      </c>
      <c r="N1417" s="78">
        <f>IF($R1417="網路報名",IF($P1417="否",1,0),0)</f>
        <v>0</v>
      </c>
      <c r="O1417" s="78">
        <f>IF($R1417="網路報名",IF($P1417="是",1,0),0)</f>
        <v>1</v>
      </c>
      <c r="P1417" s="78" t="s">
        <v>29</v>
      </c>
      <c r="Q1417" s="78"/>
      <c r="R1417" s="78" t="s">
        <v>921</v>
      </c>
      <c r="S1417" s="78" t="s">
        <v>1017</v>
      </c>
      <c r="T1417" s="78" t="s">
        <v>1018</v>
      </c>
      <c r="U1417" s="78">
        <f>IF($R1417="志工",$AC1417*2,IF($R1417="網路報名",$AC1417,0))</f>
        <v>10</v>
      </c>
      <c r="V1417" s="78" t="s">
        <v>5002</v>
      </c>
      <c r="W1417" s="78" t="s">
        <v>5004</v>
      </c>
      <c r="X1417" s="25" t="s">
        <v>923</v>
      </c>
      <c r="Y1417" s="78">
        <v>2</v>
      </c>
      <c r="Z1417" s="78">
        <v>107</v>
      </c>
      <c r="AA1417" s="78">
        <v>1</v>
      </c>
      <c r="AB1417" s="78">
        <v>1</v>
      </c>
      <c r="AC1417" s="78">
        <v>10</v>
      </c>
      <c r="AD1417" s="78" t="s">
        <v>29</v>
      </c>
      <c r="AE1417" s="74" t="str">
        <f t="shared" si="483"/>
        <v>b04305045謝維容</v>
      </c>
      <c r="AF1417" s="74">
        <f t="shared" si="487"/>
        <v>0</v>
      </c>
      <c r="AG1417" s="74">
        <f t="shared" si="484"/>
        <v>1</v>
      </c>
      <c r="AH1417" s="74">
        <f t="shared" si="485"/>
        <v>10</v>
      </c>
      <c r="AI1417" s="74">
        <f t="shared" si="486"/>
        <v>0</v>
      </c>
      <c r="AJ1417" s="74">
        <f t="shared" si="488"/>
        <v>0</v>
      </c>
      <c r="AK1417" s="74">
        <f t="shared" si="489"/>
        <v>0</v>
      </c>
      <c r="AL1417" s="73" t="str">
        <f t="shared" si="480"/>
        <v>系</v>
      </c>
      <c r="AM1417" s="73" t="str">
        <f>IF($F1417="學生",VLOOKUP($H1417,系所名稱!$B$1:$D$122,3,FALSE),"非在校生")</f>
        <v>其他</v>
      </c>
      <c r="AN1417" s="74" t="str">
        <f t="shared" si="481"/>
        <v>其他系所</v>
      </c>
      <c r="AO1417" s="74" t="str">
        <f t="shared" si="482"/>
        <v>其他系所</v>
      </c>
    </row>
    <row r="1418" spans="1:44">
      <c r="A1418" s="78" t="s">
        <v>3238</v>
      </c>
      <c r="B1418" s="78" t="s">
        <v>1012</v>
      </c>
      <c r="C1418" s="78" t="s">
        <v>1013</v>
      </c>
      <c r="D1418" s="78" t="s">
        <v>21</v>
      </c>
      <c r="E1418" s="78" t="s">
        <v>1014</v>
      </c>
      <c r="F1418" s="78" t="s">
        <v>23</v>
      </c>
      <c r="G1418" s="78" t="s">
        <v>137</v>
      </c>
      <c r="H1418" s="78" t="s">
        <v>1015</v>
      </c>
      <c r="I1418" s="78" t="s">
        <v>41</v>
      </c>
      <c r="J1418" s="78">
        <v>229356827</v>
      </c>
      <c r="K1418" s="78"/>
      <c r="L1418" s="78" t="s">
        <v>28</v>
      </c>
      <c r="M1418" s="78" t="s">
        <v>29</v>
      </c>
      <c r="N1418" s="78">
        <f>IF($R1418="網路報名",IF($P1418="否",1,0),0)</f>
        <v>0</v>
      </c>
      <c r="O1418" s="78">
        <f>IF($R1418="網路報名",IF($P1418="是",1,0),0)</f>
        <v>0</v>
      </c>
      <c r="P1418" s="78" t="s">
        <v>29</v>
      </c>
      <c r="Q1418" s="78"/>
      <c r="R1418" s="78" t="s">
        <v>1045</v>
      </c>
      <c r="S1418" s="78"/>
      <c r="T1418" s="78" t="s">
        <v>1018</v>
      </c>
      <c r="U1418" s="78">
        <f>IF($R1418="志工",$AC1418*2,IF($R1418="網路報名",$AC1418,0))</f>
        <v>0</v>
      </c>
      <c r="V1418" s="78" t="s">
        <v>5002</v>
      </c>
      <c r="W1418" s="78" t="s">
        <v>5004</v>
      </c>
      <c r="X1418" s="25" t="s">
        <v>3292</v>
      </c>
      <c r="Y1418" s="78">
        <v>2</v>
      </c>
      <c r="Z1418" s="78">
        <v>107</v>
      </c>
      <c r="AA1418" s="78">
        <v>1</v>
      </c>
      <c r="AB1418" s="78">
        <v>1</v>
      </c>
      <c r="AC1418" s="78">
        <v>10</v>
      </c>
      <c r="AD1418" s="78"/>
      <c r="AE1418" s="74" t="str">
        <f t="shared" si="483"/>
        <v>b04305045謝維容</v>
      </c>
      <c r="AF1418" s="74">
        <f t="shared" si="487"/>
        <v>0</v>
      </c>
      <c r="AG1418" s="74">
        <f t="shared" si="484"/>
        <v>0</v>
      </c>
      <c r="AH1418" s="74">
        <f t="shared" si="485"/>
        <v>0</v>
      </c>
      <c r="AI1418" s="74">
        <f t="shared" si="486"/>
        <v>0</v>
      </c>
      <c r="AJ1418" s="74">
        <f t="shared" si="488"/>
        <v>1</v>
      </c>
      <c r="AK1418" s="74">
        <f t="shared" si="489"/>
        <v>0</v>
      </c>
      <c r="AL1418" s="73" t="str">
        <f t="shared" si="480"/>
        <v>系</v>
      </c>
      <c r="AM1418" s="73" t="str">
        <f>IF($F1418="學生",VLOOKUP($H1418,系所名稱!$B$1:$D$122,3,FALSE),"非在校生")</f>
        <v>其他</v>
      </c>
      <c r="AN1418" s="74" t="str">
        <f t="shared" si="481"/>
        <v>其他系所</v>
      </c>
      <c r="AO1418" s="74" t="str">
        <f t="shared" si="482"/>
        <v>其他系所</v>
      </c>
    </row>
    <row r="1419" spans="1:44">
      <c r="A1419" s="78" t="s">
        <v>6445</v>
      </c>
      <c r="B1419" s="78" t="s">
        <v>6446</v>
      </c>
      <c r="C1419" s="78" t="s">
        <v>6447</v>
      </c>
      <c r="D1419" s="78" t="s">
        <v>21</v>
      </c>
      <c r="E1419" s="78" t="s">
        <v>1126</v>
      </c>
      <c r="F1419" s="78" t="s">
        <v>177</v>
      </c>
      <c r="G1419" s="78"/>
      <c r="H1419" s="78"/>
      <c r="I1419" s="78" t="s">
        <v>23</v>
      </c>
      <c r="J1419" s="78">
        <v>955165183</v>
      </c>
      <c r="K1419" s="78" t="s">
        <v>6448</v>
      </c>
      <c r="L1419" s="78" t="s">
        <v>28</v>
      </c>
      <c r="M1419" s="78" t="s">
        <v>30</v>
      </c>
      <c r="N1419" s="78" t="s">
        <v>4952</v>
      </c>
      <c r="O1419" s="78"/>
      <c r="P1419" s="78" t="s">
        <v>29</v>
      </c>
      <c r="Q1419" s="78"/>
      <c r="R1419" s="78" t="s">
        <v>5919</v>
      </c>
      <c r="S1419" s="78" t="s">
        <v>6449</v>
      </c>
      <c r="T1419" s="78" t="s">
        <v>6450</v>
      </c>
      <c r="U1419" s="78">
        <v>6</v>
      </c>
      <c r="V1419" s="78" t="s">
        <v>5002</v>
      </c>
      <c r="W1419" s="78" t="s">
        <v>6687</v>
      </c>
      <c r="X1419" s="25" t="s">
        <v>6700</v>
      </c>
      <c r="Y1419" s="78">
        <v>2</v>
      </c>
      <c r="Z1419" s="78">
        <v>107</v>
      </c>
      <c r="AA1419" s="78">
        <v>1</v>
      </c>
      <c r="AB1419" s="78">
        <v>1</v>
      </c>
      <c r="AC1419" s="78">
        <v>10</v>
      </c>
      <c r="AD1419" s="78" t="s">
        <v>30</v>
      </c>
      <c r="AE1419" s="74" t="str">
        <f t="shared" si="483"/>
        <v>gglove0108謝綺</v>
      </c>
      <c r="AF1419" s="74">
        <f t="shared" si="487"/>
        <v>0</v>
      </c>
      <c r="AG1419" s="74">
        <f t="shared" si="484"/>
        <v>1</v>
      </c>
      <c r="AH1419" s="74">
        <f t="shared" si="485"/>
        <v>10</v>
      </c>
      <c r="AI1419" s="74">
        <f t="shared" si="486"/>
        <v>0</v>
      </c>
      <c r="AJ1419" s="74">
        <f t="shared" si="488"/>
        <v>0</v>
      </c>
      <c r="AK1419" s="74">
        <f t="shared" si="489"/>
        <v>0</v>
      </c>
      <c r="AL1419" s="73" t="str">
        <f t="shared" si="480"/>
        <v>其他</v>
      </c>
      <c r="AM1419" s="73" t="str">
        <f>IF($F1419="學生",VLOOKUP($H1419,系所名稱!$B$1:$D$122,3,FALSE),"非在校生")</f>
        <v>非在校生</v>
      </c>
      <c r="AN1419" s="74" t="str">
        <f t="shared" si="481"/>
        <v>其他</v>
      </c>
      <c r="AO1419" s="74" t="str">
        <f t="shared" si="482"/>
        <v>其他</v>
      </c>
    </row>
    <row r="1420" spans="1:44">
      <c r="A1420" s="78" t="s">
        <v>1825</v>
      </c>
      <c r="B1420" s="78" t="s">
        <v>1956</v>
      </c>
      <c r="C1420" s="78" t="s">
        <v>1957</v>
      </c>
      <c r="D1420" s="78" t="s">
        <v>21</v>
      </c>
      <c r="E1420" s="78" t="s">
        <v>1958</v>
      </c>
      <c r="F1420" s="78" t="s">
        <v>23</v>
      </c>
      <c r="G1420" s="78" t="s">
        <v>91</v>
      </c>
      <c r="H1420" s="78" t="s">
        <v>1476</v>
      </c>
      <c r="I1420" s="78" t="s">
        <v>50</v>
      </c>
      <c r="J1420" s="78">
        <v>937850524</v>
      </c>
      <c r="K1420" s="78" t="s">
        <v>1959</v>
      </c>
      <c r="L1420" s="78" t="s">
        <v>28</v>
      </c>
      <c r="M1420" s="78" t="s">
        <v>29</v>
      </c>
      <c r="N1420" s="78">
        <f>IF($R1420="網路報名",IF($P1420="否",1,0),0)</f>
        <v>0</v>
      </c>
      <c r="O1420" s="78">
        <f>IF($R1420="網路報名",IF($P1420="是",1,0),0)</f>
        <v>0</v>
      </c>
      <c r="P1420" s="78" t="s">
        <v>29</v>
      </c>
      <c r="Q1420" s="78"/>
      <c r="R1420" s="78" t="s">
        <v>216</v>
      </c>
      <c r="S1420" s="78"/>
      <c r="T1420" s="78" t="s">
        <v>1960</v>
      </c>
      <c r="U1420" s="78">
        <f>IF($R1420="志工",$AC1420*2,IF($R1420="網路報名",$AC1420,0))</f>
        <v>0</v>
      </c>
      <c r="V1420" s="78" t="s">
        <v>5002</v>
      </c>
      <c r="W1420" s="78" t="s">
        <v>5004</v>
      </c>
      <c r="X1420" s="25" t="s">
        <v>1567</v>
      </c>
      <c r="Y1420" s="78">
        <v>2</v>
      </c>
      <c r="Z1420" s="78">
        <v>107</v>
      </c>
      <c r="AA1420" s="78">
        <v>1</v>
      </c>
      <c r="AB1420" s="78">
        <v>1</v>
      </c>
      <c r="AC1420" s="78">
        <v>10</v>
      </c>
      <c r="AD1420" s="78"/>
      <c r="AE1420" s="74" t="str">
        <f t="shared" si="483"/>
        <v>r07546013鍾  晴</v>
      </c>
      <c r="AF1420" s="74">
        <f t="shared" si="487"/>
        <v>0</v>
      </c>
      <c r="AG1420" s="74">
        <f t="shared" si="484"/>
        <v>0</v>
      </c>
      <c r="AH1420" s="74">
        <f t="shared" si="485"/>
        <v>0</v>
      </c>
      <c r="AI1420" s="74">
        <f t="shared" si="486"/>
        <v>0</v>
      </c>
      <c r="AJ1420" s="74">
        <f t="shared" si="488"/>
        <v>1</v>
      </c>
      <c r="AK1420" s="74">
        <f t="shared" si="489"/>
        <v>0</v>
      </c>
      <c r="AL1420" s="73" t="str">
        <f t="shared" si="480"/>
        <v>所</v>
      </c>
      <c r="AM1420" s="73" t="str">
        <f>IF($F1420="學生",VLOOKUP($H1420,系所名稱!$B$1:$D$122,3,FALSE),"非在校生")</f>
        <v>其他</v>
      </c>
      <c r="AN1420" s="74" t="str">
        <f t="shared" si="481"/>
        <v>其他系所</v>
      </c>
      <c r="AO1420" s="74" t="str">
        <f t="shared" si="482"/>
        <v>其他系所</v>
      </c>
    </row>
    <row r="1421" spans="1:44">
      <c r="A1421" s="78" t="s">
        <v>2078</v>
      </c>
      <c r="B1421" s="78" t="s">
        <v>2079</v>
      </c>
      <c r="C1421" s="78" t="s">
        <v>2080</v>
      </c>
      <c r="D1421" s="78" t="s">
        <v>21</v>
      </c>
      <c r="E1421" s="78" t="s">
        <v>2081</v>
      </c>
      <c r="F1421" s="78" t="s">
        <v>23</v>
      </c>
      <c r="G1421" s="78" t="s">
        <v>24</v>
      </c>
      <c r="H1421" s="78" t="s">
        <v>40</v>
      </c>
      <c r="I1421" s="78" t="s">
        <v>41</v>
      </c>
      <c r="J1421" s="78">
        <v>936725561</v>
      </c>
      <c r="K1421" s="78" t="s">
        <v>2082</v>
      </c>
      <c r="L1421" s="78" t="s">
        <v>28</v>
      </c>
      <c r="M1421" s="78" t="s">
        <v>30</v>
      </c>
      <c r="N1421" s="78">
        <f>IF($R1421="網路報名",IF($P1421="否",1,0),0)</f>
        <v>1</v>
      </c>
      <c r="O1421" s="78">
        <f>IF($R1421="網路報名",IF($P1421="是",1,0),0)</f>
        <v>0</v>
      </c>
      <c r="P1421" s="78" t="s">
        <v>30</v>
      </c>
      <c r="Q1421" s="78"/>
      <c r="R1421" s="78" t="s">
        <v>2021</v>
      </c>
      <c r="S1421" s="78" t="s">
        <v>2083</v>
      </c>
      <c r="T1421" s="78" t="s">
        <v>2084</v>
      </c>
      <c r="U1421" s="78">
        <f>IF($R1421="志工",$AC1421*2,IF($R1421="網路報名",$AC1421,0))</f>
        <v>10</v>
      </c>
      <c r="V1421" s="78" t="s">
        <v>5002</v>
      </c>
      <c r="W1421" s="78" t="s">
        <v>5004</v>
      </c>
      <c r="X1421" s="25" t="s">
        <v>1996</v>
      </c>
      <c r="Y1421" s="78">
        <v>2</v>
      </c>
      <c r="Z1421" s="78">
        <v>107</v>
      </c>
      <c r="AA1421" s="78">
        <v>1</v>
      </c>
      <c r="AB1421" s="78">
        <v>1</v>
      </c>
      <c r="AC1421" s="78">
        <v>10</v>
      </c>
      <c r="AD1421" s="78" t="s">
        <v>30</v>
      </c>
      <c r="AE1421" s="74" t="str">
        <f t="shared" si="483"/>
        <v>b07704097鍾侑芸</v>
      </c>
      <c r="AF1421" s="74">
        <f t="shared" si="487"/>
        <v>1</v>
      </c>
      <c r="AG1421" s="74">
        <f t="shared" si="484"/>
        <v>0</v>
      </c>
      <c r="AH1421" s="74">
        <f t="shared" si="485"/>
        <v>0</v>
      </c>
      <c r="AI1421" s="74">
        <f t="shared" si="486"/>
        <v>1</v>
      </c>
      <c r="AJ1421" s="74">
        <f t="shared" si="488"/>
        <v>0</v>
      </c>
      <c r="AK1421" s="74">
        <f t="shared" si="489"/>
        <v>0</v>
      </c>
      <c r="AL1421" s="73" t="str">
        <f t="shared" si="480"/>
        <v>系</v>
      </c>
      <c r="AM1421" s="73" t="str">
        <f>IF($F1421="學生",VLOOKUP($H1421,系所名稱!$B$1:$D$122,3,FALSE),"非在校生")</f>
        <v>國企</v>
      </c>
      <c r="AN1421" s="74" t="str">
        <f t="shared" si="481"/>
        <v>國企系</v>
      </c>
      <c r="AO1421" s="74" t="str">
        <f t="shared" si="482"/>
        <v>國企系</v>
      </c>
    </row>
    <row r="1422" spans="1:44">
      <c r="A1422" s="78" t="s">
        <v>5715</v>
      </c>
      <c r="B1422" s="78" t="s">
        <v>2079</v>
      </c>
      <c r="C1422" s="78" t="s">
        <v>2080</v>
      </c>
      <c r="D1422" s="78" t="s">
        <v>21</v>
      </c>
      <c r="E1422" s="78" t="s">
        <v>2081</v>
      </c>
      <c r="F1422" s="78" t="s">
        <v>23</v>
      </c>
      <c r="G1422" s="78" t="s">
        <v>24</v>
      </c>
      <c r="H1422" s="78" t="s">
        <v>40</v>
      </c>
      <c r="I1422" s="78" t="s">
        <v>41</v>
      </c>
      <c r="J1422" s="78">
        <v>936725561</v>
      </c>
      <c r="K1422" s="78" t="s">
        <v>2082</v>
      </c>
      <c r="L1422" s="78" t="s">
        <v>28</v>
      </c>
      <c r="M1422" s="78" t="s">
        <v>30</v>
      </c>
      <c r="N1422" s="78" t="s">
        <v>4952</v>
      </c>
      <c r="O1422" s="78"/>
      <c r="P1422" s="78" t="s">
        <v>29</v>
      </c>
      <c r="Q1422" s="78"/>
      <c r="R1422" s="78" t="s">
        <v>5706</v>
      </c>
      <c r="S1422" s="78" t="s">
        <v>2257</v>
      </c>
      <c r="T1422" s="78" t="s">
        <v>2084</v>
      </c>
      <c r="U1422" s="78">
        <v>6</v>
      </c>
      <c r="V1422" s="78" t="s">
        <v>5708</v>
      </c>
      <c r="W1422" s="78" t="s">
        <v>5709</v>
      </c>
      <c r="X1422" s="25" t="s">
        <v>5710</v>
      </c>
      <c r="Y1422" s="78">
        <v>2</v>
      </c>
      <c r="Z1422" s="78">
        <v>107</v>
      </c>
      <c r="AA1422" s="78">
        <v>1</v>
      </c>
      <c r="AB1422" s="78">
        <v>1</v>
      </c>
      <c r="AC1422" s="78">
        <v>10</v>
      </c>
      <c r="AD1422" s="78" t="s">
        <v>30</v>
      </c>
      <c r="AE1422" s="74" t="str">
        <f t="shared" si="483"/>
        <v>b07704097鍾侑芸</v>
      </c>
      <c r="AF1422" s="74">
        <f t="shared" si="487"/>
        <v>0</v>
      </c>
      <c r="AG1422" s="74">
        <f t="shared" si="484"/>
        <v>1</v>
      </c>
      <c r="AH1422" s="74">
        <f t="shared" si="485"/>
        <v>10</v>
      </c>
      <c r="AI1422" s="74">
        <f t="shared" si="486"/>
        <v>0</v>
      </c>
      <c r="AJ1422" s="74">
        <f t="shared" si="488"/>
        <v>0</v>
      </c>
      <c r="AK1422" s="74">
        <f t="shared" si="489"/>
        <v>0</v>
      </c>
      <c r="AL1422" s="73" t="str">
        <f t="shared" si="480"/>
        <v>系</v>
      </c>
      <c r="AM1422" s="73" t="str">
        <f>IF($F1422="學生",VLOOKUP($H1422,系所名稱!$B$1:$D$122,3,FALSE),"非在校生")</f>
        <v>國企</v>
      </c>
      <c r="AN1422" s="74" t="str">
        <f t="shared" si="481"/>
        <v>國企系</v>
      </c>
      <c r="AO1422" s="74" t="str">
        <f t="shared" si="482"/>
        <v>國企系</v>
      </c>
    </row>
    <row r="1423" spans="1:44">
      <c r="A1423" s="78" t="s">
        <v>5873</v>
      </c>
      <c r="B1423" s="78" t="s">
        <v>2079</v>
      </c>
      <c r="C1423" s="78" t="s">
        <v>2080</v>
      </c>
      <c r="D1423" s="78" t="s">
        <v>21</v>
      </c>
      <c r="E1423" s="78" t="s">
        <v>2081</v>
      </c>
      <c r="F1423" s="78" t="s">
        <v>23</v>
      </c>
      <c r="G1423" s="78" t="s">
        <v>24</v>
      </c>
      <c r="H1423" s="78" t="s">
        <v>40</v>
      </c>
      <c r="I1423" s="78" t="s">
        <v>41</v>
      </c>
      <c r="J1423" s="78">
        <v>936725561</v>
      </c>
      <c r="K1423" s="78" t="s">
        <v>2082</v>
      </c>
      <c r="L1423" s="78" t="s">
        <v>28</v>
      </c>
      <c r="M1423" s="78" t="s">
        <v>30</v>
      </c>
      <c r="N1423" s="78" t="s">
        <v>4952</v>
      </c>
      <c r="O1423" s="78"/>
      <c r="P1423" s="78" t="s">
        <v>30</v>
      </c>
      <c r="Q1423" s="78"/>
      <c r="R1423" s="78" t="s">
        <v>5870</v>
      </c>
      <c r="S1423" s="78" t="s">
        <v>2257</v>
      </c>
      <c r="T1423" s="78" t="s">
        <v>2084</v>
      </c>
      <c r="U1423" s="78">
        <v>6</v>
      </c>
      <c r="V1423" s="78" t="s">
        <v>5002</v>
      </c>
      <c r="W1423" s="78" t="s">
        <v>6682</v>
      </c>
      <c r="X1423" s="25" t="s">
        <v>5871</v>
      </c>
      <c r="Y1423" s="78">
        <v>2</v>
      </c>
      <c r="Z1423" s="78">
        <v>107</v>
      </c>
      <c r="AA1423" s="78">
        <v>1</v>
      </c>
      <c r="AB1423" s="78">
        <v>1</v>
      </c>
      <c r="AC1423" s="78">
        <v>10</v>
      </c>
      <c r="AD1423" s="78" t="s">
        <v>30</v>
      </c>
      <c r="AE1423" s="74" t="str">
        <f t="shared" si="483"/>
        <v>b07704097鍾侑芸</v>
      </c>
      <c r="AF1423" s="74">
        <f t="shared" si="487"/>
        <v>1</v>
      </c>
      <c r="AG1423" s="74">
        <f t="shared" si="484"/>
        <v>0</v>
      </c>
      <c r="AH1423" s="74">
        <f t="shared" si="485"/>
        <v>0</v>
      </c>
      <c r="AI1423" s="74">
        <f t="shared" si="486"/>
        <v>1</v>
      </c>
      <c r="AJ1423" s="74">
        <f t="shared" si="488"/>
        <v>0</v>
      </c>
      <c r="AK1423" s="74">
        <f t="shared" si="489"/>
        <v>0</v>
      </c>
      <c r="AL1423" s="73" t="str">
        <f t="shared" si="480"/>
        <v>系</v>
      </c>
      <c r="AM1423" s="73" t="str">
        <f>IF($F1423="學生",VLOOKUP($H1423,系所名稱!$B$1:$D$122,3,FALSE),"非在校生")</f>
        <v>國企</v>
      </c>
      <c r="AN1423" s="74" t="str">
        <f t="shared" si="481"/>
        <v>國企系</v>
      </c>
      <c r="AO1423" s="74" t="str">
        <f t="shared" si="482"/>
        <v>國企系</v>
      </c>
    </row>
    <row r="1424" spans="1:44">
      <c r="A1424" s="78" t="s">
        <v>6201</v>
      </c>
      <c r="B1424" s="78" t="s">
        <v>2079</v>
      </c>
      <c r="C1424" s="78" t="s">
        <v>2080</v>
      </c>
      <c r="D1424" s="78" t="s">
        <v>38</v>
      </c>
      <c r="E1424" s="78" t="s">
        <v>2081</v>
      </c>
      <c r="F1424" s="78" t="s">
        <v>23</v>
      </c>
      <c r="G1424" s="78" t="s">
        <v>24</v>
      </c>
      <c r="H1424" s="78" t="s">
        <v>40</v>
      </c>
      <c r="I1424" s="78" t="s">
        <v>41</v>
      </c>
      <c r="J1424" s="78">
        <v>936725561</v>
      </c>
      <c r="K1424" s="78" t="s">
        <v>6202</v>
      </c>
      <c r="L1424" s="78" t="s">
        <v>28</v>
      </c>
      <c r="M1424" s="78" t="s">
        <v>29</v>
      </c>
      <c r="N1424" s="78" t="s">
        <v>4952</v>
      </c>
      <c r="O1424" s="78"/>
      <c r="P1424" s="78" t="s">
        <v>29</v>
      </c>
      <c r="Q1424" s="78"/>
      <c r="R1424" s="78" t="s">
        <v>1045</v>
      </c>
      <c r="S1424" s="78"/>
      <c r="T1424" s="78" t="s">
        <v>2084</v>
      </c>
      <c r="U1424" s="78">
        <v>6</v>
      </c>
      <c r="V1424" s="78" t="s">
        <v>5002</v>
      </c>
      <c r="W1424" s="78" t="s">
        <v>6687</v>
      </c>
      <c r="X1424" s="25" t="s">
        <v>6686</v>
      </c>
      <c r="Y1424" s="78">
        <v>2</v>
      </c>
      <c r="Z1424" s="78">
        <v>107</v>
      </c>
      <c r="AA1424" s="78">
        <v>1</v>
      </c>
      <c r="AB1424" s="78">
        <v>1</v>
      </c>
      <c r="AC1424" s="78">
        <v>10</v>
      </c>
      <c r="AD1424" s="78"/>
      <c r="AE1424" s="74" t="str">
        <f t="shared" si="483"/>
        <v>b07704097鍾侑芸</v>
      </c>
      <c r="AF1424" s="74">
        <f t="shared" si="487"/>
        <v>0</v>
      </c>
      <c r="AG1424" s="74">
        <f t="shared" si="484"/>
        <v>0</v>
      </c>
      <c r="AH1424" s="74">
        <f t="shared" si="485"/>
        <v>0</v>
      </c>
      <c r="AI1424" s="74">
        <f t="shared" si="486"/>
        <v>0</v>
      </c>
      <c r="AJ1424" s="74">
        <f t="shared" si="488"/>
        <v>1</v>
      </c>
      <c r="AK1424" s="74">
        <f t="shared" si="489"/>
        <v>0</v>
      </c>
      <c r="AL1424" s="73" t="str">
        <f t="shared" si="480"/>
        <v>系</v>
      </c>
      <c r="AM1424" s="73" t="str">
        <f>IF($F1424="學生",VLOOKUP($H1424,系所名稱!$B$1:$D$122,3,FALSE),"非在校生")</f>
        <v>國企</v>
      </c>
      <c r="AN1424" s="74" t="str">
        <f t="shared" si="481"/>
        <v>國企系</v>
      </c>
      <c r="AO1424" s="74" t="str">
        <f t="shared" si="482"/>
        <v>國企系</v>
      </c>
    </row>
    <row r="1425" spans="1:41">
      <c r="A1425" s="78" t="s">
        <v>538</v>
      </c>
      <c r="B1425" s="78" t="s">
        <v>539</v>
      </c>
      <c r="C1425" s="78" t="s">
        <v>540</v>
      </c>
      <c r="D1425" s="78" t="s">
        <v>21</v>
      </c>
      <c r="E1425" s="78" t="s">
        <v>541</v>
      </c>
      <c r="F1425" s="78" t="s">
        <v>23</v>
      </c>
      <c r="G1425" s="78" t="s">
        <v>24</v>
      </c>
      <c r="H1425" s="78" t="s">
        <v>187</v>
      </c>
      <c r="I1425" s="78" t="s">
        <v>41</v>
      </c>
      <c r="J1425" s="78">
        <v>937474272</v>
      </c>
      <c r="K1425" s="78" t="s">
        <v>542</v>
      </c>
      <c r="L1425" s="78" t="s">
        <v>28</v>
      </c>
      <c r="M1425" s="78" t="s">
        <v>30</v>
      </c>
      <c r="N1425" s="78">
        <f>IF($R1425="網路報名",IF($P1425="否",1,0),0)</f>
        <v>0</v>
      </c>
      <c r="O1425" s="78">
        <f>IF($R1425="網路報名",IF($P1425="是",1,0),0)</f>
        <v>1</v>
      </c>
      <c r="P1425" s="78" t="s">
        <v>29</v>
      </c>
      <c r="Q1425" s="78"/>
      <c r="R1425" s="1" t="s">
        <v>365</v>
      </c>
      <c r="S1425" s="78" t="s">
        <v>543</v>
      </c>
      <c r="T1425" s="78" t="s">
        <v>544</v>
      </c>
      <c r="U1425" s="78">
        <f>IF($R1425="志工",$AC1425*2,IF($R1425="網路報名",$AC1425,0))</f>
        <v>10</v>
      </c>
      <c r="V1425" s="78" t="s">
        <v>5002</v>
      </c>
      <c r="W1425" s="78" t="s">
        <v>5004</v>
      </c>
      <c r="X1425" s="88" t="s">
        <v>359</v>
      </c>
      <c r="Y1425" s="78">
        <v>2</v>
      </c>
      <c r="Z1425" s="78">
        <v>107</v>
      </c>
      <c r="AA1425" s="78">
        <v>1</v>
      </c>
      <c r="AB1425" s="78">
        <v>1</v>
      </c>
      <c r="AC1425" s="78">
        <v>10</v>
      </c>
      <c r="AD1425" s="78" t="s">
        <v>29</v>
      </c>
      <c r="AE1425" s="74" t="str">
        <f t="shared" si="483"/>
        <v>b05303033鍾采昀</v>
      </c>
      <c r="AF1425" s="74">
        <f t="shared" si="487"/>
        <v>0</v>
      </c>
      <c r="AG1425" s="74">
        <f t="shared" si="484"/>
        <v>1</v>
      </c>
      <c r="AH1425" s="74">
        <f t="shared" si="485"/>
        <v>10</v>
      </c>
      <c r="AI1425" s="74">
        <f t="shared" si="486"/>
        <v>0</v>
      </c>
      <c r="AJ1425" s="74">
        <f t="shared" si="488"/>
        <v>0</v>
      </c>
      <c r="AK1425" s="74">
        <f t="shared" si="489"/>
        <v>0</v>
      </c>
      <c r="AL1425" s="73" t="str">
        <f t="shared" si="480"/>
        <v>系</v>
      </c>
      <c r="AM1425" s="73" t="str">
        <f>IF($F1425="學生",VLOOKUP($H1425,系所名稱!$B$1:$D$122,3,FALSE),"非在校生")</f>
        <v>工管</v>
      </c>
      <c r="AN1425" s="74" t="str">
        <f t="shared" si="481"/>
        <v>工管系</v>
      </c>
      <c r="AO1425" s="74" t="str">
        <f t="shared" si="482"/>
        <v>工管系</v>
      </c>
    </row>
    <row r="1426" spans="1:41">
      <c r="A1426" s="78" t="s">
        <v>994</v>
      </c>
      <c r="B1426" s="78" t="s">
        <v>539</v>
      </c>
      <c r="C1426" s="78" t="s">
        <v>540</v>
      </c>
      <c r="D1426" s="78" t="s">
        <v>21</v>
      </c>
      <c r="E1426" s="78" t="s">
        <v>541</v>
      </c>
      <c r="F1426" s="78" t="s">
        <v>23</v>
      </c>
      <c r="G1426" s="78" t="s">
        <v>24</v>
      </c>
      <c r="H1426" s="78" t="s">
        <v>187</v>
      </c>
      <c r="I1426" s="78" t="s">
        <v>41</v>
      </c>
      <c r="J1426" s="78">
        <v>937474272</v>
      </c>
      <c r="K1426" s="78" t="s">
        <v>542</v>
      </c>
      <c r="L1426" s="78" t="s">
        <v>28</v>
      </c>
      <c r="M1426" s="78" t="s">
        <v>30</v>
      </c>
      <c r="N1426" s="78">
        <f>IF($R1426="網路報名",IF($P1426="否",1,0),0)</f>
        <v>0</v>
      </c>
      <c r="O1426" s="78">
        <f>IF($R1426="網路報名",IF($P1426="是",1,0),0)</f>
        <v>1</v>
      </c>
      <c r="P1426" s="78" t="s">
        <v>29</v>
      </c>
      <c r="Q1426" s="78"/>
      <c r="R1426" s="78" t="s">
        <v>921</v>
      </c>
      <c r="S1426" s="78" t="s">
        <v>543</v>
      </c>
      <c r="T1426" s="78" t="s">
        <v>544</v>
      </c>
      <c r="U1426" s="78">
        <f>IF($R1426="志工",$AC1426*2,IF($R1426="網路報名",$AC1426,0))</f>
        <v>10</v>
      </c>
      <c r="V1426" s="78" t="s">
        <v>5002</v>
      </c>
      <c r="W1426" s="78" t="s">
        <v>5004</v>
      </c>
      <c r="X1426" s="25" t="s">
        <v>923</v>
      </c>
      <c r="Y1426" s="78">
        <v>2</v>
      </c>
      <c r="Z1426" s="78">
        <v>107</v>
      </c>
      <c r="AA1426" s="78">
        <v>1</v>
      </c>
      <c r="AB1426" s="78">
        <v>1</v>
      </c>
      <c r="AC1426" s="78">
        <v>10</v>
      </c>
      <c r="AD1426" s="78" t="s">
        <v>29</v>
      </c>
      <c r="AE1426" s="74" t="str">
        <f t="shared" si="483"/>
        <v>b05303033鍾采昀</v>
      </c>
      <c r="AF1426" s="74">
        <f t="shared" si="487"/>
        <v>0</v>
      </c>
      <c r="AG1426" s="74">
        <f t="shared" si="484"/>
        <v>1</v>
      </c>
      <c r="AH1426" s="74">
        <f t="shared" si="485"/>
        <v>10</v>
      </c>
      <c r="AI1426" s="74">
        <f t="shared" si="486"/>
        <v>0</v>
      </c>
      <c r="AJ1426" s="74">
        <f t="shared" si="488"/>
        <v>0</v>
      </c>
      <c r="AK1426" s="74">
        <f t="shared" si="489"/>
        <v>0</v>
      </c>
      <c r="AL1426" s="73" t="str">
        <f t="shared" si="480"/>
        <v>系</v>
      </c>
      <c r="AM1426" s="73" t="str">
        <f>IF($F1426="學生",VLOOKUP($H1426,系所名稱!$B$1:$D$122,3,FALSE),"非在校生")</f>
        <v>工管</v>
      </c>
      <c r="AN1426" s="74" t="str">
        <f t="shared" si="481"/>
        <v>工管系</v>
      </c>
      <c r="AO1426" s="74" t="str">
        <f t="shared" si="482"/>
        <v>工管系</v>
      </c>
    </row>
    <row r="1427" spans="1:41">
      <c r="A1427" s="78" t="s">
        <v>1732</v>
      </c>
      <c r="B1427" s="78" t="s">
        <v>539</v>
      </c>
      <c r="C1427" s="78" t="s">
        <v>540</v>
      </c>
      <c r="D1427" s="78" t="s">
        <v>21</v>
      </c>
      <c r="E1427" s="78" t="s">
        <v>541</v>
      </c>
      <c r="F1427" s="78" t="s">
        <v>23</v>
      </c>
      <c r="G1427" s="78" t="s">
        <v>24</v>
      </c>
      <c r="H1427" s="78" t="s">
        <v>187</v>
      </c>
      <c r="I1427" s="78" t="s">
        <v>41</v>
      </c>
      <c r="J1427" s="78">
        <v>937474272</v>
      </c>
      <c r="K1427" s="78" t="s">
        <v>542</v>
      </c>
      <c r="L1427" s="78" t="s">
        <v>28</v>
      </c>
      <c r="M1427" s="78" t="s">
        <v>30</v>
      </c>
      <c r="N1427" s="78">
        <f>IF($R1427="網路報名",IF($P1427="否",1,0),0)</f>
        <v>0</v>
      </c>
      <c r="O1427" s="78">
        <f>IF($R1427="網路報名",IF($P1427="是",1,0),0)</f>
        <v>1</v>
      </c>
      <c r="P1427" s="78" t="s">
        <v>29</v>
      </c>
      <c r="Q1427" s="78"/>
      <c r="R1427" s="78" t="s">
        <v>31</v>
      </c>
      <c r="S1427" s="78" t="s">
        <v>543</v>
      </c>
      <c r="T1427" s="78" t="s">
        <v>544</v>
      </c>
      <c r="U1427" s="78">
        <f>IF($R1427="志工",$AC1427*2,IF($R1427="網路報名",$AC1427,0))</f>
        <v>10</v>
      </c>
      <c r="V1427" s="78" t="s">
        <v>5002</v>
      </c>
      <c r="W1427" s="78" t="s">
        <v>5004</v>
      </c>
      <c r="X1427" s="25" t="s">
        <v>1567</v>
      </c>
      <c r="Y1427" s="78">
        <v>2</v>
      </c>
      <c r="Z1427" s="78">
        <v>107</v>
      </c>
      <c r="AA1427" s="78">
        <v>1</v>
      </c>
      <c r="AB1427" s="78">
        <v>1</v>
      </c>
      <c r="AC1427" s="78">
        <v>10</v>
      </c>
      <c r="AD1427" s="78"/>
      <c r="AE1427" s="74" t="str">
        <f t="shared" si="483"/>
        <v>b05303033鍾采昀</v>
      </c>
      <c r="AF1427" s="74">
        <f t="shared" si="487"/>
        <v>0</v>
      </c>
      <c r="AG1427" s="74">
        <f t="shared" si="484"/>
        <v>1</v>
      </c>
      <c r="AH1427" s="74">
        <f t="shared" si="485"/>
        <v>10</v>
      </c>
      <c r="AI1427" s="74">
        <f t="shared" si="486"/>
        <v>0</v>
      </c>
      <c r="AJ1427" s="74">
        <f t="shared" si="488"/>
        <v>0</v>
      </c>
      <c r="AK1427" s="74">
        <f t="shared" si="489"/>
        <v>0</v>
      </c>
      <c r="AL1427" s="73" t="str">
        <f t="shared" si="480"/>
        <v>系</v>
      </c>
      <c r="AM1427" s="73" t="str">
        <f>IF($F1427="學生",VLOOKUP($H1427,系所名稱!$B$1:$D$122,3,FALSE),"非在校生")</f>
        <v>工管</v>
      </c>
      <c r="AN1427" s="74" t="str">
        <f t="shared" si="481"/>
        <v>工管系</v>
      </c>
      <c r="AO1427" s="74" t="str">
        <f t="shared" si="482"/>
        <v>工管系</v>
      </c>
    </row>
    <row r="1428" spans="1:41">
      <c r="A1428" s="78" t="s">
        <v>3193</v>
      </c>
      <c r="B1428" s="78" t="s">
        <v>539</v>
      </c>
      <c r="C1428" s="78" t="s">
        <v>540</v>
      </c>
      <c r="D1428" s="78" t="s">
        <v>21</v>
      </c>
      <c r="E1428" s="78" t="s">
        <v>541</v>
      </c>
      <c r="F1428" s="78" t="s">
        <v>23</v>
      </c>
      <c r="G1428" s="78" t="s">
        <v>24</v>
      </c>
      <c r="H1428" s="78" t="s">
        <v>187</v>
      </c>
      <c r="I1428" s="78" t="s">
        <v>41</v>
      </c>
      <c r="J1428" s="78">
        <v>937474272</v>
      </c>
      <c r="K1428" s="78" t="s">
        <v>542</v>
      </c>
      <c r="L1428" s="78" t="s">
        <v>28</v>
      </c>
      <c r="M1428" s="78" t="s">
        <v>30</v>
      </c>
      <c r="N1428" s="78">
        <f>IF($R1428="網路報名",IF($P1428="否",1,0),0)</f>
        <v>0</v>
      </c>
      <c r="O1428" s="78">
        <f>IF($R1428="網路報名",IF($P1428="是",1,0),0)</f>
        <v>1</v>
      </c>
      <c r="P1428" s="78" t="s">
        <v>29</v>
      </c>
      <c r="Q1428" s="78"/>
      <c r="R1428" s="78" t="s">
        <v>2790</v>
      </c>
      <c r="S1428" s="78" t="s">
        <v>543</v>
      </c>
      <c r="T1428" s="78" t="s">
        <v>544</v>
      </c>
      <c r="U1428" s="78">
        <f>IF($R1428="志工",$AC1428*2,IF($R1428="網路報名",$AC1428,0))</f>
        <v>10</v>
      </c>
      <c r="V1428" s="78" t="s">
        <v>5002</v>
      </c>
      <c r="W1428" s="78" t="s">
        <v>5004</v>
      </c>
      <c r="X1428" s="25" t="s">
        <v>3292</v>
      </c>
      <c r="Y1428" s="78">
        <v>2</v>
      </c>
      <c r="Z1428" s="78">
        <v>107</v>
      </c>
      <c r="AA1428" s="78">
        <v>1</v>
      </c>
      <c r="AB1428" s="78">
        <v>1</v>
      </c>
      <c r="AC1428" s="78">
        <v>10</v>
      </c>
      <c r="AD1428" s="78" t="s">
        <v>3194</v>
      </c>
      <c r="AE1428" s="74" t="str">
        <f t="shared" si="483"/>
        <v>b05303033鍾采昀</v>
      </c>
      <c r="AF1428" s="74">
        <f t="shared" si="487"/>
        <v>0</v>
      </c>
      <c r="AG1428" s="74">
        <f t="shared" si="484"/>
        <v>1</v>
      </c>
      <c r="AH1428" s="74">
        <f t="shared" si="485"/>
        <v>10</v>
      </c>
      <c r="AI1428" s="74">
        <f t="shared" si="486"/>
        <v>0</v>
      </c>
      <c r="AJ1428" s="74">
        <f t="shared" si="488"/>
        <v>0</v>
      </c>
      <c r="AK1428" s="74">
        <f t="shared" si="489"/>
        <v>0</v>
      </c>
      <c r="AL1428" s="73" t="str">
        <f t="shared" si="480"/>
        <v>系</v>
      </c>
      <c r="AM1428" s="73" t="str">
        <f>IF($F1428="學生",VLOOKUP($H1428,系所名稱!$B$1:$D$122,3,FALSE),"非在校生")</f>
        <v>工管</v>
      </c>
      <c r="AN1428" s="74" t="str">
        <f t="shared" si="481"/>
        <v>工管系</v>
      </c>
      <c r="AO1428" s="74" t="str">
        <f t="shared" si="482"/>
        <v>工管系</v>
      </c>
    </row>
    <row r="1429" spans="1:41">
      <c r="A1429" s="78" t="s">
        <v>596</v>
      </c>
      <c r="B1429" s="78" t="s">
        <v>4950</v>
      </c>
      <c r="C1429" s="78" t="s">
        <v>540</v>
      </c>
      <c r="D1429" s="78" t="s">
        <v>21</v>
      </c>
      <c r="E1429" s="78" t="s">
        <v>541</v>
      </c>
      <c r="F1429" s="78" t="s">
        <v>23</v>
      </c>
      <c r="G1429" s="78" t="s">
        <v>24</v>
      </c>
      <c r="H1429" s="78" t="s">
        <v>187</v>
      </c>
      <c r="I1429" s="78" t="s">
        <v>41</v>
      </c>
      <c r="J1429" s="78">
        <v>937474272</v>
      </c>
      <c r="K1429" s="78" t="s">
        <v>542</v>
      </c>
      <c r="L1429" s="78" t="s">
        <v>28</v>
      </c>
      <c r="M1429" s="78" t="s">
        <v>30</v>
      </c>
      <c r="N1429" s="78">
        <f>IF($R1429="網路報名",IF($P1429="否",1,0),0)</f>
        <v>0</v>
      </c>
      <c r="O1429" s="78">
        <f>IF($R1429="網路報名",IF($P1429="是",1,0),0)</f>
        <v>1</v>
      </c>
      <c r="P1429" s="78" t="s">
        <v>29</v>
      </c>
      <c r="Q1429" s="78"/>
      <c r="R1429" s="78" t="s">
        <v>31</v>
      </c>
      <c r="S1429" s="78" t="s">
        <v>543</v>
      </c>
      <c r="T1429" s="78" t="s">
        <v>544</v>
      </c>
      <c r="U1429" s="78">
        <f>IF($R1429="志工",$AC1429*2,IF($R1429="網路報名",$AC1429,0))</f>
        <v>10</v>
      </c>
      <c r="V1429" s="78" t="s">
        <v>5002</v>
      </c>
      <c r="W1429" s="78" t="s">
        <v>5004</v>
      </c>
      <c r="X1429" s="25" t="s">
        <v>3816</v>
      </c>
      <c r="Y1429" s="78">
        <v>2</v>
      </c>
      <c r="Z1429" s="78">
        <v>107</v>
      </c>
      <c r="AA1429" s="78">
        <v>1</v>
      </c>
      <c r="AB1429" s="78">
        <v>1</v>
      </c>
      <c r="AC1429" s="78">
        <v>10</v>
      </c>
      <c r="AD1429" s="78" t="s">
        <v>29</v>
      </c>
      <c r="AE1429" s="74" t="str">
        <f t="shared" si="483"/>
        <v>b05303033鍾采昀</v>
      </c>
      <c r="AF1429" s="74">
        <f t="shared" si="487"/>
        <v>0</v>
      </c>
      <c r="AG1429" s="74">
        <f t="shared" si="484"/>
        <v>1</v>
      </c>
      <c r="AH1429" s="74">
        <f t="shared" si="485"/>
        <v>10</v>
      </c>
      <c r="AI1429" s="74">
        <f t="shared" si="486"/>
        <v>0</v>
      </c>
      <c r="AJ1429" s="74">
        <f t="shared" si="488"/>
        <v>0</v>
      </c>
      <c r="AK1429" s="74">
        <f t="shared" si="489"/>
        <v>0</v>
      </c>
      <c r="AL1429" s="73" t="str">
        <f t="shared" si="480"/>
        <v>系</v>
      </c>
      <c r="AM1429" s="73" t="str">
        <f>IF($F1429="學生",VLOOKUP($H1429,系所名稱!$B$1:$D$122,3,FALSE),"非在校生")</f>
        <v>工管</v>
      </c>
      <c r="AN1429" s="74" t="str">
        <f t="shared" si="481"/>
        <v>工管系</v>
      </c>
      <c r="AO1429" s="74" t="str">
        <f t="shared" si="482"/>
        <v>工管系</v>
      </c>
    </row>
    <row r="1430" spans="1:41">
      <c r="A1430" s="78"/>
      <c r="B1430" s="78" t="s">
        <v>539</v>
      </c>
      <c r="C1430" s="78"/>
      <c r="D1430" s="78"/>
      <c r="E1430" s="78"/>
      <c r="F1430" s="78"/>
      <c r="G1430" s="78"/>
      <c r="H1430" s="78"/>
      <c r="I1430" s="78"/>
      <c r="J1430" s="78"/>
      <c r="K1430" s="78"/>
      <c r="L1430" s="78"/>
      <c r="M1430" s="78"/>
      <c r="N1430" s="78"/>
      <c r="O1430" s="78"/>
      <c r="P1430" s="78"/>
      <c r="Q1430" s="78"/>
      <c r="R1430" s="78"/>
      <c r="S1430" s="78"/>
      <c r="T1430" s="78" t="s">
        <v>5845</v>
      </c>
      <c r="U1430" s="78"/>
      <c r="V1430" s="78" t="s">
        <v>5839</v>
      </c>
      <c r="W1430" s="78"/>
      <c r="X1430" s="25" t="s">
        <v>5001</v>
      </c>
      <c r="Y1430" s="78"/>
      <c r="Z1430" s="78"/>
      <c r="AA1430" s="78"/>
      <c r="AB1430" s="78"/>
      <c r="AC1430" s="78"/>
      <c r="AD1430" s="78"/>
      <c r="AE1430" s="74" t="str">
        <f t="shared" si="483"/>
        <v>b05303033鍾采昀</v>
      </c>
      <c r="AF1430" s="74"/>
      <c r="AG1430" s="74">
        <f t="shared" si="484"/>
        <v>0</v>
      </c>
      <c r="AH1430" s="74">
        <v>-50</v>
      </c>
      <c r="AI1430" s="74"/>
      <c r="AJ1430" s="74"/>
      <c r="AK1430" s="74"/>
      <c r="AL1430" s="73"/>
      <c r="AM1430" s="73" t="str">
        <f>IF($F1430="學生",VLOOKUP($H1430,系所名稱!$B$1:$D$122,3,FALSE),"非在校生")</f>
        <v>非在校生</v>
      </c>
      <c r="AN1430" s="74"/>
      <c r="AO1430" s="74"/>
    </row>
    <row r="1431" spans="1:41">
      <c r="A1431" s="78" t="s">
        <v>4957</v>
      </c>
      <c r="B1431" s="78" t="s">
        <v>539</v>
      </c>
      <c r="C1431" s="78" t="s">
        <v>540</v>
      </c>
      <c r="D1431" s="78" t="s">
        <v>21</v>
      </c>
      <c r="E1431" s="78" t="s">
        <v>541</v>
      </c>
      <c r="F1431" s="78" t="s">
        <v>23</v>
      </c>
      <c r="G1431" s="78" t="s">
        <v>24</v>
      </c>
      <c r="H1431" s="78" t="s">
        <v>187</v>
      </c>
      <c r="I1431" s="78" t="s">
        <v>41</v>
      </c>
      <c r="J1431" s="78">
        <v>937474272</v>
      </c>
      <c r="K1431" s="78" t="s">
        <v>542</v>
      </c>
      <c r="L1431" s="78" t="s">
        <v>28</v>
      </c>
      <c r="M1431" s="78" t="s">
        <v>30</v>
      </c>
      <c r="N1431" s="78" t="s">
        <v>4952</v>
      </c>
      <c r="O1431" s="78"/>
      <c r="P1431" s="78" t="s">
        <v>30</v>
      </c>
      <c r="Q1431" s="78"/>
      <c r="R1431" s="78" t="s">
        <v>283</v>
      </c>
      <c r="S1431" s="78" t="s">
        <v>738</v>
      </c>
      <c r="T1431" s="78" t="s">
        <v>544</v>
      </c>
      <c r="U1431" s="78">
        <v>6</v>
      </c>
      <c r="V1431" s="78" t="s">
        <v>5002</v>
      </c>
      <c r="W1431" s="78" t="s">
        <v>5004</v>
      </c>
      <c r="X1431" s="25" t="s">
        <v>4981</v>
      </c>
      <c r="Y1431" s="78">
        <v>2</v>
      </c>
      <c r="Z1431" s="78">
        <v>107</v>
      </c>
      <c r="AA1431" s="78">
        <v>1</v>
      </c>
      <c r="AB1431" s="78">
        <v>1</v>
      </c>
      <c r="AC1431" s="78">
        <v>10</v>
      </c>
      <c r="AD1431" s="78" t="s">
        <v>29</v>
      </c>
      <c r="AE1431" s="74" t="str">
        <f t="shared" si="483"/>
        <v>b05303033鍾采昀</v>
      </c>
      <c r="AF1431" s="74">
        <f t="shared" ref="AF1431:AF1462" si="490">IF($R1431="網路報名",IF($P1431="否",1,0),0)</f>
        <v>1</v>
      </c>
      <c r="AG1431" s="74">
        <f t="shared" si="484"/>
        <v>0</v>
      </c>
      <c r="AH1431" s="74">
        <f t="shared" ref="AH1431:AH1462" si="491">IF(R1431="志工",AC1431*2,IF(AG1431=1,AC1431,0))</f>
        <v>0</v>
      </c>
      <c r="AI1431" s="74">
        <f t="shared" ref="AI1431:AI1462" si="492">IF(AB1431=1,IF(AF1431=1,1,0),0)</f>
        <v>1</v>
      </c>
      <c r="AJ1431" s="74">
        <f t="shared" ref="AJ1431:AJ1462" si="493">IF(R1431="現場報名",1,0)</f>
        <v>0</v>
      </c>
      <c r="AK1431" s="74">
        <f t="shared" ref="AK1431:AK1462" si="494">IF(R1431="志工",1,0)</f>
        <v>0</v>
      </c>
      <c r="AL1431" s="73" t="str">
        <f t="shared" ref="AL1431:AL1462" si="495">IF($F1431="學生",IF($I1431="學士班","系","所"),"其他")</f>
        <v>系</v>
      </c>
      <c r="AM1431" s="73" t="str">
        <f>IF($F1431="學生",VLOOKUP($H1431,系所名稱!$B$1:$D$122,3,FALSE),"非在校生")</f>
        <v>工管</v>
      </c>
      <c r="AN1431" s="74" t="str">
        <f t="shared" ref="AN1431:AN1462" si="496">IF($AM1431="EMBA","EMBA",IF($AM1431="GMBA","GMBA",IF($AM1431="EiMBA","EiMBA",IF($AM1431="其他","其他系所",IF($AM1431="非在校生","其他",CONCATENATE($AM1431,$AL1431))))))</f>
        <v>工管系</v>
      </c>
      <c r="AO1431" s="74" t="str">
        <f t="shared" ref="AO1431:AO1462" si="497">IF($AN1431="會計所","會研所",$AN1431)</f>
        <v>工管系</v>
      </c>
    </row>
    <row r="1432" spans="1:41">
      <c r="A1432" s="78" t="s">
        <v>5251</v>
      </c>
      <c r="B1432" s="78" t="s">
        <v>539</v>
      </c>
      <c r="C1432" s="78" t="s">
        <v>540</v>
      </c>
      <c r="D1432" s="78" t="s">
        <v>21</v>
      </c>
      <c r="E1432" s="78" t="s">
        <v>541</v>
      </c>
      <c r="F1432" s="78" t="s">
        <v>23</v>
      </c>
      <c r="G1432" s="78" t="s">
        <v>24</v>
      </c>
      <c r="H1432" s="78" t="s">
        <v>187</v>
      </c>
      <c r="I1432" s="78" t="s">
        <v>41</v>
      </c>
      <c r="J1432" s="78">
        <v>937474272</v>
      </c>
      <c r="K1432" s="78" t="s">
        <v>542</v>
      </c>
      <c r="L1432" s="78" t="s">
        <v>28</v>
      </c>
      <c r="M1432" s="78" t="s">
        <v>29</v>
      </c>
      <c r="N1432" s="78" t="s">
        <v>4952</v>
      </c>
      <c r="O1432" s="78"/>
      <c r="P1432" s="78" t="s">
        <v>29</v>
      </c>
      <c r="Q1432" s="78"/>
      <c r="R1432" s="78" t="s">
        <v>5293</v>
      </c>
      <c r="S1432" s="78" t="s">
        <v>738</v>
      </c>
      <c r="T1432" s="78" t="s">
        <v>544</v>
      </c>
      <c r="U1432" s="78">
        <v>6</v>
      </c>
      <c r="V1432" s="78" t="s">
        <v>5294</v>
      </c>
      <c r="W1432" s="78" t="s">
        <v>5295</v>
      </c>
      <c r="X1432" s="25" t="s">
        <v>5296</v>
      </c>
      <c r="Y1432" s="78">
        <v>2</v>
      </c>
      <c r="Z1432" s="78">
        <v>107</v>
      </c>
      <c r="AA1432" s="78">
        <v>1</v>
      </c>
      <c r="AB1432" s="78">
        <v>1</v>
      </c>
      <c r="AC1432" s="78">
        <v>10</v>
      </c>
      <c r="AD1432" s="78" t="s">
        <v>29</v>
      </c>
      <c r="AE1432" s="74" t="str">
        <f t="shared" si="483"/>
        <v>b05303033鍾采昀</v>
      </c>
      <c r="AF1432" s="74">
        <f t="shared" si="490"/>
        <v>0</v>
      </c>
      <c r="AG1432" s="74">
        <f t="shared" si="484"/>
        <v>1</v>
      </c>
      <c r="AH1432" s="74">
        <f t="shared" si="491"/>
        <v>10</v>
      </c>
      <c r="AI1432" s="74">
        <f t="shared" si="492"/>
        <v>0</v>
      </c>
      <c r="AJ1432" s="74">
        <f t="shared" si="493"/>
        <v>0</v>
      </c>
      <c r="AK1432" s="74">
        <f t="shared" si="494"/>
        <v>0</v>
      </c>
      <c r="AL1432" s="73" t="str">
        <f t="shared" si="495"/>
        <v>系</v>
      </c>
      <c r="AM1432" s="73" t="str">
        <f>IF($F1432="學生",VLOOKUP($H1432,系所名稱!$B$1:$D$122,3,FALSE),"非在校生")</f>
        <v>工管</v>
      </c>
      <c r="AN1432" s="74" t="str">
        <f t="shared" si="496"/>
        <v>工管系</v>
      </c>
      <c r="AO1432" s="74" t="str">
        <f t="shared" si="497"/>
        <v>工管系</v>
      </c>
    </row>
    <row r="1433" spans="1:41">
      <c r="A1433" s="78" t="s">
        <v>5251</v>
      </c>
      <c r="B1433" s="78" t="s">
        <v>539</v>
      </c>
      <c r="C1433" s="78" t="s">
        <v>540</v>
      </c>
      <c r="D1433" s="78" t="s">
        <v>21</v>
      </c>
      <c r="E1433" s="78" t="s">
        <v>541</v>
      </c>
      <c r="F1433" s="78" t="s">
        <v>23</v>
      </c>
      <c r="G1433" s="78" t="s">
        <v>24</v>
      </c>
      <c r="H1433" s="78" t="s">
        <v>187</v>
      </c>
      <c r="I1433" s="78" t="s">
        <v>41</v>
      </c>
      <c r="J1433" s="78">
        <v>937474272</v>
      </c>
      <c r="K1433" s="78" t="s">
        <v>542</v>
      </c>
      <c r="L1433" s="78" t="s">
        <v>28</v>
      </c>
      <c r="M1433" s="78" t="s">
        <v>30</v>
      </c>
      <c r="N1433" s="78" t="s">
        <v>4952</v>
      </c>
      <c r="O1433" s="78"/>
      <c r="P1433" s="78" t="s">
        <v>29</v>
      </c>
      <c r="Q1433" s="78"/>
      <c r="R1433" s="78" t="s">
        <v>31</v>
      </c>
      <c r="S1433" s="78" t="s">
        <v>738</v>
      </c>
      <c r="T1433" s="78" t="s">
        <v>544</v>
      </c>
      <c r="U1433" s="78">
        <v>6</v>
      </c>
      <c r="V1433" s="78" t="s">
        <v>719</v>
      </c>
      <c r="W1433" s="78" t="s">
        <v>5004</v>
      </c>
      <c r="X1433" s="25" t="s">
        <v>5679</v>
      </c>
      <c r="Y1433" s="78">
        <v>2</v>
      </c>
      <c r="Z1433" s="78">
        <v>107</v>
      </c>
      <c r="AA1433" s="78">
        <v>1</v>
      </c>
      <c r="AB1433" s="78">
        <v>1</v>
      </c>
      <c r="AC1433" s="78">
        <v>10</v>
      </c>
      <c r="AD1433" s="78" t="s">
        <v>29</v>
      </c>
      <c r="AE1433" s="74" t="str">
        <f t="shared" si="483"/>
        <v>b05303033鍾采昀</v>
      </c>
      <c r="AF1433" s="74">
        <f t="shared" si="490"/>
        <v>0</v>
      </c>
      <c r="AG1433" s="74">
        <f t="shared" si="484"/>
        <v>1</v>
      </c>
      <c r="AH1433" s="74">
        <f t="shared" si="491"/>
        <v>10</v>
      </c>
      <c r="AI1433" s="74">
        <f t="shared" si="492"/>
        <v>0</v>
      </c>
      <c r="AJ1433" s="74">
        <f t="shared" si="493"/>
        <v>0</v>
      </c>
      <c r="AK1433" s="74">
        <f t="shared" si="494"/>
        <v>0</v>
      </c>
      <c r="AL1433" s="73" t="str">
        <f t="shared" si="495"/>
        <v>系</v>
      </c>
      <c r="AM1433" s="73" t="str">
        <f>IF($F1433="學生",VLOOKUP($H1433,系所名稱!$B$1:$D$122,3,FALSE),"非在校生")</f>
        <v>工管</v>
      </c>
      <c r="AN1433" s="74" t="str">
        <f t="shared" si="496"/>
        <v>工管系</v>
      </c>
      <c r="AO1433" s="74" t="str">
        <f t="shared" si="497"/>
        <v>工管系</v>
      </c>
    </row>
    <row r="1434" spans="1:41">
      <c r="A1434" s="78" t="s">
        <v>6073</v>
      </c>
      <c r="B1434" s="78" t="s">
        <v>539</v>
      </c>
      <c r="C1434" s="78" t="s">
        <v>540</v>
      </c>
      <c r="D1434" s="78" t="s">
        <v>21</v>
      </c>
      <c r="E1434" s="78" t="s">
        <v>541</v>
      </c>
      <c r="F1434" s="78" t="s">
        <v>23</v>
      </c>
      <c r="G1434" s="78" t="s">
        <v>24</v>
      </c>
      <c r="H1434" s="78" t="s">
        <v>187</v>
      </c>
      <c r="I1434" s="78" t="s">
        <v>41</v>
      </c>
      <c r="J1434" s="78">
        <v>937474272</v>
      </c>
      <c r="K1434" s="78" t="s">
        <v>542</v>
      </c>
      <c r="L1434" s="78" t="s">
        <v>28</v>
      </c>
      <c r="M1434" s="78" t="s">
        <v>30</v>
      </c>
      <c r="N1434" s="78" t="s">
        <v>4952</v>
      </c>
      <c r="O1434" s="78"/>
      <c r="P1434" s="78" t="s">
        <v>29</v>
      </c>
      <c r="Q1434" s="78"/>
      <c r="R1434" s="78" t="s">
        <v>6071</v>
      </c>
      <c r="S1434" s="78" t="s">
        <v>738</v>
      </c>
      <c r="T1434" s="78" t="s">
        <v>544</v>
      </c>
      <c r="U1434" s="78">
        <v>6</v>
      </c>
      <c r="V1434" s="78" t="s">
        <v>5002</v>
      </c>
      <c r="W1434" s="78" t="s">
        <v>6687</v>
      </c>
      <c r="X1434" s="25" t="s">
        <v>6686</v>
      </c>
      <c r="Y1434" s="78">
        <v>2</v>
      </c>
      <c r="Z1434" s="78">
        <v>107</v>
      </c>
      <c r="AA1434" s="78">
        <v>1</v>
      </c>
      <c r="AB1434" s="78">
        <v>1</v>
      </c>
      <c r="AC1434" s="78">
        <v>10</v>
      </c>
      <c r="AD1434" s="78" t="s">
        <v>29</v>
      </c>
      <c r="AE1434" s="74" t="str">
        <f t="shared" si="483"/>
        <v>b05303033鍾采昀</v>
      </c>
      <c r="AF1434" s="74">
        <f t="shared" si="490"/>
        <v>0</v>
      </c>
      <c r="AG1434" s="74">
        <f t="shared" si="484"/>
        <v>1</v>
      </c>
      <c r="AH1434" s="74">
        <f t="shared" si="491"/>
        <v>10</v>
      </c>
      <c r="AI1434" s="74">
        <f t="shared" si="492"/>
        <v>0</v>
      </c>
      <c r="AJ1434" s="74">
        <f t="shared" si="493"/>
        <v>0</v>
      </c>
      <c r="AK1434" s="74">
        <f t="shared" si="494"/>
        <v>0</v>
      </c>
      <c r="AL1434" s="73" t="str">
        <f t="shared" si="495"/>
        <v>系</v>
      </c>
      <c r="AM1434" s="73" t="str">
        <f>IF($F1434="學生",VLOOKUP($H1434,系所名稱!$B$1:$D$122,3,FALSE),"非在校生")</f>
        <v>工管</v>
      </c>
      <c r="AN1434" s="74" t="str">
        <f t="shared" si="496"/>
        <v>工管系</v>
      </c>
      <c r="AO1434" s="74" t="str">
        <f t="shared" si="497"/>
        <v>工管系</v>
      </c>
    </row>
    <row r="1435" spans="1:41">
      <c r="A1435" s="78" t="s">
        <v>6322</v>
      </c>
      <c r="B1435" s="78" t="s">
        <v>539</v>
      </c>
      <c r="C1435" s="78" t="s">
        <v>540</v>
      </c>
      <c r="D1435" s="78" t="s">
        <v>21</v>
      </c>
      <c r="E1435" s="78" t="s">
        <v>541</v>
      </c>
      <c r="F1435" s="78" t="s">
        <v>23</v>
      </c>
      <c r="G1435" s="78" t="s">
        <v>24</v>
      </c>
      <c r="H1435" s="78" t="s">
        <v>187</v>
      </c>
      <c r="I1435" s="78" t="s">
        <v>41</v>
      </c>
      <c r="J1435" s="78">
        <v>937474272</v>
      </c>
      <c r="K1435" s="78" t="s">
        <v>542</v>
      </c>
      <c r="L1435" s="78" t="s">
        <v>28</v>
      </c>
      <c r="M1435" s="78" t="s">
        <v>30</v>
      </c>
      <c r="N1435" s="78" t="s">
        <v>4952</v>
      </c>
      <c r="O1435" s="78"/>
      <c r="P1435" s="78" t="s">
        <v>29</v>
      </c>
      <c r="Q1435" s="78"/>
      <c r="R1435" s="78" t="s">
        <v>5919</v>
      </c>
      <c r="S1435" s="78" t="s">
        <v>6323</v>
      </c>
      <c r="T1435" s="78" t="s">
        <v>544</v>
      </c>
      <c r="U1435" s="78">
        <v>6</v>
      </c>
      <c r="V1435" s="78" t="s">
        <v>5002</v>
      </c>
      <c r="W1435" s="78" t="s">
        <v>6687</v>
      </c>
      <c r="X1435" s="25" t="s">
        <v>6695</v>
      </c>
      <c r="Y1435" s="78">
        <v>2</v>
      </c>
      <c r="Z1435" s="78">
        <v>107</v>
      </c>
      <c r="AA1435" s="78">
        <v>1</v>
      </c>
      <c r="AB1435" s="78">
        <v>1</v>
      </c>
      <c r="AC1435" s="78">
        <v>10</v>
      </c>
      <c r="AD1435" s="78" t="s">
        <v>29</v>
      </c>
      <c r="AE1435" s="74" t="str">
        <f t="shared" si="483"/>
        <v>b05303033鍾采昀</v>
      </c>
      <c r="AF1435" s="74">
        <f t="shared" si="490"/>
        <v>0</v>
      </c>
      <c r="AG1435" s="74">
        <f t="shared" si="484"/>
        <v>1</v>
      </c>
      <c r="AH1435" s="74">
        <f t="shared" si="491"/>
        <v>10</v>
      </c>
      <c r="AI1435" s="74">
        <f t="shared" si="492"/>
        <v>0</v>
      </c>
      <c r="AJ1435" s="74">
        <f t="shared" si="493"/>
        <v>0</v>
      </c>
      <c r="AK1435" s="74">
        <f t="shared" si="494"/>
        <v>0</v>
      </c>
      <c r="AL1435" s="73" t="str">
        <f t="shared" si="495"/>
        <v>系</v>
      </c>
      <c r="AM1435" s="73" t="str">
        <f>IF($F1435="學生",VLOOKUP($H1435,系所名稱!$B$1:$D$122,3,FALSE),"非在校生")</f>
        <v>工管</v>
      </c>
      <c r="AN1435" s="74" t="str">
        <f t="shared" si="496"/>
        <v>工管系</v>
      </c>
      <c r="AO1435" s="74" t="str">
        <f t="shared" si="497"/>
        <v>工管系</v>
      </c>
    </row>
    <row r="1436" spans="1:41">
      <c r="A1436" s="78" t="s">
        <v>6427</v>
      </c>
      <c r="B1436" s="78" t="s">
        <v>539</v>
      </c>
      <c r="C1436" s="78" t="s">
        <v>540</v>
      </c>
      <c r="D1436" s="78" t="s">
        <v>21</v>
      </c>
      <c r="E1436" s="78" t="s">
        <v>541</v>
      </c>
      <c r="F1436" s="78" t="s">
        <v>23</v>
      </c>
      <c r="G1436" s="78" t="s">
        <v>24</v>
      </c>
      <c r="H1436" s="78" t="s">
        <v>187</v>
      </c>
      <c r="I1436" s="78" t="s">
        <v>41</v>
      </c>
      <c r="J1436" s="78">
        <v>937474272</v>
      </c>
      <c r="K1436" s="78" t="s">
        <v>542</v>
      </c>
      <c r="L1436" s="78" t="s">
        <v>28</v>
      </c>
      <c r="M1436" s="78" t="s">
        <v>30</v>
      </c>
      <c r="N1436" s="78" t="s">
        <v>4952</v>
      </c>
      <c r="O1436" s="78"/>
      <c r="P1436" s="78" t="s">
        <v>29</v>
      </c>
      <c r="Q1436" s="78"/>
      <c r="R1436" s="78" t="s">
        <v>5919</v>
      </c>
      <c r="S1436" s="78" t="s">
        <v>6323</v>
      </c>
      <c r="T1436" s="78" t="s">
        <v>544</v>
      </c>
      <c r="U1436" s="78">
        <v>6</v>
      </c>
      <c r="V1436" s="78" t="s">
        <v>5002</v>
      </c>
      <c r="W1436" s="78" t="s">
        <v>6687</v>
      </c>
      <c r="X1436" s="25" t="s">
        <v>6700</v>
      </c>
      <c r="Y1436" s="78">
        <v>2</v>
      </c>
      <c r="Z1436" s="78">
        <v>107</v>
      </c>
      <c r="AA1436" s="78">
        <v>1</v>
      </c>
      <c r="AB1436" s="78">
        <v>1</v>
      </c>
      <c r="AC1436" s="78">
        <v>10</v>
      </c>
      <c r="AD1436" s="78" t="s">
        <v>29</v>
      </c>
      <c r="AE1436" s="74" t="str">
        <f t="shared" si="483"/>
        <v>b05303033鍾采昀</v>
      </c>
      <c r="AF1436" s="74">
        <f t="shared" si="490"/>
        <v>0</v>
      </c>
      <c r="AG1436" s="74">
        <f t="shared" si="484"/>
        <v>1</v>
      </c>
      <c r="AH1436" s="74">
        <f t="shared" si="491"/>
        <v>10</v>
      </c>
      <c r="AI1436" s="74">
        <f t="shared" si="492"/>
        <v>0</v>
      </c>
      <c r="AJ1436" s="74">
        <f t="shared" si="493"/>
        <v>0</v>
      </c>
      <c r="AK1436" s="74">
        <f t="shared" si="494"/>
        <v>0</v>
      </c>
      <c r="AL1436" s="73" t="str">
        <f t="shared" si="495"/>
        <v>系</v>
      </c>
      <c r="AM1436" s="73" t="str">
        <f>IF($F1436="學生",VLOOKUP($H1436,系所名稱!$B$1:$D$122,3,FALSE),"非在校生")</f>
        <v>工管</v>
      </c>
      <c r="AN1436" s="74" t="str">
        <f t="shared" si="496"/>
        <v>工管系</v>
      </c>
      <c r="AO1436" s="74" t="str">
        <f t="shared" si="497"/>
        <v>工管系</v>
      </c>
    </row>
    <row r="1437" spans="1:41">
      <c r="A1437" s="78"/>
      <c r="B1437" s="78" t="s">
        <v>4223</v>
      </c>
      <c r="C1437" s="78" t="s">
        <v>1962</v>
      </c>
      <c r="D1437" s="78" t="s">
        <v>4224</v>
      </c>
      <c r="E1437" s="21" t="s">
        <v>4225</v>
      </c>
      <c r="F1437" s="78" t="s">
        <v>23</v>
      </c>
      <c r="G1437" s="78" t="s">
        <v>24</v>
      </c>
      <c r="H1437" s="78" t="s">
        <v>257</v>
      </c>
      <c r="I1437" s="78" t="s">
        <v>41</v>
      </c>
      <c r="J1437" s="78">
        <v>956808539</v>
      </c>
      <c r="K1437" s="78" t="s">
        <v>4226</v>
      </c>
      <c r="L1437" s="78" t="s">
        <v>28</v>
      </c>
      <c r="M1437" s="78" t="s">
        <v>29</v>
      </c>
      <c r="N1437" s="78">
        <f>IF($R1437="網路報名",IF($P1437="否",1,0),0)</f>
        <v>0</v>
      </c>
      <c r="O1437" s="78">
        <f>IF($R1437="網路報名",IF($P1437="是",1,0),0)</f>
        <v>0</v>
      </c>
      <c r="P1437" s="78" t="s">
        <v>29</v>
      </c>
      <c r="Q1437" s="78"/>
      <c r="R1437" s="78" t="s">
        <v>4227</v>
      </c>
      <c r="S1437" s="78"/>
      <c r="T1437" s="78" t="s">
        <v>4228</v>
      </c>
      <c r="U1437" s="78">
        <f>IF($R1437="志工",$AC1437*2,IF($R1437="網路報名",$AC1437,0))</f>
        <v>20</v>
      </c>
      <c r="V1437" s="78" t="s">
        <v>5002</v>
      </c>
      <c r="W1437" s="78" t="s">
        <v>5004</v>
      </c>
      <c r="X1437" s="25" t="s">
        <v>3816</v>
      </c>
      <c r="Y1437" s="78">
        <v>2</v>
      </c>
      <c r="Z1437" s="78">
        <v>107</v>
      </c>
      <c r="AA1437" s="78">
        <v>1</v>
      </c>
      <c r="AB1437" s="78">
        <v>1</v>
      </c>
      <c r="AC1437" s="78">
        <v>10</v>
      </c>
      <c r="AD1437" s="78"/>
      <c r="AE1437" s="74" t="str">
        <f t="shared" si="483"/>
        <v>b06703136黏祐誠</v>
      </c>
      <c r="AF1437" s="74">
        <f t="shared" si="490"/>
        <v>0</v>
      </c>
      <c r="AG1437" s="74">
        <f t="shared" si="484"/>
        <v>0</v>
      </c>
      <c r="AH1437" s="74">
        <f t="shared" si="491"/>
        <v>20</v>
      </c>
      <c r="AI1437" s="74">
        <f t="shared" si="492"/>
        <v>0</v>
      </c>
      <c r="AJ1437" s="74">
        <f t="shared" si="493"/>
        <v>0</v>
      </c>
      <c r="AK1437" s="74">
        <f t="shared" si="494"/>
        <v>1</v>
      </c>
      <c r="AL1437" s="73" t="str">
        <f t="shared" si="495"/>
        <v>系</v>
      </c>
      <c r="AM1437" s="73" t="str">
        <f>IF($F1437="學生",VLOOKUP($H1437,系所名稱!$B$1:$D$122,3,FALSE),"非在校生")</f>
        <v>財金</v>
      </c>
      <c r="AN1437" s="74" t="str">
        <f t="shared" si="496"/>
        <v>財金系</v>
      </c>
      <c r="AO1437" s="74" t="str">
        <f t="shared" si="497"/>
        <v>財金系</v>
      </c>
    </row>
    <row r="1438" spans="1:41">
      <c r="A1438" s="78" t="s">
        <v>3195</v>
      </c>
      <c r="B1438" s="78" t="s">
        <v>3196</v>
      </c>
      <c r="C1438" s="78" t="s">
        <v>3197</v>
      </c>
      <c r="D1438" s="78" t="s">
        <v>38</v>
      </c>
      <c r="E1438" s="78" t="s">
        <v>3198</v>
      </c>
      <c r="F1438" s="78" t="s">
        <v>177</v>
      </c>
      <c r="G1438" s="78"/>
      <c r="H1438" s="78" t="s">
        <v>3199</v>
      </c>
      <c r="I1438" s="78" t="s">
        <v>2094</v>
      </c>
      <c r="J1438" s="78">
        <v>910506903</v>
      </c>
      <c r="K1438" s="78" t="s">
        <v>3200</v>
      </c>
      <c r="L1438" s="78" t="s">
        <v>28</v>
      </c>
      <c r="M1438" s="78" t="s">
        <v>30</v>
      </c>
      <c r="N1438" s="78">
        <f>IF($R1438="網路報名",IF($P1438="否",1,0),0)</f>
        <v>0</v>
      </c>
      <c r="O1438" s="78">
        <f>IF($R1438="網路報名",IF($P1438="是",1,0),0)</f>
        <v>1</v>
      </c>
      <c r="P1438" s="78" t="s">
        <v>29</v>
      </c>
      <c r="Q1438" s="78"/>
      <c r="R1438" s="78" t="s">
        <v>2775</v>
      </c>
      <c r="S1438" s="78" t="s">
        <v>3201</v>
      </c>
      <c r="T1438" s="78" t="s">
        <v>3202</v>
      </c>
      <c r="U1438" s="78">
        <f>IF($R1438="志工",$AC1438*2,IF($R1438="網路報名",$AC1438,0))</f>
        <v>10</v>
      </c>
      <c r="V1438" s="78" t="s">
        <v>5002</v>
      </c>
      <c r="W1438" s="78" t="s">
        <v>5004</v>
      </c>
      <c r="X1438" s="25" t="s">
        <v>3292</v>
      </c>
      <c r="Y1438" s="78">
        <v>2</v>
      </c>
      <c r="Z1438" s="78">
        <v>107</v>
      </c>
      <c r="AA1438" s="78">
        <v>1</v>
      </c>
      <c r="AB1438" s="78">
        <v>1</v>
      </c>
      <c r="AC1438" s="78">
        <v>10</v>
      </c>
      <c r="AD1438" s="78" t="s">
        <v>3203</v>
      </c>
      <c r="AE1438" s="74" t="str">
        <f t="shared" si="483"/>
        <v>ttookk1386簡君霖</v>
      </c>
      <c r="AF1438" s="74">
        <f t="shared" si="490"/>
        <v>0</v>
      </c>
      <c r="AG1438" s="74">
        <f t="shared" si="484"/>
        <v>1</v>
      </c>
      <c r="AH1438" s="74">
        <f t="shared" si="491"/>
        <v>10</v>
      </c>
      <c r="AI1438" s="74">
        <f t="shared" si="492"/>
        <v>0</v>
      </c>
      <c r="AJ1438" s="74">
        <f t="shared" si="493"/>
        <v>0</v>
      </c>
      <c r="AK1438" s="74">
        <f t="shared" si="494"/>
        <v>0</v>
      </c>
      <c r="AL1438" s="73" t="str">
        <f t="shared" si="495"/>
        <v>其他</v>
      </c>
      <c r="AM1438" s="73" t="str">
        <f>IF($F1438="學生",VLOOKUP($H1438,系所名稱!$B$1:$D$122,3,FALSE),"非在校生")</f>
        <v>非在校生</v>
      </c>
      <c r="AN1438" s="74" t="str">
        <f t="shared" si="496"/>
        <v>其他</v>
      </c>
      <c r="AO1438" s="74" t="str">
        <f t="shared" si="497"/>
        <v>其他</v>
      </c>
    </row>
    <row r="1439" spans="1:41">
      <c r="A1439" s="78" t="s">
        <v>5881</v>
      </c>
      <c r="B1439" s="78" t="s">
        <v>5882</v>
      </c>
      <c r="C1439" s="78" t="s">
        <v>5883</v>
      </c>
      <c r="D1439" s="78" t="s">
        <v>21</v>
      </c>
      <c r="E1439" s="78" t="s">
        <v>5884</v>
      </c>
      <c r="F1439" s="78" t="s">
        <v>23</v>
      </c>
      <c r="G1439" s="78" t="s">
        <v>24</v>
      </c>
      <c r="H1439" s="78" t="s">
        <v>257</v>
      </c>
      <c r="I1439" s="78" t="s">
        <v>41</v>
      </c>
      <c r="J1439" s="78">
        <v>983801260</v>
      </c>
      <c r="K1439" s="78" t="s">
        <v>5885</v>
      </c>
      <c r="L1439" s="78" t="s">
        <v>28</v>
      </c>
      <c r="M1439" s="78" t="s">
        <v>30</v>
      </c>
      <c r="N1439" s="78" t="s">
        <v>4952</v>
      </c>
      <c r="O1439" s="78"/>
      <c r="P1439" s="78" t="s">
        <v>29</v>
      </c>
      <c r="Q1439" s="78"/>
      <c r="R1439" s="78" t="s">
        <v>5886</v>
      </c>
      <c r="S1439" s="78" t="s">
        <v>5887</v>
      </c>
      <c r="T1439" s="78" t="s">
        <v>5888</v>
      </c>
      <c r="U1439" s="78">
        <v>6</v>
      </c>
      <c r="V1439" s="78" t="s">
        <v>5002</v>
      </c>
      <c r="W1439" s="78" t="s">
        <v>6682</v>
      </c>
      <c r="X1439" s="25" t="s">
        <v>5889</v>
      </c>
      <c r="Y1439" s="78">
        <v>2</v>
      </c>
      <c r="Z1439" s="78">
        <v>107</v>
      </c>
      <c r="AA1439" s="78">
        <v>1</v>
      </c>
      <c r="AB1439" s="78">
        <v>1</v>
      </c>
      <c r="AC1439" s="78">
        <v>10</v>
      </c>
      <c r="AD1439" s="78" t="s">
        <v>29</v>
      </c>
      <c r="AE1439" s="74" t="str">
        <f t="shared" si="483"/>
        <v>b06703131簡辰芳</v>
      </c>
      <c r="AF1439" s="74">
        <f t="shared" si="490"/>
        <v>0</v>
      </c>
      <c r="AG1439" s="74">
        <f t="shared" si="484"/>
        <v>1</v>
      </c>
      <c r="AH1439" s="74">
        <f t="shared" si="491"/>
        <v>10</v>
      </c>
      <c r="AI1439" s="74">
        <f t="shared" si="492"/>
        <v>0</v>
      </c>
      <c r="AJ1439" s="74">
        <f t="shared" si="493"/>
        <v>0</v>
      </c>
      <c r="AK1439" s="74">
        <f t="shared" si="494"/>
        <v>0</v>
      </c>
      <c r="AL1439" s="73" t="str">
        <f t="shared" si="495"/>
        <v>系</v>
      </c>
      <c r="AM1439" s="73" t="str">
        <f>IF($F1439="學生",VLOOKUP($H1439,系所名稱!$B$1:$D$122,3,FALSE),"非在校生")</f>
        <v>財金</v>
      </c>
      <c r="AN1439" s="74" t="str">
        <f t="shared" si="496"/>
        <v>財金系</v>
      </c>
      <c r="AO1439" s="74" t="str">
        <f t="shared" si="497"/>
        <v>財金系</v>
      </c>
    </row>
    <row r="1440" spans="1:41">
      <c r="A1440" s="78" t="s">
        <v>6663</v>
      </c>
      <c r="B1440" s="78" t="s">
        <v>6664</v>
      </c>
      <c r="C1440" s="78" t="s">
        <v>6665</v>
      </c>
      <c r="D1440" s="78" t="s">
        <v>21</v>
      </c>
      <c r="E1440" s="78" t="s">
        <v>6666</v>
      </c>
      <c r="F1440" s="78" t="s">
        <v>23</v>
      </c>
      <c r="G1440" s="78" t="s">
        <v>24</v>
      </c>
      <c r="H1440" s="78" t="s">
        <v>49</v>
      </c>
      <c r="I1440" s="78" t="s">
        <v>41</v>
      </c>
      <c r="J1440" s="78">
        <v>989265165</v>
      </c>
      <c r="K1440" s="78" t="s">
        <v>6667</v>
      </c>
      <c r="L1440" s="78" t="s">
        <v>28</v>
      </c>
      <c r="M1440" s="78" t="s">
        <v>29</v>
      </c>
      <c r="N1440" s="78" t="s">
        <v>4952</v>
      </c>
      <c r="O1440" s="78"/>
      <c r="P1440" s="78" t="s">
        <v>29</v>
      </c>
      <c r="Q1440" s="78"/>
      <c r="R1440" s="78" t="s">
        <v>1045</v>
      </c>
      <c r="S1440" s="78"/>
      <c r="T1440" s="78" t="s">
        <v>6668</v>
      </c>
      <c r="U1440" s="78">
        <v>6</v>
      </c>
      <c r="V1440" s="78" t="s">
        <v>5002</v>
      </c>
      <c r="W1440" s="78" t="s">
        <v>6687</v>
      </c>
      <c r="X1440" s="25" t="s">
        <v>6702</v>
      </c>
      <c r="Y1440" s="78">
        <v>2</v>
      </c>
      <c r="Z1440" s="78">
        <v>10</v>
      </c>
      <c r="AA1440" s="78">
        <v>1</v>
      </c>
      <c r="AB1440" s="78">
        <v>107</v>
      </c>
      <c r="AC1440" s="78">
        <v>10</v>
      </c>
      <c r="AD1440" s="78"/>
      <c r="AE1440" s="74" t="str">
        <f t="shared" si="483"/>
        <v>b05705002簡翊如</v>
      </c>
      <c r="AF1440" s="74">
        <f t="shared" si="490"/>
        <v>0</v>
      </c>
      <c r="AG1440" s="74">
        <f t="shared" si="484"/>
        <v>0</v>
      </c>
      <c r="AH1440" s="74">
        <f t="shared" si="491"/>
        <v>0</v>
      </c>
      <c r="AI1440" s="74">
        <f t="shared" si="492"/>
        <v>0</v>
      </c>
      <c r="AJ1440" s="74">
        <f t="shared" si="493"/>
        <v>1</v>
      </c>
      <c r="AK1440" s="74">
        <f t="shared" si="494"/>
        <v>0</v>
      </c>
      <c r="AL1440" s="73" t="str">
        <f t="shared" si="495"/>
        <v>系</v>
      </c>
      <c r="AM1440" s="73" t="str">
        <f>IF($F1440="學生",VLOOKUP($H1440,系所名稱!$B$1:$D$122,3,FALSE),"非在校生")</f>
        <v>資管</v>
      </c>
      <c r="AN1440" s="74" t="str">
        <f t="shared" si="496"/>
        <v>資管系</v>
      </c>
      <c r="AO1440" s="74" t="str">
        <f t="shared" si="497"/>
        <v>資管系</v>
      </c>
    </row>
    <row r="1441" spans="1:41">
      <c r="A1441" s="78" t="s">
        <v>666</v>
      </c>
      <c r="B1441" s="78" t="s">
        <v>667</v>
      </c>
      <c r="C1441" s="78" t="s">
        <v>668</v>
      </c>
      <c r="D1441" s="78" t="s">
        <v>21</v>
      </c>
      <c r="E1441" s="78" t="s">
        <v>669</v>
      </c>
      <c r="F1441" s="78" t="s">
        <v>23</v>
      </c>
      <c r="G1441" s="78" t="s">
        <v>24</v>
      </c>
      <c r="H1441" s="78" t="s">
        <v>187</v>
      </c>
      <c r="I1441" s="78" t="s">
        <v>41</v>
      </c>
      <c r="J1441" s="78">
        <v>975782434</v>
      </c>
      <c r="K1441" s="78" t="s">
        <v>670</v>
      </c>
      <c r="L1441" s="78" t="s">
        <v>28</v>
      </c>
      <c r="M1441" s="78" t="s">
        <v>29</v>
      </c>
      <c r="N1441" s="78">
        <f t="shared" ref="N1441:N1447" si="498">IF($R1441="網路報名",IF($P1441="否",1,0),0)</f>
        <v>0</v>
      </c>
      <c r="O1441" s="78">
        <f t="shared" ref="O1441:O1447" si="499">IF($R1441="網路報名",IF($P1441="是",1,0),0)</f>
        <v>0</v>
      </c>
      <c r="P1441" s="78" t="s">
        <v>29</v>
      </c>
      <c r="Q1441" s="78"/>
      <c r="R1441" s="1" t="s">
        <v>664</v>
      </c>
      <c r="S1441" s="78"/>
      <c r="T1441" s="78" t="s">
        <v>671</v>
      </c>
      <c r="U1441" s="78">
        <f t="shared" ref="U1441:U1447" si="500">IF($R1441="志工",$AC1441*2,IF($R1441="網路報名",$AC1441,0))</f>
        <v>0</v>
      </c>
      <c r="V1441" s="78" t="s">
        <v>5002</v>
      </c>
      <c r="W1441" s="78" t="s">
        <v>5004</v>
      </c>
      <c r="X1441" s="88" t="s">
        <v>672</v>
      </c>
      <c r="Y1441" s="78">
        <v>2</v>
      </c>
      <c r="Z1441" s="78">
        <v>107</v>
      </c>
      <c r="AA1441" s="78">
        <v>1</v>
      </c>
      <c r="AB1441" s="78">
        <v>1</v>
      </c>
      <c r="AC1441" s="78">
        <v>10</v>
      </c>
      <c r="AD1441" s="78"/>
      <c r="AE1441" s="74" t="str">
        <f t="shared" si="483"/>
        <v>b06701165簡博涵</v>
      </c>
      <c r="AF1441" s="74">
        <f t="shared" si="490"/>
        <v>0</v>
      </c>
      <c r="AG1441" s="74">
        <f t="shared" si="484"/>
        <v>0</v>
      </c>
      <c r="AH1441" s="74">
        <f t="shared" si="491"/>
        <v>0</v>
      </c>
      <c r="AI1441" s="74">
        <f t="shared" si="492"/>
        <v>0</v>
      </c>
      <c r="AJ1441" s="74">
        <f t="shared" si="493"/>
        <v>1</v>
      </c>
      <c r="AK1441" s="74">
        <f t="shared" si="494"/>
        <v>0</v>
      </c>
      <c r="AL1441" s="73" t="str">
        <f t="shared" si="495"/>
        <v>系</v>
      </c>
      <c r="AM1441" s="73" t="str">
        <f>IF($F1441="學生",VLOOKUP($H1441,系所名稱!$B$1:$D$122,3,FALSE),"非在校生")</f>
        <v>工管</v>
      </c>
      <c r="AN1441" s="74" t="str">
        <f t="shared" si="496"/>
        <v>工管系</v>
      </c>
      <c r="AO1441" s="74" t="str">
        <f t="shared" si="497"/>
        <v>工管系</v>
      </c>
    </row>
    <row r="1442" spans="1:41">
      <c r="A1442" s="78" t="s">
        <v>880</v>
      </c>
      <c r="B1442" s="78" t="s">
        <v>667</v>
      </c>
      <c r="C1442" s="78" t="s">
        <v>668</v>
      </c>
      <c r="D1442" s="78" t="s">
        <v>38</v>
      </c>
      <c r="E1442" s="78" t="s">
        <v>669</v>
      </c>
      <c r="F1442" s="78" t="s">
        <v>23</v>
      </c>
      <c r="G1442" s="78" t="s">
        <v>24</v>
      </c>
      <c r="H1442" s="78" t="s">
        <v>187</v>
      </c>
      <c r="I1442" s="78" t="s">
        <v>41</v>
      </c>
      <c r="J1442" s="78">
        <v>975782434</v>
      </c>
      <c r="K1442" s="78" t="s">
        <v>670</v>
      </c>
      <c r="L1442" s="78" t="s">
        <v>28</v>
      </c>
      <c r="M1442" s="78" t="s">
        <v>29</v>
      </c>
      <c r="N1442" s="78">
        <f t="shared" si="498"/>
        <v>0</v>
      </c>
      <c r="O1442" s="78">
        <f t="shared" si="499"/>
        <v>0</v>
      </c>
      <c r="P1442" s="78" t="s">
        <v>29</v>
      </c>
      <c r="Q1442" s="78"/>
      <c r="R1442" s="78" t="s">
        <v>853</v>
      </c>
      <c r="S1442" s="78"/>
      <c r="T1442" s="78" t="s">
        <v>671</v>
      </c>
      <c r="U1442" s="78">
        <f t="shared" si="500"/>
        <v>0</v>
      </c>
      <c r="V1442" s="78" t="s">
        <v>5002</v>
      </c>
      <c r="W1442" s="78" t="s">
        <v>5004</v>
      </c>
      <c r="X1442" s="25" t="s">
        <v>778</v>
      </c>
      <c r="Y1442" s="78">
        <v>2</v>
      </c>
      <c r="Z1442" s="78">
        <v>107</v>
      </c>
      <c r="AA1442" s="78">
        <v>1</v>
      </c>
      <c r="AB1442" s="78">
        <v>1</v>
      </c>
      <c r="AC1442" s="78">
        <v>10</v>
      </c>
      <c r="AD1442" s="78"/>
      <c r="AE1442" s="74" t="str">
        <f t="shared" si="483"/>
        <v>b06701165簡博涵</v>
      </c>
      <c r="AF1442" s="74">
        <f t="shared" si="490"/>
        <v>0</v>
      </c>
      <c r="AG1442" s="74">
        <f t="shared" si="484"/>
        <v>0</v>
      </c>
      <c r="AH1442" s="74">
        <f t="shared" si="491"/>
        <v>0</v>
      </c>
      <c r="AI1442" s="74">
        <f t="shared" si="492"/>
        <v>0</v>
      </c>
      <c r="AJ1442" s="74">
        <f t="shared" si="493"/>
        <v>1</v>
      </c>
      <c r="AK1442" s="74">
        <f t="shared" si="494"/>
        <v>0</v>
      </c>
      <c r="AL1442" s="73" t="str">
        <f t="shared" si="495"/>
        <v>系</v>
      </c>
      <c r="AM1442" s="73" t="str">
        <f>IF($F1442="學生",VLOOKUP($H1442,系所名稱!$B$1:$D$122,3,FALSE),"非在校生")</f>
        <v>工管</v>
      </c>
      <c r="AN1442" s="74" t="str">
        <f t="shared" si="496"/>
        <v>工管系</v>
      </c>
      <c r="AO1442" s="74" t="str">
        <f t="shared" si="497"/>
        <v>工管系</v>
      </c>
    </row>
    <row r="1443" spans="1:41">
      <c r="A1443" s="78" t="s">
        <v>1020</v>
      </c>
      <c r="B1443" s="78" t="s">
        <v>667</v>
      </c>
      <c r="C1443" s="78" t="s">
        <v>668</v>
      </c>
      <c r="D1443" s="78" t="s">
        <v>21</v>
      </c>
      <c r="E1443" s="78" t="s">
        <v>669</v>
      </c>
      <c r="F1443" s="78" t="s">
        <v>23</v>
      </c>
      <c r="G1443" s="78" t="s">
        <v>24</v>
      </c>
      <c r="H1443" s="78" t="s">
        <v>187</v>
      </c>
      <c r="I1443" s="78" t="s">
        <v>41</v>
      </c>
      <c r="J1443" s="78">
        <v>975782438</v>
      </c>
      <c r="K1443" s="78" t="s">
        <v>670</v>
      </c>
      <c r="L1443" s="78" t="s">
        <v>28</v>
      </c>
      <c r="M1443" s="78" t="s">
        <v>29</v>
      </c>
      <c r="N1443" s="78">
        <f t="shared" si="498"/>
        <v>0</v>
      </c>
      <c r="O1443" s="78">
        <f t="shared" si="499"/>
        <v>1</v>
      </c>
      <c r="P1443" s="78" t="s">
        <v>29</v>
      </c>
      <c r="Q1443" s="78"/>
      <c r="R1443" s="78" t="s">
        <v>921</v>
      </c>
      <c r="S1443" s="78" t="s">
        <v>1021</v>
      </c>
      <c r="T1443" s="78" t="s">
        <v>671</v>
      </c>
      <c r="U1443" s="78">
        <f t="shared" si="500"/>
        <v>10</v>
      </c>
      <c r="V1443" s="78" t="s">
        <v>5002</v>
      </c>
      <c r="W1443" s="78" t="s">
        <v>5004</v>
      </c>
      <c r="X1443" s="25" t="s">
        <v>923</v>
      </c>
      <c r="Y1443" s="78">
        <v>2</v>
      </c>
      <c r="Z1443" s="78">
        <v>107</v>
      </c>
      <c r="AA1443" s="78">
        <v>1</v>
      </c>
      <c r="AB1443" s="78">
        <v>1</v>
      </c>
      <c r="AC1443" s="78">
        <v>10</v>
      </c>
      <c r="AD1443" s="78" t="s">
        <v>30</v>
      </c>
      <c r="AE1443" s="74" t="str">
        <f t="shared" si="483"/>
        <v>b06701165簡博涵</v>
      </c>
      <c r="AF1443" s="74">
        <f t="shared" si="490"/>
        <v>0</v>
      </c>
      <c r="AG1443" s="74">
        <f t="shared" si="484"/>
        <v>1</v>
      </c>
      <c r="AH1443" s="74">
        <f t="shared" si="491"/>
        <v>10</v>
      </c>
      <c r="AI1443" s="74">
        <f t="shared" si="492"/>
        <v>0</v>
      </c>
      <c r="AJ1443" s="74">
        <f t="shared" si="493"/>
        <v>0</v>
      </c>
      <c r="AK1443" s="74">
        <f t="shared" si="494"/>
        <v>0</v>
      </c>
      <c r="AL1443" s="73" t="str">
        <f t="shared" si="495"/>
        <v>系</v>
      </c>
      <c r="AM1443" s="73" t="str">
        <f>IF($F1443="學生",VLOOKUP($H1443,系所名稱!$B$1:$D$122,3,FALSE),"非在校生")</f>
        <v>工管</v>
      </c>
      <c r="AN1443" s="74" t="str">
        <f t="shared" si="496"/>
        <v>工管系</v>
      </c>
      <c r="AO1443" s="74" t="str">
        <f t="shared" si="497"/>
        <v>工管系</v>
      </c>
    </row>
    <row r="1444" spans="1:41">
      <c r="A1444" s="78" t="s">
        <v>1266</v>
      </c>
      <c r="B1444" s="78" t="s">
        <v>667</v>
      </c>
      <c r="C1444" s="78" t="s">
        <v>668</v>
      </c>
      <c r="D1444" s="78" t="s">
        <v>21</v>
      </c>
      <c r="E1444" s="78" t="s">
        <v>669</v>
      </c>
      <c r="F1444" s="78" t="s">
        <v>23</v>
      </c>
      <c r="G1444" s="78" t="s">
        <v>24</v>
      </c>
      <c r="H1444" s="78" t="s">
        <v>187</v>
      </c>
      <c r="I1444" s="78" t="s">
        <v>41</v>
      </c>
      <c r="J1444" s="78">
        <v>975782434</v>
      </c>
      <c r="K1444" s="78" t="s">
        <v>670</v>
      </c>
      <c r="L1444" s="78" t="s">
        <v>28</v>
      </c>
      <c r="M1444" s="78" t="s">
        <v>29</v>
      </c>
      <c r="N1444" s="78">
        <f t="shared" si="498"/>
        <v>0</v>
      </c>
      <c r="O1444" s="78">
        <f t="shared" si="499"/>
        <v>0</v>
      </c>
      <c r="P1444" s="78" t="s">
        <v>29</v>
      </c>
      <c r="Q1444" s="78"/>
      <c r="R1444" s="78" t="s">
        <v>1045</v>
      </c>
      <c r="S1444" s="78"/>
      <c r="T1444" s="78" t="s">
        <v>1267</v>
      </c>
      <c r="U1444" s="78">
        <f t="shared" si="500"/>
        <v>0</v>
      </c>
      <c r="V1444" s="78" t="s">
        <v>5002</v>
      </c>
      <c r="W1444" s="78" t="s">
        <v>5004</v>
      </c>
      <c r="X1444" s="25" t="s">
        <v>1192</v>
      </c>
      <c r="Y1444" s="78">
        <v>2</v>
      </c>
      <c r="Z1444" s="78">
        <v>107</v>
      </c>
      <c r="AA1444" s="78">
        <v>1</v>
      </c>
      <c r="AB1444" s="78">
        <v>1</v>
      </c>
      <c r="AC1444" s="78">
        <v>10</v>
      </c>
      <c r="AD1444" s="78"/>
      <c r="AE1444" s="74" t="str">
        <f t="shared" si="483"/>
        <v>B06701165簡博涵</v>
      </c>
      <c r="AF1444" s="74">
        <f t="shared" si="490"/>
        <v>0</v>
      </c>
      <c r="AG1444" s="74">
        <f t="shared" si="484"/>
        <v>0</v>
      </c>
      <c r="AH1444" s="74">
        <f t="shared" si="491"/>
        <v>0</v>
      </c>
      <c r="AI1444" s="74">
        <f t="shared" si="492"/>
        <v>0</v>
      </c>
      <c r="AJ1444" s="74">
        <f t="shared" si="493"/>
        <v>1</v>
      </c>
      <c r="AK1444" s="74">
        <f t="shared" si="494"/>
        <v>0</v>
      </c>
      <c r="AL1444" s="73" t="str">
        <f t="shared" si="495"/>
        <v>系</v>
      </c>
      <c r="AM1444" s="73" t="str">
        <f>IF($F1444="學生",VLOOKUP($H1444,系所名稱!$B$1:$D$122,3,FALSE),"非在校生")</f>
        <v>工管</v>
      </c>
      <c r="AN1444" s="74" t="str">
        <f t="shared" si="496"/>
        <v>工管系</v>
      </c>
      <c r="AO1444" s="74" t="str">
        <f t="shared" si="497"/>
        <v>工管系</v>
      </c>
    </row>
    <row r="1445" spans="1:41">
      <c r="A1445" s="78" t="s">
        <v>2447</v>
      </c>
      <c r="B1445" s="78" t="s">
        <v>667</v>
      </c>
      <c r="C1445" s="78" t="s">
        <v>668</v>
      </c>
      <c r="D1445" s="78" t="s">
        <v>21</v>
      </c>
      <c r="E1445" s="78" t="s">
        <v>669</v>
      </c>
      <c r="F1445" s="78" t="s">
        <v>23</v>
      </c>
      <c r="G1445" s="78" t="s">
        <v>24</v>
      </c>
      <c r="H1445" s="78" t="s">
        <v>187</v>
      </c>
      <c r="I1445" s="78" t="s">
        <v>41</v>
      </c>
      <c r="J1445" s="78">
        <v>975782438</v>
      </c>
      <c r="K1445" s="78" t="s">
        <v>670</v>
      </c>
      <c r="L1445" s="78" t="s">
        <v>28</v>
      </c>
      <c r="M1445" s="78" t="s">
        <v>29</v>
      </c>
      <c r="N1445" s="78">
        <f t="shared" si="498"/>
        <v>0</v>
      </c>
      <c r="O1445" s="78">
        <f t="shared" si="499"/>
        <v>1</v>
      </c>
      <c r="P1445" s="78" t="s">
        <v>29</v>
      </c>
      <c r="Q1445" s="78"/>
      <c r="R1445" s="78" t="s">
        <v>2021</v>
      </c>
      <c r="S1445" s="78" t="s">
        <v>1021</v>
      </c>
      <c r="T1445" s="78" t="s">
        <v>671</v>
      </c>
      <c r="U1445" s="78">
        <f t="shared" si="500"/>
        <v>10</v>
      </c>
      <c r="V1445" s="78" t="s">
        <v>5002</v>
      </c>
      <c r="W1445" s="78" t="s">
        <v>5004</v>
      </c>
      <c r="X1445" s="25" t="s">
        <v>1996</v>
      </c>
      <c r="Y1445" s="78">
        <v>2</v>
      </c>
      <c r="Z1445" s="78">
        <v>107</v>
      </c>
      <c r="AA1445" s="78">
        <v>1</v>
      </c>
      <c r="AB1445" s="78">
        <v>1</v>
      </c>
      <c r="AC1445" s="78">
        <v>10</v>
      </c>
      <c r="AD1445" s="78" t="s">
        <v>30</v>
      </c>
      <c r="AE1445" s="74" t="str">
        <f t="shared" si="483"/>
        <v>b06701165簡博涵</v>
      </c>
      <c r="AF1445" s="74">
        <f t="shared" si="490"/>
        <v>0</v>
      </c>
      <c r="AG1445" s="74">
        <f t="shared" si="484"/>
        <v>1</v>
      </c>
      <c r="AH1445" s="74">
        <f t="shared" si="491"/>
        <v>10</v>
      </c>
      <c r="AI1445" s="74">
        <f t="shared" si="492"/>
        <v>0</v>
      </c>
      <c r="AJ1445" s="74">
        <f t="shared" si="493"/>
        <v>0</v>
      </c>
      <c r="AK1445" s="74">
        <f t="shared" si="494"/>
        <v>0</v>
      </c>
      <c r="AL1445" s="73" t="str">
        <f t="shared" si="495"/>
        <v>系</v>
      </c>
      <c r="AM1445" s="73" t="str">
        <f>IF($F1445="學生",VLOOKUP($H1445,系所名稱!$B$1:$D$122,3,FALSE),"非在校生")</f>
        <v>工管</v>
      </c>
      <c r="AN1445" s="74" t="str">
        <f t="shared" si="496"/>
        <v>工管系</v>
      </c>
      <c r="AO1445" s="74" t="str">
        <f t="shared" si="497"/>
        <v>工管系</v>
      </c>
    </row>
    <row r="1446" spans="1:41">
      <c r="A1446" s="78" t="s">
        <v>3204</v>
      </c>
      <c r="B1446" s="78" t="s">
        <v>667</v>
      </c>
      <c r="C1446" s="78" t="s">
        <v>668</v>
      </c>
      <c r="D1446" s="78" t="s">
        <v>21</v>
      </c>
      <c r="E1446" s="78" t="s">
        <v>669</v>
      </c>
      <c r="F1446" s="78" t="s">
        <v>23</v>
      </c>
      <c r="G1446" s="78" t="s">
        <v>24</v>
      </c>
      <c r="H1446" s="78" t="s">
        <v>187</v>
      </c>
      <c r="I1446" s="78" t="s">
        <v>41</v>
      </c>
      <c r="J1446" s="78">
        <v>975782438</v>
      </c>
      <c r="K1446" s="78" t="s">
        <v>670</v>
      </c>
      <c r="L1446" s="78" t="s">
        <v>28</v>
      </c>
      <c r="M1446" s="78" t="s">
        <v>29</v>
      </c>
      <c r="N1446" s="78">
        <f t="shared" si="498"/>
        <v>0</v>
      </c>
      <c r="O1446" s="78">
        <f t="shared" si="499"/>
        <v>1</v>
      </c>
      <c r="P1446" s="78" t="s">
        <v>29</v>
      </c>
      <c r="Q1446" s="78"/>
      <c r="R1446" s="78" t="s">
        <v>2775</v>
      </c>
      <c r="S1446" s="78" t="s">
        <v>1021</v>
      </c>
      <c r="T1446" s="78" t="s">
        <v>671</v>
      </c>
      <c r="U1446" s="78">
        <f t="shared" si="500"/>
        <v>10</v>
      </c>
      <c r="V1446" s="78" t="s">
        <v>5002</v>
      </c>
      <c r="W1446" s="78" t="s">
        <v>5004</v>
      </c>
      <c r="X1446" s="25" t="s">
        <v>3292</v>
      </c>
      <c r="Y1446" s="78">
        <v>2</v>
      </c>
      <c r="Z1446" s="78">
        <v>107</v>
      </c>
      <c r="AA1446" s="78">
        <v>1</v>
      </c>
      <c r="AB1446" s="78">
        <v>1</v>
      </c>
      <c r="AC1446" s="78">
        <v>10</v>
      </c>
      <c r="AD1446" s="78" t="s">
        <v>30</v>
      </c>
      <c r="AE1446" s="74" t="str">
        <f t="shared" si="483"/>
        <v>b06701165簡博涵</v>
      </c>
      <c r="AF1446" s="74">
        <f t="shared" si="490"/>
        <v>0</v>
      </c>
      <c r="AG1446" s="74">
        <f t="shared" si="484"/>
        <v>1</v>
      </c>
      <c r="AH1446" s="74">
        <f t="shared" si="491"/>
        <v>10</v>
      </c>
      <c r="AI1446" s="74">
        <f t="shared" si="492"/>
        <v>0</v>
      </c>
      <c r="AJ1446" s="74">
        <f t="shared" si="493"/>
        <v>0</v>
      </c>
      <c r="AK1446" s="74">
        <f t="shared" si="494"/>
        <v>0</v>
      </c>
      <c r="AL1446" s="73" t="str">
        <f t="shared" si="495"/>
        <v>系</v>
      </c>
      <c r="AM1446" s="73" t="str">
        <f>IF($F1446="學生",VLOOKUP($H1446,系所名稱!$B$1:$D$122,3,FALSE),"非在校生")</f>
        <v>工管</v>
      </c>
      <c r="AN1446" s="74" t="str">
        <f t="shared" si="496"/>
        <v>工管系</v>
      </c>
      <c r="AO1446" s="74" t="str">
        <f t="shared" si="497"/>
        <v>工管系</v>
      </c>
    </row>
    <row r="1447" spans="1:41">
      <c r="A1447" s="78" t="s">
        <v>4150</v>
      </c>
      <c r="B1447" s="78" t="s">
        <v>667</v>
      </c>
      <c r="C1447" s="78" t="s">
        <v>668</v>
      </c>
      <c r="D1447" s="78" t="s">
        <v>21</v>
      </c>
      <c r="E1447" s="78" t="s">
        <v>669</v>
      </c>
      <c r="F1447" s="78" t="s">
        <v>23</v>
      </c>
      <c r="G1447" s="78" t="s">
        <v>24</v>
      </c>
      <c r="H1447" s="78" t="s">
        <v>187</v>
      </c>
      <c r="I1447" s="78" t="s">
        <v>41</v>
      </c>
      <c r="J1447" s="78">
        <v>975782434</v>
      </c>
      <c r="K1447" s="78" t="s">
        <v>670</v>
      </c>
      <c r="L1447" s="78" t="s">
        <v>28</v>
      </c>
      <c r="M1447" s="78" t="s">
        <v>29</v>
      </c>
      <c r="N1447" s="78">
        <f t="shared" si="498"/>
        <v>0</v>
      </c>
      <c r="O1447" s="78">
        <f t="shared" si="499"/>
        <v>1</v>
      </c>
      <c r="P1447" s="78" t="s">
        <v>29</v>
      </c>
      <c r="Q1447" s="78"/>
      <c r="R1447" s="78" t="s">
        <v>3588</v>
      </c>
      <c r="S1447" s="78" t="s">
        <v>4151</v>
      </c>
      <c r="T1447" s="78" t="s">
        <v>671</v>
      </c>
      <c r="U1447" s="78">
        <f t="shared" si="500"/>
        <v>10</v>
      </c>
      <c r="V1447" s="78" t="s">
        <v>5002</v>
      </c>
      <c r="W1447" s="78" t="s">
        <v>5004</v>
      </c>
      <c r="X1447" s="25" t="s">
        <v>3816</v>
      </c>
      <c r="Y1447" s="78">
        <v>2</v>
      </c>
      <c r="Z1447" s="78">
        <v>107</v>
      </c>
      <c r="AA1447" s="78">
        <v>1</v>
      </c>
      <c r="AB1447" s="78">
        <v>1</v>
      </c>
      <c r="AC1447" s="78">
        <v>10</v>
      </c>
      <c r="AD1447" s="78" t="s">
        <v>30</v>
      </c>
      <c r="AE1447" s="74" t="str">
        <f t="shared" si="483"/>
        <v>b06701165簡博涵</v>
      </c>
      <c r="AF1447" s="74">
        <f t="shared" si="490"/>
        <v>0</v>
      </c>
      <c r="AG1447" s="74">
        <f t="shared" si="484"/>
        <v>1</v>
      </c>
      <c r="AH1447" s="74">
        <f t="shared" si="491"/>
        <v>10</v>
      </c>
      <c r="AI1447" s="74">
        <f t="shared" si="492"/>
        <v>0</v>
      </c>
      <c r="AJ1447" s="74">
        <f t="shared" si="493"/>
        <v>0</v>
      </c>
      <c r="AK1447" s="74">
        <f t="shared" si="494"/>
        <v>0</v>
      </c>
      <c r="AL1447" s="73" t="str">
        <f t="shared" si="495"/>
        <v>系</v>
      </c>
      <c r="AM1447" s="73" t="str">
        <f>IF($F1447="學生",VLOOKUP($H1447,系所名稱!$B$1:$D$122,3,FALSE),"非在校生")</f>
        <v>工管</v>
      </c>
      <c r="AN1447" s="74" t="str">
        <f t="shared" si="496"/>
        <v>工管系</v>
      </c>
      <c r="AO1447" s="74" t="str">
        <f t="shared" si="497"/>
        <v>工管系</v>
      </c>
    </row>
    <row r="1448" spans="1:41">
      <c r="A1448" s="78" t="s">
        <v>4976</v>
      </c>
      <c r="B1448" s="78" t="s">
        <v>667</v>
      </c>
      <c r="C1448" s="78" t="s">
        <v>668</v>
      </c>
      <c r="D1448" s="78" t="s">
        <v>21</v>
      </c>
      <c r="E1448" s="78" t="s">
        <v>669</v>
      </c>
      <c r="F1448" s="78" t="s">
        <v>23</v>
      </c>
      <c r="G1448" s="78" t="s">
        <v>24</v>
      </c>
      <c r="H1448" s="78" t="s">
        <v>187</v>
      </c>
      <c r="I1448" s="78" t="s">
        <v>41</v>
      </c>
      <c r="J1448" s="78">
        <v>975782434</v>
      </c>
      <c r="K1448" s="78" t="s">
        <v>670</v>
      </c>
      <c r="L1448" s="78" t="s">
        <v>28</v>
      </c>
      <c r="M1448" s="78" t="s">
        <v>29</v>
      </c>
      <c r="N1448" s="78" t="s">
        <v>4952</v>
      </c>
      <c r="O1448" s="78"/>
      <c r="P1448" s="78" t="s">
        <v>29</v>
      </c>
      <c r="Q1448" s="78"/>
      <c r="R1448" s="78" t="s">
        <v>283</v>
      </c>
      <c r="S1448" s="78" t="s">
        <v>4977</v>
      </c>
      <c r="T1448" s="78" t="s">
        <v>671</v>
      </c>
      <c r="U1448" s="78">
        <v>6</v>
      </c>
      <c r="V1448" s="78" t="s">
        <v>5002</v>
      </c>
      <c r="W1448" s="78" t="s">
        <v>5004</v>
      </c>
      <c r="X1448" s="25" t="s">
        <v>4981</v>
      </c>
      <c r="Y1448" s="78">
        <v>2</v>
      </c>
      <c r="Z1448" s="78">
        <v>107</v>
      </c>
      <c r="AA1448" s="78">
        <v>1</v>
      </c>
      <c r="AB1448" s="78">
        <v>1</v>
      </c>
      <c r="AC1448" s="78">
        <v>10</v>
      </c>
      <c r="AD1448" s="78" t="s">
        <v>30</v>
      </c>
      <c r="AE1448" s="74" t="str">
        <f t="shared" si="483"/>
        <v>b06701165簡博涵</v>
      </c>
      <c r="AF1448" s="74">
        <f t="shared" si="490"/>
        <v>0</v>
      </c>
      <c r="AG1448" s="74">
        <f t="shared" si="484"/>
        <v>1</v>
      </c>
      <c r="AH1448" s="74">
        <f t="shared" si="491"/>
        <v>10</v>
      </c>
      <c r="AI1448" s="74">
        <f t="shared" si="492"/>
        <v>0</v>
      </c>
      <c r="AJ1448" s="74">
        <f t="shared" si="493"/>
        <v>0</v>
      </c>
      <c r="AK1448" s="74">
        <f t="shared" si="494"/>
        <v>0</v>
      </c>
      <c r="AL1448" s="73" t="str">
        <f t="shared" si="495"/>
        <v>系</v>
      </c>
      <c r="AM1448" s="73" t="str">
        <f>IF($F1448="學生",VLOOKUP($H1448,系所名稱!$B$1:$D$122,3,FALSE),"非在校生")</f>
        <v>工管</v>
      </c>
      <c r="AN1448" s="74" t="str">
        <f t="shared" si="496"/>
        <v>工管系</v>
      </c>
      <c r="AO1448" s="74" t="str">
        <f t="shared" si="497"/>
        <v>工管系</v>
      </c>
    </row>
    <row r="1449" spans="1:41">
      <c r="A1449" s="78"/>
      <c r="B1449" s="78" t="s">
        <v>6056</v>
      </c>
      <c r="C1449" s="78"/>
      <c r="D1449" s="78"/>
      <c r="E1449" s="78"/>
      <c r="F1449" s="78"/>
      <c r="G1449" s="78"/>
      <c r="H1449" s="78"/>
      <c r="I1449" s="78"/>
      <c r="J1449" s="78"/>
      <c r="K1449" s="78"/>
      <c r="L1449" s="78"/>
      <c r="M1449" s="78"/>
      <c r="N1449" s="78"/>
      <c r="O1449" s="78"/>
      <c r="P1449" s="78" t="s">
        <v>29</v>
      </c>
      <c r="Q1449" s="78"/>
      <c r="R1449" s="78" t="s">
        <v>1045</v>
      </c>
      <c r="S1449" s="78"/>
      <c r="T1449" s="78" t="s">
        <v>277</v>
      </c>
      <c r="U1449" s="78"/>
      <c r="V1449" s="24" t="s">
        <v>3294</v>
      </c>
      <c r="W1449" s="78" t="s">
        <v>7195</v>
      </c>
      <c r="X1449" s="25" t="s">
        <v>6684</v>
      </c>
      <c r="Y1449" s="78">
        <v>2</v>
      </c>
      <c r="Z1449" s="78">
        <v>107</v>
      </c>
      <c r="AA1449" s="78">
        <v>1</v>
      </c>
      <c r="AB1449" s="78">
        <v>1</v>
      </c>
      <c r="AC1449" s="78">
        <v>10</v>
      </c>
      <c r="AD1449" s="78"/>
      <c r="AE1449" s="74" t="str">
        <f t="shared" si="483"/>
        <v>其他簡媜</v>
      </c>
      <c r="AF1449" s="74">
        <f t="shared" si="490"/>
        <v>0</v>
      </c>
      <c r="AG1449" s="74">
        <f t="shared" si="484"/>
        <v>0</v>
      </c>
      <c r="AH1449" s="74">
        <f t="shared" si="491"/>
        <v>0</v>
      </c>
      <c r="AI1449" s="74">
        <f t="shared" si="492"/>
        <v>0</v>
      </c>
      <c r="AJ1449" s="74">
        <f t="shared" si="493"/>
        <v>1</v>
      </c>
      <c r="AK1449" s="74">
        <f t="shared" si="494"/>
        <v>0</v>
      </c>
      <c r="AL1449" s="73" t="str">
        <f t="shared" si="495"/>
        <v>其他</v>
      </c>
      <c r="AM1449" s="73" t="str">
        <f>IF($F1449="學生",VLOOKUP($H1449,系所名稱!$B$1:$D$122,3,FALSE),"非在校生")</f>
        <v>非在校生</v>
      </c>
      <c r="AN1449" s="74" t="str">
        <f t="shared" si="496"/>
        <v>其他</v>
      </c>
      <c r="AO1449" s="74" t="str">
        <f t="shared" si="497"/>
        <v>其他</v>
      </c>
    </row>
    <row r="1450" spans="1:41">
      <c r="A1450" s="78" t="s">
        <v>3562</v>
      </c>
      <c r="B1450" s="78" t="s">
        <v>3563</v>
      </c>
      <c r="C1450" s="78" t="s">
        <v>3564</v>
      </c>
      <c r="D1450" s="78" t="s">
        <v>21</v>
      </c>
      <c r="E1450" s="78" t="s">
        <v>3565</v>
      </c>
      <c r="F1450" s="78" t="s">
        <v>23</v>
      </c>
      <c r="G1450" s="78" t="s">
        <v>67</v>
      </c>
      <c r="H1450" s="78" t="s">
        <v>527</v>
      </c>
      <c r="I1450" s="78" t="s">
        <v>41</v>
      </c>
      <c r="J1450" s="78">
        <v>911422668</v>
      </c>
      <c r="K1450" s="78" t="s">
        <v>3566</v>
      </c>
      <c r="L1450" s="78" t="s">
        <v>28</v>
      </c>
      <c r="M1450" s="78" t="s">
        <v>30</v>
      </c>
      <c r="N1450" s="78">
        <f>IF($R1450="網路報名",IF($P1450="否",1,0),0)</f>
        <v>1</v>
      </c>
      <c r="O1450" s="78">
        <f>IF($R1450="網路報名",IF($P1450="是",1,0),0)</f>
        <v>0</v>
      </c>
      <c r="P1450" s="78" t="s">
        <v>30</v>
      </c>
      <c r="Q1450" s="78"/>
      <c r="R1450" s="78" t="s">
        <v>31</v>
      </c>
      <c r="S1450" s="78" t="s">
        <v>3567</v>
      </c>
      <c r="T1450" s="78" t="s">
        <v>3568</v>
      </c>
      <c r="U1450" s="78">
        <f>IF($R1450="志工",$AC1450*2,IF($R1450="網路報名",$AC1450,0))</f>
        <v>10</v>
      </c>
      <c r="V1450" s="78" t="s">
        <v>5002</v>
      </c>
      <c r="W1450" s="78" t="s">
        <v>5004</v>
      </c>
      <c r="X1450" s="25" t="s">
        <v>3481</v>
      </c>
      <c r="Y1450" s="78">
        <v>2</v>
      </c>
      <c r="Z1450" s="78">
        <v>107</v>
      </c>
      <c r="AA1450" s="78">
        <v>1</v>
      </c>
      <c r="AB1450" s="78">
        <v>1</v>
      </c>
      <c r="AC1450" s="78">
        <v>10</v>
      </c>
      <c r="AD1450" s="78" t="s">
        <v>30</v>
      </c>
      <c r="AE1450" s="74" t="str">
        <f t="shared" si="483"/>
        <v>b05601050簡敬恩</v>
      </c>
      <c r="AF1450" s="74">
        <f t="shared" si="490"/>
        <v>1</v>
      </c>
      <c r="AG1450" s="74">
        <f t="shared" si="484"/>
        <v>0</v>
      </c>
      <c r="AH1450" s="74">
        <f t="shared" si="491"/>
        <v>0</v>
      </c>
      <c r="AI1450" s="74">
        <f t="shared" si="492"/>
        <v>1</v>
      </c>
      <c r="AJ1450" s="74">
        <f t="shared" si="493"/>
        <v>0</v>
      </c>
      <c r="AK1450" s="74">
        <f t="shared" si="494"/>
        <v>0</v>
      </c>
      <c r="AL1450" s="73" t="str">
        <f t="shared" si="495"/>
        <v>系</v>
      </c>
      <c r="AM1450" s="73" t="str">
        <f>IF($F1450="學生",VLOOKUP($H1450,系所名稱!$B$1:$D$122,3,FALSE),"非在校生")</f>
        <v>其他</v>
      </c>
      <c r="AN1450" s="74" t="str">
        <f t="shared" si="496"/>
        <v>其他系所</v>
      </c>
      <c r="AO1450" s="74" t="str">
        <f t="shared" si="497"/>
        <v>其他系所</v>
      </c>
    </row>
    <row r="1451" spans="1:41">
      <c r="A1451" s="78" t="s">
        <v>3355</v>
      </c>
      <c r="B1451" s="78" t="s">
        <v>3206</v>
      </c>
      <c r="C1451" s="78" t="s">
        <v>3207</v>
      </c>
      <c r="D1451" s="78" t="s">
        <v>38</v>
      </c>
      <c r="E1451" s="78" t="s">
        <v>3208</v>
      </c>
      <c r="F1451" s="78" t="s">
        <v>23</v>
      </c>
      <c r="G1451" s="78" t="s">
        <v>24</v>
      </c>
      <c r="H1451" s="78" t="s">
        <v>187</v>
      </c>
      <c r="I1451" s="78" t="s">
        <v>41</v>
      </c>
      <c r="J1451" s="78">
        <v>963915033</v>
      </c>
      <c r="K1451" s="78" t="s">
        <v>3209</v>
      </c>
      <c r="L1451" s="78" t="s">
        <v>28</v>
      </c>
      <c r="M1451" s="78" t="s">
        <v>30</v>
      </c>
      <c r="N1451" s="78">
        <f>IF($R1451="網路報名",IF($P1451="否",1,0),0)</f>
        <v>0</v>
      </c>
      <c r="O1451" s="78">
        <f>IF($R1451="網路報名",IF($P1451="是",1,0),0)</f>
        <v>1</v>
      </c>
      <c r="P1451" s="78" t="s">
        <v>29</v>
      </c>
      <c r="Q1451" s="78"/>
      <c r="R1451" s="78" t="s">
        <v>31</v>
      </c>
      <c r="S1451" s="78" t="s">
        <v>3210</v>
      </c>
      <c r="T1451" s="78" t="s">
        <v>3211</v>
      </c>
      <c r="U1451" s="78">
        <f>IF($R1451="志工",$AC1451*2,IF($R1451="網路報名",$AC1451,0))</f>
        <v>10</v>
      </c>
      <c r="V1451" s="78" t="s">
        <v>3310</v>
      </c>
      <c r="W1451" s="78" t="s">
        <v>5006</v>
      </c>
      <c r="X1451" s="25" t="s">
        <v>5003</v>
      </c>
      <c r="Y1451" s="78">
        <v>2</v>
      </c>
      <c r="Z1451" s="78">
        <v>107</v>
      </c>
      <c r="AA1451" s="78">
        <v>1</v>
      </c>
      <c r="AB1451" s="78">
        <v>1</v>
      </c>
      <c r="AC1451" s="78">
        <v>10</v>
      </c>
      <c r="AD1451" s="78"/>
      <c r="AE1451" s="74" t="str">
        <f t="shared" si="483"/>
        <v>b06701166顏家祥</v>
      </c>
      <c r="AF1451" s="74">
        <f t="shared" si="490"/>
        <v>0</v>
      </c>
      <c r="AG1451" s="74">
        <f t="shared" si="484"/>
        <v>1</v>
      </c>
      <c r="AH1451" s="74">
        <f t="shared" si="491"/>
        <v>10</v>
      </c>
      <c r="AI1451" s="74">
        <f t="shared" si="492"/>
        <v>0</v>
      </c>
      <c r="AJ1451" s="74">
        <f t="shared" si="493"/>
        <v>0</v>
      </c>
      <c r="AK1451" s="74">
        <f t="shared" si="494"/>
        <v>0</v>
      </c>
      <c r="AL1451" s="73" t="str">
        <f t="shared" si="495"/>
        <v>系</v>
      </c>
      <c r="AM1451" s="73" t="str">
        <f>IF($F1451="學生",VLOOKUP($H1451,系所名稱!$B$1:$D$122,3,FALSE),"非在校生")</f>
        <v>工管</v>
      </c>
      <c r="AN1451" s="74" t="str">
        <f t="shared" si="496"/>
        <v>工管系</v>
      </c>
      <c r="AO1451" s="74" t="str">
        <f t="shared" si="497"/>
        <v>工管系</v>
      </c>
    </row>
    <row r="1452" spans="1:41">
      <c r="A1452" s="78" t="s">
        <v>3205</v>
      </c>
      <c r="B1452" s="78" t="s">
        <v>3206</v>
      </c>
      <c r="C1452" s="78" t="s">
        <v>3207</v>
      </c>
      <c r="D1452" s="78" t="s">
        <v>38</v>
      </c>
      <c r="E1452" s="78" t="s">
        <v>3208</v>
      </c>
      <c r="F1452" s="78" t="s">
        <v>23</v>
      </c>
      <c r="G1452" s="78" t="s">
        <v>24</v>
      </c>
      <c r="H1452" s="78" t="s">
        <v>187</v>
      </c>
      <c r="I1452" s="78" t="s">
        <v>41</v>
      </c>
      <c r="J1452" s="78">
        <v>963915033</v>
      </c>
      <c r="K1452" s="78" t="s">
        <v>3209</v>
      </c>
      <c r="L1452" s="78" t="s">
        <v>28</v>
      </c>
      <c r="M1452" s="78" t="s">
        <v>30</v>
      </c>
      <c r="N1452" s="78">
        <f>IF($R1452="網路報名",IF($P1452="否",1,0),0)</f>
        <v>0</v>
      </c>
      <c r="O1452" s="78">
        <f>IF($R1452="網路報名",IF($P1452="是",1,0),0)</f>
        <v>1</v>
      </c>
      <c r="P1452" s="78" t="s">
        <v>29</v>
      </c>
      <c r="Q1452" s="78"/>
      <c r="R1452" s="78" t="s">
        <v>2775</v>
      </c>
      <c r="S1452" s="78" t="s">
        <v>3210</v>
      </c>
      <c r="T1452" s="78" t="s">
        <v>3211</v>
      </c>
      <c r="U1452" s="78">
        <f>IF($R1452="志工",$AC1452*2,IF($R1452="網路報名",$AC1452,0))</f>
        <v>10</v>
      </c>
      <c r="V1452" s="78" t="s">
        <v>5002</v>
      </c>
      <c r="W1452" s="78" t="s">
        <v>5004</v>
      </c>
      <c r="X1452" s="25" t="s">
        <v>3292</v>
      </c>
      <c r="Y1452" s="78">
        <v>2</v>
      </c>
      <c r="Z1452" s="78">
        <v>107</v>
      </c>
      <c r="AA1452" s="78">
        <v>1</v>
      </c>
      <c r="AB1452" s="78">
        <v>1</v>
      </c>
      <c r="AC1452" s="78">
        <v>10</v>
      </c>
      <c r="AD1452" s="78" t="s">
        <v>30</v>
      </c>
      <c r="AE1452" s="74" t="str">
        <f t="shared" si="483"/>
        <v>b06701166顏家祥</v>
      </c>
      <c r="AF1452" s="74">
        <f t="shared" si="490"/>
        <v>0</v>
      </c>
      <c r="AG1452" s="74">
        <f t="shared" si="484"/>
        <v>1</v>
      </c>
      <c r="AH1452" s="74">
        <f t="shared" si="491"/>
        <v>10</v>
      </c>
      <c r="AI1452" s="74">
        <f t="shared" si="492"/>
        <v>0</v>
      </c>
      <c r="AJ1452" s="74">
        <f t="shared" si="493"/>
        <v>0</v>
      </c>
      <c r="AK1452" s="74">
        <f t="shared" si="494"/>
        <v>0</v>
      </c>
      <c r="AL1452" s="73" t="str">
        <f t="shared" si="495"/>
        <v>系</v>
      </c>
      <c r="AM1452" s="73" t="str">
        <f>IF($F1452="學生",VLOOKUP($H1452,系所名稱!$B$1:$D$122,3,FALSE),"非在校生")</f>
        <v>工管</v>
      </c>
      <c r="AN1452" s="74" t="str">
        <f t="shared" si="496"/>
        <v>工管系</v>
      </c>
      <c r="AO1452" s="74" t="str">
        <f t="shared" si="497"/>
        <v>工管系</v>
      </c>
    </row>
    <row r="1453" spans="1:41">
      <c r="A1453" s="78" t="s">
        <v>5903</v>
      </c>
      <c r="B1453" s="78" t="s">
        <v>3206</v>
      </c>
      <c r="C1453" s="78" t="s">
        <v>3207</v>
      </c>
      <c r="D1453" s="78" t="s">
        <v>38</v>
      </c>
      <c r="E1453" s="78" t="s">
        <v>3208</v>
      </c>
      <c r="F1453" s="78" t="s">
        <v>23</v>
      </c>
      <c r="G1453" s="78" t="s">
        <v>24</v>
      </c>
      <c r="H1453" s="78" t="s">
        <v>187</v>
      </c>
      <c r="I1453" s="78" t="s">
        <v>41</v>
      </c>
      <c r="J1453" s="78">
        <v>963915033</v>
      </c>
      <c r="K1453" s="78" t="s">
        <v>3209</v>
      </c>
      <c r="L1453" s="78" t="s">
        <v>28</v>
      </c>
      <c r="M1453" s="78" t="s">
        <v>30</v>
      </c>
      <c r="N1453" s="78" t="s">
        <v>4952</v>
      </c>
      <c r="O1453" s="78"/>
      <c r="P1453" s="78" t="s">
        <v>29</v>
      </c>
      <c r="Q1453" s="78"/>
      <c r="R1453" s="78" t="s">
        <v>5870</v>
      </c>
      <c r="S1453" s="78" t="s">
        <v>1021</v>
      </c>
      <c r="T1453" s="78" t="s">
        <v>3211</v>
      </c>
      <c r="U1453" s="78">
        <v>6</v>
      </c>
      <c r="V1453" s="78" t="s">
        <v>5002</v>
      </c>
      <c r="W1453" s="78" t="s">
        <v>6682</v>
      </c>
      <c r="X1453" s="25" t="s">
        <v>5871</v>
      </c>
      <c r="Y1453" s="78">
        <v>2</v>
      </c>
      <c r="Z1453" s="78">
        <v>107</v>
      </c>
      <c r="AA1453" s="78">
        <v>1</v>
      </c>
      <c r="AB1453" s="78">
        <v>1</v>
      </c>
      <c r="AC1453" s="78">
        <v>10</v>
      </c>
      <c r="AD1453" s="78" t="s">
        <v>30</v>
      </c>
      <c r="AE1453" s="74" t="str">
        <f t="shared" si="483"/>
        <v>b06701166顏家祥</v>
      </c>
      <c r="AF1453" s="74">
        <f t="shared" si="490"/>
        <v>0</v>
      </c>
      <c r="AG1453" s="74">
        <f t="shared" si="484"/>
        <v>1</v>
      </c>
      <c r="AH1453" s="74">
        <f t="shared" si="491"/>
        <v>10</v>
      </c>
      <c r="AI1453" s="74">
        <f t="shared" si="492"/>
        <v>0</v>
      </c>
      <c r="AJ1453" s="74">
        <f t="shared" si="493"/>
        <v>0</v>
      </c>
      <c r="AK1453" s="74">
        <f t="shared" si="494"/>
        <v>0</v>
      </c>
      <c r="AL1453" s="73" t="str">
        <f t="shared" si="495"/>
        <v>系</v>
      </c>
      <c r="AM1453" s="73" t="str">
        <f>IF($F1453="學生",VLOOKUP($H1453,系所名稱!$B$1:$D$122,3,FALSE),"非在校生")</f>
        <v>工管</v>
      </c>
      <c r="AN1453" s="74" t="str">
        <f t="shared" si="496"/>
        <v>工管系</v>
      </c>
      <c r="AO1453" s="74" t="str">
        <f t="shared" si="497"/>
        <v>工管系</v>
      </c>
    </row>
    <row r="1454" spans="1:41">
      <c r="A1454" s="78" t="s">
        <v>2501</v>
      </c>
      <c r="B1454" s="78" t="s">
        <v>2502</v>
      </c>
      <c r="C1454" s="78" t="s">
        <v>2503</v>
      </c>
      <c r="D1454" s="78" t="s">
        <v>21</v>
      </c>
      <c r="E1454" s="78" t="s">
        <v>2504</v>
      </c>
      <c r="F1454" s="78" t="s">
        <v>23</v>
      </c>
      <c r="G1454" s="78" t="s">
        <v>24</v>
      </c>
      <c r="H1454" s="78" t="s">
        <v>257</v>
      </c>
      <c r="I1454" s="78" t="s">
        <v>41</v>
      </c>
      <c r="J1454" s="78">
        <v>923582616</v>
      </c>
      <c r="K1454" s="78" t="s">
        <v>2505</v>
      </c>
      <c r="L1454" s="78" t="s">
        <v>28</v>
      </c>
      <c r="M1454" s="78" t="s">
        <v>30</v>
      </c>
      <c r="N1454" s="78">
        <f>IF($R1454="網路報名",IF($P1454="否",1,0),0)</f>
        <v>0</v>
      </c>
      <c r="O1454" s="78">
        <f>IF($R1454="網路報名",IF($P1454="是",1,0),0)</f>
        <v>1</v>
      </c>
      <c r="P1454" s="78" t="s">
        <v>29</v>
      </c>
      <c r="Q1454" s="78"/>
      <c r="R1454" s="78" t="s">
        <v>2002</v>
      </c>
      <c r="S1454" s="78" t="s">
        <v>738</v>
      </c>
      <c r="T1454" s="78" t="s">
        <v>2506</v>
      </c>
      <c r="U1454" s="78">
        <f>IF($R1454="志工",$AC1454*2,IF($R1454="網路報名",$AC1454,0))</f>
        <v>10</v>
      </c>
      <c r="V1454" s="78" t="s">
        <v>5002</v>
      </c>
      <c r="W1454" s="78" t="s">
        <v>5004</v>
      </c>
      <c r="X1454" s="25" t="s">
        <v>1996</v>
      </c>
      <c r="Y1454" s="78">
        <v>2</v>
      </c>
      <c r="Z1454" s="78">
        <v>107</v>
      </c>
      <c r="AA1454" s="78">
        <v>1</v>
      </c>
      <c r="AB1454" s="78">
        <v>1</v>
      </c>
      <c r="AC1454" s="78">
        <v>10</v>
      </c>
      <c r="AD1454" s="78" t="s">
        <v>30</v>
      </c>
      <c r="AE1454" s="74" t="str">
        <f t="shared" si="483"/>
        <v>b06703133顏維君</v>
      </c>
      <c r="AF1454" s="74">
        <f t="shared" si="490"/>
        <v>0</v>
      </c>
      <c r="AG1454" s="74">
        <f t="shared" si="484"/>
        <v>1</v>
      </c>
      <c r="AH1454" s="74">
        <f t="shared" si="491"/>
        <v>10</v>
      </c>
      <c r="AI1454" s="74">
        <f t="shared" si="492"/>
        <v>0</v>
      </c>
      <c r="AJ1454" s="74">
        <f t="shared" si="493"/>
        <v>0</v>
      </c>
      <c r="AK1454" s="74">
        <f t="shared" si="494"/>
        <v>0</v>
      </c>
      <c r="AL1454" s="73" t="str">
        <f t="shared" si="495"/>
        <v>系</v>
      </c>
      <c r="AM1454" s="73" t="str">
        <f>IF($F1454="學生",VLOOKUP($H1454,系所名稱!$B$1:$D$122,3,FALSE),"非在校生")</f>
        <v>財金</v>
      </c>
      <c r="AN1454" s="74" t="str">
        <f t="shared" si="496"/>
        <v>財金系</v>
      </c>
      <c r="AO1454" s="74" t="str">
        <f t="shared" si="497"/>
        <v>財金系</v>
      </c>
    </row>
    <row r="1455" spans="1:41">
      <c r="A1455" s="78" t="s">
        <v>5052</v>
      </c>
      <c r="B1455" s="78" t="s">
        <v>2502</v>
      </c>
      <c r="C1455" s="78" t="s">
        <v>2503</v>
      </c>
      <c r="D1455" s="78" t="s">
        <v>21</v>
      </c>
      <c r="E1455" s="78" t="s">
        <v>2504</v>
      </c>
      <c r="F1455" s="78" t="s">
        <v>23</v>
      </c>
      <c r="G1455" s="78" t="s">
        <v>24</v>
      </c>
      <c r="H1455" s="78" t="s">
        <v>257</v>
      </c>
      <c r="I1455" s="78" t="s">
        <v>41</v>
      </c>
      <c r="J1455" s="78">
        <v>923582616</v>
      </c>
      <c r="K1455" s="78" t="s">
        <v>2505</v>
      </c>
      <c r="L1455" s="78" t="s">
        <v>28</v>
      </c>
      <c r="M1455" s="78" t="s">
        <v>30</v>
      </c>
      <c r="N1455" s="78" t="s">
        <v>4952</v>
      </c>
      <c r="O1455" s="78"/>
      <c r="P1455" s="78" t="s">
        <v>29</v>
      </c>
      <c r="Q1455" s="78"/>
      <c r="R1455" s="78" t="s">
        <v>5008</v>
      </c>
      <c r="S1455" s="78" t="s">
        <v>1761</v>
      </c>
      <c r="T1455" s="78" t="s">
        <v>2506</v>
      </c>
      <c r="U1455" s="78">
        <v>6</v>
      </c>
      <c r="V1455" s="78" t="s">
        <v>5009</v>
      </c>
      <c r="W1455" s="78" t="s">
        <v>7196</v>
      </c>
      <c r="X1455" s="25" t="s">
        <v>5850</v>
      </c>
      <c r="Y1455" s="78">
        <v>2</v>
      </c>
      <c r="Z1455" s="78">
        <v>107</v>
      </c>
      <c r="AA1455" s="78">
        <v>1</v>
      </c>
      <c r="AB1455" s="78">
        <v>1</v>
      </c>
      <c r="AC1455" s="78">
        <v>10</v>
      </c>
      <c r="AD1455" s="78" t="s">
        <v>2830</v>
      </c>
      <c r="AE1455" s="74" t="str">
        <f t="shared" si="483"/>
        <v>b06703133顏維君</v>
      </c>
      <c r="AF1455" s="74">
        <f t="shared" si="490"/>
        <v>0</v>
      </c>
      <c r="AG1455" s="74">
        <f t="shared" si="484"/>
        <v>1</v>
      </c>
      <c r="AH1455" s="74">
        <f t="shared" si="491"/>
        <v>10</v>
      </c>
      <c r="AI1455" s="74">
        <f t="shared" si="492"/>
        <v>0</v>
      </c>
      <c r="AJ1455" s="74">
        <f t="shared" si="493"/>
        <v>0</v>
      </c>
      <c r="AK1455" s="74">
        <f t="shared" si="494"/>
        <v>0</v>
      </c>
      <c r="AL1455" s="73" t="str">
        <f t="shared" si="495"/>
        <v>系</v>
      </c>
      <c r="AM1455" s="73" t="str">
        <f>IF($F1455="學生",VLOOKUP($H1455,系所名稱!$B$1:$D$122,3,FALSE),"非在校生")</f>
        <v>財金</v>
      </c>
      <c r="AN1455" s="74" t="str">
        <f t="shared" si="496"/>
        <v>財金系</v>
      </c>
      <c r="AO1455" s="74" t="str">
        <f t="shared" si="497"/>
        <v>財金系</v>
      </c>
    </row>
    <row r="1456" spans="1:41">
      <c r="A1456" s="78"/>
      <c r="B1456" s="78" t="s">
        <v>1975</v>
      </c>
      <c r="C1456" s="78"/>
      <c r="D1456" s="78"/>
      <c r="E1456" s="78"/>
      <c r="F1456" s="78" t="s">
        <v>277</v>
      </c>
      <c r="G1456" s="78"/>
      <c r="H1456" s="78"/>
      <c r="I1456" s="78"/>
      <c r="J1456" s="78"/>
      <c r="K1456" s="78"/>
      <c r="L1456" s="78" t="s">
        <v>277</v>
      </c>
      <c r="M1456" s="78" t="s">
        <v>29</v>
      </c>
      <c r="N1456" s="78">
        <f>IF($R1456="網路報名",IF($P1456="否",1,0),0)</f>
        <v>0</v>
      </c>
      <c r="O1456" s="78">
        <f>IF($R1456="網路報名",IF($P1456="是",1,0),0)</f>
        <v>0</v>
      </c>
      <c r="P1456" s="78" t="s">
        <v>29</v>
      </c>
      <c r="Q1456" s="78"/>
      <c r="R1456" s="78" t="s">
        <v>216</v>
      </c>
      <c r="S1456" s="78"/>
      <c r="T1456" s="78" t="s">
        <v>277</v>
      </c>
      <c r="U1456" s="78">
        <f>IF($R1456="志工",$AC1456*2,IF($R1456="網路報名",$AC1456,0))</f>
        <v>0</v>
      </c>
      <c r="V1456" s="78" t="s">
        <v>5002</v>
      </c>
      <c r="W1456" s="78" t="s">
        <v>5004</v>
      </c>
      <c r="X1456" s="25" t="s">
        <v>1567</v>
      </c>
      <c r="Y1456" s="78">
        <v>2</v>
      </c>
      <c r="Z1456" s="78">
        <v>107</v>
      </c>
      <c r="AA1456" s="78">
        <v>1</v>
      </c>
      <c r="AB1456" s="78">
        <v>1</v>
      </c>
      <c r="AC1456" s="78">
        <v>10</v>
      </c>
      <c r="AD1456" s="78"/>
      <c r="AE1456" s="74" t="str">
        <f t="shared" si="483"/>
        <v>其他魏佑容</v>
      </c>
      <c r="AF1456" s="74">
        <f t="shared" si="490"/>
        <v>0</v>
      </c>
      <c r="AG1456" s="74">
        <f t="shared" si="484"/>
        <v>0</v>
      </c>
      <c r="AH1456" s="74">
        <f t="shared" si="491"/>
        <v>0</v>
      </c>
      <c r="AI1456" s="74">
        <f t="shared" si="492"/>
        <v>0</v>
      </c>
      <c r="AJ1456" s="74">
        <f t="shared" si="493"/>
        <v>1</v>
      </c>
      <c r="AK1456" s="74">
        <f t="shared" si="494"/>
        <v>0</v>
      </c>
      <c r="AL1456" s="73" t="str">
        <f t="shared" si="495"/>
        <v>其他</v>
      </c>
      <c r="AM1456" s="73" t="str">
        <f>IF($F1456="學生",VLOOKUP($H1456,系所名稱!$B$1:$D$122,3,FALSE),"非在校生")</f>
        <v>非在校生</v>
      </c>
      <c r="AN1456" s="74" t="str">
        <f t="shared" si="496"/>
        <v>其他</v>
      </c>
      <c r="AO1456" s="74" t="str">
        <f t="shared" si="497"/>
        <v>其他</v>
      </c>
    </row>
    <row r="1457" spans="1:41">
      <c r="A1457" s="78" t="s">
        <v>1093</v>
      </c>
      <c r="B1457" s="78" t="s">
        <v>1094</v>
      </c>
      <c r="C1457" s="78" t="s">
        <v>1095</v>
      </c>
      <c r="D1457" s="78" t="s">
        <v>21</v>
      </c>
      <c r="E1457" s="78" t="s">
        <v>1096</v>
      </c>
      <c r="F1457" s="78" t="s">
        <v>23</v>
      </c>
      <c r="G1457" s="78" t="s">
        <v>24</v>
      </c>
      <c r="H1457" s="78" t="s">
        <v>187</v>
      </c>
      <c r="I1457" s="78" t="s">
        <v>41</v>
      </c>
      <c r="J1457" s="78">
        <v>988191022</v>
      </c>
      <c r="K1457" s="78" t="s">
        <v>1097</v>
      </c>
      <c r="L1457" s="78" t="s">
        <v>28</v>
      </c>
      <c r="M1457" s="78" t="s">
        <v>30</v>
      </c>
      <c r="N1457" s="78">
        <f>IF($R1457="網路報名",IF($P1457="否",1,0),0)</f>
        <v>0</v>
      </c>
      <c r="O1457" s="78">
        <f>IF($R1457="網路報名",IF($P1457="是",1,0),0)</f>
        <v>1</v>
      </c>
      <c r="P1457" s="78" t="s">
        <v>29</v>
      </c>
      <c r="Q1457" s="78"/>
      <c r="R1457" s="78" t="s">
        <v>1063</v>
      </c>
      <c r="S1457" s="78" t="s">
        <v>1098</v>
      </c>
      <c r="T1457" s="78" t="s">
        <v>1099</v>
      </c>
      <c r="U1457" s="78">
        <f>IF($R1457="志工",$AC1457*2,IF($R1457="網路報名",$AC1457,0))</f>
        <v>10</v>
      </c>
      <c r="V1457" s="78" t="s">
        <v>5002</v>
      </c>
      <c r="W1457" s="78" t="s">
        <v>5004</v>
      </c>
      <c r="X1457" s="25" t="s">
        <v>1065</v>
      </c>
      <c r="Y1457" s="78">
        <v>2</v>
      </c>
      <c r="Z1457" s="78">
        <v>107</v>
      </c>
      <c r="AA1457" s="78">
        <v>1</v>
      </c>
      <c r="AB1457" s="78">
        <v>1</v>
      </c>
      <c r="AC1457" s="78">
        <v>10</v>
      </c>
      <c r="AD1457" s="78" t="s">
        <v>30</v>
      </c>
      <c r="AE1457" s="74" t="str">
        <f t="shared" si="483"/>
        <v>b04701156魏雅立</v>
      </c>
      <c r="AF1457" s="74">
        <f t="shared" si="490"/>
        <v>0</v>
      </c>
      <c r="AG1457" s="74">
        <f t="shared" si="484"/>
        <v>1</v>
      </c>
      <c r="AH1457" s="74">
        <f t="shared" si="491"/>
        <v>10</v>
      </c>
      <c r="AI1457" s="74">
        <f t="shared" si="492"/>
        <v>0</v>
      </c>
      <c r="AJ1457" s="74">
        <f t="shared" si="493"/>
        <v>0</v>
      </c>
      <c r="AK1457" s="74">
        <f t="shared" si="494"/>
        <v>0</v>
      </c>
      <c r="AL1457" s="73" t="str">
        <f t="shared" si="495"/>
        <v>系</v>
      </c>
      <c r="AM1457" s="73" t="str">
        <f>IF($F1457="學生",VLOOKUP($H1457,系所名稱!$B$1:$D$122,3,FALSE),"非在校生")</f>
        <v>工管</v>
      </c>
      <c r="AN1457" s="74" t="str">
        <f t="shared" si="496"/>
        <v>工管系</v>
      </c>
      <c r="AO1457" s="74" t="str">
        <f t="shared" si="497"/>
        <v>工管系</v>
      </c>
    </row>
    <row r="1458" spans="1:41">
      <c r="A1458" s="78" t="s">
        <v>3875</v>
      </c>
      <c r="B1458" s="78" t="s">
        <v>3876</v>
      </c>
      <c r="C1458" s="78" t="s">
        <v>3877</v>
      </c>
      <c r="D1458" s="78" t="s">
        <v>38</v>
      </c>
      <c r="E1458" s="78" t="s">
        <v>3878</v>
      </c>
      <c r="F1458" s="78" t="s">
        <v>23</v>
      </c>
      <c r="G1458" s="78" t="s">
        <v>24</v>
      </c>
      <c r="H1458" s="78" t="s">
        <v>187</v>
      </c>
      <c r="I1458" s="78" t="s">
        <v>41</v>
      </c>
      <c r="J1458" s="78">
        <v>963909307</v>
      </c>
      <c r="K1458" s="78" t="s">
        <v>3879</v>
      </c>
      <c r="L1458" s="78" t="s">
        <v>28</v>
      </c>
      <c r="M1458" s="78" t="s">
        <v>29</v>
      </c>
      <c r="N1458" s="78">
        <f>IF($R1458="網路報名",IF($P1458="否",1,0),0)</f>
        <v>1</v>
      </c>
      <c r="O1458" s="78">
        <f>IF($R1458="網路報名",IF($P1458="是",1,0),0)</f>
        <v>0</v>
      </c>
      <c r="P1458" s="78" t="s">
        <v>30</v>
      </c>
      <c r="Q1458" s="78"/>
      <c r="R1458" s="78" t="s">
        <v>31</v>
      </c>
      <c r="S1458" s="78" t="s">
        <v>3880</v>
      </c>
      <c r="T1458" s="78" t="s">
        <v>3881</v>
      </c>
      <c r="U1458" s="78">
        <f>IF($R1458="志工",$AC1458*2,IF($R1458="網路報名",$AC1458,0))</f>
        <v>10</v>
      </c>
      <c r="V1458" s="78" t="s">
        <v>5002</v>
      </c>
      <c r="W1458" s="78" t="s">
        <v>5004</v>
      </c>
      <c r="X1458" s="25" t="s">
        <v>3816</v>
      </c>
      <c r="Y1458" s="78">
        <v>2</v>
      </c>
      <c r="Z1458" s="78">
        <v>107</v>
      </c>
      <c r="AA1458" s="78">
        <v>1</v>
      </c>
      <c r="AB1458" s="78">
        <v>1</v>
      </c>
      <c r="AC1458" s="78">
        <v>10</v>
      </c>
      <c r="AD1458" s="78" t="s">
        <v>2783</v>
      </c>
      <c r="AE1458" s="74" t="str">
        <f t="shared" si="483"/>
        <v>b03701155羅友良</v>
      </c>
      <c r="AF1458" s="74">
        <f t="shared" si="490"/>
        <v>1</v>
      </c>
      <c r="AG1458" s="74">
        <f t="shared" si="484"/>
        <v>0</v>
      </c>
      <c r="AH1458" s="74">
        <f t="shared" si="491"/>
        <v>0</v>
      </c>
      <c r="AI1458" s="74">
        <f t="shared" si="492"/>
        <v>1</v>
      </c>
      <c r="AJ1458" s="74">
        <f t="shared" si="493"/>
        <v>0</v>
      </c>
      <c r="AK1458" s="74">
        <f t="shared" si="494"/>
        <v>0</v>
      </c>
      <c r="AL1458" s="73" t="str">
        <f t="shared" si="495"/>
        <v>系</v>
      </c>
      <c r="AM1458" s="73" t="str">
        <f>IF($F1458="學生",VLOOKUP($H1458,系所名稱!$B$1:$D$122,3,FALSE),"非在校生")</f>
        <v>工管</v>
      </c>
      <c r="AN1458" s="74" t="str">
        <f t="shared" si="496"/>
        <v>工管系</v>
      </c>
      <c r="AO1458" s="74" t="str">
        <f t="shared" si="497"/>
        <v>工管系</v>
      </c>
    </row>
    <row r="1459" spans="1:41">
      <c r="A1459" s="78" t="s">
        <v>880</v>
      </c>
      <c r="B1459" s="78" t="s">
        <v>893</v>
      </c>
      <c r="C1459" s="78" t="s">
        <v>894</v>
      </c>
      <c r="D1459" s="78" t="s">
        <v>38</v>
      </c>
      <c r="E1459" s="78" t="s">
        <v>895</v>
      </c>
      <c r="F1459" s="78" t="s">
        <v>23</v>
      </c>
      <c r="G1459" s="78" t="s">
        <v>137</v>
      </c>
      <c r="H1459" s="78" t="s">
        <v>838</v>
      </c>
      <c r="I1459" s="78" t="s">
        <v>41</v>
      </c>
      <c r="J1459" s="78">
        <v>933115298</v>
      </c>
      <c r="K1459" s="78"/>
      <c r="L1459" s="78" t="s">
        <v>28</v>
      </c>
      <c r="M1459" s="78" t="s">
        <v>29</v>
      </c>
      <c r="N1459" s="78">
        <f>IF($R1459="網路報名",IF($P1459="否",1,0),0)</f>
        <v>0</v>
      </c>
      <c r="O1459" s="78">
        <f>IF($R1459="網路報名",IF($P1459="是",1,0),0)</f>
        <v>0</v>
      </c>
      <c r="P1459" s="78" t="s">
        <v>29</v>
      </c>
      <c r="Q1459" s="78"/>
      <c r="R1459" s="78" t="s">
        <v>853</v>
      </c>
      <c r="S1459" s="78"/>
      <c r="T1459" s="78" t="s">
        <v>896</v>
      </c>
      <c r="U1459" s="78">
        <f>IF($R1459="志工",$AC1459*2,IF($R1459="網路報名",$AC1459,0))</f>
        <v>0</v>
      </c>
      <c r="V1459" s="78" t="s">
        <v>5002</v>
      </c>
      <c r="W1459" s="78" t="s">
        <v>5004</v>
      </c>
      <c r="X1459" s="25" t="s">
        <v>778</v>
      </c>
      <c r="Y1459" s="78">
        <v>2</v>
      </c>
      <c r="Z1459" s="78">
        <v>107</v>
      </c>
      <c r="AA1459" s="78">
        <v>1</v>
      </c>
      <c r="AB1459" s="78">
        <v>1</v>
      </c>
      <c r="AC1459" s="78">
        <v>10</v>
      </c>
      <c r="AD1459" s="78"/>
      <c r="AE1459" s="74" t="str">
        <f t="shared" si="483"/>
        <v>b05302207羅宛庭</v>
      </c>
      <c r="AF1459" s="74">
        <f t="shared" si="490"/>
        <v>0</v>
      </c>
      <c r="AG1459" s="74">
        <f t="shared" si="484"/>
        <v>0</v>
      </c>
      <c r="AH1459" s="74">
        <f t="shared" si="491"/>
        <v>0</v>
      </c>
      <c r="AI1459" s="74">
        <f t="shared" si="492"/>
        <v>0</v>
      </c>
      <c r="AJ1459" s="74">
        <f t="shared" si="493"/>
        <v>1</v>
      </c>
      <c r="AK1459" s="74">
        <f t="shared" si="494"/>
        <v>0</v>
      </c>
      <c r="AL1459" s="73" t="str">
        <f t="shared" si="495"/>
        <v>系</v>
      </c>
      <c r="AM1459" s="73" t="str">
        <f>IF($F1459="學生",VLOOKUP($H1459,系所名稱!$B$1:$D$122,3,FALSE),"非在校生")</f>
        <v>其他</v>
      </c>
      <c r="AN1459" s="74" t="str">
        <f t="shared" si="496"/>
        <v>其他系所</v>
      </c>
      <c r="AO1459" s="74" t="str">
        <f t="shared" si="497"/>
        <v>其他系所</v>
      </c>
    </row>
    <row r="1460" spans="1:41">
      <c r="A1460" s="78" t="s">
        <v>3212</v>
      </c>
      <c r="B1460" s="78" t="s">
        <v>3213</v>
      </c>
      <c r="C1460" s="78" t="s">
        <v>3214</v>
      </c>
      <c r="D1460" s="78" t="s">
        <v>21</v>
      </c>
      <c r="E1460" s="78" t="s">
        <v>3215</v>
      </c>
      <c r="F1460" s="78" t="s">
        <v>23</v>
      </c>
      <c r="G1460" s="78" t="s">
        <v>24</v>
      </c>
      <c r="H1460" s="78" t="s">
        <v>246</v>
      </c>
      <c r="I1460" s="78" t="s">
        <v>41</v>
      </c>
      <c r="J1460" s="78">
        <v>972105300</v>
      </c>
      <c r="K1460" s="78" t="s">
        <v>3216</v>
      </c>
      <c r="L1460" s="78" t="s">
        <v>28</v>
      </c>
      <c r="M1460" s="78" t="s">
        <v>30</v>
      </c>
      <c r="N1460" s="78">
        <f>IF($R1460="網路報名",IF($P1460="否",1,0),0)</f>
        <v>0</v>
      </c>
      <c r="O1460" s="78">
        <f>IF($R1460="網路報名",IF($P1460="是",1,0),0)</f>
        <v>1</v>
      </c>
      <c r="P1460" s="78" t="s">
        <v>29</v>
      </c>
      <c r="Q1460" s="78"/>
      <c r="R1460" s="78" t="s">
        <v>2775</v>
      </c>
      <c r="S1460" s="78" t="s">
        <v>3217</v>
      </c>
      <c r="T1460" s="78" t="s">
        <v>3218</v>
      </c>
      <c r="U1460" s="78">
        <f>IF($R1460="志工",$AC1460*2,IF($R1460="網路報名",$AC1460,0))</f>
        <v>10</v>
      </c>
      <c r="V1460" s="78" t="s">
        <v>5002</v>
      </c>
      <c r="W1460" s="78" t="s">
        <v>5004</v>
      </c>
      <c r="X1460" s="25" t="s">
        <v>3292</v>
      </c>
      <c r="Y1460" s="78">
        <v>2</v>
      </c>
      <c r="Z1460" s="78">
        <v>107</v>
      </c>
      <c r="AA1460" s="78">
        <v>1</v>
      </c>
      <c r="AB1460" s="78">
        <v>1</v>
      </c>
      <c r="AC1460" s="78">
        <v>10</v>
      </c>
      <c r="AD1460" s="78" t="s">
        <v>30</v>
      </c>
      <c r="AE1460" s="74" t="str">
        <f t="shared" si="483"/>
        <v>b07701246羅亭寓</v>
      </c>
      <c r="AF1460" s="74">
        <f t="shared" si="490"/>
        <v>0</v>
      </c>
      <c r="AG1460" s="74">
        <f t="shared" si="484"/>
        <v>1</v>
      </c>
      <c r="AH1460" s="74">
        <f t="shared" si="491"/>
        <v>10</v>
      </c>
      <c r="AI1460" s="74">
        <f t="shared" si="492"/>
        <v>0</v>
      </c>
      <c r="AJ1460" s="74">
        <f t="shared" si="493"/>
        <v>0</v>
      </c>
      <c r="AK1460" s="74">
        <f t="shared" si="494"/>
        <v>0</v>
      </c>
      <c r="AL1460" s="73" t="str">
        <f t="shared" si="495"/>
        <v>系</v>
      </c>
      <c r="AM1460" s="73" t="str">
        <f>IF($F1460="學生",VLOOKUP($H1460,系所名稱!$B$1:$D$122,3,FALSE),"非在校生")</f>
        <v>工管</v>
      </c>
      <c r="AN1460" s="74" t="str">
        <f t="shared" si="496"/>
        <v>工管系</v>
      </c>
      <c r="AO1460" s="74" t="str">
        <f t="shared" si="497"/>
        <v>工管系</v>
      </c>
    </row>
    <row r="1461" spans="1:41">
      <c r="A1461" s="78"/>
      <c r="B1461" s="78" t="s">
        <v>5214</v>
      </c>
      <c r="C1461" s="78"/>
      <c r="D1461" s="78"/>
      <c r="E1461" s="78"/>
      <c r="F1461" s="78" t="s">
        <v>5235</v>
      </c>
      <c r="G1461" s="78" t="s">
        <v>5213</v>
      </c>
      <c r="H1461" s="78"/>
      <c r="I1461" s="78" t="s">
        <v>5243</v>
      </c>
      <c r="J1461" s="78"/>
      <c r="K1461" s="78"/>
      <c r="L1461" s="78"/>
      <c r="M1461" s="78"/>
      <c r="N1461" s="78"/>
      <c r="O1461" s="78"/>
      <c r="P1461" s="78" t="s">
        <v>29</v>
      </c>
      <c r="Q1461" s="78"/>
      <c r="R1461" s="78" t="s">
        <v>5008</v>
      </c>
      <c r="S1461" s="78"/>
      <c r="T1461" s="78" t="s">
        <v>2767</v>
      </c>
      <c r="U1461" s="78"/>
      <c r="V1461" s="78" t="s">
        <v>5232</v>
      </c>
      <c r="W1461" s="78" t="s">
        <v>5233</v>
      </c>
      <c r="X1461" s="25" t="s">
        <v>5234</v>
      </c>
      <c r="Y1461" s="78">
        <v>2</v>
      </c>
      <c r="Z1461" s="78">
        <v>107</v>
      </c>
      <c r="AA1461" s="78">
        <v>1</v>
      </c>
      <c r="AB1461" s="78">
        <v>0</v>
      </c>
      <c r="AC1461" s="78">
        <v>0</v>
      </c>
      <c r="AD1461" s="78"/>
      <c r="AE1461" s="74" t="str">
        <f t="shared" si="483"/>
        <v>其他羅涵郁</v>
      </c>
      <c r="AF1461" s="74">
        <f t="shared" si="490"/>
        <v>0</v>
      </c>
      <c r="AG1461" s="74">
        <f t="shared" si="484"/>
        <v>1</v>
      </c>
      <c r="AH1461" s="74">
        <f t="shared" si="491"/>
        <v>0</v>
      </c>
      <c r="AI1461" s="74">
        <f t="shared" si="492"/>
        <v>0</v>
      </c>
      <c r="AJ1461" s="74">
        <f t="shared" si="493"/>
        <v>0</v>
      </c>
      <c r="AK1461" s="74">
        <f t="shared" si="494"/>
        <v>0</v>
      </c>
      <c r="AL1461" s="73" t="str">
        <f t="shared" si="495"/>
        <v>其他</v>
      </c>
      <c r="AM1461" s="73" t="str">
        <f>IF($F1461="學生",VLOOKUP($H1461,系所名稱!$B$1:$D$122,3,FALSE),"非在校生")</f>
        <v>非在校生</v>
      </c>
      <c r="AN1461" s="74" t="str">
        <f t="shared" si="496"/>
        <v>其他</v>
      </c>
      <c r="AO1461" s="74" t="str">
        <f t="shared" si="497"/>
        <v>其他</v>
      </c>
    </row>
    <row r="1462" spans="1:41">
      <c r="A1462" s="78" t="s">
        <v>2154</v>
      </c>
      <c r="B1462" s="78" t="s">
        <v>2155</v>
      </c>
      <c r="C1462" s="78" t="s">
        <v>2156</v>
      </c>
      <c r="D1462" s="78" t="s">
        <v>38</v>
      </c>
      <c r="E1462" s="78" t="s">
        <v>2157</v>
      </c>
      <c r="F1462" s="78" t="s">
        <v>23</v>
      </c>
      <c r="G1462" s="78" t="s">
        <v>67</v>
      </c>
      <c r="H1462" s="78" t="s">
        <v>123</v>
      </c>
      <c r="I1462" s="78" t="s">
        <v>50</v>
      </c>
      <c r="J1462" s="78">
        <v>956111243</v>
      </c>
      <c r="K1462" s="78" t="s">
        <v>2158</v>
      </c>
      <c r="L1462" s="78" t="s">
        <v>28</v>
      </c>
      <c r="M1462" s="78" t="s">
        <v>30</v>
      </c>
      <c r="N1462" s="78">
        <f t="shared" ref="N1462:N1468" si="501">IF($R1462="網路報名",IF($P1462="否",1,0),0)</f>
        <v>0</v>
      </c>
      <c r="O1462" s="78">
        <f t="shared" ref="O1462:O1468" si="502">IF($R1462="網路報名",IF($P1462="是",1,0),0)</f>
        <v>1</v>
      </c>
      <c r="P1462" s="78" t="s">
        <v>29</v>
      </c>
      <c r="Q1462" s="78"/>
      <c r="R1462" s="78" t="s">
        <v>2021</v>
      </c>
      <c r="S1462" s="78" t="s">
        <v>125</v>
      </c>
      <c r="T1462" s="78" t="s">
        <v>2159</v>
      </c>
      <c r="U1462" s="78">
        <f t="shared" ref="U1462:U1468" si="503">IF($R1462="志工",$AC1462*2,IF($R1462="網路報名",$AC1462,0))</f>
        <v>10</v>
      </c>
      <c r="V1462" s="78" t="s">
        <v>5002</v>
      </c>
      <c r="W1462" s="78" t="s">
        <v>5004</v>
      </c>
      <c r="X1462" s="25" t="s">
        <v>1996</v>
      </c>
      <c r="Y1462" s="78">
        <v>2</v>
      </c>
      <c r="Z1462" s="78">
        <v>107</v>
      </c>
      <c r="AA1462" s="78">
        <v>1</v>
      </c>
      <c r="AB1462" s="78">
        <v>1</v>
      </c>
      <c r="AC1462" s="78">
        <v>10</v>
      </c>
      <c r="AD1462" s="78" t="s">
        <v>29</v>
      </c>
      <c r="AE1462" s="74" t="str">
        <f t="shared" si="483"/>
        <v>r07627014羅淮億</v>
      </c>
      <c r="AF1462" s="74">
        <f t="shared" si="490"/>
        <v>0</v>
      </c>
      <c r="AG1462" s="74">
        <f t="shared" si="484"/>
        <v>1</v>
      </c>
      <c r="AH1462" s="74">
        <f t="shared" si="491"/>
        <v>10</v>
      </c>
      <c r="AI1462" s="74">
        <f t="shared" si="492"/>
        <v>0</v>
      </c>
      <c r="AJ1462" s="74">
        <f t="shared" si="493"/>
        <v>0</v>
      </c>
      <c r="AK1462" s="74">
        <f t="shared" si="494"/>
        <v>0</v>
      </c>
      <c r="AL1462" s="73" t="str">
        <f t="shared" si="495"/>
        <v>所</v>
      </c>
      <c r="AM1462" s="73" t="str">
        <f>IF($F1462="學生",VLOOKUP($H1462,系所名稱!$B$1:$D$122,3,FALSE),"非在校生")</f>
        <v>其他</v>
      </c>
      <c r="AN1462" s="74" t="str">
        <f t="shared" si="496"/>
        <v>其他系所</v>
      </c>
      <c r="AO1462" s="74" t="str">
        <f t="shared" si="497"/>
        <v>其他系所</v>
      </c>
    </row>
    <row r="1463" spans="1:41">
      <c r="A1463" s="78" t="s">
        <v>2154</v>
      </c>
      <c r="B1463" s="78" t="s">
        <v>2155</v>
      </c>
      <c r="C1463" s="78" t="s">
        <v>2156</v>
      </c>
      <c r="D1463" s="78" t="s">
        <v>38</v>
      </c>
      <c r="E1463" s="78" t="s">
        <v>2157</v>
      </c>
      <c r="F1463" s="78" t="s">
        <v>23</v>
      </c>
      <c r="G1463" s="78" t="s">
        <v>67</v>
      </c>
      <c r="H1463" s="78" t="s">
        <v>123</v>
      </c>
      <c r="I1463" s="78" t="s">
        <v>50</v>
      </c>
      <c r="J1463" s="78">
        <v>956111243</v>
      </c>
      <c r="K1463" s="78" t="s">
        <v>2158</v>
      </c>
      <c r="L1463" s="78" t="s">
        <v>28</v>
      </c>
      <c r="M1463" s="78" t="s">
        <v>30</v>
      </c>
      <c r="N1463" s="78">
        <f t="shared" si="501"/>
        <v>0</v>
      </c>
      <c r="O1463" s="78">
        <f t="shared" si="502"/>
        <v>1</v>
      </c>
      <c r="P1463" s="78" t="s">
        <v>29</v>
      </c>
      <c r="Q1463" s="78"/>
      <c r="R1463" s="78" t="s">
        <v>2775</v>
      </c>
      <c r="S1463" s="78" t="s">
        <v>125</v>
      </c>
      <c r="T1463" s="78" t="s">
        <v>2159</v>
      </c>
      <c r="U1463" s="78">
        <f t="shared" si="503"/>
        <v>10</v>
      </c>
      <c r="V1463" s="78" t="s">
        <v>5002</v>
      </c>
      <c r="W1463" s="78" t="s">
        <v>5004</v>
      </c>
      <c r="X1463" s="25" t="s">
        <v>3292</v>
      </c>
      <c r="Y1463" s="78">
        <v>2</v>
      </c>
      <c r="Z1463" s="78">
        <v>107</v>
      </c>
      <c r="AA1463" s="78">
        <v>1</v>
      </c>
      <c r="AB1463" s="78">
        <v>1</v>
      </c>
      <c r="AC1463" s="78">
        <v>10</v>
      </c>
      <c r="AD1463" s="78" t="s">
        <v>29</v>
      </c>
      <c r="AE1463" s="74" t="str">
        <f t="shared" si="483"/>
        <v>r07627014羅淮億</v>
      </c>
      <c r="AF1463" s="74">
        <f t="shared" ref="AF1463:AF1492" si="504">IF($R1463="網路報名",IF($P1463="否",1,0),0)</f>
        <v>0</v>
      </c>
      <c r="AG1463" s="74">
        <f t="shared" si="484"/>
        <v>1</v>
      </c>
      <c r="AH1463" s="74">
        <f t="shared" ref="AH1463:AH1491" si="505">IF(R1463="志工",AC1463*2,IF(AG1463=1,AC1463,0))</f>
        <v>10</v>
      </c>
      <c r="AI1463" s="74">
        <f t="shared" ref="AI1463:AI1491" si="506">IF(AB1463=1,IF(AF1463=1,1,0),0)</f>
        <v>0</v>
      </c>
      <c r="AJ1463" s="74">
        <f t="shared" ref="AJ1463:AJ1492" si="507">IF(R1463="現場報名",1,0)</f>
        <v>0</v>
      </c>
      <c r="AK1463" s="74">
        <f t="shared" ref="AK1463:AK1492" si="508">IF(R1463="志工",1,0)</f>
        <v>0</v>
      </c>
      <c r="AL1463" s="73" t="str">
        <f t="shared" ref="AL1463:AL1492" si="509">IF($F1463="學生",IF($I1463="學士班","系","所"),"其他")</f>
        <v>所</v>
      </c>
      <c r="AM1463" s="73" t="str">
        <f>IF($F1463="學生",VLOOKUP($H1463,系所名稱!$B$1:$D$122,3,FALSE),"非在校生")</f>
        <v>其他</v>
      </c>
      <c r="AN1463" s="74" t="str">
        <f t="shared" ref="AN1463:AN1492" si="510">IF($AM1463="EMBA","EMBA",IF($AM1463="GMBA","GMBA",IF($AM1463="EiMBA","EiMBA",IF($AM1463="其他","其他系所",IF($AM1463="非在校生","其他",CONCATENATE($AM1463,$AL1463))))))</f>
        <v>其他系所</v>
      </c>
      <c r="AO1463" s="74" t="str">
        <f t="shared" ref="AO1463:AO1492" si="511">IF($AN1463="會計所","會研所",$AN1463)</f>
        <v>其他系所</v>
      </c>
    </row>
    <row r="1464" spans="1:41">
      <c r="A1464" s="78" t="s">
        <v>3882</v>
      </c>
      <c r="B1464" s="78" t="s">
        <v>2155</v>
      </c>
      <c r="C1464" s="78" t="s">
        <v>2156</v>
      </c>
      <c r="D1464" s="78" t="s">
        <v>38</v>
      </c>
      <c r="E1464" s="78" t="s">
        <v>2157</v>
      </c>
      <c r="F1464" s="78" t="s">
        <v>23</v>
      </c>
      <c r="G1464" s="78" t="s">
        <v>67</v>
      </c>
      <c r="H1464" s="78" t="s">
        <v>123</v>
      </c>
      <c r="I1464" s="78" t="s">
        <v>50</v>
      </c>
      <c r="J1464" s="78">
        <v>956111243</v>
      </c>
      <c r="K1464" s="78" t="s">
        <v>2158</v>
      </c>
      <c r="L1464" s="78" t="s">
        <v>28</v>
      </c>
      <c r="M1464" s="78" t="s">
        <v>30</v>
      </c>
      <c r="N1464" s="78">
        <f t="shared" si="501"/>
        <v>1</v>
      </c>
      <c r="O1464" s="78">
        <f t="shared" si="502"/>
        <v>0</v>
      </c>
      <c r="P1464" s="78" t="s">
        <v>30</v>
      </c>
      <c r="Q1464" s="78"/>
      <c r="R1464" s="78" t="s">
        <v>31</v>
      </c>
      <c r="S1464" s="78" t="s">
        <v>125</v>
      </c>
      <c r="T1464" s="78" t="s">
        <v>2159</v>
      </c>
      <c r="U1464" s="78">
        <f t="shared" si="503"/>
        <v>10</v>
      </c>
      <c r="V1464" s="78" t="s">
        <v>5002</v>
      </c>
      <c r="W1464" s="78" t="s">
        <v>5004</v>
      </c>
      <c r="X1464" s="25" t="s">
        <v>3816</v>
      </c>
      <c r="Y1464" s="78">
        <v>2</v>
      </c>
      <c r="Z1464" s="78">
        <v>107</v>
      </c>
      <c r="AA1464" s="78">
        <v>1</v>
      </c>
      <c r="AB1464" s="78">
        <v>1</v>
      </c>
      <c r="AC1464" s="78">
        <v>10</v>
      </c>
      <c r="AD1464" s="78" t="s">
        <v>29</v>
      </c>
      <c r="AE1464" s="74" t="str">
        <f t="shared" si="483"/>
        <v>r07627014羅淮億</v>
      </c>
      <c r="AF1464" s="74">
        <f t="shared" si="504"/>
        <v>1</v>
      </c>
      <c r="AG1464" s="74">
        <f t="shared" si="484"/>
        <v>0</v>
      </c>
      <c r="AH1464" s="74">
        <f t="shared" si="505"/>
        <v>0</v>
      </c>
      <c r="AI1464" s="74">
        <f t="shared" si="506"/>
        <v>1</v>
      </c>
      <c r="AJ1464" s="74">
        <f t="shared" si="507"/>
        <v>0</v>
      </c>
      <c r="AK1464" s="74">
        <f t="shared" si="508"/>
        <v>0</v>
      </c>
      <c r="AL1464" s="73" t="str">
        <f t="shared" si="509"/>
        <v>所</v>
      </c>
      <c r="AM1464" s="73" t="str">
        <f>IF($F1464="學生",VLOOKUP($H1464,系所名稱!$B$1:$D$122,3,FALSE),"非在校生")</f>
        <v>其他</v>
      </c>
      <c r="AN1464" s="74" t="str">
        <f t="shared" si="510"/>
        <v>其他系所</v>
      </c>
      <c r="AO1464" s="74" t="str">
        <f t="shared" si="511"/>
        <v>其他系所</v>
      </c>
    </row>
    <row r="1465" spans="1:41">
      <c r="A1465" s="78" t="s">
        <v>793</v>
      </c>
      <c r="B1465" s="78" t="s">
        <v>3883</v>
      </c>
      <c r="C1465" s="78" t="s">
        <v>3884</v>
      </c>
      <c r="D1465" s="78" t="s">
        <v>38</v>
      </c>
      <c r="E1465" s="78" t="s">
        <v>3885</v>
      </c>
      <c r="F1465" s="78" t="s">
        <v>23</v>
      </c>
      <c r="G1465" s="78" t="s">
        <v>137</v>
      </c>
      <c r="H1465" s="78" t="s">
        <v>138</v>
      </c>
      <c r="I1465" s="78" t="s">
        <v>41</v>
      </c>
      <c r="J1465" s="78">
        <v>926554339</v>
      </c>
      <c r="K1465" s="78" t="s">
        <v>3886</v>
      </c>
      <c r="L1465" s="78" t="s">
        <v>28</v>
      </c>
      <c r="M1465" s="78" t="s">
        <v>30</v>
      </c>
      <c r="N1465" s="78">
        <f t="shared" si="501"/>
        <v>1</v>
      </c>
      <c r="O1465" s="78">
        <f t="shared" si="502"/>
        <v>0</v>
      </c>
      <c r="P1465" s="78" t="s">
        <v>30</v>
      </c>
      <c r="Q1465" s="78"/>
      <c r="R1465" s="78" t="s">
        <v>31</v>
      </c>
      <c r="S1465" s="78" t="s">
        <v>3887</v>
      </c>
      <c r="T1465" s="78" t="s">
        <v>3888</v>
      </c>
      <c r="U1465" s="78">
        <f t="shared" si="503"/>
        <v>10</v>
      </c>
      <c r="V1465" s="78" t="s">
        <v>5002</v>
      </c>
      <c r="W1465" s="78" t="s">
        <v>5004</v>
      </c>
      <c r="X1465" s="25" t="s">
        <v>3816</v>
      </c>
      <c r="Y1465" s="78">
        <v>2</v>
      </c>
      <c r="Z1465" s="78">
        <v>107</v>
      </c>
      <c r="AA1465" s="78">
        <v>1</v>
      </c>
      <c r="AB1465" s="78">
        <v>1</v>
      </c>
      <c r="AC1465" s="78">
        <v>10</v>
      </c>
      <c r="AD1465" s="78" t="s">
        <v>30</v>
      </c>
      <c r="AE1465" s="74" t="str">
        <f t="shared" si="483"/>
        <v>b07303132羅紹博</v>
      </c>
      <c r="AF1465" s="74">
        <f t="shared" si="504"/>
        <v>1</v>
      </c>
      <c r="AG1465" s="74">
        <f t="shared" si="484"/>
        <v>0</v>
      </c>
      <c r="AH1465" s="74">
        <f t="shared" si="505"/>
        <v>0</v>
      </c>
      <c r="AI1465" s="74">
        <f t="shared" si="506"/>
        <v>1</v>
      </c>
      <c r="AJ1465" s="74">
        <f t="shared" si="507"/>
        <v>0</v>
      </c>
      <c r="AK1465" s="74">
        <f t="shared" si="508"/>
        <v>0</v>
      </c>
      <c r="AL1465" s="73" t="str">
        <f t="shared" si="509"/>
        <v>系</v>
      </c>
      <c r="AM1465" s="73" t="str">
        <f>IF($F1465="學生",VLOOKUP($H1465,系所名稱!$B$1:$D$122,3,FALSE),"非在校生")</f>
        <v>其他</v>
      </c>
      <c r="AN1465" s="74" t="str">
        <f t="shared" si="510"/>
        <v>其他系所</v>
      </c>
      <c r="AO1465" s="74" t="str">
        <f t="shared" si="511"/>
        <v>其他系所</v>
      </c>
    </row>
    <row r="1466" spans="1:41">
      <c r="A1466" s="78" t="s">
        <v>1328</v>
      </c>
      <c r="B1466" s="78" t="s">
        <v>1329</v>
      </c>
      <c r="C1466" s="78" t="s">
        <v>1330</v>
      </c>
      <c r="D1466" s="78" t="s">
        <v>38</v>
      </c>
      <c r="E1466" s="78" t="s">
        <v>1331</v>
      </c>
      <c r="F1466" s="78" t="s">
        <v>23</v>
      </c>
      <c r="G1466" s="78" t="s">
        <v>67</v>
      </c>
      <c r="H1466" s="78" t="s">
        <v>123</v>
      </c>
      <c r="I1466" s="78" t="s">
        <v>50</v>
      </c>
      <c r="J1466" s="78">
        <v>963637203</v>
      </c>
      <c r="K1466" s="78" t="s">
        <v>1332</v>
      </c>
      <c r="L1466" s="78" t="s">
        <v>28</v>
      </c>
      <c r="M1466" s="78" t="s">
        <v>30</v>
      </c>
      <c r="N1466" s="78">
        <f t="shared" si="501"/>
        <v>1</v>
      </c>
      <c r="O1466" s="78">
        <f t="shared" si="502"/>
        <v>0</v>
      </c>
      <c r="P1466" s="78" t="s">
        <v>30</v>
      </c>
      <c r="Q1466" s="78"/>
      <c r="R1466" s="78" t="s">
        <v>31</v>
      </c>
      <c r="S1466" s="78" t="s">
        <v>297</v>
      </c>
      <c r="T1466" s="78" t="s">
        <v>1333</v>
      </c>
      <c r="U1466" s="78">
        <f t="shared" si="503"/>
        <v>10</v>
      </c>
      <c r="V1466" s="78" t="s">
        <v>5002</v>
      </c>
      <c r="W1466" s="78" t="s">
        <v>5004</v>
      </c>
      <c r="X1466" s="25" t="s">
        <v>1285</v>
      </c>
      <c r="Y1466" s="78">
        <v>2</v>
      </c>
      <c r="Z1466" s="78">
        <v>107</v>
      </c>
      <c r="AA1466" s="78">
        <v>1</v>
      </c>
      <c r="AB1466" s="78">
        <v>1</v>
      </c>
      <c r="AC1466" s="78">
        <v>10</v>
      </c>
      <c r="AD1466" s="78" t="s">
        <v>29</v>
      </c>
      <c r="AE1466" s="74" t="str">
        <f t="shared" si="483"/>
        <v>r07627025羅詠同</v>
      </c>
      <c r="AF1466" s="74">
        <f t="shared" si="504"/>
        <v>1</v>
      </c>
      <c r="AG1466" s="74">
        <f t="shared" si="484"/>
        <v>0</v>
      </c>
      <c r="AH1466" s="74">
        <f t="shared" si="505"/>
        <v>0</v>
      </c>
      <c r="AI1466" s="74">
        <f t="shared" si="506"/>
        <v>1</v>
      </c>
      <c r="AJ1466" s="74">
        <f t="shared" si="507"/>
        <v>0</v>
      </c>
      <c r="AK1466" s="74">
        <f t="shared" si="508"/>
        <v>0</v>
      </c>
      <c r="AL1466" s="73" t="str">
        <f t="shared" si="509"/>
        <v>所</v>
      </c>
      <c r="AM1466" s="73" t="str">
        <f>IF($F1466="學生",VLOOKUP($H1466,系所名稱!$B$1:$D$122,3,FALSE),"非在校生")</f>
        <v>其他</v>
      </c>
      <c r="AN1466" s="74" t="str">
        <f t="shared" si="510"/>
        <v>其他系所</v>
      </c>
      <c r="AO1466" s="74" t="str">
        <f t="shared" si="511"/>
        <v>其他系所</v>
      </c>
    </row>
    <row r="1467" spans="1:41">
      <c r="A1467" s="78" t="s">
        <v>2374</v>
      </c>
      <c r="B1467" s="78" t="s">
        <v>1329</v>
      </c>
      <c r="C1467" s="78" t="s">
        <v>1330</v>
      </c>
      <c r="D1467" s="78" t="s">
        <v>38</v>
      </c>
      <c r="E1467" s="78" t="s">
        <v>1331</v>
      </c>
      <c r="F1467" s="78" t="s">
        <v>23</v>
      </c>
      <c r="G1467" s="78" t="s">
        <v>67</v>
      </c>
      <c r="H1467" s="78" t="s">
        <v>123</v>
      </c>
      <c r="I1467" s="78" t="s">
        <v>50</v>
      </c>
      <c r="J1467" s="78">
        <v>963637203</v>
      </c>
      <c r="K1467" s="78" t="s">
        <v>1332</v>
      </c>
      <c r="L1467" s="78" t="s">
        <v>28</v>
      </c>
      <c r="M1467" s="78" t="s">
        <v>30</v>
      </c>
      <c r="N1467" s="78">
        <f t="shared" si="501"/>
        <v>0</v>
      </c>
      <c r="O1467" s="78">
        <f t="shared" si="502"/>
        <v>1</v>
      </c>
      <c r="P1467" s="78" t="s">
        <v>29</v>
      </c>
      <c r="Q1467" s="78"/>
      <c r="R1467" s="78" t="s">
        <v>2002</v>
      </c>
      <c r="S1467" s="78" t="s">
        <v>297</v>
      </c>
      <c r="T1467" s="78" t="s">
        <v>1333</v>
      </c>
      <c r="U1467" s="78">
        <f t="shared" si="503"/>
        <v>10</v>
      </c>
      <c r="V1467" s="78" t="s">
        <v>5002</v>
      </c>
      <c r="W1467" s="78" t="s">
        <v>5004</v>
      </c>
      <c r="X1467" s="25" t="s">
        <v>1996</v>
      </c>
      <c r="Y1467" s="78">
        <v>2</v>
      </c>
      <c r="Z1467" s="78">
        <v>107</v>
      </c>
      <c r="AA1467" s="78">
        <v>1</v>
      </c>
      <c r="AB1467" s="78">
        <v>1</v>
      </c>
      <c r="AC1467" s="78">
        <v>10</v>
      </c>
      <c r="AD1467" s="78" t="s">
        <v>29</v>
      </c>
      <c r="AE1467" s="74" t="str">
        <f t="shared" si="483"/>
        <v>r07627025羅詠同</v>
      </c>
      <c r="AF1467" s="74">
        <f t="shared" si="504"/>
        <v>0</v>
      </c>
      <c r="AG1467" s="74">
        <f t="shared" si="484"/>
        <v>1</v>
      </c>
      <c r="AH1467" s="74">
        <f t="shared" si="505"/>
        <v>10</v>
      </c>
      <c r="AI1467" s="74">
        <f t="shared" si="506"/>
        <v>0</v>
      </c>
      <c r="AJ1467" s="74">
        <f t="shared" si="507"/>
        <v>0</v>
      </c>
      <c r="AK1467" s="74">
        <f t="shared" si="508"/>
        <v>0</v>
      </c>
      <c r="AL1467" s="73" t="str">
        <f t="shared" si="509"/>
        <v>所</v>
      </c>
      <c r="AM1467" s="73" t="str">
        <f>IF($F1467="學生",VLOOKUP($H1467,系所名稱!$B$1:$D$122,3,FALSE),"非在校生")</f>
        <v>其他</v>
      </c>
      <c r="AN1467" s="74" t="str">
        <f t="shared" si="510"/>
        <v>其他系所</v>
      </c>
      <c r="AO1467" s="74" t="str">
        <f t="shared" si="511"/>
        <v>其他系所</v>
      </c>
    </row>
    <row r="1468" spans="1:41">
      <c r="A1468" s="78" t="s">
        <v>3219</v>
      </c>
      <c r="B1468" s="78" t="s">
        <v>1329</v>
      </c>
      <c r="C1468" s="78" t="s">
        <v>1330</v>
      </c>
      <c r="D1468" s="78" t="s">
        <v>38</v>
      </c>
      <c r="E1468" s="78" t="s">
        <v>1331</v>
      </c>
      <c r="F1468" s="78" t="s">
        <v>23</v>
      </c>
      <c r="G1468" s="78" t="s">
        <v>67</v>
      </c>
      <c r="H1468" s="78" t="s">
        <v>123</v>
      </c>
      <c r="I1468" s="78" t="s">
        <v>50</v>
      </c>
      <c r="J1468" s="78">
        <v>963637203</v>
      </c>
      <c r="K1468" s="78" t="s">
        <v>1332</v>
      </c>
      <c r="L1468" s="78" t="s">
        <v>28</v>
      </c>
      <c r="M1468" s="78" t="s">
        <v>30</v>
      </c>
      <c r="N1468" s="78">
        <f t="shared" si="501"/>
        <v>0</v>
      </c>
      <c r="O1468" s="78">
        <f t="shared" si="502"/>
        <v>1</v>
      </c>
      <c r="P1468" s="78" t="s">
        <v>29</v>
      </c>
      <c r="Q1468" s="78"/>
      <c r="R1468" s="78" t="s">
        <v>2775</v>
      </c>
      <c r="S1468" s="78" t="s">
        <v>297</v>
      </c>
      <c r="T1468" s="78" t="s">
        <v>1333</v>
      </c>
      <c r="U1468" s="78">
        <f t="shared" si="503"/>
        <v>10</v>
      </c>
      <c r="V1468" s="78" t="s">
        <v>5002</v>
      </c>
      <c r="W1468" s="78" t="s">
        <v>5004</v>
      </c>
      <c r="X1468" s="25" t="s">
        <v>3292</v>
      </c>
      <c r="Y1468" s="78">
        <v>2</v>
      </c>
      <c r="Z1468" s="78">
        <v>107</v>
      </c>
      <c r="AA1468" s="78">
        <v>1</v>
      </c>
      <c r="AB1468" s="78">
        <v>1</v>
      </c>
      <c r="AC1468" s="78">
        <v>10</v>
      </c>
      <c r="AD1468" s="78" t="s">
        <v>2783</v>
      </c>
      <c r="AE1468" s="74" t="str">
        <f t="shared" si="483"/>
        <v>r07627025羅詠同</v>
      </c>
      <c r="AF1468" s="74">
        <f t="shared" si="504"/>
        <v>0</v>
      </c>
      <c r="AG1468" s="74">
        <f t="shared" si="484"/>
        <v>1</v>
      </c>
      <c r="AH1468" s="74">
        <f t="shared" si="505"/>
        <v>10</v>
      </c>
      <c r="AI1468" s="74">
        <f t="shared" si="506"/>
        <v>0</v>
      </c>
      <c r="AJ1468" s="74">
        <f t="shared" si="507"/>
        <v>0</v>
      </c>
      <c r="AK1468" s="74">
        <f t="shared" si="508"/>
        <v>0</v>
      </c>
      <c r="AL1468" s="73" t="str">
        <f t="shared" si="509"/>
        <v>所</v>
      </c>
      <c r="AM1468" s="73" t="str">
        <f>IF($F1468="學生",VLOOKUP($H1468,系所名稱!$B$1:$D$122,3,FALSE),"非在校生")</f>
        <v>其他</v>
      </c>
      <c r="AN1468" s="74" t="str">
        <f t="shared" si="510"/>
        <v>其他系所</v>
      </c>
      <c r="AO1468" s="74" t="str">
        <f t="shared" si="511"/>
        <v>其他系所</v>
      </c>
    </row>
    <row r="1469" spans="1:41">
      <c r="A1469" s="78" t="s">
        <v>6064</v>
      </c>
      <c r="B1469" s="78" t="s">
        <v>6065</v>
      </c>
      <c r="C1469" s="78" t="s">
        <v>6066</v>
      </c>
      <c r="D1469" s="78" t="s">
        <v>21</v>
      </c>
      <c r="E1469" s="78" t="s">
        <v>6067</v>
      </c>
      <c r="F1469" s="78" t="s">
        <v>23</v>
      </c>
      <c r="G1469" s="78" t="s">
        <v>99</v>
      </c>
      <c r="H1469" s="78" t="s">
        <v>294</v>
      </c>
      <c r="I1469" s="78" t="s">
        <v>41</v>
      </c>
      <c r="J1469" s="78">
        <v>970077480</v>
      </c>
      <c r="K1469" s="78" t="s">
        <v>6068</v>
      </c>
      <c r="L1469" s="78" t="s">
        <v>28</v>
      </c>
      <c r="M1469" s="78" t="s">
        <v>30</v>
      </c>
      <c r="N1469" s="78" t="s">
        <v>4952</v>
      </c>
      <c r="O1469" s="78"/>
      <c r="P1469" s="78" t="s">
        <v>29</v>
      </c>
      <c r="Q1469" s="78"/>
      <c r="R1469" s="78" t="s">
        <v>6059</v>
      </c>
      <c r="S1469" s="78" t="s">
        <v>6069</v>
      </c>
      <c r="T1469" s="78" t="s">
        <v>6070</v>
      </c>
      <c r="U1469" s="78">
        <v>6</v>
      </c>
      <c r="V1469" s="78" t="s">
        <v>5002</v>
      </c>
      <c r="W1469" s="78" t="s">
        <v>6687</v>
      </c>
      <c r="X1469" s="25" t="s">
        <v>6686</v>
      </c>
      <c r="Y1469" s="78">
        <v>2</v>
      </c>
      <c r="Z1469" s="78">
        <v>107</v>
      </c>
      <c r="AA1469" s="78">
        <v>1</v>
      </c>
      <c r="AB1469" s="78">
        <v>1</v>
      </c>
      <c r="AC1469" s="78">
        <v>10</v>
      </c>
      <c r="AD1469" s="78" t="s">
        <v>30</v>
      </c>
      <c r="AE1469" s="74" t="str">
        <f t="shared" si="483"/>
        <v>b04610050譚友恬</v>
      </c>
      <c r="AF1469" s="74">
        <f t="shared" si="504"/>
        <v>0</v>
      </c>
      <c r="AG1469" s="74">
        <f t="shared" si="484"/>
        <v>1</v>
      </c>
      <c r="AH1469" s="74">
        <f t="shared" si="505"/>
        <v>10</v>
      </c>
      <c r="AI1469" s="74">
        <f t="shared" si="506"/>
        <v>0</v>
      </c>
      <c r="AJ1469" s="74">
        <f t="shared" si="507"/>
        <v>0</v>
      </c>
      <c r="AK1469" s="74">
        <f t="shared" si="508"/>
        <v>0</v>
      </c>
      <c r="AL1469" s="73" t="str">
        <f t="shared" si="509"/>
        <v>系</v>
      </c>
      <c r="AM1469" s="73" t="str">
        <f>IF($F1469="學生",VLOOKUP($H1469,系所名稱!$B$1:$D$122,3,FALSE),"非在校生")</f>
        <v>其他</v>
      </c>
      <c r="AN1469" s="74" t="str">
        <f t="shared" si="510"/>
        <v>其他系所</v>
      </c>
      <c r="AO1469" s="74" t="str">
        <f t="shared" si="511"/>
        <v>其他系所</v>
      </c>
    </row>
    <row r="1470" spans="1:41">
      <c r="A1470" s="78" t="s">
        <v>2199</v>
      </c>
      <c r="B1470" s="78" t="s">
        <v>2200</v>
      </c>
      <c r="C1470" s="78" t="s">
        <v>2201</v>
      </c>
      <c r="D1470" s="78" t="s">
        <v>38</v>
      </c>
      <c r="E1470" s="78" t="s">
        <v>2202</v>
      </c>
      <c r="F1470" s="78" t="s">
        <v>23</v>
      </c>
      <c r="G1470" s="78" t="s">
        <v>24</v>
      </c>
      <c r="H1470" s="78" t="s">
        <v>40</v>
      </c>
      <c r="I1470" s="78" t="s">
        <v>50</v>
      </c>
      <c r="J1470" s="78">
        <v>963012037</v>
      </c>
      <c r="K1470" s="78" t="s">
        <v>2203</v>
      </c>
      <c r="L1470" s="78" t="s">
        <v>28</v>
      </c>
      <c r="M1470" s="78" t="s">
        <v>30</v>
      </c>
      <c r="N1470" s="78">
        <f t="shared" ref="N1470:N1481" si="512">IF($R1470="網路報名",IF($P1470="否",1,0),0)</f>
        <v>0</v>
      </c>
      <c r="O1470" s="78">
        <f t="shared" ref="O1470:O1481" si="513">IF($R1470="網路報名",IF($P1470="是",1,0),0)</f>
        <v>1</v>
      </c>
      <c r="P1470" s="78" t="s">
        <v>29</v>
      </c>
      <c r="Q1470" s="78"/>
      <c r="R1470" s="78" t="s">
        <v>2021</v>
      </c>
      <c r="S1470" s="78" t="s">
        <v>2204</v>
      </c>
      <c r="T1470" s="78" t="s">
        <v>2205</v>
      </c>
      <c r="U1470" s="78">
        <f t="shared" ref="U1470:U1481" si="514">IF($R1470="志工",$AC1470*2,IF($R1470="網路報名",$AC1470,0))</f>
        <v>10</v>
      </c>
      <c r="V1470" s="78" t="s">
        <v>5002</v>
      </c>
      <c r="W1470" s="78" t="s">
        <v>5004</v>
      </c>
      <c r="X1470" s="25" t="s">
        <v>1996</v>
      </c>
      <c r="Y1470" s="78">
        <v>2</v>
      </c>
      <c r="Z1470" s="78">
        <v>107</v>
      </c>
      <c r="AA1470" s="78">
        <v>1</v>
      </c>
      <c r="AB1470" s="78">
        <v>1</v>
      </c>
      <c r="AC1470" s="78">
        <v>10</v>
      </c>
      <c r="AD1470" s="78" t="s">
        <v>29</v>
      </c>
      <c r="AE1470" s="74" t="str">
        <f t="shared" si="483"/>
        <v>r06724005蘇力偉</v>
      </c>
      <c r="AF1470" s="74">
        <f t="shared" si="504"/>
        <v>0</v>
      </c>
      <c r="AG1470" s="74">
        <f t="shared" si="484"/>
        <v>1</v>
      </c>
      <c r="AH1470" s="74">
        <f t="shared" si="505"/>
        <v>10</v>
      </c>
      <c r="AI1470" s="74">
        <f t="shared" si="506"/>
        <v>0</v>
      </c>
      <c r="AJ1470" s="74">
        <f t="shared" si="507"/>
        <v>0</v>
      </c>
      <c r="AK1470" s="74">
        <f t="shared" si="508"/>
        <v>0</v>
      </c>
      <c r="AL1470" s="73" t="str">
        <f t="shared" si="509"/>
        <v>所</v>
      </c>
      <c r="AM1470" s="73" t="str">
        <f>IF($F1470="學生",VLOOKUP($H1470,系所名稱!$B$1:$D$122,3,FALSE),"非在校生")</f>
        <v>國企</v>
      </c>
      <c r="AN1470" s="74" t="str">
        <f t="shared" si="510"/>
        <v>國企所</v>
      </c>
      <c r="AO1470" s="74" t="str">
        <f t="shared" si="511"/>
        <v>國企所</v>
      </c>
    </row>
    <row r="1471" spans="1:41">
      <c r="A1471" s="78" t="s">
        <v>150</v>
      </c>
      <c r="B1471" s="78" t="s">
        <v>151</v>
      </c>
      <c r="C1471" s="78" t="s">
        <v>152</v>
      </c>
      <c r="D1471" s="78" t="s">
        <v>38</v>
      </c>
      <c r="E1471" s="78" t="s">
        <v>153</v>
      </c>
      <c r="F1471" s="78" t="s">
        <v>23</v>
      </c>
      <c r="G1471" s="78" t="s">
        <v>24</v>
      </c>
      <c r="H1471" s="78" t="s">
        <v>25</v>
      </c>
      <c r="I1471" s="78" t="s">
        <v>50</v>
      </c>
      <c r="J1471" s="78">
        <v>919297563</v>
      </c>
      <c r="K1471" s="78" t="s">
        <v>154</v>
      </c>
      <c r="L1471" s="78" t="s">
        <v>28</v>
      </c>
      <c r="M1471" s="78" t="s">
        <v>30</v>
      </c>
      <c r="N1471" s="78">
        <f t="shared" si="512"/>
        <v>0</v>
      </c>
      <c r="O1471" s="78">
        <f t="shared" si="513"/>
        <v>1</v>
      </c>
      <c r="P1471" s="78" t="s">
        <v>29</v>
      </c>
      <c r="Q1471" s="78"/>
      <c r="R1471" s="78" t="s">
        <v>31</v>
      </c>
      <c r="S1471" s="78" t="s">
        <v>155</v>
      </c>
      <c r="T1471" s="78" t="s">
        <v>156</v>
      </c>
      <c r="U1471" s="78">
        <f t="shared" si="514"/>
        <v>10</v>
      </c>
      <c r="V1471" s="78" t="s">
        <v>5002</v>
      </c>
      <c r="W1471" s="78" t="s">
        <v>5004</v>
      </c>
      <c r="X1471" s="25" t="s">
        <v>289</v>
      </c>
      <c r="Y1471" s="78">
        <v>2</v>
      </c>
      <c r="Z1471" s="78">
        <v>107</v>
      </c>
      <c r="AA1471" s="78">
        <v>1</v>
      </c>
      <c r="AB1471" s="78">
        <v>1</v>
      </c>
      <c r="AC1471" s="78">
        <v>10</v>
      </c>
      <c r="AD1471" s="78" t="s">
        <v>30</v>
      </c>
      <c r="AE1471" s="74" t="str">
        <f t="shared" si="483"/>
        <v>r07741058蘇介安</v>
      </c>
      <c r="AF1471" s="74">
        <f t="shared" si="504"/>
        <v>0</v>
      </c>
      <c r="AG1471" s="74">
        <f t="shared" si="484"/>
        <v>1</v>
      </c>
      <c r="AH1471" s="74">
        <f t="shared" si="505"/>
        <v>10</v>
      </c>
      <c r="AI1471" s="74">
        <f t="shared" si="506"/>
        <v>0</v>
      </c>
      <c r="AJ1471" s="74">
        <f t="shared" si="507"/>
        <v>0</v>
      </c>
      <c r="AK1471" s="74">
        <f t="shared" si="508"/>
        <v>0</v>
      </c>
      <c r="AL1471" s="73" t="str">
        <f t="shared" si="509"/>
        <v>所</v>
      </c>
      <c r="AM1471" s="73" t="str">
        <f>IF($F1471="學生",VLOOKUP($H1471,系所名稱!$B$1:$D$122,3,FALSE),"非在校生")</f>
        <v>商研</v>
      </c>
      <c r="AN1471" s="74" t="str">
        <f t="shared" si="510"/>
        <v>商研所</v>
      </c>
      <c r="AO1471" s="74" t="str">
        <f t="shared" si="511"/>
        <v>商研所</v>
      </c>
    </row>
    <row r="1472" spans="1:41">
      <c r="A1472" s="78" t="s">
        <v>3220</v>
      </c>
      <c r="B1472" s="78" t="s">
        <v>151</v>
      </c>
      <c r="C1472" s="78" t="s">
        <v>152</v>
      </c>
      <c r="D1472" s="78" t="s">
        <v>38</v>
      </c>
      <c r="E1472" s="78" t="s">
        <v>153</v>
      </c>
      <c r="F1472" s="78" t="s">
        <v>23</v>
      </c>
      <c r="G1472" s="78" t="s">
        <v>24</v>
      </c>
      <c r="H1472" s="78" t="s">
        <v>25</v>
      </c>
      <c r="I1472" s="78" t="s">
        <v>50</v>
      </c>
      <c r="J1472" s="78">
        <v>919297563</v>
      </c>
      <c r="K1472" s="78" t="s">
        <v>154</v>
      </c>
      <c r="L1472" s="78" t="s">
        <v>28</v>
      </c>
      <c r="M1472" s="78" t="s">
        <v>30</v>
      </c>
      <c r="N1472" s="78">
        <f t="shared" si="512"/>
        <v>0</v>
      </c>
      <c r="O1472" s="78">
        <f t="shared" si="513"/>
        <v>1</v>
      </c>
      <c r="P1472" s="78" t="s">
        <v>29</v>
      </c>
      <c r="Q1472" s="78"/>
      <c r="R1472" s="78" t="s">
        <v>2775</v>
      </c>
      <c r="S1472" s="78" t="s">
        <v>155</v>
      </c>
      <c r="T1472" s="78" t="s">
        <v>156</v>
      </c>
      <c r="U1472" s="78">
        <f t="shared" si="514"/>
        <v>10</v>
      </c>
      <c r="V1472" s="78" t="s">
        <v>5002</v>
      </c>
      <c r="W1472" s="78" t="s">
        <v>5004</v>
      </c>
      <c r="X1472" s="25" t="s">
        <v>3292</v>
      </c>
      <c r="Y1472" s="78">
        <v>2</v>
      </c>
      <c r="Z1472" s="78">
        <v>107</v>
      </c>
      <c r="AA1472" s="78">
        <v>1</v>
      </c>
      <c r="AB1472" s="78">
        <v>1</v>
      </c>
      <c r="AC1472" s="78">
        <v>10</v>
      </c>
      <c r="AD1472" s="78" t="s">
        <v>2830</v>
      </c>
      <c r="AE1472" s="74" t="str">
        <f t="shared" si="483"/>
        <v>r07741058蘇介安</v>
      </c>
      <c r="AF1472" s="74">
        <f t="shared" si="504"/>
        <v>0</v>
      </c>
      <c r="AG1472" s="74">
        <f t="shared" si="484"/>
        <v>1</v>
      </c>
      <c r="AH1472" s="74">
        <f t="shared" si="505"/>
        <v>10</v>
      </c>
      <c r="AI1472" s="74">
        <f t="shared" si="506"/>
        <v>0</v>
      </c>
      <c r="AJ1472" s="74">
        <f t="shared" si="507"/>
        <v>0</v>
      </c>
      <c r="AK1472" s="74">
        <f t="shared" si="508"/>
        <v>0</v>
      </c>
      <c r="AL1472" s="73" t="str">
        <f t="shared" si="509"/>
        <v>所</v>
      </c>
      <c r="AM1472" s="73" t="str">
        <f>IF($F1472="學生",VLOOKUP($H1472,系所名稱!$B$1:$D$122,3,FALSE),"非在校生")</f>
        <v>商研</v>
      </c>
      <c r="AN1472" s="74" t="str">
        <f t="shared" si="510"/>
        <v>商研所</v>
      </c>
      <c r="AO1472" s="74" t="str">
        <f t="shared" si="511"/>
        <v>商研所</v>
      </c>
    </row>
    <row r="1473" spans="1:41">
      <c r="A1473" s="78" t="s">
        <v>2005</v>
      </c>
      <c r="B1473" s="78" t="s">
        <v>2006</v>
      </c>
      <c r="C1473" s="78" t="s">
        <v>2007</v>
      </c>
      <c r="D1473" s="78" t="s">
        <v>21</v>
      </c>
      <c r="E1473" s="78" t="s">
        <v>2008</v>
      </c>
      <c r="F1473" s="78" t="s">
        <v>23</v>
      </c>
      <c r="G1473" s="78" t="s">
        <v>24</v>
      </c>
      <c r="H1473" s="78" t="s">
        <v>40</v>
      </c>
      <c r="I1473" s="78" t="s">
        <v>41</v>
      </c>
      <c r="J1473" s="78">
        <v>972716412</v>
      </c>
      <c r="K1473" s="78" t="s">
        <v>2009</v>
      </c>
      <c r="L1473" s="78" t="s">
        <v>28</v>
      </c>
      <c r="M1473" s="78" t="s">
        <v>30</v>
      </c>
      <c r="N1473" s="78">
        <f t="shared" si="512"/>
        <v>1</v>
      </c>
      <c r="O1473" s="78">
        <f t="shared" si="513"/>
        <v>0</v>
      </c>
      <c r="P1473" s="78" t="s">
        <v>30</v>
      </c>
      <c r="Q1473" s="78"/>
      <c r="R1473" s="78" t="s">
        <v>2002</v>
      </c>
      <c r="S1473" s="78" t="s">
        <v>2010</v>
      </c>
      <c r="T1473" s="78" t="s">
        <v>2011</v>
      </c>
      <c r="U1473" s="78">
        <f t="shared" si="514"/>
        <v>10</v>
      </c>
      <c r="V1473" s="78" t="s">
        <v>5002</v>
      </c>
      <c r="W1473" s="78" t="s">
        <v>5004</v>
      </c>
      <c r="X1473" s="25" t="s">
        <v>1996</v>
      </c>
      <c r="Y1473" s="78">
        <v>2</v>
      </c>
      <c r="Z1473" s="78">
        <v>107</v>
      </c>
      <c r="AA1473" s="78">
        <v>1</v>
      </c>
      <c r="AB1473" s="78">
        <v>1</v>
      </c>
      <c r="AC1473" s="78">
        <v>10</v>
      </c>
      <c r="AD1473" s="78" t="s">
        <v>30</v>
      </c>
      <c r="AE1473" s="74" t="str">
        <f t="shared" si="483"/>
        <v>b07704049蘇芃安</v>
      </c>
      <c r="AF1473" s="74">
        <f t="shared" si="504"/>
        <v>1</v>
      </c>
      <c r="AG1473" s="74">
        <f t="shared" si="484"/>
        <v>0</v>
      </c>
      <c r="AH1473" s="74">
        <f t="shared" si="505"/>
        <v>0</v>
      </c>
      <c r="AI1473" s="74">
        <f t="shared" si="506"/>
        <v>1</v>
      </c>
      <c r="AJ1473" s="74">
        <f t="shared" si="507"/>
        <v>0</v>
      </c>
      <c r="AK1473" s="74">
        <f t="shared" si="508"/>
        <v>0</v>
      </c>
      <c r="AL1473" s="73" t="str">
        <f t="shared" si="509"/>
        <v>系</v>
      </c>
      <c r="AM1473" s="73" t="str">
        <f>IF($F1473="學生",VLOOKUP($H1473,系所名稱!$B$1:$D$122,3,FALSE),"非在校生")</f>
        <v>國企</v>
      </c>
      <c r="AN1473" s="74" t="str">
        <f t="shared" si="510"/>
        <v>國企系</v>
      </c>
      <c r="AO1473" s="74" t="str">
        <f t="shared" si="511"/>
        <v>國企系</v>
      </c>
    </row>
    <row r="1474" spans="1:41">
      <c r="A1474" s="78" t="s">
        <v>1800</v>
      </c>
      <c r="B1474" s="78" t="s">
        <v>1801</v>
      </c>
      <c r="C1474" s="78" t="s">
        <v>1802</v>
      </c>
      <c r="D1474" s="78" t="s">
        <v>21</v>
      </c>
      <c r="E1474" s="78" t="s">
        <v>1803</v>
      </c>
      <c r="F1474" s="78" t="s">
        <v>23</v>
      </c>
      <c r="G1474" s="78" t="s">
        <v>24</v>
      </c>
      <c r="H1474" s="78" t="s">
        <v>40</v>
      </c>
      <c r="I1474" s="78" t="s">
        <v>41</v>
      </c>
      <c r="J1474" s="78">
        <v>970435036</v>
      </c>
      <c r="K1474" s="78" t="s">
        <v>1804</v>
      </c>
      <c r="L1474" s="78" t="s">
        <v>28</v>
      </c>
      <c r="M1474" s="78" t="s">
        <v>30</v>
      </c>
      <c r="N1474" s="78">
        <f t="shared" si="512"/>
        <v>0</v>
      </c>
      <c r="O1474" s="78">
        <f t="shared" si="513"/>
        <v>1</v>
      </c>
      <c r="P1474" s="78" t="s">
        <v>29</v>
      </c>
      <c r="Q1474" s="78"/>
      <c r="R1474" s="78" t="s">
        <v>31</v>
      </c>
      <c r="S1474" s="78" t="s">
        <v>508</v>
      </c>
      <c r="T1474" s="78" t="s">
        <v>1805</v>
      </c>
      <c r="U1474" s="78">
        <f t="shared" si="514"/>
        <v>10</v>
      </c>
      <c r="V1474" s="78" t="s">
        <v>5002</v>
      </c>
      <c r="W1474" s="78" t="s">
        <v>5004</v>
      </c>
      <c r="X1474" s="25" t="s">
        <v>1567</v>
      </c>
      <c r="Y1474" s="78">
        <v>2</v>
      </c>
      <c r="Z1474" s="78">
        <v>107</v>
      </c>
      <c r="AA1474" s="78">
        <v>1</v>
      </c>
      <c r="AB1474" s="78">
        <v>1</v>
      </c>
      <c r="AC1474" s="78">
        <v>10</v>
      </c>
      <c r="AD1474" s="78"/>
      <c r="AE1474" s="74" t="str">
        <f t="shared" ref="AE1474:AE1492" si="515">CONCATENATE($T1474,$B1474)</f>
        <v>b05704092蘇映瑄</v>
      </c>
      <c r="AF1474" s="74">
        <f t="shared" si="504"/>
        <v>0</v>
      </c>
      <c r="AG1474" s="74">
        <f t="shared" ref="AG1474:AG1492" si="516">IF(OR($R1474="網路報名",$R1474="邀請制"),IF($P1474="是",1,0),0)</f>
        <v>1</v>
      </c>
      <c r="AH1474" s="74">
        <f t="shared" si="505"/>
        <v>10</v>
      </c>
      <c r="AI1474" s="74">
        <f t="shared" si="506"/>
        <v>0</v>
      </c>
      <c r="AJ1474" s="74">
        <f t="shared" si="507"/>
        <v>0</v>
      </c>
      <c r="AK1474" s="74">
        <f t="shared" si="508"/>
        <v>0</v>
      </c>
      <c r="AL1474" s="73" t="str">
        <f t="shared" si="509"/>
        <v>系</v>
      </c>
      <c r="AM1474" s="73" t="str">
        <f>IF($F1474="學生",VLOOKUP($H1474,系所名稱!$B$1:$D$122,3,FALSE),"非在校生")</f>
        <v>國企</v>
      </c>
      <c r="AN1474" s="74" t="str">
        <f t="shared" si="510"/>
        <v>國企系</v>
      </c>
      <c r="AO1474" s="74" t="str">
        <f t="shared" si="511"/>
        <v>國企系</v>
      </c>
    </row>
    <row r="1475" spans="1:41">
      <c r="A1475" s="78" t="s">
        <v>1639</v>
      </c>
      <c r="B1475" s="78" t="s">
        <v>1640</v>
      </c>
      <c r="C1475" s="78" t="s">
        <v>1641</v>
      </c>
      <c r="D1475" s="78" t="s">
        <v>38</v>
      </c>
      <c r="E1475" s="78" t="s">
        <v>1642</v>
      </c>
      <c r="F1475" s="78" t="s">
        <v>23</v>
      </c>
      <c r="G1475" s="78" t="s">
        <v>571</v>
      </c>
      <c r="H1475" s="78" t="s">
        <v>1643</v>
      </c>
      <c r="I1475" s="78" t="s">
        <v>50</v>
      </c>
      <c r="J1475" s="78">
        <v>981169751</v>
      </c>
      <c r="K1475" s="78" t="s">
        <v>1644</v>
      </c>
      <c r="L1475" s="78" t="s">
        <v>28</v>
      </c>
      <c r="M1475" s="78" t="s">
        <v>30</v>
      </c>
      <c r="N1475" s="78">
        <f t="shared" si="512"/>
        <v>1</v>
      </c>
      <c r="O1475" s="78">
        <f t="shared" si="513"/>
        <v>0</v>
      </c>
      <c r="P1475" s="78" t="s">
        <v>30</v>
      </c>
      <c r="Q1475" s="78"/>
      <c r="R1475" s="78" t="s">
        <v>31</v>
      </c>
      <c r="S1475" s="78" t="s">
        <v>486</v>
      </c>
      <c r="T1475" s="78" t="s">
        <v>1645</v>
      </c>
      <c r="U1475" s="78">
        <f t="shared" si="514"/>
        <v>10</v>
      </c>
      <c r="V1475" s="78" t="s">
        <v>5002</v>
      </c>
      <c r="W1475" s="78" t="s">
        <v>5004</v>
      </c>
      <c r="X1475" s="25" t="s">
        <v>1567</v>
      </c>
      <c r="Y1475" s="78">
        <v>2</v>
      </c>
      <c r="Z1475" s="78">
        <v>107</v>
      </c>
      <c r="AA1475" s="78">
        <v>1</v>
      </c>
      <c r="AB1475" s="78">
        <v>1</v>
      </c>
      <c r="AC1475" s="78">
        <v>10</v>
      </c>
      <c r="AD1475" s="78"/>
      <c r="AE1475" s="74" t="str">
        <f t="shared" si="515"/>
        <v>r06448016蘇恩培</v>
      </c>
      <c r="AF1475" s="74">
        <f t="shared" si="504"/>
        <v>1</v>
      </c>
      <c r="AG1475" s="74">
        <f t="shared" si="516"/>
        <v>0</v>
      </c>
      <c r="AH1475" s="74">
        <f t="shared" si="505"/>
        <v>0</v>
      </c>
      <c r="AI1475" s="74">
        <f t="shared" si="506"/>
        <v>1</v>
      </c>
      <c r="AJ1475" s="74">
        <f t="shared" si="507"/>
        <v>0</v>
      </c>
      <c r="AK1475" s="74">
        <f t="shared" si="508"/>
        <v>0</v>
      </c>
      <c r="AL1475" s="73" t="str">
        <f t="shared" si="509"/>
        <v>所</v>
      </c>
      <c r="AM1475" s="73" t="str">
        <f>IF($F1475="學生",VLOOKUP($H1475,系所名稱!$B$1:$D$122,3,FALSE),"非在校生")</f>
        <v>其他</v>
      </c>
      <c r="AN1475" s="74" t="str">
        <f t="shared" si="510"/>
        <v>其他系所</v>
      </c>
      <c r="AO1475" s="74" t="str">
        <f t="shared" si="511"/>
        <v>其他系所</v>
      </c>
    </row>
    <row r="1476" spans="1:41">
      <c r="A1476" s="78" t="s">
        <v>633</v>
      </c>
      <c r="B1476" s="78" t="s">
        <v>656</v>
      </c>
      <c r="C1476" s="78" t="s">
        <v>657</v>
      </c>
      <c r="D1476" s="78" t="s">
        <v>21</v>
      </c>
      <c r="E1476" s="78" t="s">
        <v>658</v>
      </c>
      <c r="F1476" s="78" t="s">
        <v>23</v>
      </c>
      <c r="G1476" s="78" t="s">
        <v>24</v>
      </c>
      <c r="H1476" s="78" t="s">
        <v>25</v>
      </c>
      <c r="I1476" s="78" t="s">
        <v>50</v>
      </c>
      <c r="J1476" s="78">
        <v>973610520</v>
      </c>
      <c r="K1476" s="78" t="s">
        <v>659</v>
      </c>
      <c r="L1476" s="78" t="s">
        <v>28</v>
      </c>
      <c r="M1476" s="78" t="s">
        <v>29</v>
      </c>
      <c r="N1476" s="78">
        <f t="shared" si="512"/>
        <v>0</v>
      </c>
      <c r="O1476" s="78">
        <f t="shared" si="513"/>
        <v>0</v>
      </c>
      <c r="P1476" s="78" t="s">
        <v>29</v>
      </c>
      <c r="Q1476" s="78"/>
      <c r="R1476" s="1" t="s">
        <v>280</v>
      </c>
      <c r="S1476" s="78"/>
      <c r="T1476" s="78" t="s">
        <v>660</v>
      </c>
      <c r="U1476" s="78">
        <f t="shared" si="514"/>
        <v>0</v>
      </c>
      <c r="V1476" s="78" t="s">
        <v>5002</v>
      </c>
      <c r="W1476" s="78" t="s">
        <v>5004</v>
      </c>
      <c r="X1476" s="88" t="s">
        <v>315</v>
      </c>
      <c r="Y1476" s="78">
        <v>2</v>
      </c>
      <c r="Z1476" s="78">
        <v>107</v>
      </c>
      <c r="AA1476" s="78">
        <v>1</v>
      </c>
      <c r="AB1476" s="78">
        <v>1</v>
      </c>
      <c r="AC1476" s="78">
        <v>10</v>
      </c>
      <c r="AD1476" s="78"/>
      <c r="AE1476" s="74" t="str">
        <f t="shared" si="515"/>
        <v>r07741074蘇恩祺</v>
      </c>
      <c r="AF1476" s="74">
        <f t="shared" si="504"/>
        <v>0</v>
      </c>
      <c r="AG1476" s="74">
        <f t="shared" si="516"/>
        <v>0</v>
      </c>
      <c r="AH1476" s="74">
        <f t="shared" si="505"/>
        <v>0</v>
      </c>
      <c r="AI1476" s="74">
        <f t="shared" si="506"/>
        <v>0</v>
      </c>
      <c r="AJ1476" s="74">
        <f t="shared" si="507"/>
        <v>1</v>
      </c>
      <c r="AK1476" s="74">
        <f t="shared" si="508"/>
        <v>0</v>
      </c>
      <c r="AL1476" s="73" t="str">
        <f t="shared" si="509"/>
        <v>所</v>
      </c>
      <c r="AM1476" s="73" t="str">
        <f>IF($F1476="學生",VLOOKUP($H1476,系所名稱!$B$1:$D$122,3,FALSE),"非在校生")</f>
        <v>商研</v>
      </c>
      <c r="AN1476" s="74" t="str">
        <f t="shared" si="510"/>
        <v>商研所</v>
      </c>
      <c r="AO1476" s="74" t="str">
        <f t="shared" si="511"/>
        <v>商研所</v>
      </c>
    </row>
    <row r="1477" spans="1:41">
      <c r="A1477" s="78" t="s">
        <v>897</v>
      </c>
      <c r="B1477" s="78" t="s">
        <v>656</v>
      </c>
      <c r="C1477" s="78" t="s">
        <v>657</v>
      </c>
      <c r="D1477" s="78" t="s">
        <v>38</v>
      </c>
      <c r="E1477" s="78" t="s">
        <v>658</v>
      </c>
      <c r="F1477" s="78" t="s">
        <v>23</v>
      </c>
      <c r="G1477" s="78" t="s">
        <v>24</v>
      </c>
      <c r="H1477" s="78" t="s">
        <v>25</v>
      </c>
      <c r="I1477" s="78" t="s">
        <v>50</v>
      </c>
      <c r="J1477" s="78">
        <v>973610520</v>
      </c>
      <c r="K1477" s="78" t="s">
        <v>659</v>
      </c>
      <c r="L1477" s="78" t="s">
        <v>28</v>
      </c>
      <c r="M1477" s="78" t="s">
        <v>29</v>
      </c>
      <c r="N1477" s="78">
        <f t="shared" si="512"/>
        <v>0</v>
      </c>
      <c r="O1477" s="78">
        <f t="shared" si="513"/>
        <v>0</v>
      </c>
      <c r="P1477" s="78" t="s">
        <v>29</v>
      </c>
      <c r="Q1477" s="78"/>
      <c r="R1477" s="78" t="s">
        <v>853</v>
      </c>
      <c r="S1477" s="78"/>
      <c r="T1477" s="78" t="s">
        <v>660</v>
      </c>
      <c r="U1477" s="78">
        <f t="shared" si="514"/>
        <v>0</v>
      </c>
      <c r="V1477" s="78" t="s">
        <v>5002</v>
      </c>
      <c r="W1477" s="78" t="s">
        <v>5004</v>
      </c>
      <c r="X1477" s="25" t="s">
        <v>778</v>
      </c>
      <c r="Y1477" s="78">
        <v>2</v>
      </c>
      <c r="Z1477" s="78">
        <v>107</v>
      </c>
      <c r="AA1477" s="78">
        <v>1</v>
      </c>
      <c r="AB1477" s="78">
        <v>1</v>
      </c>
      <c r="AC1477" s="78">
        <v>10</v>
      </c>
      <c r="AD1477" s="78"/>
      <c r="AE1477" s="74" t="str">
        <f t="shared" si="515"/>
        <v>r07741074蘇恩祺</v>
      </c>
      <c r="AF1477" s="74">
        <f t="shared" si="504"/>
        <v>0</v>
      </c>
      <c r="AG1477" s="74">
        <f t="shared" si="516"/>
        <v>0</v>
      </c>
      <c r="AH1477" s="74">
        <f t="shared" si="505"/>
        <v>0</v>
      </c>
      <c r="AI1477" s="74">
        <f t="shared" si="506"/>
        <v>0</v>
      </c>
      <c r="AJ1477" s="74">
        <f t="shared" si="507"/>
        <v>1</v>
      </c>
      <c r="AK1477" s="74">
        <f t="shared" si="508"/>
        <v>0</v>
      </c>
      <c r="AL1477" s="73" t="str">
        <f t="shared" si="509"/>
        <v>所</v>
      </c>
      <c r="AM1477" s="73" t="str">
        <f>IF($F1477="學生",VLOOKUP($H1477,系所名稱!$B$1:$D$122,3,FALSE),"非在校生")</f>
        <v>商研</v>
      </c>
      <c r="AN1477" s="74" t="str">
        <f t="shared" si="510"/>
        <v>商研所</v>
      </c>
      <c r="AO1477" s="74" t="str">
        <f t="shared" si="511"/>
        <v>商研所</v>
      </c>
    </row>
    <row r="1478" spans="1:41">
      <c r="A1478" s="78" t="s">
        <v>1550</v>
      </c>
      <c r="B1478" s="78" t="s">
        <v>656</v>
      </c>
      <c r="C1478" s="78" t="s">
        <v>657</v>
      </c>
      <c r="D1478" s="78" t="s">
        <v>21</v>
      </c>
      <c r="E1478" s="78" t="s">
        <v>658</v>
      </c>
      <c r="F1478" s="78" t="s">
        <v>23</v>
      </c>
      <c r="G1478" s="78" t="s">
        <v>24</v>
      </c>
      <c r="H1478" s="78" t="s">
        <v>25</v>
      </c>
      <c r="I1478" s="78" t="s">
        <v>50</v>
      </c>
      <c r="J1478" s="78">
        <v>973610520</v>
      </c>
      <c r="K1478" s="78" t="s">
        <v>659</v>
      </c>
      <c r="L1478" s="78" t="s">
        <v>28</v>
      </c>
      <c r="M1478" s="78" t="s">
        <v>29</v>
      </c>
      <c r="N1478" s="78">
        <f t="shared" si="512"/>
        <v>0</v>
      </c>
      <c r="O1478" s="78">
        <f t="shared" si="513"/>
        <v>0</v>
      </c>
      <c r="P1478" s="78" t="s">
        <v>29</v>
      </c>
      <c r="Q1478" s="78"/>
      <c r="R1478" s="78" t="s">
        <v>1045</v>
      </c>
      <c r="S1478" s="78"/>
      <c r="T1478" s="78" t="s">
        <v>1551</v>
      </c>
      <c r="U1478" s="78">
        <f t="shared" si="514"/>
        <v>0</v>
      </c>
      <c r="V1478" s="78" t="s">
        <v>5002</v>
      </c>
      <c r="W1478" s="78" t="s">
        <v>5004</v>
      </c>
      <c r="X1478" s="25" t="s">
        <v>1285</v>
      </c>
      <c r="Y1478" s="78">
        <v>2</v>
      </c>
      <c r="Z1478" s="78">
        <v>107</v>
      </c>
      <c r="AA1478" s="78">
        <v>1</v>
      </c>
      <c r="AB1478" s="78">
        <v>1</v>
      </c>
      <c r="AC1478" s="78">
        <v>10</v>
      </c>
      <c r="AD1478" s="78"/>
      <c r="AE1478" s="74" t="str">
        <f t="shared" si="515"/>
        <v>R07741074蘇恩祺</v>
      </c>
      <c r="AF1478" s="74">
        <f t="shared" si="504"/>
        <v>0</v>
      </c>
      <c r="AG1478" s="74">
        <f t="shared" si="516"/>
        <v>0</v>
      </c>
      <c r="AH1478" s="74">
        <f t="shared" si="505"/>
        <v>0</v>
      </c>
      <c r="AI1478" s="74">
        <f t="shared" si="506"/>
        <v>0</v>
      </c>
      <c r="AJ1478" s="74">
        <f t="shared" si="507"/>
        <v>1</v>
      </c>
      <c r="AK1478" s="74">
        <f t="shared" si="508"/>
        <v>0</v>
      </c>
      <c r="AL1478" s="73" t="str">
        <f t="shared" si="509"/>
        <v>所</v>
      </c>
      <c r="AM1478" s="73" t="str">
        <f>IF($F1478="學生",VLOOKUP($H1478,系所名稱!$B$1:$D$122,3,FALSE),"非在校生")</f>
        <v>商研</v>
      </c>
      <c r="AN1478" s="74" t="str">
        <f t="shared" si="510"/>
        <v>商研所</v>
      </c>
      <c r="AO1478" s="74" t="str">
        <f t="shared" si="511"/>
        <v>商研所</v>
      </c>
    </row>
    <row r="1479" spans="1:41">
      <c r="A1479" s="78" t="s">
        <v>2676</v>
      </c>
      <c r="B1479" s="78" t="s">
        <v>656</v>
      </c>
      <c r="C1479" s="78" t="s">
        <v>657</v>
      </c>
      <c r="D1479" s="78" t="s">
        <v>21</v>
      </c>
      <c r="E1479" s="78" t="s">
        <v>658</v>
      </c>
      <c r="F1479" s="78" t="s">
        <v>23</v>
      </c>
      <c r="G1479" s="78" t="s">
        <v>24</v>
      </c>
      <c r="H1479" s="78" t="s">
        <v>25</v>
      </c>
      <c r="I1479" s="78" t="s">
        <v>50</v>
      </c>
      <c r="J1479" s="78">
        <v>973610520</v>
      </c>
      <c r="K1479" s="78" t="s">
        <v>659</v>
      </c>
      <c r="L1479" s="78" t="s">
        <v>28</v>
      </c>
      <c r="M1479" s="78" t="s">
        <v>29</v>
      </c>
      <c r="N1479" s="78">
        <f t="shared" si="512"/>
        <v>0</v>
      </c>
      <c r="O1479" s="78">
        <f t="shared" si="513"/>
        <v>0</v>
      </c>
      <c r="P1479" s="78" t="s">
        <v>29</v>
      </c>
      <c r="Q1479" s="78"/>
      <c r="R1479" s="78" t="s">
        <v>2643</v>
      </c>
      <c r="S1479" s="78"/>
      <c r="T1479" s="78" t="s">
        <v>660</v>
      </c>
      <c r="U1479" s="78">
        <f t="shared" si="514"/>
        <v>0</v>
      </c>
      <c r="V1479" s="78" t="s">
        <v>5002</v>
      </c>
      <c r="W1479" s="78" t="s">
        <v>5004</v>
      </c>
      <c r="X1479" s="25" t="s">
        <v>1996</v>
      </c>
      <c r="Y1479" s="78">
        <v>2</v>
      </c>
      <c r="Z1479" s="78">
        <v>107</v>
      </c>
      <c r="AA1479" s="78">
        <v>1</v>
      </c>
      <c r="AB1479" s="78">
        <v>1</v>
      </c>
      <c r="AC1479" s="78">
        <v>10</v>
      </c>
      <c r="AD1479" s="78"/>
      <c r="AE1479" s="74" t="str">
        <f t="shared" si="515"/>
        <v>r07741074蘇恩祺</v>
      </c>
      <c r="AF1479" s="74">
        <f t="shared" si="504"/>
        <v>0</v>
      </c>
      <c r="AG1479" s="74">
        <f t="shared" si="516"/>
        <v>0</v>
      </c>
      <c r="AH1479" s="74">
        <f t="shared" si="505"/>
        <v>0</v>
      </c>
      <c r="AI1479" s="74">
        <f t="shared" si="506"/>
        <v>0</v>
      </c>
      <c r="AJ1479" s="74">
        <f t="shared" si="507"/>
        <v>1</v>
      </c>
      <c r="AK1479" s="74">
        <f t="shared" si="508"/>
        <v>0</v>
      </c>
      <c r="AL1479" s="73" t="str">
        <f t="shared" si="509"/>
        <v>所</v>
      </c>
      <c r="AM1479" s="73" t="str">
        <f>IF($F1479="學生",VLOOKUP($H1479,系所名稱!$B$1:$D$122,3,FALSE),"非在校生")</f>
        <v>商研</v>
      </c>
      <c r="AN1479" s="74" t="str">
        <f t="shared" si="510"/>
        <v>商研所</v>
      </c>
      <c r="AO1479" s="74" t="str">
        <f t="shared" si="511"/>
        <v>商研所</v>
      </c>
    </row>
    <row r="1480" spans="1:41">
      <c r="A1480" s="78" t="s">
        <v>3797</v>
      </c>
      <c r="B1480" s="78" t="s">
        <v>656</v>
      </c>
      <c r="C1480" s="78" t="s">
        <v>657</v>
      </c>
      <c r="D1480" s="78" t="s">
        <v>38</v>
      </c>
      <c r="E1480" s="78" t="s">
        <v>658</v>
      </c>
      <c r="F1480" s="78" t="s">
        <v>23</v>
      </c>
      <c r="G1480" s="78" t="s">
        <v>24</v>
      </c>
      <c r="H1480" s="78" t="s">
        <v>25</v>
      </c>
      <c r="I1480" s="78" t="s">
        <v>50</v>
      </c>
      <c r="J1480" s="78">
        <v>973610520</v>
      </c>
      <c r="K1480" s="78" t="s">
        <v>659</v>
      </c>
      <c r="L1480" s="78" t="s">
        <v>28</v>
      </c>
      <c r="M1480" s="78" t="s">
        <v>29</v>
      </c>
      <c r="N1480" s="78">
        <f t="shared" si="512"/>
        <v>0</v>
      </c>
      <c r="O1480" s="78">
        <f t="shared" si="513"/>
        <v>0</v>
      </c>
      <c r="P1480" s="78" t="s">
        <v>29</v>
      </c>
      <c r="Q1480" s="78"/>
      <c r="R1480" s="78" t="s">
        <v>1045</v>
      </c>
      <c r="S1480" s="78"/>
      <c r="T1480" s="78" t="s">
        <v>1551</v>
      </c>
      <c r="U1480" s="78">
        <f t="shared" si="514"/>
        <v>0</v>
      </c>
      <c r="V1480" s="78" t="s">
        <v>5002</v>
      </c>
      <c r="W1480" s="78" t="s">
        <v>5004</v>
      </c>
      <c r="X1480" s="25" t="s">
        <v>3481</v>
      </c>
      <c r="Y1480" s="78">
        <v>2</v>
      </c>
      <c r="Z1480" s="78">
        <v>107</v>
      </c>
      <c r="AA1480" s="78">
        <v>1</v>
      </c>
      <c r="AB1480" s="78">
        <v>1</v>
      </c>
      <c r="AC1480" s="78">
        <v>10</v>
      </c>
      <c r="AD1480" s="78"/>
      <c r="AE1480" s="74" t="str">
        <f t="shared" si="515"/>
        <v>R07741074蘇恩祺</v>
      </c>
      <c r="AF1480" s="74">
        <f t="shared" si="504"/>
        <v>0</v>
      </c>
      <c r="AG1480" s="74">
        <f t="shared" si="516"/>
        <v>0</v>
      </c>
      <c r="AH1480" s="74">
        <f t="shared" si="505"/>
        <v>0</v>
      </c>
      <c r="AI1480" s="74">
        <f t="shared" si="506"/>
        <v>0</v>
      </c>
      <c r="AJ1480" s="74">
        <f t="shared" si="507"/>
        <v>1</v>
      </c>
      <c r="AK1480" s="74">
        <f t="shared" si="508"/>
        <v>0</v>
      </c>
      <c r="AL1480" s="73" t="str">
        <f t="shared" si="509"/>
        <v>所</v>
      </c>
      <c r="AM1480" s="73" t="str">
        <f>IF($F1480="學生",VLOOKUP($H1480,系所名稱!$B$1:$D$122,3,FALSE),"非在校生")</f>
        <v>商研</v>
      </c>
      <c r="AN1480" s="74" t="str">
        <f t="shared" si="510"/>
        <v>商研所</v>
      </c>
      <c r="AO1480" s="74" t="str">
        <f t="shared" si="511"/>
        <v>商研所</v>
      </c>
    </row>
    <row r="1481" spans="1:41">
      <c r="A1481" s="78" t="s">
        <v>4188</v>
      </c>
      <c r="B1481" s="78" t="s">
        <v>656</v>
      </c>
      <c r="C1481" s="78" t="s">
        <v>657</v>
      </c>
      <c r="D1481" s="78" t="s">
        <v>38</v>
      </c>
      <c r="E1481" s="78" t="s">
        <v>658</v>
      </c>
      <c r="F1481" s="78" t="s">
        <v>23</v>
      </c>
      <c r="G1481" s="78" t="s">
        <v>24</v>
      </c>
      <c r="H1481" s="78" t="s">
        <v>25</v>
      </c>
      <c r="I1481" s="78" t="s">
        <v>50</v>
      </c>
      <c r="J1481" s="78">
        <v>973610520</v>
      </c>
      <c r="K1481" s="78" t="s">
        <v>659</v>
      </c>
      <c r="L1481" s="78" t="s">
        <v>28</v>
      </c>
      <c r="M1481" s="78" t="s">
        <v>29</v>
      </c>
      <c r="N1481" s="78">
        <f t="shared" si="512"/>
        <v>0</v>
      </c>
      <c r="O1481" s="78">
        <f t="shared" si="513"/>
        <v>0</v>
      </c>
      <c r="P1481" s="78" t="s">
        <v>29</v>
      </c>
      <c r="Q1481" s="78"/>
      <c r="R1481" s="78" t="s">
        <v>3467</v>
      </c>
      <c r="S1481" s="78"/>
      <c r="T1481" s="78" t="s">
        <v>660</v>
      </c>
      <c r="U1481" s="78">
        <f t="shared" si="514"/>
        <v>0</v>
      </c>
      <c r="V1481" s="78" t="s">
        <v>5002</v>
      </c>
      <c r="W1481" s="78" t="s">
        <v>5004</v>
      </c>
      <c r="X1481" s="25" t="s">
        <v>3816</v>
      </c>
      <c r="Y1481" s="78">
        <v>2</v>
      </c>
      <c r="Z1481" s="78">
        <v>107</v>
      </c>
      <c r="AA1481" s="78">
        <v>1</v>
      </c>
      <c r="AB1481" s="78">
        <v>1</v>
      </c>
      <c r="AC1481" s="78">
        <v>10</v>
      </c>
      <c r="AD1481" s="78"/>
      <c r="AE1481" s="74" t="str">
        <f t="shared" si="515"/>
        <v>r07741074蘇恩祺</v>
      </c>
      <c r="AF1481" s="74">
        <f t="shared" si="504"/>
        <v>0</v>
      </c>
      <c r="AG1481" s="74">
        <f t="shared" si="516"/>
        <v>0</v>
      </c>
      <c r="AH1481" s="74">
        <f t="shared" si="505"/>
        <v>0</v>
      </c>
      <c r="AI1481" s="74">
        <f t="shared" si="506"/>
        <v>0</v>
      </c>
      <c r="AJ1481" s="74">
        <f t="shared" si="507"/>
        <v>1</v>
      </c>
      <c r="AK1481" s="74">
        <f t="shared" si="508"/>
        <v>0</v>
      </c>
      <c r="AL1481" s="73" t="str">
        <f t="shared" si="509"/>
        <v>所</v>
      </c>
      <c r="AM1481" s="73" t="str">
        <f>IF($F1481="學生",VLOOKUP($H1481,系所名稱!$B$1:$D$122,3,FALSE),"非在校生")</f>
        <v>商研</v>
      </c>
      <c r="AN1481" s="74" t="str">
        <f t="shared" si="510"/>
        <v>商研所</v>
      </c>
      <c r="AO1481" s="74" t="str">
        <f t="shared" si="511"/>
        <v>商研所</v>
      </c>
    </row>
    <row r="1482" spans="1:41">
      <c r="A1482" s="78"/>
      <c r="B1482" s="78" t="s">
        <v>5205</v>
      </c>
      <c r="C1482" s="78"/>
      <c r="D1482" s="78"/>
      <c r="E1482" s="78"/>
      <c r="F1482" s="78" t="s">
        <v>5235</v>
      </c>
      <c r="G1482" s="78" t="s">
        <v>5206</v>
      </c>
      <c r="H1482" s="78"/>
      <c r="I1482" s="78" t="s">
        <v>5243</v>
      </c>
      <c r="J1482" s="78"/>
      <c r="K1482" s="78"/>
      <c r="L1482" s="78"/>
      <c r="M1482" s="78"/>
      <c r="N1482" s="78"/>
      <c r="O1482" s="78"/>
      <c r="P1482" s="78" t="s">
        <v>29</v>
      </c>
      <c r="Q1482" s="78"/>
      <c r="R1482" s="78" t="s">
        <v>5008</v>
      </c>
      <c r="S1482" s="78"/>
      <c r="T1482" s="78" t="s">
        <v>2767</v>
      </c>
      <c r="U1482" s="78"/>
      <c r="V1482" s="78" t="s">
        <v>5232</v>
      </c>
      <c r="W1482" s="78" t="s">
        <v>5233</v>
      </c>
      <c r="X1482" s="25" t="s">
        <v>5234</v>
      </c>
      <c r="Y1482" s="78">
        <v>2</v>
      </c>
      <c r="Z1482" s="78">
        <v>107</v>
      </c>
      <c r="AA1482" s="78">
        <v>1</v>
      </c>
      <c r="AB1482" s="78">
        <v>0</v>
      </c>
      <c r="AC1482" s="78">
        <v>0</v>
      </c>
      <c r="AD1482" s="78"/>
      <c r="AE1482" s="74" t="str">
        <f t="shared" si="515"/>
        <v>其他蘇國華</v>
      </c>
      <c r="AF1482" s="74">
        <f t="shared" si="504"/>
        <v>0</v>
      </c>
      <c r="AG1482" s="74">
        <f t="shared" si="516"/>
        <v>1</v>
      </c>
      <c r="AH1482" s="74">
        <f t="shared" si="505"/>
        <v>0</v>
      </c>
      <c r="AI1482" s="74">
        <f t="shared" si="506"/>
        <v>0</v>
      </c>
      <c r="AJ1482" s="74">
        <f t="shared" si="507"/>
        <v>0</v>
      </c>
      <c r="AK1482" s="74">
        <f t="shared" si="508"/>
        <v>0</v>
      </c>
      <c r="AL1482" s="73" t="str">
        <f t="shared" si="509"/>
        <v>其他</v>
      </c>
      <c r="AM1482" s="73" t="str">
        <f>IF($F1482="學生",VLOOKUP($H1482,系所名稱!$B$1:$D$122,3,FALSE),"非在校生")</f>
        <v>非在校生</v>
      </c>
      <c r="AN1482" s="74" t="str">
        <f t="shared" si="510"/>
        <v>其他</v>
      </c>
      <c r="AO1482" s="74" t="str">
        <f t="shared" si="511"/>
        <v>其他</v>
      </c>
    </row>
    <row r="1483" spans="1:41">
      <c r="A1483" s="78" t="s">
        <v>1806</v>
      </c>
      <c r="B1483" s="78" t="s">
        <v>1807</v>
      </c>
      <c r="C1483" s="78" t="s">
        <v>1808</v>
      </c>
      <c r="D1483" s="78" t="s">
        <v>21</v>
      </c>
      <c r="E1483" s="78" t="s">
        <v>1809</v>
      </c>
      <c r="F1483" s="78" t="s">
        <v>23</v>
      </c>
      <c r="G1483" s="78" t="s">
        <v>99</v>
      </c>
      <c r="H1483" s="78" t="s">
        <v>1810</v>
      </c>
      <c r="I1483" s="78" t="s">
        <v>50</v>
      </c>
      <c r="J1483" s="78">
        <v>910169416</v>
      </c>
      <c r="K1483" s="78" t="s">
        <v>1811</v>
      </c>
      <c r="L1483" s="78" t="s">
        <v>28</v>
      </c>
      <c r="M1483" s="78" t="s">
        <v>30</v>
      </c>
      <c r="N1483" s="78">
        <f>IF($R1483="網路報名",IF($P1483="否",1,0),0)</f>
        <v>0</v>
      </c>
      <c r="O1483" s="78">
        <f>IF($R1483="網路報名",IF($P1483="是",1,0),0)</f>
        <v>1</v>
      </c>
      <c r="P1483" s="78" t="s">
        <v>29</v>
      </c>
      <c r="Q1483" s="78"/>
      <c r="R1483" s="78" t="s">
        <v>31</v>
      </c>
      <c r="S1483" s="78" t="s">
        <v>1812</v>
      </c>
      <c r="T1483" s="78" t="s">
        <v>1813</v>
      </c>
      <c r="U1483" s="78">
        <f>IF($R1483="志工",$AC1483*2,IF($R1483="網路報名",$AC1483,0))</f>
        <v>10</v>
      </c>
      <c r="V1483" s="78" t="s">
        <v>5002</v>
      </c>
      <c r="W1483" s="78" t="s">
        <v>5004</v>
      </c>
      <c r="X1483" s="25" t="s">
        <v>1567</v>
      </c>
      <c r="Y1483" s="78">
        <v>2</v>
      </c>
      <c r="Z1483" s="78">
        <v>107</v>
      </c>
      <c r="AA1483" s="78">
        <v>1</v>
      </c>
      <c r="AB1483" s="78">
        <v>1</v>
      </c>
      <c r="AC1483" s="78">
        <v>10</v>
      </c>
      <c r="AD1483" s="78"/>
      <c r="AE1483" s="74" t="str">
        <f t="shared" si="515"/>
        <v>r05227202蘇儀真</v>
      </c>
      <c r="AF1483" s="74">
        <f t="shared" si="504"/>
        <v>0</v>
      </c>
      <c r="AG1483" s="74">
        <f t="shared" si="516"/>
        <v>1</v>
      </c>
      <c r="AH1483" s="74">
        <f t="shared" si="505"/>
        <v>10</v>
      </c>
      <c r="AI1483" s="74">
        <f t="shared" si="506"/>
        <v>0</v>
      </c>
      <c r="AJ1483" s="74">
        <f t="shared" si="507"/>
        <v>0</v>
      </c>
      <c r="AK1483" s="74">
        <f t="shared" si="508"/>
        <v>0</v>
      </c>
      <c r="AL1483" s="73" t="str">
        <f t="shared" si="509"/>
        <v>所</v>
      </c>
      <c r="AM1483" s="73" t="str">
        <f>IF($F1483="學生",VLOOKUP($H1483,系所名稱!$B$1:$D$122,3,FALSE),"非在校生")</f>
        <v>其他</v>
      </c>
      <c r="AN1483" s="74" t="str">
        <f t="shared" si="510"/>
        <v>其他系所</v>
      </c>
      <c r="AO1483" s="74" t="str">
        <f t="shared" si="511"/>
        <v>其他系所</v>
      </c>
    </row>
    <row r="1484" spans="1:41">
      <c r="A1484" s="78" t="s">
        <v>80</v>
      </c>
      <c r="B1484" s="78" t="s">
        <v>81</v>
      </c>
      <c r="C1484" s="78" t="s">
        <v>82</v>
      </c>
      <c r="D1484" s="78" t="s">
        <v>38</v>
      </c>
      <c r="E1484" s="78" t="s">
        <v>83</v>
      </c>
      <c r="F1484" s="78" t="s">
        <v>23</v>
      </c>
      <c r="G1484" s="78" t="s">
        <v>24</v>
      </c>
      <c r="H1484" s="78" t="s">
        <v>40</v>
      </c>
      <c r="I1484" s="78" t="s">
        <v>41</v>
      </c>
      <c r="J1484" s="78">
        <v>988165217</v>
      </c>
      <c r="K1484" s="78" t="s">
        <v>84</v>
      </c>
      <c r="L1484" s="78" t="s">
        <v>28</v>
      </c>
      <c r="M1484" s="78" t="s">
        <v>30</v>
      </c>
      <c r="N1484" s="78">
        <f>IF($R1484="網路報名",IF($P1484="否",1,0),0)</f>
        <v>0</v>
      </c>
      <c r="O1484" s="78">
        <f>IF($R1484="網路報名",IF($P1484="是",1,0),0)</f>
        <v>1</v>
      </c>
      <c r="P1484" s="78" t="s">
        <v>29</v>
      </c>
      <c r="Q1484" s="78"/>
      <c r="R1484" s="78" t="s">
        <v>31</v>
      </c>
      <c r="S1484" s="78" t="s">
        <v>85</v>
      </c>
      <c r="T1484" s="78" t="s">
        <v>86</v>
      </c>
      <c r="U1484" s="78">
        <f>IF($R1484="志工",$AC1484*2,IF($R1484="網路報名",$AC1484,0))</f>
        <v>10</v>
      </c>
      <c r="V1484" s="78" t="s">
        <v>5002</v>
      </c>
      <c r="W1484" s="78" t="s">
        <v>5004</v>
      </c>
      <c r="X1484" s="25" t="s">
        <v>289</v>
      </c>
      <c r="Y1484" s="78">
        <v>2</v>
      </c>
      <c r="Z1484" s="78">
        <v>107</v>
      </c>
      <c r="AA1484" s="78">
        <v>1</v>
      </c>
      <c r="AB1484" s="78">
        <v>1</v>
      </c>
      <c r="AC1484" s="78">
        <v>10</v>
      </c>
      <c r="AD1484" s="78" t="s">
        <v>30</v>
      </c>
      <c r="AE1484" s="74" t="str">
        <f t="shared" si="515"/>
        <v>b07704098龔律銘</v>
      </c>
      <c r="AF1484" s="74">
        <f t="shared" si="504"/>
        <v>0</v>
      </c>
      <c r="AG1484" s="74">
        <f t="shared" si="516"/>
        <v>1</v>
      </c>
      <c r="AH1484" s="74">
        <f t="shared" si="505"/>
        <v>10</v>
      </c>
      <c r="AI1484" s="74">
        <f t="shared" si="506"/>
        <v>0</v>
      </c>
      <c r="AJ1484" s="74">
        <f t="shared" si="507"/>
        <v>0</v>
      </c>
      <c r="AK1484" s="74">
        <f t="shared" si="508"/>
        <v>0</v>
      </c>
      <c r="AL1484" s="73" t="str">
        <f t="shared" si="509"/>
        <v>系</v>
      </c>
      <c r="AM1484" s="73" t="str">
        <f>IF($F1484="學生",VLOOKUP($H1484,系所名稱!$B$1:$D$122,3,FALSE),"非在校生")</f>
        <v>國企</v>
      </c>
      <c r="AN1484" s="74" t="str">
        <f t="shared" si="510"/>
        <v>國企系</v>
      </c>
      <c r="AO1484" s="74" t="str">
        <f t="shared" si="511"/>
        <v>國企系</v>
      </c>
    </row>
    <row r="1485" spans="1:41">
      <c r="A1485" s="78" t="s">
        <v>2133</v>
      </c>
      <c r="B1485" s="78" t="s">
        <v>81</v>
      </c>
      <c r="C1485" s="78" t="s">
        <v>82</v>
      </c>
      <c r="D1485" s="78" t="s">
        <v>38</v>
      </c>
      <c r="E1485" s="78" t="s">
        <v>83</v>
      </c>
      <c r="F1485" s="78" t="s">
        <v>23</v>
      </c>
      <c r="G1485" s="78" t="s">
        <v>24</v>
      </c>
      <c r="H1485" s="78" t="s">
        <v>40</v>
      </c>
      <c r="I1485" s="78" t="s">
        <v>41</v>
      </c>
      <c r="J1485" s="78">
        <v>988165217</v>
      </c>
      <c r="K1485" s="78" t="s">
        <v>84</v>
      </c>
      <c r="L1485" s="78" t="s">
        <v>28</v>
      </c>
      <c r="M1485" s="78" t="s">
        <v>30</v>
      </c>
      <c r="N1485" s="78">
        <f>IF($R1485="網路報名",IF($P1485="否",1,0),0)</f>
        <v>0</v>
      </c>
      <c r="O1485" s="78">
        <f>IF($R1485="網路報名",IF($P1485="是",1,0),0)</f>
        <v>1</v>
      </c>
      <c r="P1485" s="78" t="s">
        <v>29</v>
      </c>
      <c r="Q1485" s="78"/>
      <c r="R1485" s="78" t="s">
        <v>2021</v>
      </c>
      <c r="S1485" s="78" t="s">
        <v>85</v>
      </c>
      <c r="T1485" s="78" t="s">
        <v>86</v>
      </c>
      <c r="U1485" s="78">
        <f>IF($R1485="志工",$AC1485*2,IF($R1485="網路報名",$AC1485,0))</f>
        <v>10</v>
      </c>
      <c r="V1485" s="78" t="s">
        <v>5002</v>
      </c>
      <c r="W1485" s="78" t="s">
        <v>5004</v>
      </c>
      <c r="X1485" s="25" t="s">
        <v>1996</v>
      </c>
      <c r="Y1485" s="78">
        <v>2</v>
      </c>
      <c r="Z1485" s="78">
        <v>107</v>
      </c>
      <c r="AA1485" s="78">
        <v>1</v>
      </c>
      <c r="AB1485" s="78">
        <v>1</v>
      </c>
      <c r="AC1485" s="78">
        <v>10</v>
      </c>
      <c r="AD1485" s="78" t="s">
        <v>30</v>
      </c>
      <c r="AE1485" s="74" t="str">
        <f t="shared" si="515"/>
        <v>b07704098龔律銘</v>
      </c>
      <c r="AF1485" s="74">
        <f t="shared" si="504"/>
        <v>0</v>
      </c>
      <c r="AG1485" s="74">
        <f t="shared" si="516"/>
        <v>1</v>
      </c>
      <c r="AH1485" s="74">
        <f t="shared" si="505"/>
        <v>10</v>
      </c>
      <c r="AI1485" s="74">
        <f t="shared" si="506"/>
        <v>0</v>
      </c>
      <c r="AJ1485" s="74">
        <f t="shared" si="507"/>
        <v>0</v>
      </c>
      <c r="AK1485" s="74">
        <f t="shared" si="508"/>
        <v>0</v>
      </c>
      <c r="AL1485" s="73" t="str">
        <f t="shared" si="509"/>
        <v>系</v>
      </c>
      <c r="AM1485" s="73" t="str">
        <f>IF($F1485="學生",VLOOKUP($H1485,系所名稱!$B$1:$D$122,3,FALSE),"非在校生")</f>
        <v>國企</v>
      </c>
      <c r="AN1485" s="74" t="str">
        <f t="shared" si="510"/>
        <v>國企系</v>
      </c>
      <c r="AO1485" s="74" t="str">
        <f t="shared" si="511"/>
        <v>國企系</v>
      </c>
    </row>
    <row r="1486" spans="1:41">
      <c r="A1486" s="78" t="s">
        <v>3459</v>
      </c>
      <c r="B1486" s="78" t="s">
        <v>81</v>
      </c>
      <c r="C1486" s="78" t="s">
        <v>82</v>
      </c>
      <c r="D1486" s="78" t="s">
        <v>38</v>
      </c>
      <c r="E1486" s="78" t="s">
        <v>83</v>
      </c>
      <c r="F1486" s="78" t="s">
        <v>23</v>
      </c>
      <c r="G1486" s="78" t="s">
        <v>24</v>
      </c>
      <c r="H1486" s="78" t="s">
        <v>40</v>
      </c>
      <c r="I1486" s="78" t="s">
        <v>41</v>
      </c>
      <c r="J1486" s="78">
        <v>988165217</v>
      </c>
      <c r="K1486" s="78" t="s">
        <v>84</v>
      </c>
      <c r="L1486" s="78" t="s">
        <v>28</v>
      </c>
      <c r="M1486" s="78" t="s">
        <v>30</v>
      </c>
      <c r="N1486" s="78">
        <f>IF($R1486="網路報名",IF($P1486="否",1,0),0)</f>
        <v>0</v>
      </c>
      <c r="O1486" s="78">
        <f>IF($R1486="網路報名",IF($P1486="是",1,0),0)</f>
        <v>1</v>
      </c>
      <c r="P1486" s="78" t="s">
        <v>29</v>
      </c>
      <c r="Q1486" s="78"/>
      <c r="R1486" s="78" t="s">
        <v>3343</v>
      </c>
      <c r="S1486" s="78" t="s">
        <v>3460</v>
      </c>
      <c r="T1486" s="78" t="s">
        <v>86</v>
      </c>
      <c r="U1486" s="78">
        <f>IF($R1486="志工",$AC1486*2,IF($R1486="網路報名",$AC1486,0))</f>
        <v>10</v>
      </c>
      <c r="V1486" s="78" t="s">
        <v>3310</v>
      </c>
      <c r="W1486" s="78" t="s">
        <v>5006</v>
      </c>
      <c r="X1486" s="25" t="s">
        <v>5003</v>
      </c>
      <c r="Y1486" s="78">
        <v>2</v>
      </c>
      <c r="Z1486" s="78">
        <v>107</v>
      </c>
      <c r="AA1486" s="78">
        <v>1</v>
      </c>
      <c r="AB1486" s="78">
        <v>1</v>
      </c>
      <c r="AC1486" s="78">
        <v>10</v>
      </c>
      <c r="AD1486" s="78" t="s">
        <v>3461</v>
      </c>
      <c r="AE1486" s="74" t="str">
        <f t="shared" si="515"/>
        <v>b07704098龔律銘</v>
      </c>
      <c r="AF1486" s="74">
        <f t="shared" si="504"/>
        <v>0</v>
      </c>
      <c r="AG1486" s="74">
        <f t="shared" si="516"/>
        <v>1</v>
      </c>
      <c r="AH1486" s="74">
        <f t="shared" si="505"/>
        <v>10</v>
      </c>
      <c r="AI1486" s="74">
        <f t="shared" si="506"/>
        <v>0</v>
      </c>
      <c r="AJ1486" s="74">
        <f t="shared" si="507"/>
        <v>0</v>
      </c>
      <c r="AK1486" s="74">
        <f t="shared" si="508"/>
        <v>0</v>
      </c>
      <c r="AL1486" s="73" t="str">
        <f t="shared" si="509"/>
        <v>系</v>
      </c>
      <c r="AM1486" s="73" t="str">
        <f>IF($F1486="學生",VLOOKUP($H1486,系所名稱!$B$1:$D$122,3,FALSE),"非在校生")</f>
        <v>國企</v>
      </c>
      <c r="AN1486" s="74" t="str">
        <f t="shared" si="510"/>
        <v>國企系</v>
      </c>
      <c r="AO1486" s="74" t="str">
        <f t="shared" si="511"/>
        <v>國企系</v>
      </c>
    </row>
    <row r="1487" spans="1:41">
      <c r="A1487" s="78" t="s">
        <v>2869</v>
      </c>
      <c r="B1487" s="78" t="s">
        <v>81</v>
      </c>
      <c r="C1487" s="78" t="s">
        <v>82</v>
      </c>
      <c r="D1487" s="78" t="s">
        <v>38</v>
      </c>
      <c r="E1487" s="78" t="s">
        <v>83</v>
      </c>
      <c r="F1487" s="78" t="s">
        <v>23</v>
      </c>
      <c r="G1487" s="78" t="s">
        <v>24</v>
      </c>
      <c r="H1487" s="78" t="s">
        <v>40</v>
      </c>
      <c r="I1487" s="78" t="s">
        <v>41</v>
      </c>
      <c r="J1487" s="78">
        <v>988165217</v>
      </c>
      <c r="K1487" s="78" t="s">
        <v>84</v>
      </c>
      <c r="L1487" s="78" t="s">
        <v>28</v>
      </c>
      <c r="M1487" s="78" t="s">
        <v>30</v>
      </c>
      <c r="N1487" s="78">
        <f>IF($R1487="網路報名",IF($P1487="否",1,0),0)</f>
        <v>1</v>
      </c>
      <c r="O1487" s="78">
        <f>IF($R1487="網路報名",IF($P1487="是",1,0),0)</f>
        <v>0</v>
      </c>
      <c r="P1487" s="78" t="s">
        <v>2801</v>
      </c>
      <c r="Q1487" s="78"/>
      <c r="R1487" s="78" t="s">
        <v>2794</v>
      </c>
      <c r="S1487" s="78" t="s">
        <v>85</v>
      </c>
      <c r="T1487" s="78" t="s">
        <v>86</v>
      </c>
      <c r="U1487" s="78">
        <f>IF($R1487="志工",$AC1487*2,IF($R1487="網路報名",$AC1487,0))</f>
        <v>10</v>
      </c>
      <c r="V1487" s="78" t="s">
        <v>5002</v>
      </c>
      <c r="W1487" s="78" t="s">
        <v>5004</v>
      </c>
      <c r="X1487" s="25" t="s">
        <v>3292</v>
      </c>
      <c r="Y1487" s="78">
        <v>2</v>
      </c>
      <c r="Z1487" s="78">
        <v>107</v>
      </c>
      <c r="AA1487" s="78">
        <v>1</v>
      </c>
      <c r="AB1487" s="78">
        <v>1</v>
      </c>
      <c r="AC1487" s="78">
        <v>10</v>
      </c>
      <c r="AD1487" s="78" t="s">
        <v>2830</v>
      </c>
      <c r="AE1487" s="74" t="str">
        <f t="shared" si="515"/>
        <v>b07704098龔律銘</v>
      </c>
      <c r="AF1487" s="74">
        <f t="shared" si="504"/>
        <v>1</v>
      </c>
      <c r="AG1487" s="74">
        <f t="shared" si="516"/>
        <v>0</v>
      </c>
      <c r="AH1487" s="74">
        <f t="shared" si="505"/>
        <v>0</v>
      </c>
      <c r="AI1487" s="74">
        <f t="shared" si="506"/>
        <v>1</v>
      </c>
      <c r="AJ1487" s="74">
        <f t="shared" si="507"/>
        <v>0</v>
      </c>
      <c r="AK1487" s="74">
        <f t="shared" si="508"/>
        <v>0</v>
      </c>
      <c r="AL1487" s="73" t="str">
        <f t="shared" si="509"/>
        <v>系</v>
      </c>
      <c r="AM1487" s="73" t="str">
        <f>IF($F1487="學生",VLOOKUP($H1487,系所名稱!$B$1:$D$122,3,FALSE),"非在校生")</f>
        <v>國企</v>
      </c>
      <c r="AN1487" s="74" t="str">
        <f t="shared" si="510"/>
        <v>國企系</v>
      </c>
      <c r="AO1487" s="74" t="str">
        <f t="shared" si="511"/>
        <v>國企系</v>
      </c>
    </row>
    <row r="1488" spans="1:41">
      <c r="A1488" s="78" t="s">
        <v>5059</v>
      </c>
      <c r="B1488" s="78" t="s">
        <v>81</v>
      </c>
      <c r="C1488" s="78" t="s">
        <v>82</v>
      </c>
      <c r="D1488" s="78" t="s">
        <v>38</v>
      </c>
      <c r="E1488" s="78" t="s">
        <v>83</v>
      </c>
      <c r="F1488" s="78" t="s">
        <v>23</v>
      </c>
      <c r="G1488" s="78" t="s">
        <v>24</v>
      </c>
      <c r="H1488" s="78" t="s">
        <v>40</v>
      </c>
      <c r="I1488" s="78" t="s">
        <v>41</v>
      </c>
      <c r="J1488" s="78">
        <v>988165217</v>
      </c>
      <c r="K1488" s="78" t="s">
        <v>84</v>
      </c>
      <c r="L1488" s="78" t="s">
        <v>28</v>
      </c>
      <c r="M1488" s="78" t="s">
        <v>30</v>
      </c>
      <c r="N1488" s="78">
        <f t="shared" ref="N1488:N1550" si="517">IF($R1488="網路報名",IF($P1488="否",1,0),0)</f>
        <v>0</v>
      </c>
      <c r="O1488" s="78">
        <f t="shared" ref="O1488:O1550" si="518">IF($R1488="網路報名",IF($P1488="是",1,0),0)</f>
        <v>1</v>
      </c>
      <c r="P1488" s="78" t="s">
        <v>29</v>
      </c>
      <c r="Q1488" s="78"/>
      <c r="R1488" s="78" t="s">
        <v>5008</v>
      </c>
      <c r="S1488" s="78" t="s">
        <v>3460</v>
      </c>
      <c r="T1488" s="78" t="s">
        <v>86</v>
      </c>
      <c r="U1488" s="78">
        <v>6</v>
      </c>
      <c r="V1488" s="78" t="s">
        <v>5009</v>
      </c>
      <c r="W1488" s="78" t="s">
        <v>7196</v>
      </c>
      <c r="X1488" s="25" t="s">
        <v>5848</v>
      </c>
      <c r="Y1488" s="78">
        <v>2</v>
      </c>
      <c r="Z1488" s="78">
        <v>107</v>
      </c>
      <c r="AA1488" s="78">
        <v>1</v>
      </c>
      <c r="AB1488" s="78">
        <v>1</v>
      </c>
      <c r="AC1488" s="78">
        <v>10</v>
      </c>
      <c r="AD1488" s="78" t="s">
        <v>5060</v>
      </c>
      <c r="AE1488" s="74" t="str">
        <f t="shared" si="515"/>
        <v>b07704098龔律銘</v>
      </c>
      <c r="AF1488" s="74">
        <f t="shared" si="504"/>
        <v>0</v>
      </c>
      <c r="AG1488" s="74">
        <f t="shared" si="516"/>
        <v>1</v>
      </c>
      <c r="AH1488" s="74">
        <f t="shared" si="505"/>
        <v>10</v>
      </c>
      <c r="AI1488" s="74">
        <f t="shared" si="506"/>
        <v>0</v>
      </c>
      <c r="AJ1488" s="74">
        <f t="shared" si="507"/>
        <v>0</v>
      </c>
      <c r="AK1488" s="74">
        <f t="shared" si="508"/>
        <v>0</v>
      </c>
      <c r="AL1488" s="73" t="str">
        <f t="shared" si="509"/>
        <v>系</v>
      </c>
      <c r="AM1488" s="73" t="str">
        <f>IF($F1488="學生",VLOOKUP($H1488,系所名稱!$B$1:$D$122,3,FALSE),"非在校生")</f>
        <v>國企</v>
      </c>
      <c r="AN1488" s="74" t="str">
        <f t="shared" si="510"/>
        <v>國企系</v>
      </c>
      <c r="AO1488" s="74" t="str">
        <f t="shared" si="511"/>
        <v>國企系</v>
      </c>
    </row>
    <row r="1489" spans="1:44">
      <c r="A1489" s="78" t="s">
        <v>5923</v>
      </c>
      <c r="B1489" s="78" t="s">
        <v>81</v>
      </c>
      <c r="C1489" s="78" t="s">
        <v>82</v>
      </c>
      <c r="D1489" s="78" t="s">
        <v>38</v>
      </c>
      <c r="E1489" s="78" t="s">
        <v>83</v>
      </c>
      <c r="F1489" s="78" t="s">
        <v>23</v>
      </c>
      <c r="G1489" s="78" t="s">
        <v>24</v>
      </c>
      <c r="H1489" s="78" t="s">
        <v>40</v>
      </c>
      <c r="I1489" s="78" t="s">
        <v>41</v>
      </c>
      <c r="J1489" s="78">
        <v>988165217</v>
      </c>
      <c r="K1489" s="78" t="s">
        <v>84</v>
      </c>
      <c r="L1489" s="78" t="s">
        <v>28</v>
      </c>
      <c r="M1489" s="78" t="s">
        <v>30</v>
      </c>
      <c r="N1489" s="78">
        <f t="shared" si="517"/>
        <v>1</v>
      </c>
      <c r="O1489" s="78">
        <f t="shared" si="518"/>
        <v>0</v>
      </c>
      <c r="P1489" s="78" t="s">
        <v>30</v>
      </c>
      <c r="Q1489" s="78"/>
      <c r="R1489" s="78" t="s">
        <v>5919</v>
      </c>
      <c r="S1489" s="78" t="s">
        <v>297</v>
      </c>
      <c r="T1489" s="78" t="s">
        <v>86</v>
      </c>
      <c r="U1489" s="78">
        <v>6</v>
      </c>
      <c r="V1489" s="24" t="s">
        <v>3294</v>
      </c>
      <c r="W1489" s="78" t="s">
        <v>7195</v>
      </c>
      <c r="X1489" s="25" t="s">
        <v>6684</v>
      </c>
      <c r="Y1489" s="78">
        <v>2</v>
      </c>
      <c r="Z1489" s="78">
        <v>107</v>
      </c>
      <c r="AA1489" s="78">
        <v>1</v>
      </c>
      <c r="AB1489" s="78">
        <v>1</v>
      </c>
      <c r="AC1489" s="78">
        <v>10</v>
      </c>
      <c r="AD1489" s="78" t="s">
        <v>5924</v>
      </c>
      <c r="AE1489" s="74" t="str">
        <f t="shared" si="515"/>
        <v>b07704098龔律銘</v>
      </c>
      <c r="AF1489" s="74">
        <f t="shared" si="504"/>
        <v>1</v>
      </c>
      <c r="AG1489" s="74">
        <f t="shared" si="516"/>
        <v>0</v>
      </c>
      <c r="AH1489" s="74">
        <f t="shared" si="505"/>
        <v>0</v>
      </c>
      <c r="AI1489" s="74">
        <f t="shared" si="506"/>
        <v>1</v>
      </c>
      <c r="AJ1489" s="74">
        <f t="shared" si="507"/>
        <v>0</v>
      </c>
      <c r="AK1489" s="74">
        <f t="shared" si="508"/>
        <v>0</v>
      </c>
      <c r="AL1489" s="73" t="str">
        <f t="shared" si="509"/>
        <v>系</v>
      </c>
      <c r="AM1489" s="73" t="str">
        <f>IF($F1489="學生",VLOOKUP($H1489,系所名稱!$B$1:$D$122,3,FALSE),"非在校生")</f>
        <v>國企</v>
      </c>
      <c r="AN1489" s="74" t="str">
        <f t="shared" si="510"/>
        <v>國企系</v>
      </c>
      <c r="AO1489" s="74" t="str">
        <f t="shared" si="511"/>
        <v>國企系</v>
      </c>
    </row>
    <row r="1490" spans="1:44">
      <c r="A1490" s="78" t="s">
        <v>6288</v>
      </c>
      <c r="B1490" s="78" t="s">
        <v>81</v>
      </c>
      <c r="C1490" s="78" t="s">
        <v>82</v>
      </c>
      <c r="D1490" s="78" t="s">
        <v>38</v>
      </c>
      <c r="E1490" s="78" t="s">
        <v>83</v>
      </c>
      <c r="F1490" s="78" t="s">
        <v>23</v>
      </c>
      <c r="G1490" s="78" t="s">
        <v>24</v>
      </c>
      <c r="H1490" s="78" t="s">
        <v>40</v>
      </c>
      <c r="I1490" s="78" t="s">
        <v>41</v>
      </c>
      <c r="J1490" s="78">
        <v>988165217</v>
      </c>
      <c r="K1490" s="78" t="s">
        <v>84</v>
      </c>
      <c r="L1490" s="78" t="s">
        <v>28</v>
      </c>
      <c r="M1490" s="78" t="s">
        <v>30</v>
      </c>
      <c r="N1490" s="78">
        <f t="shared" si="517"/>
        <v>1</v>
      </c>
      <c r="O1490" s="78">
        <f t="shared" si="518"/>
        <v>0</v>
      </c>
      <c r="P1490" s="78" t="s">
        <v>6277</v>
      </c>
      <c r="Q1490" s="78"/>
      <c r="R1490" s="78" t="s">
        <v>6285</v>
      </c>
      <c r="S1490" s="78" t="s">
        <v>3460</v>
      </c>
      <c r="T1490" s="78" t="s">
        <v>86</v>
      </c>
      <c r="U1490" s="78">
        <v>6</v>
      </c>
      <c r="V1490" s="78" t="s">
        <v>3294</v>
      </c>
      <c r="W1490" s="78" t="s">
        <v>6689</v>
      </c>
      <c r="X1490" s="25" t="s">
        <v>6715</v>
      </c>
      <c r="Y1490" s="78">
        <v>2</v>
      </c>
      <c r="Z1490" s="78">
        <v>107</v>
      </c>
      <c r="AA1490" s="78">
        <v>1</v>
      </c>
      <c r="AB1490" s="78">
        <v>1</v>
      </c>
      <c r="AC1490" s="78">
        <v>10</v>
      </c>
      <c r="AD1490" s="78" t="s">
        <v>6289</v>
      </c>
      <c r="AE1490" s="74" t="str">
        <f t="shared" si="515"/>
        <v>b07704098龔律銘</v>
      </c>
      <c r="AF1490" s="74">
        <f t="shared" si="504"/>
        <v>1</v>
      </c>
      <c r="AG1490" s="74">
        <f t="shared" si="516"/>
        <v>0</v>
      </c>
      <c r="AH1490" s="74">
        <f t="shared" si="505"/>
        <v>0</v>
      </c>
      <c r="AI1490" s="74">
        <f t="shared" si="506"/>
        <v>1</v>
      </c>
      <c r="AJ1490" s="74">
        <f t="shared" si="507"/>
        <v>0</v>
      </c>
      <c r="AK1490" s="74">
        <f t="shared" si="508"/>
        <v>0</v>
      </c>
      <c r="AL1490" s="73" t="str">
        <f t="shared" si="509"/>
        <v>系</v>
      </c>
      <c r="AM1490" s="73" t="str">
        <f>IF($F1490="學生",VLOOKUP($H1490,系所名稱!$B$1:$D$122,3,FALSE),"非在校生")</f>
        <v>國企</v>
      </c>
      <c r="AN1490" s="74" t="str">
        <f t="shared" si="510"/>
        <v>國企系</v>
      </c>
      <c r="AO1490" s="74" t="str">
        <f t="shared" si="511"/>
        <v>國企系</v>
      </c>
    </row>
    <row r="1491" spans="1:44">
      <c r="A1491" s="78" t="s">
        <v>6679</v>
      </c>
      <c r="B1491" s="78" t="s">
        <v>81</v>
      </c>
      <c r="C1491" s="78" t="s">
        <v>82</v>
      </c>
      <c r="D1491" s="78" t="s">
        <v>38</v>
      </c>
      <c r="E1491" s="78" t="s">
        <v>83</v>
      </c>
      <c r="F1491" s="78" t="s">
        <v>23</v>
      </c>
      <c r="G1491" s="78" t="s">
        <v>24</v>
      </c>
      <c r="H1491" s="78" t="s">
        <v>40</v>
      </c>
      <c r="I1491" s="78" t="s">
        <v>41</v>
      </c>
      <c r="J1491" s="78">
        <v>928010192</v>
      </c>
      <c r="K1491" s="78" t="s">
        <v>6680</v>
      </c>
      <c r="L1491" s="78" t="s">
        <v>28</v>
      </c>
      <c r="M1491" s="78" t="s">
        <v>29</v>
      </c>
      <c r="N1491" s="78">
        <f t="shared" si="517"/>
        <v>0</v>
      </c>
      <c r="O1491" s="78">
        <f t="shared" si="518"/>
        <v>0</v>
      </c>
      <c r="P1491" s="78" t="s">
        <v>29</v>
      </c>
      <c r="Q1491" s="78"/>
      <c r="R1491" s="78" t="s">
        <v>1045</v>
      </c>
      <c r="S1491" s="78"/>
      <c r="T1491" s="78" t="s">
        <v>86</v>
      </c>
      <c r="U1491" s="78">
        <v>6</v>
      </c>
      <c r="V1491" s="78" t="s">
        <v>5002</v>
      </c>
      <c r="W1491" s="78" t="s">
        <v>6687</v>
      </c>
      <c r="X1491" s="25" t="s">
        <v>6702</v>
      </c>
      <c r="Y1491" s="78">
        <v>2</v>
      </c>
      <c r="Z1491" s="78">
        <v>107</v>
      </c>
      <c r="AA1491" s="78">
        <v>1</v>
      </c>
      <c r="AB1491" s="78">
        <v>1</v>
      </c>
      <c r="AC1491" s="78">
        <v>10</v>
      </c>
      <c r="AD1491" s="78"/>
      <c r="AE1491" s="74" t="str">
        <f t="shared" si="515"/>
        <v>b07704098龔律銘</v>
      </c>
      <c r="AF1491" s="74">
        <f t="shared" si="504"/>
        <v>0</v>
      </c>
      <c r="AG1491" s="74">
        <f t="shared" si="516"/>
        <v>0</v>
      </c>
      <c r="AH1491" s="74">
        <f t="shared" si="505"/>
        <v>0</v>
      </c>
      <c r="AI1491" s="74">
        <f t="shared" si="506"/>
        <v>0</v>
      </c>
      <c r="AJ1491" s="74">
        <f t="shared" si="507"/>
        <v>1</v>
      </c>
      <c r="AK1491" s="74">
        <f t="shared" si="508"/>
        <v>0</v>
      </c>
      <c r="AL1491" s="73" t="str">
        <f t="shared" si="509"/>
        <v>系</v>
      </c>
      <c r="AM1491" s="73" t="str">
        <f>IF($F1491="學生",VLOOKUP($H1491,系所名稱!$B$1:$D$122,3,FALSE),"非在校生")</f>
        <v>國企</v>
      </c>
      <c r="AN1491" s="74" t="str">
        <f t="shared" si="510"/>
        <v>國企系</v>
      </c>
      <c r="AO1491" s="74" t="str">
        <f t="shared" si="511"/>
        <v>國企系</v>
      </c>
    </row>
    <row r="1492" spans="1:44" s="78" customFormat="1">
      <c r="A1492" s="78" t="s">
        <v>6679</v>
      </c>
      <c r="B1492" s="78" t="s">
        <v>81</v>
      </c>
      <c r="C1492" s="78" t="s">
        <v>82</v>
      </c>
      <c r="D1492" s="78" t="s">
        <v>38</v>
      </c>
      <c r="E1492" s="78" t="s">
        <v>83</v>
      </c>
      <c r="F1492" s="78" t="s">
        <v>23</v>
      </c>
      <c r="G1492" s="78" t="s">
        <v>24</v>
      </c>
      <c r="H1492" s="78" t="s">
        <v>40</v>
      </c>
      <c r="I1492" s="78" t="s">
        <v>41</v>
      </c>
      <c r="J1492" s="78">
        <v>928010192</v>
      </c>
      <c r="K1492" s="78" t="s">
        <v>6680</v>
      </c>
      <c r="L1492" s="78" t="s">
        <v>28</v>
      </c>
      <c r="M1492" s="78" t="s">
        <v>29</v>
      </c>
      <c r="N1492" s="78">
        <f t="shared" si="517"/>
        <v>0</v>
      </c>
      <c r="O1492" s="78">
        <f t="shared" si="518"/>
        <v>0</v>
      </c>
      <c r="T1492" s="78" t="s">
        <v>86</v>
      </c>
      <c r="U1492" s="78">
        <v>6</v>
      </c>
      <c r="V1492" s="78" t="s">
        <v>6871</v>
      </c>
      <c r="W1492" s="78" t="s">
        <v>6874</v>
      </c>
      <c r="X1492" s="25"/>
      <c r="Y1492" s="78">
        <v>2</v>
      </c>
      <c r="Z1492" s="78">
        <v>107</v>
      </c>
      <c r="AA1492" s="78">
        <v>1</v>
      </c>
      <c r="AB1492" s="78">
        <v>1</v>
      </c>
      <c r="AC1492" s="78">
        <v>10</v>
      </c>
      <c r="AE1492" s="74" t="str">
        <f t="shared" si="515"/>
        <v>b07704098龔律銘</v>
      </c>
      <c r="AF1492" s="74">
        <f t="shared" si="504"/>
        <v>0</v>
      </c>
      <c r="AG1492" s="74">
        <f t="shared" si="516"/>
        <v>0</v>
      </c>
      <c r="AH1492" s="74">
        <v>-40</v>
      </c>
      <c r="AI1492" s="74">
        <v>-3</v>
      </c>
      <c r="AJ1492" s="74">
        <f t="shared" si="507"/>
        <v>0</v>
      </c>
      <c r="AK1492" s="74">
        <f t="shared" si="508"/>
        <v>0</v>
      </c>
      <c r="AL1492" s="73" t="str">
        <f t="shared" si="509"/>
        <v>系</v>
      </c>
      <c r="AM1492" s="73" t="str">
        <f>IF($F1492="學生",VLOOKUP($H1492,系所名稱!$B$1:$D$122,3,FALSE),"非在校生")</f>
        <v>國企</v>
      </c>
      <c r="AN1492" s="74" t="str">
        <f t="shared" si="510"/>
        <v>國企系</v>
      </c>
      <c r="AO1492" s="74" t="str">
        <f t="shared" si="511"/>
        <v>國企系</v>
      </c>
      <c r="AR1492" s="3"/>
    </row>
    <row r="1493" spans="1:44">
      <c r="A1493" s="78" t="s">
        <v>6875</v>
      </c>
      <c r="B1493" s="78" t="s">
        <v>1023</v>
      </c>
      <c r="C1493" s="78" t="s">
        <v>1024</v>
      </c>
      <c r="D1493" s="78" t="s">
        <v>21</v>
      </c>
      <c r="E1493" s="78" t="s">
        <v>1025</v>
      </c>
      <c r="F1493" s="78" t="s">
        <v>23</v>
      </c>
      <c r="G1493" s="78" t="s">
        <v>24</v>
      </c>
      <c r="H1493" s="78" t="s">
        <v>187</v>
      </c>
      <c r="I1493" s="78" t="s">
        <v>41</v>
      </c>
      <c r="J1493" s="78">
        <v>905910996</v>
      </c>
      <c r="K1493" s="78" t="s">
        <v>1026</v>
      </c>
      <c r="L1493" s="78" t="s">
        <v>28</v>
      </c>
      <c r="M1493" s="78" t="s">
        <v>29</v>
      </c>
      <c r="N1493" s="78">
        <f t="shared" si="517"/>
        <v>0</v>
      </c>
      <c r="O1493" s="78">
        <f t="shared" si="518"/>
        <v>0</v>
      </c>
      <c r="P1493" s="78" t="s">
        <v>29</v>
      </c>
      <c r="Q1493" s="78"/>
      <c r="R1493" s="78" t="s">
        <v>6876</v>
      </c>
      <c r="T1493" s="78" t="s">
        <v>6877</v>
      </c>
      <c r="U1493" s="78">
        <v>6</v>
      </c>
      <c r="V1493" s="78" t="s">
        <v>6878</v>
      </c>
      <c r="W1493" s="78" t="s">
        <v>6879</v>
      </c>
      <c r="X1493" s="25" t="s">
        <v>6888</v>
      </c>
      <c r="Y1493" s="78">
        <v>2</v>
      </c>
      <c r="Z1493" s="78">
        <v>107</v>
      </c>
      <c r="AA1493" s="78">
        <v>1</v>
      </c>
      <c r="AB1493" s="78">
        <v>1</v>
      </c>
      <c r="AC1493" s="78">
        <v>-30</v>
      </c>
      <c r="AE1493" s="74" t="str">
        <f t="shared" ref="AE1493:AE1559" si="519">CONCATENATE($T1493,$B1493)</f>
        <v>B06701159劉家瑜</v>
      </c>
      <c r="AF1493" s="74">
        <f t="shared" ref="AF1493:AF1559" si="520">IF($R1493="網路報名",IF($P1493="否",1,0),0)</f>
        <v>0</v>
      </c>
      <c r="AG1493" s="74">
        <f>IF(OR($R1493="網路報名",$R1493="邀請制"),IF($P1493="是",1,0),0)</f>
        <v>1</v>
      </c>
      <c r="AH1493" s="74">
        <f t="shared" ref="AH1493:AH1498" si="521">IF(R1493="志工",AC1493*2,IF(AG1493=1,AC1493,0))</f>
        <v>-30</v>
      </c>
      <c r="AI1493" s="74">
        <f t="shared" ref="AI1493:AI1498" si="522">IF(AB1493=1,IF(AF1493=1,1,0),0)</f>
        <v>0</v>
      </c>
      <c r="AJ1493" s="74">
        <f t="shared" ref="AJ1493:AJ1498" si="523">IF(R1493="現場報名",1,0)</f>
        <v>0</v>
      </c>
      <c r="AK1493" s="74">
        <f t="shared" ref="AK1493:AK1498" si="524">IF(R1493="志工",1,0)</f>
        <v>0</v>
      </c>
      <c r="AL1493" s="73" t="str">
        <f t="shared" ref="AL1493:AL1559" si="525">IF($F1493="學生",IF($I1493="學士班","系","所"),"其他")</f>
        <v>系</v>
      </c>
      <c r="AM1493" s="73" t="str">
        <f>IF($F1493="學生",VLOOKUP($H1493,系所名稱!$B$1:$D$122,3,FALSE),"非在校生")</f>
        <v>工管</v>
      </c>
      <c r="AN1493" s="74" t="str">
        <f t="shared" ref="AN1493:AN1559" si="526">IF($AM1493="EMBA","EMBA",IF($AM1493="GMBA","GMBA",IF($AM1493="EiMBA","EiMBA",IF($AM1493="其他","其他系所",IF($AM1493="非在校生","其他",CONCATENATE($AM1493,$AL1493))))))</f>
        <v>工管系</v>
      </c>
      <c r="AO1493" s="74" t="str">
        <f t="shared" ref="AO1493:AO1559" si="527">IF($AN1493="會計所","會研所",$AN1493)</f>
        <v>工管系</v>
      </c>
    </row>
    <row r="1494" spans="1:44">
      <c r="A1494" s="78" t="s">
        <v>6875</v>
      </c>
      <c r="B1494" s="78" t="s">
        <v>855</v>
      </c>
      <c r="C1494" s="78" t="s">
        <v>856</v>
      </c>
      <c r="D1494" s="78" t="s">
        <v>38</v>
      </c>
      <c r="E1494" s="78" t="s">
        <v>636</v>
      </c>
      <c r="F1494" s="78" t="s">
        <v>23</v>
      </c>
      <c r="G1494" s="78" t="s">
        <v>24</v>
      </c>
      <c r="H1494" s="78" t="s">
        <v>76</v>
      </c>
      <c r="I1494" s="78" t="s">
        <v>41</v>
      </c>
      <c r="J1494" s="78">
        <v>223361763</v>
      </c>
      <c r="K1494" s="78"/>
      <c r="L1494" s="78" t="s">
        <v>28</v>
      </c>
      <c r="M1494" s="78" t="s">
        <v>29</v>
      </c>
      <c r="N1494" s="78">
        <f t="shared" si="517"/>
        <v>0</v>
      </c>
      <c r="O1494" s="78">
        <f t="shared" si="518"/>
        <v>0</v>
      </c>
      <c r="P1494" s="78" t="s">
        <v>29</v>
      </c>
      <c r="Q1494" s="78"/>
      <c r="R1494" s="78" t="s">
        <v>6876</v>
      </c>
      <c r="T1494" s="78" t="s">
        <v>857</v>
      </c>
      <c r="U1494" s="78">
        <v>6</v>
      </c>
      <c r="V1494" s="78" t="s">
        <v>6878</v>
      </c>
      <c r="W1494" s="78" t="s">
        <v>6879</v>
      </c>
      <c r="X1494" s="25" t="s">
        <v>6880</v>
      </c>
      <c r="Y1494" s="78">
        <v>2</v>
      </c>
      <c r="Z1494" s="78">
        <v>107</v>
      </c>
      <c r="AA1494" s="78">
        <v>1</v>
      </c>
      <c r="AB1494" s="78">
        <v>1</v>
      </c>
      <c r="AC1494" s="78">
        <v>-30</v>
      </c>
      <c r="AE1494" s="74" t="str">
        <f t="shared" si="519"/>
        <v>b04702104蔡柏旻</v>
      </c>
      <c r="AF1494" s="74">
        <f t="shared" si="520"/>
        <v>0</v>
      </c>
      <c r="AG1494" s="74">
        <f t="shared" ref="AG1494:AG1561" si="528">IF(OR($R1494="網路報名",$R1494="邀請制"),IF($P1494="是",1,0),0)</f>
        <v>1</v>
      </c>
      <c r="AH1494" s="74">
        <f t="shared" si="521"/>
        <v>-30</v>
      </c>
      <c r="AI1494" s="74">
        <f t="shared" si="522"/>
        <v>0</v>
      </c>
      <c r="AJ1494" s="74">
        <f t="shared" si="523"/>
        <v>0</v>
      </c>
      <c r="AK1494" s="74">
        <f t="shared" si="524"/>
        <v>0</v>
      </c>
      <c r="AL1494" s="73" t="str">
        <f t="shared" si="525"/>
        <v>系</v>
      </c>
      <c r="AM1494" s="73" t="str">
        <f>IF($F1494="學生",VLOOKUP($H1494,系所名稱!$B$1:$D$122,3,FALSE),"非在校生")</f>
        <v>會計</v>
      </c>
      <c r="AN1494" s="74" t="str">
        <f t="shared" si="526"/>
        <v>會計系</v>
      </c>
      <c r="AO1494" s="74" t="str">
        <f t="shared" si="527"/>
        <v>會計系</v>
      </c>
    </row>
    <row r="1495" spans="1:44">
      <c r="A1495" s="78" t="s">
        <v>6875</v>
      </c>
      <c r="B1495" s="78" t="s">
        <v>988</v>
      </c>
      <c r="C1495" s="78" t="s">
        <v>989</v>
      </c>
      <c r="D1495" s="78" t="s">
        <v>38</v>
      </c>
      <c r="E1495" s="78" t="s">
        <v>990</v>
      </c>
      <c r="F1495" s="78" t="s">
        <v>23</v>
      </c>
      <c r="G1495" s="78" t="s">
        <v>24</v>
      </c>
      <c r="H1495" s="78" t="s">
        <v>76</v>
      </c>
      <c r="I1495" s="78" t="s">
        <v>41</v>
      </c>
      <c r="J1495" s="78">
        <v>911569969</v>
      </c>
      <c r="K1495" s="78"/>
      <c r="L1495" s="78" t="s">
        <v>28</v>
      </c>
      <c r="M1495" s="78" t="s">
        <v>29</v>
      </c>
      <c r="N1495" s="78">
        <f t="shared" si="517"/>
        <v>0</v>
      </c>
      <c r="O1495" s="78">
        <f t="shared" si="518"/>
        <v>0</v>
      </c>
      <c r="P1495" s="78" t="s">
        <v>29</v>
      </c>
      <c r="Q1495" s="78"/>
      <c r="R1495" s="78" t="s">
        <v>6876</v>
      </c>
      <c r="T1495" s="78" t="s">
        <v>5131</v>
      </c>
      <c r="U1495" s="78">
        <v>6</v>
      </c>
      <c r="V1495" s="78" t="s">
        <v>6878</v>
      </c>
      <c r="W1495" s="78" t="s">
        <v>6879</v>
      </c>
      <c r="X1495" s="25" t="s">
        <v>6880</v>
      </c>
      <c r="Y1495" s="78">
        <v>2</v>
      </c>
      <c r="Z1495" s="78">
        <v>107</v>
      </c>
      <c r="AA1495" s="78">
        <v>1</v>
      </c>
      <c r="AB1495" s="78">
        <v>1</v>
      </c>
      <c r="AC1495" s="78">
        <v>-30</v>
      </c>
      <c r="AE1495" s="74" t="str">
        <f t="shared" si="519"/>
        <v>B05702093黃冠綸</v>
      </c>
      <c r="AF1495" s="74">
        <f t="shared" si="520"/>
        <v>0</v>
      </c>
      <c r="AG1495" s="74">
        <f t="shared" si="528"/>
        <v>1</v>
      </c>
      <c r="AH1495" s="74">
        <f t="shared" si="521"/>
        <v>-30</v>
      </c>
      <c r="AI1495" s="74">
        <f t="shared" si="522"/>
        <v>0</v>
      </c>
      <c r="AJ1495" s="74">
        <f t="shared" si="523"/>
        <v>0</v>
      </c>
      <c r="AK1495" s="74">
        <f t="shared" si="524"/>
        <v>0</v>
      </c>
      <c r="AL1495" s="73" t="str">
        <f t="shared" si="525"/>
        <v>系</v>
      </c>
      <c r="AM1495" s="73" t="str">
        <f>IF($F1495="學生",VLOOKUP($H1495,系所名稱!$B$1:$D$122,3,FALSE),"非在校生")</f>
        <v>會計</v>
      </c>
      <c r="AN1495" s="74" t="str">
        <f t="shared" si="526"/>
        <v>會計系</v>
      </c>
      <c r="AO1495" s="74" t="str">
        <f t="shared" si="527"/>
        <v>會計系</v>
      </c>
    </row>
    <row r="1496" spans="1:44">
      <c r="A1496" s="78" t="s">
        <v>6881</v>
      </c>
      <c r="B1496" s="78" t="s">
        <v>2214</v>
      </c>
      <c r="C1496" s="78" t="s">
        <v>2215</v>
      </c>
      <c r="D1496" s="78" t="s">
        <v>38</v>
      </c>
      <c r="E1496" s="78" t="s">
        <v>2216</v>
      </c>
      <c r="F1496" s="78" t="s">
        <v>23</v>
      </c>
      <c r="G1496" s="78" t="s">
        <v>24</v>
      </c>
      <c r="H1496" s="78" t="s">
        <v>40</v>
      </c>
      <c r="I1496" s="78" t="s">
        <v>50</v>
      </c>
      <c r="J1496" s="78">
        <v>923260512</v>
      </c>
      <c r="K1496" s="78" t="s">
        <v>2217</v>
      </c>
      <c r="L1496" s="78" t="s">
        <v>28</v>
      </c>
      <c r="M1496" s="78" t="s">
        <v>29</v>
      </c>
      <c r="N1496" s="78">
        <f t="shared" si="517"/>
        <v>0</v>
      </c>
      <c r="O1496" s="78">
        <f t="shared" si="518"/>
        <v>0</v>
      </c>
      <c r="P1496" s="78" t="s">
        <v>29</v>
      </c>
      <c r="Q1496" s="78"/>
      <c r="R1496" s="78" t="s">
        <v>6876</v>
      </c>
      <c r="T1496" s="78" t="s">
        <v>6882</v>
      </c>
      <c r="U1496" s="78">
        <v>6</v>
      </c>
      <c r="V1496" s="78" t="s">
        <v>6878</v>
      </c>
      <c r="W1496" s="78" t="s">
        <v>6879</v>
      </c>
      <c r="X1496" s="25" t="s">
        <v>6880</v>
      </c>
      <c r="Y1496" s="78">
        <v>2</v>
      </c>
      <c r="Z1496" s="78">
        <v>107</v>
      </c>
      <c r="AA1496" s="78">
        <v>1</v>
      </c>
      <c r="AB1496" s="78">
        <v>1</v>
      </c>
      <c r="AC1496" s="78">
        <v>-30</v>
      </c>
      <c r="AE1496" s="74" t="str">
        <f t="shared" si="519"/>
        <v>R07724009陳思吟</v>
      </c>
      <c r="AF1496" s="74">
        <f t="shared" si="520"/>
        <v>0</v>
      </c>
      <c r="AG1496" s="74">
        <f t="shared" si="528"/>
        <v>1</v>
      </c>
      <c r="AH1496" s="74">
        <f t="shared" si="521"/>
        <v>-30</v>
      </c>
      <c r="AI1496" s="74">
        <f t="shared" si="522"/>
        <v>0</v>
      </c>
      <c r="AJ1496" s="74">
        <f t="shared" si="523"/>
        <v>0</v>
      </c>
      <c r="AK1496" s="74">
        <f t="shared" si="524"/>
        <v>0</v>
      </c>
      <c r="AL1496" s="73" t="str">
        <f t="shared" si="525"/>
        <v>所</v>
      </c>
      <c r="AM1496" s="73" t="str">
        <f>IF($F1496="學生",VLOOKUP($H1496,系所名稱!$B$1:$D$122,3,FALSE),"非在校生")</f>
        <v>國企</v>
      </c>
      <c r="AN1496" s="74" t="str">
        <f t="shared" si="526"/>
        <v>國企所</v>
      </c>
      <c r="AO1496" s="74" t="str">
        <f t="shared" si="527"/>
        <v>國企所</v>
      </c>
    </row>
    <row r="1497" spans="1:44">
      <c r="A1497" s="78" t="s">
        <v>6881</v>
      </c>
      <c r="B1497" s="78" t="s">
        <v>1145</v>
      </c>
      <c r="C1497" s="78" t="s">
        <v>1146</v>
      </c>
      <c r="D1497" s="78" t="s">
        <v>38</v>
      </c>
      <c r="E1497" s="78" t="s">
        <v>1147</v>
      </c>
      <c r="F1497" s="78" t="s">
        <v>23</v>
      </c>
      <c r="G1497" s="78" t="s">
        <v>137</v>
      </c>
      <c r="H1497" s="78" t="s">
        <v>838</v>
      </c>
      <c r="I1497" s="78" t="s">
        <v>41</v>
      </c>
      <c r="J1497" s="78">
        <v>955520707</v>
      </c>
      <c r="K1497" s="78"/>
      <c r="L1497" s="78" t="s">
        <v>28</v>
      </c>
      <c r="M1497" s="78" t="s">
        <v>29</v>
      </c>
      <c r="N1497" s="78">
        <f t="shared" si="517"/>
        <v>0</v>
      </c>
      <c r="O1497" s="78">
        <f t="shared" si="518"/>
        <v>0</v>
      </c>
      <c r="P1497" s="78" t="s">
        <v>29</v>
      </c>
      <c r="Q1497" s="78"/>
      <c r="R1497" s="78" t="s">
        <v>6876</v>
      </c>
      <c r="T1497" s="78" t="s">
        <v>6883</v>
      </c>
      <c r="U1497" s="78">
        <v>6</v>
      </c>
      <c r="V1497" s="78" t="s">
        <v>6878</v>
      </c>
      <c r="W1497" s="78" t="s">
        <v>6879</v>
      </c>
      <c r="X1497" s="25" t="s">
        <v>6880</v>
      </c>
      <c r="Y1497" s="78">
        <v>2</v>
      </c>
      <c r="Z1497" s="78">
        <v>107</v>
      </c>
      <c r="AA1497" s="78">
        <v>1</v>
      </c>
      <c r="AB1497" s="78">
        <v>1</v>
      </c>
      <c r="AC1497" s="78">
        <v>-30</v>
      </c>
      <c r="AE1497" s="74" t="str">
        <f t="shared" si="519"/>
        <v>B04302203林柏均</v>
      </c>
      <c r="AF1497" s="74">
        <f t="shared" si="520"/>
        <v>0</v>
      </c>
      <c r="AG1497" s="74">
        <f t="shared" si="528"/>
        <v>1</v>
      </c>
      <c r="AH1497" s="74">
        <f t="shared" si="521"/>
        <v>-30</v>
      </c>
      <c r="AI1497" s="74">
        <f t="shared" si="522"/>
        <v>0</v>
      </c>
      <c r="AJ1497" s="74">
        <f t="shared" si="523"/>
        <v>0</v>
      </c>
      <c r="AK1497" s="74">
        <f t="shared" si="524"/>
        <v>0</v>
      </c>
      <c r="AL1497" s="73" t="str">
        <f t="shared" si="525"/>
        <v>系</v>
      </c>
      <c r="AM1497" s="73" t="str">
        <f>IF($F1497="學生",VLOOKUP($H1497,系所名稱!$B$1:$D$122,3,FALSE),"非在校生")</f>
        <v>其他</v>
      </c>
      <c r="AN1497" s="74" t="str">
        <f t="shared" si="526"/>
        <v>其他系所</v>
      </c>
      <c r="AO1497" s="74" t="str">
        <f t="shared" si="527"/>
        <v>其他系所</v>
      </c>
    </row>
    <row r="1498" spans="1:44">
      <c r="A1498" s="78" t="s">
        <v>6881</v>
      </c>
      <c r="B1498" s="78" t="s">
        <v>6429</v>
      </c>
      <c r="C1498" s="78" t="s">
        <v>6430</v>
      </c>
      <c r="D1498" s="78" t="s">
        <v>38</v>
      </c>
      <c r="E1498" s="78" t="s">
        <v>6431</v>
      </c>
      <c r="F1498" s="78" t="s">
        <v>23</v>
      </c>
      <c r="G1498" s="78" t="s">
        <v>24</v>
      </c>
      <c r="H1498" s="78" t="s">
        <v>40</v>
      </c>
      <c r="I1498" s="78" t="s">
        <v>41</v>
      </c>
      <c r="J1498" s="78">
        <v>970954028</v>
      </c>
      <c r="K1498" s="78" t="s">
        <v>6432</v>
      </c>
      <c r="L1498" s="78" t="s">
        <v>28</v>
      </c>
      <c r="M1498" s="78" t="s">
        <v>29</v>
      </c>
      <c r="N1498" s="78">
        <f t="shared" si="517"/>
        <v>0</v>
      </c>
      <c r="O1498" s="78">
        <f t="shared" si="518"/>
        <v>0</v>
      </c>
      <c r="P1498" s="78" t="s">
        <v>29</v>
      </c>
      <c r="Q1498" s="78"/>
      <c r="R1498" s="78" t="s">
        <v>6876</v>
      </c>
      <c r="T1498" s="78" t="s">
        <v>6433</v>
      </c>
      <c r="U1498" s="78">
        <v>6</v>
      </c>
      <c r="V1498" s="78" t="s">
        <v>6878</v>
      </c>
      <c r="W1498" s="78" t="s">
        <v>6879</v>
      </c>
      <c r="X1498" s="25" t="s">
        <v>6880</v>
      </c>
      <c r="Y1498" s="78">
        <v>2</v>
      </c>
      <c r="Z1498" s="78">
        <v>107</v>
      </c>
      <c r="AA1498" s="78">
        <v>1</v>
      </c>
      <c r="AB1498" s="78">
        <v>1</v>
      </c>
      <c r="AC1498" s="78">
        <v>-30</v>
      </c>
      <c r="AE1498" s="74" t="str">
        <f t="shared" si="519"/>
        <v>b07704039葉明茵</v>
      </c>
      <c r="AF1498" s="74">
        <f t="shared" si="520"/>
        <v>0</v>
      </c>
      <c r="AG1498" s="74">
        <f t="shared" si="528"/>
        <v>1</v>
      </c>
      <c r="AH1498" s="74">
        <f t="shared" si="521"/>
        <v>-30</v>
      </c>
      <c r="AI1498" s="74">
        <f t="shared" si="522"/>
        <v>0</v>
      </c>
      <c r="AJ1498" s="74">
        <f t="shared" si="523"/>
        <v>0</v>
      </c>
      <c r="AK1498" s="74">
        <f t="shared" si="524"/>
        <v>0</v>
      </c>
      <c r="AL1498" s="73" t="str">
        <f t="shared" si="525"/>
        <v>系</v>
      </c>
      <c r="AM1498" s="73" t="str">
        <f>IF($F1498="學生",VLOOKUP($H1498,系所名稱!$B$1:$D$122,3,FALSE),"非在校生")</f>
        <v>國企</v>
      </c>
      <c r="AN1498" s="74" t="str">
        <f t="shared" si="526"/>
        <v>國企系</v>
      </c>
      <c r="AO1498" s="74" t="str">
        <f t="shared" si="527"/>
        <v>國企系</v>
      </c>
    </row>
    <row r="1499" spans="1:44">
      <c r="A1499" s="78" t="s">
        <v>6394</v>
      </c>
      <c r="B1499" s="78" t="s">
        <v>377</v>
      </c>
      <c r="C1499" s="78" t="s">
        <v>378</v>
      </c>
      <c r="D1499" s="78" t="s">
        <v>38</v>
      </c>
      <c r="E1499" s="78" t="s">
        <v>379</v>
      </c>
      <c r="F1499" s="78" t="s">
        <v>23</v>
      </c>
      <c r="G1499" s="78" t="s">
        <v>99</v>
      </c>
      <c r="H1499" s="78" t="s">
        <v>294</v>
      </c>
      <c r="I1499" s="78" t="s">
        <v>41</v>
      </c>
      <c r="J1499" s="78">
        <v>983803555</v>
      </c>
      <c r="K1499" s="78" t="s">
        <v>380</v>
      </c>
      <c r="L1499" s="78" t="s">
        <v>28</v>
      </c>
      <c r="M1499" s="78" t="s">
        <v>30</v>
      </c>
      <c r="N1499" s="78">
        <f t="shared" si="517"/>
        <v>0</v>
      </c>
      <c r="O1499" s="78">
        <f t="shared" si="518"/>
        <v>1</v>
      </c>
      <c r="P1499" s="78" t="s">
        <v>29</v>
      </c>
      <c r="Q1499" s="78"/>
      <c r="R1499" s="78" t="s">
        <v>6890</v>
      </c>
      <c r="S1499" s="78" t="s">
        <v>297</v>
      </c>
      <c r="T1499" s="78" t="s">
        <v>382</v>
      </c>
      <c r="U1499" s="78">
        <v>6</v>
      </c>
      <c r="V1499" s="78" t="s">
        <v>7058</v>
      </c>
      <c r="W1499" s="78" t="s">
        <v>7057</v>
      </c>
      <c r="X1499" s="25" t="s">
        <v>7187</v>
      </c>
      <c r="Y1499" s="78">
        <v>2</v>
      </c>
      <c r="Z1499" s="78">
        <v>107</v>
      </c>
      <c r="AA1499" s="78">
        <v>1</v>
      </c>
      <c r="AB1499" s="78">
        <v>1</v>
      </c>
      <c r="AC1499" s="78">
        <v>10</v>
      </c>
      <c r="AD1499" s="78" t="s">
        <v>30</v>
      </c>
      <c r="AE1499" s="74" t="str">
        <f t="shared" si="519"/>
        <v>b05207038周承宏</v>
      </c>
      <c r="AF1499" s="74">
        <f t="shared" si="520"/>
        <v>0</v>
      </c>
      <c r="AG1499" s="74">
        <f t="shared" si="528"/>
        <v>1</v>
      </c>
      <c r="AH1499" s="74">
        <f t="shared" ref="AH1499" si="529">IF(R1499="志工",AC1499*2,IF(AG1499=1,AC1499,0))</f>
        <v>10</v>
      </c>
      <c r="AI1499" s="74">
        <f t="shared" ref="AI1499" si="530">IF(AB1499=1,IF(AF1499=1,1,0),0)</f>
        <v>0</v>
      </c>
      <c r="AJ1499" s="74">
        <f t="shared" ref="AJ1499" si="531">IF(R1499="現場報名",1,0)</f>
        <v>0</v>
      </c>
      <c r="AK1499" s="74">
        <f t="shared" ref="AK1499" si="532">IF(R1499="志工",1,0)</f>
        <v>0</v>
      </c>
      <c r="AL1499" s="73" t="str">
        <f t="shared" si="525"/>
        <v>系</v>
      </c>
      <c r="AM1499" s="73" t="str">
        <f>IF($F1499="學生",VLOOKUP($H1499,系所名稱!$B$1:$D$122,3,FALSE),"非在校生")</f>
        <v>其他</v>
      </c>
      <c r="AN1499" s="74" t="str">
        <f t="shared" si="526"/>
        <v>其他系所</v>
      </c>
      <c r="AO1499" s="74" t="str">
        <f t="shared" si="527"/>
        <v>其他系所</v>
      </c>
    </row>
    <row r="1500" spans="1:44">
      <c r="A1500" s="78" t="s">
        <v>6891</v>
      </c>
      <c r="B1500" s="78" t="s">
        <v>5891</v>
      </c>
      <c r="C1500" s="78" t="s">
        <v>5892</v>
      </c>
      <c r="D1500" s="78" t="s">
        <v>38</v>
      </c>
      <c r="E1500" s="78" t="s">
        <v>519</v>
      </c>
      <c r="F1500" s="78" t="s">
        <v>23</v>
      </c>
      <c r="G1500" s="78" t="s">
        <v>24</v>
      </c>
      <c r="H1500" s="78" t="s">
        <v>76</v>
      </c>
      <c r="I1500" s="78" t="s">
        <v>41</v>
      </c>
      <c r="J1500" s="78">
        <v>916661040</v>
      </c>
      <c r="K1500" s="78" t="s">
        <v>5893</v>
      </c>
      <c r="L1500" s="78" t="s">
        <v>28</v>
      </c>
      <c r="M1500" s="78" t="s">
        <v>30</v>
      </c>
      <c r="N1500" s="78">
        <f t="shared" si="517"/>
        <v>0</v>
      </c>
      <c r="O1500" s="78">
        <f t="shared" si="518"/>
        <v>1</v>
      </c>
      <c r="P1500" s="78" t="s">
        <v>29</v>
      </c>
      <c r="Q1500" s="78"/>
      <c r="R1500" s="78" t="s">
        <v>6890</v>
      </c>
      <c r="S1500" s="78" t="s">
        <v>390</v>
      </c>
      <c r="T1500" s="78" t="s">
        <v>5894</v>
      </c>
      <c r="U1500" s="78">
        <v>6</v>
      </c>
      <c r="V1500" s="78" t="s">
        <v>7058</v>
      </c>
      <c r="W1500" s="78" t="s">
        <v>7057</v>
      </c>
      <c r="X1500" s="25" t="s">
        <v>7187</v>
      </c>
      <c r="Y1500" s="78">
        <v>2</v>
      </c>
      <c r="Z1500" s="78">
        <v>107</v>
      </c>
      <c r="AA1500" s="78">
        <v>1</v>
      </c>
      <c r="AB1500" s="78">
        <v>1</v>
      </c>
      <c r="AC1500" s="78">
        <v>10</v>
      </c>
      <c r="AD1500" s="78" t="s">
        <v>6892</v>
      </c>
      <c r="AE1500" s="74" t="str">
        <f t="shared" si="519"/>
        <v>b04702081張仕霖</v>
      </c>
      <c r="AF1500" s="74">
        <f t="shared" si="520"/>
        <v>0</v>
      </c>
      <c r="AG1500" s="74">
        <f t="shared" si="528"/>
        <v>1</v>
      </c>
      <c r="AH1500" s="74">
        <f t="shared" ref="AH1500:AH1560" si="533">IF(R1500="志工",AC1500*2,IF(AG1500=1,AC1500,0))</f>
        <v>10</v>
      </c>
      <c r="AI1500" s="74">
        <f t="shared" ref="AI1500:AI1560" si="534">IF(AB1500=1,IF(AF1500=1,1,0),0)</f>
        <v>0</v>
      </c>
      <c r="AJ1500" s="74">
        <f t="shared" ref="AJ1500:AJ1560" si="535">IF(R1500="現場報名",1,0)</f>
        <v>0</v>
      </c>
      <c r="AK1500" s="74">
        <f t="shared" ref="AK1500:AK1560" si="536">IF(R1500="志工",1,0)</f>
        <v>0</v>
      </c>
      <c r="AL1500" s="73" t="str">
        <f t="shared" si="525"/>
        <v>系</v>
      </c>
      <c r="AM1500" s="73" t="str">
        <f>IF($F1500="學生",VLOOKUP($H1500,系所名稱!$B$1:$D$122,3,FALSE),"非在校生")</f>
        <v>會計</v>
      </c>
      <c r="AN1500" s="74" t="str">
        <f t="shared" si="526"/>
        <v>會計系</v>
      </c>
      <c r="AO1500" s="74" t="str">
        <f t="shared" si="527"/>
        <v>會計系</v>
      </c>
    </row>
    <row r="1501" spans="1:44">
      <c r="A1501" s="78" t="s">
        <v>6893</v>
      </c>
      <c r="B1501" s="78" t="s">
        <v>780</v>
      </c>
      <c r="C1501" s="78" t="s">
        <v>781</v>
      </c>
      <c r="D1501" s="78" t="s">
        <v>21</v>
      </c>
      <c r="E1501" s="78" t="s">
        <v>782</v>
      </c>
      <c r="F1501" s="78" t="s">
        <v>23</v>
      </c>
      <c r="G1501" s="78" t="s">
        <v>24</v>
      </c>
      <c r="H1501" s="78" t="s">
        <v>25</v>
      </c>
      <c r="I1501" s="78" t="s">
        <v>50</v>
      </c>
      <c r="J1501" s="78">
        <v>910860568</v>
      </c>
      <c r="K1501" s="78" t="s">
        <v>783</v>
      </c>
      <c r="L1501" s="78" t="s">
        <v>28</v>
      </c>
      <c r="M1501" s="78" t="s">
        <v>30</v>
      </c>
      <c r="N1501" s="78">
        <f t="shared" si="517"/>
        <v>1</v>
      </c>
      <c r="O1501" s="78">
        <f t="shared" si="518"/>
        <v>0</v>
      </c>
      <c r="P1501" s="78" t="s">
        <v>30</v>
      </c>
      <c r="Q1501" s="78"/>
      <c r="R1501" s="78" t="s">
        <v>6894</v>
      </c>
      <c r="S1501" s="78" t="s">
        <v>6895</v>
      </c>
      <c r="T1501" s="78" t="s">
        <v>785</v>
      </c>
      <c r="U1501" s="78">
        <v>6</v>
      </c>
      <c r="V1501" s="78" t="s">
        <v>7058</v>
      </c>
      <c r="W1501" s="78" t="s">
        <v>7057</v>
      </c>
      <c r="X1501" s="25" t="s">
        <v>7187</v>
      </c>
      <c r="Y1501" s="78">
        <v>2</v>
      </c>
      <c r="Z1501" s="78">
        <v>107</v>
      </c>
      <c r="AA1501" s="78">
        <v>1</v>
      </c>
      <c r="AB1501" s="78">
        <v>1</v>
      </c>
      <c r="AC1501" s="78">
        <v>10</v>
      </c>
      <c r="AD1501" s="78" t="s">
        <v>29</v>
      </c>
      <c r="AE1501" s="74" t="str">
        <f t="shared" si="519"/>
        <v>r05741076李佳蓁</v>
      </c>
      <c r="AF1501" s="74">
        <f t="shared" si="520"/>
        <v>1</v>
      </c>
      <c r="AG1501" s="74">
        <f t="shared" si="528"/>
        <v>0</v>
      </c>
      <c r="AH1501" s="74">
        <f t="shared" si="533"/>
        <v>0</v>
      </c>
      <c r="AI1501" s="74">
        <f t="shared" si="534"/>
        <v>1</v>
      </c>
      <c r="AJ1501" s="74">
        <f t="shared" si="535"/>
        <v>0</v>
      </c>
      <c r="AK1501" s="74">
        <f t="shared" si="536"/>
        <v>0</v>
      </c>
      <c r="AL1501" s="73" t="str">
        <f t="shared" si="525"/>
        <v>所</v>
      </c>
      <c r="AM1501" s="73" t="str">
        <f>IF($F1501="學生",VLOOKUP($H1501,系所名稱!$B$1:$D$122,3,FALSE),"非在校生")</f>
        <v>商研</v>
      </c>
      <c r="AN1501" s="74" t="str">
        <f t="shared" si="526"/>
        <v>商研所</v>
      </c>
      <c r="AO1501" s="74" t="str">
        <f t="shared" si="527"/>
        <v>商研所</v>
      </c>
    </row>
    <row r="1502" spans="1:44">
      <c r="A1502" s="78" t="s">
        <v>6896</v>
      </c>
      <c r="B1502" s="78" t="s">
        <v>6897</v>
      </c>
      <c r="C1502" s="78" t="s">
        <v>6898</v>
      </c>
      <c r="D1502" s="78" t="s">
        <v>21</v>
      </c>
      <c r="E1502" s="78" t="s">
        <v>6899</v>
      </c>
      <c r="F1502" s="78" t="s">
        <v>23</v>
      </c>
      <c r="G1502" s="78" t="s">
        <v>137</v>
      </c>
      <c r="H1502" s="78" t="s">
        <v>3397</v>
      </c>
      <c r="I1502" s="78" t="s">
        <v>41</v>
      </c>
      <c r="J1502" s="78">
        <v>222135881</v>
      </c>
      <c r="K1502" s="78" t="s">
        <v>6900</v>
      </c>
      <c r="L1502" s="78" t="s">
        <v>28</v>
      </c>
      <c r="M1502" s="78" t="s">
        <v>30</v>
      </c>
      <c r="N1502" s="78">
        <f t="shared" si="517"/>
        <v>1</v>
      </c>
      <c r="O1502" s="78">
        <f t="shared" si="518"/>
        <v>0</v>
      </c>
      <c r="P1502" s="78" t="s">
        <v>30</v>
      </c>
      <c r="Q1502" s="78"/>
      <c r="R1502" s="78" t="s">
        <v>6901</v>
      </c>
      <c r="S1502" s="78" t="s">
        <v>6902</v>
      </c>
      <c r="T1502" s="78" t="s">
        <v>6903</v>
      </c>
      <c r="U1502" s="78">
        <v>6</v>
      </c>
      <c r="V1502" s="78" t="s">
        <v>7058</v>
      </c>
      <c r="W1502" s="78" t="s">
        <v>7057</v>
      </c>
      <c r="X1502" s="25" t="s">
        <v>7187</v>
      </c>
      <c r="Y1502" s="78">
        <v>2</v>
      </c>
      <c r="Z1502" s="78">
        <v>107</v>
      </c>
      <c r="AA1502" s="78">
        <v>1</v>
      </c>
      <c r="AB1502" s="78">
        <v>1</v>
      </c>
      <c r="AC1502" s="78">
        <v>10</v>
      </c>
      <c r="AD1502" s="78" t="s">
        <v>2783</v>
      </c>
      <c r="AE1502" s="74" t="str">
        <f t="shared" si="519"/>
        <v>b04302147鄭雅倩</v>
      </c>
      <c r="AF1502" s="74">
        <f t="shared" si="520"/>
        <v>1</v>
      </c>
      <c r="AG1502" s="74">
        <f t="shared" si="528"/>
        <v>0</v>
      </c>
      <c r="AH1502" s="74">
        <f t="shared" si="533"/>
        <v>0</v>
      </c>
      <c r="AI1502" s="74">
        <f t="shared" si="534"/>
        <v>1</v>
      </c>
      <c r="AJ1502" s="74">
        <f t="shared" si="535"/>
        <v>0</v>
      </c>
      <c r="AK1502" s="74">
        <f t="shared" si="536"/>
        <v>0</v>
      </c>
      <c r="AL1502" s="73" t="str">
        <f t="shared" si="525"/>
        <v>系</v>
      </c>
      <c r="AM1502" s="73" t="str">
        <f>IF($F1502="學生",VLOOKUP($H1502,系所名稱!$B$1:$D$122,3,FALSE),"非在校生")</f>
        <v>其他</v>
      </c>
      <c r="AN1502" s="74" t="str">
        <f t="shared" si="526"/>
        <v>其他系所</v>
      </c>
      <c r="AO1502" s="74" t="str">
        <f t="shared" si="527"/>
        <v>其他系所</v>
      </c>
    </row>
    <row r="1503" spans="1:44">
      <c r="A1503" s="78" t="s">
        <v>6904</v>
      </c>
      <c r="B1503" s="78" t="s">
        <v>3941</v>
      </c>
      <c r="C1503" s="78" t="s">
        <v>3942</v>
      </c>
      <c r="D1503" s="78" t="s">
        <v>21</v>
      </c>
      <c r="E1503" s="78" t="s">
        <v>3943</v>
      </c>
      <c r="F1503" s="78" t="s">
        <v>23</v>
      </c>
      <c r="G1503" s="78" t="s">
        <v>24</v>
      </c>
      <c r="H1503" s="78" t="s">
        <v>257</v>
      </c>
      <c r="I1503" s="78" t="s">
        <v>50</v>
      </c>
      <c r="J1503" s="78">
        <v>986582685</v>
      </c>
      <c r="K1503" s="78" t="s">
        <v>3944</v>
      </c>
      <c r="L1503" s="78" t="s">
        <v>28</v>
      </c>
      <c r="M1503" s="78" t="s">
        <v>29</v>
      </c>
      <c r="N1503" s="78">
        <f t="shared" si="517"/>
        <v>0</v>
      </c>
      <c r="O1503" s="78">
        <f t="shared" si="518"/>
        <v>1</v>
      </c>
      <c r="P1503" s="78" t="s">
        <v>29</v>
      </c>
      <c r="Q1503" s="78"/>
      <c r="R1503" s="78" t="s">
        <v>6901</v>
      </c>
      <c r="S1503" s="78" t="s">
        <v>738</v>
      </c>
      <c r="T1503" s="78" t="s">
        <v>3946</v>
      </c>
      <c r="U1503" s="78">
        <v>6</v>
      </c>
      <c r="V1503" s="78" t="s">
        <v>7058</v>
      </c>
      <c r="W1503" s="78" t="s">
        <v>7057</v>
      </c>
      <c r="X1503" s="25" t="s">
        <v>7187</v>
      </c>
      <c r="Y1503" s="78">
        <v>2</v>
      </c>
      <c r="Z1503" s="78">
        <v>107</v>
      </c>
      <c r="AA1503" s="78">
        <v>1</v>
      </c>
      <c r="AB1503" s="78">
        <v>1</v>
      </c>
      <c r="AC1503" s="78">
        <v>10</v>
      </c>
      <c r="AD1503" s="78" t="s">
        <v>3947</v>
      </c>
      <c r="AE1503" s="74" t="str">
        <f t="shared" si="519"/>
        <v>r07723081李嘉軒</v>
      </c>
      <c r="AF1503" s="74">
        <f t="shared" si="520"/>
        <v>0</v>
      </c>
      <c r="AG1503" s="74">
        <f t="shared" si="528"/>
        <v>1</v>
      </c>
      <c r="AH1503" s="74">
        <f t="shared" si="533"/>
        <v>10</v>
      </c>
      <c r="AI1503" s="74">
        <f t="shared" si="534"/>
        <v>0</v>
      </c>
      <c r="AJ1503" s="74">
        <f t="shared" si="535"/>
        <v>0</v>
      </c>
      <c r="AK1503" s="74">
        <f t="shared" si="536"/>
        <v>0</v>
      </c>
      <c r="AL1503" s="73" t="str">
        <f t="shared" si="525"/>
        <v>所</v>
      </c>
      <c r="AM1503" s="73" t="str">
        <f>IF($F1503="學生",VLOOKUP($H1503,系所名稱!$B$1:$D$122,3,FALSE),"非在校生")</f>
        <v>財金</v>
      </c>
      <c r="AN1503" s="74" t="str">
        <f t="shared" si="526"/>
        <v>財金所</v>
      </c>
      <c r="AO1503" s="74" t="str">
        <f t="shared" si="527"/>
        <v>財金所</v>
      </c>
    </row>
    <row r="1504" spans="1:44">
      <c r="A1504" s="78" t="s">
        <v>6905</v>
      </c>
      <c r="B1504" s="78" t="s">
        <v>2441</v>
      </c>
      <c r="C1504" s="78" t="s">
        <v>2442</v>
      </c>
      <c r="D1504" s="78" t="s">
        <v>21</v>
      </c>
      <c r="E1504" s="78" t="s">
        <v>2443</v>
      </c>
      <c r="F1504" s="78" t="s">
        <v>23</v>
      </c>
      <c r="G1504" s="78" t="s">
        <v>24</v>
      </c>
      <c r="H1504" s="78" t="s">
        <v>257</v>
      </c>
      <c r="I1504" s="78" t="s">
        <v>41</v>
      </c>
      <c r="J1504" s="78">
        <v>975686915</v>
      </c>
      <c r="K1504" s="78" t="s">
        <v>2444</v>
      </c>
      <c r="L1504" s="78" t="s">
        <v>28</v>
      </c>
      <c r="M1504" s="78" t="s">
        <v>30</v>
      </c>
      <c r="N1504" s="78">
        <f t="shared" si="517"/>
        <v>0</v>
      </c>
      <c r="O1504" s="78">
        <f t="shared" si="518"/>
        <v>1</v>
      </c>
      <c r="P1504" s="78" t="s">
        <v>29</v>
      </c>
      <c r="Q1504" s="78"/>
      <c r="R1504" s="78" t="s">
        <v>6901</v>
      </c>
      <c r="S1504" s="78" t="s">
        <v>5041</v>
      </c>
      <c r="T1504" s="78" t="s">
        <v>2446</v>
      </c>
      <c r="U1504" s="78">
        <v>6</v>
      </c>
      <c r="V1504" s="78" t="s">
        <v>7058</v>
      </c>
      <c r="W1504" s="78" t="s">
        <v>7057</v>
      </c>
      <c r="X1504" s="25" t="s">
        <v>7187</v>
      </c>
      <c r="Y1504" s="78">
        <v>2</v>
      </c>
      <c r="Z1504" s="78">
        <v>107</v>
      </c>
      <c r="AA1504" s="78">
        <v>1</v>
      </c>
      <c r="AB1504" s="78">
        <v>1</v>
      </c>
      <c r="AC1504" s="78">
        <v>10</v>
      </c>
      <c r="AD1504" s="78" t="s">
        <v>30</v>
      </c>
      <c r="AE1504" s="74" t="str">
        <f t="shared" si="519"/>
        <v>b06703007方婕薰</v>
      </c>
      <c r="AF1504" s="74">
        <f t="shared" si="520"/>
        <v>0</v>
      </c>
      <c r="AG1504" s="74">
        <f t="shared" si="528"/>
        <v>1</v>
      </c>
      <c r="AH1504" s="74">
        <f t="shared" si="533"/>
        <v>10</v>
      </c>
      <c r="AI1504" s="74">
        <f t="shared" si="534"/>
        <v>0</v>
      </c>
      <c r="AJ1504" s="74">
        <f t="shared" si="535"/>
        <v>0</v>
      </c>
      <c r="AK1504" s="74">
        <f t="shared" si="536"/>
        <v>0</v>
      </c>
      <c r="AL1504" s="73" t="str">
        <f t="shared" si="525"/>
        <v>系</v>
      </c>
      <c r="AM1504" s="73" t="str">
        <f>IF($F1504="學生",VLOOKUP($H1504,系所名稱!$B$1:$D$122,3,FALSE),"非在校生")</f>
        <v>財金</v>
      </c>
      <c r="AN1504" s="74" t="str">
        <f t="shared" si="526"/>
        <v>財金系</v>
      </c>
      <c r="AO1504" s="74" t="str">
        <f t="shared" si="527"/>
        <v>財金系</v>
      </c>
    </row>
    <row r="1505" spans="1:41">
      <c r="A1505" s="78" t="s">
        <v>6905</v>
      </c>
      <c r="B1505" s="78" t="s">
        <v>4044</v>
      </c>
      <c r="C1505" s="78" t="s">
        <v>4045</v>
      </c>
      <c r="D1505" s="78" t="s">
        <v>21</v>
      </c>
      <c r="E1505" s="78" t="s">
        <v>4046</v>
      </c>
      <c r="F1505" s="78" t="s">
        <v>23</v>
      </c>
      <c r="G1505" s="78" t="s">
        <v>24</v>
      </c>
      <c r="H1505" s="78" t="s">
        <v>257</v>
      </c>
      <c r="I1505" s="78" t="s">
        <v>41</v>
      </c>
      <c r="J1505" s="78">
        <v>987252310</v>
      </c>
      <c r="K1505" s="78" t="s">
        <v>4047</v>
      </c>
      <c r="L1505" s="78" t="s">
        <v>28</v>
      </c>
      <c r="M1505" s="78" t="s">
        <v>30</v>
      </c>
      <c r="N1505" s="78">
        <f t="shared" si="517"/>
        <v>0</v>
      </c>
      <c r="O1505" s="78">
        <f t="shared" si="518"/>
        <v>1</v>
      </c>
      <c r="P1505" s="78" t="s">
        <v>29</v>
      </c>
      <c r="Q1505" s="78"/>
      <c r="R1505" s="78" t="s">
        <v>6901</v>
      </c>
      <c r="S1505" s="78" t="s">
        <v>5428</v>
      </c>
      <c r="T1505" s="78" t="s">
        <v>4049</v>
      </c>
      <c r="U1505" s="78">
        <v>6</v>
      </c>
      <c r="V1505" s="78" t="s">
        <v>7058</v>
      </c>
      <c r="W1505" s="78" t="s">
        <v>7057</v>
      </c>
      <c r="X1505" s="25" t="s">
        <v>7187</v>
      </c>
      <c r="Y1505" s="78">
        <v>2</v>
      </c>
      <c r="Z1505" s="78">
        <v>107</v>
      </c>
      <c r="AA1505" s="78">
        <v>1</v>
      </c>
      <c r="AB1505" s="78">
        <v>1</v>
      </c>
      <c r="AC1505" s="78">
        <v>10</v>
      </c>
      <c r="AD1505" s="78" t="s">
        <v>30</v>
      </c>
      <c r="AE1505" s="74" t="str">
        <f t="shared" si="519"/>
        <v>b06703097梁品萱</v>
      </c>
      <c r="AF1505" s="74">
        <f t="shared" si="520"/>
        <v>0</v>
      </c>
      <c r="AG1505" s="74">
        <f t="shared" si="528"/>
        <v>1</v>
      </c>
      <c r="AH1505" s="74">
        <f t="shared" si="533"/>
        <v>10</v>
      </c>
      <c r="AI1505" s="74">
        <f t="shared" si="534"/>
        <v>0</v>
      </c>
      <c r="AJ1505" s="74">
        <f t="shared" si="535"/>
        <v>0</v>
      </c>
      <c r="AK1505" s="74">
        <f t="shared" si="536"/>
        <v>0</v>
      </c>
      <c r="AL1505" s="73" t="str">
        <f t="shared" si="525"/>
        <v>系</v>
      </c>
      <c r="AM1505" s="73" t="str">
        <f>IF($F1505="學生",VLOOKUP($H1505,系所名稱!$B$1:$D$122,3,FALSE),"非在校生")</f>
        <v>財金</v>
      </c>
      <c r="AN1505" s="74" t="str">
        <f t="shared" si="526"/>
        <v>財金系</v>
      </c>
      <c r="AO1505" s="74" t="str">
        <f t="shared" si="527"/>
        <v>財金系</v>
      </c>
    </row>
    <row r="1506" spans="1:41">
      <c r="A1506" s="78" t="s">
        <v>6906</v>
      </c>
      <c r="B1506" s="78" t="s">
        <v>1751</v>
      </c>
      <c r="C1506" s="78" t="s">
        <v>1752</v>
      </c>
      <c r="D1506" s="78" t="s">
        <v>21</v>
      </c>
      <c r="E1506" s="78" t="s">
        <v>1753</v>
      </c>
      <c r="F1506" s="78" t="s">
        <v>23</v>
      </c>
      <c r="G1506" s="78" t="s">
        <v>24</v>
      </c>
      <c r="H1506" s="78" t="s">
        <v>40</v>
      </c>
      <c r="I1506" s="78" t="s">
        <v>50</v>
      </c>
      <c r="J1506" s="78">
        <v>910194409</v>
      </c>
      <c r="K1506" s="78" t="s">
        <v>1754</v>
      </c>
      <c r="L1506" s="78" t="s">
        <v>28</v>
      </c>
      <c r="M1506" s="78" t="s">
        <v>30</v>
      </c>
      <c r="N1506" s="78">
        <f t="shared" si="517"/>
        <v>0</v>
      </c>
      <c r="O1506" s="78">
        <f t="shared" si="518"/>
        <v>1</v>
      </c>
      <c r="P1506" s="78" t="s">
        <v>29</v>
      </c>
      <c r="Q1506" s="78"/>
      <c r="R1506" s="78" t="s">
        <v>296</v>
      </c>
      <c r="S1506" s="78" t="s">
        <v>6406</v>
      </c>
      <c r="T1506" s="78" t="s">
        <v>1755</v>
      </c>
      <c r="U1506" s="78">
        <v>6</v>
      </c>
      <c r="V1506" s="78" t="s">
        <v>7058</v>
      </c>
      <c r="W1506" s="78" t="s">
        <v>7057</v>
      </c>
      <c r="X1506" s="25" t="s">
        <v>7187</v>
      </c>
      <c r="Y1506" s="78">
        <v>2</v>
      </c>
      <c r="Z1506" s="78">
        <v>107</v>
      </c>
      <c r="AA1506" s="78">
        <v>1</v>
      </c>
      <c r="AB1506" s="78">
        <v>1</v>
      </c>
      <c r="AC1506" s="78">
        <v>10</v>
      </c>
      <c r="AD1506" s="78" t="s">
        <v>29</v>
      </c>
      <c r="AE1506" s="74" t="str">
        <f t="shared" si="519"/>
        <v>r07724044潘君亭</v>
      </c>
      <c r="AF1506" s="74">
        <f t="shared" si="520"/>
        <v>0</v>
      </c>
      <c r="AG1506" s="74">
        <f t="shared" si="528"/>
        <v>1</v>
      </c>
      <c r="AH1506" s="74">
        <f t="shared" si="533"/>
        <v>10</v>
      </c>
      <c r="AI1506" s="74">
        <f t="shared" si="534"/>
        <v>0</v>
      </c>
      <c r="AJ1506" s="74">
        <f t="shared" si="535"/>
        <v>0</v>
      </c>
      <c r="AK1506" s="74">
        <f t="shared" si="536"/>
        <v>0</v>
      </c>
      <c r="AL1506" s="73" t="str">
        <f t="shared" si="525"/>
        <v>所</v>
      </c>
      <c r="AM1506" s="73" t="str">
        <f>IF($F1506="學生",VLOOKUP($H1506,系所名稱!$B$1:$D$122,3,FALSE),"非在校生")</f>
        <v>國企</v>
      </c>
      <c r="AN1506" s="74" t="str">
        <f t="shared" si="526"/>
        <v>國企所</v>
      </c>
      <c r="AO1506" s="74" t="str">
        <f t="shared" si="527"/>
        <v>國企所</v>
      </c>
    </row>
    <row r="1507" spans="1:41">
      <c r="A1507" s="78" t="s">
        <v>6907</v>
      </c>
      <c r="B1507" s="78" t="s">
        <v>6409</v>
      </c>
      <c r="C1507" s="78" t="s">
        <v>6410</v>
      </c>
      <c r="D1507" s="78" t="s">
        <v>21</v>
      </c>
      <c r="E1507" s="78" t="s">
        <v>1281</v>
      </c>
      <c r="F1507" s="78" t="s">
        <v>23</v>
      </c>
      <c r="G1507" s="78" t="s">
        <v>67</v>
      </c>
      <c r="H1507" s="78" t="s">
        <v>1359</v>
      </c>
      <c r="I1507" s="78" t="s">
        <v>41</v>
      </c>
      <c r="J1507" s="78">
        <v>963939840</v>
      </c>
      <c r="K1507" s="78" t="s">
        <v>6411</v>
      </c>
      <c r="L1507" s="78" t="s">
        <v>28</v>
      </c>
      <c r="M1507" s="78" t="s">
        <v>30</v>
      </c>
      <c r="N1507" s="78">
        <f t="shared" si="517"/>
        <v>1</v>
      </c>
      <c r="O1507" s="78">
        <f t="shared" si="518"/>
        <v>0</v>
      </c>
      <c r="P1507" s="78" t="s">
        <v>30</v>
      </c>
      <c r="Q1507" s="78"/>
      <c r="R1507" s="78" t="s">
        <v>296</v>
      </c>
      <c r="S1507" s="78" t="s">
        <v>2599</v>
      </c>
      <c r="T1507" s="78" t="s">
        <v>6412</v>
      </c>
      <c r="U1507" s="78">
        <v>6</v>
      </c>
      <c r="V1507" s="78" t="s">
        <v>7058</v>
      </c>
      <c r="W1507" s="78" t="s">
        <v>7057</v>
      </c>
      <c r="X1507" s="25" t="s">
        <v>7187</v>
      </c>
      <c r="Y1507" s="78">
        <v>2</v>
      </c>
      <c r="Z1507" s="78">
        <v>107</v>
      </c>
      <c r="AA1507" s="78">
        <v>1</v>
      </c>
      <c r="AB1507" s="78">
        <v>1</v>
      </c>
      <c r="AC1507" s="78">
        <v>10</v>
      </c>
      <c r="AD1507" s="78" t="s">
        <v>30</v>
      </c>
      <c r="AE1507" s="74" t="str">
        <f t="shared" si="519"/>
        <v>b04605041曾?涵</v>
      </c>
      <c r="AF1507" s="74">
        <f t="shared" si="520"/>
        <v>1</v>
      </c>
      <c r="AG1507" s="74">
        <f t="shared" si="528"/>
        <v>0</v>
      </c>
      <c r="AH1507" s="74">
        <f t="shared" si="533"/>
        <v>0</v>
      </c>
      <c r="AI1507" s="74">
        <f t="shared" si="534"/>
        <v>1</v>
      </c>
      <c r="AJ1507" s="74">
        <f t="shared" si="535"/>
        <v>0</v>
      </c>
      <c r="AK1507" s="74">
        <f t="shared" si="536"/>
        <v>0</v>
      </c>
      <c r="AL1507" s="73" t="str">
        <f t="shared" si="525"/>
        <v>系</v>
      </c>
      <c r="AM1507" s="73" t="str">
        <f>IF($F1507="學生",VLOOKUP($H1507,系所名稱!$B$1:$D$122,3,FALSE),"非在校生")</f>
        <v>其他</v>
      </c>
      <c r="AN1507" s="74" t="str">
        <f t="shared" si="526"/>
        <v>其他系所</v>
      </c>
      <c r="AO1507" s="74" t="str">
        <f t="shared" si="527"/>
        <v>其他系所</v>
      </c>
    </row>
    <row r="1508" spans="1:41">
      <c r="A1508" s="78" t="s">
        <v>6908</v>
      </c>
      <c r="B1508" s="78" t="s">
        <v>747</v>
      </c>
      <c r="C1508" s="78" t="s">
        <v>748</v>
      </c>
      <c r="D1508" s="78" t="s">
        <v>38</v>
      </c>
      <c r="E1508" s="78" t="s">
        <v>749</v>
      </c>
      <c r="F1508" s="78" t="s">
        <v>23</v>
      </c>
      <c r="G1508" s="78" t="s">
        <v>24</v>
      </c>
      <c r="H1508" s="78" t="s">
        <v>76</v>
      </c>
      <c r="I1508" s="78" t="s">
        <v>41</v>
      </c>
      <c r="J1508" s="78">
        <v>974336958</v>
      </c>
      <c r="K1508" s="78" t="s">
        <v>750</v>
      </c>
      <c r="L1508" s="78" t="s">
        <v>28</v>
      </c>
      <c r="M1508" s="78" t="s">
        <v>30</v>
      </c>
      <c r="N1508" s="78">
        <f t="shared" si="517"/>
        <v>0</v>
      </c>
      <c r="O1508" s="78">
        <f t="shared" si="518"/>
        <v>1</v>
      </c>
      <c r="P1508" s="78" t="s">
        <v>29</v>
      </c>
      <c r="Q1508" s="78"/>
      <c r="R1508" s="78" t="s">
        <v>296</v>
      </c>
      <c r="S1508" s="78" t="s">
        <v>751</v>
      </c>
      <c r="T1508" s="78" t="s">
        <v>752</v>
      </c>
      <c r="U1508" s="78">
        <v>6</v>
      </c>
      <c r="V1508" s="78" t="s">
        <v>7058</v>
      </c>
      <c r="W1508" s="78" t="s">
        <v>7057</v>
      </c>
      <c r="X1508" s="25" t="s">
        <v>7187</v>
      </c>
      <c r="Y1508" s="78">
        <v>2</v>
      </c>
      <c r="Z1508" s="78">
        <v>107</v>
      </c>
      <c r="AA1508" s="78">
        <v>1</v>
      </c>
      <c r="AB1508" s="78">
        <v>1</v>
      </c>
      <c r="AC1508" s="78">
        <v>10</v>
      </c>
      <c r="AD1508" s="78" t="s">
        <v>29</v>
      </c>
      <c r="AE1508" s="74" t="str">
        <f t="shared" si="519"/>
        <v>b05702031盧繹安</v>
      </c>
      <c r="AF1508" s="74">
        <f t="shared" si="520"/>
        <v>0</v>
      </c>
      <c r="AG1508" s="74">
        <f t="shared" si="528"/>
        <v>1</v>
      </c>
      <c r="AH1508" s="74">
        <f t="shared" si="533"/>
        <v>10</v>
      </c>
      <c r="AI1508" s="74">
        <f t="shared" si="534"/>
        <v>0</v>
      </c>
      <c r="AJ1508" s="74">
        <f t="shared" si="535"/>
        <v>0</v>
      </c>
      <c r="AK1508" s="74">
        <f t="shared" si="536"/>
        <v>0</v>
      </c>
      <c r="AL1508" s="73" t="str">
        <f t="shared" si="525"/>
        <v>系</v>
      </c>
      <c r="AM1508" s="73" t="str">
        <f>IF($F1508="學生",VLOOKUP($H1508,系所名稱!$B$1:$D$122,3,FALSE),"非在校生")</f>
        <v>會計</v>
      </c>
      <c r="AN1508" s="74" t="str">
        <f t="shared" si="526"/>
        <v>會計系</v>
      </c>
      <c r="AO1508" s="74" t="str">
        <f t="shared" si="527"/>
        <v>會計系</v>
      </c>
    </row>
    <row r="1509" spans="1:41">
      <c r="A1509" s="78" t="s">
        <v>6909</v>
      </c>
      <c r="B1509" s="78" t="s">
        <v>1356</v>
      </c>
      <c r="C1509" s="78" t="s">
        <v>1357</v>
      </c>
      <c r="D1509" s="78" t="s">
        <v>21</v>
      </c>
      <c r="E1509" s="78" t="s">
        <v>1358</v>
      </c>
      <c r="F1509" s="78" t="s">
        <v>23</v>
      </c>
      <c r="G1509" s="78" t="s">
        <v>67</v>
      </c>
      <c r="H1509" s="78" t="s">
        <v>1359</v>
      </c>
      <c r="I1509" s="78" t="s">
        <v>41</v>
      </c>
      <c r="J1509" s="78">
        <v>983477641</v>
      </c>
      <c r="K1509" s="78" t="s">
        <v>1360</v>
      </c>
      <c r="L1509" s="78" t="s">
        <v>28</v>
      </c>
      <c r="M1509" s="78" t="s">
        <v>30</v>
      </c>
      <c r="N1509" s="78">
        <f t="shared" si="517"/>
        <v>0</v>
      </c>
      <c r="O1509" s="78">
        <f t="shared" si="518"/>
        <v>1</v>
      </c>
      <c r="P1509" s="78" t="s">
        <v>29</v>
      </c>
      <c r="Q1509" s="78"/>
      <c r="R1509" s="78" t="s">
        <v>296</v>
      </c>
      <c r="S1509" s="78" t="s">
        <v>2780</v>
      </c>
      <c r="T1509" s="78" t="s">
        <v>1362</v>
      </c>
      <c r="U1509" s="78">
        <v>6</v>
      </c>
      <c r="V1509" s="78" t="s">
        <v>7058</v>
      </c>
      <c r="W1509" s="78" t="s">
        <v>7057</v>
      </c>
      <c r="X1509" s="25" t="s">
        <v>7187</v>
      </c>
      <c r="Y1509" s="78">
        <v>2</v>
      </c>
      <c r="Z1509" s="78">
        <v>107</v>
      </c>
      <c r="AA1509" s="78">
        <v>1</v>
      </c>
      <c r="AB1509" s="78">
        <v>1</v>
      </c>
      <c r="AC1509" s="78">
        <v>10</v>
      </c>
      <c r="AD1509" s="78" t="s">
        <v>6910</v>
      </c>
      <c r="AE1509" s="74" t="str">
        <f t="shared" si="519"/>
        <v>b04605084朱嘉賢</v>
      </c>
      <c r="AF1509" s="74">
        <f t="shared" si="520"/>
        <v>0</v>
      </c>
      <c r="AG1509" s="74">
        <f t="shared" si="528"/>
        <v>1</v>
      </c>
      <c r="AH1509" s="74">
        <f t="shared" si="533"/>
        <v>10</v>
      </c>
      <c r="AI1509" s="74">
        <f t="shared" si="534"/>
        <v>0</v>
      </c>
      <c r="AJ1509" s="74">
        <f t="shared" si="535"/>
        <v>0</v>
      </c>
      <c r="AK1509" s="74">
        <f t="shared" si="536"/>
        <v>0</v>
      </c>
      <c r="AL1509" s="73" t="str">
        <f t="shared" si="525"/>
        <v>系</v>
      </c>
      <c r="AM1509" s="73" t="str">
        <f>IF($F1509="學生",VLOOKUP($H1509,系所名稱!$B$1:$D$122,3,FALSE),"非在校生")</f>
        <v>其他</v>
      </c>
      <c r="AN1509" s="74" t="str">
        <f t="shared" si="526"/>
        <v>其他系所</v>
      </c>
      <c r="AO1509" s="74" t="str">
        <f t="shared" si="527"/>
        <v>其他系所</v>
      </c>
    </row>
    <row r="1510" spans="1:41">
      <c r="A1510" s="78" t="s">
        <v>6427</v>
      </c>
      <c r="B1510" s="78" t="s">
        <v>539</v>
      </c>
      <c r="C1510" s="78" t="s">
        <v>540</v>
      </c>
      <c r="D1510" s="78" t="s">
        <v>21</v>
      </c>
      <c r="E1510" s="78" t="s">
        <v>541</v>
      </c>
      <c r="F1510" s="78" t="s">
        <v>23</v>
      </c>
      <c r="G1510" s="78" t="s">
        <v>24</v>
      </c>
      <c r="H1510" s="78" t="s">
        <v>187</v>
      </c>
      <c r="I1510" s="78" t="s">
        <v>41</v>
      </c>
      <c r="J1510" s="78">
        <v>937474272</v>
      </c>
      <c r="K1510" s="78" t="s">
        <v>542</v>
      </c>
      <c r="L1510" s="78" t="s">
        <v>28</v>
      </c>
      <c r="M1510" s="78" t="s">
        <v>30</v>
      </c>
      <c r="N1510" s="78">
        <f t="shared" si="517"/>
        <v>0</v>
      </c>
      <c r="O1510" s="78">
        <f t="shared" si="518"/>
        <v>1</v>
      </c>
      <c r="P1510" s="78" t="s">
        <v>29</v>
      </c>
      <c r="Q1510" s="78"/>
      <c r="R1510" s="78" t="s">
        <v>6911</v>
      </c>
      <c r="S1510" s="78" t="s">
        <v>6323</v>
      </c>
      <c r="T1510" s="78" t="s">
        <v>544</v>
      </c>
      <c r="U1510" s="78">
        <v>6</v>
      </c>
      <c r="V1510" s="78" t="s">
        <v>7058</v>
      </c>
      <c r="W1510" s="78" t="s">
        <v>7057</v>
      </c>
      <c r="X1510" s="25" t="s">
        <v>7187</v>
      </c>
      <c r="Y1510" s="78">
        <v>2</v>
      </c>
      <c r="Z1510" s="78">
        <v>107</v>
      </c>
      <c r="AA1510" s="78">
        <v>1</v>
      </c>
      <c r="AB1510" s="78">
        <v>1</v>
      </c>
      <c r="AC1510" s="78">
        <v>10</v>
      </c>
      <c r="AD1510" s="78" t="s">
        <v>29</v>
      </c>
      <c r="AE1510" s="74" t="str">
        <f t="shared" si="519"/>
        <v>b05303033鍾采昀</v>
      </c>
      <c r="AF1510" s="74">
        <f t="shared" si="520"/>
        <v>0</v>
      </c>
      <c r="AG1510" s="74">
        <f t="shared" si="528"/>
        <v>1</v>
      </c>
      <c r="AH1510" s="74">
        <f t="shared" si="533"/>
        <v>10</v>
      </c>
      <c r="AI1510" s="74">
        <f t="shared" si="534"/>
        <v>0</v>
      </c>
      <c r="AJ1510" s="74">
        <f t="shared" si="535"/>
        <v>0</v>
      </c>
      <c r="AK1510" s="74">
        <f t="shared" si="536"/>
        <v>0</v>
      </c>
      <c r="AL1510" s="73" t="str">
        <f t="shared" si="525"/>
        <v>系</v>
      </c>
      <c r="AM1510" s="73" t="str">
        <f>IF($F1510="學生",VLOOKUP($H1510,系所名稱!$B$1:$D$122,3,FALSE),"非在校生")</f>
        <v>工管</v>
      </c>
      <c r="AN1510" s="74" t="str">
        <f t="shared" si="526"/>
        <v>工管系</v>
      </c>
      <c r="AO1510" s="74" t="str">
        <f t="shared" si="527"/>
        <v>工管系</v>
      </c>
    </row>
    <row r="1511" spans="1:41">
      <c r="A1511" s="78" t="s">
        <v>6912</v>
      </c>
      <c r="B1511" s="78" t="s">
        <v>5272</v>
      </c>
      <c r="C1511" s="78" t="s">
        <v>5273</v>
      </c>
      <c r="D1511" s="78" t="s">
        <v>21</v>
      </c>
      <c r="E1511" s="78" t="s">
        <v>5274</v>
      </c>
      <c r="F1511" s="78" t="s">
        <v>23</v>
      </c>
      <c r="G1511" s="78" t="s">
        <v>24</v>
      </c>
      <c r="H1511" s="78" t="s">
        <v>40</v>
      </c>
      <c r="I1511" s="78" t="s">
        <v>50</v>
      </c>
      <c r="J1511" s="78">
        <v>912662856</v>
      </c>
      <c r="K1511" s="78" t="s">
        <v>5275</v>
      </c>
      <c r="L1511" s="78" t="s">
        <v>28</v>
      </c>
      <c r="M1511" s="78" t="s">
        <v>30</v>
      </c>
      <c r="N1511" s="78">
        <f t="shared" si="517"/>
        <v>0</v>
      </c>
      <c r="O1511" s="78">
        <f t="shared" si="518"/>
        <v>1</v>
      </c>
      <c r="P1511" s="78" t="s">
        <v>29</v>
      </c>
      <c r="Q1511" s="78"/>
      <c r="R1511" s="78" t="s">
        <v>6911</v>
      </c>
      <c r="S1511" s="78" t="s">
        <v>6340</v>
      </c>
      <c r="T1511" s="78" t="s">
        <v>5277</v>
      </c>
      <c r="U1511" s="78">
        <v>6</v>
      </c>
      <c r="V1511" s="78" t="s">
        <v>7058</v>
      </c>
      <c r="W1511" s="78" t="s">
        <v>7057</v>
      </c>
      <c r="X1511" s="25" t="s">
        <v>7187</v>
      </c>
      <c r="Y1511" s="78">
        <v>2</v>
      </c>
      <c r="Z1511" s="78">
        <v>107</v>
      </c>
      <c r="AA1511" s="78">
        <v>1</v>
      </c>
      <c r="AB1511" s="78">
        <v>1</v>
      </c>
      <c r="AC1511" s="78">
        <v>10</v>
      </c>
      <c r="AD1511" s="78" t="s">
        <v>30</v>
      </c>
      <c r="AE1511" s="74" t="str">
        <f t="shared" si="519"/>
        <v>r06724003游馥嘉</v>
      </c>
      <c r="AF1511" s="74">
        <f t="shared" si="520"/>
        <v>0</v>
      </c>
      <c r="AG1511" s="74">
        <f t="shared" si="528"/>
        <v>1</v>
      </c>
      <c r="AH1511" s="74">
        <f t="shared" si="533"/>
        <v>10</v>
      </c>
      <c r="AI1511" s="74">
        <f t="shared" si="534"/>
        <v>0</v>
      </c>
      <c r="AJ1511" s="74">
        <f t="shared" si="535"/>
        <v>0</v>
      </c>
      <c r="AK1511" s="74">
        <f t="shared" si="536"/>
        <v>0</v>
      </c>
      <c r="AL1511" s="73" t="str">
        <f t="shared" si="525"/>
        <v>所</v>
      </c>
      <c r="AM1511" s="73" t="str">
        <f>IF($F1511="學生",VLOOKUP($H1511,系所名稱!$B$1:$D$122,3,FALSE),"非在校生")</f>
        <v>國企</v>
      </c>
      <c r="AN1511" s="74" t="str">
        <f t="shared" si="526"/>
        <v>國企所</v>
      </c>
      <c r="AO1511" s="74" t="str">
        <f t="shared" si="527"/>
        <v>國企所</v>
      </c>
    </row>
    <row r="1512" spans="1:41">
      <c r="A1512" s="78" t="s">
        <v>6913</v>
      </c>
      <c r="B1512" s="78" t="s">
        <v>6580</v>
      </c>
      <c r="C1512" s="78" t="s">
        <v>6581</v>
      </c>
      <c r="D1512" s="78" t="s">
        <v>21</v>
      </c>
      <c r="E1512" s="78" t="s">
        <v>1768</v>
      </c>
      <c r="F1512" s="78" t="s">
        <v>23</v>
      </c>
      <c r="G1512" s="78" t="s">
        <v>483</v>
      </c>
      <c r="H1512" s="78" t="s">
        <v>4269</v>
      </c>
      <c r="I1512" s="78" t="s">
        <v>41</v>
      </c>
      <c r="J1512" s="78">
        <v>908005132</v>
      </c>
      <c r="K1512" s="78" t="s">
        <v>6582</v>
      </c>
      <c r="L1512" s="78" t="s">
        <v>28</v>
      </c>
      <c r="M1512" s="78" t="s">
        <v>30</v>
      </c>
      <c r="N1512" s="78">
        <f t="shared" si="517"/>
        <v>0</v>
      </c>
      <c r="O1512" s="78">
        <f t="shared" si="518"/>
        <v>1</v>
      </c>
      <c r="P1512" s="78" t="s">
        <v>29</v>
      </c>
      <c r="Q1512" s="78"/>
      <c r="R1512" s="78" t="s">
        <v>6914</v>
      </c>
      <c r="S1512" s="78" t="s">
        <v>6583</v>
      </c>
      <c r="T1512" s="78" t="s">
        <v>6584</v>
      </c>
      <c r="U1512" s="78">
        <v>6</v>
      </c>
      <c r="V1512" s="78" t="s">
        <v>7058</v>
      </c>
      <c r="W1512" s="78" t="s">
        <v>7057</v>
      </c>
      <c r="X1512" s="25" t="s">
        <v>7187</v>
      </c>
      <c r="Y1512" s="78">
        <v>2</v>
      </c>
      <c r="Z1512" s="78">
        <v>107</v>
      </c>
      <c r="AA1512" s="78">
        <v>1</v>
      </c>
      <c r="AB1512" s="78">
        <v>1</v>
      </c>
      <c r="AC1512" s="78">
        <v>10</v>
      </c>
      <c r="AD1512" s="78" t="s">
        <v>30</v>
      </c>
      <c r="AE1512" s="74" t="str">
        <f t="shared" si="519"/>
        <v>b06a01122王翊淇</v>
      </c>
      <c r="AF1512" s="74">
        <f t="shared" si="520"/>
        <v>0</v>
      </c>
      <c r="AG1512" s="74">
        <f t="shared" si="528"/>
        <v>1</v>
      </c>
      <c r="AH1512" s="74">
        <f t="shared" si="533"/>
        <v>10</v>
      </c>
      <c r="AI1512" s="74">
        <f t="shared" si="534"/>
        <v>0</v>
      </c>
      <c r="AJ1512" s="74">
        <f t="shared" si="535"/>
        <v>0</v>
      </c>
      <c r="AK1512" s="74">
        <f t="shared" si="536"/>
        <v>0</v>
      </c>
      <c r="AL1512" s="73" t="str">
        <f t="shared" si="525"/>
        <v>系</v>
      </c>
      <c r="AM1512" s="73" t="str">
        <f>IF($F1512="學生",VLOOKUP($H1512,系所名稱!$B$1:$D$122,3,FALSE),"非在校生")</f>
        <v>其他</v>
      </c>
      <c r="AN1512" s="74" t="str">
        <f t="shared" si="526"/>
        <v>其他系所</v>
      </c>
      <c r="AO1512" s="74" t="str">
        <f t="shared" si="527"/>
        <v>其他系所</v>
      </c>
    </row>
    <row r="1513" spans="1:41">
      <c r="A1513" s="78" t="s">
        <v>6915</v>
      </c>
      <c r="B1513" s="78" t="s">
        <v>6349</v>
      </c>
      <c r="C1513" s="78" t="s">
        <v>6350</v>
      </c>
      <c r="D1513" s="78" t="s">
        <v>38</v>
      </c>
      <c r="E1513" s="78" t="s">
        <v>6351</v>
      </c>
      <c r="F1513" s="78" t="s">
        <v>23</v>
      </c>
      <c r="G1513" s="78" t="s">
        <v>24</v>
      </c>
      <c r="H1513" s="78" t="s">
        <v>257</v>
      </c>
      <c r="I1513" s="78" t="s">
        <v>50</v>
      </c>
      <c r="J1513" s="78">
        <v>975500197</v>
      </c>
      <c r="K1513" s="78" t="s">
        <v>6352</v>
      </c>
      <c r="L1513" s="78" t="s">
        <v>28</v>
      </c>
      <c r="M1513" s="78" t="s">
        <v>30</v>
      </c>
      <c r="N1513" s="78">
        <f t="shared" si="517"/>
        <v>0</v>
      </c>
      <c r="O1513" s="78">
        <f t="shared" si="518"/>
        <v>1</v>
      </c>
      <c r="P1513" s="78" t="s">
        <v>29</v>
      </c>
      <c r="Q1513" s="78"/>
      <c r="R1513" s="78" t="s">
        <v>6914</v>
      </c>
      <c r="S1513" s="78" t="s">
        <v>6353</v>
      </c>
      <c r="T1513" s="78" t="s">
        <v>6354</v>
      </c>
      <c r="U1513" s="78">
        <v>6</v>
      </c>
      <c r="V1513" s="78" t="s">
        <v>7058</v>
      </c>
      <c r="W1513" s="78" t="s">
        <v>7057</v>
      </c>
      <c r="X1513" s="25" t="s">
        <v>7187</v>
      </c>
      <c r="Y1513" s="78">
        <v>2</v>
      </c>
      <c r="Z1513" s="78">
        <v>107</v>
      </c>
      <c r="AA1513" s="78">
        <v>1</v>
      </c>
      <c r="AB1513" s="78">
        <v>1</v>
      </c>
      <c r="AC1513" s="78">
        <v>10</v>
      </c>
      <c r="AD1513" s="78" t="s">
        <v>2783</v>
      </c>
      <c r="AE1513" s="74" t="str">
        <f t="shared" si="519"/>
        <v>r07723042朱梓安</v>
      </c>
      <c r="AF1513" s="74">
        <f t="shared" si="520"/>
        <v>0</v>
      </c>
      <c r="AG1513" s="74">
        <f t="shared" si="528"/>
        <v>1</v>
      </c>
      <c r="AH1513" s="74">
        <f t="shared" si="533"/>
        <v>10</v>
      </c>
      <c r="AI1513" s="74">
        <f t="shared" si="534"/>
        <v>0</v>
      </c>
      <c r="AJ1513" s="74">
        <f t="shared" si="535"/>
        <v>0</v>
      </c>
      <c r="AK1513" s="74">
        <f t="shared" si="536"/>
        <v>0</v>
      </c>
      <c r="AL1513" s="73" t="str">
        <f t="shared" si="525"/>
        <v>所</v>
      </c>
      <c r="AM1513" s="73" t="str">
        <f>IF($F1513="學生",VLOOKUP($H1513,系所名稱!$B$1:$D$122,3,FALSE),"非在校生")</f>
        <v>財金</v>
      </c>
      <c r="AN1513" s="74" t="str">
        <f t="shared" si="526"/>
        <v>財金所</v>
      </c>
      <c r="AO1513" s="74" t="str">
        <f t="shared" si="527"/>
        <v>財金所</v>
      </c>
    </row>
    <row r="1514" spans="1:41">
      <c r="A1514" s="78" t="s">
        <v>6916</v>
      </c>
      <c r="B1514" s="78" t="s">
        <v>6917</v>
      </c>
      <c r="C1514" s="78" t="s">
        <v>6918</v>
      </c>
      <c r="D1514" s="78" t="s">
        <v>21</v>
      </c>
      <c r="E1514" s="78" t="s">
        <v>6919</v>
      </c>
      <c r="F1514" s="78" t="s">
        <v>23</v>
      </c>
      <c r="G1514" s="78" t="s">
        <v>24</v>
      </c>
      <c r="H1514" s="78" t="s">
        <v>257</v>
      </c>
      <c r="I1514" s="78" t="s">
        <v>41</v>
      </c>
      <c r="J1514" s="78">
        <v>956160576</v>
      </c>
      <c r="K1514" s="78" t="s">
        <v>6920</v>
      </c>
      <c r="L1514" s="78" t="s">
        <v>28</v>
      </c>
      <c r="M1514" s="78" t="s">
        <v>30</v>
      </c>
      <c r="N1514" s="78">
        <f t="shared" si="517"/>
        <v>1</v>
      </c>
      <c r="O1514" s="78">
        <f t="shared" si="518"/>
        <v>0</v>
      </c>
      <c r="P1514" s="78" t="s">
        <v>30</v>
      </c>
      <c r="Q1514" s="78"/>
      <c r="R1514" s="78" t="s">
        <v>6914</v>
      </c>
      <c r="S1514" s="78" t="s">
        <v>6921</v>
      </c>
      <c r="T1514" s="78" t="s">
        <v>6922</v>
      </c>
      <c r="U1514" s="78">
        <v>6</v>
      </c>
      <c r="V1514" s="78" t="s">
        <v>7058</v>
      </c>
      <c r="W1514" s="78" t="s">
        <v>7057</v>
      </c>
      <c r="X1514" s="25" t="s">
        <v>7187</v>
      </c>
      <c r="Y1514" s="78">
        <v>2</v>
      </c>
      <c r="Z1514" s="78">
        <v>107</v>
      </c>
      <c r="AA1514" s="78">
        <v>1</v>
      </c>
      <c r="AB1514" s="78">
        <v>1</v>
      </c>
      <c r="AC1514" s="78">
        <v>10</v>
      </c>
      <c r="AD1514" s="78" t="s">
        <v>30</v>
      </c>
      <c r="AE1514" s="74" t="str">
        <f t="shared" si="519"/>
        <v>b07703125劉嘉茜</v>
      </c>
      <c r="AF1514" s="74">
        <f t="shared" si="520"/>
        <v>1</v>
      </c>
      <c r="AG1514" s="74">
        <f t="shared" si="528"/>
        <v>0</v>
      </c>
      <c r="AH1514" s="74">
        <f t="shared" si="533"/>
        <v>0</v>
      </c>
      <c r="AI1514" s="74">
        <f t="shared" si="534"/>
        <v>1</v>
      </c>
      <c r="AJ1514" s="74">
        <f t="shared" si="535"/>
        <v>0</v>
      </c>
      <c r="AK1514" s="74">
        <f t="shared" si="536"/>
        <v>0</v>
      </c>
      <c r="AL1514" s="73" t="str">
        <f t="shared" si="525"/>
        <v>系</v>
      </c>
      <c r="AM1514" s="73" t="str">
        <f>IF($F1514="學生",VLOOKUP($H1514,系所名稱!$B$1:$D$122,3,FALSE),"非在校生")</f>
        <v>財金</v>
      </c>
      <c r="AN1514" s="74" t="str">
        <f t="shared" si="526"/>
        <v>財金系</v>
      </c>
      <c r="AO1514" s="74" t="str">
        <f t="shared" si="527"/>
        <v>財金系</v>
      </c>
    </row>
    <row r="1515" spans="1:41">
      <c r="A1515" s="78" t="s">
        <v>6588</v>
      </c>
      <c r="B1515" s="78" t="s">
        <v>1384</v>
      </c>
      <c r="C1515" s="78" t="s">
        <v>1385</v>
      </c>
      <c r="D1515" s="78" t="s">
        <v>38</v>
      </c>
      <c r="E1515" s="78" t="s">
        <v>1386</v>
      </c>
      <c r="F1515" s="78" t="s">
        <v>23</v>
      </c>
      <c r="G1515" s="78" t="s">
        <v>67</v>
      </c>
      <c r="H1515" s="78" t="s">
        <v>123</v>
      </c>
      <c r="I1515" s="78" t="s">
        <v>50</v>
      </c>
      <c r="J1515" s="78">
        <v>935502252</v>
      </c>
      <c r="K1515" s="78" t="s">
        <v>1387</v>
      </c>
      <c r="L1515" s="78" t="s">
        <v>28</v>
      </c>
      <c r="M1515" s="78" t="s">
        <v>30</v>
      </c>
      <c r="N1515" s="78">
        <f t="shared" si="517"/>
        <v>0</v>
      </c>
      <c r="O1515" s="78">
        <f t="shared" si="518"/>
        <v>1</v>
      </c>
      <c r="P1515" s="78" t="s">
        <v>29</v>
      </c>
      <c r="Q1515" s="78"/>
      <c r="R1515" s="78" t="s">
        <v>6914</v>
      </c>
      <c r="S1515" s="78" t="s">
        <v>297</v>
      </c>
      <c r="T1515" s="78" t="s">
        <v>1388</v>
      </c>
      <c r="U1515" s="78">
        <v>6</v>
      </c>
      <c r="V1515" s="78" t="s">
        <v>7058</v>
      </c>
      <c r="W1515" s="78" t="s">
        <v>7057</v>
      </c>
      <c r="X1515" s="25" t="s">
        <v>7187</v>
      </c>
      <c r="Y1515" s="78">
        <v>2</v>
      </c>
      <c r="Z1515" s="78">
        <v>107</v>
      </c>
      <c r="AA1515" s="78">
        <v>1</v>
      </c>
      <c r="AB1515" s="78">
        <v>1</v>
      </c>
      <c r="AC1515" s="78">
        <v>10</v>
      </c>
      <c r="AD1515" s="78" t="s">
        <v>30</v>
      </c>
      <c r="AE1515" s="74" t="str">
        <f t="shared" si="519"/>
        <v>r07627019林宸逸</v>
      </c>
      <c r="AF1515" s="74">
        <f t="shared" si="520"/>
        <v>0</v>
      </c>
      <c r="AG1515" s="74">
        <f t="shared" si="528"/>
        <v>1</v>
      </c>
      <c r="AH1515" s="74">
        <f t="shared" si="533"/>
        <v>10</v>
      </c>
      <c r="AI1515" s="74">
        <f t="shared" si="534"/>
        <v>0</v>
      </c>
      <c r="AJ1515" s="74">
        <f t="shared" si="535"/>
        <v>0</v>
      </c>
      <c r="AK1515" s="74">
        <f t="shared" si="536"/>
        <v>0</v>
      </c>
      <c r="AL1515" s="73" t="str">
        <f t="shared" si="525"/>
        <v>所</v>
      </c>
      <c r="AM1515" s="73" t="str">
        <f>IF($F1515="學生",VLOOKUP($H1515,系所名稱!$B$1:$D$122,3,FALSE),"非在校生")</f>
        <v>其他</v>
      </c>
      <c r="AN1515" s="74" t="str">
        <f t="shared" si="526"/>
        <v>其他系所</v>
      </c>
      <c r="AO1515" s="74" t="str">
        <f t="shared" si="527"/>
        <v>其他系所</v>
      </c>
    </row>
    <row r="1516" spans="1:41">
      <c r="A1516" s="78" t="s">
        <v>6923</v>
      </c>
      <c r="B1516" s="78" t="s">
        <v>667</v>
      </c>
      <c r="C1516" s="78" t="s">
        <v>668</v>
      </c>
      <c r="D1516" s="78" t="s">
        <v>21</v>
      </c>
      <c r="E1516" s="78" t="s">
        <v>669</v>
      </c>
      <c r="F1516" s="78" t="s">
        <v>23</v>
      </c>
      <c r="G1516" s="78" t="s">
        <v>24</v>
      </c>
      <c r="H1516" s="78" t="s">
        <v>187</v>
      </c>
      <c r="I1516" s="78" t="s">
        <v>41</v>
      </c>
      <c r="J1516" s="78">
        <v>975782434</v>
      </c>
      <c r="K1516" s="78" t="s">
        <v>670</v>
      </c>
      <c r="L1516" s="78" t="s">
        <v>28</v>
      </c>
      <c r="M1516" s="78" t="s">
        <v>29</v>
      </c>
      <c r="N1516" s="78">
        <f t="shared" si="517"/>
        <v>0</v>
      </c>
      <c r="O1516" s="78">
        <f t="shared" si="518"/>
        <v>1</v>
      </c>
      <c r="P1516" s="78" t="s">
        <v>29</v>
      </c>
      <c r="Q1516" s="78"/>
      <c r="R1516" s="78" t="s">
        <v>6911</v>
      </c>
      <c r="S1516" s="78" t="s">
        <v>4977</v>
      </c>
      <c r="T1516" s="78" t="s">
        <v>671</v>
      </c>
      <c r="U1516" s="78">
        <v>6</v>
      </c>
      <c r="V1516" s="78" t="s">
        <v>7058</v>
      </c>
      <c r="W1516" s="78" t="s">
        <v>7057</v>
      </c>
      <c r="X1516" s="25" t="s">
        <v>7187</v>
      </c>
      <c r="Y1516" s="78">
        <v>2</v>
      </c>
      <c r="Z1516" s="78">
        <v>107</v>
      </c>
      <c r="AA1516" s="78">
        <v>1</v>
      </c>
      <c r="AB1516" s="78">
        <v>1</v>
      </c>
      <c r="AC1516" s="78">
        <v>10</v>
      </c>
      <c r="AD1516" s="78" t="s">
        <v>30</v>
      </c>
      <c r="AE1516" s="74" t="str">
        <f t="shared" si="519"/>
        <v>b06701165簡博涵</v>
      </c>
      <c r="AF1516" s="74">
        <f t="shared" si="520"/>
        <v>0</v>
      </c>
      <c r="AG1516" s="74">
        <f t="shared" si="528"/>
        <v>1</v>
      </c>
      <c r="AH1516" s="74">
        <f t="shared" si="533"/>
        <v>10</v>
      </c>
      <c r="AI1516" s="74">
        <f t="shared" si="534"/>
        <v>0</v>
      </c>
      <c r="AJ1516" s="74">
        <f t="shared" si="535"/>
        <v>0</v>
      </c>
      <c r="AK1516" s="74">
        <f t="shared" si="536"/>
        <v>0</v>
      </c>
      <c r="AL1516" s="73" t="str">
        <f t="shared" si="525"/>
        <v>系</v>
      </c>
      <c r="AM1516" s="73" t="str">
        <f>IF($F1516="學生",VLOOKUP($H1516,系所名稱!$B$1:$D$122,3,FALSE),"非在校生")</f>
        <v>工管</v>
      </c>
      <c r="AN1516" s="74" t="str">
        <f t="shared" si="526"/>
        <v>工管系</v>
      </c>
      <c r="AO1516" s="74" t="str">
        <f t="shared" si="527"/>
        <v>工管系</v>
      </c>
    </row>
    <row r="1517" spans="1:41">
      <c r="A1517" s="78" t="s">
        <v>6924</v>
      </c>
      <c r="B1517" s="78" t="s">
        <v>6925</v>
      </c>
      <c r="C1517" s="78" t="s">
        <v>6926</v>
      </c>
      <c r="D1517" s="78" t="s">
        <v>21</v>
      </c>
      <c r="E1517" s="78" t="s">
        <v>6927</v>
      </c>
      <c r="F1517" s="78" t="s">
        <v>23</v>
      </c>
      <c r="G1517" s="78" t="s">
        <v>24</v>
      </c>
      <c r="H1517" s="78" t="s">
        <v>25</v>
      </c>
      <c r="I1517" s="78" t="s">
        <v>50</v>
      </c>
      <c r="J1517" s="78">
        <v>938849706</v>
      </c>
      <c r="K1517" s="78" t="s">
        <v>6928</v>
      </c>
      <c r="L1517" s="78" t="s">
        <v>28</v>
      </c>
      <c r="M1517" s="78" t="s">
        <v>29</v>
      </c>
      <c r="N1517" s="78">
        <f t="shared" si="517"/>
        <v>1</v>
      </c>
      <c r="O1517" s="78">
        <f t="shared" si="518"/>
        <v>0</v>
      </c>
      <c r="P1517" s="78" t="s">
        <v>30</v>
      </c>
      <c r="Q1517" s="78"/>
      <c r="R1517" s="78" t="s">
        <v>6911</v>
      </c>
      <c r="S1517" s="78" t="s">
        <v>6929</v>
      </c>
      <c r="T1517" s="78" t="s">
        <v>6930</v>
      </c>
      <c r="U1517" s="78">
        <v>6</v>
      </c>
      <c r="V1517" s="78" t="s">
        <v>7058</v>
      </c>
      <c r="W1517" s="78" t="s">
        <v>7057</v>
      </c>
      <c r="X1517" s="25" t="s">
        <v>7187</v>
      </c>
      <c r="Y1517" s="78">
        <v>2</v>
      </c>
      <c r="Z1517" s="78">
        <v>107</v>
      </c>
      <c r="AA1517" s="78">
        <v>1</v>
      </c>
      <c r="AB1517" s="78">
        <v>1</v>
      </c>
      <c r="AC1517" s="78">
        <v>10</v>
      </c>
      <c r="AD1517" s="78" t="s">
        <v>2833</v>
      </c>
      <c r="AE1517" s="74" t="str">
        <f t="shared" si="519"/>
        <v>r07741008盛怡慈</v>
      </c>
      <c r="AF1517" s="74">
        <f t="shared" si="520"/>
        <v>1</v>
      </c>
      <c r="AG1517" s="74">
        <f t="shared" si="528"/>
        <v>0</v>
      </c>
      <c r="AH1517" s="74">
        <f t="shared" si="533"/>
        <v>0</v>
      </c>
      <c r="AI1517" s="74">
        <f t="shared" si="534"/>
        <v>1</v>
      </c>
      <c r="AJ1517" s="74">
        <f t="shared" si="535"/>
        <v>0</v>
      </c>
      <c r="AK1517" s="74">
        <f t="shared" si="536"/>
        <v>0</v>
      </c>
      <c r="AL1517" s="73" t="str">
        <f t="shared" si="525"/>
        <v>所</v>
      </c>
      <c r="AM1517" s="73" t="str">
        <f>IF($F1517="學生",VLOOKUP($H1517,系所名稱!$B$1:$D$122,3,FALSE),"非在校生")</f>
        <v>商研</v>
      </c>
      <c r="AN1517" s="74" t="str">
        <f t="shared" si="526"/>
        <v>商研所</v>
      </c>
      <c r="AO1517" s="74" t="str">
        <f t="shared" si="527"/>
        <v>商研所</v>
      </c>
    </row>
    <row r="1518" spans="1:41">
      <c r="A1518" s="78" t="s">
        <v>6931</v>
      </c>
      <c r="B1518" s="78" t="s">
        <v>2677</v>
      </c>
      <c r="C1518" s="78" t="s">
        <v>2678</v>
      </c>
      <c r="D1518" s="78" t="s">
        <v>38</v>
      </c>
      <c r="E1518" s="78" t="s">
        <v>2679</v>
      </c>
      <c r="F1518" s="78" t="s">
        <v>23</v>
      </c>
      <c r="G1518" s="78" t="s">
        <v>24</v>
      </c>
      <c r="H1518" s="78" t="s">
        <v>257</v>
      </c>
      <c r="I1518" s="78" t="s">
        <v>41</v>
      </c>
      <c r="J1518" s="78">
        <v>918392950</v>
      </c>
      <c r="K1518" s="78" t="s">
        <v>2680</v>
      </c>
      <c r="L1518" s="78" t="s">
        <v>28</v>
      </c>
      <c r="M1518" s="78" t="s">
        <v>29</v>
      </c>
      <c r="N1518" s="78">
        <f t="shared" si="517"/>
        <v>0</v>
      </c>
      <c r="O1518" s="78">
        <f t="shared" si="518"/>
        <v>1</v>
      </c>
      <c r="P1518" s="78" t="s">
        <v>29</v>
      </c>
      <c r="Q1518" s="78"/>
      <c r="R1518" s="78" t="s">
        <v>6911</v>
      </c>
      <c r="S1518" s="78" t="s">
        <v>6932</v>
      </c>
      <c r="T1518" s="78" t="s">
        <v>2681</v>
      </c>
      <c r="U1518" s="78">
        <v>6</v>
      </c>
      <c r="V1518" s="78" t="s">
        <v>7058</v>
      </c>
      <c r="W1518" s="78" t="s">
        <v>7057</v>
      </c>
      <c r="X1518" s="25" t="s">
        <v>7187</v>
      </c>
      <c r="Y1518" s="78">
        <v>2</v>
      </c>
      <c r="Z1518" s="78">
        <v>107</v>
      </c>
      <c r="AA1518" s="78">
        <v>1</v>
      </c>
      <c r="AB1518" s="78">
        <v>1</v>
      </c>
      <c r="AC1518" s="78">
        <v>10</v>
      </c>
      <c r="AD1518" s="78" t="s">
        <v>3000</v>
      </c>
      <c r="AE1518" s="74" t="str">
        <f t="shared" si="519"/>
        <v>b05703041張  創</v>
      </c>
      <c r="AF1518" s="74">
        <f t="shared" si="520"/>
        <v>0</v>
      </c>
      <c r="AG1518" s="74">
        <f t="shared" si="528"/>
        <v>1</v>
      </c>
      <c r="AH1518" s="74">
        <f t="shared" si="533"/>
        <v>10</v>
      </c>
      <c r="AI1518" s="74">
        <f t="shared" si="534"/>
        <v>0</v>
      </c>
      <c r="AJ1518" s="74">
        <f t="shared" si="535"/>
        <v>0</v>
      </c>
      <c r="AK1518" s="74">
        <f t="shared" si="536"/>
        <v>0</v>
      </c>
      <c r="AL1518" s="73" t="str">
        <f t="shared" si="525"/>
        <v>系</v>
      </c>
      <c r="AM1518" s="73" t="str">
        <f>IF($F1518="學生",VLOOKUP($H1518,系所名稱!$B$1:$D$122,3,FALSE),"非在校生")</f>
        <v>財金</v>
      </c>
      <c r="AN1518" s="74" t="str">
        <f t="shared" si="526"/>
        <v>財金系</v>
      </c>
      <c r="AO1518" s="74" t="str">
        <f t="shared" si="527"/>
        <v>財金系</v>
      </c>
    </row>
    <row r="1519" spans="1:41">
      <c r="A1519" s="78" t="s">
        <v>6933</v>
      </c>
      <c r="B1519" s="78" t="s">
        <v>96</v>
      </c>
      <c r="C1519" s="78" t="s">
        <v>97</v>
      </c>
      <c r="D1519" s="78" t="s">
        <v>21</v>
      </c>
      <c r="E1519" s="78" t="s">
        <v>98</v>
      </c>
      <c r="F1519" s="78" t="s">
        <v>23</v>
      </c>
      <c r="G1519" s="78" t="s">
        <v>99</v>
      </c>
      <c r="H1519" s="78" t="s">
        <v>100</v>
      </c>
      <c r="I1519" s="78" t="s">
        <v>41</v>
      </c>
      <c r="J1519" s="78">
        <v>965395076</v>
      </c>
      <c r="K1519" s="78" t="s">
        <v>6621</v>
      </c>
      <c r="L1519" s="78" t="s">
        <v>28</v>
      </c>
      <c r="M1519" s="78" t="s">
        <v>30</v>
      </c>
      <c r="N1519" s="78">
        <f t="shared" si="517"/>
        <v>0</v>
      </c>
      <c r="O1519" s="78">
        <f t="shared" si="518"/>
        <v>1</v>
      </c>
      <c r="P1519" s="78" t="s">
        <v>29</v>
      </c>
      <c r="Q1519" s="78"/>
      <c r="R1519" s="78" t="s">
        <v>6934</v>
      </c>
      <c r="S1519" s="78" t="s">
        <v>5957</v>
      </c>
      <c r="T1519" s="78" t="s">
        <v>103</v>
      </c>
      <c r="U1519" s="78">
        <v>6</v>
      </c>
      <c r="V1519" s="78" t="s">
        <v>7058</v>
      </c>
      <c r="W1519" s="78" t="s">
        <v>7057</v>
      </c>
      <c r="X1519" s="25" t="s">
        <v>7187</v>
      </c>
      <c r="Y1519" s="78">
        <v>2</v>
      </c>
      <c r="Z1519" s="78">
        <v>107</v>
      </c>
      <c r="AA1519" s="78">
        <v>1</v>
      </c>
      <c r="AB1519" s="78">
        <v>1</v>
      </c>
      <c r="AC1519" s="78">
        <v>10</v>
      </c>
      <c r="AD1519" s="78" t="s">
        <v>3121</v>
      </c>
      <c r="AE1519" s="74" t="str">
        <f t="shared" si="519"/>
        <v>b06204007黃瑞晶</v>
      </c>
      <c r="AF1519" s="74">
        <f t="shared" si="520"/>
        <v>0</v>
      </c>
      <c r="AG1519" s="74">
        <f t="shared" si="528"/>
        <v>1</v>
      </c>
      <c r="AH1519" s="74">
        <f t="shared" si="533"/>
        <v>10</v>
      </c>
      <c r="AI1519" s="74">
        <f t="shared" si="534"/>
        <v>0</v>
      </c>
      <c r="AJ1519" s="74">
        <f t="shared" si="535"/>
        <v>0</v>
      </c>
      <c r="AK1519" s="74">
        <f t="shared" si="536"/>
        <v>0</v>
      </c>
      <c r="AL1519" s="73" t="str">
        <f t="shared" si="525"/>
        <v>系</v>
      </c>
      <c r="AM1519" s="73" t="str">
        <f>IF($F1519="學生",VLOOKUP($H1519,系所名稱!$B$1:$D$122,3,FALSE),"非在校生")</f>
        <v>其他</v>
      </c>
      <c r="AN1519" s="74" t="str">
        <f t="shared" si="526"/>
        <v>其他系所</v>
      </c>
      <c r="AO1519" s="74" t="str">
        <f t="shared" si="527"/>
        <v>其他系所</v>
      </c>
    </row>
    <row r="1520" spans="1:41">
      <c r="A1520" s="78" t="s">
        <v>6935</v>
      </c>
      <c r="B1520" s="78" t="s">
        <v>2406</v>
      </c>
      <c r="C1520" s="78" t="s">
        <v>2407</v>
      </c>
      <c r="D1520" s="78" t="s">
        <v>38</v>
      </c>
      <c r="E1520" s="78" t="s">
        <v>2408</v>
      </c>
      <c r="F1520" s="78" t="s">
        <v>23</v>
      </c>
      <c r="G1520" s="78" t="s">
        <v>24</v>
      </c>
      <c r="H1520" s="78" t="s">
        <v>257</v>
      </c>
      <c r="I1520" s="78" t="s">
        <v>41</v>
      </c>
      <c r="J1520" s="78">
        <v>933806983</v>
      </c>
      <c r="K1520" s="78" t="s">
        <v>2409</v>
      </c>
      <c r="L1520" s="78" t="s">
        <v>28</v>
      </c>
      <c r="M1520" s="78" t="s">
        <v>30</v>
      </c>
      <c r="N1520" s="78">
        <f t="shared" si="517"/>
        <v>0</v>
      </c>
      <c r="O1520" s="78">
        <f t="shared" si="518"/>
        <v>1</v>
      </c>
      <c r="P1520" s="78" t="s">
        <v>29</v>
      </c>
      <c r="Q1520" s="78"/>
      <c r="R1520" s="78" t="s">
        <v>6934</v>
      </c>
      <c r="S1520" s="78" t="s">
        <v>6936</v>
      </c>
      <c r="T1520" s="78" t="s">
        <v>2411</v>
      </c>
      <c r="U1520" s="78">
        <v>6</v>
      </c>
      <c r="V1520" s="78" t="s">
        <v>7058</v>
      </c>
      <c r="W1520" s="78" t="s">
        <v>7057</v>
      </c>
      <c r="X1520" s="25" t="s">
        <v>7187</v>
      </c>
      <c r="Y1520" s="78">
        <v>2</v>
      </c>
      <c r="Z1520" s="78">
        <v>107</v>
      </c>
      <c r="AA1520" s="78">
        <v>1</v>
      </c>
      <c r="AB1520" s="78">
        <v>1</v>
      </c>
      <c r="AC1520" s="78">
        <v>10</v>
      </c>
      <c r="AD1520" s="78" t="s">
        <v>30</v>
      </c>
      <c r="AE1520" s="74" t="str">
        <f t="shared" si="519"/>
        <v>b05703011許偉亮</v>
      </c>
      <c r="AF1520" s="74">
        <f t="shared" si="520"/>
        <v>0</v>
      </c>
      <c r="AG1520" s="74">
        <f t="shared" si="528"/>
        <v>1</v>
      </c>
      <c r="AH1520" s="74">
        <f t="shared" si="533"/>
        <v>10</v>
      </c>
      <c r="AI1520" s="74">
        <f t="shared" si="534"/>
        <v>0</v>
      </c>
      <c r="AJ1520" s="74">
        <f t="shared" si="535"/>
        <v>0</v>
      </c>
      <c r="AK1520" s="74">
        <f t="shared" si="536"/>
        <v>0</v>
      </c>
      <c r="AL1520" s="73" t="str">
        <f t="shared" si="525"/>
        <v>系</v>
      </c>
      <c r="AM1520" s="73" t="str">
        <f>IF($F1520="學生",VLOOKUP($H1520,系所名稱!$B$1:$D$122,3,FALSE),"非在校生")</f>
        <v>財金</v>
      </c>
      <c r="AN1520" s="74" t="str">
        <f t="shared" si="526"/>
        <v>財金系</v>
      </c>
      <c r="AO1520" s="74" t="str">
        <f t="shared" si="527"/>
        <v>財金系</v>
      </c>
    </row>
    <row r="1521" spans="1:41">
      <c r="A1521" s="78" t="s">
        <v>6937</v>
      </c>
      <c r="B1521" s="78" t="s">
        <v>2237</v>
      </c>
      <c r="C1521" s="78" t="s">
        <v>2238</v>
      </c>
      <c r="D1521" s="78" t="s">
        <v>38</v>
      </c>
      <c r="E1521" s="78" t="s">
        <v>2239</v>
      </c>
      <c r="F1521" s="78" t="s">
        <v>23</v>
      </c>
      <c r="G1521" s="78" t="s">
        <v>24</v>
      </c>
      <c r="H1521" s="78" t="s">
        <v>40</v>
      </c>
      <c r="I1521" s="78" t="s">
        <v>50</v>
      </c>
      <c r="J1521" s="78">
        <v>932352153</v>
      </c>
      <c r="K1521" s="78" t="s">
        <v>2240</v>
      </c>
      <c r="L1521" s="78" t="s">
        <v>28</v>
      </c>
      <c r="M1521" s="78" t="s">
        <v>30</v>
      </c>
      <c r="N1521" s="78">
        <f t="shared" si="517"/>
        <v>0</v>
      </c>
      <c r="O1521" s="78">
        <f t="shared" si="518"/>
        <v>1</v>
      </c>
      <c r="P1521" s="78" t="s">
        <v>29</v>
      </c>
      <c r="Q1521" s="78"/>
      <c r="R1521" s="78" t="s">
        <v>6934</v>
      </c>
      <c r="S1521" s="78" t="s">
        <v>6938</v>
      </c>
      <c r="T1521" s="78" t="s">
        <v>2242</v>
      </c>
      <c r="U1521" s="78">
        <v>6</v>
      </c>
      <c r="V1521" s="78" t="s">
        <v>7058</v>
      </c>
      <c r="W1521" s="78" t="s">
        <v>7057</v>
      </c>
      <c r="X1521" s="25" t="s">
        <v>7187</v>
      </c>
      <c r="Y1521" s="78">
        <v>2</v>
      </c>
      <c r="Z1521" s="78">
        <v>107</v>
      </c>
      <c r="AA1521" s="78">
        <v>1</v>
      </c>
      <c r="AB1521" s="78">
        <v>1</v>
      </c>
      <c r="AC1521" s="78">
        <v>10</v>
      </c>
      <c r="AD1521" s="78" t="s">
        <v>29</v>
      </c>
      <c r="AE1521" s="74" t="str">
        <f t="shared" si="519"/>
        <v>r07724052劉睿澄</v>
      </c>
      <c r="AF1521" s="74">
        <f t="shared" si="520"/>
        <v>0</v>
      </c>
      <c r="AG1521" s="74">
        <f t="shared" si="528"/>
        <v>1</v>
      </c>
      <c r="AH1521" s="74">
        <f t="shared" si="533"/>
        <v>10</v>
      </c>
      <c r="AI1521" s="74">
        <f t="shared" si="534"/>
        <v>0</v>
      </c>
      <c r="AJ1521" s="74">
        <f t="shared" si="535"/>
        <v>0</v>
      </c>
      <c r="AK1521" s="74">
        <f t="shared" si="536"/>
        <v>0</v>
      </c>
      <c r="AL1521" s="73" t="str">
        <f t="shared" si="525"/>
        <v>所</v>
      </c>
      <c r="AM1521" s="73" t="str">
        <f>IF($F1521="學生",VLOOKUP($H1521,系所名稱!$B$1:$D$122,3,FALSE),"非在校生")</f>
        <v>國企</v>
      </c>
      <c r="AN1521" s="74" t="str">
        <f t="shared" si="526"/>
        <v>國企所</v>
      </c>
      <c r="AO1521" s="74" t="str">
        <f t="shared" si="527"/>
        <v>國企所</v>
      </c>
    </row>
    <row r="1522" spans="1:41">
      <c r="A1522" s="78" t="s">
        <v>6939</v>
      </c>
      <c r="B1522" s="78" t="s">
        <v>5551</v>
      </c>
      <c r="C1522" s="78" t="s">
        <v>5552</v>
      </c>
      <c r="D1522" s="78" t="s">
        <v>21</v>
      </c>
      <c r="E1522" s="78" t="s">
        <v>5553</v>
      </c>
      <c r="F1522" s="78" t="s">
        <v>23</v>
      </c>
      <c r="G1522" s="78" t="s">
        <v>24</v>
      </c>
      <c r="H1522" s="78" t="s">
        <v>25</v>
      </c>
      <c r="I1522" s="78" t="s">
        <v>50</v>
      </c>
      <c r="J1522" s="78">
        <v>926121081</v>
      </c>
      <c r="K1522" s="78" t="s">
        <v>5554</v>
      </c>
      <c r="L1522" s="78" t="s">
        <v>28</v>
      </c>
      <c r="M1522" s="78" t="s">
        <v>30</v>
      </c>
      <c r="N1522" s="78">
        <f t="shared" si="517"/>
        <v>1</v>
      </c>
      <c r="O1522" s="78">
        <f t="shared" si="518"/>
        <v>0</v>
      </c>
      <c r="P1522" s="78" t="s">
        <v>30</v>
      </c>
      <c r="Q1522" s="78"/>
      <c r="R1522" s="78" t="s">
        <v>6934</v>
      </c>
      <c r="S1522" s="78" t="s">
        <v>6940</v>
      </c>
      <c r="T1522" s="78" t="s">
        <v>5556</v>
      </c>
      <c r="U1522" s="78">
        <v>6</v>
      </c>
      <c r="V1522" s="78" t="s">
        <v>7058</v>
      </c>
      <c r="W1522" s="78" t="s">
        <v>7057</v>
      </c>
      <c r="X1522" s="25" t="s">
        <v>7187</v>
      </c>
      <c r="Y1522" s="78">
        <v>2</v>
      </c>
      <c r="Z1522" s="78">
        <v>107</v>
      </c>
      <c r="AA1522" s="78">
        <v>1</v>
      </c>
      <c r="AB1522" s="78">
        <v>1</v>
      </c>
      <c r="AC1522" s="78">
        <v>10</v>
      </c>
      <c r="AD1522" s="78" t="s">
        <v>2783</v>
      </c>
      <c r="AE1522" s="74" t="str">
        <f t="shared" si="519"/>
        <v>r07741039張芳瑜</v>
      </c>
      <c r="AF1522" s="74">
        <f t="shared" si="520"/>
        <v>1</v>
      </c>
      <c r="AG1522" s="74">
        <f t="shared" si="528"/>
        <v>0</v>
      </c>
      <c r="AH1522" s="74">
        <f t="shared" si="533"/>
        <v>0</v>
      </c>
      <c r="AI1522" s="74">
        <f t="shared" si="534"/>
        <v>1</v>
      </c>
      <c r="AJ1522" s="74">
        <f t="shared" si="535"/>
        <v>0</v>
      </c>
      <c r="AK1522" s="74">
        <f t="shared" si="536"/>
        <v>0</v>
      </c>
      <c r="AL1522" s="73" t="str">
        <f t="shared" si="525"/>
        <v>所</v>
      </c>
      <c r="AM1522" s="73" t="str">
        <f>IF($F1522="學生",VLOOKUP($H1522,系所名稱!$B$1:$D$122,3,FALSE),"非在校生")</f>
        <v>商研</v>
      </c>
      <c r="AN1522" s="74" t="str">
        <f t="shared" si="526"/>
        <v>商研所</v>
      </c>
      <c r="AO1522" s="74" t="str">
        <f t="shared" si="527"/>
        <v>商研所</v>
      </c>
    </row>
    <row r="1523" spans="1:41">
      <c r="A1523" s="78" t="s">
        <v>6941</v>
      </c>
      <c r="B1523" s="78" t="s">
        <v>2757</v>
      </c>
      <c r="C1523" s="78" t="s">
        <v>2758</v>
      </c>
      <c r="D1523" s="78" t="s">
        <v>38</v>
      </c>
      <c r="E1523" s="78" t="s">
        <v>2759</v>
      </c>
      <c r="F1523" s="78" t="s">
        <v>23</v>
      </c>
      <c r="G1523" s="78" t="s">
        <v>24</v>
      </c>
      <c r="H1523" s="78" t="s">
        <v>257</v>
      </c>
      <c r="I1523" s="78" t="s">
        <v>41</v>
      </c>
      <c r="J1523" s="78">
        <v>974049080</v>
      </c>
      <c r="K1523" s="78" t="s">
        <v>6942</v>
      </c>
      <c r="L1523" s="78" t="s">
        <v>28</v>
      </c>
      <c r="M1523" s="78" t="s">
        <v>29</v>
      </c>
      <c r="N1523" s="78">
        <f t="shared" si="517"/>
        <v>0</v>
      </c>
      <c r="O1523" s="78">
        <f t="shared" si="518"/>
        <v>1</v>
      </c>
      <c r="P1523" s="78" t="s">
        <v>29</v>
      </c>
      <c r="Q1523" s="78"/>
      <c r="R1523" s="78" t="s">
        <v>6914</v>
      </c>
      <c r="S1523" s="78" t="s">
        <v>6943</v>
      </c>
      <c r="T1523" s="78" t="s">
        <v>2761</v>
      </c>
      <c r="U1523" s="78">
        <v>6</v>
      </c>
      <c r="V1523" s="78" t="s">
        <v>7058</v>
      </c>
      <c r="W1523" s="78" t="s">
        <v>7057</v>
      </c>
      <c r="X1523" s="25" t="s">
        <v>7187</v>
      </c>
      <c r="Y1523" s="78">
        <v>2</v>
      </c>
      <c r="Z1523" s="78">
        <v>107</v>
      </c>
      <c r="AA1523" s="78">
        <v>1</v>
      </c>
      <c r="AB1523" s="78">
        <v>1</v>
      </c>
      <c r="AC1523" s="78">
        <v>10</v>
      </c>
      <c r="AD1523" s="78" t="s">
        <v>2830</v>
      </c>
      <c r="AE1523" s="74" t="str">
        <f t="shared" si="519"/>
        <v>b04703124吳豐光</v>
      </c>
      <c r="AF1523" s="74">
        <f t="shared" si="520"/>
        <v>0</v>
      </c>
      <c r="AG1523" s="74">
        <f t="shared" si="528"/>
        <v>1</v>
      </c>
      <c r="AH1523" s="74">
        <f t="shared" si="533"/>
        <v>10</v>
      </c>
      <c r="AI1523" s="74">
        <f t="shared" si="534"/>
        <v>0</v>
      </c>
      <c r="AJ1523" s="74">
        <f t="shared" si="535"/>
        <v>0</v>
      </c>
      <c r="AK1523" s="74">
        <f t="shared" si="536"/>
        <v>0</v>
      </c>
      <c r="AL1523" s="73" t="str">
        <f t="shared" si="525"/>
        <v>系</v>
      </c>
      <c r="AM1523" s="73" t="str">
        <f>IF($F1523="學生",VLOOKUP($H1523,系所名稱!$B$1:$D$122,3,FALSE),"非在校生")</f>
        <v>財金</v>
      </c>
      <c r="AN1523" s="74" t="str">
        <f t="shared" si="526"/>
        <v>財金系</v>
      </c>
      <c r="AO1523" s="74" t="str">
        <f t="shared" si="527"/>
        <v>財金系</v>
      </c>
    </row>
    <row r="1524" spans="1:41">
      <c r="A1524" s="78" t="s">
        <v>6944</v>
      </c>
      <c r="B1524" s="78" t="s">
        <v>1023</v>
      </c>
      <c r="C1524" s="78" t="s">
        <v>1024</v>
      </c>
      <c r="D1524" s="78" t="s">
        <v>21</v>
      </c>
      <c r="E1524" s="78" t="s">
        <v>1025</v>
      </c>
      <c r="F1524" s="78" t="s">
        <v>23</v>
      </c>
      <c r="G1524" s="78" t="s">
        <v>24</v>
      </c>
      <c r="H1524" s="78" t="s">
        <v>187</v>
      </c>
      <c r="I1524" s="78" t="s">
        <v>41</v>
      </c>
      <c r="J1524" s="78">
        <v>905910996</v>
      </c>
      <c r="K1524" s="78" t="s">
        <v>1026</v>
      </c>
      <c r="L1524" s="78" t="s">
        <v>28</v>
      </c>
      <c r="M1524" s="78" t="s">
        <v>30</v>
      </c>
      <c r="N1524" s="78">
        <f t="shared" si="517"/>
        <v>0</v>
      </c>
      <c r="O1524" s="78">
        <f t="shared" si="518"/>
        <v>1</v>
      </c>
      <c r="P1524" s="78" t="s">
        <v>29</v>
      </c>
      <c r="Q1524" s="78"/>
      <c r="R1524" s="78" t="s">
        <v>6914</v>
      </c>
      <c r="S1524" s="78" t="s">
        <v>6945</v>
      </c>
      <c r="T1524" s="78" t="s">
        <v>1028</v>
      </c>
      <c r="U1524" s="78">
        <v>6</v>
      </c>
      <c r="V1524" s="78" t="s">
        <v>7058</v>
      </c>
      <c r="W1524" s="78" t="s">
        <v>7057</v>
      </c>
      <c r="X1524" s="25" t="s">
        <v>7187</v>
      </c>
      <c r="Y1524" s="78">
        <v>2</v>
      </c>
      <c r="Z1524" s="78">
        <v>107</v>
      </c>
      <c r="AA1524" s="78">
        <v>1</v>
      </c>
      <c r="AB1524" s="78">
        <v>1</v>
      </c>
      <c r="AC1524" s="78">
        <v>10</v>
      </c>
      <c r="AD1524" s="78" t="s">
        <v>30</v>
      </c>
      <c r="AE1524" s="74" t="str">
        <f t="shared" si="519"/>
        <v>b06701159劉家瑜</v>
      </c>
      <c r="AF1524" s="74">
        <f t="shared" si="520"/>
        <v>0</v>
      </c>
      <c r="AG1524" s="74">
        <f t="shared" si="528"/>
        <v>1</v>
      </c>
      <c r="AH1524" s="74">
        <f t="shared" si="533"/>
        <v>10</v>
      </c>
      <c r="AI1524" s="74">
        <f t="shared" si="534"/>
        <v>0</v>
      </c>
      <c r="AJ1524" s="74">
        <f t="shared" si="535"/>
        <v>0</v>
      </c>
      <c r="AK1524" s="74">
        <f t="shared" si="536"/>
        <v>0</v>
      </c>
      <c r="AL1524" s="73" t="str">
        <f t="shared" si="525"/>
        <v>系</v>
      </c>
      <c r="AM1524" s="73" t="str">
        <f>IF($F1524="學生",VLOOKUP($H1524,系所名稱!$B$1:$D$122,3,FALSE),"非在校生")</f>
        <v>工管</v>
      </c>
      <c r="AN1524" s="74" t="str">
        <f t="shared" si="526"/>
        <v>工管系</v>
      </c>
      <c r="AO1524" s="74" t="str">
        <f t="shared" si="527"/>
        <v>工管系</v>
      </c>
    </row>
    <row r="1525" spans="1:41">
      <c r="A1525" s="78" t="s">
        <v>6946</v>
      </c>
      <c r="B1525" s="78" t="s">
        <v>3048</v>
      </c>
      <c r="C1525" s="78" t="s">
        <v>3049</v>
      </c>
      <c r="D1525" s="78" t="s">
        <v>38</v>
      </c>
      <c r="E1525" s="78" t="s">
        <v>3050</v>
      </c>
      <c r="F1525" s="78" t="s">
        <v>23</v>
      </c>
      <c r="G1525" s="78" t="s">
        <v>24</v>
      </c>
      <c r="H1525" s="78" t="s">
        <v>76</v>
      </c>
      <c r="I1525" s="78" t="s">
        <v>41</v>
      </c>
      <c r="J1525" s="78">
        <v>911456798</v>
      </c>
      <c r="K1525" s="78" t="s">
        <v>3051</v>
      </c>
      <c r="L1525" s="78" t="s">
        <v>28</v>
      </c>
      <c r="M1525" s="78" t="s">
        <v>30</v>
      </c>
      <c r="N1525" s="78">
        <f t="shared" si="517"/>
        <v>0</v>
      </c>
      <c r="O1525" s="78">
        <f t="shared" si="518"/>
        <v>1</v>
      </c>
      <c r="P1525" s="78" t="s">
        <v>29</v>
      </c>
      <c r="Q1525" s="78"/>
      <c r="R1525" s="78" t="s">
        <v>6914</v>
      </c>
      <c r="S1525" s="78" t="s">
        <v>131</v>
      </c>
      <c r="T1525" s="78" t="s">
        <v>3053</v>
      </c>
      <c r="U1525" s="78">
        <v>6</v>
      </c>
      <c r="V1525" s="78" t="s">
        <v>7058</v>
      </c>
      <c r="W1525" s="78" t="s">
        <v>7057</v>
      </c>
      <c r="X1525" s="25" t="s">
        <v>7187</v>
      </c>
      <c r="Y1525" s="78">
        <v>2</v>
      </c>
      <c r="Z1525" s="78">
        <v>107</v>
      </c>
      <c r="AA1525" s="78">
        <v>1</v>
      </c>
      <c r="AB1525" s="78">
        <v>1</v>
      </c>
      <c r="AC1525" s="78">
        <v>10</v>
      </c>
      <c r="AD1525" s="78" t="s">
        <v>29</v>
      </c>
      <c r="AE1525" s="74" t="str">
        <f t="shared" si="519"/>
        <v>b05702014郭力銨</v>
      </c>
      <c r="AF1525" s="74">
        <f t="shared" si="520"/>
        <v>0</v>
      </c>
      <c r="AG1525" s="74">
        <f t="shared" si="528"/>
        <v>1</v>
      </c>
      <c r="AH1525" s="74">
        <f t="shared" si="533"/>
        <v>10</v>
      </c>
      <c r="AI1525" s="74">
        <f t="shared" si="534"/>
        <v>0</v>
      </c>
      <c r="AJ1525" s="74">
        <f t="shared" si="535"/>
        <v>0</v>
      </c>
      <c r="AK1525" s="74">
        <f t="shared" si="536"/>
        <v>0</v>
      </c>
      <c r="AL1525" s="73" t="str">
        <f t="shared" si="525"/>
        <v>系</v>
      </c>
      <c r="AM1525" s="73" t="str">
        <f>IF($F1525="學生",VLOOKUP($H1525,系所名稱!$B$1:$D$122,3,FALSE),"非在校生")</f>
        <v>會計</v>
      </c>
      <c r="AN1525" s="74" t="str">
        <f t="shared" si="526"/>
        <v>會計系</v>
      </c>
      <c r="AO1525" s="74" t="str">
        <f t="shared" si="527"/>
        <v>會計系</v>
      </c>
    </row>
    <row r="1526" spans="1:41">
      <c r="A1526" s="78" t="s">
        <v>6947</v>
      </c>
      <c r="B1526" s="78" t="s">
        <v>6948</v>
      </c>
      <c r="C1526" s="78" t="s">
        <v>6949</v>
      </c>
      <c r="D1526" s="78" t="s">
        <v>21</v>
      </c>
      <c r="E1526" s="78" t="s">
        <v>6950</v>
      </c>
      <c r="F1526" s="78" t="s">
        <v>177</v>
      </c>
      <c r="G1526" s="78"/>
      <c r="H1526" s="78"/>
      <c r="I1526" s="78"/>
      <c r="J1526" s="78">
        <v>955809344</v>
      </c>
      <c r="K1526" s="78" t="s">
        <v>6951</v>
      </c>
      <c r="L1526" s="78" t="s">
        <v>28</v>
      </c>
      <c r="M1526" s="78" t="s">
        <v>30</v>
      </c>
      <c r="N1526" s="78">
        <f t="shared" si="517"/>
        <v>0</v>
      </c>
      <c r="O1526" s="78">
        <f t="shared" si="518"/>
        <v>1</v>
      </c>
      <c r="P1526" s="78" t="s">
        <v>29</v>
      </c>
      <c r="Q1526" s="78"/>
      <c r="R1526" s="78" t="s">
        <v>6914</v>
      </c>
      <c r="S1526" s="78" t="s">
        <v>6952</v>
      </c>
      <c r="T1526" s="78" t="s">
        <v>6953</v>
      </c>
      <c r="U1526" s="78">
        <v>6</v>
      </c>
      <c r="V1526" s="78" t="s">
        <v>7058</v>
      </c>
      <c r="W1526" s="78" t="s">
        <v>7057</v>
      </c>
      <c r="X1526" s="25" t="s">
        <v>7187</v>
      </c>
      <c r="Y1526" s="78">
        <v>2</v>
      </c>
      <c r="Z1526" s="78">
        <v>107</v>
      </c>
      <c r="AA1526" s="78">
        <v>1</v>
      </c>
      <c r="AB1526" s="78">
        <v>1</v>
      </c>
      <c r="AC1526" s="78">
        <v>10</v>
      </c>
      <c r="AD1526" s="78" t="s">
        <v>29</v>
      </c>
      <c r="AE1526" s="74" t="str">
        <f t="shared" si="519"/>
        <v>v861129潘思蒨</v>
      </c>
      <c r="AF1526" s="74">
        <f t="shared" si="520"/>
        <v>0</v>
      </c>
      <c r="AG1526" s="74">
        <f t="shared" si="528"/>
        <v>1</v>
      </c>
      <c r="AH1526" s="74">
        <f t="shared" si="533"/>
        <v>10</v>
      </c>
      <c r="AI1526" s="74">
        <f t="shared" si="534"/>
        <v>0</v>
      </c>
      <c r="AJ1526" s="74">
        <f t="shared" si="535"/>
        <v>0</v>
      </c>
      <c r="AK1526" s="74">
        <f t="shared" si="536"/>
        <v>0</v>
      </c>
      <c r="AL1526" s="73" t="str">
        <f t="shared" si="525"/>
        <v>其他</v>
      </c>
      <c r="AM1526" s="73" t="str">
        <f>IF($F1526="學生",VLOOKUP($H1526,系所名稱!$B$1:$D$122,3,FALSE),"非在校生")</f>
        <v>非在校生</v>
      </c>
      <c r="AN1526" s="74" t="str">
        <f t="shared" si="526"/>
        <v>其他</v>
      </c>
      <c r="AO1526" s="74" t="str">
        <f t="shared" si="527"/>
        <v>其他</v>
      </c>
    </row>
    <row r="1527" spans="1:41">
      <c r="A1527" s="78" t="s">
        <v>6954</v>
      </c>
      <c r="B1527" s="78" t="s">
        <v>6955</v>
      </c>
      <c r="C1527" s="78" t="s">
        <v>6956</v>
      </c>
      <c r="D1527" s="78" t="s">
        <v>38</v>
      </c>
      <c r="E1527" s="78" t="s">
        <v>6957</v>
      </c>
      <c r="F1527" s="78" t="s">
        <v>23</v>
      </c>
      <c r="G1527" s="78" t="s">
        <v>24</v>
      </c>
      <c r="H1527" s="78" t="s">
        <v>257</v>
      </c>
      <c r="I1527" s="78" t="s">
        <v>41</v>
      </c>
      <c r="J1527" s="78">
        <v>932826607</v>
      </c>
      <c r="K1527" s="78" t="s">
        <v>6958</v>
      </c>
      <c r="L1527" s="78" t="s">
        <v>28</v>
      </c>
      <c r="M1527" s="78" t="s">
        <v>30</v>
      </c>
      <c r="N1527" s="78">
        <f t="shared" si="517"/>
        <v>0</v>
      </c>
      <c r="O1527" s="78">
        <f t="shared" si="518"/>
        <v>1</v>
      </c>
      <c r="P1527" s="78" t="s">
        <v>29</v>
      </c>
      <c r="Q1527" s="78"/>
      <c r="R1527" s="78" t="s">
        <v>6914</v>
      </c>
      <c r="S1527" s="78" t="s">
        <v>6959</v>
      </c>
      <c r="T1527" s="78" t="s">
        <v>6960</v>
      </c>
      <c r="U1527" s="78">
        <v>6</v>
      </c>
      <c r="V1527" s="78" t="s">
        <v>7058</v>
      </c>
      <c r="W1527" s="78" t="s">
        <v>7057</v>
      </c>
      <c r="X1527" s="25" t="s">
        <v>7187</v>
      </c>
      <c r="Y1527" s="78">
        <v>2</v>
      </c>
      <c r="Z1527" s="78">
        <v>107</v>
      </c>
      <c r="AA1527" s="78">
        <v>1</v>
      </c>
      <c r="AB1527" s="78">
        <v>1</v>
      </c>
      <c r="AC1527" s="78">
        <v>10</v>
      </c>
      <c r="AD1527" s="78" t="s">
        <v>30</v>
      </c>
      <c r="AE1527" s="74" t="str">
        <f t="shared" si="519"/>
        <v>b07703132鍾秉瀚</v>
      </c>
      <c r="AF1527" s="74">
        <f t="shared" si="520"/>
        <v>0</v>
      </c>
      <c r="AG1527" s="74">
        <f t="shared" si="528"/>
        <v>1</v>
      </c>
      <c r="AH1527" s="74">
        <f t="shared" si="533"/>
        <v>10</v>
      </c>
      <c r="AI1527" s="74">
        <f t="shared" si="534"/>
        <v>0</v>
      </c>
      <c r="AJ1527" s="74">
        <f t="shared" si="535"/>
        <v>0</v>
      </c>
      <c r="AK1527" s="74">
        <f t="shared" si="536"/>
        <v>0</v>
      </c>
      <c r="AL1527" s="73" t="str">
        <f t="shared" si="525"/>
        <v>系</v>
      </c>
      <c r="AM1527" s="73" t="str">
        <f>IF($F1527="學生",VLOOKUP($H1527,系所名稱!$B$1:$D$122,3,FALSE),"非在校生")</f>
        <v>財金</v>
      </c>
      <c r="AN1527" s="74" t="str">
        <f t="shared" si="526"/>
        <v>財金系</v>
      </c>
      <c r="AO1527" s="74" t="str">
        <f t="shared" si="527"/>
        <v>財金系</v>
      </c>
    </row>
    <row r="1528" spans="1:41">
      <c r="A1528" s="78" t="s">
        <v>6961</v>
      </c>
      <c r="B1528" s="78" t="s">
        <v>6962</v>
      </c>
      <c r="C1528" s="78" t="s">
        <v>6963</v>
      </c>
      <c r="D1528" s="78" t="s">
        <v>21</v>
      </c>
      <c r="E1528" s="78" t="s">
        <v>6964</v>
      </c>
      <c r="F1528" s="78" t="s">
        <v>23</v>
      </c>
      <c r="G1528" s="78" t="s">
        <v>58</v>
      </c>
      <c r="H1528" s="78" t="s">
        <v>1119</v>
      </c>
      <c r="I1528" s="78" t="s">
        <v>41</v>
      </c>
      <c r="J1528" s="78">
        <v>975759122</v>
      </c>
      <c r="K1528" s="78" t="s">
        <v>6965</v>
      </c>
      <c r="L1528" s="78" t="s">
        <v>28</v>
      </c>
      <c r="M1528" s="78" t="s">
        <v>30</v>
      </c>
      <c r="N1528" s="78">
        <f t="shared" si="517"/>
        <v>0</v>
      </c>
      <c r="O1528" s="78">
        <f t="shared" si="518"/>
        <v>1</v>
      </c>
      <c r="P1528" s="78" t="s">
        <v>29</v>
      </c>
      <c r="Q1528" s="78"/>
      <c r="R1528" s="78" t="s">
        <v>6911</v>
      </c>
      <c r="S1528" s="78" t="s">
        <v>6966</v>
      </c>
      <c r="T1528" s="78" t="s">
        <v>6967</v>
      </c>
      <c r="U1528" s="78">
        <v>6</v>
      </c>
      <c r="V1528" s="78" t="s">
        <v>7058</v>
      </c>
      <c r="W1528" s="78" t="s">
        <v>7057</v>
      </c>
      <c r="X1528" s="25" t="s">
        <v>7187</v>
      </c>
      <c r="Y1528" s="78">
        <v>2</v>
      </c>
      <c r="Z1528" s="78">
        <v>107</v>
      </c>
      <c r="AA1528" s="78">
        <v>1</v>
      </c>
      <c r="AB1528" s="78">
        <v>1</v>
      </c>
      <c r="AC1528" s="78">
        <v>10</v>
      </c>
      <c r="AD1528" s="78" t="s">
        <v>30</v>
      </c>
      <c r="AE1528" s="74" t="str">
        <f t="shared" si="519"/>
        <v>b06102134周詩坪</v>
      </c>
      <c r="AF1528" s="74">
        <f t="shared" si="520"/>
        <v>0</v>
      </c>
      <c r="AG1528" s="74">
        <f t="shared" si="528"/>
        <v>1</v>
      </c>
      <c r="AH1528" s="74">
        <f t="shared" si="533"/>
        <v>10</v>
      </c>
      <c r="AI1528" s="74">
        <f t="shared" si="534"/>
        <v>0</v>
      </c>
      <c r="AJ1528" s="74">
        <f t="shared" si="535"/>
        <v>0</v>
      </c>
      <c r="AK1528" s="74">
        <f t="shared" si="536"/>
        <v>0</v>
      </c>
      <c r="AL1528" s="73" t="str">
        <f t="shared" si="525"/>
        <v>系</v>
      </c>
      <c r="AM1528" s="73" t="str">
        <f>IF($F1528="學生",VLOOKUP($H1528,系所名稱!$B$1:$D$122,3,FALSE),"非在校生")</f>
        <v>其他</v>
      </c>
      <c r="AN1528" s="74" t="str">
        <f t="shared" si="526"/>
        <v>其他系所</v>
      </c>
      <c r="AO1528" s="74" t="str">
        <f t="shared" si="527"/>
        <v>其他系所</v>
      </c>
    </row>
    <row r="1529" spans="1:41">
      <c r="A1529" s="78" t="s">
        <v>6968</v>
      </c>
      <c r="B1529" s="78" t="s">
        <v>6969</v>
      </c>
      <c r="C1529" s="78" t="s">
        <v>6970</v>
      </c>
      <c r="D1529" s="78" t="s">
        <v>21</v>
      </c>
      <c r="E1529" s="78" t="s">
        <v>6971</v>
      </c>
      <c r="F1529" s="78" t="s">
        <v>23</v>
      </c>
      <c r="G1529" s="78" t="s">
        <v>5603</v>
      </c>
      <c r="H1529" s="78" t="s">
        <v>4265</v>
      </c>
      <c r="I1529" s="78" t="s">
        <v>50</v>
      </c>
      <c r="J1529" s="78">
        <v>952253112</v>
      </c>
      <c r="K1529" s="78" t="s">
        <v>6972</v>
      </c>
      <c r="L1529" s="78" t="s">
        <v>28</v>
      </c>
      <c r="M1529" s="78" t="s">
        <v>29</v>
      </c>
      <c r="N1529" s="78">
        <f t="shared" si="517"/>
        <v>0</v>
      </c>
      <c r="O1529" s="78">
        <f t="shared" si="518"/>
        <v>1</v>
      </c>
      <c r="P1529" s="78" t="s">
        <v>29</v>
      </c>
      <c r="Q1529" s="78"/>
      <c r="R1529" s="78" t="s">
        <v>6911</v>
      </c>
      <c r="S1529" s="78" t="s">
        <v>6973</v>
      </c>
      <c r="T1529" s="78" t="s">
        <v>6974</v>
      </c>
      <c r="U1529" s="78">
        <v>6</v>
      </c>
      <c r="V1529" s="78" t="s">
        <v>7058</v>
      </c>
      <c r="W1529" s="78" t="s">
        <v>7057</v>
      </c>
      <c r="X1529" s="25" t="s">
        <v>7187</v>
      </c>
      <c r="Y1529" s="78">
        <v>2</v>
      </c>
      <c r="Z1529" s="78">
        <v>107</v>
      </c>
      <c r="AA1529" s="78">
        <v>1</v>
      </c>
      <c r="AB1529" s="78">
        <v>1</v>
      </c>
      <c r="AC1529" s="78">
        <v>10</v>
      </c>
      <c r="AD1529" s="78" t="s">
        <v>2783</v>
      </c>
      <c r="AE1529" s="74" t="str">
        <f t="shared" si="519"/>
        <v>r06h42011李依穎</v>
      </c>
      <c r="AF1529" s="74">
        <f t="shared" si="520"/>
        <v>0</v>
      </c>
      <c r="AG1529" s="74">
        <f t="shared" si="528"/>
        <v>1</v>
      </c>
      <c r="AH1529" s="74">
        <f t="shared" si="533"/>
        <v>10</v>
      </c>
      <c r="AI1529" s="74">
        <f t="shared" si="534"/>
        <v>0</v>
      </c>
      <c r="AJ1529" s="74">
        <f t="shared" si="535"/>
        <v>0</v>
      </c>
      <c r="AK1529" s="74">
        <f t="shared" si="536"/>
        <v>0</v>
      </c>
      <c r="AL1529" s="73" t="str">
        <f t="shared" si="525"/>
        <v>所</v>
      </c>
      <c r="AM1529" s="73" t="str">
        <f>IF($F1529="學生",VLOOKUP($H1529,系所名稱!$B$1:$D$122,3,FALSE),"非在校生")</f>
        <v>其他</v>
      </c>
      <c r="AN1529" s="74" t="str">
        <f t="shared" si="526"/>
        <v>其他系所</v>
      </c>
      <c r="AO1529" s="74" t="str">
        <f t="shared" si="527"/>
        <v>其他系所</v>
      </c>
    </row>
    <row r="1530" spans="1:41">
      <c r="A1530" s="78" t="s">
        <v>6975</v>
      </c>
      <c r="B1530" s="78" t="s">
        <v>6976</v>
      </c>
      <c r="C1530" s="78" t="s">
        <v>6977</v>
      </c>
      <c r="D1530" s="78" t="s">
        <v>38</v>
      </c>
      <c r="E1530" s="78" t="s">
        <v>6978</v>
      </c>
      <c r="F1530" s="78" t="s">
        <v>161</v>
      </c>
      <c r="G1530" s="78"/>
      <c r="H1530" s="78" t="s">
        <v>49</v>
      </c>
      <c r="I1530" s="78" t="s">
        <v>162</v>
      </c>
      <c r="J1530" s="78">
        <v>285096370</v>
      </c>
      <c r="K1530" s="78" t="s">
        <v>6979</v>
      </c>
      <c r="L1530" s="78" t="s">
        <v>28</v>
      </c>
      <c r="M1530" s="78" t="s">
        <v>30</v>
      </c>
      <c r="N1530" s="78">
        <f t="shared" si="517"/>
        <v>0</v>
      </c>
      <c r="O1530" s="78">
        <f t="shared" si="518"/>
        <v>1</v>
      </c>
      <c r="P1530" s="78" t="s">
        <v>29</v>
      </c>
      <c r="Q1530" s="78"/>
      <c r="R1530" s="78" t="s">
        <v>6934</v>
      </c>
      <c r="S1530" s="78" t="s">
        <v>6980</v>
      </c>
      <c r="T1530" s="78" t="s">
        <v>6981</v>
      </c>
      <c r="U1530" s="78">
        <v>6</v>
      </c>
      <c r="V1530" s="78" t="s">
        <v>7058</v>
      </c>
      <c r="W1530" s="78" t="s">
        <v>7057</v>
      </c>
      <c r="X1530" s="25" t="s">
        <v>7187</v>
      </c>
      <c r="Y1530" s="78">
        <v>2</v>
      </c>
      <c r="Z1530" s="78">
        <v>107</v>
      </c>
      <c r="AA1530" s="78">
        <v>1</v>
      </c>
      <c r="AB1530" s="78">
        <v>1</v>
      </c>
      <c r="AC1530" s="78">
        <v>10</v>
      </c>
      <c r="AD1530" s="78" t="s">
        <v>30</v>
      </c>
      <c r="AE1530" s="74" t="str">
        <f t="shared" si="519"/>
        <v>b02613014黃紹華</v>
      </c>
      <c r="AF1530" s="74">
        <f t="shared" si="520"/>
        <v>0</v>
      </c>
      <c r="AG1530" s="74">
        <f t="shared" si="528"/>
        <v>1</v>
      </c>
      <c r="AH1530" s="74">
        <f t="shared" si="533"/>
        <v>10</v>
      </c>
      <c r="AI1530" s="74">
        <f t="shared" si="534"/>
        <v>0</v>
      </c>
      <c r="AJ1530" s="74">
        <f t="shared" si="535"/>
        <v>0</v>
      </c>
      <c r="AK1530" s="74">
        <f t="shared" si="536"/>
        <v>0</v>
      </c>
      <c r="AL1530" s="73" t="str">
        <f t="shared" si="525"/>
        <v>其他</v>
      </c>
      <c r="AM1530" s="73" t="str">
        <f>IF($F1530="學生",VLOOKUP($H1530,系所名稱!$B$1:$D$122,3,FALSE),"非在校生")</f>
        <v>非在校生</v>
      </c>
      <c r="AN1530" s="74" t="str">
        <f t="shared" si="526"/>
        <v>其他</v>
      </c>
      <c r="AO1530" s="74" t="str">
        <f t="shared" si="527"/>
        <v>其他</v>
      </c>
    </row>
    <row r="1531" spans="1:41">
      <c r="A1531" s="78" t="s">
        <v>6982</v>
      </c>
      <c r="B1531" s="78" t="s">
        <v>1848</v>
      </c>
      <c r="C1531" s="78" t="s">
        <v>1849</v>
      </c>
      <c r="D1531" s="78" t="s">
        <v>38</v>
      </c>
      <c r="E1531" s="78" t="s">
        <v>1850</v>
      </c>
      <c r="F1531" s="78" t="s">
        <v>23</v>
      </c>
      <c r="G1531" s="78" t="s">
        <v>24</v>
      </c>
      <c r="H1531" s="78" t="s">
        <v>40</v>
      </c>
      <c r="I1531" s="78" t="s">
        <v>50</v>
      </c>
      <c r="J1531" s="78">
        <v>906796080</v>
      </c>
      <c r="K1531" s="78" t="s">
        <v>1851</v>
      </c>
      <c r="L1531" s="78" t="s">
        <v>28</v>
      </c>
      <c r="M1531" s="78" t="s">
        <v>29</v>
      </c>
      <c r="N1531" s="78">
        <f t="shared" si="517"/>
        <v>1</v>
      </c>
      <c r="O1531" s="78">
        <f t="shared" si="518"/>
        <v>0</v>
      </c>
      <c r="P1531" s="78" t="s">
        <v>30</v>
      </c>
      <c r="Q1531" s="78"/>
      <c r="R1531" s="78" t="s">
        <v>6914</v>
      </c>
      <c r="S1531" s="78" t="s">
        <v>2599</v>
      </c>
      <c r="T1531" s="78" t="s">
        <v>1852</v>
      </c>
      <c r="U1531" s="78">
        <v>6</v>
      </c>
      <c r="V1531" s="78" t="s">
        <v>7058</v>
      </c>
      <c r="W1531" s="78" t="s">
        <v>7057</v>
      </c>
      <c r="X1531" s="25" t="s">
        <v>7187</v>
      </c>
      <c r="Y1531" s="78">
        <v>2</v>
      </c>
      <c r="Z1531" s="78">
        <v>107</v>
      </c>
      <c r="AA1531" s="78">
        <v>1</v>
      </c>
      <c r="AB1531" s="78">
        <v>1</v>
      </c>
      <c r="AC1531" s="78">
        <v>10</v>
      </c>
      <c r="AD1531" s="78" t="s">
        <v>2783</v>
      </c>
      <c r="AE1531" s="74" t="str">
        <f t="shared" si="519"/>
        <v>r07724011李善樂</v>
      </c>
      <c r="AF1531" s="74">
        <f t="shared" si="520"/>
        <v>1</v>
      </c>
      <c r="AG1531" s="74">
        <f t="shared" si="528"/>
        <v>0</v>
      </c>
      <c r="AH1531" s="74">
        <f t="shared" si="533"/>
        <v>0</v>
      </c>
      <c r="AI1531" s="74">
        <f t="shared" si="534"/>
        <v>1</v>
      </c>
      <c r="AJ1531" s="74">
        <f t="shared" si="535"/>
        <v>0</v>
      </c>
      <c r="AK1531" s="74">
        <f t="shared" si="536"/>
        <v>0</v>
      </c>
      <c r="AL1531" s="73" t="str">
        <f t="shared" si="525"/>
        <v>所</v>
      </c>
      <c r="AM1531" s="73" t="str">
        <f>IF($F1531="學生",VLOOKUP($H1531,系所名稱!$B$1:$D$122,3,FALSE),"非在校生")</f>
        <v>國企</v>
      </c>
      <c r="AN1531" s="74" t="str">
        <f t="shared" si="526"/>
        <v>國企所</v>
      </c>
      <c r="AO1531" s="74" t="str">
        <f t="shared" si="527"/>
        <v>國企所</v>
      </c>
    </row>
    <row r="1532" spans="1:41">
      <c r="A1532" s="78" t="s">
        <v>6983</v>
      </c>
      <c r="B1532" s="78" t="s">
        <v>249</v>
      </c>
      <c r="C1532" s="78" t="s">
        <v>250</v>
      </c>
      <c r="D1532" s="78" t="s">
        <v>38</v>
      </c>
      <c r="E1532" s="78" t="s">
        <v>251</v>
      </c>
      <c r="F1532" s="78" t="s">
        <v>23</v>
      </c>
      <c r="G1532" s="78" t="s">
        <v>24</v>
      </c>
      <c r="H1532" s="78" t="s">
        <v>40</v>
      </c>
      <c r="I1532" s="78" t="s">
        <v>41</v>
      </c>
      <c r="J1532" s="78">
        <v>926425272</v>
      </c>
      <c r="K1532" s="78" t="s">
        <v>904</v>
      </c>
      <c r="L1532" s="78" t="s">
        <v>28</v>
      </c>
      <c r="M1532" s="78" t="s">
        <v>29</v>
      </c>
      <c r="N1532" s="78">
        <f t="shared" si="517"/>
        <v>1</v>
      </c>
      <c r="O1532" s="78">
        <f t="shared" si="518"/>
        <v>0</v>
      </c>
      <c r="P1532" s="78" t="s">
        <v>30</v>
      </c>
      <c r="Q1532" s="78"/>
      <c r="R1532" s="78" t="s">
        <v>6914</v>
      </c>
      <c r="S1532" s="78" t="s">
        <v>905</v>
      </c>
      <c r="T1532" s="78" t="s">
        <v>252</v>
      </c>
      <c r="U1532" s="78">
        <v>6</v>
      </c>
      <c r="V1532" s="78" t="s">
        <v>7058</v>
      </c>
      <c r="W1532" s="78" t="s">
        <v>7057</v>
      </c>
      <c r="X1532" s="25" t="s">
        <v>7187</v>
      </c>
      <c r="Y1532" s="78">
        <v>2</v>
      </c>
      <c r="Z1532" s="78">
        <v>107</v>
      </c>
      <c r="AA1532" s="78">
        <v>1</v>
      </c>
      <c r="AB1532" s="78">
        <v>1</v>
      </c>
      <c r="AC1532" s="78">
        <v>10</v>
      </c>
      <c r="AD1532" s="78" t="s">
        <v>30</v>
      </c>
      <c r="AE1532" s="74" t="str">
        <f t="shared" si="519"/>
        <v>b05704053林彧玄</v>
      </c>
      <c r="AF1532" s="74">
        <f t="shared" si="520"/>
        <v>1</v>
      </c>
      <c r="AG1532" s="74">
        <f t="shared" si="528"/>
        <v>0</v>
      </c>
      <c r="AH1532" s="74">
        <f t="shared" si="533"/>
        <v>0</v>
      </c>
      <c r="AI1532" s="74">
        <f t="shared" si="534"/>
        <v>1</v>
      </c>
      <c r="AJ1532" s="74">
        <f t="shared" si="535"/>
        <v>0</v>
      </c>
      <c r="AK1532" s="74">
        <f t="shared" si="536"/>
        <v>0</v>
      </c>
      <c r="AL1532" s="73" t="str">
        <f t="shared" si="525"/>
        <v>系</v>
      </c>
      <c r="AM1532" s="73" t="str">
        <f>IF($F1532="學生",VLOOKUP($H1532,系所名稱!$B$1:$D$122,3,FALSE),"非在校生")</f>
        <v>國企</v>
      </c>
      <c r="AN1532" s="74" t="str">
        <f t="shared" si="526"/>
        <v>國企系</v>
      </c>
      <c r="AO1532" s="74" t="str">
        <f t="shared" si="527"/>
        <v>國企系</v>
      </c>
    </row>
    <row r="1533" spans="1:41">
      <c r="A1533" s="78" t="s">
        <v>6984</v>
      </c>
      <c r="B1533" s="78" t="s">
        <v>6985</v>
      </c>
      <c r="C1533" s="78" t="s">
        <v>6986</v>
      </c>
      <c r="D1533" s="78" t="s">
        <v>21</v>
      </c>
      <c r="E1533" s="78" t="s">
        <v>6987</v>
      </c>
      <c r="F1533" s="78" t="s">
        <v>23</v>
      </c>
      <c r="G1533" s="78" t="s">
        <v>571</v>
      </c>
      <c r="H1533" s="78" t="s">
        <v>6988</v>
      </c>
      <c r="I1533" s="78" t="s">
        <v>41</v>
      </c>
      <c r="J1533" s="78">
        <v>972521589</v>
      </c>
      <c r="K1533" s="78" t="s">
        <v>6989</v>
      </c>
      <c r="L1533" s="78" t="s">
        <v>28</v>
      </c>
      <c r="M1533" s="78" t="s">
        <v>30</v>
      </c>
      <c r="N1533" s="78">
        <f t="shared" si="517"/>
        <v>0</v>
      </c>
      <c r="O1533" s="78">
        <f t="shared" si="518"/>
        <v>1</v>
      </c>
      <c r="P1533" s="78" t="s">
        <v>29</v>
      </c>
      <c r="Q1533" s="78"/>
      <c r="R1533" s="78" t="s">
        <v>6914</v>
      </c>
      <c r="S1533" s="78" t="s">
        <v>2416</v>
      </c>
      <c r="T1533" s="78" t="s">
        <v>6990</v>
      </c>
      <c r="U1533" s="78">
        <v>6</v>
      </c>
      <c r="V1533" s="78" t="s">
        <v>7058</v>
      </c>
      <c r="W1533" s="78" t="s">
        <v>7057</v>
      </c>
      <c r="X1533" s="25" t="s">
        <v>7187</v>
      </c>
      <c r="Y1533" s="78">
        <v>2</v>
      </c>
      <c r="Z1533" s="78">
        <v>107</v>
      </c>
      <c r="AA1533" s="78">
        <v>1</v>
      </c>
      <c r="AB1533" s="78">
        <v>1</v>
      </c>
      <c r="AC1533" s="78">
        <v>10</v>
      </c>
      <c r="AD1533" s="78" t="s">
        <v>29</v>
      </c>
      <c r="AE1533" s="74" t="str">
        <f t="shared" si="519"/>
        <v>b05409028呂欣瑗</v>
      </c>
      <c r="AF1533" s="74">
        <f t="shared" si="520"/>
        <v>0</v>
      </c>
      <c r="AG1533" s="74">
        <f t="shared" si="528"/>
        <v>1</v>
      </c>
      <c r="AH1533" s="74">
        <f t="shared" si="533"/>
        <v>10</v>
      </c>
      <c r="AI1533" s="74">
        <f t="shared" si="534"/>
        <v>0</v>
      </c>
      <c r="AJ1533" s="74">
        <f t="shared" si="535"/>
        <v>0</v>
      </c>
      <c r="AK1533" s="74">
        <f t="shared" si="536"/>
        <v>0</v>
      </c>
      <c r="AL1533" s="73" t="str">
        <f t="shared" si="525"/>
        <v>系</v>
      </c>
      <c r="AM1533" s="73" t="str">
        <f>IF($F1533="學生",VLOOKUP($H1533,系所名稱!$B$1:$D$122,3,FALSE),"非在校生")</f>
        <v>其他</v>
      </c>
      <c r="AN1533" s="74" t="str">
        <f t="shared" si="526"/>
        <v>其他系所</v>
      </c>
      <c r="AO1533" s="74" t="str">
        <f t="shared" si="527"/>
        <v>其他系所</v>
      </c>
    </row>
    <row r="1534" spans="1:41">
      <c r="A1534" s="78" t="s">
        <v>6991</v>
      </c>
      <c r="B1534" s="78" t="s">
        <v>2727</v>
      </c>
      <c r="C1534" s="78" t="s">
        <v>2728</v>
      </c>
      <c r="D1534" s="78" t="s">
        <v>21</v>
      </c>
      <c r="E1534" s="78" t="s">
        <v>2729</v>
      </c>
      <c r="F1534" s="78" t="s">
        <v>23</v>
      </c>
      <c r="G1534" s="78" t="s">
        <v>24</v>
      </c>
      <c r="H1534" s="78" t="s">
        <v>257</v>
      </c>
      <c r="I1534" s="78" t="s">
        <v>41</v>
      </c>
      <c r="J1534" s="78">
        <v>901334818</v>
      </c>
      <c r="K1534" s="78" t="s">
        <v>6992</v>
      </c>
      <c r="L1534" s="78" t="s">
        <v>28</v>
      </c>
      <c r="M1534" s="78" t="s">
        <v>30</v>
      </c>
      <c r="N1534" s="78">
        <f t="shared" si="517"/>
        <v>0</v>
      </c>
      <c r="O1534" s="78">
        <f t="shared" si="518"/>
        <v>1</v>
      </c>
      <c r="P1534" s="78" t="s">
        <v>29</v>
      </c>
      <c r="Q1534" s="78"/>
      <c r="R1534" s="78" t="s">
        <v>6914</v>
      </c>
      <c r="S1534" s="78" t="s">
        <v>6993</v>
      </c>
      <c r="T1534" s="78" t="s">
        <v>2731</v>
      </c>
      <c r="U1534" s="78">
        <v>6</v>
      </c>
      <c r="V1534" s="78" t="s">
        <v>7058</v>
      </c>
      <c r="W1534" s="78" t="s">
        <v>7057</v>
      </c>
      <c r="X1534" s="25" t="s">
        <v>7187</v>
      </c>
      <c r="Y1534" s="78">
        <v>2</v>
      </c>
      <c r="Z1534" s="78">
        <v>107</v>
      </c>
      <c r="AA1534" s="78">
        <v>1</v>
      </c>
      <c r="AB1534" s="78">
        <v>1</v>
      </c>
      <c r="AC1534" s="78">
        <v>10</v>
      </c>
      <c r="AD1534" s="78" t="s">
        <v>30</v>
      </c>
      <c r="AE1534" s="74" t="str">
        <f t="shared" si="519"/>
        <v>b06703053張慧琳</v>
      </c>
      <c r="AF1534" s="74">
        <f t="shared" si="520"/>
        <v>0</v>
      </c>
      <c r="AG1534" s="74">
        <f t="shared" si="528"/>
        <v>1</v>
      </c>
      <c r="AH1534" s="74">
        <f t="shared" si="533"/>
        <v>10</v>
      </c>
      <c r="AI1534" s="74">
        <f t="shared" si="534"/>
        <v>0</v>
      </c>
      <c r="AJ1534" s="74">
        <f t="shared" si="535"/>
        <v>0</v>
      </c>
      <c r="AK1534" s="74">
        <f t="shared" si="536"/>
        <v>0</v>
      </c>
      <c r="AL1534" s="73" t="str">
        <f t="shared" si="525"/>
        <v>系</v>
      </c>
      <c r="AM1534" s="73" t="str">
        <f>IF($F1534="學生",VLOOKUP($H1534,系所名稱!$B$1:$D$122,3,FALSE),"非在校生")</f>
        <v>財金</v>
      </c>
      <c r="AN1534" s="74" t="str">
        <f t="shared" si="526"/>
        <v>財金系</v>
      </c>
      <c r="AO1534" s="74" t="str">
        <f t="shared" si="527"/>
        <v>財金系</v>
      </c>
    </row>
    <row r="1535" spans="1:41">
      <c r="A1535" s="78" t="s">
        <v>6994</v>
      </c>
      <c r="B1535" s="78" t="s">
        <v>73</v>
      </c>
      <c r="C1535" s="78" t="s">
        <v>74</v>
      </c>
      <c r="D1535" s="78" t="s">
        <v>21</v>
      </c>
      <c r="E1535" s="78" t="s">
        <v>75</v>
      </c>
      <c r="F1535" s="78" t="s">
        <v>23</v>
      </c>
      <c r="G1535" s="78" t="s">
        <v>24</v>
      </c>
      <c r="H1535" s="78" t="s">
        <v>76</v>
      </c>
      <c r="I1535" s="78" t="s">
        <v>50</v>
      </c>
      <c r="J1535" s="78">
        <v>922729496</v>
      </c>
      <c r="K1535" s="78" t="s">
        <v>77</v>
      </c>
      <c r="L1535" s="78" t="s">
        <v>28</v>
      </c>
      <c r="M1535" s="78" t="s">
        <v>30</v>
      </c>
      <c r="N1535" s="78">
        <f t="shared" si="517"/>
        <v>0</v>
      </c>
      <c r="O1535" s="78">
        <f t="shared" si="518"/>
        <v>1</v>
      </c>
      <c r="P1535" s="78" t="s">
        <v>29</v>
      </c>
      <c r="Q1535" s="78"/>
      <c r="R1535" s="78" t="s">
        <v>6914</v>
      </c>
      <c r="S1535" s="78" t="s">
        <v>6995</v>
      </c>
      <c r="T1535" s="78" t="s">
        <v>79</v>
      </c>
      <c r="U1535" s="78">
        <v>6</v>
      </c>
      <c r="V1535" s="78" t="s">
        <v>7058</v>
      </c>
      <c r="W1535" s="78" t="s">
        <v>7057</v>
      </c>
      <c r="X1535" s="25" t="s">
        <v>7187</v>
      </c>
      <c r="Y1535" s="78">
        <v>2</v>
      </c>
      <c r="Z1535" s="78">
        <v>107</v>
      </c>
      <c r="AA1535" s="78">
        <v>1</v>
      </c>
      <c r="AB1535" s="78">
        <v>1</v>
      </c>
      <c r="AC1535" s="78">
        <v>10</v>
      </c>
      <c r="AD1535" s="78" t="s">
        <v>29</v>
      </c>
      <c r="AE1535" s="74" t="str">
        <f t="shared" si="519"/>
        <v>r07722003王暄雯</v>
      </c>
      <c r="AF1535" s="74">
        <f t="shared" si="520"/>
        <v>0</v>
      </c>
      <c r="AG1535" s="74">
        <f t="shared" si="528"/>
        <v>1</v>
      </c>
      <c r="AH1535" s="74">
        <f t="shared" si="533"/>
        <v>10</v>
      </c>
      <c r="AI1535" s="74">
        <f t="shared" si="534"/>
        <v>0</v>
      </c>
      <c r="AJ1535" s="74">
        <f t="shared" si="535"/>
        <v>0</v>
      </c>
      <c r="AK1535" s="74">
        <f t="shared" si="536"/>
        <v>0</v>
      </c>
      <c r="AL1535" s="73" t="str">
        <f t="shared" si="525"/>
        <v>所</v>
      </c>
      <c r="AM1535" s="73" t="str">
        <f>IF($F1535="學生",VLOOKUP($H1535,系所名稱!$B$1:$D$122,3,FALSE),"非在校生")</f>
        <v>會計</v>
      </c>
      <c r="AN1535" s="74" t="str">
        <f t="shared" si="526"/>
        <v>會計所</v>
      </c>
      <c r="AO1535" s="74" t="str">
        <f t="shared" si="527"/>
        <v>會研所</v>
      </c>
    </row>
    <row r="1536" spans="1:41">
      <c r="A1536" s="78" t="s">
        <v>6996</v>
      </c>
      <c r="B1536" s="78" t="s">
        <v>6997</v>
      </c>
      <c r="C1536" s="78" t="s">
        <v>6998</v>
      </c>
      <c r="D1536" s="78" t="s">
        <v>38</v>
      </c>
      <c r="E1536" s="78" t="s">
        <v>1032</v>
      </c>
      <c r="F1536" s="78" t="s">
        <v>23</v>
      </c>
      <c r="G1536" s="78" t="s">
        <v>99</v>
      </c>
      <c r="H1536" s="78" t="s">
        <v>6999</v>
      </c>
      <c r="I1536" s="78" t="s">
        <v>41</v>
      </c>
      <c r="J1536" s="78">
        <v>975211559</v>
      </c>
      <c r="K1536" s="78" t="s">
        <v>7000</v>
      </c>
      <c r="L1536" s="78" t="s">
        <v>28</v>
      </c>
      <c r="M1536" s="78" t="s">
        <v>30</v>
      </c>
      <c r="N1536" s="78">
        <f t="shared" si="517"/>
        <v>1</v>
      </c>
      <c r="O1536" s="78">
        <f t="shared" si="518"/>
        <v>0</v>
      </c>
      <c r="P1536" s="78" t="s">
        <v>30</v>
      </c>
      <c r="Q1536" s="78"/>
      <c r="R1536" s="78" t="s">
        <v>7001</v>
      </c>
      <c r="S1536" s="78" t="s">
        <v>7002</v>
      </c>
      <c r="T1536" s="78" t="s">
        <v>7003</v>
      </c>
      <c r="U1536" s="78">
        <v>6</v>
      </c>
      <c r="V1536" s="78" t="s">
        <v>7058</v>
      </c>
      <c r="W1536" s="78" t="s">
        <v>7057</v>
      </c>
      <c r="X1536" s="25" t="s">
        <v>7187</v>
      </c>
      <c r="Y1536" s="78">
        <v>2</v>
      </c>
      <c r="Z1536" s="78">
        <v>107</v>
      </c>
      <c r="AA1536" s="78">
        <v>1</v>
      </c>
      <c r="AB1536" s="78">
        <v>1</v>
      </c>
      <c r="AC1536" s="78">
        <v>10</v>
      </c>
      <c r="AD1536" s="78" t="s">
        <v>30</v>
      </c>
      <c r="AE1536" s="74" t="str">
        <f t="shared" si="519"/>
        <v>b04502053施旻宏</v>
      </c>
      <c r="AF1536" s="74">
        <f t="shared" si="520"/>
        <v>1</v>
      </c>
      <c r="AG1536" s="74">
        <f t="shared" si="528"/>
        <v>0</v>
      </c>
      <c r="AH1536" s="74">
        <f t="shared" si="533"/>
        <v>0</v>
      </c>
      <c r="AI1536" s="74">
        <f t="shared" si="534"/>
        <v>1</v>
      </c>
      <c r="AJ1536" s="74">
        <f t="shared" si="535"/>
        <v>0</v>
      </c>
      <c r="AK1536" s="74">
        <f t="shared" si="536"/>
        <v>0</v>
      </c>
      <c r="AL1536" s="73" t="str">
        <f t="shared" si="525"/>
        <v>系</v>
      </c>
      <c r="AM1536" s="73" t="str">
        <f>IF($F1536="學生",VLOOKUP($H1536,系所名稱!$B$1:$D$122,3,FALSE),"非在校生")</f>
        <v>其他</v>
      </c>
      <c r="AN1536" s="74" t="str">
        <f t="shared" si="526"/>
        <v>其他系所</v>
      </c>
      <c r="AO1536" s="74" t="str">
        <f t="shared" si="527"/>
        <v>其他系所</v>
      </c>
    </row>
    <row r="1537" spans="1:41">
      <c r="A1537" s="78" t="s">
        <v>7004</v>
      </c>
      <c r="B1537" s="78" t="s">
        <v>2565</v>
      </c>
      <c r="C1537" s="78" t="s">
        <v>2566</v>
      </c>
      <c r="D1537" s="78" t="s">
        <v>38</v>
      </c>
      <c r="E1537" s="78" t="s">
        <v>2567</v>
      </c>
      <c r="F1537" s="78" t="s">
        <v>23</v>
      </c>
      <c r="G1537" s="78" t="s">
        <v>24</v>
      </c>
      <c r="H1537" s="78" t="s">
        <v>76</v>
      </c>
      <c r="I1537" s="78" t="s">
        <v>50</v>
      </c>
      <c r="J1537" s="78">
        <v>939731061</v>
      </c>
      <c r="K1537" s="78" t="s">
        <v>2568</v>
      </c>
      <c r="L1537" s="78" t="s">
        <v>28</v>
      </c>
      <c r="M1537" s="78" t="s">
        <v>29</v>
      </c>
      <c r="N1537" s="78">
        <f t="shared" si="517"/>
        <v>0</v>
      </c>
      <c r="O1537" s="78">
        <f t="shared" si="518"/>
        <v>1</v>
      </c>
      <c r="P1537" s="78" t="s">
        <v>29</v>
      </c>
      <c r="Q1537" s="78"/>
      <c r="R1537" s="78" t="s">
        <v>7001</v>
      </c>
      <c r="S1537" s="78" t="s">
        <v>7005</v>
      </c>
      <c r="T1537" s="78" t="s">
        <v>2570</v>
      </c>
      <c r="U1537" s="78">
        <v>6</v>
      </c>
      <c r="V1537" s="78" t="s">
        <v>7058</v>
      </c>
      <c r="W1537" s="78" t="s">
        <v>7057</v>
      </c>
      <c r="X1537" s="25" t="s">
        <v>7187</v>
      </c>
      <c r="Y1537" s="78">
        <v>2</v>
      </c>
      <c r="Z1537" s="78">
        <v>107</v>
      </c>
      <c r="AA1537" s="78">
        <v>1</v>
      </c>
      <c r="AB1537" s="78">
        <v>1</v>
      </c>
      <c r="AC1537" s="78">
        <v>10</v>
      </c>
      <c r="AD1537" s="78" t="s">
        <v>29</v>
      </c>
      <c r="AE1537" s="74" t="str">
        <f t="shared" si="519"/>
        <v>r07722048洪肇偉</v>
      </c>
      <c r="AF1537" s="74">
        <f t="shared" si="520"/>
        <v>0</v>
      </c>
      <c r="AG1537" s="74">
        <f t="shared" si="528"/>
        <v>1</v>
      </c>
      <c r="AH1537" s="74">
        <f t="shared" si="533"/>
        <v>10</v>
      </c>
      <c r="AI1537" s="74">
        <f t="shared" si="534"/>
        <v>0</v>
      </c>
      <c r="AJ1537" s="74">
        <f t="shared" si="535"/>
        <v>0</v>
      </c>
      <c r="AK1537" s="74">
        <f t="shared" si="536"/>
        <v>0</v>
      </c>
      <c r="AL1537" s="73" t="str">
        <f t="shared" si="525"/>
        <v>所</v>
      </c>
      <c r="AM1537" s="73" t="str">
        <f>IF($F1537="學生",VLOOKUP($H1537,系所名稱!$B$1:$D$122,3,FALSE),"非在校生")</f>
        <v>會計</v>
      </c>
      <c r="AN1537" s="74" t="str">
        <f t="shared" si="526"/>
        <v>會計所</v>
      </c>
      <c r="AO1537" s="74" t="str">
        <f t="shared" si="527"/>
        <v>會研所</v>
      </c>
    </row>
    <row r="1538" spans="1:41">
      <c r="A1538" s="78" t="s">
        <v>7006</v>
      </c>
      <c r="B1538" s="78" t="s">
        <v>7007</v>
      </c>
      <c r="C1538" s="78" t="s">
        <v>7008</v>
      </c>
      <c r="D1538" s="78" t="s">
        <v>21</v>
      </c>
      <c r="E1538" s="78" t="s">
        <v>7009</v>
      </c>
      <c r="F1538" s="78" t="s">
        <v>23</v>
      </c>
      <c r="G1538" s="78" t="s">
        <v>137</v>
      </c>
      <c r="H1538" s="78" t="s">
        <v>138</v>
      </c>
      <c r="I1538" s="78" t="s">
        <v>41</v>
      </c>
      <c r="J1538" s="78">
        <v>976372707</v>
      </c>
      <c r="K1538" s="78" t="s">
        <v>7010</v>
      </c>
      <c r="L1538" s="78" t="s">
        <v>28</v>
      </c>
      <c r="M1538" s="78" t="s">
        <v>30</v>
      </c>
      <c r="N1538" s="78">
        <f t="shared" si="517"/>
        <v>1</v>
      </c>
      <c r="O1538" s="78">
        <f t="shared" si="518"/>
        <v>0</v>
      </c>
      <c r="P1538" s="78" t="s">
        <v>30</v>
      </c>
      <c r="Q1538" s="78"/>
      <c r="R1538" s="78" t="s">
        <v>6914</v>
      </c>
      <c r="S1538" s="78" t="s">
        <v>7011</v>
      </c>
      <c r="T1538" s="78" t="s">
        <v>7012</v>
      </c>
      <c r="U1538" s="78">
        <v>6</v>
      </c>
      <c r="V1538" s="78" t="s">
        <v>7058</v>
      </c>
      <c r="W1538" s="78" t="s">
        <v>7057</v>
      </c>
      <c r="X1538" s="25" t="s">
        <v>7187</v>
      </c>
      <c r="Y1538" s="78">
        <v>2</v>
      </c>
      <c r="Z1538" s="78">
        <v>107</v>
      </c>
      <c r="AA1538" s="78">
        <v>1</v>
      </c>
      <c r="AB1538" s="78">
        <v>1</v>
      </c>
      <c r="AC1538" s="78">
        <v>10</v>
      </c>
      <c r="AD1538" s="78" t="s">
        <v>2830</v>
      </c>
      <c r="AE1538" s="74" t="str">
        <f t="shared" si="519"/>
        <v>b06303115蔡佩芸</v>
      </c>
      <c r="AF1538" s="74">
        <f t="shared" si="520"/>
        <v>1</v>
      </c>
      <c r="AG1538" s="74">
        <f t="shared" si="528"/>
        <v>0</v>
      </c>
      <c r="AH1538" s="74">
        <f t="shared" si="533"/>
        <v>0</v>
      </c>
      <c r="AI1538" s="74">
        <f t="shared" si="534"/>
        <v>1</v>
      </c>
      <c r="AJ1538" s="74">
        <f t="shared" si="535"/>
        <v>0</v>
      </c>
      <c r="AK1538" s="74">
        <f t="shared" si="536"/>
        <v>0</v>
      </c>
      <c r="AL1538" s="73" t="str">
        <f t="shared" si="525"/>
        <v>系</v>
      </c>
      <c r="AM1538" s="73" t="str">
        <f>IF($F1538="學生",VLOOKUP($H1538,系所名稱!$B$1:$D$122,3,FALSE),"非在校生")</f>
        <v>其他</v>
      </c>
      <c r="AN1538" s="74" t="str">
        <f t="shared" si="526"/>
        <v>其他系所</v>
      </c>
      <c r="AO1538" s="74" t="str">
        <f t="shared" si="527"/>
        <v>其他系所</v>
      </c>
    </row>
    <row r="1539" spans="1:41">
      <c r="A1539" s="78" t="s">
        <v>7013</v>
      </c>
      <c r="B1539" s="78" t="s">
        <v>2480</v>
      </c>
      <c r="C1539" s="78" t="s">
        <v>2481</v>
      </c>
      <c r="D1539" s="78" t="s">
        <v>21</v>
      </c>
      <c r="E1539" s="78" t="s">
        <v>2482</v>
      </c>
      <c r="F1539" s="78" t="s">
        <v>23</v>
      </c>
      <c r="G1539" s="78" t="s">
        <v>137</v>
      </c>
      <c r="H1539" s="78" t="s">
        <v>138</v>
      </c>
      <c r="I1539" s="78" t="s">
        <v>41</v>
      </c>
      <c r="J1539" s="78">
        <v>970692017</v>
      </c>
      <c r="K1539" s="78" t="s">
        <v>2483</v>
      </c>
      <c r="L1539" s="78" t="s">
        <v>28</v>
      </c>
      <c r="M1539" s="78" t="s">
        <v>29</v>
      </c>
      <c r="N1539" s="78">
        <f t="shared" si="517"/>
        <v>1</v>
      </c>
      <c r="O1539" s="78">
        <f t="shared" si="518"/>
        <v>0</v>
      </c>
      <c r="P1539" s="78" t="s">
        <v>30</v>
      </c>
      <c r="Q1539" s="78"/>
      <c r="R1539" s="78" t="s">
        <v>6914</v>
      </c>
      <c r="S1539" s="78" t="s">
        <v>7014</v>
      </c>
      <c r="T1539" s="78" t="s">
        <v>2484</v>
      </c>
      <c r="U1539" s="78">
        <v>6</v>
      </c>
      <c r="V1539" s="78" t="s">
        <v>7058</v>
      </c>
      <c r="W1539" s="78" t="s">
        <v>7057</v>
      </c>
      <c r="X1539" s="25" t="s">
        <v>7187</v>
      </c>
      <c r="Y1539" s="78">
        <v>2</v>
      </c>
      <c r="Z1539" s="78">
        <v>107</v>
      </c>
      <c r="AA1539" s="78">
        <v>1</v>
      </c>
      <c r="AB1539" s="78">
        <v>1</v>
      </c>
      <c r="AC1539" s="78">
        <v>10</v>
      </c>
      <c r="AD1539" s="78" t="s">
        <v>29</v>
      </c>
      <c r="AE1539" s="74" t="str">
        <f t="shared" si="519"/>
        <v>b05610013楊芳捷</v>
      </c>
      <c r="AF1539" s="74">
        <f t="shared" si="520"/>
        <v>1</v>
      </c>
      <c r="AG1539" s="74">
        <f t="shared" si="528"/>
        <v>0</v>
      </c>
      <c r="AH1539" s="74">
        <f t="shared" si="533"/>
        <v>0</v>
      </c>
      <c r="AI1539" s="74">
        <f t="shared" si="534"/>
        <v>1</v>
      </c>
      <c r="AJ1539" s="74">
        <f t="shared" si="535"/>
        <v>0</v>
      </c>
      <c r="AK1539" s="74">
        <f t="shared" si="536"/>
        <v>0</v>
      </c>
      <c r="AL1539" s="73" t="str">
        <f t="shared" si="525"/>
        <v>系</v>
      </c>
      <c r="AM1539" s="73" t="str">
        <f>IF($F1539="學生",VLOOKUP($H1539,系所名稱!$B$1:$D$122,3,FALSE),"非在校生")</f>
        <v>其他</v>
      </c>
      <c r="AN1539" s="74" t="str">
        <f t="shared" si="526"/>
        <v>其他系所</v>
      </c>
      <c r="AO1539" s="74" t="str">
        <f t="shared" si="527"/>
        <v>其他系所</v>
      </c>
    </row>
    <row r="1540" spans="1:41">
      <c r="A1540" s="78" t="s">
        <v>7015</v>
      </c>
      <c r="B1540" s="78" t="s">
        <v>7016</v>
      </c>
      <c r="C1540" s="78" t="s">
        <v>7017</v>
      </c>
      <c r="D1540" s="78" t="s">
        <v>38</v>
      </c>
      <c r="E1540" s="78" t="s">
        <v>7018</v>
      </c>
      <c r="F1540" s="78" t="s">
        <v>177</v>
      </c>
      <c r="G1540" s="78"/>
      <c r="H1540" s="78"/>
      <c r="I1540" s="78"/>
      <c r="J1540" s="78">
        <v>919177091</v>
      </c>
      <c r="K1540" s="78" t="s">
        <v>7019</v>
      </c>
      <c r="L1540" s="78" t="s">
        <v>28</v>
      </c>
      <c r="M1540" s="78" t="s">
        <v>30</v>
      </c>
      <c r="N1540" s="78">
        <f t="shared" si="517"/>
        <v>1</v>
      </c>
      <c r="O1540" s="78">
        <f t="shared" si="518"/>
        <v>0</v>
      </c>
      <c r="P1540" s="78" t="s">
        <v>30</v>
      </c>
      <c r="Q1540" s="78"/>
      <c r="R1540" s="78" t="s">
        <v>6914</v>
      </c>
      <c r="S1540" s="78" t="s">
        <v>7020</v>
      </c>
      <c r="T1540" s="78" t="s">
        <v>7021</v>
      </c>
      <c r="U1540" s="78">
        <v>6</v>
      </c>
      <c r="V1540" s="78" t="s">
        <v>7058</v>
      </c>
      <c r="W1540" s="78" t="s">
        <v>7057</v>
      </c>
      <c r="X1540" s="25" t="s">
        <v>7187</v>
      </c>
      <c r="Y1540" s="78">
        <v>2</v>
      </c>
      <c r="Z1540" s="78">
        <v>107</v>
      </c>
      <c r="AA1540" s="78">
        <v>1</v>
      </c>
      <c r="AB1540" s="78">
        <v>1</v>
      </c>
      <c r="AC1540" s="78">
        <v>10</v>
      </c>
      <c r="AD1540" s="78" t="s">
        <v>2830</v>
      </c>
      <c r="AE1540" s="74" t="str">
        <f t="shared" si="519"/>
        <v>way127林明偉</v>
      </c>
      <c r="AF1540" s="74">
        <f t="shared" si="520"/>
        <v>1</v>
      </c>
      <c r="AG1540" s="74">
        <f t="shared" si="528"/>
        <v>0</v>
      </c>
      <c r="AH1540" s="74">
        <f t="shared" si="533"/>
        <v>0</v>
      </c>
      <c r="AI1540" s="74">
        <f t="shared" si="534"/>
        <v>1</v>
      </c>
      <c r="AJ1540" s="74">
        <f t="shared" si="535"/>
        <v>0</v>
      </c>
      <c r="AK1540" s="74">
        <f t="shared" si="536"/>
        <v>0</v>
      </c>
      <c r="AL1540" s="73" t="str">
        <f t="shared" si="525"/>
        <v>其他</v>
      </c>
      <c r="AM1540" s="73" t="str">
        <f>IF($F1540="學生",VLOOKUP($H1540,系所名稱!$B$1:$D$122,3,FALSE),"非在校生")</f>
        <v>非在校生</v>
      </c>
      <c r="AN1540" s="74" t="str">
        <f t="shared" si="526"/>
        <v>其他</v>
      </c>
      <c r="AO1540" s="74" t="str">
        <f t="shared" si="527"/>
        <v>其他</v>
      </c>
    </row>
    <row r="1541" spans="1:41">
      <c r="A1541" s="78" t="s">
        <v>7022</v>
      </c>
      <c r="B1541" s="78" t="s">
        <v>855</v>
      </c>
      <c r="C1541" s="78" t="s">
        <v>856</v>
      </c>
      <c r="D1541" s="78" t="s">
        <v>38</v>
      </c>
      <c r="E1541" s="78" t="s">
        <v>636</v>
      </c>
      <c r="F1541" s="78" t="s">
        <v>23</v>
      </c>
      <c r="G1541" s="78" t="s">
        <v>24</v>
      </c>
      <c r="H1541" s="78" t="s">
        <v>76</v>
      </c>
      <c r="I1541" s="78" t="s">
        <v>41</v>
      </c>
      <c r="J1541" s="78">
        <v>223361763</v>
      </c>
      <c r="K1541" s="78" t="s">
        <v>1243</v>
      </c>
      <c r="L1541" s="78" t="s">
        <v>28</v>
      </c>
      <c r="M1541" s="78" t="s">
        <v>29</v>
      </c>
      <c r="N1541" s="78">
        <f t="shared" si="517"/>
        <v>0</v>
      </c>
      <c r="O1541" s="78">
        <f t="shared" si="518"/>
        <v>1</v>
      </c>
      <c r="P1541" s="78" t="s">
        <v>29</v>
      </c>
      <c r="Q1541" s="78"/>
      <c r="R1541" s="78" t="s">
        <v>6914</v>
      </c>
      <c r="S1541" s="78" t="s">
        <v>7023</v>
      </c>
      <c r="T1541" s="78" t="s">
        <v>857</v>
      </c>
      <c r="U1541" s="78">
        <v>6</v>
      </c>
      <c r="V1541" s="78" t="s">
        <v>7058</v>
      </c>
      <c r="W1541" s="78" t="s">
        <v>7057</v>
      </c>
      <c r="X1541" s="25" t="s">
        <v>7187</v>
      </c>
      <c r="Y1541" s="78">
        <v>2</v>
      </c>
      <c r="Z1541" s="78">
        <v>107</v>
      </c>
      <c r="AA1541" s="78">
        <v>1</v>
      </c>
      <c r="AB1541" s="78">
        <v>1</v>
      </c>
      <c r="AC1541" s="78">
        <v>10</v>
      </c>
      <c r="AD1541" s="78" t="s">
        <v>4090</v>
      </c>
      <c r="AE1541" s="74" t="str">
        <f t="shared" si="519"/>
        <v>b04702104蔡柏旻</v>
      </c>
      <c r="AF1541" s="74">
        <f t="shared" si="520"/>
        <v>0</v>
      </c>
      <c r="AG1541" s="74">
        <f t="shared" si="528"/>
        <v>1</v>
      </c>
      <c r="AH1541" s="74">
        <f t="shared" si="533"/>
        <v>10</v>
      </c>
      <c r="AI1541" s="74">
        <f t="shared" si="534"/>
        <v>0</v>
      </c>
      <c r="AJ1541" s="74">
        <f t="shared" si="535"/>
        <v>0</v>
      </c>
      <c r="AK1541" s="74">
        <f t="shared" si="536"/>
        <v>0</v>
      </c>
      <c r="AL1541" s="73" t="str">
        <f t="shared" si="525"/>
        <v>系</v>
      </c>
      <c r="AM1541" s="73" t="str">
        <f>IF($F1541="學生",VLOOKUP($H1541,系所名稱!$B$1:$D$122,3,FALSE),"非在校生")</f>
        <v>會計</v>
      </c>
      <c r="AN1541" s="74" t="str">
        <f t="shared" si="526"/>
        <v>會計系</v>
      </c>
      <c r="AO1541" s="74" t="str">
        <f t="shared" si="527"/>
        <v>會計系</v>
      </c>
    </row>
    <row r="1542" spans="1:41">
      <c r="A1542" s="78" t="s">
        <v>7024</v>
      </c>
      <c r="B1542" s="78" t="s">
        <v>7025</v>
      </c>
      <c r="C1542" s="78" t="s">
        <v>7026</v>
      </c>
      <c r="D1542" s="78" t="s">
        <v>21</v>
      </c>
      <c r="E1542" s="78" t="s">
        <v>7027</v>
      </c>
      <c r="F1542" s="78" t="s">
        <v>23</v>
      </c>
      <c r="G1542" s="78" t="s">
        <v>24</v>
      </c>
      <c r="H1542" s="78" t="s">
        <v>187</v>
      </c>
      <c r="I1542" s="78" t="s">
        <v>41</v>
      </c>
      <c r="J1542" s="78">
        <v>988906003</v>
      </c>
      <c r="K1542" s="78"/>
      <c r="L1542" s="78" t="s">
        <v>28</v>
      </c>
      <c r="M1542" s="78" t="s">
        <v>29</v>
      </c>
      <c r="N1542" s="78">
        <f t="shared" si="517"/>
        <v>0</v>
      </c>
      <c r="O1542" s="78">
        <f t="shared" si="518"/>
        <v>1</v>
      </c>
      <c r="P1542" s="78" t="s">
        <v>29</v>
      </c>
      <c r="Q1542" s="78"/>
      <c r="R1542" s="78" t="s">
        <v>7001</v>
      </c>
      <c r="S1542" s="78"/>
      <c r="T1542" s="78" t="s">
        <v>7028</v>
      </c>
      <c r="U1542" s="78">
        <v>6</v>
      </c>
      <c r="V1542" s="78" t="s">
        <v>7058</v>
      </c>
      <c r="W1542" s="78" t="s">
        <v>7057</v>
      </c>
      <c r="X1542" s="25" t="s">
        <v>7187</v>
      </c>
      <c r="Y1542" s="78">
        <v>2</v>
      </c>
      <c r="Z1542" s="78">
        <v>107</v>
      </c>
      <c r="AA1542" s="78">
        <v>1</v>
      </c>
      <c r="AB1542" s="78">
        <v>1</v>
      </c>
      <c r="AC1542" s="78">
        <v>10</v>
      </c>
      <c r="AD1542" s="78"/>
      <c r="AE1542" s="74" t="str">
        <f t="shared" si="519"/>
        <v>b04701104李岱縈</v>
      </c>
      <c r="AF1542" s="74">
        <f t="shared" si="520"/>
        <v>0</v>
      </c>
      <c r="AG1542" s="74">
        <f t="shared" si="528"/>
        <v>1</v>
      </c>
      <c r="AH1542" s="74">
        <f t="shared" si="533"/>
        <v>10</v>
      </c>
      <c r="AI1542" s="74">
        <f t="shared" si="534"/>
        <v>0</v>
      </c>
      <c r="AJ1542" s="74">
        <f t="shared" si="535"/>
        <v>0</v>
      </c>
      <c r="AK1542" s="74">
        <f t="shared" si="536"/>
        <v>0</v>
      </c>
      <c r="AL1542" s="73" t="str">
        <f t="shared" si="525"/>
        <v>系</v>
      </c>
      <c r="AM1542" s="73" t="str">
        <f>IF($F1542="學生",VLOOKUP($H1542,系所名稱!$B$1:$D$122,3,FALSE),"非在校生")</f>
        <v>工管</v>
      </c>
      <c r="AN1542" s="74" t="str">
        <f t="shared" si="526"/>
        <v>工管系</v>
      </c>
      <c r="AO1542" s="74" t="str">
        <f t="shared" si="527"/>
        <v>工管系</v>
      </c>
    </row>
    <row r="1543" spans="1:41">
      <c r="A1543" s="78" t="s">
        <v>7029</v>
      </c>
      <c r="B1543" s="78" t="s">
        <v>1138</v>
      </c>
      <c r="C1543" s="78" t="s">
        <v>1139</v>
      </c>
      <c r="D1543" s="78" t="s">
        <v>21</v>
      </c>
      <c r="E1543" s="78" t="s">
        <v>1140</v>
      </c>
      <c r="F1543" s="78" t="s">
        <v>23</v>
      </c>
      <c r="G1543" s="78" t="s">
        <v>58</v>
      </c>
      <c r="H1543" s="78" t="s">
        <v>1119</v>
      </c>
      <c r="I1543" s="78" t="s">
        <v>41</v>
      </c>
      <c r="J1543" s="78">
        <v>958633397</v>
      </c>
      <c r="K1543" s="78" t="s">
        <v>1141</v>
      </c>
      <c r="L1543" s="78" t="s">
        <v>28</v>
      </c>
      <c r="M1543" s="78" t="s">
        <v>30</v>
      </c>
      <c r="N1543" s="78">
        <f t="shared" si="517"/>
        <v>0</v>
      </c>
      <c r="O1543" s="78">
        <f t="shared" si="518"/>
        <v>1</v>
      </c>
      <c r="P1543" s="78" t="s">
        <v>29</v>
      </c>
      <c r="Q1543" s="78"/>
      <c r="R1543" s="78" t="s">
        <v>7001</v>
      </c>
      <c r="S1543" s="78" t="s">
        <v>738</v>
      </c>
      <c r="T1543" s="78" t="s">
        <v>1142</v>
      </c>
      <c r="U1543" s="78">
        <v>6</v>
      </c>
      <c r="V1543" s="78" t="s">
        <v>7058</v>
      </c>
      <c r="W1543" s="78" t="s">
        <v>7057</v>
      </c>
      <c r="X1543" s="25" t="s">
        <v>7187</v>
      </c>
      <c r="Y1543" s="78">
        <v>2</v>
      </c>
      <c r="Z1543" s="78">
        <v>107</v>
      </c>
      <c r="AA1543" s="78">
        <v>1</v>
      </c>
      <c r="AB1543" s="78">
        <v>1</v>
      </c>
      <c r="AC1543" s="78">
        <v>10</v>
      </c>
      <c r="AD1543" s="78" t="s">
        <v>29</v>
      </c>
      <c r="AE1543" s="74" t="str">
        <f t="shared" si="519"/>
        <v>b04102077邱心褕</v>
      </c>
      <c r="AF1543" s="74">
        <f t="shared" si="520"/>
        <v>0</v>
      </c>
      <c r="AG1543" s="74">
        <f t="shared" si="528"/>
        <v>1</v>
      </c>
      <c r="AH1543" s="74">
        <f t="shared" si="533"/>
        <v>10</v>
      </c>
      <c r="AI1543" s="74">
        <f t="shared" si="534"/>
        <v>0</v>
      </c>
      <c r="AJ1543" s="74">
        <f t="shared" si="535"/>
        <v>0</v>
      </c>
      <c r="AK1543" s="74">
        <f t="shared" si="536"/>
        <v>0</v>
      </c>
      <c r="AL1543" s="73" t="str">
        <f t="shared" si="525"/>
        <v>系</v>
      </c>
      <c r="AM1543" s="73" t="str">
        <f>IF($F1543="學生",VLOOKUP($H1543,系所名稱!$B$1:$D$122,3,FALSE),"非在校生")</f>
        <v>其他</v>
      </c>
      <c r="AN1543" s="74" t="str">
        <f t="shared" si="526"/>
        <v>其他系所</v>
      </c>
      <c r="AO1543" s="74" t="str">
        <f t="shared" si="527"/>
        <v>其他系所</v>
      </c>
    </row>
    <row r="1544" spans="1:41">
      <c r="A1544" s="78" t="s">
        <v>7030</v>
      </c>
      <c r="B1544" s="78" t="s">
        <v>6158</v>
      </c>
      <c r="C1544" s="78" t="s">
        <v>6159</v>
      </c>
      <c r="D1544" s="78" t="s">
        <v>21</v>
      </c>
      <c r="E1544" s="78" t="s">
        <v>6160</v>
      </c>
      <c r="F1544" s="78" t="s">
        <v>23</v>
      </c>
      <c r="G1544" s="78" t="s">
        <v>24</v>
      </c>
      <c r="H1544" s="78" t="s">
        <v>257</v>
      </c>
      <c r="I1544" s="78" t="s">
        <v>41</v>
      </c>
      <c r="J1544" s="78">
        <v>930880117</v>
      </c>
      <c r="K1544" s="78" t="s">
        <v>6161</v>
      </c>
      <c r="L1544" s="78" t="s">
        <v>28</v>
      </c>
      <c r="M1544" s="78" t="s">
        <v>30</v>
      </c>
      <c r="N1544" s="78">
        <f t="shared" si="517"/>
        <v>0</v>
      </c>
      <c r="O1544" s="78">
        <f t="shared" si="518"/>
        <v>1</v>
      </c>
      <c r="P1544" s="78" t="s">
        <v>29</v>
      </c>
      <c r="Q1544" s="78"/>
      <c r="R1544" s="78" t="s">
        <v>7001</v>
      </c>
      <c r="S1544" s="78" t="s">
        <v>7031</v>
      </c>
      <c r="T1544" s="78" t="s">
        <v>6162</v>
      </c>
      <c r="U1544" s="78">
        <v>6</v>
      </c>
      <c r="V1544" s="78" t="s">
        <v>7058</v>
      </c>
      <c r="W1544" s="78" t="s">
        <v>7057</v>
      </c>
      <c r="X1544" s="25" t="s">
        <v>7187</v>
      </c>
      <c r="Y1544" s="78">
        <v>2</v>
      </c>
      <c r="Z1544" s="78">
        <v>107</v>
      </c>
      <c r="AA1544" s="78">
        <v>1</v>
      </c>
      <c r="AB1544" s="78">
        <v>1</v>
      </c>
      <c r="AC1544" s="78">
        <v>10</v>
      </c>
      <c r="AD1544" s="78" t="s">
        <v>30</v>
      </c>
      <c r="AE1544" s="74" t="str">
        <f t="shared" si="519"/>
        <v>b06703079李欣倫</v>
      </c>
      <c r="AF1544" s="74">
        <f t="shared" si="520"/>
        <v>0</v>
      </c>
      <c r="AG1544" s="74">
        <f t="shared" si="528"/>
        <v>1</v>
      </c>
      <c r="AH1544" s="74">
        <f t="shared" si="533"/>
        <v>10</v>
      </c>
      <c r="AI1544" s="74">
        <f t="shared" si="534"/>
        <v>0</v>
      </c>
      <c r="AJ1544" s="74">
        <f t="shared" si="535"/>
        <v>0</v>
      </c>
      <c r="AK1544" s="74">
        <f t="shared" si="536"/>
        <v>0</v>
      </c>
      <c r="AL1544" s="73" t="str">
        <f t="shared" si="525"/>
        <v>系</v>
      </c>
      <c r="AM1544" s="73" t="str">
        <f>IF($F1544="學生",VLOOKUP($H1544,系所名稱!$B$1:$D$122,3,FALSE),"非在校生")</f>
        <v>財金</v>
      </c>
      <c r="AN1544" s="74" t="str">
        <f t="shared" si="526"/>
        <v>財金系</v>
      </c>
      <c r="AO1544" s="74" t="str">
        <f t="shared" si="527"/>
        <v>財金系</v>
      </c>
    </row>
    <row r="1545" spans="1:41">
      <c r="A1545" s="78" t="s">
        <v>7032</v>
      </c>
      <c r="B1545" s="78" t="s">
        <v>2155</v>
      </c>
      <c r="C1545" s="78" t="s">
        <v>2156</v>
      </c>
      <c r="D1545" s="78" t="s">
        <v>38</v>
      </c>
      <c r="E1545" s="78" t="s">
        <v>2157</v>
      </c>
      <c r="F1545" s="78" t="s">
        <v>23</v>
      </c>
      <c r="G1545" s="78" t="s">
        <v>67</v>
      </c>
      <c r="H1545" s="78" t="s">
        <v>123</v>
      </c>
      <c r="I1545" s="78" t="s">
        <v>50</v>
      </c>
      <c r="J1545" s="78">
        <v>956111243</v>
      </c>
      <c r="K1545" s="78" t="s">
        <v>2158</v>
      </c>
      <c r="L1545" s="78" t="s">
        <v>28</v>
      </c>
      <c r="M1545" s="78" t="s">
        <v>30</v>
      </c>
      <c r="N1545" s="78">
        <f t="shared" si="517"/>
        <v>1</v>
      </c>
      <c r="O1545" s="78">
        <f t="shared" si="518"/>
        <v>0</v>
      </c>
      <c r="P1545" s="78" t="s">
        <v>30</v>
      </c>
      <c r="Q1545" s="78"/>
      <c r="R1545" s="78" t="s">
        <v>6890</v>
      </c>
      <c r="S1545" s="78" t="s">
        <v>297</v>
      </c>
      <c r="T1545" s="78" t="s">
        <v>2159</v>
      </c>
      <c r="U1545" s="78">
        <v>6</v>
      </c>
      <c r="V1545" s="78" t="s">
        <v>7058</v>
      </c>
      <c r="W1545" s="78" t="s">
        <v>7057</v>
      </c>
      <c r="X1545" s="25" t="s">
        <v>7187</v>
      </c>
      <c r="Y1545" s="78">
        <v>2</v>
      </c>
      <c r="Z1545" s="78">
        <v>107</v>
      </c>
      <c r="AA1545" s="78">
        <v>1</v>
      </c>
      <c r="AB1545" s="78">
        <v>1</v>
      </c>
      <c r="AC1545" s="78">
        <v>10</v>
      </c>
      <c r="AD1545" s="78" t="s">
        <v>29</v>
      </c>
      <c r="AE1545" s="74" t="str">
        <f t="shared" si="519"/>
        <v>r07627014羅淮億</v>
      </c>
      <c r="AF1545" s="74">
        <f t="shared" si="520"/>
        <v>1</v>
      </c>
      <c r="AG1545" s="74">
        <f t="shared" si="528"/>
        <v>0</v>
      </c>
      <c r="AH1545" s="74">
        <f t="shared" si="533"/>
        <v>0</v>
      </c>
      <c r="AI1545" s="74">
        <f t="shared" si="534"/>
        <v>1</v>
      </c>
      <c r="AJ1545" s="74">
        <f t="shared" si="535"/>
        <v>0</v>
      </c>
      <c r="AK1545" s="74">
        <f t="shared" si="536"/>
        <v>0</v>
      </c>
      <c r="AL1545" s="73" t="str">
        <f t="shared" si="525"/>
        <v>所</v>
      </c>
      <c r="AM1545" s="73" t="str">
        <f>IF($F1545="學生",VLOOKUP($H1545,系所名稱!$B$1:$D$122,3,FALSE),"非在校生")</f>
        <v>其他</v>
      </c>
      <c r="AN1545" s="74" t="str">
        <f t="shared" si="526"/>
        <v>其他系所</v>
      </c>
      <c r="AO1545" s="74" t="str">
        <f t="shared" si="527"/>
        <v>其他系所</v>
      </c>
    </row>
    <row r="1546" spans="1:41">
      <c r="A1546" s="78" t="s">
        <v>7033</v>
      </c>
      <c r="B1546" s="78" t="s">
        <v>2147</v>
      </c>
      <c r="C1546" s="78" t="s">
        <v>2148</v>
      </c>
      <c r="D1546" s="78" t="s">
        <v>38</v>
      </c>
      <c r="E1546" s="78" t="s">
        <v>2149</v>
      </c>
      <c r="F1546" s="78" t="s">
        <v>23</v>
      </c>
      <c r="G1546" s="78" t="s">
        <v>67</v>
      </c>
      <c r="H1546" s="78" t="s">
        <v>123</v>
      </c>
      <c r="I1546" s="78" t="s">
        <v>50</v>
      </c>
      <c r="J1546" s="78">
        <v>983306985</v>
      </c>
      <c r="K1546" s="78" t="s">
        <v>2150</v>
      </c>
      <c r="L1546" s="78" t="s">
        <v>28</v>
      </c>
      <c r="M1546" s="78" t="s">
        <v>30</v>
      </c>
      <c r="N1546" s="78">
        <f t="shared" si="517"/>
        <v>0</v>
      </c>
      <c r="O1546" s="78">
        <f t="shared" si="518"/>
        <v>1</v>
      </c>
      <c r="P1546" s="78" t="s">
        <v>29</v>
      </c>
      <c r="Q1546" s="78"/>
      <c r="R1546" s="78" t="s">
        <v>296</v>
      </c>
      <c r="S1546" s="78" t="s">
        <v>125</v>
      </c>
      <c r="T1546" s="78" t="s">
        <v>2151</v>
      </c>
      <c r="U1546" s="78">
        <v>6</v>
      </c>
      <c r="V1546" s="78" t="s">
        <v>7058</v>
      </c>
      <c r="W1546" s="78" t="s">
        <v>7057</v>
      </c>
      <c r="X1546" s="25" t="s">
        <v>7187</v>
      </c>
      <c r="Y1546" s="78">
        <v>2</v>
      </c>
      <c r="Z1546" s="78">
        <v>107</v>
      </c>
      <c r="AA1546" s="78">
        <v>1</v>
      </c>
      <c r="AB1546" s="78">
        <v>1</v>
      </c>
      <c r="AC1546" s="78">
        <v>10</v>
      </c>
      <c r="AD1546" s="78" t="s">
        <v>7034</v>
      </c>
      <c r="AE1546" s="74" t="str">
        <f t="shared" si="519"/>
        <v>r07627013盧廷瑞</v>
      </c>
      <c r="AF1546" s="74">
        <f t="shared" si="520"/>
        <v>0</v>
      </c>
      <c r="AG1546" s="74">
        <f t="shared" si="528"/>
        <v>1</v>
      </c>
      <c r="AH1546" s="74">
        <f t="shared" si="533"/>
        <v>10</v>
      </c>
      <c r="AI1546" s="74">
        <f t="shared" si="534"/>
        <v>0</v>
      </c>
      <c r="AJ1546" s="74">
        <f t="shared" si="535"/>
        <v>0</v>
      </c>
      <c r="AK1546" s="74">
        <f t="shared" si="536"/>
        <v>0</v>
      </c>
      <c r="AL1546" s="73" t="str">
        <f t="shared" si="525"/>
        <v>所</v>
      </c>
      <c r="AM1546" s="73" t="str">
        <f>IF($F1546="學生",VLOOKUP($H1546,系所名稱!$B$1:$D$122,3,FALSE),"非在校生")</f>
        <v>其他</v>
      </c>
      <c r="AN1546" s="74" t="str">
        <f t="shared" si="526"/>
        <v>其他系所</v>
      </c>
      <c r="AO1546" s="74" t="str">
        <f t="shared" si="527"/>
        <v>其他系所</v>
      </c>
    </row>
    <row r="1547" spans="1:41">
      <c r="A1547" s="78" t="s">
        <v>7035</v>
      </c>
      <c r="B1547" s="78" t="s">
        <v>1431</v>
      </c>
      <c r="C1547" s="78" t="s">
        <v>1432</v>
      </c>
      <c r="D1547" s="78" t="s">
        <v>38</v>
      </c>
      <c r="E1547" s="78" t="s">
        <v>1433</v>
      </c>
      <c r="F1547" s="78" t="s">
        <v>23</v>
      </c>
      <c r="G1547" s="78" t="s">
        <v>24</v>
      </c>
      <c r="H1547" s="78" t="s">
        <v>40</v>
      </c>
      <c r="I1547" s="78" t="s">
        <v>41</v>
      </c>
      <c r="J1547" s="78">
        <v>970800580</v>
      </c>
      <c r="K1547" s="78" t="s">
        <v>1434</v>
      </c>
      <c r="L1547" s="78" t="s">
        <v>28</v>
      </c>
      <c r="M1547" s="78" t="s">
        <v>30</v>
      </c>
      <c r="N1547" s="78">
        <f t="shared" si="517"/>
        <v>1</v>
      </c>
      <c r="O1547" s="78">
        <f t="shared" si="518"/>
        <v>0</v>
      </c>
      <c r="P1547" s="78" t="s">
        <v>30</v>
      </c>
      <c r="Q1547" s="78"/>
      <c r="R1547" s="78" t="s">
        <v>6934</v>
      </c>
      <c r="S1547" s="78" t="s">
        <v>131</v>
      </c>
      <c r="T1547" s="78" t="s">
        <v>1436</v>
      </c>
      <c r="U1547" s="78">
        <v>6</v>
      </c>
      <c r="V1547" s="78" t="s">
        <v>7058</v>
      </c>
      <c r="W1547" s="78" t="s">
        <v>7057</v>
      </c>
      <c r="X1547" s="25" t="s">
        <v>7187</v>
      </c>
      <c r="Y1547" s="78">
        <v>2</v>
      </c>
      <c r="Z1547" s="78">
        <v>107</v>
      </c>
      <c r="AA1547" s="78">
        <v>1</v>
      </c>
      <c r="AB1547" s="78">
        <v>1</v>
      </c>
      <c r="AC1547" s="78">
        <v>10</v>
      </c>
      <c r="AD1547" s="78" t="s">
        <v>30</v>
      </c>
      <c r="AE1547" s="74" t="str">
        <f t="shared" si="519"/>
        <v>b06704077陳昭政</v>
      </c>
      <c r="AF1547" s="74">
        <f t="shared" si="520"/>
        <v>1</v>
      </c>
      <c r="AG1547" s="74">
        <f t="shared" si="528"/>
        <v>0</v>
      </c>
      <c r="AH1547" s="74">
        <f t="shared" si="533"/>
        <v>0</v>
      </c>
      <c r="AI1547" s="74">
        <f t="shared" si="534"/>
        <v>1</v>
      </c>
      <c r="AJ1547" s="74">
        <f t="shared" si="535"/>
        <v>0</v>
      </c>
      <c r="AK1547" s="74">
        <f t="shared" si="536"/>
        <v>0</v>
      </c>
      <c r="AL1547" s="73" t="str">
        <f t="shared" si="525"/>
        <v>系</v>
      </c>
      <c r="AM1547" s="73" t="str">
        <f>IF($F1547="學生",VLOOKUP($H1547,系所名稱!$B$1:$D$122,3,FALSE),"非在校生")</f>
        <v>國企</v>
      </c>
      <c r="AN1547" s="74" t="str">
        <f t="shared" si="526"/>
        <v>國企系</v>
      </c>
      <c r="AO1547" s="74" t="str">
        <f t="shared" si="527"/>
        <v>國企系</v>
      </c>
    </row>
    <row r="1548" spans="1:41">
      <c r="A1548" s="78" t="s">
        <v>7036</v>
      </c>
      <c r="B1548" s="78" t="s">
        <v>6143</v>
      </c>
      <c r="C1548" s="78" t="s">
        <v>6144</v>
      </c>
      <c r="D1548" s="78" t="s">
        <v>21</v>
      </c>
      <c r="E1548" s="78" t="s">
        <v>6145</v>
      </c>
      <c r="F1548" s="78" t="s">
        <v>23</v>
      </c>
      <c r="G1548" s="78" t="s">
        <v>24</v>
      </c>
      <c r="H1548" s="78" t="s">
        <v>257</v>
      </c>
      <c r="I1548" s="78" t="s">
        <v>41</v>
      </c>
      <c r="J1548" s="78">
        <v>905573625</v>
      </c>
      <c r="K1548" s="78" t="s">
        <v>6146</v>
      </c>
      <c r="L1548" s="78" t="s">
        <v>28</v>
      </c>
      <c r="M1548" s="78" t="s">
        <v>30</v>
      </c>
      <c r="N1548" s="78">
        <f t="shared" si="517"/>
        <v>0</v>
      </c>
      <c r="O1548" s="78">
        <f t="shared" si="518"/>
        <v>1</v>
      </c>
      <c r="P1548" s="78" t="s">
        <v>29</v>
      </c>
      <c r="Q1548" s="78"/>
      <c r="R1548" s="78" t="s">
        <v>6934</v>
      </c>
      <c r="S1548" s="78" t="s">
        <v>7037</v>
      </c>
      <c r="T1548" s="78" t="s">
        <v>6147</v>
      </c>
      <c r="U1548" s="78">
        <v>6</v>
      </c>
      <c r="V1548" s="78" t="s">
        <v>7058</v>
      </c>
      <c r="W1548" s="78" t="s">
        <v>7057</v>
      </c>
      <c r="X1548" s="25" t="s">
        <v>7187</v>
      </c>
      <c r="Y1548" s="78">
        <v>2</v>
      </c>
      <c r="Z1548" s="78">
        <v>107</v>
      </c>
      <c r="AA1548" s="78">
        <v>1</v>
      </c>
      <c r="AB1548" s="78">
        <v>1</v>
      </c>
      <c r="AC1548" s="78">
        <v>10</v>
      </c>
      <c r="AD1548" s="78" t="s">
        <v>2783</v>
      </c>
      <c r="AE1548" s="74" t="str">
        <f t="shared" si="519"/>
        <v>b06703045陳信?</v>
      </c>
      <c r="AF1548" s="74">
        <f t="shared" si="520"/>
        <v>0</v>
      </c>
      <c r="AG1548" s="74">
        <f t="shared" si="528"/>
        <v>1</v>
      </c>
      <c r="AH1548" s="74">
        <f t="shared" si="533"/>
        <v>10</v>
      </c>
      <c r="AI1548" s="74">
        <f t="shared" si="534"/>
        <v>0</v>
      </c>
      <c r="AJ1548" s="74">
        <f t="shared" si="535"/>
        <v>0</v>
      </c>
      <c r="AK1548" s="74">
        <f t="shared" si="536"/>
        <v>0</v>
      </c>
      <c r="AL1548" s="73" t="str">
        <f t="shared" si="525"/>
        <v>系</v>
      </c>
      <c r="AM1548" s="73" t="str">
        <f>IF($F1548="學生",VLOOKUP($H1548,系所名稱!$B$1:$D$122,3,FALSE),"非在校生")</f>
        <v>財金</v>
      </c>
      <c r="AN1548" s="74" t="str">
        <f t="shared" si="526"/>
        <v>財金系</v>
      </c>
      <c r="AO1548" s="74" t="str">
        <f t="shared" si="527"/>
        <v>財金系</v>
      </c>
    </row>
    <row r="1549" spans="1:41">
      <c r="A1549" s="78" t="s">
        <v>7038</v>
      </c>
      <c r="B1549" s="78" t="s">
        <v>5152</v>
      </c>
      <c r="C1549" s="78" t="s">
        <v>5153</v>
      </c>
      <c r="D1549" s="78" t="s">
        <v>21</v>
      </c>
      <c r="E1549" s="78" t="s">
        <v>5154</v>
      </c>
      <c r="F1549" s="78" t="s">
        <v>23</v>
      </c>
      <c r="G1549" s="78" t="s">
        <v>24</v>
      </c>
      <c r="H1549" s="78" t="s">
        <v>40</v>
      </c>
      <c r="I1549" s="78" t="s">
        <v>50</v>
      </c>
      <c r="J1549" s="78">
        <v>905259704</v>
      </c>
      <c r="K1549" s="78" t="s">
        <v>5155</v>
      </c>
      <c r="L1549" s="78" t="s">
        <v>28</v>
      </c>
      <c r="M1549" s="78" t="s">
        <v>29</v>
      </c>
      <c r="N1549" s="78">
        <f t="shared" si="517"/>
        <v>0</v>
      </c>
      <c r="O1549" s="78">
        <f t="shared" si="518"/>
        <v>0</v>
      </c>
      <c r="P1549" s="78" t="s">
        <v>29</v>
      </c>
      <c r="Q1549" s="78"/>
      <c r="R1549" s="78" t="s">
        <v>1045</v>
      </c>
      <c r="S1549" s="78"/>
      <c r="T1549" s="78" t="s">
        <v>6356</v>
      </c>
      <c r="U1549" s="78">
        <v>6</v>
      </c>
      <c r="V1549" s="78" t="s">
        <v>7058</v>
      </c>
      <c r="W1549" s="78" t="s">
        <v>7057</v>
      </c>
      <c r="X1549" s="25" t="s">
        <v>7187</v>
      </c>
      <c r="Y1549" s="78">
        <v>2</v>
      </c>
      <c r="Z1549" s="78">
        <v>107</v>
      </c>
      <c r="AA1549" s="78">
        <v>1</v>
      </c>
      <c r="AB1549" s="78">
        <v>1</v>
      </c>
      <c r="AC1549" s="78">
        <v>10</v>
      </c>
      <c r="AD1549" s="78"/>
      <c r="AE1549" s="74" t="str">
        <f t="shared" si="519"/>
        <v>r07724060伍羽佳</v>
      </c>
      <c r="AF1549" s="74">
        <f t="shared" si="520"/>
        <v>0</v>
      </c>
      <c r="AG1549" s="74">
        <f t="shared" si="528"/>
        <v>0</v>
      </c>
      <c r="AH1549" s="74">
        <f t="shared" si="533"/>
        <v>0</v>
      </c>
      <c r="AI1549" s="74">
        <f t="shared" si="534"/>
        <v>0</v>
      </c>
      <c r="AJ1549" s="74">
        <f t="shared" si="535"/>
        <v>1</v>
      </c>
      <c r="AK1549" s="74">
        <f t="shared" si="536"/>
        <v>0</v>
      </c>
      <c r="AL1549" s="73" t="str">
        <f t="shared" si="525"/>
        <v>所</v>
      </c>
      <c r="AM1549" s="73" t="str">
        <f>IF($F1549="學生",VLOOKUP($H1549,系所名稱!$B$1:$D$122,3,FALSE),"非在校生")</f>
        <v>國企</v>
      </c>
      <c r="AN1549" s="74" t="str">
        <f t="shared" si="526"/>
        <v>國企所</v>
      </c>
      <c r="AO1549" s="74" t="str">
        <f t="shared" si="527"/>
        <v>國企所</v>
      </c>
    </row>
    <row r="1550" spans="1:41">
      <c r="A1550" s="78" t="s">
        <v>7039</v>
      </c>
      <c r="B1550" s="78" t="s">
        <v>7040</v>
      </c>
      <c r="C1550" s="78" t="s">
        <v>7041</v>
      </c>
      <c r="D1550" s="78" t="s">
        <v>38</v>
      </c>
      <c r="E1550" s="78" t="s">
        <v>7042</v>
      </c>
      <c r="F1550" s="78" t="s">
        <v>23</v>
      </c>
      <c r="G1550" s="78" t="s">
        <v>24</v>
      </c>
      <c r="H1550" s="78" t="s">
        <v>257</v>
      </c>
      <c r="I1550" s="78" t="s">
        <v>50</v>
      </c>
      <c r="J1550" s="78">
        <v>975301625</v>
      </c>
      <c r="K1550" s="78" t="s">
        <v>7043</v>
      </c>
      <c r="L1550" s="78" t="s">
        <v>28</v>
      </c>
      <c r="M1550" s="78" t="s">
        <v>29</v>
      </c>
      <c r="N1550" s="78">
        <f t="shared" si="517"/>
        <v>0</v>
      </c>
      <c r="O1550" s="78">
        <f t="shared" si="518"/>
        <v>0</v>
      </c>
      <c r="P1550" s="78" t="s">
        <v>29</v>
      </c>
      <c r="Q1550" s="78"/>
      <c r="R1550" s="78" t="s">
        <v>1045</v>
      </c>
      <c r="S1550" s="78"/>
      <c r="T1550" s="78" t="s">
        <v>7044</v>
      </c>
      <c r="U1550" s="78">
        <v>6</v>
      </c>
      <c r="V1550" s="78" t="s">
        <v>7058</v>
      </c>
      <c r="W1550" s="78" t="s">
        <v>7057</v>
      </c>
      <c r="X1550" s="25" t="s">
        <v>7187</v>
      </c>
      <c r="Y1550" s="78">
        <v>2</v>
      </c>
      <c r="Z1550" s="78">
        <v>107</v>
      </c>
      <c r="AA1550" s="78">
        <v>1</v>
      </c>
      <c r="AB1550" s="78">
        <v>1</v>
      </c>
      <c r="AC1550" s="78">
        <v>10</v>
      </c>
      <c r="AD1550" s="78"/>
      <c r="AE1550" s="74" t="str">
        <f t="shared" si="519"/>
        <v>r06723009葉昱辰</v>
      </c>
      <c r="AF1550" s="74">
        <f t="shared" si="520"/>
        <v>0</v>
      </c>
      <c r="AG1550" s="74">
        <f t="shared" si="528"/>
        <v>0</v>
      </c>
      <c r="AH1550" s="74">
        <f t="shared" si="533"/>
        <v>0</v>
      </c>
      <c r="AI1550" s="74">
        <f t="shared" si="534"/>
        <v>0</v>
      </c>
      <c r="AJ1550" s="74">
        <f t="shared" si="535"/>
        <v>1</v>
      </c>
      <c r="AK1550" s="74">
        <f t="shared" si="536"/>
        <v>0</v>
      </c>
      <c r="AL1550" s="73" t="str">
        <f t="shared" si="525"/>
        <v>所</v>
      </c>
      <c r="AM1550" s="73" t="str">
        <f>IF($F1550="學生",VLOOKUP($H1550,系所名稱!$B$1:$D$122,3,FALSE),"非在校生")</f>
        <v>財金</v>
      </c>
      <c r="AN1550" s="74" t="str">
        <f t="shared" si="526"/>
        <v>財金所</v>
      </c>
      <c r="AO1550" s="74" t="str">
        <f t="shared" si="527"/>
        <v>財金所</v>
      </c>
    </row>
    <row r="1551" spans="1:41">
      <c r="A1551" s="78" t="s">
        <v>7039</v>
      </c>
      <c r="B1551" s="78" t="s">
        <v>2712</v>
      </c>
      <c r="C1551" s="78" t="s">
        <v>2713</v>
      </c>
      <c r="D1551" s="78" t="s">
        <v>38</v>
      </c>
      <c r="E1551" s="78" t="s">
        <v>2714</v>
      </c>
      <c r="F1551" s="78" t="s">
        <v>23</v>
      </c>
      <c r="G1551" s="78" t="s">
        <v>24</v>
      </c>
      <c r="H1551" s="78" t="s">
        <v>76</v>
      </c>
      <c r="I1551" s="78" t="s">
        <v>50</v>
      </c>
      <c r="J1551" s="78">
        <v>925167707</v>
      </c>
      <c r="K1551" s="78" t="s">
        <v>2715</v>
      </c>
      <c r="L1551" s="78" t="s">
        <v>28</v>
      </c>
      <c r="M1551" s="78" t="s">
        <v>29</v>
      </c>
      <c r="N1551" s="78">
        <f t="shared" ref="N1551:N1583" si="537">IF($R1551="網路報名",IF($P1551="否",1,0),0)</f>
        <v>0</v>
      </c>
      <c r="O1551" s="78">
        <f t="shared" ref="O1551:O1603" si="538">IF($R1551="網路報名",IF($P1551="是",1,0),0)</f>
        <v>0</v>
      </c>
      <c r="P1551" s="78" t="s">
        <v>29</v>
      </c>
      <c r="Q1551" s="78"/>
      <c r="R1551" s="78" t="s">
        <v>1045</v>
      </c>
      <c r="S1551" s="78"/>
      <c r="T1551" s="78" t="s">
        <v>2716</v>
      </c>
      <c r="U1551" s="78">
        <v>6</v>
      </c>
      <c r="V1551" s="78" t="s">
        <v>7058</v>
      </c>
      <c r="W1551" s="78" t="s">
        <v>7057</v>
      </c>
      <c r="X1551" s="25" t="s">
        <v>7187</v>
      </c>
      <c r="Y1551" s="78">
        <v>2</v>
      </c>
      <c r="Z1551" s="78">
        <v>107</v>
      </c>
      <c r="AA1551" s="78">
        <v>1</v>
      </c>
      <c r="AB1551" s="78">
        <v>1</v>
      </c>
      <c r="AC1551" s="78">
        <v>10</v>
      </c>
      <c r="AD1551" s="78"/>
      <c r="AE1551" s="74" t="str">
        <f t="shared" si="519"/>
        <v>r07722037白宇翔</v>
      </c>
      <c r="AF1551" s="74">
        <f t="shared" si="520"/>
        <v>0</v>
      </c>
      <c r="AG1551" s="74">
        <f t="shared" si="528"/>
        <v>0</v>
      </c>
      <c r="AH1551" s="74">
        <f t="shared" si="533"/>
        <v>0</v>
      </c>
      <c r="AI1551" s="74">
        <f t="shared" si="534"/>
        <v>0</v>
      </c>
      <c r="AJ1551" s="74">
        <f t="shared" si="535"/>
        <v>1</v>
      </c>
      <c r="AK1551" s="74">
        <f t="shared" si="536"/>
        <v>0</v>
      </c>
      <c r="AL1551" s="73" t="str">
        <f t="shared" si="525"/>
        <v>所</v>
      </c>
      <c r="AM1551" s="73" t="str">
        <f>IF($F1551="學生",VLOOKUP($H1551,系所名稱!$B$1:$D$122,3,FALSE),"非在校生")</f>
        <v>會計</v>
      </c>
      <c r="AN1551" s="74" t="str">
        <f t="shared" si="526"/>
        <v>會計所</v>
      </c>
      <c r="AO1551" s="74" t="str">
        <f t="shared" si="527"/>
        <v>會研所</v>
      </c>
    </row>
    <row r="1552" spans="1:41">
      <c r="A1552" s="78" t="s">
        <v>7039</v>
      </c>
      <c r="B1552" s="78" t="s">
        <v>7045</v>
      </c>
      <c r="C1552" s="78" t="s">
        <v>7046</v>
      </c>
      <c r="D1552" s="78" t="s">
        <v>38</v>
      </c>
      <c r="E1552" s="78" t="s">
        <v>7047</v>
      </c>
      <c r="F1552" s="78" t="s">
        <v>23</v>
      </c>
      <c r="G1552" s="78" t="s">
        <v>24</v>
      </c>
      <c r="H1552" s="78" t="s">
        <v>76</v>
      </c>
      <c r="I1552" s="78" t="s">
        <v>50</v>
      </c>
      <c r="J1552" s="78">
        <v>981296996</v>
      </c>
      <c r="K1552" s="78" t="s">
        <v>7048</v>
      </c>
      <c r="L1552" s="78" t="s">
        <v>28</v>
      </c>
      <c r="M1552" s="78" t="s">
        <v>29</v>
      </c>
      <c r="N1552" s="78">
        <f t="shared" si="537"/>
        <v>0</v>
      </c>
      <c r="O1552" s="78">
        <f t="shared" si="538"/>
        <v>0</v>
      </c>
      <c r="P1552" s="78" t="s">
        <v>29</v>
      </c>
      <c r="Q1552" s="78"/>
      <c r="R1552" s="78" t="s">
        <v>1045</v>
      </c>
      <c r="S1552" s="78"/>
      <c r="T1552" s="78" t="s">
        <v>7049</v>
      </c>
      <c r="U1552" s="78">
        <v>6</v>
      </c>
      <c r="V1552" s="78" t="s">
        <v>7058</v>
      </c>
      <c r="W1552" s="78" t="s">
        <v>7057</v>
      </c>
      <c r="X1552" s="25" t="s">
        <v>7187</v>
      </c>
      <c r="Y1552" s="78">
        <v>2</v>
      </c>
      <c r="Z1552" s="78">
        <v>107</v>
      </c>
      <c r="AA1552" s="78">
        <v>1</v>
      </c>
      <c r="AB1552" s="78">
        <v>1</v>
      </c>
      <c r="AC1552" s="78">
        <v>10</v>
      </c>
      <c r="AD1552" s="78"/>
      <c r="AE1552" s="74" t="str">
        <f t="shared" si="519"/>
        <v>r07722013王俊凱</v>
      </c>
      <c r="AF1552" s="74">
        <f t="shared" si="520"/>
        <v>0</v>
      </c>
      <c r="AG1552" s="74">
        <f t="shared" si="528"/>
        <v>0</v>
      </c>
      <c r="AH1552" s="74">
        <f t="shared" si="533"/>
        <v>0</v>
      </c>
      <c r="AI1552" s="74">
        <f t="shared" si="534"/>
        <v>0</v>
      </c>
      <c r="AJ1552" s="74">
        <f t="shared" si="535"/>
        <v>1</v>
      </c>
      <c r="AK1552" s="74">
        <f t="shared" si="536"/>
        <v>0</v>
      </c>
      <c r="AL1552" s="73" t="str">
        <f t="shared" si="525"/>
        <v>所</v>
      </c>
      <c r="AM1552" s="73" t="str">
        <f>IF($F1552="學生",VLOOKUP($H1552,系所名稱!$B$1:$D$122,3,FALSE),"非在校生")</f>
        <v>會計</v>
      </c>
      <c r="AN1552" s="74" t="str">
        <f t="shared" si="526"/>
        <v>會計所</v>
      </c>
      <c r="AO1552" s="74" t="str">
        <f t="shared" si="527"/>
        <v>會研所</v>
      </c>
    </row>
    <row r="1553" spans="1:44">
      <c r="A1553" s="78" t="s">
        <v>7039</v>
      </c>
      <c r="B1553" s="78" t="s">
        <v>1501</v>
      </c>
      <c r="C1553" s="78" t="s">
        <v>1502</v>
      </c>
      <c r="D1553" s="78" t="s">
        <v>38</v>
      </c>
      <c r="E1553" s="78" t="s">
        <v>1503</v>
      </c>
      <c r="F1553" s="78" t="s">
        <v>23</v>
      </c>
      <c r="G1553" s="78" t="s">
        <v>24</v>
      </c>
      <c r="H1553" s="78" t="s">
        <v>76</v>
      </c>
      <c r="I1553" s="78" t="s">
        <v>50</v>
      </c>
      <c r="J1553" s="78">
        <v>936181646</v>
      </c>
      <c r="K1553" s="78" t="s">
        <v>1504</v>
      </c>
      <c r="L1553" s="78" t="s">
        <v>28</v>
      </c>
      <c r="M1553" s="78" t="s">
        <v>29</v>
      </c>
      <c r="N1553" s="78">
        <f t="shared" si="537"/>
        <v>0</v>
      </c>
      <c r="O1553" s="78">
        <f t="shared" si="538"/>
        <v>0</v>
      </c>
      <c r="P1553" s="78" t="s">
        <v>29</v>
      </c>
      <c r="Q1553" s="78"/>
      <c r="R1553" s="78" t="s">
        <v>1045</v>
      </c>
      <c r="S1553" s="78"/>
      <c r="T1553" s="78" t="s">
        <v>1506</v>
      </c>
      <c r="U1553" s="78">
        <v>6</v>
      </c>
      <c r="V1553" s="78" t="s">
        <v>7058</v>
      </c>
      <c r="W1553" s="78" t="s">
        <v>7057</v>
      </c>
      <c r="X1553" s="25" t="s">
        <v>7187</v>
      </c>
      <c r="Y1553" s="78">
        <v>2</v>
      </c>
      <c r="Z1553" s="78">
        <v>107</v>
      </c>
      <c r="AA1553" s="78">
        <v>1</v>
      </c>
      <c r="AB1553" s="78">
        <v>1</v>
      </c>
      <c r="AC1553" s="78">
        <v>10</v>
      </c>
      <c r="AD1553" s="78"/>
      <c r="AE1553" s="74" t="str">
        <f t="shared" si="519"/>
        <v>r07722039賴柏宇</v>
      </c>
      <c r="AF1553" s="74">
        <f t="shared" si="520"/>
        <v>0</v>
      </c>
      <c r="AG1553" s="74">
        <f t="shared" si="528"/>
        <v>0</v>
      </c>
      <c r="AH1553" s="74">
        <f t="shared" si="533"/>
        <v>0</v>
      </c>
      <c r="AI1553" s="74">
        <f t="shared" si="534"/>
        <v>0</v>
      </c>
      <c r="AJ1553" s="74">
        <f t="shared" si="535"/>
        <v>1</v>
      </c>
      <c r="AK1553" s="74">
        <f t="shared" si="536"/>
        <v>0</v>
      </c>
      <c r="AL1553" s="73" t="str">
        <f t="shared" si="525"/>
        <v>所</v>
      </c>
      <c r="AM1553" s="73" t="str">
        <f>IF($F1553="學生",VLOOKUP($H1553,系所名稱!$B$1:$D$122,3,FALSE),"非在校生")</f>
        <v>會計</v>
      </c>
      <c r="AN1553" s="74" t="str">
        <f t="shared" si="526"/>
        <v>會計所</v>
      </c>
      <c r="AO1553" s="74" t="str">
        <f t="shared" si="527"/>
        <v>會研所</v>
      </c>
    </row>
    <row r="1554" spans="1:44">
      <c r="A1554" s="78" t="s">
        <v>7050</v>
      </c>
      <c r="B1554" s="78" t="s">
        <v>7051</v>
      </c>
      <c r="C1554" s="78" t="s">
        <v>7052</v>
      </c>
      <c r="D1554" s="78" t="s">
        <v>38</v>
      </c>
      <c r="E1554" s="78" t="s">
        <v>3272</v>
      </c>
      <c r="F1554" s="78" t="s">
        <v>23</v>
      </c>
      <c r="G1554" s="78" t="s">
        <v>24</v>
      </c>
      <c r="H1554" s="78" t="s">
        <v>76</v>
      </c>
      <c r="I1554" s="78" t="s">
        <v>50</v>
      </c>
      <c r="J1554" s="78">
        <v>932911514</v>
      </c>
      <c r="K1554" s="78" t="s">
        <v>7053</v>
      </c>
      <c r="L1554" s="78" t="s">
        <v>28</v>
      </c>
      <c r="M1554" s="78" t="s">
        <v>29</v>
      </c>
      <c r="N1554" s="78">
        <f t="shared" si="537"/>
        <v>0</v>
      </c>
      <c r="O1554" s="78">
        <f t="shared" si="538"/>
        <v>0</v>
      </c>
      <c r="P1554" s="78" t="s">
        <v>29</v>
      </c>
      <c r="Q1554" s="78"/>
      <c r="R1554" s="78" t="s">
        <v>1045</v>
      </c>
      <c r="S1554" s="78"/>
      <c r="T1554" s="78" t="s">
        <v>7054</v>
      </c>
      <c r="U1554" s="78">
        <v>6</v>
      </c>
      <c r="V1554" s="78" t="s">
        <v>7058</v>
      </c>
      <c r="W1554" s="78" t="s">
        <v>7057</v>
      </c>
      <c r="X1554" s="25" t="s">
        <v>7187</v>
      </c>
      <c r="Y1554" s="78">
        <v>2</v>
      </c>
      <c r="Z1554" s="78">
        <v>107</v>
      </c>
      <c r="AA1554" s="78">
        <v>1</v>
      </c>
      <c r="AB1554" s="78">
        <v>1</v>
      </c>
      <c r="AC1554" s="78">
        <v>10</v>
      </c>
      <c r="AD1554" s="78"/>
      <c r="AE1554" s="74" t="str">
        <f t="shared" si="519"/>
        <v>r07722011王迎曦</v>
      </c>
      <c r="AF1554" s="74">
        <f t="shared" si="520"/>
        <v>0</v>
      </c>
      <c r="AG1554" s="74">
        <f t="shared" si="528"/>
        <v>0</v>
      </c>
      <c r="AH1554" s="74">
        <f t="shared" si="533"/>
        <v>0</v>
      </c>
      <c r="AI1554" s="74">
        <f t="shared" si="534"/>
        <v>0</v>
      </c>
      <c r="AJ1554" s="74">
        <f t="shared" si="535"/>
        <v>1</v>
      </c>
      <c r="AK1554" s="74">
        <f t="shared" si="536"/>
        <v>0</v>
      </c>
      <c r="AL1554" s="73" t="str">
        <f t="shared" si="525"/>
        <v>所</v>
      </c>
      <c r="AM1554" s="73" t="str">
        <f>IF($F1554="學生",VLOOKUP($H1554,系所名稱!$B$1:$D$122,3,FALSE),"非在校生")</f>
        <v>會計</v>
      </c>
      <c r="AN1554" s="74" t="str">
        <f t="shared" si="526"/>
        <v>會計所</v>
      </c>
      <c r="AO1554" s="74" t="str">
        <f t="shared" si="527"/>
        <v>會研所</v>
      </c>
    </row>
    <row r="1555" spans="1:44">
      <c r="A1555" s="78" t="s">
        <v>7050</v>
      </c>
      <c r="B1555" s="78" t="s">
        <v>5038</v>
      </c>
      <c r="C1555" s="78" t="s">
        <v>5039</v>
      </c>
      <c r="D1555" s="78" t="s">
        <v>38</v>
      </c>
      <c r="E1555" s="78" t="s">
        <v>2384</v>
      </c>
      <c r="F1555" s="78" t="s">
        <v>23</v>
      </c>
      <c r="G1555" s="78" t="s">
        <v>24</v>
      </c>
      <c r="H1555" s="78" t="s">
        <v>40</v>
      </c>
      <c r="I1555" s="78" t="s">
        <v>41</v>
      </c>
      <c r="J1555" s="78">
        <v>952285851</v>
      </c>
      <c r="K1555" s="78"/>
      <c r="L1555" s="78" t="s">
        <v>28</v>
      </c>
      <c r="M1555" s="78" t="s">
        <v>29</v>
      </c>
      <c r="N1555" s="78">
        <f t="shared" si="537"/>
        <v>0</v>
      </c>
      <c r="O1555" s="78">
        <f t="shared" si="538"/>
        <v>0</v>
      </c>
      <c r="P1555" s="78" t="s">
        <v>29</v>
      </c>
      <c r="Q1555" s="78"/>
      <c r="R1555" s="78" t="s">
        <v>1045</v>
      </c>
      <c r="S1555" s="78"/>
      <c r="T1555" s="78" t="s">
        <v>5042</v>
      </c>
      <c r="U1555" s="78">
        <v>6</v>
      </c>
      <c r="V1555" s="78" t="s">
        <v>7058</v>
      </c>
      <c r="W1555" s="78" t="s">
        <v>7057</v>
      </c>
      <c r="X1555" s="25" t="s">
        <v>7187</v>
      </c>
      <c r="Y1555" s="78">
        <v>2</v>
      </c>
      <c r="Z1555" s="78">
        <v>107</v>
      </c>
      <c r="AA1555" s="78">
        <v>1</v>
      </c>
      <c r="AB1555" s="78">
        <v>1</v>
      </c>
      <c r="AC1555" s="78">
        <v>10</v>
      </c>
      <c r="AD1555" s="78"/>
      <c r="AE1555" s="74" t="str">
        <f t="shared" si="519"/>
        <v>b05704073曾騰毅</v>
      </c>
      <c r="AF1555" s="74">
        <f t="shared" si="520"/>
        <v>0</v>
      </c>
      <c r="AG1555" s="74">
        <f t="shared" si="528"/>
        <v>0</v>
      </c>
      <c r="AH1555" s="74">
        <f t="shared" si="533"/>
        <v>0</v>
      </c>
      <c r="AI1555" s="74">
        <f t="shared" si="534"/>
        <v>0</v>
      </c>
      <c r="AJ1555" s="74">
        <f t="shared" si="535"/>
        <v>1</v>
      </c>
      <c r="AK1555" s="74">
        <f t="shared" si="536"/>
        <v>0</v>
      </c>
      <c r="AL1555" s="73" t="str">
        <f t="shared" si="525"/>
        <v>系</v>
      </c>
      <c r="AM1555" s="73" t="str">
        <f>IF($F1555="學生",VLOOKUP($H1555,系所名稱!$B$1:$D$122,3,FALSE),"非在校生")</f>
        <v>國企</v>
      </c>
      <c r="AN1555" s="74" t="str">
        <f t="shared" si="526"/>
        <v>國企系</v>
      </c>
      <c r="AO1555" s="74" t="str">
        <f t="shared" si="527"/>
        <v>國企系</v>
      </c>
    </row>
    <row r="1556" spans="1:44" s="78" customFormat="1">
      <c r="N1556" s="78">
        <f t="shared" si="537"/>
        <v>0</v>
      </c>
      <c r="O1556" s="78">
        <f t="shared" si="538"/>
        <v>0</v>
      </c>
      <c r="P1556" s="78" t="s">
        <v>29</v>
      </c>
      <c r="R1556" s="78" t="s">
        <v>1045</v>
      </c>
      <c r="T1556" s="78" t="s">
        <v>277</v>
      </c>
      <c r="U1556" s="78">
        <v>6</v>
      </c>
      <c r="V1556" s="78" t="s">
        <v>719</v>
      </c>
      <c r="W1556" s="78" t="s">
        <v>7057</v>
      </c>
      <c r="X1556" s="25" t="s">
        <v>7187</v>
      </c>
      <c r="Y1556" s="78">
        <v>2</v>
      </c>
      <c r="Z1556" s="78">
        <v>107</v>
      </c>
      <c r="AA1556" s="78">
        <v>1</v>
      </c>
      <c r="AB1556" s="78">
        <v>1</v>
      </c>
      <c r="AC1556" s="78">
        <v>10</v>
      </c>
      <c r="AE1556" s="74" t="str">
        <f t="shared" si="519"/>
        <v>其他</v>
      </c>
      <c r="AF1556" s="74">
        <f t="shared" si="520"/>
        <v>0</v>
      </c>
      <c r="AG1556" s="74">
        <f t="shared" si="528"/>
        <v>0</v>
      </c>
      <c r="AH1556" s="74">
        <f t="shared" si="533"/>
        <v>0</v>
      </c>
      <c r="AI1556" s="74">
        <f t="shared" si="534"/>
        <v>0</v>
      </c>
      <c r="AJ1556" s="74">
        <f t="shared" si="535"/>
        <v>1</v>
      </c>
      <c r="AK1556" s="74">
        <f t="shared" si="536"/>
        <v>0</v>
      </c>
      <c r="AL1556" s="73" t="str">
        <f t="shared" si="525"/>
        <v>其他</v>
      </c>
      <c r="AM1556" s="73" t="str">
        <f>IF($F1556="學生",VLOOKUP($H1556,系所名稱!$B$1:$D$122,3,FALSE),"非在校生")</f>
        <v>非在校生</v>
      </c>
      <c r="AN1556" s="74" t="str">
        <f t="shared" si="526"/>
        <v>其他</v>
      </c>
      <c r="AO1556" s="74" t="str">
        <f t="shared" si="527"/>
        <v>其他</v>
      </c>
      <c r="AR1556" s="3"/>
    </row>
    <row r="1557" spans="1:44" s="78" customFormat="1">
      <c r="N1557" s="78">
        <f t="shared" si="537"/>
        <v>0</v>
      </c>
      <c r="O1557" s="78">
        <f t="shared" si="538"/>
        <v>0</v>
      </c>
      <c r="P1557" s="78" t="s">
        <v>29</v>
      </c>
      <c r="R1557" s="78" t="s">
        <v>1045</v>
      </c>
      <c r="T1557" s="78" t="s">
        <v>277</v>
      </c>
      <c r="U1557" s="78">
        <v>6</v>
      </c>
      <c r="V1557" s="78" t="s">
        <v>719</v>
      </c>
      <c r="W1557" s="78" t="s">
        <v>7057</v>
      </c>
      <c r="X1557" s="25" t="s">
        <v>7187</v>
      </c>
      <c r="Y1557" s="78">
        <v>2</v>
      </c>
      <c r="Z1557" s="78">
        <v>107</v>
      </c>
      <c r="AA1557" s="78">
        <v>1</v>
      </c>
      <c r="AB1557" s="78">
        <v>1</v>
      </c>
      <c r="AC1557" s="78">
        <v>10</v>
      </c>
      <c r="AE1557" s="74" t="str">
        <f t="shared" si="519"/>
        <v>其他</v>
      </c>
      <c r="AF1557" s="74">
        <f t="shared" si="520"/>
        <v>0</v>
      </c>
      <c r="AG1557" s="74">
        <f t="shared" si="528"/>
        <v>0</v>
      </c>
      <c r="AH1557" s="74">
        <f t="shared" ref="AH1557" si="539">IF(R1557="志工",AC1557*2,IF(AG1557=1,AC1557,0))</f>
        <v>0</v>
      </c>
      <c r="AI1557" s="74">
        <f t="shared" ref="AI1557" si="540">IF(AB1557=1,IF(AF1557=1,1,0),0)</f>
        <v>0</v>
      </c>
      <c r="AJ1557" s="74">
        <f t="shared" ref="AJ1557" si="541">IF(R1557="現場報名",1,0)</f>
        <v>1</v>
      </c>
      <c r="AK1557" s="74">
        <f t="shared" ref="AK1557" si="542">IF(R1557="志工",1,0)</f>
        <v>0</v>
      </c>
      <c r="AL1557" s="73" t="str">
        <f t="shared" si="525"/>
        <v>其他</v>
      </c>
      <c r="AM1557" s="73" t="str">
        <f>IF($F1557="學生",VLOOKUP($H1557,系所名稱!$B$1:$D$122,3,FALSE),"非在校生")</f>
        <v>非在校生</v>
      </c>
      <c r="AN1557" s="74" t="str">
        <f t="shared" si="526"/>
        <v>其他</v>
      </c>
      <c r="AO1557" s="74" t="str">
        <f t="shared" si="527"/>
        <v>其他</v>
      </c>
      <c r="AR1557" s="3"/>
    </row>
    <row r="1558" spans="1:44" s="78" customFormat="1">
      <c r="N1558" s="78">
        <f t="shared" si="537"/>
        <v>0</v>
      </c>
      <c r="O1558" s="78">
        <f t="shared" si="538"/>
        <v>0</v>
      </c>
      <c r="P1558" s="78" t="s">
        <v>29</v>
      </c>
      <c r="R1558" s="78" t="s">
        <v>1045</v>
      </c>
      <c r="T1558" s="78" t="s">
        <v>277</v>
      </c>
      <c r="U1558" s="78">
        <v>6</v>
      </c>
      <c r="V1558" s="78" t="s">
        <v>719</v>
      </c>
      <c r="W1558" s="78" t="s">
        <v>7057</v>
      </c>
      <c r="X1558" s="25" t="s">
        <v>7187</v>
      </c>
      <c r="Y1558" s="78">
        <v>2</v>
      </c>
      <c r="Z1558" s="78">
        <v>107</v>
      </c>
      <c r="AA1558" s="78">
        <v>1</v>
      </c>
      <c r="AB1558" s="78">
        <v>1</v>
      </c>
      <c r="AC1558" s="78">
        <v>10</v>
      </c>
      <c r="AE1558" s="74" t="str">
        <f t="shared" si="519"/>
        <v>其他</v>
      </c>
      <c r="AF1558" s="74">
        <f t="shared" si="520"/>
        <v>0</v>
      </c>
      <c r="AG1558" s="74">
        <f t="shared" si="528"/>
        <v>0</v>
      </c>
      <c r="AH1558" s="74">
        <f t="shared" si="533"/>
        <v>0</v>
      </c>
      <c r="AI1558" s="74">
        <f t="shared" si="534"/>
        <v>0</v>
      </c>
      <c r="AJ1558" s="74">
        <f t="shared" si="535"/>
        <v>1</v>
      </c>
      <c r="AK1558" s="74">
        <f t="shared" si="536"/>
        <v>0</v>
      </c>
      <c r="AL1558" s="73" t="str">
        <f t="shared" si="525"/>
        <v>其他</v>
      </c>
      <c r="AM1558" s="73" t="str">
        <f>IF($F1558="學生",VLOOKUP($H1558,系所名稱!$B$1:$D$122,3,FALSE),"非在校生")</f>
        <v>非在校生</v>
      </c>
      <c r="AN1558" s="74" t="str">
        <f t="shared" si="526"/>
        <v>其他</v>
      </c>
      <c r="AO1558" s="74" t="str">
        <f t="shared" si="527"/>
        <v>其他</v>
      </c>
      <c r="AR1558" s="3"/>
    </row>
    <row r="1559" spans="1:44" s="78" customFormat="1">
      <c r="B1559" s="78" t="s">
        <v>7202</v>
      </c>
      <c r="F1559" s="78" t="s">
        <v>7199</v>
      </c>
      <c r="G1559" s="78" t="s">
        <v>91</v>
      </c>
      <c r="H1559" s="78" t="s">
        <v>4293</v>
      </c>
      <c r="I1559" s="78" t="s">
        <v>50</v>
      </c>
      <c r="N1559" s="78">
        <f t="shared" si="537"/>
        <v>0</v>
      </c>
      <c r="O1559" s="78">
        <f t="shared" si="538"/>
        <v>0</v>
      </c>
      <c r="P1559" s="78" t="s">
        <v>29</v>
      </c>
      <c r="R1559" s="78" t="s">
        <v>1045</v>
      </c>
      <c r="T1559" s="78" t="s">
        <v>7201</v>
      </c>
      <c r="U1559" s="78">
        <v>6</v>
      </c>
      <c r="V1559" s="78" t="s">
        <v>719</v>
      </c>
      <c r="W1559" s="78" t="s">
        <v>7057</v>
      </c>
      <c r="X1559" s="25" t="s">
        <v>7187</v>
      </c>
      <c r="Y1559" s="78">
        <v>2</v>
      </c>
      <c r="Z1559" s="78">
        <v>107</v>
      </c>
      <c r="AA1559" s="78">
        <v>1</v>
      </c>
      <c r="AB1559" s="78">
        <v>1</v>
      </c>
      <c r="AC1559" s="78">
        <v>10</v>
      </c>
      <c r="AE1559" s="74" t="str">
        <f t="shared" si="519"/>
        <v>r08521515毛美能</v>
      </c>
      <c r="AF1559" s="74">
        <f t="shared" si="520"/>
        <v>0</v>
      </c>
      <c r="AG1559" s="74">
        <f t="shared" si="528"/>
        <v>0</v>
      </c>
      <c r="AH1559" s="74">
        <f t="shared" ref="AH1559" si="543">IF(R1559="志工",AC1559*2,IF(AG1559=1,AC1559,0))</f>
        <v>0</v>
      </c>
      <c r="AI1559" s="74">
        <f t="shared" ref="AI1559" si="544">IF(AB1559=1,IF(AF1559=1,1,0),0)</f>
        <v>0</v>
      </c>
      <c r="AJ1559" s="74">
        <f t="shared" ref="AJ1559" si="545">IF(R1559="現場報名",1,0)</f>
        <v>1</v>
      </c>
      <c r="AK1559" s="74">
        <f t="shared" ref="AK1559" si="546">IF(R1559="志工",1,0)</f>
        <v>0</v>
      </c>
      <c r="AL1559" s="73" t="str">
        <f t="shared" si="525"/>
        <v>所</v>
      </c>
      <c r="AM1559" s="73" t="str">
        <f>IF($F1559="學生",VLOOKUP($H1559,系所名稱!$B$1:$D$122,3,FALSE),"非在校生")</f>
        <v>其他</v>
      </c>
      <c r="AN1559" s="74" t="str">
        <f t="shared" si="526"/>
        <v>其他系所</v>
      </c>
      <c r="AO1559" s="74" t="str">
        <f t="shared" si="527"/>
        <v>其他系所</v>
      </c>
      <c r="AR1559" s="3"/>
    </row>
    <row r="1560" spans="1:44">
      <c r="A1560" s="78" t="s">
        <v>7055</v>
      </c>
      <c r="B1560" s="78" t="s">
        <v>265</v>
      </c>
      <c r="C1560" s="78" t="s">
        <v>266</v>
      </c>
      <c r="D1560" s="78" t="s">
        <v>38</v>
      </c>
      <c r="E1560" s="78" t="s">
        <v>267</v>
      </c>
      <c r="F1560" s="78" t="s">
        <v>23</v>
      </c>
      <c r="G1560" s="78" t="s">
        <v>24</v>
      </c>
      <c r="H1560" s="78" t="s">
        <v>187</v>
      </c>
      <c r="I1560" s="78" t="s">
        <v>41</v>
      </c>
      <c r="J1560" s="78">
        <v>970424949</v>
      </c>
      <c r="K1560" s="78" t="s">
        <v>268</v>
      </c>
      <c r="L1560" s="78" t="s">
        <v>28</v>
      </c>
      <c r="M1560" s="78" t="s">
        <v>29</v>
      </c>
      <c r="N1560" s="78">
        <f t="shared" si="537"/>
        <v>0</v>
      </c>
      <c r="O1560" s="78">
        <f t="shared" si="538"/>
        <v>0</v>
      </c>
      <c r="P1560" s="78" t="s">
        <v>29</v>
      </c>
      <c r="Q1560" s="78"/>
      <c r="R1560" s="78" t="s">
        <v>7056</v>
      </c>
      <c r="S1560" s="78"/>
      <c r="T1560" s="78" t="s">
        <v>270</v>
      </c>
      <c r="U1560" s="78">
        <v>6</v>
      </c>
      <c r="V1560" s="78" t="s">
        <v>7058</v>
      </c>
      <c r="W1560" s="78" t="s">
        <v>7057</v>
      </c>
      <c r="X1560" s="25" t="s">
        <v>7188</v>
      </c>
      <c r="Y1560" s="78">
        <v>2</v>
      </c>
      <c r="Z1560" s="78">
        <v>107</v>
      </c>
      <c r="AA1560" s="78">
        <v>1</v>
      </c>
      <c r="AB1560" s="78">
        <v>1</v>
      </c>
      <c r="AC1560" s="78">
        <v>10</v>
      </c>
      <c r="AD1560" s="78"/>
      <c r="AE1560" s="74" t="str">
        <f t="shared" ref="AE1560:AE1623" si="547">CONCATENATE($T1560,$B1560)</f>
        <v>b06701132吳晨瑋</v>
      </c>
      <c r="AF1560" s="74">
        <f t="shared" ref="AF1560:AF1623" si="548">IF($R1560="網路報名",IF($P1560="否",1,0),0)</f>
        <v>0</v>
      </c>
      <c r="AG1560" s="74">
        <f t="shared" si="528"/>
        <v>0</v>
      </c>
      <c r="AH1560" s="74">
        <f t="shared" si="533"/>
        <v>20</v>
      </c>
      <c r="AI1560" s="74">
        <f t="shared" si="534"/>
        <v>0</v>
      </c>
      <c r="AJ1560" s="74">
        <f t="shared" si="535"/>
        <v>0</v>
      </c>
      <c r="AK1560" s="74">
        <f t="shared" si="536"/>
        <v>1</v>
      </c>
      <c r="AL1560" s="73" t="str">
        <f t="shared" ref="AL1560:AL1623" si="549">IF($F1560="學生",IF($I1560="學士班","系","所"),"其他")</f>
        <v>系</v>
      </c>
      <c r="AM1560" s="73" t="str">
        <f>IF($F1560="學生",VLOOKUP($H1560,系所名稱!$B$1:$D$122,3,FALSE),"非在校生")</f>
        <v>工管</v>
      </c>
      <c r="AN1560" s="74" t="str">
        <f t="shared" ref="AN1560:AN1623" si="550">IF($AM1560="EMBA","EMBA",IF($AM1560="GMBA","GMBA",IF($AM1560="EiMBA","EiMBA",IF($AM1560="其他","其他系所",IF($AM1560="非在校生","其他",CONCATENATE($AM1560,$AL1560))))))</f>
        <v>工管系</v>
      </c>
      <c r="AO1560" s="74" t="str">
        <f t="shared" ref="AO1560:AO1623" si="551">IF($AN1560="會計所","會研所",$AN1560)</f>
        <v>工管系</v>
      </c>
    </row>
    <row r="1561" spans="1:44">
      <c r="A1561" s="78" t="s">
        <v>7059</v>
      </c>
      <c r="B1561" s="78" t="s">
        <v>7060</v>
      </c>
      <c r="C1561" s="78" t="s">
        <v>7061</v>
      </c>
      <c r="D1561" s="78" t="s">
        <v>38</v>
      </c>
      <c r="E1561" s="78" t="s">
        <v>7062</v>
      </c>
      <c r="F1561" s="78" t="s">
        <v>23</v>
      </c>
      <c r="G1561" s="78" t="s">
        <v>24</v>
      </c>
      <c r="H1561" s="78" t="s">
        <v>49</v>
      </c>
      <c r="I1561" s="78" t="s">
        <v>41</v>
      </c>
      <c r="J1561" s="78">
        <v>961300580</v>
      </c>
      <c r="K1561" s="78" t="s">
        <v>7063</v>
      </c>
      <c r="L1561" s="78" t="s">
        <v>28</v>
      </c>
      <c r="M1561" s="78" t="s">
        <v>30</v>
      </c>
      <c r="N1561" s="78">
        <f t="shared" si="537"/>
        <v>0</v>
      </c>
      <c r="O1561" s="78">
        <f t="shared" si="538"/>
        <v>1</v>
      </c>
      <c r="P1561" s="78" t="s">
        <v>29</v>
      </c>
      <c r="Q1561" s="78"/>
      <c r="R1561" s="78" t="s">
        <v>7178</v>
      </c>
      <c r="S1561" s="78" t="s">
        <v>7064</v>
      </c>
      <c r="T1561" s="78" t="s">
        <v>7065</v>
      </c>
      <c r="U1561" s="78">
        <v>6</v>
      </c>
      <c r="V1561" s="78" t="s">
        <v>7179</v>
      </c>
      <c r="W1561" s="78" t="s">
        <v>7195</v>
      </c>
      <c r="X1561" s="86" t="s">
        <v>7198</v>
      </c>
      <c r="Y1561" s="78">
        <v>2</v>
      </c>
      <c r="Z1561" s="78">
        <v>107</v>
      </c>
      <c r="AA1561" s="78">
        <v>1</v>
      </c>
      <c r="AB1561" s="78">
        <v>1</v>
      </c>
      <c r="AC1561" s="78">
        <v>10</v>
      </c>
      <c r="AD1561" s="78" t="s">
        <v>7066</v>
      </c>
      <c r="AE1561" s="74" t="str">
        <f t="shared" si="547"/>
        <v>b07705015劉鎮霆</v>
      </c>
      <c r="AF1561" s="74">
        <f t="shared" si="548"/>
        <v>0</v>
      </c>
      <c r="AG1561" s="74">
        <f t="shared" si="528"/>
        <v>1</v>
      </c>
      <c r="AH1561" s="74">
        <f t="shared" ref="AH1561:AH1584" si="552">IF(R1561="志工",AC1561*2,IF(AG1561=1,AC1561,0))</f>
        <v>10</v>
      </c>
      <c r="AI1561" s="74">
        <f t="shared" ref="AI1561:AI1584" si="553">IF(AB1561=1,IF(AF1561=1,1,0),0)</f>
        <v>0</v>
      </c>
      <c r="AJ1561" s="74">
        <f t="shared" ref="AJ1561:AJ1584" si="554">IF(R1561="現場報名",1,0)</f>
        <v>0</v>
      </c>
      <c r="AK1561" s="74">
        <f t="shared" ref="AK1561:AK1584" si="555">IF(R1561="志工",1,0)</f>
        <v>0</v>
      </c>
      <c r="AL1561" s="73" t="str">
        <f t="shared" si="549"/>
        <v>系</v>
      </c>
      <c r="AM1561" s="73" t="str">
        <f>IF($F1561="學生",VLOOKUP($H1561,系所名稱!$B$1:$D$122,3,FALSE),"非在校生")</f>
        <v>資管</v>
      </c>
      <c r="AN1561" s="74" t="str">
        <f t="shared" si="550"/>
        <v>資管系</v>
      </c>
      <c r="AO1561" s="74" t="str">
        <f t="shared" si="551"/>
        <v>資管系</v>
      </c>
    </row>
    <row r="1562" spans="1:44">
      <c r="A1562" s="78" t="s">
        <v>7067</v>
      </c>
      <c r="B1562" s="78" t="s">
        <v>7068</v>
      </c>
      <c r="C1562" s="78" t="s">
        <v>7069</v>
      </c>
      <c r="D1562" s="78" t="s">
        <v>38</v>
      </c>
      <c r="E1562" s="78" t="s">
        <v>7070</v>
      </c>
      <c r="F1562" s="78" t="s">
        <v>177</v>
      </c>
      <c r="G1562" s="78"/>
      <c r="H1562" s="78"/>
      <c r="I1562" s="78"/>
      <c r="J1562" s="78">
        <v>975006101</v>
      </c>
      <c r="K1562" s="78" t="s">
        <v>7071</v>
      </c>
      <c r="L1562" s="78" t="s">
        <v>28</v>
      </c>
      <c r="M1562" s="78" t="s">
        <v>30</v>
      </c>
      <c r="N1562" s="78">
        <f t="shared" si="537"/>
        <v>0</v>
      </c>
      <c r="O1562" s="78">
        <f t="shared" si="538"/>
        <v>1</v>
      </c>
      <c r="P1562" s="78" t="s">
        <v>29</v>
      </c>
      <c r="Q1562" s="78"/>
      <c r="R1562" s="78" t="s">
        <v>7180</v>
      </c>
      <c r="S1562" s="78" t="s">
        <v>7072</v>
      </c>
      <c r="T1562" s="78" t="s">
        <v>7071</v>
      </c>
      <c r="U1562" s="78">
        <v>6</v>
      </c>
      <c r="V1562" s="78" t="s">
        <v>7181</v>
      </c>
      <c r="W1562" s="78" t="s">
        <v>7195</v>
      </c>
      <c r="X1562" s="86" t="s">
        <v>7198</v>
      </c>
      <c r="Y1562" s="78">
        <v>2</v>
      </c>
      <c r="Z1562" s="78">
        <v>107</v>
      </c>
      <c r="AA1562" s="78">
        <v>1</v>
      </c>
      <c r="AB1562" s="78">
        <v>1</v>
      </c>
      <c r="AC1562" s="78">
        <v>10</v>
      </c>
      <c r="AD1562" s="78" t="s">
        <v>7073</v>
      </c>
      <c r="AE1562" s="74" t="str">
        <f t="shared" si="547"/>
        <v>cloudwithdust@gmail.com沈智暐</v>
      </c>
      <c r="AF1562" s="74">
        <f t="shared" si="548"/>
        <v>0</v>
      </c>
      <c r="AG1562" s="74">
        <f t="shared" ref="AG1562:AG1625" si="556">IF(OR($R1562="網路報名",$R1562="邀請制"),IF($P1562="是",1,0),0)</f>
        <v>1</v>
      </c>
      <c r="AH1562" s="74">
        <f t="shared" si="552"/>
        <v>10</v>
      </c>
      <c r="AI1562" s="74">
        <f t="shared" si="553"/>
        <v>0</v>
      </c>
      <c r="AJ1562" s="74">
        <f t="shared" si="554"/>
        <v>0</v>
      </c>
      <c r="AK1562" s="74">
        <f t="shared" si="555"/>
        <v>0</v>
      </c>
      <c r="AL1562" s="73" t="str">
        <f t="shared" si="549"/>
        <v>其他</v>
      </c>
      <c r="AM1562" s="73" t="str">
        <f>IF($F1562="學生",VLOOKUP($H1562,系所名稱!$B$1:$D$122,3,FALSE),"非在校生")</f>
        <v>非在校生</v>
      </c>
      <c r="AN1562" s="74" t="str">
        <f t="shared" si="550"/>
        <v>其他</v>
      </c>
      <c r="AO1562" s="74" t="str">
        <f t="shared" si="551"/>
        <v>其他</v>
      </c>
    </row>
    <row r="1563" spans="1:44">
      <c r="A1563" s="78" t="s">
        <v>7074</v>
      </c>
      <c r="B1563" s="78" t="s">
        <v>7075</v>
      </c>
      <c r="C1563" s="78" t="s">
        <v>7076</v>
      </c>
      <c r="D1563" s="78" t="s">
        <v>38</v>
      </c>
      <c r="E1563" s="78" t="s">
        <v>636</v>
      </c>
      <c r="F1563" s="78" t="s">
        <v>23</v>
      </c>
      <c r="G1563" s="78" t="s">
        <v>24</v>
      </c>
      <c r="H1563" s="78" t="s">
        <v>40</v>
      </c>
      <c r="I1563" s="78" t="s">
        <v>41</v>
      </c>
      <c r="J1563" s="78">
        <v>975364821</v>
      </c>
      <c r="K1563" s="78" t="s">
        <v>7077</v>
      </c>
      <c r="L1563" s="78" t="s">
        <v>28</v>
      </c>
      <c r="M1563" s="78" t="s">
        <v>30</v>
      </c>
      <c r="N1563" s="78">
        <f t="shared" si="537"/>
        <v>0</v>
      </c>
      <c r="O1563" s="78">
        <f t="shared" si="538"/>
        <v>1</v>
      </c>
      <c r="P1563" s="78" t="s">
        <v>29</v>
      </c>
      <c r="Q1563" s="78"/>
      <c r="R1563" s="78" t="s">
        <v>7180</v>
      </c>
      <c r="S1563" s="78" t="s">
        <v>7078</v>
      </c>
      <c r="T1563" s="78" t="s">
        <v>7079</v>
      </c>
      <c r="U1563" s="78">
        <v>6</v>
      </c>
      <c r="V1563" s="78" t="s">
        <v>7181</v>
      </c>
      <c r="W1563" s="78" t="s">
        <v>7195</v>
      </c>
      <c r="X1563" s="86" t="s">
        <v>7198</v>
      </c>
      <c r="Y1563" s="78">
        <v>2</v>
      </c>
      <c r="Z1563" s="78">
        <v>107</v>
      </c>
      <c r="AA1563" s="78">
        <v>1</v>
      </c>
      <c r="AB1563" s="78">
        <v>1</v>
      </c>
      <c r="AC1563" s="78">
        <v>10</v>
      </c>
      <c r="AD1563" s="78" t="s">
        <v>7080</v>
      </c>
      <c r="AE1563" s="74" t="str">
        <f t="shared" si="547"/>
        <v>b04704072黃麒峰</v>
      </c>
      <c r="AF1563" s="74">
        <f t="shared" si="548"/>
        <v>0</v>
      </c>
      <c r="AG1563" s="74">
        <f t="shared" si="556"/>
        <v>1</v>
      </c>
      <c r="AH1563" s="74">
        <f t="shared" si="552"/>
        <v>10</v>
      </c>
      <c r="AI1563" s="74">
        <f t="shared" si="553"/>
        <v>0</v>
      </c>
      <c r="AJ1563" s="74">
        <f t="shared" si="554"/>
        <v>0</v>
      </c>
      <c r="AK1563" s="74">
        <f t="shared" si="555"/>
        <v>0</v>
      </c>
      <c r="AL1563" s="73" t="str">
        <f t="shared" si="549"/>
        <v>系</v>
      </c>
      <c r="AM1563" s="73" t="str">
        <f>IF($F1563="學生",VLOOKUP($H1563,系所名稱!$B$1:$D$122,3,FALSE),"非在校生")</f>
        <v>國企</v>
      </c>
      <c r="AN1563" s="74" t="str">
        <f t="shared" si="550"/>
        <v>國企系</v>
      </c>
      <c r="AO1563" s="74" t="str">
        <f t="shared" si="551"/>
        <v>國企系</v>
      </c>
    </row>
    <row r="1564" spans="1:44">
      <c r="A1564" s="78" t="s">
        <v>7081</v>
      </c>
      <c r="B1564" s="78" t="s">
        <v>2757</v>
      </c>
      <c r="C1564" s="78" t="s">
        <v>2758</v>
      </c>
      <c r="D1564" s="78" t="s">
        <v>38</v>
      </c>
      <c r="E1564" s="78" t="s">
        <v>2759</v>
      </c>
      <c r="F1564" s="78" t="s">
        <v>23</v>
      </c>
      <c r="G1564" s="78" t="s">
        <v>24</v>
      </c>
      <c r="H1564" s="78" t="s">
        <v>257</v>
      </c>
      <c r="I1564" s="78" t="s">
        <v>41</v>
      </c>
      <c r="J1564" s="78">
        <v>974049080</v>
      </c>
      <c r="K1564" s="78" t="s">
        <v>6942</v>
      </c>
      <c r="L1564" s="78" t="s">
        <v>28</v>
      </c>
      <c r="M1564" s="78" t="s">
        <v>29</v>
      </c>
      <c r="N1564" s="78">
        <f t="shared" si="537"/>
        <v>0</v>
      </c>
      <c r="O1564" s="78">
        <f t="shared" si="538"/>
        <v>1</v>
      </c>
      <c r="P1564" s="78" t="s">
        <v>29</v>
      </c>
      <c r="Q1564" s="78"/>
      <c r="R1564" s="78" t="s">
        <v>7180</v>
      </c>
      <c r="S1564" s="78" t="s">
        <v>6943</v>
      </c>
      <c r="T1564" s="78" t="s">
        <v>2761</v>
      </c>
      <c r="U1564" s="78">
        <v>6</v>
      </c>
      <c r="V1564" s="78" t="s">
        <v>7181</v>
      </c>
      <c r="W1564" s="78" t="s">
        <v>7195</v>
      </c>
      <c r="X1564" s="86" t="s">
        <v>7198</v>
      </c>
      <c r="Y1564" s="78">
        <v>2</v>
      </c>
      <c r="Z1564" s="78">
        <v>107</v>
      </c>
      <c r="AA1564" s="78">
        <v>1</v>
      </c>
      <c r="AB1564" s="78">
        <v>1</v>
      </c>
      <c r="AC1564" s="78">
        <v>10</v>
      </c>
      <c r="AD1564" s="78" t="s">
        <v>2830</v>
      </c>
      <c r="AE1564" s="74" t="str">
        <f t="shared" si="547"/>
        <v>b04703124吳豐光</v>
      </c>
      <c r="AF1564" s="74">
        <f t="shared" si="548"/>
        <v>0</v>
      </c>
      <c r="AG1564" s="74">
        <f t="shared" si="556"/>
        <v>1</v>
      </c>
      <c r="AH1564" s="74">
        <f t="shared" si="552"/>
        <v>10</v>
      </c>
      <c r="AI1564" s="74">
        <f t="shared" si="553"/>
        <v>0</v>
      </c>
      <c r="AJ1564" s="74">
        <f t="shared" si="554"/>
        <v>0</v>
      </c>
      <c r="AK1564" s="74">
        <f t="shared" si="555"/>
        <v>0</v>
      </c>
      <c r="AL1564" s="73" t="str">
        <f t="shared" si="549"/>
        <v>系</v>
      </c>
      <c r="AM1564" s="73" t="str">
        <f>IF($F1564="學生",VLOOKUP($H1564,系所名稱!$B$1:$D$122,3,FALSE),"非在校生")</f>
        <v>財金</v>
      </c>
      <c r="AN1564" s="74" t="str">
        <f t="shared" si="550"/>
        <v>財金系</v>
      </c>
      <c r="AO1564" s="74" t="str">
        <f t="shared" si="551"/>
        <v>財金系</v>
      </c>
    </row>
    <row r="1565" spans="1:44">
      <c r="A1565" s="78" t="s">
        <v>7082</v>
      </c>
      <c r="B1565" s="78" t="s">
        <v>7083</v>
      </c>
      <c r="C1565" s="78" t="s">
        <v>7084</v>
      </c>
      <c r="D1565" s="78" t="s">
        <v>38</v>
      </c>
      <c r="E1565" s="78" t="s">
        <v>6108</v>
      </c>
      <c r="F1565" s="78" t="s">
        <v>23</v>
      </c>
      <c r="G1565" s="78" t="s">
        <v>24</v>
      </c>
      <c r="H1565" s="78" t="s">
        <v>187</v>
      </c>
      <c r="I1565" s="78" t="s">
        <v>41</v>
      </c>
      <c r="J1565" s="78">
        <v>935968632</v>
      </c>
      <c r="K1565" s="78" t="s">
        <v>7085</v>
      </c>
      <c r="L1565" s="78" t="s">
        <v>28</v>
      </c>
      <c r="M1565" s="78" t="s">
        <v>30</v>
      </c>
      <c r="N1565" s="78">
        <f t="shared" si="537"/>
        <v>0</v>
      </c>
      <c r="O1565" s="78">
        <f t="shared" si="538"/>
        <v>1</v>
      </c>
      <c r="P1565" s="78" t="s">
        <v>29</v>
      </c>
      <c r="Q1565" s="78"/>
      <c r="R1565" s="78" t="s">
        <v>7180</v>
      </c>
      <c r="S1565" s="78" t="s">
        <v>7086</v>
      </c>
      <c r="T1565" s="78" t="s">
        <v>7087</v>
      </c>
      <c r="U1565" s="78">
        <v>6</v>
      </c>
      <c r="V1565" s="78" t="s">
        <v>7181</v>
      </c>
      <c r="W1565" s="78" t="s">
        <v>7195</v>
      </c>
      <c r="X1565" s="86" t="s">
        <v>7198</v>
      </c>
      <c r="Y1565" s="78">
        <v>2</v>
      </c>
      <c r="Z1565" s="78">
        <v>107</v>
      </c>
      <c r="AA1565" s="78">
        <v>1</v>
      </c>
      <c r="AB1565" s="78">
        <v>1</v>
      </c>
      <c r="AC1565" s="78">
        <v>10</v>
      </c>
      <c r="AD1565" s="78" t="s">
        <v>2830</v>
      </c>
      <c r="AE1565" s="74" t="str">
        <f t="shared" si="547"/>
        <v>b06701108高士淵</v>
      </c>
      <c r="AF1565" s="74">
        <f t="shared" si="548"/>
        <v>0</v>
      </c>
      <c r="AG1565" s="74">
        <f t="shared" si="556"/>
        <v>1</v>
      </c>
      <c r="AH1565" s="74">
        <f t="shared" si="552"/>
        <v>10</v>
      </c>
      <c r="AI1565" s="74">
        <f t="shared" si="553"/>
        <v>0</v>
      </c>
      <c r="AJ1565" s="74">
        <f t="shared" si="554"/>
        <v>0</v>
      </c>
      <c r="AK1565" s="74">
        <f t="shared" si="555"/>
        <v>0</v>
      </c>
      <c r="AL1565" s="73" t="str">
        <f t="shared" si="549"/>
        <v>系</v>
      </c>
      <c r="AM1565" s="73" t="str">
        <f>IF($F1565="學生",VLOOKUP($H1565,系所名稱!$B$1:$D$122,3,FALSE),"非在校生")</f>
        <v>工管</v>
      </c>
      <c r="AN1565" s="74" t="str">
        <f t="shared" si="550"/>
        <v>工管系</v>
      </c>
      <c r="AO1565" s="74" t="str">
        <f t="shared" si="551"/>
        <v>工管系</v>
      </c>
    </row>
    <row r="1566" spans="1:44">
      <c r="A1566" s="78" t="s">
        <v>7088</v>
      </c>
      <c r="B1566" s="78" t="s">
        <v>7089</v>
      </c>
      <c r="C1566" s="78" t="s">
        <v>7090</v>
      </c>
      <c r="D1566" s="78" t="s">
        <v>21</v>
      </c>
      <c r="E1566" s="78" t="s">
        <v>7091</v>
      </c>
      <c r="F1566" s="78" t="s">
        <v>23</v>
      </c>
      <c r="G1566" s="78" t="s">
        <v>24</v>
      </c>
      <c r="H1566" s="78" t="s">
        <v>40</v>
      </c>
      <c r="I1566" s="78" t="s">
        <v>41</v>
      </c>
      <c r="J1566" s="78">
        <v>901237631</v>
      </c>
      <c r="K1566" s="78" t="s">
        <v>7092</v>
      </c>
      <c r="L1566" s="78" t="s">
        <v>28</v>
      </c>
      <c r="M1566" s="78" t="s">
        <v>30</v>
      </c>
      <c r="N1566" s="78">
        <f t="shared" si="537"/>
        <v>0</v>
      </c>
      <c r="O1566" s="78">
        <f t="shared" si="538"/>
        <v>1</v>
      </c>
      <c r="P1566" s="78" t="s">
        <v>29</v>
      </c>
      <c r="Q1566" s="78"/>
      <c r="R1566" s="78" t="s">
        <v>7180</v>
      </c>
      <c r="S1566" s="78" t="s">
        <v>7093</v>
      </c>
      <c r="T1566" s="78" t="s">
        <v>7094</v>
      </c>
      <c r="U1566" s="78">
        <v>6</v>
      </c>
      <c r="V1566" s="78" t="s">
        <v>7181</v>
      </c>
      <c r="W1566" s="78" t="s">
        <v>7195</v>
      </c>
      <c r="X1566" s="86" t="s">
        <v>7198</v>
      </c>
      <c r="Y1566" s="78">
        <v>2</v>
      </c>
      <c r="Z1566" s="78">
        <v>107</v>
      </c>
      <c r="AA1566" s="78">
        <v>1</v>
      </c>
      <c r="AB1566" s="78">
        <v>1</v>
      </c>
      <c r="AC1566" s="78">
        <v>10</v>
      </c>
      <c r="AD1566" s="78" t="s">
        <v>7095</v>
      </c>
      <c r="AE1566" s="74" t="str">
        <f t="shared" si="547"/>
        <v>b07704045廖淯晴</v>
      </c>
      <c r="AF1566" s="74">
        <f t="shared" si="548"/>
        <v>0</v>
      </c>
      <c r="AG1566" s="74">
        <f t="shared" si="556"/>
        <v>1</v>
      </c>
      <c r="AH1566" s="74">
        <f t="shared" si="552"/>
        <v>10</v>
      </c>
      <c r="AI1566" s="74">
        <f t="shared" si="553"/>
        <v>0</v>
      </c>
      <c r="AJ1566" s="74">
        <f t="shared" si="554"/>
        <v>0</v>
      </c>
      <c r="AK1566" s="74">
        <f t="shared" si="555"/>
        <v>0</v>
      </c>
      <c r="AL1566" s="73" t="str">
        <f t="shared" si="549"/>
        <v>系</v>
      </c>
      <c r="AM1566" s="73" t="str">
        <f>IF($F1566="學生",VLOOKUP($H1566,系所名稱!$B$1:$D$122,3,FALSE),"非在校生")</f>
        <v>國企</v>
      </c>
      <c r="AN1566" s="74" t="str">
        <f t="shared" si="550"/>
        <v>國企系</v>
      </c>
      <c r="AO1566" s="74" t="str">
        <f t="shared" si="551"/>
        <v>國企系</v>
      </c>
    </row>
    <row r="1567" spans="1:44">
      <c r="A1567" s="78" t="s">
        <v>7096</v>
      </c>
      <c r="B1567" s="78" t="s">
        <v>7097</v>
      </c>
      <c r="C1567" s="78" t="s">
        <v>7098</v>
      </c>
      <c r="D1567" s="78" t="s">
        <v>38</v>
      </c>
      <c r="E1567" s="78" t="s">
        <v>7099</v>
      </c>
      <c r="F1567" s="78" t="s">
        <v>23</v>
      </c>
      <c r="G1567" s="78" t="s">
        <v>24</v>
      </c>
      <c r="H1567" s="78" t="s">
        <v>40</v>
      </c>
      <c r="I1567" s="78" t="s">
        <v>26</v>
      </c>
      <c r="J1567" s="78">
        <v>939282371</v>
      </c>
      <c r="K1567" s="78" t="s">
        <v>7100</v>
      </c>
      <c r="L1567" s="78" t="s">
        <v>28</v>
      </c>
      <c r="M1567" s="78" t="s">
        <v>30</v>
      </c>
      <c r="N1567" s="78">
        <f t="shared" si="537"/>
        <v>0</v>
      </c>
      <c r="O1567" s="78">
        <f t="shared" si="538"/>
        <v>1</v>
      </c>
      <c r="P1567" s="78" t="s">
        <v>29</v>
      </c>
      <c r="Q1567" s="78"/>
      <c r="R1567" s="78" t="s">
        <v>7180</v>
      </c>
      <c r="S1567" s="78" t="s">
        <v>7101</v>
      </c>
      <c r="T1567" s="78" t="s">
        <v>7102</v>
      </c>
      <c r="U1567" s="78">
        <v>6</v>
      </c>
      <c r="V1567" s="78" t="s">
        <v>7181</v>
      </c>
      <c r="W1567" s="78" t="s">
        <v>7195</v>
      </c>
      <c r="X1567" s="86" t="s">
        <v>7198</v>
      </c>
      <c r="Y1567" s="78">
        <v>2</v>
      </c>
      <c r="Z1567" s="78">
        <v>107</v>
      </c>
      <c r="AA1567" s="78">
        <v>1</v>
      </c>
      <c r="AB1567" s="78">
        <v>1</v>
      </c>
      <c r="AC1567" s="78">
        <v>10</v>
      </c>
      <c r="AD1567" s="78" t="s">
        <v>2830</v>
      </c>
      <c r="AE1567" s="74" t="str">
        <f t="shared" si="547"/>
        <v>d04724002施權峰</v>
      </c>
      <c r="AF1567" s="74">
        <f t="shared" si="548"/>
        <v>0</v>
      </c>
      <c r="AG1567" s="74">
        <f t="shared" si="556"/>
        <v>1</v>
      </c>
      <c r="AH1567" s="74">
        <f t="shared" si="552"/>
        <v>10</v>
      </c>
      <c r="AI1567" s="74">
        <f t="shared" si="553"/>
        <v>0</v>
      </c>
      <c r="AJ1567" s="74">
        <f t="shared" si="554"/>
        <v>0</v>
      </c>
      <c r="AK1567" s="74">
        <f t="shared" si="555"/>
        <v>0</v>
      </c>
      <c r="AL1567" s="73" t="str">
        <f t="shared" si="549"/>
        <v>所</v>
      </c>
      <c r="AM1567" s="73" t="str">
        <f>IF($F1567="學生",VLOOKUP($H1567,系所名稱!$B$1:$D$122,3,FALSE),"非在校生")</f>
        <v>國企</v>
      </c>
      <c r="AN1567" s="74" t="str">
        <f t="shared" si="550"/>
        <v>國企所</v>
      </c>
      <c r="AO1567" s="74" t="str">
        <f t="shared" si="551"/>
        <v>國企所</v>
      </c>
    </row>
    <row r="1568" spans="1:44">
      <c r="A1568" s="78" t="s">
        <v>7103</v>
      </c>
      <c r="B1568" s="78" t="s">
        <v>7104</v>
      </c>
      <c r="C1568" s="78" t="s">
        <v>7105</v>
      </c>
      <c r="D1568" s="78" t="s">
        <v>38</v>
      </c>
      <c r="E1568" s="78" t="s">
        <v>7106</v>
      </c>
      <c r="F1568" s="78" t="s">
        <v>177</v>
      </c>
      <c r="G1568" s="78" t="s">
        <v>7107</v>
      </c>
      <c r="H1568" s="78"/>
      <c r="I1568" s="78"/>
      <c r="J1568" s="78">
        <v>916353607</v>
      </c>
      <c r="K1568" s="78" t="s">
        <v>7108</v>
      </c>
      <c r="L1568" s="78" t="s">
        <v>28</v>
      </c>
      <c r="M1568" s="78" t="s">
        <v>30</v>
      </c>
      <c r="N1568" s="78">
        <f t="shared" si="537"/>
        <v>1</v>
      </c>
      <c r="O1568" s="78">
        <f t="shared" si="538"/>
        <v>0</v>
      </c>
      <c r="P1568" s="78" t="s">
        <v>30</v>
      </c>
      <c r="Q1568" s="78"/>
      <c r="R1568" s="78" t="s">
        <v>7180</v>
      </c>
      <c r="S1568" s="78" t="s">
        <v>738</v>
      </c>
      <c r="T1568" s="78" t="s">
        <v>7109</v>
      </c>
      <c r="U1568" s="78">
        <v>6</v>
      </c>
      <c r="V1568" s="78" t="s">
        <v>7181</v>
      </c>
      <c r="W1568" s="78" t="s">
        <v>7195</v>
      </c>
      <c r="X1568" s="86" t="s">
        <v>7198</v>
      </c>
      <c r="Y1568" s="78">
        <v>2</v>
      </c>
      <c r="Z1568" s="78">
        <v>107</v>
      </c>
      <c r="AA1568" s="78">
        <v>1</v>
      </c>
      <c r="AB1568" s="78">
        <v>1</v>
      </c>
      <c r="AC1568" s="78">
        <v>10</v>
      </c>
      <c r="AD1568" s="78" t="s">
        <v>2830</v>
      </c>
      <c r="AE1568" s="74" t="str">
        <f t="shared" si="547"/>
        <v>henry81313林智源</v>
      </c>
      <c r="AF1568" s="74">
        <f t="shared" si="548"/>
        <v>1</v>
      </c>
      <c r="AG1568" s="74">
        <f t="shared" si="556"/>
        <v>0</v>
      </c>
      <c r="AH1568" s="74">
        <f t="shared" si="552"/>
        <v>0</v>
      </c>
      <c r="AI1568" s="74">
        <f t="shared" si="553"/>
        <v>1</v>
      </c>
      <c r="AJ1568" s="74">
        <f t="shared" si="554"/>
        <v>0</v>
      </c>
      <c r="AK1568" s="74">
        <f t="shared" si="555"/>
        <v>0</v>
      </c>
      <c r="AL1568" s="73" t="str">
        <f t="shared" si="549"/>
        <v>其他</v>
      </c>
      <c r="AM1568" s="73" t="str">
        <f>IF($F1568="學生",VLOOKUP($H1568,系所名稱!$B$1:$D$122,3,FALSE),"非在校生")</f>
        <v>非在校生</v>
      </c>
      <c r="AN1568" s="74" t="str">
        <f t="shared" si="550"/>
        <v>其他</v>
      </c>
      <c r="AO1568" s="74" t="str">
        <f t="shared" si="551"/>
        <v>其他</v>
      </c>
    </row>
    <row r="1569" spans="1:44">
      <c r="A1569" s="78" t="s">
        <v>7110</v>
      </c>
      <c r="B1569" s="78" t="s">
        <v>6342</v>
      </c>
      <c r="C1569" s="78" t="s">
        <v>6343</v>
      </c>
      <c r="D1569" s="78" t="s">
        <v>21</v>
      </c>
      <c r="E1569" s="78" t="s">
        <v>6344</v>
      </c>
      <c r="F1569" s="78" t="s">
        <v>23</v>
      </c>
      <c r="G1569" s="78" t="s">
        <v>24</v>
      </c>
      <c r="H1569" s="78" t="s">
        <v>257</v>
      </c>
      <c r="I1569" s="78" t="s">
        <v>41</v>
      </c>
      <c r="J1569" s="78">
        <v>981099369</v>
      </c>
      <c r="K1569" s="78" t="s">
        <v>6345</v>
      </c>
      <c r="L1569" s="78" t="s">
        <v>28</v>
      </c>
      <c r="M1569" s="78" t="s">
        <v>30</v>
      </c>
      <c r="N1569" s="78">
        <f t="shared" si="537"/>
        <v>0</v>
      </c>
      <c r="O1569" s="78">
        <f t="shared" si="538"/>
        <v>1</v>
      </c>
      <c r="P1569" s="78" t="s">
        <v>29</v>
      </c>
      <c r="Q1569" s="78"/>
      <c r="R1569" s="78" t="s">
        <v>7180</v>
      </c>
      <c r="S1569" s="78" t="s">
        <v>6346</v>
      </c>
      <c r="T1569" s="78" t="s">
        <v>6347</v>
      </c>
      <c r="U1569" s="78">
        <v>6</v>
      </c>
      <c r="V1569" s="78" t="s">
        <v>7181</v>
      </c>
      <c r="W1569" s="78" t="s">
        <v>7195</v>
      </c>
      <c r="X1569" s="86" t="s">
        <v>7198</v>
      </c>
      <c r="Y1569" s="78">
        <v>2</v>
      </c>
      <c r="Z1569" s="78">
        <v>107</v>
      </c>
      <c r="AA1569" s="78">
        <v>1</v>
      </c>
      <c r="AB1569" s="78">
        <v>1</v>
      </c>
      <c r="AC1569" s="78">
        <v>10</v>
      </c>
      <c r="AD1569" s="78" t="s">
        <v>7111</v>
      </c>
      <c r="AE1569" s="74" t="str">
        <f t="shared" si="547"/>
        <v>b05703037溫友容</v>
      </c>
      <c r="AF1569" s="74">
        <f t="shared" si="548"/>
        <v>0</v>
      </c>
      <c r="AG1569" s="74">
        <f t="shared" si="556"/>
        <v>1</v>
      </c>
      <c r="AH1569" s="74">
        <f t="shared" si="552"/>
        <v>10</v>
      </c>
      <c r="AI1569" s="74">
        <f t="shared" si="553"/>
        <v>0</v>
      </c>
      <c r="AJ1569" s="74">
        <f t="shared" si="554"/>
        <v>0</v>
      </c>
      <c r="AK1569" s="74">
        <f t="shared" si="555"/>
        <v>0</v>
      </c>
      <c r="AL1569" s="73" t="str">
        <f t="shared" si="549"/>
        <v>系</v>
      </c>
      <c r="AM1569" s="73" t="str">
        <f>IF($F1569="學生",VLOOKUP($H1569,系所名稱!$B$1:$D$122,3,FALSE),"非在校生")</f>
        <v>財金</v>
      </c>
      <c r="AN1569" s="74" t="str">
        <f t="shared" si="550"/>
        <v>財金系</v>
      </c>
      <c r="AO1569" s="74" t="str">
        <f t="shared" si="551"/>
        <v>財金系</v>
      </c>
    </row>
    <row r="1570" spans="1:44">
      <c r="A1570" s="78" t="s">
        <v>7112</v>
      </c>
      <c r="B1570" s="78" t="s">
        <v>7113</v>
      </c>
      <c r="C1570" s="78" t="s">
        <v>7114</v>
      </c>
      <c r="D1570" s="78" t="s">
        <v>21</v>
      </c>
      <c r="E1570" s="78" t="s">
        <v>1850</v>
      </c>
      <c r="F1570" s="78" t="s">
        <v>23</v>
      </c>
      <c r="G1570" s="78" t="s">
        <v>24</v>
      </c>
      <c r="H1570" s="78" t="s">
        <v>49</v>
      </c>
      <c r="I1570" s="78" t="s">
        <v>50</v>
      </c>
      <c r="J1570" s="78">
        <v>973141266</v>
      </c>
      <c r="K1570" s="78" t="s">
        <v>7115</v>
      </c>
      <c r="L1570" s="78" t="s">
        <v>28</v>
      </c>
      <c r="M1570" s="78" t="s">
        <v>30</v>
      </c>
      <c r="N1570" s="78">
        <f t="shared" si="537"/>
        <v>0</v>
      </c>
      <c r="O1570" s="78">
        <f t="shared" si="538"/>
        <v>1</v>
      </c>
      <c r="P1570" s="78" t="s">
        <v>29</v>
      </c>
      <c r="Q1570" s="78"/>
      <c r="R1570" s="78" t="s">
        <v>7180</v>
      </c>
      <c r="S1570" s="78" t="s">
        <v>7116</v>
      </c>
      <c r="T1570" s="78" t="s">
        <v>7117</v>
      </c>
      <c r="U1570" s="78">
        <v>6</v>
      </c>
      <c r="V1570" s="78" t="s">
        <v>7181</v>
      </c>
      <c r="W1570" s="78" t="s">
        <v>7195</v>
      </c>
      <c r="X1570" s="86" t="s">
        <v>7198</v>
      </c>
      <c r="Y1570" s="78">
        <v>2</v>
      </c>
      <c r="Z1570" s="78">
        <v>107</v>
      </c>
      <c r="AA1570" s="78">
        <v>1</v>
      </c>
      <c r="AB1570" s="78">
        <v>1</v>
      </c>
      <c r="AC1570" s="78">
        <v>10</v>
      </c>
      <c r="AD1570" s="78" t="s">
        <v>7118</v>
      </c>
      <c r="AE1570" s="74" t="str">
        <f t="shared" si="547"/>
        <v>r07725049吳姿君</v>
      </c>
      <c r="AF1570" s="74">
        <f t="shared" si="548"/>
        <v>0</v>
      </c>
      <c r="AG1570" s="74">
        <f t="shared" si="556"/>
        <v>1</v>
      </c>
      <c r="AH1570" s="74">
        <f t="shared" si="552"/>
        <v>10</v>
      </c>
      <c r="AI1570" s="74">
        <f t="shared" si="553"/>
        <v>0</v>
      </c>
      <c r="AJ1570" s="74">
        <f t="shared" si="554"/>
        <v>0</v>
      </c>
      <c r="AK1570" s="74">
        <f t="shared" si="555"/>
        <v>0</v>
      </c>
      <c r="AL1570" s="73" t="str">
        <f t="shared" si="549"/>
        <v>所</v>
      </c>
      <c r="AM1570" s="73" t="str">
        <f>IF($F1570="學生",VLOOKUP($H1570,系所名稱!$B$1:$D$122,3,FALSE),"非在校生")</f>
        <v>資管</v>
      </c>
      <c r="AN1570" s="74" t="str">
        <f t="shared" si="550"/>
        <v>資管所</v>
      </c>
      <c r="AO1570" s="74" t="str">
        <f t="shared" si="551"/>
        <v>資管所</v>
      </c>
    </row>
    <row r="1571" spans="1:44">
      <c r="A1571" s="78" t="s">
        <v>7119</v>
      </c>
      <c r="B1571" s="78" t="s">
        <v>7120</v>
      </c>
      <c r="C1571" s="78" t="s">
        <v>7121</v>
      </c>
      <c r="D1571" s="78" t="s">
        <v>21</v>
      </c>
      <c r="E1571" s="78" t="s">
        <v>7122</v>
      </c>
      <c r="F1571" s="78" t="s">
        <v>23</v>
      </c>
      <c r="G1571" s="78" t="s">
        <v>24</v>
      </c>
      <c r="H1571" s="78" t="s">
        <v>49</v>
      </c>
      <c r="I1571" s="78" t="s">
        <v>50</v>
      </c>
      <c r="J1571" s="78">
        <v>975016313</v>
      </c>
      <c r="K1571" s="78" t="s">
        <v>7123</v>
      </c>
      <c r="L1571" s="78" t="s">
        <v>28</v>
      </c>
      <c r="M1571" s="78" t="s">
        <v>30</v>
      </c>
      <c r="N1571" s="78">
        <f t="shared" si="537"/>
        <v>0</v>
      </c>
      <c r="O1571" s="78">
        <f t="shared" si="538"/>
        <v>1</v>
      </c>
      <c r="P1571" s="78" t="s">
        <v>29</v>
      </c>
      <c r="Q1571" s="78"/>
      <c r="R1571" s="78" t="s">
        <v>7180</v>
      </c>
      <c r="S1571" s="78" t="s">
        <v>7124</v>
      </c>
      <c r="T1571" s="78" t="s">
        <v>7125</v>
      </c>
      <c r="U1571" s="78">
        <v>6</v>
      </c>
      <c r="V1571" s="78" t="s">
        <v>7181</v>
      </c>
      <c r="W1571" s="78" t="s">
        <v>7195</v>
      </c>
      <c r="X1571" s="86" t="s">
        <v>7198</v>
      </c>
      <c r="Y1571" s="78">
        <v>2</v>
      </c>
      <c r="Z1571" s="78">
        <v>107</v>
      </c>
      <c r="AA1571" s="78">
        <v>1</v>
      </c>
      <c r="AB1571" s="78">
        <v>1</v>
      </c>
      <c r="AC1571" s="78">
        <v>10</v>
      </c>
      <c r="AD1571" s="78" t="s">
        <v>7126</v>
      </c>
      <c r="AE1571" s="74" t="str">
        <f t="shared" si="547"/>
        <v>r07725021洪靖雯</v>
      </c>
      <c r="AF1571" s="74">
        <f t="shared" si="548"/>
        <v>0</v>
      </c>
      <c r="AG1571" s="74">
        <f t="shared" si="556"/>
        <v>1</v>
      </c>
      <c r="AH1571" s="74">
        <f t="shared" si="552"/>
        <v>10</v>
      </c>
      <c r="AI1571" s="74">
        <f t="shared" si="553"/>
        <v>0</v>
      </c>
      <c r="AJ1571" s="74">
        <f t="shared" si="554"/>
        <v>0</v>
      </c>
      <c r="AK1571" s="74">
        <f t="shared" si="555"/>
        <v>0</v>
      </c>
      <c r="AL1571" s="73" t="str">
        <f t="shared" si="549"/>
        <v>所</v>
      </c>
      <c r="AM1571" s="73" t="str">
        <f>IF($F1571="學生",VLOOKUP($H1571,系所名稱!$B$1:$D$122,3,FALSE),"非在校生")</f>
        <v>資管</v>
      </c>
      <c r="AN1571" s="74" t="str">
        <f t="shared" si="550"/>
        <v>資管所</v>
      </c>
      <c r="AO1571" s="74" t="str">
        <f t="shared" si="551"/>
        <v>資管所</v>
      </c>
    </row>
    <row r="1572" spans="1:44">
      <c r="A1572" s="78" t="s">
        <v>7127</v>
      </c>
      <c r="B1572" s="78" t="s">
        <v>105</v>
      </c>
      <c r="C1572" s="78" t="s">
        <v>106</v>
      </c>
      <c r="D1572" s="78" t="s">
        <v>38</v>
      </c>
      <c r="E1572" s="78" t="s">
        <v>107</v>
      </c>
      <c r="F1572" s="78" t="s">
        <v>23</v>
      </c>
      <c r="G1572" s="78" t="s">
        <v>24</v>
      </c>
      <c r="H1572" s="78" t="s">
        <v>40</v>
      </c>
      <c r="I1572" s="78" t="s">
        <v>50</v>
      </c>
      <c r="J1572" s="78">
        <v>921060797</v>
      </c>
      <c r="K1572" s="78" t="s">
        <v>108</v>
      </c>
      <c r="L1572" s="78" t="s">
        <v>28</v>
      </c>
      <c r="M1572" s="78" t="s">
        <v>29</v>
      </c>
      <c r="N1572" s="78">
        <f t="shared" si="537"/>
        <v>0</v>
      </c>
      <c r="O1572" s="78">
        <f t="shared" si="538"/>
        <v>1</v>
      </c>
      <c r="P1572" s="78" t="s">
        <v>29</v>
      </c>
      <c r="Q1572" s="78"/>
      <c r="R1572" s="78" t="s">
        <v>7180</v>
      </c>
      <c r="S1572" s="78" t="s">
        <v>1764</v>
      </c>
      <c r="T1572" s="78" t="s">
        <v>110</v>
      </c>
      <c r="U1572" s="78">
        <v>6</v>
      </c>
      <c r="V1572" s="78" t="s">
        <v>7181</v>
      </c>
      <c r="W1572" s="78" t="s">
        <v>7195</v>
      </c>
      <c r="X1572" s="86" t="s">
        <v>7198</v>
      </c>
      <c r="Y1572" s="78">
        <v>2</v>
      </c>
      <c r="Z1572" s="78">
        <v>107</v>
      </c>
      <c r="AA1572" s="78">
        <v>1</v>
      </c>
      <c r="AB1572" s="78">
        <v>1</v>
      </c>
      <c r="AC1572" s="78">
        <v>10</v>
      </c>
      <c r="AD1572" s="78" t="s">
        <v>7128</v>
      </c>
      <c r="AE1572" s="74" t="str">
        <f t="shared" si="547"/>
        <v>r06724082潘政傑</v>
      </c>
      <c r="AF1572" s="74">
        <f t="shared" si="548"/>
        <v>0</v>
      </c>
      <c r="AG1572" s="74">
        <f t="shared" si="556"/>
        <v>1</v>
      </c>
      <c r="AH1572" s="74">
        <f t="shared" si="552"/>
        <v>10</v>
      </c>
      <c r="AI1572" s="74">
        <f t="shared" si="553"/>
        <v>0</v>
      </c>
      <c r="AJ1572" s="74">
        <f t="shared" si="554"/>
        <v>0</v>
      </c>
      <c r="AK1572" s="74">
        <f t="shared" si="555"/>
        <v>0</v>
      </c>
      <c r="AL1572" s="73" t="str">
        <f t="shared" si="549"/>
        <v>所</v>
      </c>
      <c r="AM1572" s="73" t="str">
        <f>IF($F1572="學生",VLOOKUP($H1572,系所名稱!$B$1:$D$122,3,FALSE),"非在校生")</f>
        <v>國企</v>
      </c>
      <c r="AN1572" s="74" t="str">
        <f t="shared" si="550"/>
        <v>國企所</v>
      </c>
      <c r="AO1572" s="74" t="str">
        <f t="shared" si="551"/>
        <v>國企所</v>
      </c>
    </row>
    <row r="1573" spans="1:44">
      <c r="A1573" s="78" t="s">
        <v>7129</v>
      </c>
      <c r="B1573" s="78" t="s">
        <v>7130</v>
      </c>
      <c r="C1573" s="78" t="s">
        <v>7131</v>
      </c>
      <c r="D1573" s="78" t="s">
        <v>38</v>
      </c>
      <c r="E1573" s="78" t="s">
        <v>7132</v>
      </c>
      <c r="F1573" s="78" t="s">
        <v>23</v>
      </c>
      <c r="G1573" s="78" t="s">
        <v>24</v>
      </c>
      <c r="H1573" s="78" t="s">
        <v>76</v>
      </c>
      <c r="I1573" s="78" t="s">
        <v>41</v>
      </c>
      <c r="J1573" s="78">
        <v>983350691</v>
      </c>
      <c r="K1573" s="78" t="s">
        <v>7133</v>
      </c>
      <c r="L1573" s="78" t="s">
        <v>28</v>
      </c>
      <c r="M1573" s="78" t="s">
        <v>30</v>
      </c>
      <c r="N1573" s="78">
        <f t="shared" si="537"/>
        <v>0</v>
      </c>
      <c r="O1573" s="78">
        <f t="shared" si="538"/>
        <v>1</v>
      </c>
      <c r="P1573" s="78" t="s">
        <v>29</v>
      </c>
      <c r="Q1573" s="78"/>
      <c r="R1573" s="78" t="s">
        <v>7180</v>
      </c>
      <c r="S1573" s="78" t="s">
        <v>7134</v>
      </c>
      <c r="T1573" s="78" t="s">
        <v>7135</v>
      </c>
      <c r="U1573" s="78">
        <v>6</v>
      </c>
      <c r="V1573" s="78" t="s">
        <v>7181</v>
      </c>
      <c r="W1573" s="78" t="s">
        <v>7195</v>
      </c>
      <c r="X1573" s="86" t="s">
        <v>7198</v>
      </c>
      <c r="Y1573" s="78">
        <v>2</v>
      </c>
      <c r="Z1573" s="78">
        <v>107</v>
      </c>
      <c r="AA1573" s="78">
        <v>1</v>
      </c>
      <c r="AB1573" s="78">
        <v>1</v>
      </c>
      <c r="AC1573" s="78">
        <v>10</v>
      </c>
      <c r="AD1573" s="78" t="s">
        <v>7136</v>
      </c>
      <c r="AE1573" s="74" t="str">
        <f t="shared" si="547"/>
        <v>b05702008林傳奇</v>
      </c>
      <c r="AF1573" s="74">
        <f t="shared" si="548"/>
        <v>0</v>
      </c>
      <c r="AG1573" s="74">
        <f t="shared" si="556"/>
        <v>1</v>
      </c>
      <c r="AH1573" s="74">
        <f t="shared" si="552"/>
        <v>10</v>
      </c>
      <c r="AI1573" s="74">
        <f t="shared" si="553"/>
        <v>0</v>
      </c>
      <c r="AJ1573" s="74">
        <f t="shared" si="554"/>
        <v>0</v>
      </c>
      <c r="AK1573" s="74">
        <f t="shared" si="555"/>
        <v>0</v>
      </c>
      <c r="AL1573" s="73" t="str">
        <f t="shared" si="549"/>
        <v>系</v>
      </c>
      <c r="AM1573" s="73" t="str">
        <f>IF($F1573="學生",VLOOKUP($H1573,系所名稱!$B$1:$D$122,3,FALSE),"非在校生")</f>
        <v>會計</v>
      </c>
      <c r="AN1573" s="74" t="str">
        <f t="shared" si="550"/>
        <v>會計系</v>
      </c>
      <c r="AO1573" s="74" t="str">
        <f t="shared" si="551"/>
        <v>會計系</v>
      </c>
    </row>
    <row r="1574" spans="1:44">
      <c r="A1574" s="78" t="s">
        <v>7137</v>
      </c>
      <c r="B1574" s="78" t="s">
        <v>7138</v>
      </c>
      <c r="C1574" s="78" t="s">
        <v>7139</v>
      </c>
      <c r="D1574" s="78" t="s">
        <v>38</v>
      </c>
      <c r="E1574" s="78" t="s">
        <v>593</v>
      </c>
      <c r="F1574" s="78" t="s">
        <v>23</v>
      </c>
      <c r="G1574" s="78" t="s">
        <v>24</v>
      </c>
      <c r="H1574" s="78" t="s">
        <v>246</v>
      </c>
      <c r="I1574" s="78" t="s">
        <v>41</v>
      </c>
      <c r="J1574" s="78">
        <v>976747990</v>
      </c>
      <c r="K1574" s="78" t="s">
        <v>7140</v>
      </c>
      <c r="L1574" s="78" t="s">
        <v>28</v>
      </c>
      <c r="M1574" s="78" t="s">
        <v>30</v>
      </c>
      <c r="N1574" s="78">
        <f t="shared" si="537"/>
        <v>0</v>
      </c>
      <c r="O1574" s="78">
        <f t="shared" si="538"/>
        <v>1</v>
      </c>
      <c r="P1574" s="78" t="s">
        <v>29</v>
      </c>
      <c r="Q1574" s="78"/>
      <c r="R1574" s="78" t="s">
        <v>7180</v>
      </c>
      <c r="S1574" s="78" t="s">
        <v>7141</v>
      </c>
      <c r="T1574" s="78" t="s">
        <v>7142</v>
      </c>
      <c r="U1574" s="78">
        <v>6</v>
      </c>
      <c r="V1574" s="78" t="s">
        <v>7181</v>
      </c>
      <c r="W1574" s="78" t="s">
        <v>7195</v>
      </c>
      <c r="X1574" s="86" t="s">
        <v>7198</v>
      </c>
      <c r="Y1574" s="78">
        <v>2</v>
      </c>
      <c r="Z1574" s="78">
        <v>107</v>
      </c>
      <c r="AA1574" s="78">
        <v>1</v>
      </c>
      <c r="AB1574" s="78">
        <v>1</v>
      </c>
      <c r="AC1574" s="78">
        <v>10</v>
      </c>
      <c r="AD1574" s="78" t="s">
        <v>7143</v>
      </c>
      <c r="AE1574" s="74" t="str">
        <f t="shared" si="547"/>
        <v>b05701213曾斯平</v>
      </c>
      <c r="AF1574" s="74">
        <f t="shared" si="548"/>
        <v>0</v>
      </c>
      <c r="AG1574" s="74">
        <f t="shared" si="556"/>
        <v>1</v>
      </c>
      <c r="AH1574" s="74">
        <f t="shared" si="552"/>
        <v>10</v>
      </c>
      <c r="AI1574" s="74">
        <f t="shared" si="553"/>
        <v>0</v>
      </c>
      <c r="AJ1574" s="74">
        <f t="shared" si="554"/>
        <v>0</v>
      </c>
      <c r="AK1574" s="74">
        <f t="shared" si="555"/>
        <v>0</v>
      </c>
      <c r="AL1574" s="73" t="str">
        <f t="shared" si="549"/>
        <v>系</v>
      </c>
      <c r="AM1574" s="73" t="str">
        <f>IF($F1574="學生",VLOOKUP($H1574,系所名稱!$B$1:$D$122,3,FALSE),"非在校生")</f>
        <v>工管</v>
      </c>
      <c r="AN1574" s="74" t="str">
        <f t="shared" si="550"/>
        <v>工管系</v>
      </c>
      <c r="AO1574" s="74" t="str">
        <f t="shared" si="551"/>
        <v>工管系</v>
      </c>
    </row>
    <row r="1575" spans="1:44">
      <c r="A1575" s="78" t="s">
        <v>7144</v>
      </c>
      <c r="B1575" s="78" t="s">
        <v>7145</v>
      </c>
      <c r="C1575" s="78" t="s">
        <v>7146</v>
      </c>
      <c r="D1575" s="78" t="s">
        <v>38</v>
      </c>
      <c r="E1575" s="78" t="s">
        <v>2247</v>
      </c>
      <c r="F1575" s="78" t="s">
        <v>23</v>
      </c>
      <c r="G1575" s="78" t="s">
        <v>67</v>
      </c>
      <c r="H1575" s="78" t="s">
        <v>3518</v>
      </c>
      <c r="I1575" s="78" t="s">
        <v>41</v>
      </c>
      <c r="J1575" s="78">
        <v>287120672</v>
      </c>
      <c r="K1575" s="78"/>
      <c r="L1575" s="78" t="s">
        <v>28</v>
      </c>
      <c r="M1575" s="78" t="s">
        <v>29</v>
      </c>
      <c r="N1575" s="78">
        <f t="shared" si="537"/>
        <v>0</v>
      </c>
      <c r="O1575" s="78">
        <f t="shared" si="538"/>
        <v>0</v>
      </c>
      <c r="P1575" s="78" t="s">
        <v>29</v>
      </c>
      <c r="Q1575" s="78"/>
      <c r="R1575" s="78" t="s">
        <v>1045</v>
      </c>
      <c r="S1575" s="78"/>
      <c r="T1575" s="78" t="s">
        <v>7147</v>
      </c>
      <c r="U1575" s="78">
        <v>6</v>
      </c>
      <c r="V1575" s="78" t="s">
        <v>7181</v>
      </c>
      <c r="W1575" s="78" t="s">
        <v>7195</v>
      </c>
      <c r="X1575" s="86" t="s">
        <v>7198</v>
      </c>
      <c r="Y1575" s="78">
        <v>2</v>
      </c>
      <c r="Z1575" s="78">
        <v>107</v>
      </c>
      <c r="AA1575" s="78">
        <v>1</v>
      </c>
      <c r="AB1575" s="78">
        <v>1</v>
      </c>
      <c r="AC1575" s="78">
        <v>10</v>
      </c>
      <c r="AD1575" s="78"/>
      <c r="AE1575" s="74" t="str">
        <f t="shared" si="547"/>
        <v>B04602031李季陽</v>
      </c>
      <c r="AF1575" s="74">
        <f t="shared" si="548"/>
        <v>0</v>
      </c>
      <c r="AG1575" s="74">
        <f t="shared" si="556"/>
        <v>0</v>
      </c>
      <c r="AH1575" s="74">
        <f t="shared" si="552"/>
        <v>0</v>
      </c>
      <c r="AI1575" s="74">
        <f t="shared" si="553"/>
        <v>0</v>
      </c>
      <c r="AJ1575" s="74">
        <f t="shared" si="554"/>
        <v>1</v>
      </c>
      <c r="AK1575" s="74">
        <f t="shared" si="555"/>
        <v>0</v>
      </c>
      <c r="AL1575" s="73" t="str">
        <f t="shared" si="549"/>
        <v>系</v>
      </c>
      <c r="AM1575" s="73" t="str">
        <f>IF($F1575="學生",VLOOKUP($H1575,系所名稱!$B$1:$D$122,3,FALSE),"非在校生")</f>
        <v>其他</v>
      </c>
      <c r="AN1575" s="74" t="str">
        <f t="shared" si="550"/>
        <v>其他系所</v>
      </c>
      <c r="AO1575" s="74" t="str">
        <f t="shared" si="551"/>
        <v>其他系所</v>
      </c>
    </row>
    <row r="1576" spans="1:44">
      <c r="A1576" s="78" t="s">
        <v>7144</v>
      </c>
      <c r="B1576" s="78" t="s">
        <v>7148</v>
      </c>
      <c r="C1576" s="78" t="s">
        <v>7149</v>
      </c>
      <c r="D1576" s="78" t="s">
        <v>38</v>
      </c>
      <c r="E1576" s="78" t="s">
        <v>3764</v>
      </c>
      <c r="F1576" s="78" t="s">
        <v>23</v>
      </c>
      <c r="G1576" s="78" t="s">
        <v>24</v>
      </c>
      <c r="H1576" s="78" t="s">
        <v>257</v>
      </c>
      <c r="I1576" s="78" t="s">
        <v>41</v>
      </c>
      <c r="J1576" s="78">
        <v>227932925</v>
      </c>
      <c r="K1576" s="78"/>
      <c r="L1576" s="78" t="s">
        <v>28</v>
      </c>
      <c r="M1576" s="78" t="s">
        <v>29</v>
      </c>
      <c r="N1576" s="78">
        <f t="shared" si="537"/>
        <v>0</v>
      </c>
      <c r="O1576" s="78">
        <f t="shared" si="538"/>
        <v>0</v>
      </c>
      <c r="P1576" s="78" t="s">
        <v>29</v>
      </c>
      <c r="Q1576" s="78"/>
      <c r="R1576" s="78" t="s">
        <v>1045</v>
      </c>
      <c r="S1576" s="78"/>
      <c r="T1576" s="78" t="s">
        <v>7150</v>
      </c>
      <c r="U1576" s="78">
        <v>6</v>
      </c>
      <c r="V1576" s="78" t="s">
        <v>7181</v>
      </c>
      <c r="W1576" s="78" t="s">
        <v>7195</v>
      </c>
      <c r="X1576" s="86" t="s">
        <v>7198</v>
      </c>
      <c r="Y1576" s="78">
        <v>2</v>
      </c>
      <c r="Z1576" s="78">
        <v>107</v>
      </c>
      <c r="AA1576" s="78">
        <v>1</v>
      </c>
      <c r="AB1576" s="78">
        <v>1</v>
      </c>
      <c r="AC1576" s="78">
        <v>10</v>
      </c>
      <c r="AD1576" s="78"/>
      <c r="AE1576" s="74" t="str">
        <f t="shared" si="547"/>
        <v>B04703089郭  昕</v>
      </c>
      <c r="AF1576" s="74">
        <f t="shared" si="548"/>
        <v>0</v>
      </c>
      <c r="AG1576" s="74">
        <f t="shared" si="556"/>
        <v>0</v>
      </c>
      <c r="AH1576" s="74">
        <f t="shared" si="552"/>
        <v>0</v>
      </c>
      <c r="AI1576" s="74">
        <f t="shared" si="553"/>
        <v>0</v>
      </c>
      <c r="AJ1576" s="74">
        <f t="shared" si="554"/>
        <v>1</v>
      </c>
      <c r="AK1576" s="74">
        <f t="shared" si="555"/>
        <v>0</v>
      </c>
      <c r="AL1576" s="73" t="str">
        <f t="shared" si="549"/>
        <v>系</v>
      </c>
      <c r="AM1576" s="73" t="str">
        <f>IF($F1576="學生",VLOOKUP($H1576,系所名稱!$B$1:$D$122,3,FALSE),"非在校生")</f>
        <v>財金</v>
      </c>
      <c r="AN1576" s="74" t="str">
        <f t="shared" si="550"/>
        <v>財金系</v>
      </c>
      <c r="AO1576" s="74" t="str">
        <f t="shared" si="551"/>
        <v>財金系</v>
      </c>
    </row>
    <row r="1577" spans="1:44">
      <c r="A1577" s="78" t="s">
        <v>7151</v>
      </c>
      <c r="B1577" s="78" t="s">
        <v>7152</v>
      </c>
      <c r="C1577" s="78" t="s">
        <v>7153</v>
      </c>
      <c r="D1577" s="78" t="s">
        <v>38</v>
      </c>
      <c r="E1577" s="78" t="s">
        <v>7154</v>
      </c>
      <c r="F1577" s="78" t="s">
        <v>23</v>
      </c>
      <c r="G1577" s="78" t="s">
        <v>24</v>
      </c>
      <c r="H1577" s="78" t="s">
        <v>246</v>
      </c>
      <c r="I1577" s="78" t="s">
        <v>41</v>
      </c>
      <c r="J1577" s="78">
        <v>974023584</v>
      </c>
      <c r="K1577" s="78" t="s">
        <v>7155</v>
      </c>
      <c r="L1577" s="78" t="s">
        <v>28</v>
      </c>
      <c r="M1577" s="78" t="s">
        <v>29</v>
      </c>
      <c r="N1577" s="78">
        <f t="shared" si="537"/>
        <v>0</v>
      </c>
      <c r="O1577" s="78">
        <f t="shared" si="538"/>
        <v>0</v>
      </c>
      <c r="P1577" s="78" t="s">
        <v>29</v>
      </c>
      <c r="Q1577" s="78"/>
      <c r="R1577" s="78" t="s">
        <v>1045</v>
      </c>
      <c r="S1577" s="78"/>
      <c r="T1577" s="78" t="s">
        <v>7156</v>
      </c>
      <c r="U1577" s="78">
        <v>6</v>
      </c>
      <c r="V1577" s="78" t="s">
        <v>7181</v>
      </c>
      <c r="W1577" s="78" t="s">
        <v>7195</v>
      </c>
      <c r="X1577" s="86" t="s">
        <v>7198</v>
      </c>
      <c r="Y1577" s="78">
        <v>2</v>
      </c>
      <c r="Z1577" s="78">
        <v>107</v>
      </c>
      <c r="AA1577" s="78">
        <v>1</v>
      </c>
      <c r="AB1577" s="78">
        <v>1</v>
      </c>
      <c r="AC1577" s="78">
        <v>10</v>
      </c>
      <c r="AD1577" s="78"/>
      <c r="AE1577" s="74" t="str">
        <f t="shared" si="547"/>
        <v>B06701206張致瑋</v>
      </c>
      <c r="AF1577" s="74">
        <f t="shared" si="548"/>
        <v>0</v>
      </c>
      <c r="AG1577" s="74">
        <f t="shared" si="556"/>
        <v>0</v>
      </c>
      <c r="AH1577" s="74">
        <f t="shared" si="552"/>
        <v>0</v>
      </c>
      <c r="AI1577" s="74">
        <f t="shared" si="553"/>
        <v>0</v>
      </c>
      <c r="AJ1577" s="74">
        <f t="shared" si="554"/>
        <v>1</v>
      </c>
      <c r="AK1577" s="74">
        <f t="shared" si="555"/>
        <v>0</v>
      </c>
      <c r="AL1577" s="73" t="str">
        <f t="shared" si="549"/>
        <v>系</v>
      </c>
      <c r="AM1577" s="73" t="str">
        <f>IF($F1577="學生",VLOOKUP($H1577,系所名稱!$B$1:$D$122,3,FALSE),"非在校生")</f>
        <v>工管</v>
      </c>
      <c r="AN1577" s="74" t="str">
        <f t="shared" si="550"/>
        <v>工管系</v>
      </c>
      <c r="AO1577" s="74" t="str">
        <f t="shared" si="551"/>
        <v>工管系</v>
      </c>
    </row>
    <row r="1578" spans="1:44">
      <c r="A1578" s="78" t="s">
        <v>7151</v>
      </c>
      <c r="B1578" s="78" t="s">
        <v>7157</v>
      </c>
      <c r="C1578" s="78" t="s">
        <v>7158</v>
      </c>
      <c r="D1578" s="78" t="s">
        <v>38</v>
      </c>
      <c r="E1578" s="78" t="s">
        <v>7159</v>
      </c>
      <c r="F1578" s="78" t="s">
        <v>23</v>
      </c>
      <c r="G1578" s="78" t="s">
        <v>24</v>
      </c>
      <c r="H1578" s="78" t="s">
        <v>40</v>
      </c>
      <c r="I1578" s="78" t="s">
        <v>41</v>
      </c>
      <c r="J1578" s="78">
        <v>933878672</v>
      </c>
      <c r="K1578" s="78" t="s">
        <v>7160</v>
      </c>
      <c r="L1578" s="78" t="s">
        <v>28</v>
      </c>
      <c r="M1578" s="78" t="s">
        <v>29</v>
      </c>
      <c r="N1578" s="78">
        <f t="shared" si="537"/>
        <v>0</v>
      </c>
      <c r="O1578" s="78">
        <f t="shared" si="538"/>
        <v>0</v>
      </c>
      <c r="P1578" s="78" t="s">
        <v>29</v>
      </c>
      <c r="Q1578" s="78"/>
      <c r="R1578" s="78" t="s">
        <v>1045</v>
      </c>
      <c r="S1578" s="78"/>
      <c r="T1578" s="78" t="s">
        <v>7161</v>
      </c>
      <c r="U1578" s="78">
        <v>6</v>
      </c>
      <c r="V1578" s="78" t="s">
        <v>7181</v>
      </c>
      <c r="W1578" s="78" t="s">
        <v>7195</v>
      </c>
      <c r="X1578" s="86" t="s">
        <v>7198</v>
      </c>
      <c r="Y1578" s="78">
        <v>2</v>
      </c>
      <c r="Z1578" s="78">
        <v>107</v>
      </c>
      <c r="AA1578" s="78">
        <v>1</v>
      </c>
      <c r="AB1578" s="78">
        <v>1</v>
      </c>
      <c r="AC1578" s="78">
        <v>10</v>
      </c>
      <c r="AD1578" s="78"/>
      <c r="AE1578" s="74" t="str">
        <f t="shared" si="547"/>
        <v>B07704062吳東翰</v>
      </c>
      <c r="AF1578" s="74">
        <f t="shared" si="548"/>
        <v>0</v>
      </c>
      <c r="AG1578" s="74">
        <f t="shared" si="556"/>
        <v>0</v>
      </c>
      <c r="AH1578" s="74">
        <f t="shared" si="552"/>
        <v>0</v>
      </c>
      <c r="AI1578" s="74">
        <f t="shared" si="553"/>
        <v>0</v>
      </c>
      <c r="AJ1578" s="74">
        <f t="shared" si="554"/>
        <v>1</v>
      </c>
      <c r="AK1578" s="74">
        <f t="shared" si="555"/>
        <v>0</v>
      </c>
      <c r="AL1578" s="73" t="str">
        <f t="shared" si="549"/>
        <v>系</v>
      </c>
      <c r="AM1578" s="73" t="str">
        <f>IF($F1578="學生",VLOOKUP($H1578,系所名稱!$B$1:$D$122,3,FALSE),"非在校生")</f>
        <v>國企</v>
      </c>
      <c r="AN1578" s="74" t="str">
        <f t="shared" si="550"/>
        <v>國企系</v>
      </c>
      <c r="AO1578" s="74" t="str">
        <f t="shared" si="551"/>
        <v>國企系</v>
      </c>
    </row>
    <row r="1579" spans="1:44">
      <c r="A1579" s="78" t="s">
        <v>7151</v>
      </c>
      <c r="B1579" s="78" t="s">
        <v>7162</v>
      </c>
      <c r="C1579" s="78" t="s">
        <v>7163</v>
      </c>
      <c r="D1579" s="78" t="s">
        <v>21</v>
      </c>
      <c r="E1579" s="78" t="s">
        <v>7164</v>
      </c>
      <c r="F1579" s="78" t="s">
        <v>23</v>
      </c>
      <c r="G1579" s="78" t="s">
        <v>24</v>
      </c>
      <c r="H1579" s="78" t="s">
        <v>187</v>
      </c>
      <c r="I1579" s="78" t="s">
        <v>41</v>
      </c>
      <c r="J1579" s="78">
        <v>963909005</v>
      </c>
      <c r="K1579" s="78" t="s">
        <v>7165</v>
      </c>
      <c r="L1579" s="78" t="s">
        <v>28</v>
      </c>
      <c r="M1579" s="78" t="s">
        <v>29</v>
      </c>
      <c r="N1579" s="78">
        <f t="shared" si="537"/>
        <v>0</v>
      </c>
      <c r="O1579" s="78">
        <f t="shared" si="538"/>
        <v>0</v>
      </c>
      <c r="P1579" s="78" t="s">
        <v>29</v>
      </c>
      <c r="Q1579" s="78"/>
      <c r="R1579" s="78" t="s">
        <v>1045</v>
      </c>
      <c r="S1579" s="78"/>
      <c r="T1579" s="78" t="s">
        <v>7166</v>
      </c>
      <c r="U1579" s="78">
        <v>6</v>
      </c>
      <c r="V1579" s="78" t="s">
        <v>7181</v>
      </c>
      <c r="W1579" s="78" t="s">
        <v>7195</v>
      </c>
      <c r="X1579" s="86" t="s">
        <v>7198</v>
      </c>
      <c r="Y1579" s="78">
        <v>2</v>
      </c>
      <c r="Z1579" s="78">
        <v>107</v>
      </c>
      <c r="AA1579" s="78">
        <v>1</v>
      </c>
      <c r="AB1579" s="78">
        <v>1</v>
      </c>
      <c r="AC1579" s="78">
        <v>10</v>
      </c>
      <c r="AD1579" s="78"/>
      <c r="AE1579" s="74" t="str">
        <f t="shared" si="547"/>
        <v>B06701155黃子倢</v>
      </c>
      <c r="AF1579" s="74">
        <f t="shared" si="548"/>
        <v>0</v>
      </c>
      <c r="AG1579" s="74">
        <f t="shared" si="556"/>
        <v>0</v>
      </c>
      <c r="AH1579" s="74">
        <f t="shared" si="552"/>
        <v>0</v>
      </c>
      <c r="AI1579" s="74">
        <f t="shared" si="553"/>
        <v>0</v>
      </c>
      <c r="AJ1579" s="74">
        <f t="shared" si="554"/>
        <v>1</v>
      </c>
      <c r="AK1579" s="74">
        <f t="shared" si="555"/>
        <v>0</v>
      </c>
      <c r="AL1579" s="73" t="str">
        <f t="shared" si="549"/>
        <v>系</v>
      </c>
      <c r="AM1579" s="73" t="str">
        <f>IF($F1579="學生",VLOOKUP($H1579,系所名稱!$B$1:$D$122,3,FALSE),"非在校生")</f>
        <v>工管</v>
      </c>
      <c r="AN1579" s="74" t="str">
        <f t="shared" si="550"/>
        <v>工管系</v>
      </c>
      <c r="AO1579" s="74" t="str">
        <f t="shared" si="551"/>
        <v>工管系</v>
      </c>
    </row>
    <row r="1580" spans="1:44">
      <c r="A1580" s="78" t="s">
        <v>7151</v>
      </c>
      <c r="B1580" s="78" t="s">
        <v>7167</v>
      </c>
      <c r="C1580" s="78" t="s">
        <v>7168</v>
      </c>
      <c r="D1580" s="78" t="s">
        <v>21</v>
      </c>
      <c r="E1580" s="78" t="s">
        <v>5625</v>
      </c>
      <c r="F1580" s="78" t="s">
        <v>23</v>
      </c>
      <c r="G1580" s="78" t="s">
        <v>621</v>
      </c>
      <c r="H1580" s="78" t="s">
        <v>622</v>
      </c>
      <c r="I1580" s="78" t="s">
        <v>41</v>
      </c>
      <c r="J1580" s="78"/>
      <c r="K1580" s="78"/>
      <c r="L1580" s="78" t="s">
        <v>28</v>
      </c>
      <c r="M1580" s="78" t="s">
        <v>29</v>
      </c>
      <c r="N1580" s="78">
        <f t="shared" si="537"/>
        <v>0</v>
      </c>
      <c r="O1580" s="78">
        <f t="shared" si="538"/>
        <v>0</v>
      </c>
      <c r="P1580" s="78" t="s">
        <v>29</v>
      </c>
      <c r="Q1580" s="78"/>
      <c r="R1580" s="78" t="s">
        <v>1045</v>
      </c>
      <c r="S1580" s="78"/>
      <c r="T1580" s="78" t="s">
        <v>7169</v>
      </c>
      <c r="U1580" s="78">
        <v>6</v>
      </c>
      <c r="V1580" s="78" t="s">
        <v>7181</v>
      </c>
      <c r="W1580" s="78" t="s">
        <v>7195</v>
      </c>
      <c r="X1580" s="86" t="s">
        <v>7198</v>
      </c>
      <c r="Y1580" s="78">
        <v>2</v>
      </c>
      <c r="Z1580" s="78">
        <v>107</v>
      </c>
      <c r="AA1580" s="78">
        <v>1</v>
      </c>
      <c r="AB1580" s="78">
        <v>1</v>
      </c>
      <c r="AC1580" s="78">
        <v>10</v>
      </c>
      <c r="AD1580" s="78"/>
      <c r="AE1580" s="74" t="str">
        <f t="shared" si="547"/>
        <v>B07902126謝宗儒</v>
      </c>
      <c r="AF1580" s="74">
        <f t="shared" si="548"/>
        <v>0</v>
      </c>
      <c r="AG1580" s="74">
        <f t="shared" si="556"/>
        <v>0</v>
      </c>
      <c r="AH1580" s="74">
        <f t="shared" si="552"/>
        <v>0</v>
      </c>
      <c r="AI1580" s="74">
        <f t="shared" si="553"/>
        <v>0</v>
      </c>
      <c r="AJ1580" s="74">
        <f t="shared" si="554"/>
        <v>1</v>
      </c>
      <c r="AK1580" s="74">
        <f t="shared" si="555"/>
        <v>0</v>
      </c>
      <c r="AL1580" s="73" t="str">
        <f t="shared" si="549"/>
        <v>系</v>
      </c>
      <c r="AM1580" s="73" t="str">
        <f>IF($F1580="學生",VLOOKUP($H1580,系所名稱!$B$1:$D$122,3,FALSE),"非在校生")</f>
        <v>其他</v>
      </c>
      <c r="AN1580" s="74" t="str">
        <f t="shared" si="550"/>
        <v>其他系所</v>
      </c>
      <c r="AO1580" s="74" t="str">
        <f t="shared" si="551"/>
        <v>其他系所</v>
      </c>
    </row>
    <row r="1581" spans="1:44">
      <c r="A1581" s="78" t="s">
        <v>7170</v>
      </c>
      <c r="B1581" s="78" t="s">
        <v>2645</v>
      </c>
      <c r="C1581" s="78" t="s">
        <v>2646</v>
      </c>
      <c r="D1581" s="78" t="s">
        <v>21</v>
      </c>
      <c r="E1581" s="78" t="s">
        <v>2647</v>
      </c>
      <c r="F1581" s="78" t="s">
        <v>23</v>
      </c>
      <c r="G1581" s="78" t="s">
        <v>24</v>
      </c>
      <c r="H1581" s="78" t="s">
        <v>257</v>
      </c>
      <c r="I1581" s="78" t="s">
        <v>41</v>
      </c>
      <c r="J1581" s="78">
        <v>983127285</v>
      </c>
      <c r="K1581" s="78" t="s">
        <v>2648</v>
      </c>
      <c r="L1581" s="78" t="s">
        <v>28</v>
      </c>
      <c r="M1581" s="78" t="s">
        <v>29</v>
      </c>
      <c r="N1581" s="78">
        <f t="shared" si="537"/>
        <v>0</v>
      </c>
      <c r="O1581" s="78">
        <f t="shared" si="538"/>
        <v>0</v>
      </c>
      <c r="P1581" s="78" t="s">
        <v>29</v>
      </c>
      <c r="Q1581" s="78"/>
      <c r="R1581" s="78" t="s">
        <v>1045</v>
      </c>
      <c r="S1581" s="78"/>
      <c r="T1581" s="78" t="s">
        <v>7171</v>
      </c>
      <c r="U1581" s="78">
        <v>6</v>
      </c>
      <c r="V1581" s="78" t="s">
        <v>7181</v>
      </c>
      <c r="W1581" s="78" t="s">
        <v>7195</v>
      </c>
      <c r="X1581" s="86" t="s">
        <v>7198</v>
      </c>
      <c r="Y1581" s="78">
        <v>2</v>
      </c>
      <c r="Z1581" s="78">
        <v>107</v>
      </c>
      <c r="AA1581" s="78">
        <v>1</v>
      </c>
      <c r="AB1581" s="78">
        <v>1</v>
      </c>
      <c r="AC1581" s="78">
        <v>10</v>
      </c>
      <c r="AD1581" s="78"/>
      <c r="AE1581" s="74" t="str">
        <f t="shared" si="547"/>
        <v>B05703027念恩廷</v>
      </c>
      <c r="AF1581" s="74">
        <f t="shared" si="548"/>
        <v>0</v>
      </c>
      <c r="AG1581" s="74">
        <f t="shared" si="556"/>
        <v>0</v>
      </c>
      <c r="AH1581" s="74">
        <f t="shared" si="552"/>
        <v>0</v>
      </c>
      <c r="AI1581" s="74">
        <f t="shared" si="553"/>
        <v>0</v>
      </c>
      <c r="AJ1581" s="74">
        <f t="shared" si="554"/>
        <v>1</v>
      </c>
      <c r="AK1581" s="74">
        <f t="shared" si="555"/>
        <v>0</v>
      </c>
      <c r="AL1581" s="73" t="str">
        <f t="shared" si="549"/>
        <v>系</v>
      </c>
      <c r="AM1581" s="73" t="str">
        <f>IF($F1581="學生",VLOOKUP($H1581,系所名稱!$B$1:$D$122,3,FALSE),"非在校生")</f>
        <v>財金</v>
      </c>
      <c r="AN1581" s="74" t="str">
        <f t="shared" si="550"/>
        <v>財金系</v>
      </c>
      <c r="AO1581" s="74" t="str">
        <f t="shared" si="551"/>
        <v>財金系</v>
      </c>
    </row>
    <row r="1582" spans="1:44" s="78" customFormat="1">
      <c r="N1582" s="78">
        <f t="shared" si="537"/>
        <v>0</v>
      </c>
      <c r="O1582" s="78">
        <f t="shared" si="538"/>
        <v>0</v>
      </c>
      <c r="P1582" s="78" t="s">
        <v>29</v>
      </c>
      <c r="R1582" s="78" t="s">
        <v>1045</v>
      </c>
      <c r="T1582" s="78" t="s">
        <v>277</v>
      </c>
      <c r="U1582" s="78">
        <v>6</v>
      </c>
      <c r="V1582" s="78" t="s">
        <v>721</v>
      </c>
      <c r="W1582" s="78" t="s">
        <v>7195</v>
      </c>
      <c r="X1582" s="86" t="s">
        <v>7198</v>
      </c>
      <c r="Y1582" s="78">
        <v>2</v>
      </c>
      <c r="Z1582" s="78">
        <v>107</v>
      </c>
      <c r="AA1582" s="78">
        <v>1</v>
      </c>
      <c r="AB1582" s="78">
        <v>1</v>
      </c>
      <c r="AC1582" s="78">
        <v>10</v>
      </c>
      <c r="AE1582" s="74" t="str">
        <f t="shared" si="547"/>
        <v>其他</v>
      </c>
      <c r="AF1582" s="74">
        <f t="shared" si="548"/>
        <v>0</v>
      </c>
      <c r="AG1582" s="74">
        <f t="shared" si="556"/>
        <v>0</v>
      </c>
      <c r="AH1582" s="74">
        <f t="shared" si="552"/>
        <v>0</v>
      </c>
      <c r="AI1582" s="74">
        <f t="shared" si="553"/>
        <v>0</v>
      </c>
      <c r="AJ1582" s="74">
        <f t="shared" si="554"/>
        <v>1</v>
      </c>
      <c r="AK1582" s="74">
        <f t="shared" si="555"/>
        <v>0</v>
      </c>
      <c r="AL1582" s="73" t="str">
        <f t="shared" si="549"/>
        <v>其他</v>
      </c>
      <c r="AM1582" s="73" t="str">
        <f>IF($F1582="學生",VLOOKUP($H1582,系所名稱!$B$1:$D$122,3,FALSE),"非在校生")</f>
        <v>非在校生</v>
      </c>
      <c r="AN1582" s="74" t="str">
        <f t="shared" si="550"/>
        <v>其他</v>
      </c>
      <c r="AO1582" s="74" t="str">
        <f t="shared" si="551"/>
        <v>其他</v>
      </c>
      <c r="AR1582" s="3"/>
    </row>
    <row r="1583" spans="1:44" s="78" customFormat="1">
      <c r="N1583" s="78">
        <f t="shared" si="537"/>
        <v>0</v>
      </c>
      <c r="O1583" s="78">
        <f t="shared" si="538"/>
        <v>0</v>
      </c>
      <c r="P1583" s="78" t="s">
        <v>29</v>
      </c>
      <c r="R1583" s="78" t="s">
        <v>1045</v>
      </c>
      <c r="T1583" s="78" t="s">
        <v>277</v>
      </c>
      <c r="U1583" s="78">
        <v>6</v>
      </c>
      <c r="V1583" s="78" t="s">
        <v>721</v>
      </c>
      <c r="W1583" s="78" t="s">
        <v>7195</v>
      </c>
      <c r="X1583" s="86" t="s">
        <v>7198</v>
      </c>
      <c r="Y1583" s="78">
        <v>2</v>
      </c>
      <c r="Z1583" s="78">
        <v>107</v>
      </c>
      <c r="AA1583" s="78">
        <v>1</v>
      </c>
      <c r="AB1583" s="78">
        <v>1</v>
      </c>
      <c r="AC1583" s="78">
        <v>10</v>
      </c>
      <c r="AE1583" s="74" t="str">
        <f t="shared" si="547"/>
        <v>其他</v>
      </c>
      <c r="AF1583" s="74">
        <f t="shared" si="548"/>
        <v>0</v>
      </c>
      <c r="AG1583" s="74">
        <f t="shared" si="556"/>
        <v>0</v>
      </c>
      <c r="AH1583" s="74">
        <f t="shared" si="552"/>
        <v>0</v>
      </c>
      <c r="AI1583" s="74">
        <f t="shared" si="553"/>
        <v>0</v>
      </c>
      <c r="AJ1583" s="74">
        <f t="shared" si="554"/>
        <v>1</v>
      </c>
      <c r="AK1583" s="74">
        <f t="shared" si="555"/>
        <v>0</v>
      </c>
      <c r="AL1583" s="73" t="str">
        <f t="shared" si="549"/>
        <v>其他</v>
      </c>
      <c r="AM1583" s="73" t="str">
        <f>IF($F1583="學生",VLOOKUP($H1583,系所名稱!$B$1:$D$122,3,FALSE),"非在校生")</f>
        <v>非在校生</v>
      </c>
      <c r="AN1583" s="74" t="str">
        <f t="shared" si="550"/>
        <v>其他</v>
      </c>
      <c r="AO1583" s="74" t="str">
        <f t="shared" si="551"/>
        <v>其他</v>
      </c>
      <c r="AR1583" s="3"/>
    </row>
    <row r="1584" spans="1:44">
      <c r="A1584" s="78" t="s">
        <v>7172</v>
      </c>
      <c r="B1584" s="78" t="s">
        <v>7173</v>
      </c>
      <c r="C1584" s="78" t="s">
        <v>7174</v>
      </c>
      <c r="D1584" s="78" t="s">
        <v>21</v>
      </c>
      <c r="E1584" s="78" t="s">
        <v>7175</v>
      </c>
      <c r="F1584" s="78" t="s">
        <v>23</v>
      </c>
      <c r="G1584" s="78" t="s">
        <v>24</v>
      </c>
      <c r="H1584" s="78" t="s">
        <v>76</v>
      </c>
      <c r="I1584" s="78" t="s">
        <v>41</v>
      </c>
      <c r="J1584" s="78">
        <v>920460729</v>
      </c>
      <c r="K1584" s="78" t="s">
        <v>7176</v>
      </c>
      <c r="L1584" s="78" t="s">
        <v>28</v>
      </c>
      <c r="M1584" s="78" t="s">
        <v>29</v>
      </c>
      <c r="N1584" s="78">
        <f>IF($R1584="網路報名",IF($P1584="否",1,0),0)</f>
        <v>0</v>
      </c>
      <c r="O1584" s="78">
        <f t="shared" si="538"/>
        <v>0</v>
      </c>
      <c r="P1584" s="78" t="s">
        <v>29</v>
      </c>
      <c r="Q1584" s="78"/>
      <c r="R1584" s="78" t="s">
        <v>287</v>
      </c>
      <c r="S1584" s="78"/>
      <c r="T1584" s="78" t="s">
        <v>7177</v>
      </c>
      <c r="U1584" s="78">
        <v>6</v>
      </c>
      <c r="V1584" s="78" t="s">
        <v>7181</v>
      </c>
      <c r="W1584" s="78" t="s">
        <v>7195</v>
      </c>
      <c r="X1584" s="86" t="s">
        <v>7198</v>
      </c>
      <c r="Y1584" s="78">
        <v>2</v>
      </c>
      <c r="Z1584" s="78">
        <v>107</v>
      </c>
      <c r="AA1584" s="78">
        <v>1</v>
      </c>
      <c r="AB1584" s="78">
        <v>1</v>
      </c>
      <c r="AC1584" s="78">
        <v>10</v>
      </c>
      <c r="AD1584" s="78"/>
      <c r="AE1584" s="74" t="str">
        <f t="shared" si="547"/>
        <v>b06702007呂  俐</v>
      </c>
      <c r="AF1584" s="74">
        <f t="shared" si="548"/>
        <v>0</v>
      </c>
      <c r="AG1584" s="74">
        <f t="shared" si="556"/>
        <v>0</v>
      </c>
      <c r="AH1584" s="74">
        <f t="shared" si="552"/>
        <v>20</v>
      </c>
      <c r="AI1584" s="74">
        <f t="shared" si="553"/>
        <v>0</v>
      </c>
      <c r="AJ1584" s="74">
        <f t="shared" si="554"/>
        <v>0</v>
      </c>
      <c r="AK1584" s="74">
        <f t="shared" si="555"/>
        <v>1</v>
      </c>
      <c r="AL1584" s="73" t="str">
        <f t="shared" si="549"/>
        <v>系</v>
      </c>
      <c r="AM1584" s="73" t="str">
        <f>IF($F1584="學生",VLOOKUP($H1584,系所名稱!$B$1:$D$122,3,FALSE),"非在校生")</f>
        <v>會計</v>
      </c>
      <c r="AN1584" s="74" t="str">
        <f t="shared" si="550"/>
        <v>會計系</v>
      </c>
      <c r="AO1584" s="74" t="str">
        <f t="shared" si="551"/>
        <v>會計系</v>
      </c>
    </row>
    <row r="1585" spans="1:41" s="78" customFormat="1">
      <c r="A1585" s="78" t="s">
        <v>7184</v>
      </c>
      <c r="B1585" s="78" t="s">
        <v>667</v>
      </c>
      <c r="C1585" s="78" t="s">
        <v>668</v>
      </c>
      <c r="D1585" s="78" t="s">
        <v>21</v>
      </c>
      <c r="E1585" s="78" t="s">
        <v>669</v>
      </c>
      <c r="F1585" s="78" t="s">
        <v>23</v>
      </c>
      <c r="G1585" s="78" t="s">
        <v>24</v>
      </c>
      <c r="H1585" s="78" t="s">
        <v>187</v>
      </c>
      <c r="I1585" s="78" t="s">
        <v>41</v>
      </c>
      <c r="J1585" s="78">
        <v>975782434</v>
      </c>
      <c r="K1585" s="78" t="s">
        <v>670</v>
      </c>
      <c r="L1585" s="78" t="s">
        <v>28</v>
      </c>
      <c r="M1585" s="78" t="s">
        <v>29</v>
      </c>
      <c r="N1585" s="78">
        <f t="shared" ref="N1585:N1603" si="557">IF($R1585="網路報名",IF($P1585="否",1,0),0)</f>
        <v>0</v>
      </c>
      <c r="O1585" s="78">
        <f t="shared" si="538"/>
        <v>0</v>
      </c>
      <c r="P1585" s="78" t="s">
        <v>29</v>
      </c>
      <c r="R1585" s="78" t="s">
        <v>7185</v>
      </c>
      <c r="T1585" s="78" t="s">
        <v>671</v>
      </c>
      <c r="U1585" s="78">
        <v>6</v>
      </c>
      <c r="V1585" s="78" t="s">
        <v>7182</v>
      </c>
      <c r="W1585" s="78" t="s">
        <v>7183</v>
      </c>
      <c r="X1585" s="78" t="s">
        <v>7193</v>
      </c>
      <c r="Y1585" s="78">
        <v>2</v>
      </c>
      <c r="Z1585" s="78">
        <v>107</v>
      </c>
      <c r="AA1585" s="78">
        <v>1</v>
      </c>
      <c r="AB1585" s="78">
        <v>1</v>
      </c>
      <c r="AC1585" s="78">
        <v>-10</v>
      </c>
      <c r="AE1585" s="74" t="str">
        <f t="shared" si="547"/>
        <v>b06701165簡博涵</v>
      </c>
      <c r="AF1585" s="74">
        <f t="shared" si="548"/>
        <v>0</v>
      </c>
      <c r="AG1585" s="74">
        <f t="shared" si="556"/>
        <v>1</v>
      </c>
      <c r="AH1585" s="74">
        <f t="shared" ref="AH1585:AH1587" si="558">IF(R1585="志工",AC1585*2,IF(AG1585=1,AC1585,0))</f>
        <v>-10</v>
      </c>
      <c r="AI1585" s="74">
        <f t="shared" ref="AI1585:AI1587" si="559">IF(AB1585=1,IF(AF1585=1,1,0),0)</f>
        <v>0</v>
      </c>
      <c r="AJ1585" s="74">
        <f t="shared" ref="AJ1585:AJ1587" si="560">IF(R1585="現場報名",1,0)</f>
        <v>0</v>
      </c>
      <c r="AK1585" s="74">
        <f t="shared" ref="AK1585:AK1587" si="561">IF(R1585="志工",1,0)</f>
        <v>0</v>
      </c>
      <c r="AL1585" s="73" t="str">
        <f t="shared" si="549"/>
        <v>系</v>
      </c>
      <c r="AM1585" s="73" t="str">
        <f>IF($F1585="學生",VLOOKUP($H1585,系所名稱!$B$1:$D$122,3,FALSE),"非在校生")</f>
        <v>工管</v>
      </c>
      <c r="AN1585" s="74" t="str">
        <f t="shared" si="550"/>
        <v>工管系</v>
      </c>
      <c r="AO1585" s="74" t="str">
        <f t="shared" si="551"/>
        <v>工管系</v>
      </c>
    </row>
    <row r="1586" spans="1:41" s="78" customFormat="1">
      <c r="A1586" s="78" t="s">
        <v>7184</v>
      </c>
      <c r="B1586" s="78" t="s">
        <v>3830</v>
      </c>
      <c r="C1586" s="78" t="s">
        <v>3831</v>
      </c>
      <c r="D1586" s="78" t="s">
        <v>21</v>
      </c>
      <c r="E1586" s="78" t="s">
        <v>3832</v>
      </c>
      <c r="F1586" s="78" t="s">
        <v>23</v>
      </c>
      <c r="G1586" s="78" t="s">
        <v>137</v>
      </c>
      <c r="H1586" s="78" t="s">
        <v>138</v>
      </c>
      <c r="I1586" s="78" t="s">
        <v>41</v>
      </c>
      <c r="J1586" s="78">
        <v>920021514</v>
      </c>
      <c r="L1586" s="78" t="s">
        <v>28</v>
      </c>
      <c r="M1586" s="78" t="s">
        <v>29</v>
      </c>
      <c r="N1586" s="78">
        <f t="shared" si="557"/>
        <v>0</v>
      </c>
      <c r="O1586" s="78">
        <f t="shared" si="538"/>
        <v>0</v>
      </c>
      <c r="P1586" s="78" t="s">
        <v>29</v>
      </c>
      <c r="R1586" s="78" t="s">
        <v>7185</v>
      </c>
      <c r="T1586" s="78" t="s">
        <v>3835</v>
      </c>
      <c r="U1586" s="78">
        <v>6</v>
      </c>
      <c r="V1586" s="78" t="s">
        <v>7182</v>
      </c>
      <c r="W1586" s="78" t="s">
        <v>7183</v>
      </c>
      <c r="X1586" s="78" t="s">
        <v>7192</v>
      </c>
      <c r="Y1586" s="78">
        <v>2</v>
      </c>
      <c r="Z1586" s="78">
        <v>107</v>
      </c>
      <c r="AA1586" s="78">
        <v>1</v>
      </c>
      <c r="AB1586" s="78">
        <v>1</v>
      </c>
      <c r="AC1586" s="78">
        <v>-10</v>
      </c>
      <c r="AE1586" s="74" t="str">
        <f t="shared" si="547"/>
        <v>b05303095柯妤璇</v>
      </c>
      <c r="AF1586" s="74">
        <f t="shared" si="548"/>
        <v>0</v>
      </c>
      <c r="AG1586" s="74">
        <f t="shared" si="556"/>
        <v>1</v>
      </c>
      <c r="AH1586" s="74">
        <f t="shared" si="558"/>
        <v>-10</v>
      </c>
      <c r="AI1586" s="74">
        <f t="shared" si="559"/>
        <v>0</v>
      </c>
      <c r="AJ1586" s="74">
        <f t="shared" si="560"/>
        <v>0</v>
      </c>
      <c r="AK1586" s="74">
        <f t="shared" si="561"/>
        <v>0</v>
      </c>
      <c r="AL1586" s="73" t="str">
        <f t="shared" si="549"/>
        <v>系</v>
      </c>
      <c r="AM1586" s="73" t="str">
        <f>IF($F1586="學生",VLOOKUP($H1586,系所名稱!$B$1:$D$122,3,FALSE),"非在校生")</f>
        <v>其他</v>
      </c>
      <c r="AN1586" s="74" t="str">
        <f t="shared" si="550"/>
        <v>其他系所</v>
      </c>
      <c r="AO1586" s="74" t="str">
        <f t="shared" si="551"/>
        <v>其他系所</v>
      </c>
    </row>
    <row r="1587" spans="1:41" s="78" customFormat="1">
      <c r="A1587" s="78" t="s">
        <v>7184</v>
      </c>
      <c r="B1587" s="78" t="s">
        <v>6190</v>
      </c>
      <c r="C1587" s="78" t="s">
        <v>6191</v>
      </c>
      <c r="D1587" s="78" t="s">
        <v>21</v>
      </c>
      <c r="E1587" s="78" t="s">
        <v>6192</v>
      </c>
      <c r="F1587" s="78" t="s">
        <v>23</v>
      </c>
      <c r="G1587" s="78" t="s">
        <v>24</v>
      </c>
      <c r="H1587" s="78" t="s">
        <v>76</v>
      </c>
      <c r="I1587" s="78" t="s">
        <v>41</v>
      </c>
      <c r="J1587" s="78">
        <v>988293614</v>
      </c>
      <c r="K1587" s="78" t="s">
        <v>6193</v>
      </c>
      <c r="L1587" s="78" t="s">
        <v>28</v>
      </c>
      <c r="M1587" s="78" t="s">
        <v>29</v>
      </c>
      <c r="N1587" s="78">
        <f t="shared" si="557"/>
        <v>0</v>
      </c>
      <c r="O1587" s="78">
        <f t="shared" si="538"/>
        <v>0</v>
      </c>
      <c r="P1587" s="78" t="s">
        <v>29</v>
      </c>
      <c r="R1587" s="78" t="s">
        <v>7185</v>
      </c>
      <c r="T1587" s="78" t="s">
        <v>6195</v>
      </c>
      <c r="U1587" s="78">
        <v>6</v>
      </c>
      <c r="V1587" s="78" t="s">
        <v>7182</v>
      </c>
      <c r="W1587" s="78" t="s">
        <v>7183</v>
      </c>
      <c r="X1587" s="78" t="s">
        <v>7192</v>
      </c>
      <c r="Y1587" s="78">
        <v>2</v>
      </c>
      <c r="Z1587" s="78">
        <v>107</v>
      </c>
      <c r="AA1587" s="78">
        <v>1</v>
      </c>
      <c r="AB1587" s="78">
        <v>1</v>
      </c>
      <c r="AC1587" s="78">
        <v>-10</v>
      </c>
      <c r="AE1587" s="74" t="str">
        <f t="shared" si="547"/>
        <v>b06702101黃筱瑄</v>
      </c>
      <c r="AF1587" s="74">
        <f t="shared" si="548"/>
        <v>0</v>
      </c>
      <c r="AG1587" s="74">
        <f t="shared" si="556"/>
        <v>1</v>
      </c>
      <c r="AH1587" s="74">
        <f t="shared" si="558"/>
        <v>-10</v>
      </c>
      <c r="AI1587" s="74">
        <f t="shared" si="559"/>
        <v>0</v>
      </c>
      <c r="AJ1587" s="74">
        <f t="shared" si="560"/>
        <v>0</v>
      </c>
      <c r="AK1587" s="74">
        <f t="shared" si="561"/>
        <v>0</v>
      </c>
      <c r="AL1587" s="73" t="str">
        <f t="shared" si="549"/>
        <v>系</v>
      </c>
      <c r="AM1587" s="73" t="str">
        <f>IF($F1587="學生",VLOOKUP($H1587,系所名稱!$B$1:$D$122,3,FALSE),"非在校生")</f>
        <v>會計</v>
      </c>
      <c r="AN1587" s="74" t="str">
        <f t="shared" si="550"/>
        <v>會計系</v>
      </c>
      <c r="AO1587" s="74" t="str">
        <f t="shared" si="551"/>
        <v>會計系</v>
      </c>
    </row>
    <row r="1588" spans="1:41">
      <c r="A1588" s="78" t="s">
        <v>7206</v>
      </c>
      <c r="B1588" s="78" t="s">
        <v>7207</v>
      </c>
      <c r="C1588" s="78" t="s">
        <v>7208</v>
      </c>
      <c r="D1588" s="78" t="s">
        <v>38</v>
      </c>
      <c r="E1588" s="78" t="s">
        <v>7209</v>
      </c>
      <c r="F1588" s="78" t="s">
        <v>23</v>
      </c>
      <c r="G1588" s="78" t="s">
        <v>24</v>
      </c>
      <c r="H1588" s="78" t="s">
        <v>257</v>
      </c>
      <c r="I1588" s="78" t="s">
        <v>41</v>
      </c>
      <c r="J1588" s="78">
        <v>932033634</v>
      </c>
      <c r="K1588" s="78" t="s">
        <v>7210</v>
      </c>
      <c r="L1588" s="78" t="s">
        <v>28</v>
      </c>
      <c r="M1588" s="78" t="s">
        <v>29</v>
      </c>
      <c r="N1588" s="78">
        <f t="shared" si="557"/>
        <v>0</v>
      </c>
      <c r="O1588" s="78">
        <f t="shared" si="538"/>
        <v>0</v>
      </c>
      <c r="P1588" s="78" t="s">
        <v>29</v>
      </c>
      <c r="Q1588" s="78"/>
      <c r="R1588" s="78" t="s">
        <v>7211</v>
      </c>
      <c r="S1588" s="78"/>
      <c r="T1588" s="78" t="s">
        <v>7212</v>
      </c>
      <c r="U1588" s="78">
        <v>6</v>
      </c>
      <c r="V1588" s="78" t="s">
        <v>7213</v>
      </c>
      <c r="W1588" s="78" t="s">
        <v>7214</v>
      </c>
      <c r="X1588" s="78" t="s">
        <v>7294</v>
      </c>
      <c r="Y1588" s="78">
        <v>2</v>
      </c>
      <c r="Z1588" s="78">
        <v>10</v>
      </c>
      <c r="AA1588" s="78">
        <v>1</v>
      </c>
      <c r="AB1588" s="78">
        <v>1</v>
      </c>
      <c r="AC1588" s="78">
        <v>-10</v>
      </c>
      <c r="AE1588" s="74" t="str">
        <f t="shared" si="547"/>
        <v>b04703016曾靖皓</v>
      </c>
      <c r="AF1588" s="74">
        <f t="shared" si="548"/>
        <v>0</v>
      </c>
      <c r="AG1588" s="74">
        <f t="shared" si="556"/>
        <v>1</v>
      </c>
      <c r="AH1588" s="74">
        <f t="shared" ref="AH1588:AH1590" si="562">IF(R1588="志工",AC1588*2,IF(AG1588=1,AC1588,0))</f>
        <v>-10</v>
      </c>
      <c r="AI1588" s="74">
        <f t="shared" ref="AI1588:AI1590" si="563">IF(AB1588=1,IF(AF1588=1,1,0),0)</f>
        <v>0</v>
      </c>
      <c r="AJ1588" s="74">
        <f t="shared" ref="AJ1588:AJ1590" si="564">IF(R1588="現場報名",1,0)</f>
        <v>0</v>
      </c>
      <c r="AK1588" s="74">
        <f t="shared" ref="AK1588:AK1590" si="565">IF(R1588="志工",1,0)</f>
        <v>0</v>
      </c>
      <c r="AL1588" s="73" t="str">
        <f t="shared" si="549"/>
        <v>系</v>
      </c>
      <c r="AM1588" s="73" t="str">
        <f>IF($F1588="學生",VLOOKUP($H1588,系所名稱!$B$1:$D$122,3,FALSE),"非在校生")</f>
        <v>財金</v>
      </c>
      <c r="AN1588" s="74" t="str">
        <f t="shared" si="550"/>
        <v>財金系</v>
      </c>
      <c r="AO1588" s="74" t="str">
        <f t="shared" si="551"/>
        <v>財金系</v>
      </c>
    </row>
    <row r="1589" spans="1:41">
      <c r="A1589" s="78" t="s">
        <v>7216</v>
      </c>
      <c r="B1589" s="78" t="s">
        <v>7217</v>
      </c>
      <c r="C1589" s="78" t="s">
        <v>7218</v>
      </c>
      <c r="D1589" s="78" t="s">
        <v>21</v>
      </c>
      <c r="E1589" s="78" t="s">
        <v>6987</v>
      </c>
      <c r="F1589" s="78" t="s">
        <v>23</v>
      </c>
      <c r="G1589" s="78" t="s">
        <v>24</v>
      </c>
      <c r="H1589" s="78" t="s">
        <v>40</v>
      </c>
      <c r="I1589" s="78" t="s">
        <v>41</v>
      </c>
      <c r="J1589" s="78">
        <v>975631511</v>
      </c>
      <c r="K1589" s="78"/>
      <c r="L1589" s="78" t="s">
        <v>28</v>
      </c>
      <c r="M1589" s="78" t="s">
        <v>29</v>
      </c>
      <c r="N1589" s="78">
        <f t="shared" si="557"/>
        <v>0</v>
      </c>
      <c r="O1589" s="78">
        <f t="shared" si="538"/>
        <v>0</v>
      </c>
      <c r="P1589" s="78" t="s">
        <v>29</v>
      </c>
      <c r="Q1589" s="78"/>
      <c r="R1589" s="78" t="s">
        <v>7219</v>
      </c>
      <c r="S1589" s="78"/>
      <c r="T1589" s="78" t="s">
        <v>7220</v>
      </c>
      <c r="U1589" s="78">
        <v>6</v>
      </c>
      <c r="V1589" s="78" t="s">
        <v>7213</v>
      </c>
      <c r="W1589" s="78" t="s">
        <v>7214</v>
      </c>
      <c r="X1589" s="78" t="s">
        <v>7215</v>
      </c>
      <c r="Y1589" s="78">
        <v>2</v>
      </c>
      <c r="Z1589" s="78">
        <v>10</v>
      </c>
      <c r="AA1589" s="78">
        <v>1</v>
      </c>
      <c r="AB1589" s="78">
        <v>1</v>
      </c>
      <c r="AC1589" s="78">
        <v>-10</v>
      </c>
      <c r="AE1589" s="74" t="str">
        <f t="shared" si="547"/>
        <v>b05704083廖佳慧</v>
      </c>
      <c r="AF1589" s="74">
        <f t="shared" si="548"/>
        <v>0</v>
      </c>
      <c r="AG1589" s="74">
        <f t="shared" si="556"/>
        <v>1</v>
      </c>
      <c r="AH1589" s="74">
        <f t="shared" si="562"/>
        <v>-10</v>
      </c>
      <c r="AI1589" s="74">
        <f t="shared" si="563"/>
        <v>0</v>
      </c>
      <c r="AJ1589" s="74">
        <f t="shared" si="564"/>
        <v>0</v>
      </c>
      <c r="AK1589" s="74">
        <f t="shared" si="565"/>
        <v>0</v>
      </c>
      <c r="AL1589" s="73" t="str">
        <f t="shared" si="549"/>
        <v>系</v>
      </c>
      <c r="AM1589" s="73" t="str">
        <f>IF($F1589="學生",VLOOKUP($H1589,系所名稱!$B$1:$D$122,3,FALSE),"非在校生")</f>
        <v>國企</v>
      </c>
      <c r="AN1589" s="74" t="str">
        <f t="shared" si="550"/>
        <v>國企系</v>
      </c>
      <c r="AO1589" s="74" t="str">
        <f t="shared" si="551"/>
        <v>國企系</v>
      </c>
    </row>
    <row r="1590" spans="1:41">
      <c r="A1590" s="78" t="s">
        <v>7221</v>
      </c>
      <c r="B1590" s="78" t="s">
        <v>105</v>
      </c>
      <c r="C1590" s="78" t="s">
        <v>106</v>
      </c>
      <c r="D1590" s="78" t="s">
        <v>21</v>
      </c>
      <c r="E1590" s="78" t="s">
        <v>107</v>
      </c>
      <c r="F1590" s="78" t="s">
        <v>23</v>
      </c>
      <c r="G1590" s="78" t="s">
        <v>24</v>
      </c>
      <c r="H1590" s="78" t="s">
        <v>40</v>
      </c>
      <c r="I1590" s="78" t="s">
        <v>50</v>
      </c>
      <c r="J1590" s="78">
        <v>921060797</v>
      </c>
      <c r="K1590" s="78" t="s">
        <v>108</v>
      </c>
      <c r="L1590" s="78" t="s">
        <v>28</v>
      </c>
      <c r="M1590" s="78" t="s">
        <v>29</v>
      </c>
      <c r="N1590" s="78">
        <f t="shared" si="557"/>
        <v>0</v>
      </c>
      <c r="O1590" s="78">
        <f t="shared" si="538"/>
        <v>0</v>
      </c>
      <c r="P1590" s="78" t="s">
        <v>29</v>
      </c>
      <c r="Q1590" s="78"/>
      <c r="R1590" s="78" t="s">
        <v>7219</v>
      </c>
      <c r="S1590" s="78"/>
      <c r="T1590" s="78" t="s">
        <v>110</v>
      </c>
      <c r="U1590" s="78">
        <v>6</v>
      </c>
      <c r="V1590" s="78" t="s">
        <v>7213</v>
      </c>
      <c r="W1590" s="78" t="s">
        <v>7214</v>
      </c>
      <c r="X1590" s="78" t="s">
        <v>7215</v>
      </c>
      <c r="Y1590" s="78">
        <v>2</v>
      </c>
      <c r="Z1590" s="78">
        <v>10</v>
      </c>
      <c r="AA1590" s="78">
        <v>1</v>
      </c>
      <c r="AB1590" s="78">
        <v>1</v>
      </c>
      <c r="AC1590" s="78">
        <v>-10</v>
      </c>
      <c r="AE1590" s="74" t="str">
        <f t="shared" si="547"/>
        <v>r06724082潘政傑</v>
      </c>
      <c r="AF1590" s="74">
        <f t="shared" si="548"/>
        <v>0</v>
      </c>
      <c r="AG1590" s="74">
        <f t="shared" si="556"/>
        <v>1</v>
      </c>
      <c r="AH1590" s="74">
        <f t="shared" si="562"/>
        <v>-10</v>
      </c>
      <c r="AI1590" s="74">
        <f t="shared" si="563"/>
        <v>0</v>
      </c>
      <c r="AJ1590" s="74">
        <f t="shared" si="564"/>
        <v>0</v>
      </c>
      <c r="AK1590" s="74">
        <f t="shared" si="565"/>
        <v>0</v>
      </c>
      <c r="AL1590" s="73" t="str">
        <f t="shared" si="549"/>
        <v>所</v>
      </c>
      <c r="AM1590" s="73" t="str">
        <f>IF($F1590="學生",VLOOKUP($H1590,系所名稱!$B$1:$D$122,3,FALSE),"非在校生")</f>
        <v>國企</v>
      </c>
      <c r="AN1590" s="74" t="str">
        <f t="shared" si="550"/>
        <v>國企所</v>
      </c>
      <c r="AO1590" s="74" t="str">
        <f t="shared" si="551"/>
        <v>國企所</v>
      </c>
    </row>
    <row r="1591" spans="1:41">
      <c r="A1591" s="78" t="s">
        <v>7222</v>
      </c>
      <c r="B1591" s="78" t="s">
        <v>6190</v>
      </c>
      <c r="C1591" s="78" t="s">
        <v>6191</v>
      </c>
      <c r="D1591" s="78" t="s">
        <v>21</v>
      </c>
      <c r="E1591" s="78" t="s">
        <v>6192</v>
      </c>
      <c r="F1591" s="78" t="s">
        <v>23</v>
      </c>
      <c r="G1591" s="78" t="s">
        <v>24</v>
      </c>
      <c r="H1591" s="78" t="s">
        <v>76</v>
      </c>
      <c r="I1591" s="78" t="s">
        <v>41</v>
      </c>
      <c r="J1591" s="78">
        <v>988293614</v>
      </c>
      <c r="K1591" s="78" t="s">
        <v>6193</v>
      </c>
      <c r="L1591" s="78" t="s">
        <v>28</v>
      </c>
      <c r="M1591" s="78" t="s">
        <v>29</v>
      </c>
      <c r="N1591" s="78">
        <f t="shared" si="557"/>
        <v>0</v>
      </c>
      <c r="O1591" s="78">
        <f t="shared" si="538"/>
        <v>1</v>
      </c>
      <c r="P1591" s="78" t="s">
        <v>29</v>
      </c>
      <c r="Q1591" s="78"/>
      <c r="R1591" s="78" t="s">
        <v>7223</v>
      </c>
      <c r="S1591" s="78" t="s">
        <v>297</v>
      </c>
      <c r="T1591" s="78" t="s">
        <v>6195</v>
      </c>
      <c r="U1591" s="78">
        <v>6</v>
      </c>
      <c r="V1591" s="78" t="s">
        <v>7224</v>
      </c>
      <c r="W1591" s="78" t="s">
        <v>7195</v>
      </c>
      <c r="X1591" s="86" t="s">
        <v>7297</v>
      </c>
      <c r="Y1591" s="78">
        <v>2</v>
      </c>
      <c r="Z1591" s="78">
        <v>107</v>
      </c>
      <c r="AA1591" s="78">
        <v>1</v>
      </c>
      <c r="AB1591" s="78">
        <v>1</v>
      </c>
      <c r="AC1591" s="78">
        <v>10</v>
      </c>
      <c r="AD1591" s="78" t="s">
        <v>7225</v>
      </c>
      <c r="AE1591" s="74" t="str">
        <f t="shared" si="547"/>
        <v>b06702101黃筱瑄</v>
      </c>
      <c r="AF1591" s="74">
        <f t="shared" si="548"/>
        <v>0</v>
      </c>
      <c r="AG1591" s="74">
        <f t="shared" si="556"/>
        <v>1</v>
      </c>
      <c r="AH1591" s="74">
        <f t="shared" ref="AH1591:AH1603" si="566">IF(R1591="志工",AC1591*2,IF(AG1591=1,AC1591,0))</f>
        <v>10</v>
      </c>
      <c r="AI1591" s="74">
        <f t="shared" ref="AI1591:AI1603" si="567">IF(AB1591=1,IF(AF1591=1,1,0),0)</f>
        <v>0</v>
      </c>
      <c r="AJ1591" s="74">
        <f t="shared" ref="AJ1591:AJ1603" si="568">IF(R1591="現場報名",1,0)</f>
        <v>0</v>
      </c>
      <c r="AK1591" s="74">
        <f t="shared" ref="AK1591:AK1603" si="569">IF(R1591="志工",1,0)</f>
        <v>0</v>
      </c>
      <c r="AL1591" s="73" t="str">
        <f t="shared" si="549"/>
        <v>系</v>
      </c>
      <c r="AM1591" s="73" t="str">
        <f>IF($F1591="學生",VLOOKUP($H1591,系所名稱!$B$1:$D$122,3,FALSE),"非在校生")</f>
        <v>會計</v>
      </c>
      <c r="AN1591" s="74" t="str">
        <f t="shared" si="550"/>
        <v>會計系</v>
      </c>
      <c r="AO1591" s="74" t="str">
        <f t="shared" si="551"/>
        <v>會計系</v>
      </c>
    </row>
    <row r="1592" spans="1:41">
      <c r="A1592" s="78" t="s">
        <v>7226</v>
      </c>
      <c r="B1592" s="78" t="s">
        <v>1766</v>
      </c>
      <c r="C1592" s="78" t="s">
        <v>1767</v>
      </c>
      <c r="D1592" s="78" t="s">
        <v>21</v>
      </c>
      <c r="E1592" s="78" t="s">
        <v>1768</v>
      </c>
      <c r="F1592" s="78" t="s">
        <v>23</v>
      </c>
      <c r="G1592" s="78" t="s">
        <v>67</v>
      </c>
      <c r="H1592" s="78" t="s">
        <v>68</v>
      </c>
      <c r="I1592" s="78" t="s">
        <v>41</v>
      </c>
      <c r="J1592" s="78">
        <v>978279295</v>
      </c>
      <c r="K1592" s="78" t="s">
        <v>1769</v>
      </c>
      <c r="L1592" s="78" t="s">
        <v>28</v>
      </c>
      <c r="M1592" s="78" t="s">
        <v>30</v>
      </c>
      <c r="N1592" s="78">
        <f t="shared" si="557"/>
        <v>0</v>
      </c>
      <c r="O1592" s="78">
        <f t="shared" si="538"/>
        <v>1</v>
      </c>
      <c r="P1592" s="78" t="s">
        <v>29</v>
      </c>
      <c r="Q1592" s="78"/>
      <c r="R1592" s="78" t="s">
        <v>7227</v>
      </c>
      <c r="S1592" s="78" t="s">
        <v>5269</v>
      </c>
      <c r="T1592" s="78" t="s">
        <v>1770</v>
      </c>
      <c r="U1592" s="78">
        <v>6</v>
      </c>
      <c r="V1592" s="78" t="s">
        <v>7228</v>
      </c>
      <c r="W1592" s="78" t="s">
        <v>7195</v>
      </c>
      <c r="X1592" s="86" t="s">
        <v>7229</v>
      </c>
      <c r="Y1592" s="78">
        <v>2</v>
      </c>
      <c r="Z1592" s="78">
        <v>107</v>
      </c>
      <c r="AA1592" s="78">
        <v>1</v>
      </c>
      <c r="AB1592" s="78">
        <v>1</v>
      </c>
      <c r="AC1592" s="78">
        <v>10</v>
      </c>
      <c r="AD1592" s="78" t="s">
        <v>7230</v>
      </c>
      <c r="AE1592" s="74" t="str">
        <f t="shared" si="547"/>
        <v>b06610057鄭育驊</v>
      </c>
      <c r="AF1592" s="74">
        <f t="shared" si="548"/>
        <v>0</v>
      </c>
      <c r="AG1592" s="74">
        <f t="shared" si="556"/>
        <v>1</v>
      </c>
      <c r="AH1592" s="74">
        <f t="shared" si="566"/>
        <v>10</v>
      </c>
      <c r="AI1592" s="74">
        <f t="shared" si="567"/>
        <v>0</v>
      </c>
      <c r="AJ1592" s="74">
        <f t="shared" si="568"/>
        <v>0</v>
      </c>
      <c r="AK1592" s="74">
        <f t="shared" si="569"/>
        <v>0</v>
      </c>
      <c r="AL1592" s="73" t="str">
        <f t="shared" si="549"/>
        <v>系</v>
      </c>
      <c r="AM1592" s="73" t="str">
        <f>IF($F1592="學生",VLOOKUP($H1592,系所名稱!$B$1:$D$122,3,FALSE),"非在校生")</f>
        <v>其他</v>
      </c>
      <c r="AN1592" s="74" t="str">
        <f t="shared" si="550"/>
        <v>其他系所</v>
      </c>
      <c r="AO1592" s="74" t="str">
        <f t="shared" si="551"/>
        <v>其他系所</v>
      </c>
    </row>
    <row r="1593" spans="1:41">
      <c r="A1593" s="78" t="s">
        <v>7231</v>
      </c>
      <c r="B1593" s="78" t="s">
        <v>2565</v>
      </c>
      <c r="C1593" s="78" t="s">
        <v>2566</v>
      </c>
      <c r="D1593" s="78" t="s">
        <v>38</v>
      </c>
      <c r="E1593" s="78" t="s">
        <v>2567</v>
      </c>
      <c r="F1593" s="78" t="s">
        <v>23</v>
      </c>
      <c r="G1593" s="78" t="s">
        <v>24</v>
      </c>
      <c r="H1593" s="78" t="s">
        <v>76</v>
      </c>
      <c r="I1593" s="78" t="s">
        <v>50</v>
      </c>
      <c r="J1593" s="78">
        <v>939731061</v>
      </c>
      <c r="K1593" s="78" t="s">
        <v>2568</v>
      </c>
      <c r="L1593" s="78" t="s">
        <v>28</v>
      </c>
      <c r="M1593" s="78" t="s">
        <v>29</v>
      </c>
      <c r="N1593" s="78">
        <f t="shared" si="557"/>
        <v>0</v>
      </c>
      <c r="O1593" s="78">
        <f t="shared" si="538"/>
        <v>1</v>
      </c>
      <c r="P1593" s="78" t="s">
        <v>29</v>
      </c>
      <c r="Q1593" s="78"/>
      <c r="R1593" s="78" t="s">
        <v>7227</v>
      </c>
      <c r="S1593" s="78" t="s">
        <v>7232</v>
      </c>
      <c r="T1593" s="78" t="s">
        <v>2570</v>
      </c>
      <c r="U1593" s="78">
        <v>6</v>
      </c>
      <c r="V1593" s="78" t="s">
        <v>7228</v>
      </c>
      <c r="W1593" s="78" t="s">
        <v>7195</v>
      </c>
      <c r="X1593" s="86" t="s">
        <v>7229</v>
      </c>
      <c r="Y1593" s="78">
        <v>2</v>
      </c>
      <c r="Z1593" s="78">
        <v>107</v>
      </c>
      <c r="AA1593" s="78">
        <v>1</v>
      </c>
      <c r="AB1593" s="78">
        <v>1</v>
      </c>
      <c r="AC1593" s="78">
        <v>10</v>
      </c>
      <c r="AD1593" s="78" t="s">
        <v>7233</v>
      </c>
      <c r="AE1593" s="74" t="str">
        <f t="shared" si="547"/>
        <v>r07722048洪肇偉</v>
      </c>
      <c r="AF1593" s="74">
        <f t="shared" si="548"/>
        <v>0</v>
      </c>
      <c r="AG1593" s="74">
        <f t="shared" si="556"/>
        <v>1</v>
      </c>
      <c r="AH1593" s="74">
        <f t="shared" si="566"/>
        <v>10</v>
      </c>
      <c r="AI1593" s="74">
        <f t="shared" si="567"/>
        <v>0</v>
      </c>
      <c r="AJ1593" s="74">
        <f t="shared" si="568"/>
        <v>0</v>
      </c>
      <c r="AK1593" s="74">
        <f t="shared" si="569"/>
        <v>0</v>
      </c>
      <c r="AL1593" s="73" t="str">
        <f t="shared" si="549"/>
        <v>所</v>
      </c>
      <c r="AM1593" s="73" t="str">
        <f>IF($F1593="學生",VLOOKUP($H1593,系所名稱!$B$1:$D$122,3,FALSE),"非在校生")</f>
        <v>會計</v>
      </c>
      <c r="AN1593" s="74" t="str">
        <f t="shared" si="550"/>
        <v>會計所</v>
      </c>
      <c r="AO1593" s="74" t="str">
        <f t="shared" si="551"/>
        <v>會研所</v>
      </c>
    </row>
    <row r="1594" spans="1:41">
      <c r="A1594" s="78" t="s">
        <v>7234</v>
      </c>
      <c r="B1594" s="78" t="s">
        <v>741</v>
      </c>
      <c r="C1594" s="78" t="s">
        <v>7235</v>
      </c>
      <c r="D1594" s="78" t="s">
        <v>21</v>
      </c>
      <c r="E1594" s="78" t="s">
        <v>7236</v>
      </c>
      <c r="F1594" s="78" t="s">
        <v>23</v>
      </c>
      <c r="G1594" s="78" t="s">
        <v>24</v>
      </c>
      <c r="H1594" s="78" t="s">
        <v>910</v>
      </c>
      <c r="I1594" s="78" t="s">
        <v>50</v>
      </c>
      <c r="J1594" s="78">
        <v>937071886</v>
      </c>
      <c r="K1594" s="78" t="s">
        <v>7237</v>
      </c>
      <c r="L1594" s="78" t="s">
        <v>28</v>
      </c>
      <c r="M1594" s="78" t="s">
        <v>30</v>
      </c>
      <c r="N1594" s="78">
        <f t="shared" si="557"/>
        <v>1</v>
      </c>
      <c r="O1594" s="78">
        <f t="shared" si="538"/>
        <v>0</v>
      </c>
      <c r="P1594" s="78" t="s">
        <v>7238</v>
      </c>
      <c r="Q1594" s="78"/>
      <c r="R1594" s="78" t="s">
        <v>7239</v>
      </c>
      <c r="S1594" s="78" t="s">
        <v>7240</v>
      </c>
      <c r="T1594" s="78" t="s">
        <v>7241</v>
      </c>
      <c r="U1594" s="78">
        <v>6</v>
      </c>
      <c r="V1594" s="78" t="s">
        <v>7242</v>
      </c>
      <c r="W1594" s="78" t="s">
        <v>7195</v>
      </c>
      <c r="X1594" s="86" t="s">
        <v>7243</v>
      </c>
      <c r="Y1594" s="78">
        <v>2</v>
      </c>
      <c r="Z1594" s="78">
        <v>107</v>
      </c>
      <c r="AA1594" s="78">
        <v>1</v>
      </c>
      <c r="AB1594" s="78">
        <v>1</v>
      </c>
      <c r="AC1594" s="78">
        <v>10</v>
      </c>
      <c r="AD1594" s="78" t="s">
        <v>7244</v>
      </c>
      <c r="AE1594" s="74" t="str">
        <f t="shared" si="547"/>
        <v>r06749014劉千瑜</v>
      </c>
      <c r="AF1594" s="74">
        <f t="shared" si="548"/>
        <v>1</v>
      </c>
      <c r="AG1594" s="74">
        <f t="shared" si="556"/>
        <v>0</v>
      </c>
      <c r="AH1594" s="74">
        <f t="shared" si="566"/>
        <v>0</v>
      </c>
      <c r="AI1594" s="74">
        <f t="shared" si="567"/>
        <v>1</v>
      </c>
      <c r="AJ1594" s="74">
        <f t="shared" si="568"/>
        <v>0</v>
      </c>
      <c r="AK1594" s="74">
        <f t="shared" si="569"/>
        <v>0</v>
      </c>
      <c r="AL1594" s="73" t="str">
        <f t="shared" si="549"/>
        <v>所</v>
      </c>
      <c r="AM1594" s="73" t="str">
        <f>IF($F1594="學生",VLOOKUP($H1594,系所名稱!$B$1:$D$122,3,FALSE),"非在校生")</f>
        <v>GMBA</v>
      </c>
      <c r="AN1594" s="74" t="str">
        <f t="shared" si="550"/>
        <v>GMBA</v>
      </c>
      <c r="AO1594" s="74" t="str">
        <f t="shared" si="551"/>
        <v>GMBA</v>
      </c>
    </row>
    <row r="1595" spans="1:41">
      <c r="A1595" s="78" t="s">
        <v>7245</v>
      </c>
      <c r="B1595" s="78" t="s">
        <v>7246</v>
      </c>
      <c r="C1595" s="78" t="s">
        <v>7247</v>
      </c>
      <c r="D1595" s="78" t="s">
        <v>38</v>
      </c>
      <c r="E1595" s="78" t="s">
        <v>7248</v>
      </c>
      <c r="F1595" s="78" t="s">
        <v>23</v>
      </c>
      <c r="G1595" s="78" t="s">
        <v>24</v>
      </c>
      <c r="H1595" s="78" t="s">
        <v>76</v>
      </c>
      <c r="I1595" s="78" t="s">
        <v>50</v>
      </c>
      <c r="J1595" s="78">
        <v>978028521</v>
      </c>
      <c r="K1595" s="78" t="s">
        <v>7249</v>
      </c>
      <c r="L1595" s="78" t="s">
        <v>28</v>
      </c>
      <c r="M1595" s="78" t="s">
        <v>29</v>
      </c>
      <c r="N1595" s="78">
        <f t="shared" si="557"/>
        <v>0</v>
      </c>
      <c r="O1595" s="78">
        <f t="shared" si="538"/>
        <v>1</v>
      </c>
      <c r="P1595" s="78" t="s">
        <v>29</v>
      </c>
      <c r="Q1595" s="78"/>
      <c r="R1595" s="78" t="s">
        <v>7239</v>
      </c>
      <c r="S1595" s="78" t="s">
        <v>7250</v>
      </c>
      <c r="T1595" s="78" t="s">
        <v>7251</v>
      </c>
      <c r="U1595" s="78">
        <v>6</v>
      </c>
      <c r="V1595" s="78" t="s">
        <v>7242</v>
      </c>
      <c r="W1595" s="78" t="s">
        <v>7195</v>
      </c>
      <c r="X1595" s="86" t="s">
        <v>7243</v>
      </c>
      <c r="Y1595" s="78">
        <v>2</v>
      </c>
      <c r="Z1595" s="78">
        <v>107</v>
      </c>
      <c r="AA1595" s="78">
        <v>1</v>
      </c>
      <c r="AB1595" s="78">
        <v>1</v>
      </c>
      <c r="AC1595" s="78">
        <v>10</v>
      </c>
      <c r="AD1595" s="78" t="s">
        <v>7252</v>
      </c>
      <c r="AE1595" s="74" t="str">
        <f t="shared" si="547"/>
        <v>r07722044呂明諺</v>
      </c>
      <c r="AF1595" s="74">
        <f t="shared" si="548"/>
        <v>0</v>
      </c>
      <c r="AG1595" s="74">
        <f t="shared" si="556"/>
        <v>1</v>
      </c>
      <c r="AH1595" s="74">
        <f t="shared" si="566"/>
        <v>10</v>
      </c>
      <c r="AI1595" s="74">
        <f t="shared" si="567"/>
        <v>0</v>
      </c>
      <c r="AJ1595" s="74">
        <f t="shared" si="568"/>
        <v>0</v>
      </c>
      <c r="AK1595" s="74">
        <f t="shared" si="569"/>
        <v>0</v>
      </c>
      <c r="AL1595" s="73" t="str">
        <f t="shared" si="549"/>
        <v>所</v>
      </c>
      <c r="AM1595" s="73" t="str">
        <f>IF($F1595="學生",VLOOKUP($H1595,系所名稱!$B$1:$D$122,3,FALSE),"非在校生")</f>
        <v>會計</v>
      </c>
      <c r="AN1595" s="74" t="str">
        <f t="shared" si="550"/>
        <v>會計所</v>
      </c>
      <c r="AO1595" s="74" t="str">
        <f t="shared" si="551"/>
        <v>會研所</v>
      </c>
    </row>
    <row r="1596" spans="1:41">
      <c r="A1596" s="78" t="s">
        <v>7253</v>
      </c>
      <c r="B1596" s="78" t="s">
        <v>7254</v>
      </c>
      <c r="C1596" s="78" t="s">
        <v>7255</v>
      </c>
      <c r="D1596" s="78" t="s">
        <v>38</v>
      </c>
      <c r="E1596" s="78" t="s">
        <v>7256</v>
      </c>
      <c r="F1596" s="78" t="s">
        <v>23</v>
      </c>
      <c r="G1596" s="78" t="s">
        <v>24</v>
      </c>
      <c r="H1596" s="78" t="s">
        <v>40</v>
      </c>
      <c r="I1596" s="78" t="s">
        <v>41</v>
      </c>
      <c r="J1596" s="78">
        <v>965589369</v>
      </c>
      <c r="K1596" s="78" t="s">
        <v>7257</v>
      </c>
      <c r="L1596" s="78" t="s">
        <v>28</v>
      </c>
      <c r="M1596" s="78" t="s">
        <v>30</v>
      </c>
      <c r="N1596" s="78">
        <f t="shared" si="557"/>
        <v>0</v>
      </c>
      <c r="O1596" s="78">
        <f t="shared" si="538"/>
        <v>1</v>
      </c>
      <c r="P1596" s="78" t="s">
        <v>29</v>
      </c>
      <c r="Q1596" s="78"/>
      <c r="R1596" s="78" t="s">
        <v>296</v>
      </c>
      <c r="S1596" s="78" t="s">
        <v>508</v>
      </c>
      <c r="T1596" s="78" t="s">
        <v>7258</v>
      </c>
      <c r="U1596" s="78">
        <v>6</v>
      </c>
      <c r="V1596" s="78" t="s">
        <v>721</v>
      </c>
      <c r="W1596" s="78" t="s">
        <v>7195</v>
      </c>
      <c r="X1596" s="86" t="s">
        <v>7259</v>
      </c>
      <c r="Y1596" s="78">
        <v>2</v>
      </c>
      <c r="Z1596" s="78">
        <v>107</v>
      </c>
      <c r="AA1596" s="78">
        <v>1</v>
      </c>
      <c r="AB1596" s="78">
        <v>1</v>
      </c>
      <c r="AC1596" s="78">
        <v>10</v>
      </c>
      <c r="AD1596" s="78" t="s">
        <v>7260</v>
      </c>
      <c r="AE1596" s="74" t="str">
        <f t="shared" si="547"/>
        <v>b04704077趙先平</v>
      </c>
      <c r="AF1596" s="74">
        <f t="shared" si="548"/>
        <v>0</v>
      </c>
      <c r="AG1596" s="74">
        <f t="shared" si="556"/>
        <v>1</v>
      </c>
      <c r="AH1596" s="74">
        <f t="shared" si="566"/>
        <v>10</v>
      </c>
      <c r="AI1596" s="74">
        <f t="shared" si="567"/>
        <v>0</v>
      </c>
      <c r="AJ1596" s="74">
        <f t="shared" si="568"/>
        <v>0</v>
      </c>
      <c r="AK1596" s="74">
        <f t="shared" si="569"/>
        <v>0</v>
      </c>
      <c r="AL1596" s="73" t="str">
        <f t="shared" si="549"/>
        <v>系</v>
      </c>
      <c r="AM1596" s="73" t="str">
        <f>IF($F1596="學生",VLOOKUP($H1596,系所名稱!$B$1:$D$122,3,FALSE),"非在校生")</f>
        <v>國企</v>
      </c>
      <c r="AN1596" s="74" t="str">
        <f t="shared" si="550"/>
        <v>國企系</v>
      </c>
      <c r="AO1596" s="74" t="str">
        <f t="shared" si="551"/>
        <v>國企系</v>
      </c>
    </row>
    <row r="1597" spans="1:41">
      <c r="A1597" s="78" t="s">
        <v>7261</v>
      </c>
      <c r="B1597" s="78" t="s">
        <v>7262</v>
      </c>
      <c r="C1597" s="78" t="s">
        <v>7263</v>
      </c>
      <c r="D1597" s="78" t="s">
        <v>38</v>
      </c>
      <c r="E1597" s="78" t="s">
        <v>1548</v>
      </c>
      <c r="F1597" s="78" t="s">
        <v>23</v>
      </c>
      <c r="G1597" s="78" t="s">
        <v>24</v>
      </c>
      <c r="H1597" s="78" t="s">
        <v>40</v>
      </c>
      <c r="I1597" s="78" t="s">
        <v>41</v>
      </c>
      <c r="J1597" s="78">
        <v>905767109</v>
      </c>
      <c r="K1597" s="78" t="s">
        <v>7264</v>
      </c>
      <c r="L1597" s="78" t="s">
        <v>28</v>
      </c>
      <c r="M1597" s="78" t="s">
        <v>30</v>
      </c>
      <c r="N1597" s="78">
        <f t="shared" si="557"/>
        <v>1</v>
      </c>
      <c r="O1597" s="78">
        <f t="shared" si="538"/>
        <v>0</v>
      </c>
      <c r="P1597" s="78" t="s">
        <v>7265</v>
      </c>
      <c r="Q1597" s="78"/>
      <c r="R1597" s="78" t="s">
        <v>7266</v>
      </c>
      <c r="S1597" s="78" t="s">
        <v>7267</v>
      </c>
      <c r="T1597" s="78" t="s">
        <v>7268</v>
      </c>
      <c r="U1597" s="78">
        <v>6</v>
      </c>
      <c r="V1597" s="78" t="s">
        <v>7269</v>
      </c>
      <c r="W1597" s="78" t="s">
        <v>7195</v>
      </c>
      <c r="X1597" s="86" t="s">
        <v>7270</v>
      </c>
      <c r="Y1597" s="78">
        <v>2</v>
      </c>
      <c r="Z1597" s="78">
        <v>107</v>
      </c>
      <c r="AA1597" s="78">
        <v>1</v>
      </c>
      <c r="AB1597" s="78">
        <v>1</v>
      </c>
      <c r="AC1597" s="78">
        <v>10</v>
      </c>
      <c r="AD1597" s="78" t="s">
        <v>2830</v>
      </c>
      <c r="AE1597" s="74" t="str">
        <f t="shared" si="547"/>
        <v>b06704043何子斌</v>
      </c>
      <c r="AF1597" s="74">
        <f t="shared" si="548"/>
        <v>1</v>
      </c>
      <c r="AG1597" s="74">
        <f t="shared" si="556"/>
        <v>0</v>
      </c>
      <c r="AH1597" s="74">
        <f t="shared" si="566"/>
        <v>0</v>
      </c>
      <c r="AI1597" s="74">
        <f t="shared" si="567"/>
        <v>1</v>
      </c>
      <c r="AJ1597" s="74">
        <f t="shared" si="568"/>
        <v>0</v>
      </c>
      <c r="AK1597" s="74">
        <f t="shared" si="569"/>
        <v>0</v>
      </c>
      <c r="AL1597" s="73" t="str">
        <f t="shared" si="549"/>
        <v>系</v>
      </c>
      <c r="AM1597" s="73" t="str">
        <f>IF($F1597="學生",VLOOKUP($H1597,系所名稱!$B$1:$D$122,3,FALSE),"非在校生")</f>
        <v>國企</v>
      </c>
      <c r="AN1597" s="74" t="str">
        <f t="shared" si="550"/>
        <v>國企系</v>
      </c>
      <c r="AO1597" s="74" t="str">
        <f t="shared" si="551"/>
        <v>國企系</v>
      </c>
    </row>
    <row r="1598" spans="1:41">
      <c r="A1598" s="78" t="s">
        <v>7271</v>
      </c>
      <c r="B1598" s="78" t="s">
        <v>7272</v>
      </c>
      <c r="C1598" s="78" t="s">
        <v>7273</v>
      </c>
      <c r="D1598" s="78" t="s">
        <v>21</v>
      </c>
      <c r="E1598" s="78" t="s">
        <v>7274</v>
      </c>
      <c r="F1598" s="78" t="s">
        <v>23</v>
      </c>
      <c r="G1598" s="78" t="s">
        <v>67</v>
      </c>
      <c r="H1598" s="78" t="s">
        <v>68</v>
      </c>
      <c r="I1598" s="78" t="s">
        <v>41</v>
      </c>
      <c r="J1598" s="78">
        <v>903509930</v>
      </c>
      <c r="K1598" s="78" t="s">
        <v>7275</v>
      </c>
      <c r="L1598" s="78" t="s">
        <v>28</v>
      </c>
      <c r="M1598" s="78" t="s">
        <v>30</v>
      </c>
      <c r="N1598" s="78">
        <f t="shared" si="557"/>
        <v>1</v>
      </c>
      <c r="O1598" s="78">
        <f t="shared" si="538"/>
        <v>0</v>
      </c>
      <c r="P1598" s="78" t="s">
        <v>7276</v>
      </c>
      <c r="Q1598" s="78"/>
      <c r="R1598" s="78" t="s">
        <v>7266</v>
      </c>
      <c r="S1598" s="78" t="s">
        <v>7277</v>
      </c>
      <c r="T1598" s="78" t="s">
        <v>7278</v>
      </c>
      <c r="U1598" s="78">
        <v>6</v>
      </c>
      <c r="V1598" s="78" t="s">
        <v>7269</v>
      </c>
      <c r="W1598" s="78" t="s">
        <v>7195</v>
      </c>
      <c r="X1598" s="86" t="s">
        <v>7270</v>
      </c>
      <c r="Y1598" s="78">
        <v>2</v>
      </c>
      <c r="Z1598" s="78">
        <v>107</v>
      </c>
      <c r="AA1598" s="78">
        <v>1</v>
      </c>
      <c r="AB1598" s="78">
        <v>1</v>
      </c>
      <c r="AC1598" s="78">
        <v>10</v>
      </c>
      <c r="AD1598" s="78" t="s">
        <v>7279</v>
      </c>
      <c r="AE1598" s="74" t="str">
        <f t="shared" si="547"/>
        <v>b04106025徐若華</v>
      </c>
      <c r="AF1598" s="74">
        <f t="shared" si="548"/>
        <v>1</v>
      </c>
      <c r="AG1598" s="74">
        <f t="shared" si="556"/>
        <v>0</v>
      </c>
      <c r="AH1598" s="74">
        <f t="shared" si="566"/>
        <v>0</v>
      </c>
      <c r="AI1598" s="74">
        <f t="shared" si="567"/>
        <v>1</v>
      </c>
      <c r="AJ1598" s="74">
        <f t="shared" si="568"/>
        <v>0</v>
      </c>
      <c r="AK1598" s="74">
        <f t="shared" si="569"/>
        <v>0</v>
      </c>
      <c r="AL1598" s="73" t="str">
        <f t="shared" si="549"/>
        <v>系</v>
      </c>
      <c r="AM1598" s="73" t="str">
        <f>IF($F1598="學生",VLOOKUP($H1598,系所名稱!$B$1:$D$122,3,FALSE),"非在校生")</f>
        <v>其他</v>
      </c>
      <c r="AN1598" s="74" t="str">
        <f t="shared" si="550"/>
        <v>其他系所</v>
      </c>
      <c r="AO1598" s="74" t="str">
        <f t="shared" si="551"/>
        <v>其他系所</v>
      </c>
    </row>
    <row r="1599" spans="1:41">
      <c r="A1599" s="78" t="s">
        <v>7280</v>
      </c>
      <c r="B1599" s="78" t="s">
        <v>7281</v>
      </c>
      <c r="C1599" s="78" t="s">
        <v>7282</v>
      </c>
      <c r="D1599" s="78" t="s">
        <v>21</v>
      </c>
      <c r="E1599" s="78" t="s">
        <v>7283</v>
      </c>
      <c r="F1599" s="78" t="s">
        <v>23</v>
      </c>
      <c r="G1599" s="78" t="s">
        <v>24</v>
      </c>
      <c r="H1599" s="78" t="s">
        <v>40</v>
      </c>
      <c r="I1599" s="78" t="s">
        <v>41</v>
      </c>
      <c r="J1599" s="78">
        <v>956251719</v>
      </c>
      <c r="K1599" s="78" t="s">
        <v>7284</v>
      </c>
      <c r="L1599" s="78" t="s">
        <v>28</v>
      </c>
      <c r="M1599" s="78" t="s">
        <v>30</v>
      </c>
      <c r="N1599" s="78">
        <f t="shared" si="557"/>
        <v>0</v>
      </c>
      <c r="O1599" s="78">
        <f t="shared" si="538"/>
        <v>1</v>
      </c>
      <c r="P1599" s="78" t="s">
        <v>29</v>
      </c>
      <c r="Q1599" s="78"/>
      <c r="R1599" s="78" t="s">
        <v>7285</v>
      </c>
      <c r="S1599" s="78" t="s">
        <v>7286</v>
      </c>
      <c r="T1599" s="78" t="s">
        <v>7287</v>
      </c>
      <c r="U1599" s="78">
        <v>6</v>
      </c>
      <c r="V1599" s="78" t="s">
        <v>7288</v>
      </c>
      <c r="W1599" s="78" t="s">
        <v>7195</v>
      </c>
      <c r="X1599" s="86" t="s">
        <v>7289</v>
      </c>
      <c r="Y1599" s="78">
        <v>2</v>
      </c>
      <c r="Z1599" s="78">
        <v>107</v>
      </c>
      <c r="AA1599" s="78">
        <v>1</v>
      </c>
      <c r="AB1599" s="78">
        <v>1</v>
      </c>
      <c r="AC1599" s="78">
        <v>10</v>
      </c>
      <c r="AD1599" s="78" t="s">
        <v>7290</v>
      </c>
      <c r="AE1599" s="74" t="str">
        <f t="shared" si="547"/>
        <v>b04704087簡毓萱</v>
      </c>
      <c r="AF1599" s="74">
        <f t="shared" si="548"/>
        <v>0</v>
      </c>
      <c r="AG1599" s="74">
        <f t="shared" si="556"/>
        <v>1</v>
      </c>
      <c r="AH1599" s="74">
        <f t="shared" si="566"/>
        <v>10</v>
      </c>
      <c r="AI1599" s="74">
        <f t="shared" si="567"/>
        <v>0</v>
      </c>
      <c r="AJ1599" s="74">
        <f t="shared" si="568"/>
        <v>0</v>
      </c>
      <c r="AK1599" s="74">
        <f t="shared" si="569"/>
        <v>0</v>
      </c>
      <c r="AL1599" s="73" t="str">
        <f t="shared" si="549"/>
        <v>系</v>
      </c>
      <c r="AM1599" s="73" t="str">
        <f>IF($F1599="學生",VLOOKUP($H1599,系所名稱!$B$1:$D$122,3,FALSE),"非在校生")</f>
        <v>國企</v>
      </c>
      <c r="AN1599" s="74" t="str">
        <f t="shared" si="550"/>
        <v>國企系</v>
      </c>
      <c r="AO1599" s="74" t="str">
        <f t="shared" si="551"/>
        <v>國企系</v>
      </c>
    </row>
    <row r="1600" spans="1:41">
      <c r="A1600" s="78" t="s">
        <v>7291</v>
      </c>
      <c r="B1600" s="78" t="s">
        <v>3297</v>
      </c>
      <c r="C1600" s="78" t="s">
        <v>3298</v>
      </c>
      <c r="D1600" s="78" t="s">
        <v>38</v>
      </c>
      <c r="E1600" s="78" t="s">
        <v>1337</v>
      </c>
      <c r="F1600" s="78" t="s">
        <v>23</v>
      </c>
      <c r="G1600" s="78" t="s">
        <v>24</v>
      </c>
      <c r="H1600" s="78" t="s">
        <v>257</v>
      </c>
      <c r="I1600" s="78" t="s">
        <v>41</v>
      </c>
      <c r="J1600" s="78">
        <v>911584022</v>
      </c>
      <c r="K1600" s="78"/>
      <c r="L1600" s="78" t="s">
        <v>28</v>
      </c>
      <c r="M1600" s="78" t="s">
        <v>29</v>
      </c>
      <c r="N1600" s="78">
        <f t="shared" si="557"/>
        <v>0</v>
      </c>
      <c r="O1600" s="78">
        <f t="shared" si="538"/>
        <v>0</v>
      </c>
      <c r="P1600" s="78" t="s">
        <v>29</v>
      </c>
      <c r="Q1600" s="78"/>
      <c r="R1600" s="78" t="s">
        <v>1045</v>
      </c>
      <c r="S1600" s="78"/>
      <c r="T1600" s="78" t="s">
        <v>3301</v>
      </c>
      <c r="U1600" s="78">
        <v>6</v>
      </c>
      <c r="V1600" s="78" t="s">
        <v>7288</v>
      </c>
      <c r="W1600" s="78" t="s">
        <v>7195</v>
      </c>
      <c r="X1600" s="86" t="s">
        <v>7289</v>
      </c>
      <c r="Y1600" s="78">
        <v>2</v>
      </c>
      <c r="Z1600" s="78">
        <v>107</v>
      </c>
      <c r="AA1600" s="78">
        <v>1</v>
      </c>
      <c r="AB1600" s="78">
        <v>1</v>
      </c>
      <c r="AC1600" s="78">
        <v>10</v>
      </c>
      <c r="AD1600" s="78"/>
      <c r="AE1600" s="74" t="str">
        <f t="shared" si="547"/>
        <v>b04703065李  維</v>
      </c>
      <c r="AF1600" s="74">
        <f t="shared" si="548"/>
        <v>0</v>
      </c>
      <c r="AG1600" s="74">
        <f t="shared" si="556"/>
        <v>0</v>
      </c>
      <c r="AH1600" s="74">
        <f t="shared" si="566"/>
        <v>0</v>
      </c>
      <c r="AI1600" s="74">
        <f t="shared" si="567"/>
        <v>0</v>
      </c>
      <c r="AJ1600" s="74">
        <f t="shared" si="568"/>
        <v>1</v>
      </c>
      <c r="AK1600" s="74">
        <f t="shared" si="569"/>
        <v>0</v>
      </c>
      <c r="AL1600" s="73" t="str">
        <f t="shared" si="549"/>
        <v>系</v>
      </c>
      <c r="AM1600" s="73" t="str">
        <f>IF($F1600="學生",VLOOKUP($H1600,系所名稱!$B$1:$D$122,3,FALSE),"非在校生")</f>
        <v>財金</v>
      </c>
      <c r="AN1600" s="74" t="str">
        <f t="shared" si="550"/>
        <v>財金系</v>
      </c>
      <c r="AO1600" s="74" t="str">
        <f t="shared" si="551"/>
        <v>財金系</v>
      </c>
    </row>
    <row r="1601" spans="1:55">
      <c r="A1601" s="78" t="s">
        <v>7291</v>
      </c>
      <c r="B1601" s="78" t="s">
        <v>2712</v>
      </c>
      <c r="C1601" s="78" t="s">
        <v>2713</v>
      </c>
      <c r="D1601" s="78" t="s">
        <v>38</v>
      </c>
      <c r="E1601" s="78" t="s">
        <v>2714</v>
      </c>
      <c r="F1601" s="78" t="s">
        <v>23</v>
      </c>
      <c r="G1601" s="78" t="s">
        <v>24</v>
      </c>
      <c r="H1601" s="78" t="s">
        <v>76</v>
      </c>
      <c r="I1601" s="78" t="s">
        <v>50</v>
      </c>
      <c r="J1601" s="78">
        <v>925167707</v>
      </c>
      <c r="K1601" s="78" t="s">
        <v>2715</v>
      </c>
      <c r="L1601" s="78" t="s">
        <v>28</v>
      </c>
      <c r="M1601" s="78" t="s">
        <v>29</v>
      </c>
      <c r="N1601" s="78">
        <f t="shared" si="557"/>
        <v>0</v>
      </c>
      <c r="O1601" s="78">
        <f t="shared" si="538"/>
        <v>0</v>
      </c>
      <c r="P1601" s="78" t="s">
        <v>29</v>
      </c>
      <c r="Q1601" s="78"/>
      <c r="R1601" s="78" t="s">
        <v>1045</v>
      </c>
      <c r="S1601" s="78"/>
      <c r="T1601" s="78" t="s">
        <v>2716</v>
      </c>
      <c r="U1601" s="78">
        <v>6</v>
      </c>
      <c r="V1601" s="78" t="s">
        <v>7288</v>
      </c>
      <c r="W1601" s="78" t="s">
        <v>7195</v>
      </c>
      <c r="X1601" s="86" t="s">
        <v>7289</v>
      </c>
      <c r="Y1601" s="78">
        <v>2</v>
      </c>
      <c r="Z1601" s="78">
        <v>107</v>
      </c>
      <c r="AA1601" s="78">
        <v>1</v>
      </c>
      <c r="AB1601" s="78">
        <v>1</v>
      </c>
      <c r="AC1601" s="78">
        <v>10</v>
      </c>
      <c r="AD1601" s="78"/>
      <c r="AE1601" s="74" t="str">
        <f t="shared" si="547"/>
        <v>r07722037白宇翔</v>
      </c>
      <c r="AF1601" s="74">
        <f t="shared" si="548"/>
        <v>0</v>
      </c>
      <c r="AG1601" s="74">
        <f t="shared" si="556"/>
        <v>0</v>
      </c>
      <c r="AH1601" s="74">
        <f t="shared" si="566"/>
        <v>0</v>
      </c>
      <c r="AI1601" s="74">
        <f t="shared" si="567"/>
        <v>0</v>
      </c>
      <c r="AJ1601" s="74">
        <f t="shared" si="568"/>
        <v>1</v>
      </c>
      <c r="AK1601" s="74">
        <f t="shared" si="569"/>
        <v>0</v>
      </c>
      <c r="AL1601" s="73" t="str">
        <f t="shared" si="549"/>
        <v>所</v>
      </c>
      <c r="AM1601" s="73" t="str">
        <f>IF($F1601="學生",VLOOKUP($H1601,系所名稱!$B$1:$D$122,3,FALSE),"非在校生")</f>
        <v>會計</v>
      </c>
      <c r="AN1601" s="74" t="str">
        <f t="shared" si="550"/>
        <v>會計所</v>
      </c>
      <c r="AO1601" s="74" t="str">
        <f t="shared" si="551"/>
        <v>會研所</v>
      </c>
    </row>
    <row r="1602" spans="1:55">
      <c r="A1602" s="78" t="s">
        <v>7291</v>
      </c>
      <c r="B1602" s="78" t="s">
        <v>6651</v>
      </c>
      <c r="C1602" s="78" t="s">
        <v>6652</v>
      </c>
      <c r="D1602" s="78" t="s">
        <v>38</v>
      </c>
      <c r="E1602" s="78" t="s">
        <v>6653</v>
      </c>
      <c r="F1602" s="78" t="s">
        <v>23</v>
      </c>
      <c r="G1602" s="78" t="s">
        <v>24</v>
      </c>
      <c r="H1602" s="78" t="s">
        <v>76</v>
      </c>
      <c r="I1602" s="78" t="s">
        <v>41</v>
      </c>
      <c r="J1602" s="78">
        <v>965649803</v>
      </c>
      <c r="K1602" s="78"/>
      <c r="L1602" s="78" t="s">
        <v>28</v>
      </c>
      <c r="M1602" s="78" t="s">
        <v>29</v>
      </c>
      <c r="N1602" s="78">
        <f t="shared" si="557"/>
        <v>0</v>
      </c>
      <c r="O1602" s="78">
        <f t="shared" si="538"/>
        <v>0</v>
      </c>
      <c r="P1602" s="78" t="s">
        <v>29</v>
      </c>
      <c r="Q1602" s="78"/>
      <c r="R1602" s="78" t="s">
        <v>1045</v>
      </c>
      <c r="S1602" s="78"/>
      <c r="T1602" s="78" t="s">
        <v>6656</v>
      </c>
      <c r="U1602" s="78">
        <v>6</v>
      </c>
      <c r="V1602" s="78" t="s">
        <v>7288</v>
      </c>
      <c r="W1602" s="78" t="s">
        <v>7195</v>
      </c>
      <c r="X1602" s="86" t="s">
        <v>7289</v>
      </c>
      <c r="Y1602" s="78">
        <v>2</v>
      </c>
      <c r="Z1602" s="78">
        <v>107</v>
      </c>
      <c r="AA1602" s="78">
        <v>1</v>
      </c>
      <c r="AB1602" s="78">
        <v>1</v>
      </c>
      <c r="AC1602" s="78">
        <v>10</v>
      </c>
      <c r="AD1602" s="78"/>
      <c r="AE1602" s="74" t="str">
        <f t="shared" si="547"/>
        <v>b04702032胡保翔</v>
      </c>
      <c r="AF1602" s="74">
        <f t="shared" si="548"/>
        <v>0</v>
      </c>
      <c r="AG1602" s="74">
        <f t="shared" si="556"/>
        <v>0</v>
      </c>
      <c r="AH1602" s="74">
        <f t="shared" si="566"/>
        <v>0</v>
      </c>
      <c r="AI1602" s="74">
        <f t="shared" si="567"/>
        <v>0</v>
      </c>
      <c r="AJ1602" s="74">
        <f t="shared" si="568"/>
        <v>1</v>
      </c>
      <c r="AK1602" s="74">
        <f t="shared" si="569"/>
        <v>0</v>
      </c>
      <c r="AL1602" s="73" t="str">
        <f t="shared" si="549"/>
        <v>系</v>
      </c>
      <c r="AM1602" s="73" t="str">
        <f>IF($F1602="學生",VLOOKUP($H1602,系所名稱!$B$1:$D$122,3,FALSE),"非在校生")</f>
        <v>會計</v>
      </c>
      <c r="AN1602" s="74" t="str">
        <f t="shared" si="550"/>
        <v>會計系</v>
      </c>
      <c r="AO1602" s="74" t="str">
        <f t="shared" si="551"/>
        <v>會計系</v>
      </c>
    </row>
    <row r="1603" spans="1:55">
      <c r="A1603" s="78" t="s">
        <v>7292</v>
      </c>
      <c r="B1603" s="78" t="s">
        <v>7173</v>
      </c>
      <c r="C1603" s="78" t="s">
        <v>7174</v>
      </c>
      <c r="D1603" s="78" t="s">
        <v>21</v>
      </c>
      <c r="E1603" s="78" t="s">
        <v>7175</v>
      </c>
      <c r="F1603" s="78" t="s">
        <v>23</v>
      </c>
      <c r="G1603" s="78" t="s">
        <v>24</v>
      </c>
      <c r="H1603" s="78" t="s">
        <v>76</v>
      </c>
      <c r="I1603" s="78" t="s">
        <v>41</v>
      </c>
      <c r="J1603" s="78">
        <v>920460729</v>
      </c>
      <c r="K1603" s="78" t="s">
        <v>7176</v>
      </c>
      <c r="L1603" s="78" t="s">
        <v>28</v>
      </c>
      <c r="M1603" s="78" t="s">
        <v>29</v>
      </c>
      <c r="N1603" s="78">
        <f t="shared" si="557"/>
        <v>0</v>
      </c>
      <c r="O1603" s="78">
        <f t="shared" si="538"/>
        <v>0</v>
      </c>
      <c r="P1603" s="78" t="s">
        <v>29</v>
      </c>
      <c r="Q1603" s="78"/>
      <c r="R1603" s="78" t="s">
        <v>1045</v>
      </c>
      <c r="S1603" s="78"/>
      <c r="T1603" s="78" t="s">
        <v>7177</v>
      </c>
      <c r="U1603" s="78">
        <v>6</v>
      </c>
      <c r="V1603" s="78" t="s">
        <v>7288</v>
      </c>
      <c r="W1603" s="78" t="s">
        <v>7195</v>
      </c>
      <c r="X1603" s="86" t="s">
        <v>7289</v>
      </c>
      <c r="Y1603" s="78">
        <v>2</v>
      </c>
      <c r="Z1603" s="78">
        <v>107</v>
      </c>
      <c r="AA1603" s="78">
        <v>1</v>
      </c>
      <c r="AB1603" s="78">
        <v>1</v>
      </c>
      <c r="AC1603" s="78">
        <v>10</v>
      </c>
      <c r="AD1603" s="78"/>
      <c r="AE1603" s="74" t="str">
        <f t="shared" si="547"/>
        <v>b06702007呂  俐</v>
      </c>
      <c r="AF1603" s="74">
        <f t="shared" si="548"/>
        <v>0</v>
      </c>
      <c r="AG1603" s="74">
        <f t="shared" si="556"/>
        <v>0</v>
      </c>
      <c r="AH1603" s="74">
        <f t="shared" si="566"/>
        <v>0</v>
      </c>
      <c r="AI1603" s="74">
        <f t="shared" si="567"/>
        <v>0</v>
      </c>
      <c r="AJ1603" s="74">
        <f t="shared" si="568"/>
        <v>1</v>
      </c>
      <c r="AK1603" s="74">
        <f t="shared" si="569"/>
        <v>0</v>
      </c>
      <c r="AL1603" s="73" t="str">
        <f t="shared" si="549"/>
        <v>系</v>
      </c>
      <c r="AM1603" s="73" t="str">
        <f>IF($F1603="學生",VLOOKUP($H1603,系所名稱!$B$1:$D$122,3,FALSE),"非在校生")</f>
        <v>會計</v>
      </c>
      <c r="AN1603" s="74" t="str">
        <f t="shared" si="550"/>
        <v>會計系</v>
      </c>
      <c r="AO1603" s="74" t="str">
        <f t="shared" si="551"/>
        <v>會計系</v>
      </c>
    </row>
    <row r="1604" spans="1:55">
      <c r="P1604" s="78" t="s">
        <v>29</v>
      </c>
      <c r="Q1604" s="78"/>
      <c r="R1604" s="78" t="s">
        <v>1045</v>
      </c>
      <c r="T1604" t="s">
        <v>7299</v>
      </c>
      <c r="U1604" s="78">
        <v>6</v>
      </c>
      <c r="V1604" s="78" t="s">
        <v>7224</v>
      </c>
      <c r="W1604" s="78" t="s">
        <v>7195</v>
      </c>
      <c r="X1604" s="86" t="s">
        <v>7259</v>
      </c>
      <c r="Y1604" s="78">
        <v>2</v>
      </c>
      <c r="Z1604" s="78">
        <v>107</v>
      </c>
      <c r="AA1604" s="78">
        <v>1</v>
      </c>
      <c r="AB1604" s="78">
        <v>1</v>
      </c>
      <c r="AC1604" s="78">
        <v>10</v>
      </c>
      <c r="AD1604" s="78"/>
      <c r="AE1604" s="74" t="str">
        <f t="shared" si="547"/>
        <v>其他</v>
      </c>
      <c r="AF1604" s="74">
        <f t="shared" si="548"/>
        <v>0</v>
      </c>
      <c r="AG1604" s="74">
        <f t="shared" si="556"/>
        <v>0</v>
      </c>
      <c r="AH1604" s="74">
        <f t="shared" ref="AH1604:AH1607" si="570">IF(R1604="志工",AC1604*2,IF(AG1604=1,AC1604,0))</f>
        <v>0</v>
      </c>
      <c r="AI1604" s="74">
        <f t="shared" ref="AI1604:AI1607" si="571">IF(AB1604=1,IF(AF1604=1,1,0),0)</f>
        <v>0</v>
      </c>
      <c r="AJ1604" s="74">
        <f t="shared" ref="AJ1604:AJ1607" si="572">IF(R1604="現場報名",1,0)</f>
        <v>1</v>
      </c>
      <c r="AK1604" s="74">
        <f t="shared" ref="AK1604:AK1607" si="573">IF(R1604="志工",1,0)</f>
        <v>0</v>
      </c>
      <c r="AL1604" s="73" t="str">
        <f t="shared" si="549"/>
        <v>其他</v>
      </c>
      <c r="AM1604" s="73" t="str">
        <f>IF($F1604="學生",VLOOKUP($H1604,系所名稱!$B$1:$D$122,3,FALSE),"非在校生")</f>
        <v>非在校生</v>
      </c>
      <c r="AN1604" s="74" t="str">
        <f t="shared" si="550"/>
        <v>其他</v>
      </c>
      <c r="AO1604" s="74" t="str">
        <f t="shared" si="551"/>
        <v>其他</v>
      </c>
    </row>
    <row r="1605" spans="1:55">
      <c r="P1605" s="78" t="s">
        <v>29</v>
      </c>
      <c r="Q1605" s="78"/>
      <c r="R1605" s="78" t="s">
        <v>1045</v>
      </c>
      <c r="S1605" s="78"/>
      <c r="T1605" s="78" t="s">
        <v>7299</v>
      </c>
      <c r="U1605" s="78">
        <v>6</v>
      </c>
      <c r="V1605" s="78" t="s">
        <v>7224</v>
      </c>
      <c r="W1605" s="78" t="s">
        <v>7195</v>
      </c>
      <c r="X1605" s="86" t="s">
        <v>7259</v>
      </c>
      <c r="Y1605" s="78">
        <v>2</v>
      </c>
      <c r="Z1605" s="78">
        <v>107</v>
      </c>
      <c r="AA1605" s="78">
        <v>1</v>
      </c>
      <c r="AB1605" s="78">
        <v>1</v>
      </c>
      <c r="AC1605" s="78">
        <v>10</v>
      </c>
      <c r="AD1605" s="78"/>
      <c r="AE1605" s="74" t="str">
        <f t="shared" si="547"/>
        <v>其他</v>
      </c>
      <c r="AF1605" s="74">
        <f t="shared" si="548"/>
        <v>0</v>
      </c>
      <c r="AG1605" s="74">
        <f t="shared" si="556"/>
        <v>0</v>
      </c>
      <c r="AH1605" s="74">
        <f t="shared" si="570"/>
        <v>0</v>
      </c>
      <c r="AI1605" s="74">
        <f t="shared" si="571"/>
        <v>0</v>
      </c>
      <c r="AJ1605" s="74">
        <f t="shared" si="572"/>
        <v>1</v>
      </c>
      <c r="AK1605" s="74">
        <f t="shared" si="573"/>
        <v>0</v>
      </c>
      <c r="AL1605" s="73" t="str">
        <f t="shared" si="549"/>
        <v>其他</v>
      </c>
      <c r="AM1605" s="73" t="str">
        <f>IF($F1605="學生",VLOOKUP($H1605,系所名稱!$B$1:$D$122,3,FALSE),"非在校生")</f>
        <v>非在校生</v>
      </c>
      <c r="AN1605" s="74" t="str">
        <f t="shared" si="550"/>
        <v>其他</v>
      </c>
      <c r="AO1605" s="74" t="str">
        <f t="shared" si="551"/>
        <v>其他</v>
      </c>
    </row>
    <row r="1606" spans="1:55" s="78" customFormat="1">
      <c r="P1606" s="78" t="s">
        <v>29</v>
      </c>
      <c r="R1606" s="78" t="s">
        <v>1045</v>
      </c>
      <c r="T1606" s="78" t="s">
        <v>917</v>
      </c>
      <c r="U1606" s="78">
        <v>6</v>
      </c>
      <c r="V1606" s="78" t="s">
        <v>3310</v>
      </c>
      <c r="W1606" s="78" t="s">
        <v>7195</v>
      </c>
      <c r="X1606" s="86" t="s">
        <v>7229</v>
      </c>
      <c r="Y1606" s="78">
        <v>2</v>
      </c>
      <c r="Z1606" s="78">
        <v>107</v>
      </c>
      <c r="AA1606" s="78">
        <v>1</v>
      </c>
      <c r="AB1606" s="78">
        <v>1</v>
      </c>
      <c r="AC1606" s="78">
        <v>10</v>
      </c>
      <c r="AE1606" s="74" t="str">
        <f t="shared" si="547"/>
        <v>其他</v>
      </c>
      <c r="AF1606" s="74">
        <f t="shared" si="548"/>
        <v>0</v>
      </c>
      <c r="AG1606" s="74">
        <f t="shared" si="556"/>
        <v>0</v>
      </c>
      <c r="AH1606" s="74">
        <f t="shared" ref="AH1606" si="574">IF(R1606="志工",AC1606*2,IF(AG1606=1,AC1606,0))</f>
        <v>0</v>
      </c>
      <c r="AI1606" s="74">
        <f t="shared" ref="AI1606" si="575">IF(AB1606=1,IF(AF1606=1,1,0),0)</f>
        <v>0</v>
      </c>
      <c r="AJ1606" s="74">
        <f t="shared" ref="AJ1606" si="576">IF(R1606="現場報名",1,0)</f>
        <v>1</v>
      </c>
      <c r="AK1606" s="74">
        <f t="shared" ref="AK1606" si="577">IF(R1606="志工",1,0)</f>
        <v>0</v>
      </c>
      <c r="AL1606" s="73" t="str">
        <f t="shared" si="549"/>
        <v>其他</v>
      </c>
      <c r="AM1606" s="73" t="str">
        <f>IF($F1606="學生",VLOOKUP($H1606,系所名稱!$B$1:$D$122,3,FALSE),"非在校生")</f>
        <v>非在校生</v>
      </c>
      <c r="AN1606" s="74" t="str">
        <f t="shared" si="550"/>
        <v>其他</v>
      </c>
      <c r="AO1606" s="74" t="str">
        <f t="shared" si="551"/>
        <v>其他</v>
      </c>
      <c r="AR1606" s="3"/>
    </row>
    <row r="1607" spans="1:55" s="78" customFormat="1">
      <c r="U1607" s="78">
        <v>6</v>
      </c>
      <c r="V1607" s="78" t="s">
        <v>5002</v>
      </c>
      <c r="W1607" s="78" t="s">
        <v>6682</v>
      </c>
      <c r="X1607" s="25" t="s">
        <v>7350</v>
      </c>
      <c r="Y1607" s="78">
        <v>2</v>
      </c>
      <c r="Z1607" s="78">
        <v>10</v>
      </c>
      <c r="AA1607" s="78">
        <v>1</v>
      </c>
      <c r="AB1607" s="78">
        <v>107</v>
      </c>
      <c r="AC1607" s="78">
        <v>10</v>
      </c>
      <c r="AD1607" s="78" t="s">
        <v>30</v>
      </c>
      <c r="AE1607" s="74" t="str">
        <f t="shared" si="547"/>
        <v/>
      </c>
      <c r="AF1607" s="74">
        <f t="shared" si="548"/>
        <v>0</v>
      </c>
      <c r="AG1607" s="74">
        <f t="shared" si="556"/>
        <v>0</v>
      </c>
      <c r="AH1607" s="74">
        <f t="shared" si="570"/>
        <v>0</v>
      </c>
      <c r="AI1607" s="74">
        <f t="shared" si="571"/>
        <v>0</v>
      </c>
      <c r="AJ1607" s="74">
        <f t="shared" si="572"/>
        <v>0</v>
      </c>
      <c r="AK1607" s="74">
        <f t="shared" si="573"/>
        <v>0</v>
      </c>
      <c r="AL1607" s="73" t="str">
        <f t="shared" si="549"/>
        <v>其他</v>
      </c>
      <c r="AM1607" s="73" t="str">
        <f>IF($F1607="學生",VLOOKUP($H1607,系所名稱!$B$1:$D$122,3,FALSE),"非在校生")</f>
        <v>非在校生</v>
      </c>
      <c r="AN1607" s="74" t="str">
        <f t="shared" si="550"/>
        <v>其他</v>
      </c>
      <c r="AO1607" s="74" t="str">
        <f t="shared" si="551"/>
        <v>其他</v>
      </c>
      <c r="AP1607" s="6"/>
      <c r="AQ1607" s="6"/>
      <c r="AR1607" s="19"/>
      <c r="AT1607" s="24"/>
      <c r="AU1607" s="25"/>
      <c r="AW1607" s="8"/>
      <c r="AX1607" s="8"/>
      <c r="AY1607" s="8"/>
      <c r="AZ1607" s="6"/>
      <c r="BA1607" s="6"/>
      <c r="BB1607" s="6"/>
      <c r="BC1607" s="6"/>
    </row>
    <row r="1608" spans="1:55" s="78" customFormat="1">
      <c r="U1608" s="78">
        <v>6</v>
      </c>
      <c r="V1608" s="78" t="s">
        <v>5002</v>
      </c>
      <c r="W1608" s="78" t="s">
        <v>6682</v>
      </c>
      <c r="X1608" s="26" t="s">
        <v>7353</v>
      </c>
      <c r="Y1608" s="78">
        <v>2</v>
      </c>
      <c r="Z1608" s="78">
        <v>10</v>
      </c>
      <c r="AA1608" s="78">
        <v>1</v>
      </c>
      <c r="AB1608" s="78">
        <v>107</v>
      </c>
      <c r="AC1608" s="78">
        <v>10</v>
      </c>
      <c r="AD1608" s="78" t="s">
        <v>30</v>
      </c>
      <c r="AE1608" s="74" t="str">
        <f t="shared" si="547"/>
        <v/>
      </c>
      <c r="AF1608" s="74">
        <f t="shared" si="548"/>
        <v>0</v>
      </c>
      <c r="AG1608" s="74">
        <f t="shared" si="556"/>
        <v>0</v>
      </c>
      <c r="AH1608" s="74">
        <f t="shared" ref="AH1608:AH1610" si="578">IF(R1608="志工",AC1608*2,IF(AG1608=1,AC1608,0))</f>
        <v>0</v>
      </c>
      <c r="AI1608" s="74">
        <f t="shared" ref="AI1608:AI1610" si="579">IF(AB1608=1,IF(AF1608=1,1,0),0)</f>
        <v>0</v>
      </c>
      <c r="AJ1608" s="74">
        <f t="shared" ref="AJ1608:AJ1610" si="580">IF(R1608="現場報名",1,0)</f>
        <v>0</v>
      </c>
      <c r="AK1608" s="74">
        <f t="shared" ref="AK1608:AK1610" si="581">IF(R1608="志工",1,0)</f>
        <v>0</v>
      </c>
      <c r="AL1608" s="73" t="str">
        <f t="shared" si="549"/>
        <v>其他</v>
      </c>
      <c r="AM1608" s="73" t="str">
        <f>IF($F1608="學生",VLOOKUP($H1608,系所名稱!$B$1:$D$122,3,FALSE),"非在校生")</f>
        <v>非在校生</v>
      </c>
      <c r="AN1608" s="74" t="str">
        <f t="shared" si="550"/>
        <v>其他</v>
      </c>
      <c r="AO1608" s="74" t="str">
        <f t="shared" si="551"/>
        <v>其他</v>
      </c>
      <c r="AP1608" s="6"/>
      <c r="AQ1608" s="6"/>
      <c r="AR1608" s="19"/>
      <c r="AT1608" s="24"/>
      <c r="AU1608" s="25"/>
      <c r="AW1608" s="8"/>
      <c r="AX1608" s="8"/>
      <c r="AY1608" s="8"/>
      <c r="AZ1608" s="6"/>
      <c r="BA1608" s="6"/>
      <c r="BB1608" s="6"/>
      <c r="BC1608" s="6"/>
    </row>
    <row r="1609" spans="1:55" s="78" customFormat="1">
      <c r="U1609" s="78">
        <v>6</v>
      </c>
      <c r="V1609" s="78" t="s">
        <v>5002</v>
      </c>
      <c r="W1609" s="78" t="s">
        <v>6682</v>
      </c>
      <c r="X1609" s="26" t="s">
        <v>7355</v>
      </c>
      <c r="Y1609" s="78">
        <v>2</v>
      </c>
      <c r="Z1609" s="78">
        <v>10</v>
      </c>
      <c r="AA1609" s="78">
        <v>1</v>
      </c>
      <c r="AB1609" s="78">
        <v>107</v>
      </c>
      <c r="AC1609" s="78">
        <v>10</v>
      </c>
      <c r="AD1609" s="78" t="s">
        <v>30</v>
      </c>
      <c r="AE1609" s="74" t="str">
        <f t="shared" si="547"/>
        <v/>
      </c>
      <c r="AF1609" s="74">
        <f t="shared" si="548"/>
        <v>0</v>
      </c>
      <c r="AG1609" s="74">
        <f t="shared" si="556"/>
        <v>0</v>
      </c>
      <c r="AH1609" s="74">
        <f t="shared" si="578"/>
        <v>0</v>
      </c>
      <c r="AI1609" s="74">
        <f t="shared" si="579"/>
        <v>0</v>
      </c>
      <c r="AJ1609" s="74">
        <f t="shared" si="580"/>
        <v>0</v>
      </c>
      <c r="AK1609" s="74">
        <f t="shared" si="581"/>
        <v>0</v>
      </c>
      <c r="AL1609" s="73" t="str">
        <f t="shared" si="549"/>
        <v>其他</v>
      </c>
      <c r="AM1609" s="73" t="str">
        <f>IF($F1609="學生",VLOOKUP($H1609,系所名稱!$B$1:$D$122,3,FALSE),"非在校生")</f>
        <v>非在校生</v>
      </c>
      <c r="AN1609" s="74" t="str">
        <f t="shared" si="550"/>
        <v>其他</v>
      </c>
      <c r="AO1609" s="74" t="str">
        <f t="shared" si="551"/>
        <v>其他</v>
      </c>
      <c r="AP1609" s="6"/>
      <c r="AQ1609" s="6"/>
      <c r="AR1609" s="19"/>
      <c r="AT1609" s="24"/>
      <c r="AU1609" s="25"/>
      <c r="AW1609" s="8"/>
      <c r="AX1609" s="8"/>
      <c r="AY1609" s="8"/>
      <c r="AZ1609" s="6"/>
      <c r="BA1609" s="6"/>
      <c r="BB1609" s="6"/>
      <c r="BC1609" s="6"/>
    </row>
    <row r="1610" spans="1:55" s="78" customFormat="1">
      <c r="U1610" s="78">
        <v>6</v>
      </c>
      <c r="V1610" s="78" t="s">
        <v>5002</v>
      </c>
      <c r="W1610" s="78" t="s">
        <v>6682</v>
      </c>
      <c r="X1610" s="26" t="s">
        <v>7357</v>
      </c>
      <c r="Y1610" s="78">
        <v>2</v>
      </c>
      <c r="Z1610" s="78">
        <v>10</v>
      </c>
      <c r="AA1610" s="78">
        <v>1</v>
      </c>
      <c r="AB1610" s="78">
        <v>107</v>
      </c>
      <c r="AC1610" s="78">
        <v>10</v>
      </c>
      <c r="AD1610" s="78" t="s">
        <v>30</v>
      </c>
      <c r="AE1610" s="74" t="str">
        <f t="shared" si="547"/>
        <v/>
      </c>
      <c r="AF1610" s="74">
        <f t="shared" si="548"/>
        <v>0</v>
      </c>
      <c r="AG1610" s="74">
        <f t="shared" si="556"/>
        <v>0</v>
      </c>
      <c r="AH1610" s="74">
        <f t="shared" si="578"/>
        <v>0</v>
      </c>
      <c r="AI1610" s="74">
        <f t="shared" si="579"/>
        <v>0</v>
      </c>
      <c r="AJ1610" s="74">
        <f t="shared" si="580"/>
        <v>0</v>
      </c>
      <c r="AK1610" s="74">
        <f t="shared" si="581"/>
        <v>0</v>
      </c>
      <c r="AL1610" s="73" t="str">
        <f t="shared" si="549"/>
        <v>其他</v>
      </c>
      <c r="AM1610" s="73" t="str">
        <f>IF($F1610="學生",VLOOKUP($H1610,系所名稱!$B$1:$D$122,3,FALSE),"非在校生")</f>
        <v>非在校生</v>
      </c>
      <c r="AN1610" s="74" t="str">
        <f t="shared" si="550"/>
        <v>其他</v>
      </c>
      <c r="AO1610" s="74" t="str">
        <f t="shared" si="551"/>
        <v>其他</v>
      </c>
      <c r="AP1610" s="6"/>
      <c r="AQ1610" s="6"/>
      <c r="AR1610" s="19"/>
      <c r="AT1610" s="24"/>
      <c r="AU1610" s="25"/>
      <c r="AW1610" s="8"/>
      <c r="AX1610" s="8"/>
      <c r="AY1610" s="8"/>
      <c r="AZ1610" s="6"/>
      <c r="BA1610" s="6"/>
      <c r="BB1610" s="6"/>
      <c r="BC1610" s="6"/>
    </row>
    <row r="1611" spans="1:55">
      <c r="A1611" s="78" t="s">
        <v>7570</v>
      </c>
      <c r="B1611" s="78" t="s">
        <v>7571</v>
      </c>
      <c r="C1611" s="78" t="s">
        <v>7572</v>
      </c>
      <c r="D1611" s="78" t="s">
        <v>38</v>
      </c>
      <c r="E1611" s="78" t="s">
        <v>7573</v>
      </c>
      <c r="F1611" s="78" t="s">
        <v>23</v>
      </c>
      <c r="G1611" s="78" t="s">
        <v>24</v>
      </c>
      <c r="H1611" s="78" t="s">
        <v>40</v>
      </c>
      <c r="I1611" s="78" t="s">
        <v>41</v>
      </c>
      <c r="J1611" s="78">
        <v>34722158</v>
      </c>
      <c r="K1611" s="78"/>
      <c r="L1611" s="78" t="s">
        <v>28</v>
      </c>
      <c r="M1611" s="78" t="s">
        <v>29</v>
      </c>
      <c r="N1611" s="78" t="s">
        <v>4952</v>
      </c>
      <c r="O1611" s="78"/>
      <c r="P1611" s="78" t="s">
        <v>29</v>
      </c>
      <c r="Q1611" s="78"/>
      <c r="R1611" s="78" t="s">
        <v>7593</v>
      </c>
      <c r="S1611" s="78"/>
      <c r="T1611" s="78" t="s">
        <v>7574</v>
      </c>
      <c r="U1611" s="78">
        <v>6</v>
      </c>
      <c r="V1611" s="78" t="s">
        <v>7589</v>
      </c>
      <c r="W1611" s="78" t="s">
        <v>7594</v>
      </c>
      <c r="X1611" s="78" t="s">
        <v>7595</v>
      </c>
      <c r="Y1611" s="78">
        <v>2</v>
      </c>
      <c r="Z1611" s="78">
        <v>10</v>
      </c>
      <c r="AA1611" s="78">
        <v>1</v>
      </c>
      <c r="AB1611" s="78">
        <v>1</v>
      </c>
      <c r="AC1611" s="78">
        <v>10</v>
      </c>
      <c r="AD1611" s="78"/>
      <c r="AE1611" s="74" t="str">
        <f t="shared" si="547"/>
        <v>B04704069曾增祐</v>
      </c>
      <c r="AF1611" s="74">
        <f t="shared" si="548"/>
        <v>0</v>
      </c>
      <c r="AG1611" s="74">
        <f t="shared" si="556"/>
        <v>1</v>
      </c>
      <c r="AH1611" s="74">
        <f t="shared" ref="AH1611:AH1618" si="582">IF(R1611="志工",AC1611*2,IF(AG1611=1,AC1611,0))</f>
        <v>10</v>
      </c>
      <c r="AI1611" s="74">
        <f t="shared" ref="AI1611:AI1618" si="583">IF(AB1611=1,IF(AF1611=1,1,0),0)</f>
        <v>0</v>
      </c>
      <c r="AJ1611" s="74">
        <f t="shared" ref="AJ1611:AJ1618" si="584">IF(R1611="現場報名",1,0)</f>
        <v>0</v>
      </c>
      <c r="AK1611" s="74">
        <f t="shared" ref="AK1611:AK1618" si="585">IF(R1611="志工",1,0)</f>
        <v>0</v>
      </c>
      <c r="AL1611" s="73" t="str">
        <f t="shared" si="549"/>
        <v>系</v>
      </c>
      <c r="AM1611" s="73" t="str">
        <f>IF($F1611="學生",VLOOKUP($H1611,系所名稱!$B$1:$D$122,3,FALSE),"非在校生")</f>
        <v>國企</v>
      </c>
      <c r="AN1611" s="74" t="str">
        <f t="shared" si="550"/>
        <v>國企系</v>
      </c>
      <c r="AO1611" s="74" t="str">
        <f t="shared" si="551"/>
        <v>國企系</v>
      </c>
    </row>
    <row r="1612" spans="1:55">
      <c r="A1612" s="78" t="s">
        <v>7570</v>
      </c>
      <c r="B1612" s="78" t="s">
        <v>7575</v>
      </c>
      <c r="C1612" s="78" t="s">
        <v>7576</v>
      </c>
      <c r="D1612" s="78" t="s">
        <v>38</v>
      </c>
      <c r="E1612" s="78" t="s">
        <v>7577</v>
      </c>
      <c r="F1612" s="78" t="s">
        <v>23</v>
      </c>
      <c r="G1612" s="78" t="s">
        <v>24</v>
      </c>
      <c r="H1612" s="78" t="s">
        <v>40</v>
      </c>
      <c r="I1612" s="78" t="s">
        <v>41</v>
      </c>
      <c r="J1612" s="78">
        <v>222612986</v>
      </c>
      <c r="K1612" s="78"/>
      <c r="L1612" s="78" t="s">
        <v>28</v>
      </c>
      <c r="M1612" s="78" t="s">
        <v>29</v>
      </c>
      <c r="N1612" s="78" t="s">
        <v>4952</v>
      </c>
      <c r="O1612" s="78"/>
      <c r="P1612" s="78" t="s">
        <v>29</v>
      </c>
      <c r="Q1612" s="78"/>
      <c r="R1612" s="78" t="s">
        <v>7593</v>
      </c>
      <c r="S1612" s="78"/>
      <c r="T1612" s="78" t="s">
        <v>7578</v>
      </c>
      <c r="U1612" s="78">
        <v>6</v>
      </c>
      <c r="V1612" s="78" t="s">
        <v>7589</v>
      </c>
      <c r="W1612" s="78" t="s">
        <v>7594</v>
      </c>
      <c r="X1612" s="78" t="s">
        <v>7595</v>
      </c>
      <c r="Y1612" s="78">
        <v>2</v>
      </c>
      <c r="Z1612" s="78">
        <v>10</v>
      </c>
      <c r="AA1612" s="78">
        <v>1</v>
      </c>
      <c r="AB1612" s="78">
        <v>1</v>
      </c>
      <c r="AC1612" s="78">
        <v>10</v>
      </c>
      <c r="AD1612" s="78"/>
      <c r="AE1612" s="74" t="str">
        <f t="shared" si="547"/>
        <v>b03704071陳資元</v>
      </c>
      <c r="AF1612" s="74">
        <f t="shared" si="548"/>
        <v>0</v>
      </c>
      <c r="AG1612" s="74">
        <f t="shared" si="556"/>
        <v>1</v>
      </c>
      <c r="AH1612" s="74">
        <f t="shared" si="582"/>
        <v>10</v>
      </c>
      <c r="AI1612" s="74">
        <f t="shared" si="583"/>
        <v>0</v>
      </c>
      <c r="AJ1612" s="74">
        <f t="shared" si="584"/>
        <v>0</v>
      </c>
      <c r="AK1612" s="74">
        <f t="shared" si="585"/>
        <v>0</v>
      </c>
      <c r="AL1612" s="73" t="str">
        <f t="shared" si="549"/>
        <v>系</v>
      </c>
      <c r="AM1612" s="73" t="str">
        <f>IF($F1612="學生",VLOOKUP($H1612,系所名稱!$B$1:$D$122,3,FALSE),"非在校生")</f>
        <v>國企</v>
      </c>
      <c r="AN1612" s="74" t="str">
        <f t="shared" si="550"/>
        <v>國企系</v>
      </c>
      <c r="AO1612" s="74" t="str">
        <f t="shared" si="551"/>
        <v>國企系</v>
      </c>
    </row>
    <row r="1613" spans="1:55">
      <c r="A1613" s="78" t="s">
        <v>7570</v>
      </c>
      <c r="B1613" s="78" t="s">
        <v>7579</v>
      </c>
      <c r="C1613" s="78" t="s">
        <v>7580</v>
      </c>
      <c r="D1613" s="78" t="s">
        <v>38</v>
      </c>
      <c r="E1613" s="78" t="s">
        <v>7581</v>
      </c>
      <c r="F1613" s="78" t="s">
        <v>23</v>
      </c>
      <c r="G1613" s="78" t="s">
        <v>24</v>
      </c>
      <c r="H1613" s="78" t="s">
        <v>257</v>
      </c>
      <c r="I1613" s="78" t="s">
        <v>41</v>
      </c>
      <c r="J1613" s="78">
        <v>912850555</v>
      </c>
      <c r="K1613" s="78"/>
      <c r="L1613" s="78" t="s">
        <v>28</v>
      </c>
      <c r="M1613" s="78" t="s">
        <v>29</v>
      </c>
      <c r="N1613" s="78" t="s">
        <v>4952</v>
      </c>
      <c r="O1613" s="78"/>
      <c r="P1613" s="78" t="s">
        <v>29</v>
      </c>
      <c r="Q1613" s="78"/>
      <c r="R1613" s="78" t="s">
        <v>7593</v>
      </c>
      <c r="S1613" s="78"/>
      <c r="T1613" s="78" t="s">
        <v>7582</v>
      </c>
      <c r="U1613" s="78">
        <v>6</v>
      </c>
      <c r="V1613" s="78" t="s">
        <v>7589</v>
      </c>
      <c r="W1613" s="78" t="s">
        <v>7594</v>
      </c>
      <c r="X1613" s="78" t="s">
        <v>7595</v>
      </c>
      <c r="Y1613" s="78">
        <v>2</v>
      </c>
      <c r="Z1613" s="78">
        <v>10</v>
      </c>
      <c r="AA1613" s="78">
        <v>1</v>
      </c>
      <c r="AB1613" s="78">
        <v>1</v>
      </c>
      <c r="AC1613" s="78">
        <v>10</v>
      </c>
      <c r="AD1613" s="78"/>
      <c r="AE1613" s="74" t="str">
        <f t="shared" si="547"/>
        <v>B04607003王光維</v>
      </c>
      <c r="AF1613" s="74">
        <f t="shared" si="548"/>
        <v>0</v>
      </c>
      <c r="AG1613" s="74">
        <f t="shared" si="556"/>
        <v>1</v>
      </c>
      <c r="AH1613" s="74">
        <f t="shared" si="582"/>
        <v>10</v>
      </c>
      <c r="AI1613" s="74">
        <f t="shared" si="583"/>
        <v>0</v>
      </c>
      <c r="AJ1613" s="74">
        <f t="shared" si="584"/>
        <v>0</v>
      </c>
      <c r="AK1613" s="74">
        <f t="shared" si="585"/>
        <v>0</v>
      </c>
      <c r="AL1613" s="73" t="str">
        <f t="shared" si="549"/>
        <v>系</v>
      </c>
      <c r="AM1613" s="73" t="str">
        <f>IF($F1613="學生",VLOOKUP($H1613,系所名稱!$B$1:$D$122,3,FALSE),"非在校生")</f>
        <v>財金</v>
      </c>
      <c r="AN1613" s="74" t="str">
        <f t="shared" si="550"/>
        <v>財金系</v>
      </c>
      <c r="AO1613" s="74" t="str">
        <f t="shared" si="551"/>
        <v>財金系</v>
      </c>
    </row>
    <row r="1614" spans="1:55">
      <c r="A1614" s="78" t="s">
        <v>7583</v>
      </c>
      <c r="B1614" s="78" t="s">
        <v>7584</v>
      </c>
      <c r="C1614" s="78" t="s">
        <v>7585</v>
      </c>
      <c r="D1614" s="78" t="s">
        <v>21</v>
      </c>
      <c r="E1614" s="78" t="s">
        <v>5722</v>
      </c>
      <c r="F1614" s="78" t="s">
        <v>23</v>
      </c>
      <c r="G1614" s="78" t="s">
        <v>24</v>
      </c>
      <c r="H1614" s="78" t="s">
        <v>257</v>
      </c>
      <c r="I1614" s="78" t="s">
        <v>41</v>
      </c>
      <c r="J1614" s="78">
        <v>912017243</v>
      </c>
      <c r="K1614" s="78" t="s">
        <v>7586</v>
      </c>
      <c r="L1614" s="78" t="s">
        <v>28</v>
      </c>
      <c r="M1614" s="78" t="s">
        <v>29</v>
      </c>
      <c r="N1614" s="78" t="s">
        <v>4952</v>
      </c>
      <c r="O1614" s="78"/>
      <c r="P1614" s="78" t="s">
        <v>29</v>
      </c>
      <c r="Q1614" s="78"/>
      <c r="R1614" s="78" t="s">
        <v>7593</v>
      </c>
      <c r="S1614" s="78"/>
      <c r="T1614" s="78" t="s">
        <v>7587</v>
      </c>
      <c r="U1614" s="78">
        <v>6</v>
      </c>
      <c r="V1614" s="78" t="s">
        <v>7589</v>
      </c>
      <c r="W1614" s="78" t="s">
        <v>7594</v>
      </c>
      <c r="X1614" s="78" t="s">
        <v>7595</v>
      </c>
      <c r="Y1614" s="78">
        <v>2</v>
      </c>
      <c r="Z1614" s="78">
        <v>10</v>
      </c>
      <c r="AA1614" s="78">
        <v>1</v>
      </c>
      <c r="AB1614" s="78">
        <v>1</v>
      </c>
      <c r="AC1614" s="78">
        <v>10</v>
      </c>
      <c r="AD1614" s="78"/>
      <c r="AE1614" s="74" t="str">
        <f t="shared" si="547"/>
        <v>B06703006陳  竫</v>
      </c>
      <c r="AF1614" s="74">
        <f t="shared" si="548"/>
        <v>0</v>
      </c>
      <c r="AG1614" s="74">
        <f t="shared" si="556"/>
        <v>1</v>
      </c>
      <c r="AH1614" s="74">
        <f t="shared" si="582"/>
        <v>10</v>
      </c>
      <c r="AI1614" s="74">
        <f t="shared" si="583"/>
        <v>0</v>
      </c>
      <c r="AJ1614" s="74">
        <f t="shared" si="584"/>
        <v>0</v>
      </c>
      <c r="AK1614" s="74">
        <f t="shared" si="585"/>
        <v>0</v>
      </c>
      <c r="AL1614" s="73" t="str">
        <f t="shared" si="549"/>
        <v>系</v>
      </c>
      <c r="AM1614" s="73" t="str">
        <f>IF($F1614="學生",VLOOKUP($H1614,系所名稱!$B$1:$D$122,3,FALSE),"非在校生")</f>
        <v>財金</v>
      </c>
      <c r="AN1614" s="74" t="str">
        <f t="shared" si="550"/>
        <v>財金系</v>
      </c>
      <c r="AO1614" s="74" t="str">
        <f t="shared" si="551"/>
        <v>財金系</v>
      </c>
    </row>
    <row r="1615" spans="1:55">
      <c r="A1615" s="78" t="s">
        <v>7583</v>
      </c>
      <c r="B1615" s="78" t="s">
        <v>2354</v>
      </c>
      <c r="C1615" s="78" t="s">
        <v>2355</v>
      </c>
      <c r="D1615" s="78" t="s">
        <v>21</v>
      </c>
      <c r="E1615" s="78" t="s">
        <v>2356</v>
      </c>
      <c r="F1615" s="78" t="s">
        <v>23</v>
      </c>
      <c r="G1615" s="78" t="s">
        <v>24</v>
      </c>
      <c r="H1615" s="78" t="s">
        <v>76</v>
      </c>
      <c r="I1615" s="78" t="s">
        <v>41</v>
      </c>
      <c r="J1615" s="78">
        <v>956296023</v>
      </c>
      <c r="K1615" s="78" t="s">
        <v>2357</v>
      </c>
      <c r="L1615" s="78" t="s">
        <v>28</v>
      </c>
      <c r="M1615" s="78" t="s">
        <v>29</v>
      </c>
      <c r="N1615" s="78" t="s">
        <v>4952</v>
      </c>
      <c r="O1615" s="78"/>
      <c r="P1615" s="78" t="s">
        <v>29</v>
      </c>
      <c r="Q1615" s="78"/>
      <c r="R1615" s="78" t="s">
        <v>7593</v>
      </c>
      <c r="S1615" s="78"/>
      <c r="T1615" s="78" t="s">
        <v>2359</v>
      </c>
      <c r="U1615" s="78">
        <v>6</v>
      </c>
      <c r="V1615" s="78" t="s">
        <v>7589</v>
      </c>
      <c r="W1615" s="78" t="s">
        <v>7594</v>
      </c>
      <c r="X1615" s="78" t="s">
        <v>7595</v>
      </c>
      <c r="Y1615" s="78">
        <v>2</v>
      </c>
      <c r="Z1615" s="78">
        <v>10</v>
      </c>
      <c r="AA1615" s="78">
        <v>1</v>
      </c>
      <c r="AB1615" s="78">
        <v>1</v>
      </c>
      <c r="AC1615" s="78">
        <v>10</v>
      </c>
      <c r="AD1615" s="78"/>
      <c r="AE1615" s="74" t="str">
        <f t="shared" si="547"/>
        <v>b06702064林聖硯</v>
      </c>
      <c r="AF1615" s="74">
        <f t="shared" si="548"/>
        <v>0</v>
      </c>
      <c r="AG1615" s="74">
        <f t="shared" si="556"/>
        <v>1</v>
      </c>
      <c r="AH1615" s="74">
        <f t="shared" si="582"/>
        <v>10</v>
      </c>
      <c r="AI1615" s="74">
        <f t="shared" si="583"/>
        <v>0</v>
      </c>
      <c r="AJ1615" s="74">
        <f t="shared" si="584"/>
        <v>0</v>
      </c>
      <c r="AK1615" s="74">
        <f t="shared" si="585"/>
        <v>0</v>
      </c>
      <c r="AL1615" s="73" t="str">
        <f t="shared" si="549"/>
        <v>系</v>
      </c>
      <c r="AM1615" s="73" t="str">
        <f>IF($F1615="學生",VLOOKUP($H1615,系所名稱!$B$1:$D$122,3,FALSE),"非在校生")</f>
        <v>會計</v>
      </c>
      <c r="AN1615" s="74" t="str">
        <f t="shared" si="550"/>
        <v>會計系</v>
      </c>
      <c r="AO1615" s="74" t="str">
        <f t="shared" si="551"/>
        <v>會計系</v>
      </c>
    </row>
    <row r="1616" spans="1:55">
      <c r="A1616" s="78" t="s">
        <v>7583</v>
      </c>
      <c r="B1616" s="78" t="s">
        <v>611</v>
      </c>
      <c r="C1616" s="78" t="s">
        <v>612</v>
      </c>
      <c r="D1616" s="78" t="s">
        <v>21</v>
      </c>
      <c r="E1616" s="78" t="s">
        <v>613</v>
      </c>
      <c r="F1616" s="78" t="s">
        <v>23</v>
      </c>
      <c r="G1616" s="78" t="s">
        <v>24</v>
      </c>
      <c r="H1616" s="78" t="s">
        <v>257</v>
      </c>
      <c r="I1616" s="78" t="s">
        <v>41</v>
      </c>
      <c r="J1616" s="78">
        <v>921839965</v>
      </c>
      <c r="K1616" s="78"/>
      <c r="L1616" s="78" t="s">
        <v>28</v>
      </c>
      <c r="M1616" s="78" t="s">
        <v>29</v>
      </c>
      <c r="N1616" s="78" t="s">
        <v>4952</v>
      </c>
      <c r="O1616" s="78"/>
      <c r="P1616" s="78" t="s">
        <v>29</v>
      </c>
      <c r="Q1616" s="78"/>
      <c r="R1616" s="78" t="s">
        <v>7593</v>
      </c>
      <c r="S1616" s="78"/>
      <c r="T1616" s="78" t="s">
        <v>616</v>
      </c>
      <c r="U1616" s="78">
        <v>6</v>
      </c>
      <c r="V1616" s="78" t="s">
        <v>7589</v>
      </c>
      <c r="W1616" s="78" t="s">
        <v>7594</v>
      </c>
      <c r="X1616" s="78" t="s">
        <v>7595</v>
      </c>
      <c r="Y1616" s="78">
        <v>2</v>
      </c>
      <c r="Z1616" s="78">
        <v>10</v>
      </c>
      <c r="AA1616" s="78">
        <v>1</v>
      </c>
      <c r="AB1616" s="78">
        <v>1</v>
      </c>
      <c r="AC1616" s="78">
        <v>10</v>
      </c>
      <c r="AD1616" s="78"/>
      <c r="AE1616" s="74" t="str">
        <f t="shared" si="547"/>
        <v>b05703118劉映芃</v>
      </c>
      <c r="AF1616" s="74">
        <f t="shared" si="548"/>
        <v>0</v>
      </c>
      <c r="AG1616" s="74">
        <f t="shared" si="556"/>
        <v>1</v>
      </c>
      <c r="AH1616" s="74">
        <f t="shared" si="582"/>
        <v>10</v>
      </c>
      <c r="AI1616" s="74">
        <f t="shared" si="583"/>
        <v>0</v>
      </c>
      <c r="AJ1616" s="74">
        <f t="shared" si="584"/>
        <v>0</v>
      </c>
      <c r="AK1616" s="74">
        <f t="shared" si="585"/>
        <v>0</v>
      </c>
      <c r="AL1616" s="73" t="str">
        <f t="shared" si="549"/>
        <v>系</v>
      </c>
      <c r="AM1616" s="73" t="str">
        <f>IF($F1616="學生",VLOOKUP($H1616,系所名稱!$B$1:$D$122,3,FALSE),"非在校生")</f>
        <v>財金</v>
      </c>
      <c r="AN1616" s="74" t="str">
        <f t="shared" si="550"/>
        <v>財金系</v>
      </c>
      <c r="AO1616" s="74" t="str">
        <f t="shared" si="551"/>
        <v>財金系</v>
      </c>
    </row>
    <row r="1617" spans="1:41">
      <c r="A1617" s="78" t="s">
        <v>7583</v>
      </c>
      <c r="B1617" s="78" t="s">
        <v>1307</v>
      </c>
      <c r="C1617" s="78" t="s">
        <v>1308</v>
      </c>
      <c r="D1617" s="78" t="s">
        <v>21</v>
      </c>
      <c r="E1617" s="78" t="s">
        <v>1309</v>
      </c>
      <c r="F1617" s="78" t="s">
        <v>23</v>
      </c>
      <c r="G1617" s="78" t="s">
        <v>58</v>
      </c>
      <c r="H1617" s="78" t="s">
        <v>499</v>
      </c>
      <c r="I1617" s="78" t="s">
        <v>41</v>
      </c>
      <c r="J1617" s="78">
        <v>900112765</v>
      </c>
      <c r="K1617" s="78" t="s">
        <v>1310</v>
      </c>
      <c r="L1617" s="78" t="s">
        <v>28</v>
      </c>
      <c r="M1617" s="78" t="s">
        <v>29</v>
      </c>
      <c r="N1617" s="78" t="s">
        <v>4952</v>
      </c>
      <c r="O1617" s="78"/>
      <c r="P1617" s="78" t="s">
        <v>29</v>
      </c>
      <c r="Q1617" s="78"/>
      <c r="R1617" s="78" t="s">
        <v>7593</v>
      </c>
      <c r="S1617" s="78"/>
      <c r="T1617" s="78" t="s">
        <v>7588</v>
      </c>
      <c r="U1617" s="78">
        <v>6</v>
      </c>
      <c r="V1617" s="78" t="s">
        <v>7589</v>
      </c>
      <c r="W1617" s="78" t="s">
        <v>7594</v>
      </c>
      <c r="X1617" s="78" t="s">
        <v>7595</v>
      </c>
      <c r="Y1617" s="78">
        <v>2</v>
      </c>
      <c r="Z1617" s="78">
        <v>10</v>
      </c>
      <c r="AA1617" s="78">
        <v>1</v>
      </c>
      <c r="AB1617" s="78">
        <v>1</v>
      </c>
      <c r="AC1617" s="78">
        <v>10</v>
      </c>
      <c r="AD1617" s="78"/>
      <c r="AE1617" s="74" t="str">
        <f t="shared" si="547"/>
        <v>B06107054游駿霖</v>
      </c>
      <c r="AF1617" s="74">
        <f t="shared" si="548"/>
        <v>0</v>
      </c>
      <c r="AG1617" s="74">
        <f t="shared" si="556"/>
        <v>1</v>
      </c>
      <c r="AH1617" s="74">
        <f t="shared" si="582"/>
        <v>10</v>
      </c>
      <c r="AI1617" s="74">
        <f t="shared" si="583"/>
        <v>0</v>
      </c>
      <c r="AJ1617" s="74">
        <f t="shared" si="584"/>
        <v>0</v>
      </c>
      <c r="AK1617" s="74">
        <f t="shared" si="585"/>
        <v>0</v>
      </c>
      <c r="AL1617" s="73" t="str">
        <f t="shared" si="549"/>
        <v>系</v>
      </c>
      <c r="AM1617" s="73" t="str">
        <f>IF($F1617="學生",VLOOKUP($H1617,系所名稱!$B$1:$D$122,3,FALSE),"非在校生")</f>
        <v>其他</v>
      </c>
      <c r="AN1617" s="74" t="str">
        <f t="shared" si="550"/>
        <v>其他系所</v>
      </c>
      <c r="AO1617" s="74" t="str">
        <f t="shared" si="551"/>
        <v>其他系所</v>
      </c>
    </row>
    <row r="1618" spans="1:41">
      <c r="A1618" s="78" t="s">
        <v>7583</v>
      </c>
      <c r="B1618" s="78" t="s">
        <v>5164</v>
      </c>
      <c r="C1618" s="78" t="s">
        <v>5165</v>
      </c>
      <c r="D1618" s="78" t="s">
        <v>21</v>
      </c>
      <c r="E1618" s="78" t="s">
        <v>5166</v>
      </c>
      <c r="F1618" s="78" t="s">
        <v>23</v>
      </c>
      <c r="G1618" s="78" t="s">
        <v>24</v>
      </c>
      <c r="H1618" s="78" t="s">
        <v>40</v>
      </c>
      <c r="I1618" s="78" t="s">
        <v>41</v>
      </c>
      <c r="J1618" s="78">
        <v>911843834</v>
      </c>
      <c r="K1618" s="78" t="s">
        <v>5167</v>
      </c>
      <c r="L1618" s="78" t="s">
        <v>28</v>
      </c>
      <c r="M1618" s="78" t="s">
        <v>29</v>
      </c>
      <c r="N1618" s="78" t="s">
        <v>4952</v>
      </c>
      <c r="O1618" s="78"/>
      <c r="P1618" s="78" t="s">
        <v>29</v>
      </c>
      <c r="Q1618" s="78"/>
      <c r="R1618" s="78" t="s">
        <v>7593</v>
      </c>
      <c r="S1618" s="78"/>
      <c r="T1618" s="78" t="s">
        <v>7372</v>
      </c>
      <c r="U1618" s="78">
        <v>6</v>
      </c>
      <c r="V1618" s="78" t="s">
        <v>7589</v>
      </c>
      <c r="W1618" s="78" t="s">
        <v>7594</v>
      </c>
      <c r="X1618" s="78" t="s">
        <v>7595</v>
      </c>
      <c r="Y1618" s="78">
        <v>2</v>
      </c>
      <c r="Z1618" s="78">
        <v>10</v>
      </c>
      <c r="AA1618" s="78">
        <v>1</v>
      </c>
      <c r="AB1618" s="78">
        <v>1</v>
      </c>
      <c r="AC1618" s="78">
        <v>10</v>
      </c>
      <c r="AD1618" s="78"/>
      <c r="AE1618" s="74" t="str">
        <f t="shared" si="547"/>
        <v>b06704017王培旂</v>
      </c>
      <c r="AF1618" s="74">
        <f t="shared" si="548"/>
        <v>0</v>
      </c>
      <c r="AG1618" s="74">
        <f t="shared" si="556"/>
        <v>1</v>
      </c>
      <c r="AH1618" s="74">
        <f t="shared" si="582"/>
        <v>10</v>
      </c>
      <c r="AI1618" s="74">
        <f t="shared" si="583"/>
        <v>0</v>
      </c>
      <c r="AJ1618" s="74">
        <f t="shared" si="584"/>
        <v>0</v>
      </c>
      <c r="AK1618" s="74">
        <f t="shared" si="585"/>
        <v>0</v>
      </c>
      <c r="AL1618" s="73" t="str">
        <f t="shared" si="549"/>
        <v>系</v>
      </c>
      <c r="AM1618" s="73" t="str">
        <f>IF($F1618="學生",VLOOKUP($H1618,系所名稱!$B$1:$D$122,3,FALSE),"非在校生")</f>
        <v>國企</v>
      </c>
      <c r="AN1618" s="74" t="str">
        <f t="shared" si="550"/>
        <v>國企系</v>
      </c>
      <c r="AO1618" s="74" t="str">
        <f t="shared" si="551"/>
        <v>國企系</v>
      </c>
    </row>
    <row r="1619" spans="1:41">
      <c r="A1619" s="78" t="s">
        <v>7596</v>
      </c>
      <c r="B1619" s="78" t="s">
        <v>2441</v>
      </c>
      <c r="C1619" s="78" t="s">
        <v>2442</v>
      </c>
      <c r="D1619" s="78" t="s">
        <v>21</v>
      </c>
      <c r="E1619" s="78" t="s">
        <v>2443</v>
      </c>
      <c r="F1619" s="78" t="s">
        <v>23</v>
      </c>
      <c r="G1619" s="78" t="s">
        <v>24</v>
      </c>
      <c r="H1619" s="78" t="s">
        <v>257</v>
      </c>
      <c r="I1619" s="78" t="s">
        <v>41</v>
      </c>
      <c r="J1619" s="78">
        <v>975686915</v>
      </c>
      <c r="K1619" s="78" t="s">
        <v>7597</v>
      </c>
      <c r="L1619" s="78" t="s">
        <v>28</v>
      </c>
      <c r="M1619" s="78" t="s">
        <v>29</v>
      </c>
      <c r="N1619" s="78" t="s">
        <v>4952</v>
      </c>
      <c r="O1619" s="78"/>
      <c r="P1619" s="78" t="s">
        <v>29</v>
      </c>
      <c r="Q1619" s="78"/>
      <c r="R1619" s="78" t="s">
        <v>7593</v>
      </c>
      <c r="S1619" s="78"/>
      <c r="T1619" s="78" t="s">
        <v>2446</v>
      </c>
      <c r="U1619" s="78">
        <v>6</v>
      </c>
      <c r="V1619" s="78" t="s">
        <v>7589</v>
      </c>
      <c r="W1619" s="78" t="s">
        <v>7627</v>
      </c>
      <c r="X1619" s="78" t="s">
        <v>7629</v>
      </c>
      <c r="Y1619" s="78">
        <v>2</v>
      </c>
      <c r="Z1619" s="78">
        <v>10</v>
      </c>
      <c r="AA1619" s="78">
        <v>1</v>
      </c>
      <c r="AB1619" s="78">
        <v>1</v>
      </c>
      <c r="AC1619" s="78">
        <v>10</v>
      </c>
      <c r="AD1619" s="78"/>
      <c r="AE1619" s="74" t="str">
        <f t="shared" si="547"/>
        <v>b06703007方婕薰</v>
      </c>
      <c r="AF1619" s="74">
        <f t="shared" si="548"/>
        <v>0</v>
      </c>
      <c r="AG1619" s="74">
        <f t="shared" si="556"/>
        <v>1</v>
      </c>
      <c r="AH1619" s="74">
        <f t="shared" ref="AH1619:AH1639" si="586">IF(R1619="志工",AC1619*2,IF(AG1619=1,AC1619,0))</f>
        <v>10</v>
      </c>
      <c r="AI1619" s="74">
        <f t="shared" ref="AI1619:AI1639" si="587">IF(AB1619=1,IF(AF1619=1,1,0),0)</f>
        <v>0</v>
      </c>
      <c r="AJ1619" s="74">
        <f t="shared" ref="AJ1619:AJ1639" si="588">IF(R1619="現場報名",1,0)</f>
        <v>0</v>
      </c>
      <c r="AK1619" s="74">
        <f t="shared" ref="AK1619:AK1639" si="589">IF(R1619="志工",1,0)</f>
        <v>0</v>
      </c>
      <c r="AL1619" s="73" t="str">
        <f t="shared" si="549"/>
        <v>系</v>
      </c>
      <c r="AM1619" s="73" t="str">
        <f>IF($F1619="學生",VLOOKUP($H1619,系所名稱!$B$1:$D$122,3,FALSE),"非在校生")</f>
        <v>財金</v>
      </c>
      <c r="AN1619" s="74" t="str">
        <f t="shared" si="550"/>
        <v>財金系</v>
      </c>
      <c r="AO1619" s="74" t="str">
        <f t="shared" si="551"/>
        <v>財金系</v>
      </c>
    </row>
    <row r="1620" spans="1:41">
      <c r="A1620" s="78" t="s">
        <v>7596</v>
      </c>
      <c r="B1620" s="78" t="s">
        <v>7598</v>
      </c>
      <c r="C1620" s="78" t="s">
        <v>7599</v>
      </c>
      <c r="D1620" s="78" t="s">
        <v>38</v>
      </c>
      <c r="E1620" s="78" t="s">
        <v>6315</v>
      </c>
      <c r="F1620" s="78" t="s">
        <v>23</v>
      </c>
      <c r="G1620" s="78" t="s">
        <v>24</v>
      </c>
      <c r="H1620" s="78" t="s">
        <v>40</v>
      </c>
      <c r="I1620" s="78" t="s">
        <v>41</v>
      </c>
      <c r="J1620" s="78">
        <v>961007888</v>
      </c>
      <c r="K1620" s="78" t="s">
        <v>7600</v>
      </c>
      <c r="L1620" s="78" t="s">
        <v>28</v>
      </c>
      <c r="M1620" s="78" t="s">
        <v>29</v>
      </c>
      <c r="N1620" s="78" t="s">
        <v>4952</v>
      </c>
      <c r="O1620" s="78"/>
      <c r="P1620" s="78" t="s">
        <v>29</v>
      </c>
      <c r="Q1620" s="78"/>
      <c r="R1620" s="78" t="s">
        <v>7593</v>
      </c>
      <c r="S1620" s="78"/>
      <c r="T1620" s="78" t="s">
        <v>7601</v>
      </c>
      <c r="U1620" s="78">
        <v>6</v>
      </c>
      <c r="V1620" s="78" t="s">
        <v>7589</v>
      </c>
      <c r="W1620" s="78" t="s">
        <v>7627</v>
      </c>
      <c r="X1620" s="78" t="s">
        <v>7629</v>
      </c>
      <c r="Y1620" s="78">
        <v>2</v>
      </c>
      <c r="Z1620" s="78">
        <v>10</v>
      </c>
      <c r="AA1620" s="78">
        <v>1</v>
      </c>
      <c r="AB1620" s="78">
        <v>1</v>
      </c>
      <c r="AC1620" s="78">
        <v>10</v>
      </c>
      <c r="AD1620" s="78"/>
      <c r="AE1620" s="74" t="str">
        <f t="shared" si="547"/>
        <v>B06704053王承</v>
      </c>
      <c r="AF1620" s="74">
        <f t="shared" si="548"/>
        <v>0</v>
      </c>
      <c r="AG1620" s="74">
        <f t="shared" si="556"/>
        <v>1</v>
      </c>
      <c r="AH1620" s="74">
        <f t="shared" si="586"/>
        <v>10</v>
      </c>
      <c r="AI1620" s="74">
        <f t="shared" si="587"/>
        <v>0</v>
      </c>
      <c r="AJ1620" s="74">
        <f t="shared" si="588"/>
        <v>0</v>
      </c>
      <c r="AK1620" s="74">
        <f t="shared" si="589"/>
        <v>0</v>
      </c>
      <c r="AL1620" s="73" t="str">
        <f t="shared" si="549"/>
        <v>系</v>
      </c>
      <c r="AM1620" s="73" t="str">
        <f>IF($F1620="學生",VLOOKUP($H1620,系所名稱!$B$1:$D$122,3,FALSE),"非在校生")</f>
        <v>國企</v>
      </c>
      <c r="AN1620" s="74" t="str">
        <f t="shared" si="550"/>
        <v>國企系</v>
      </c>
      <c r="AO1620" s="74" t="str">
        <f t="shared" si="551"/>
        <v>國企系</v>
      </c>
    </row>
    <row r="1621" spans="1:41">
      <c r="A1621" s="78" t="s">
        <v>7596</v>
      </c>
      <c r="B1621" s="78" t="s">
        <v>7602</v>
      </c>
      <c r="C1621" s="78" t="s">
        <v>7603</v>
      </c>
      <c r="D1621" s="78" t="s">
        <v>38</v>
      </c>
      <c r="E1621" s="78" t="s">
        <v>7604</v>
      </c>
      <c r="F1621" s="78" t="s">
        <v>23</v>
      </c>
      <c r="G1621" s="78" t="s">
        <v>91</v>
      </c>
      <c r="H1621" s="78" t="s">
        <v>327</v>
      </c>
      <c r="I1621" s="78" t="s">
        <v>50</v>
      </c>
      <c r="J1621" s="78">
        <v>988756475</v>
      </c>
      <c r="K1621" s="78" t="s">
        <v>7605</v>
      </c>
      <c r="L1621" s="78" t="s">
        <v>28</v>
      </c>
      <c r="M1621" s="78" t="s">
        <v>29</v>
      </c>
      <c r="N1621" s="78" t="s">
        <v>4952</v>
      </c>
      <c r="O1621" s="78"/>
      <c r="P1621" s="78" t="s">
        <v>29</v>
      </c>
      <c r="Q1621" s="78"/>
      <c r="R1621" s="78" t="s">
        <v>7593</v>
      </c>
      <c r="S1621" s="78"/>
      <c r="T1621" s="78" t="s">
        <v>7606</v>
      </c>
      <c r="U1621" s="78">
        <v>6</v>
      </c>
      <c r="V1621" s="78" t="s">
        <v>7589</v>
      </c>
      <c r="W1621" s="78" t="s">
        <v>7627</v>
      </c>
      <c r="X1621" s="78" t="s">
        <v>7629</v>
      </c>
      <c r="Y1621" s="78">
        <v>2</v>
      </c>
      <c r="Z1621" s="78">
        <v>10</v>
      </c>
      <c r="AA1621" s="78">
        <v>1</v>
      </c>
      <c r="AB1621" s="78">
        <v>1</v>
      </c>
      <c r="AC1621" s="78">
        <v>10</v>
      </c>
      <c r="AD1621" s="78"/>
      <c r="AE1621" s="74" t="str">
        <f t="shared" si="547"/>
        <v>R05548009王振學</v>
      </c>
      <c r="AF1621" s="74">
        <f t="shared" si="548"/>
        <v>0</v>
      </c>
      <c r="AG1621" s="74">
        <f t="shared" si="556"/>
        <v>1</v>
      </c>
      <c r="AH1621" s="74">
        <f t="shared" si="586"/>
        <v>10</v>
      </c>
      <c r="AI1621" s="74">
        <f t="shared" si="587"/>
        <v>0</v>
      </c>
      <c r="AJ1621" s="74">
        <f t="shared" si="588"/>
        <v>0</v>
      </c>
      <c r="AK1621" s="74">
        <f t="shared" si="589"/>
        <v>0</v>
      </c>
      <c r="AL1621" s="73" t="str">
        <f t="shared" si="549"/>
        <v>所</v>
      </c>
      <c r="AM1621" s="73" t="str">
        <f>IF($F1621="學生",VLOOKUP($H1621,系所名稱!$B$1:$D$122,3,FALSE),"非在校生")</f>
        <v>其他</v>
      </c>
      <c r="AN1621" s="74" t="str">
        <f t="shared" si="550"/>
        <v>其他系所</v>
      </c>
      <c r="AO1621" s="74" t="str">
        <f t="shared" si="551"/>
        <v>其他系所</v>
      </c>
    </row>
    <row r="1622" spans="1:41">
      <c r="A1622" s="78" t="s">
        <v>7596</v>
      </c>
      <c r="B1622" s="78" t="s">
        <v>55</v>
      </c>
      <c r="C1622" s="78" t="s">
        <v>56</v>
      </c>
      <c r="D1622" s="78" t="s">
        <v>38</v>
      </c>
      <c r="E1622" s="78" t="s">
        <v>57</v>
      </c>
      <c r="F1622" s="78" t="s">
        <v>23</v>
      </c>
      <c r="G1622" s="78" t="s">
        <v>58</v>
      </c>
      <c r="H1622" s="78" t="s">
        <v>59</v>
      </c>
      <c r="I1622" s="78" t="s">
        <v>41</v>
      </c>
      <c r="J1622" s="78" t="s">
        <v>7607</v>
      </c>
      <c r="K1622" s="78" t="s">
        <v>60</v>
      </c>
      <c r="L1622" s="78" t="s">
        <v>28</v>
      </c>
      <c r="M1622" s="78" t="s">
        <v>29</v>
      </c>
      <c r="N1622" s="78" t="s">
        <v>4952</v>
      </c>
      <c r="O1622" s="78"/>
      <c r="P1622" s="78" t="s">
        <v>29</v>
      </c>
      <c r="Q1622" s="78"/>
      <c r="R1622" s="78" t="s">
        <v>7593</v>
      </c>
      <c r="S1622" s="78"/>
      <c r="T1622" s="78" t="s">
        <v>7608</v>
      </c>
      <c r="U1622" s="78">
        <v>6</v>
      </c>
      <c r="V1622" s="78" t="s">
        <v>7589</v>
      </c>
      <c r="W1622" s="78" t="s">
        <v>7627</v>
      </c>
      <c r="X1622" s="78" t="s">
        <v>7629</v>
      </c>
      <c r="Y1622" s="78">
        <v>2</v>
      </c>
      <c r="Z1622" s="78">
        <v>10</v>
      </c>
      <c r="AA1622" s="78">
        <v>1</v>
      </c>
      <c r="AB1622" s="78">
        <v>1</v>
      </c>
      <c r="AC1622" s="78">
        <v>10</v>
      </c>
      <c r="AD1622" s="78"/>
      <c r="AE1622" s="74" t="str">
        <f t="shared" si="547"/>
        <v>B06109022呂紀廷</v>
      </c>
      <c r="AF1622" s="74">
        <f t="shared" si="548"/>
        <v>0</v>
      </c>
      <c r="AG1622" s="74">
        <f t="shared" si="556"/>
        <v>1</v>
      </c>
      <c r="AH1622" s="74">
        <f t="shared" si="586"/>
        <v>10</v>
      </c>
      <c r="AI1622" s="74">
        <f t="shared" si="587"/>
        <v>0</v>
      </c>
      <c r="AJ1622" s="74">
        <f t="shared" si="588"/>
        <v>0</v>
      </c>
      <c r="AK1622" s="74">
        <f t="shared" si="589"/>
        <v>0</v>
      </c>
      <c r="AL1622" s="73" t="str">
        <f t="shared" si="549"/>
        <v>系</v>
      </c>
      <c r="AM1622" s="73" t="str">
        <f>IF($F1622="學生",VLOOKUP($H1622,系所名稱!$B$1:$D$122,3,FALSE),"非在校生")</f>
        <v>其他</v>
      </c>
      <c r="AN1622" s="74" t="str">
        <f t="shared" si="550"/>
        <v>其他系所</v>
      </c>
      <c r="AO1622" s="74" t="str">
        <f t="shared" si="551"/>
        <v>其他系所</v>
      </c>
    </row>
    <row r="1623" spans="1:41">
      <c r="A1623" s="78" t="s">
        <v>7609</v>
      </c>
      <c r="B1623" s="78" t="s">
        <v>7610</v>
      </c>
      <c r="C1623" s="78" t="s">
        <v>7611</v>
      </c>
      <c r="D1623" s="78" t="s">
        <v>38</v>
      </c>
      <c r="E1623" s="78" t="s">
        <v>6184</v>
      </c>
      <c r="F1623" s="78" t="s">
        <v>23</v>
      </c>
      <c r="G1623" s="78" t="s">
        <v>24</v>
      </c>
      <c r="H1623" s="78" t="s">
        <v>187</v>
      </c>
      <c r="I1623" s="78" t="s">
        <v>41</v>
      </c>
      <c r="J1623" s="78">
        <v>955075630</v>
      </c>
      <c r="K1623" s="78"/>
      <c r="L1623" s="78" t="s">
        <v>28</v>
      </c>
      <c r="M1623" s="78" t="s">
        <v>29</v>
      </c>
      <c r="N1623" s="78" t="s">
        <v>4952</v>
      </c>
      <c r="O1623" s="78"/>
      <c r="P1623" s="78" t="s">
        <v>29</v>
      </c>
      <c r="Q1623" s="78"/>
      <c r="R1623" s="78" t="s">
        <v>7593</v>
      </c>
      <c r="S1623" s="78"/>
      <c r="T1623" s="78" t="s">
        <v>7612</v>
      </c>
      <c r="U1623" s="78">
        <v>6</v>
      </c>
      <c r="V1623" s="78" t="s">
        <v>7589</v>
      </c>
      <c r="W1623" s="78" t="s">
        <v>7627</v>
      </c>
      <c r="X1623" s="78" t="s">
        <v>7629</v>
      </c>
      <c r="Y1623" s="78">
        <v>2</v>
      </c>
      <c r="Z1623" s="78">
        <v>10</v>
      </c>
      <c r="AA1623" s="78">
        <v>1</v>
      </c>
      <c r="AB1623" s="78">
        <v>1</v>
      </c>
      <c r="AC1623" s="78">
        <v>10</v>
      </c>
      <c r="AD1623" s="78"/>
      <c r="AE1623" s="74" t="str">
        <f t="shared" si="547"/>
        <v>b05701132呂真妮</v>
      </c>
      <c r="AF1623" s="74">
        <f t="shared" si="548"/>
        <v>0</v>
      </c>
      <c r="AG1623" s="74">
        <f t="shared" si="556"/>
        <v>1</v>
      </c>
      <c r="AH1623" s="74">
        <f t="shared" si="586"/>
        <v>10</v>
      </c>
      <c r="AI1623" s="74">
        <f t="shared" si="587"/>
        <v>0</v>
      </c>
      <c r="AJ1623" s="74">
        <f t="shared" si="588"/>
        <v>0</v>
      </c>
      <c r="AK1623" s="74">
        <f t="shared" si="589"/>
        <v>0</v>
      </c>
      <c r="AL1623" s="73" t="str">
        <f t="shared" si="549"/>
        <v>系</v>
      </c>
      <c r="AM1623" s="73" t="str">
        <f>IF($F1623="學生",VLOOKUP($H1623,系所名稱!$B$1:$D$122,3,FALSE),"非在校生")</f>
        <v>工管</v>
      </c>
      <c r="AN1623" s="74" t="str">
        <f t="shared" si="550"/>
        <v>工管系</v>
      </c>
      <c r="AO1623" s="74" t="str">
        <f t="shared" si="551"/>
        <v>工管系</v>
      </c>
    </row>
    <row r="1624" spans="1:41">
      <c r="A1624" s="78" t="s">
        <v>7609</v>
      </c>
      <c r="B1624" s="78" t="s">
        <v>1038</v>
      </c>
      <c r="C1624" s="78" t="s">
        <v>1039</v>
      </c>
      <c r="D1624" s="78" t="s">
        <v>38</v>
      </c>
      <c r="E1624" s="78" t="s">
        <v>1040</v>
      </c>
      <c r="F1624" s="78" t="s">
        <v>23</v>
      </c>
      <c r="G1624" s="78" t="s">
        <v>24</v>
      </c>
      <c r="H1624" s="78" t="s">
        <v>246</v>
      </c>
      <c r="I1624" s="78" t="s">
        <v>41</v>
      </c>
      <c r="J1624" s="78">
        <v>912607306</v>
      </c>
      <c r="K1624" s="78" t="s">
        <v>7613</v>
      </c>
      <c r="L1624" s="78" t="s">
        <v>28</v>
      </c>
      <c r="M1624" s="78" t="s">
        <v>29</v>
      </c>
      <c r="N1624" s="78" t="s">
        <v>4952</v>
      </c>
      <c r="O1624" s="78"/>
      <c r="P1624" s="78" t="s">
        <v>29</v>
      </c>
      <c r="Q1624" s="78"/>
      <c r="R1624" s="78" t="s">
        <v>7593</v>
      </c>
      <c r="S1624" s="78"/>
      <c r="T1624" s="78" t="s">
        <v>1043</v>
      </c>
      <c r="U1624" s="78">
        <v>6</v>
      </c>
      <c r="V1624" s="78" t="s">
        <v>7589</v>
      </c>
      <c r="W1624" s="78" t="s">
        <v>7627</v>
      </c>
      <c r="X1624" s="78" t="s">
        <v>7629</v>
      </c>
      <c r="Y1624" s="78">
        <v>2</v>
      </c>
      <c r="Z1624" s="78">
        <v>10</v>
      </c>
      <c r="AA1624" s="78">
        <v>1</v>
      </c>
      <c r="AB1624" s="78">
        <v>1</v>
      </c>
      <c r="AC1624" s="78">
        <v>10</v>
      </c>
      <c r="AD1624" s="78"/>
      <c r="AE1624" s="74" t="str">
        <f t="shared" ref="AE1624:AE1639" si="590">CONCATENATE($T1624,$B1624)</f>
        <v>b05607013李昇翰</v>
      </c>
      <c r="AF1624" s="74">
        <f t="shared" ref="AF1624:AF1639" si="591">IF($R1624="網路報名",IF($P1624="否",1,0),0)</f>
        <v>0</v>
      </c>
      <c r="AG1624" s="74">
        <f t="shared" si="556"/>
        <v>1</v>
      </c>
      <c r="AH1624" s="74">
        <f t="shared" si="586"/>
        <v>10</v>
      </c>
      <c r="AI1624" s="74">
        <f t="shared" si="587"/>
        <v>0</v>
      </c>
      <c r="AJ1624" s="74">
        <f t="shared" si="588"/>
        <v>0</v>
      </c>
      <c r="AK1624" s="74">
        <f t="shared" si="589"/>
        <v>0</v>
      </c>
      <c r="AL1624" s="73" t="str">
        <f t="shared" ref="AL1624:AL1639" si="592">IF($F1624="學生",IF($I1624="學士班","系","所"),"其他")</f>
        <v>系</v>
      </c>
      <c r="AM1624" s="73" t="str">
        <f>IF($F1624="學生",VLOOKUP($H1624,系所名稱!$B$1:$D$122,3,FALSE),"非在校生")</f>
        <v>工管</v>
      </c>
      <c r="AN1624" s="74" t="str">
        <f t="shared" ref="AN1624:AN1639" si="593">IF($AM1624="EMBA","EMBA",IF($AM1624="GMBA","GMBA",IF($AM1624="EiMBA","EiMBA",IF($AM1624="其他","其他系所",IF($AM1624="非在校生","其他",CONCATENATE($AM1624,$AL1624))))))</f>
        <v>工管系</v>
      </c>
      <c r="AO1624" s="74" t="str">
        <f t="shared" ref="AO1624:AO1639" si="594">IF($AN1624="會計所","會研所",$AN1624)</f>
        <v>工管系</v>
      </c>
    </row>
    <row r="1625" spans="1:41">
      <c r="A1625" s="78" t="s">
        <v>7609</v>
      </c>
      <c r="B1625" s="78" t="s">
        <v>3935</v>
      </c>
      <c r="C1625" s="78" t="s">
        <v>3936</v>
      </c>
      <c r="D1625" s="78" t="s">
        <v>38</v>
      </c>
      <c r="E1625" s="78" t="s">
        <v>3937</v>
      </c>
      <c r="F1625" s="78" t="s">
        <v>23</v>
      </c>
      <c r="G1625" s="78" t="s">
        <v>24</v>
      </c>
      <c r="H1625" s="78" t="s">
        <v>257</v>
      </c>
      <c r="I1625" s="78" t="s">
        <v>41</v>
      </c>
      <c r="J1625" s="78">
        <v>983355822</v>
      </c>
      <c r="K1625" s="78" t="s">
        <v>3938</v>
      </c>
      <c r="L1625" s="78" t="s">
        <v>28</v>
      </c>
      <c r="M1625" s="78" t="s">
        <v>29</v>
      </c>
      <c r="N1625" s="78" t="s">
        <v>4952</v>
      </c>
      <c r="O1625" s="78"/>
      <c r="P1625" s="78" t="s">
        <v>29</v>
      </c>
      <c r="Q1625" s="78"/>
      <c r="R1625" s="78" t="s">
        <v>7593</v>
      </c>
      <c r="S1625" s="78"/>
      <c r="T1625" s="78" t="s">
        <v>7614</v>
      </c>
      <c r="U1625" s="78">
        <v>6</v>
      </c>
      <c r="V1625" s="78" t="s">
        <v>7589</v>
      </c>
      <c r="W1625" s="78" t="s">
        <v>7627</v>
      </c>
      <c r="X1625" s="78" t="s">
        <v>7629</v>
      </c>
      <c r="Y1625" s="78">
        <v>2</v>
      </c>
      <c r="Z1625" s="78">
        <v>10</v>
      </c>
      <c r="AA1625" s="78">
        <v>1</v>
      </c>
      <c r="AB1625" s="78">
        <v>1</v>
      </c>
      <c r="AC1625" s="78">
        <v>10</v>
      </c>
      <c r="AD1625" s="78"/>
      <c r="AE1625" s="74" t="str">
        <f t="shared" si="590"/>
        <v>B06703080李采芸</v>
      </c>
      <c r="AF1625" s="74">
        <f t="shared" si="591"/>
        <v>0</v>
      </c>
      <c r="AG1625" s="74">
        <f t="shared" si="556"/>
        <v>1</v>
      </c>
      <c r="AH1625" s="74">
        <f t="shared" si="586"/>
        <v>10</v>
      </c>
      <c r="AI1625" s="74">
        <f t="shared" si="587"/>
        <v>0</v>
      </c>
      <c r="AJ1625" s="74">
        <f t="shared" si="588"/>
        <v>0</v>
      </c>
      <c r="AK1625" s="74">
        <f t="shared" si="589"/>
        <v>0</v>
      </c>
      <c r="AL1625" s="73" t="str">
        <f t="shared" si="592"/>
        <v>系</v>
      </c>
      <c r="AM1625" s="73" t="str">
        <f>IF($F1625="學生",VLOOKUP($H1625,系所名稱!$B$1:$D$122,3,FALSE),"非在校生")</f>
        <v>財金</v>
      </c>
      <c r="AN1625" s="74" t="str">
        <f t="shared" si="593"/>
        <v>財金系</v>
      </c>
      <c r="AO1625" s="74" t="str">
        <f t="shared" si="594"/>
        <v>財金系</v>
      </c>
    </row>
    <row r="1626" spans="1:41">
      <c r="A1626" s="78" t="s">
        <v>7609</v>
      </c>
      <c r="B1626" s="78" t="s">
        <v>377</v>
      </c>
      <c r="C1626" s="78" t="s">
        <v>378</v>
      </c>
      <c r="D1626" s="78" t="s">
        <v>38</v>
      </c>
      <c r="E1626" s="78" t="s">
        <v>379</v>
      </c>
      <c r="F1626" s="78" t="s">
        <v>23</v>
      </c>
      <c r="G1626" s="78" t="s">
        <v>99</v>
      </c>
      <c r="H1626" s="78" t="s">
        <v>294</v>
      </c>
      <c r="I1626" s="78" t="s">
        <v>41</v>
      </c>
      <c r="J1626" s="78">
        <v>983803555</v>
      </c>
      <c r="K1626" s="78"/>
      <c r="L1626" s="78" t="s">
        <v>28</v>
      </c>
      <c r="M1626" s="78" t="s">
        <v>29</v>
      </c>
      <c r="N1626" s="78" t="s">
        <v>4952</v>
      </c>
      <c r="O1626" s="78"/>
      <c r="P1626" s="78" t="s">
        <v>29</v>
      </c>
      <c r="Q1626" s="78"/>
      <c r="R1626" s="78" t="s">
        <v>7593</v>
      </c>
      <c r="S1626" s="78"/>
      <c r="T1626" s="78" t="s">
        <v>382</v>
      </c>
      <c r="U1626" s="78">
        <v>6</v>
      </c>
      <c r="V1626" s="78" t="s">
        <v>7589</v>
      </c>
      <c r="W1626" s="78" t="s">
        <v>7627</v>
      </c>
      <c r="X1626" s="78" t="s">
        <v>7629</v>
      </c>
      <c r="Y1626" s="78">
        <v>2</v>
      </c>
      <c r="Z1626" s="78">
        <v>10</v>
      </c>
      <c r="AA1626" s="78">
        <v>1</v>
      </c>
      <c r="AB1626" s="78">
        <v>1</v>
      </c>
      <c r="AC1626" s="78">
        <v>10</v>
      </c>
      <c r="AD1626" s="78"/>
      <c r="AE1626" s="74" t="str">
        <f t="shared" si="590"/>
        <v>b05207038周承宏</v>
      </c>
      <c r="AF1626" s="74">
        <f t="shared" si="591"/>
        <v>0</v>
      </c>
      <c r="AG1626" s="74">
        <f t="shared" ref="AG1626:AG1639" si="595">IF(OR($R1626="網路報名",$R1626="邀請制"),IF($P1626="是",1,0),0)</f>
        <v>1</v>
      </c>
      <c r="AH1626" s="74">
        <f t="shared" si="586"/>
        <v>10</v>
      </c>
      <c r="AI1626" s="74">
        <f t="shared" si="587"/>
        <v>0</v>
      </c>
      <c r="AJ1626" s="74">
        <f t="shared" si="588"/>
        <v>0</v>
      </c>
      <c r="AK1626" s="74">
        <f t="shared" si="589"/>
        <v>0</v>
      </c>
      <c r="AL1626" s="73" t="str">
        <f t="shared" si="592"/>
        <v>系</v>
      </c>
      <c r="AM1626" s="73" t="str">
        <f>IF($F1626="學生",VLOOKUP($H1626,系所名稱!$B$1:$D$122,3,FALSE),"非在校生")</f>
        <v>其他</v>
      </c>
      <c r="AN1626" s="74" t="str">
        <f t="shared" si="593"/>
        <v>其他系所</v>
      </c>
      <c r="AO1626" s="74" t="str">
        <f t="shared" si="594"/>
        <v>其他系所</v>
      </c>
    </row>
    <row r="1627" spans="1:41">
      <c r="A1627" s="78" t="s">
        <v>7609</v>
      </c>
      <c r="B1627" s="78" t="s">
        <v>1005</v>
      </c>
      <c r="C1627" s="78" t="s">
        <v>1006</v>
      </c>
      <c r="D1627" s="78" t="s">
        <v>38</v>
      </c>
      <c r="E1627" s="78" t="s">
        <v>1007</v>
      </c>
      <c r="F1627" s="78" t="s">
        <v>23</v>
      </c>
      <c r="G1627" s="78" t="s">
        <v>24</v>
      </c>
      <c r="H1627" s="78" t="s">
        <v>187</v>
      </c>
      <c r="I1627" s="78" t="s">
        <v>41</v>
      </c>
      <c r="J1627" s="78">
        <v>916392033</v>
      </c>
      <c r="K1627" s="78" t="s">
        <v>7615</v>
      </c>
      <c r="L1627" s="78" t="s">
        <v>28</v>
      </c>
      <c r="M1627" s="78" t="s">
        <v>29</v>
      </c>
      <c r="N1627" s="78" t="s">
        <v>4952</v>
      </c>
      <c r="O1627" s="78"/>
      <c r="P1627" s="78" t="s">
        <v>29</v>
      </c>
      <c r="Q1627" s="78"/>
      <c r="R1627" s="78" t="s">
        <v>7593</v>
      </c>
      <c r="S1627" s="78"/>
      <c r="T1627" s="78" t="s">
        <v>7616</v>
      </c>
      <c r="U1627" s="78">
        <v>6</v>
      </c>
      <c r="V1627" s="78" t="s">
        <v>7589</v>
      </c>
      <c r="W1627" s="78" t="s">
        <v>7627</v>
      </c>
      <c r="X1627" s="78" t="s">
        <v>7629</v>
      </c>
      <c r="Y1627" s="78">
        <v>2</v>
      </c>
      <c r="Z1627" s="78">
        <v>10</v>
      </c>
      <c r="AA1627" s="78">
        <v>1</v>
      </c>
      <c r="AB1627" s="78">
        <v>1</v>
      </c>
      <c r="AC1627" s="78">
        <v>10</v>
      </c>
      <c r="AD1627" s="78"/>
      <c r="AE1627" s="74" t="str">
        <f t="shared" si="590"/>
        <v>B05607005林湘綺</v>
      </c>
      <c r="AF1627" s="74">
        <f t="shared" si="591"/>
        <v>0</v>
      </c>
      <c r="AG1627" s="74">
        <f t="shared" si="595"/>
        <v>1</v>
      </c>
      <c r="AH1627" s="74">
        <f t="shared" si="586"/>
        <v>10</v>
      </c>
      <c r="AI1627" s="74">
        <f t="shared" si="587"/>
        <v>0</v>
      </c>
      <c r="AJ1627" s="74">
        <f t="shared" si="588"/>
        <v>0</v>
      </c>
      <c r="AK1627" s="74">
        <f t="shared" si="589"/>
        <v>0</v>
      </c>
      <c r="AL1627" s="73" t="str">
        <f t="shared" si="592"/>
        <v>系</v>
      </c>
      <c r="AM1627" s="73" t="str">
        <f>IF($F1627="學生",VLOOKUP($H1627,系所名稱!$B$1:$D$122,3,FALSE),"非在校生")</f>
        <v>工管</v>
      </c>
      <c r="AN1627" s="74" t="str">
        <f t="shared" si="593"/>
        <v>工管系</v>
      </c>
      <c r="AO1627" s="74" t="str">
        <f t="shared" si="594"/>
        <v>工管系</v>
      </c>
    </row>
    <row r="1628" spans="1:41">
      <c r="A1628" s="78" t="s">
        <v>7609</v>
      </c>
      <c r="B1628" s="78" t="s">
        <v>5546</v>
      </c>
      <c r="C1628" s="78" t="s">
        <v>5547</v>
      </c>
      <c r="D1628" s="78" t="s">
        <v>38</v>
      </c>
      <c r="E1628" s="78" t="s">
        <v>5548</v>
      </c>
      <c r="F1628" s="78" t="s">
        <v>23</v>
      </c>
      <c r="G1628" s="78" t="s">
        <v>24</v>
      </c>
      <c r="H1628" s="78" t="s">
        <v>49</v>
      </c>
      <c r="I1628" s="78" t="s">
        <v>41</v>
      </c>
      <c r="J1628" s="78">
        <v>978455319</v>
      </c>
      <c r="K1628" s="78"/>
      <c r="L1628" s="78" t="s">
        <v>28</v>
      </c>
      <c r="M1628" s="78" t="s">
        <v>29</v>
      </c>
      <c r="N1628" s="78" t="s">
        <v>4952</v>
      </c>
      <c r="O1628" s="78"/>
      <c r="P1628" s="78" t="s">
        <v>29</v>
      </c>
      <c r="Q1628" s="78"/>
      <c r="R1628" s="78" t="s">
        <v>7593</v>
      </c>
      <c r="S1628" s="78"/>
      <c r="T1628" s="78" t="s">
        <v>5550</v>
      </c>
      <c r="U1628" s="78">
        <v>6</v>
      </c>
      <c r="V1628" s="78" t="s">
        <v>7589</v>
      </c>
      <c r="W1628" s="78" t="s">
        <v>7627</v>
      </c>
      <c r="X1628" s="78" t="s">
        <v>7629</v>
      </c>
      <c r="Y1628" s="78">
        <v>2</v>
      </c>
      <c r="Z1628" s="78">
        <v>10</v>
      </c>
      <c r="AA1628" s="78">
        <v>1</v>
      </c>
      <c r="AB1628" s="78">
        <v>1</v>
      </c>
      <c r="AC1628" s="78">
        <v>10</v>
      </c>
      <c r="AD1628" s="78"/>
      <c r="AE1628" s="74" t="str">
        <f t="shared" si="590"/>
        <v>b05705046徐遠志</v>
      </c>
      <c r="AF1628" s="74">
        <f t="shared" si="591"/>
        <v>0</v>
      </c>
      <c r="AG1628" s="74">
        <f t="shared" si="595"/>
        <v>1</v>
      </c>
      <c r="AH1628" s="74">
        <f t="shared" si="586"/>
        <v>10</v>
      </c>
      <c r="AI1628" s="74">
        <f t="shared" si="587"/>
        <v>0</v>
      </c>
      <c r="AJ1628" s="74">
        <f t="shared" si="588"/>
        <v>0</v>
      </c>
      <c r="AK1628" s="74">
        <f t="shared" si="589"/>
        <v>0</v>
      </c>
      <c r="AL1628" s="73" t="str">
        <f t="shared" si="592"/>
        <v>系</v>
      </c>
      <c r="AM1628" s="73" t="str">
        <f>IF($F1628="學生",VLOOKUP($H1628,系所名稱!$B$1:$D$122,3,FALSE),"非在校生")</f>
        <v>資管</v>
      </c>
      <c r="AN1628" s="74" t="str">
        <f t="shared" si="593"/>
        <v>資管系</v>
      </c>
      <c r="AO1628" s="74" t="str">
        <f t="shared" si="594"/>
        <v>資管系</v>
      </c>
    </row>
    <row r="1629" spans="1:41">
      <c r="A1629" s="78" t="s">
        <v>7617</v>
      </c>
      <c r="B1629" s="78" t="s">
        <v>4044</v>
      </c>
      <c r="C1629" s="78" t="s">
        <v>4045</v>
      </c>
      <c r="D1629" s="78" t="s">
        <v>38</v>
      </c>
      <c r="E1629" s="78" t="s">
        <v>4046</v>
      </c>
      <c r="F1629" s="78" t="s">
        <v>23</v>
      </c>
      <c r="G1629" s="78" t="s">
        <v>24</v>
      </c>
      <c r="H1629" s="78" t="s">
        <v>257</v>
      </c>
      <c r="I1629" s="78" t="s">
        <v>41</v>
      </c>
      <c r="J1629" s="78">
        <v>987252310</v>
      </c>
      <c r="K1629" s="78" t="s">
        <v>4047</v>
      </c>
      <c r="L1629" s="78" t="s">
        <v>28</v>
      </c>
      <c r="M1629" s="78" t="s">
        <v>29</v>
      </c>
      <c r="N1629" s="78" t="s">
        <v>4952</v>
      </c>
      <c r="O1629" s="78"/>
      <c r="P1629" s="78" t="s">
        <v>29</v>
      </c>
      <c r="Q1629" s="78"/>
      <c r="R1629" s="78" t="s">
        <v>7593</v>
      </c>
      <c r="S1629" s="78"/>
      <c r="T1629" s="78" t="s">
        <v>7618</v>
      </c>
      <c r="U1629" s="78">
        <v>6</v>
      </c>
      <c r="V1629" s="78" t="s">
        <v>7589</v>
      </c>
      <c r="W1629" s="78" t="s">
        <v>7627</v>
      </c>
      <c r="X1629" s="78" t="s">
        <v>7629</v>
      </c>
      <c r="Y1629" s="78">
        <v>2</v>
      </c>
      <c r="Z1629" s="78">
        <v>10</v>
      </c>
      <c r="AA1629" s="78">
        <v>1</v>
      </c>
      <c r="AB1629" s="78">
        <v>1</v>
      </c>
      <c r="AC1629" s="78">
        <v>10</v>
      </c>
      <c r="AD1629" s="78"/>
      <c r="AE1629" s="74" t="str">
        <f t="shared" si="590"/>
        <v>B06703097梁品萱</v>
      </c>
      <c r="AF1629" s="74">
        <f t="shared" si="591"/>
        <v>0</v>
      </c>
      <c r="AG1629" s="74">
        <f t="shared" si="595"/>
        <v>1</v>
      </c>
      <c r="AH1629" s="74">
        <f t="shared" si="586"/>
        <v>10</v>
      </c>
      <c r="AI1629" s="74">
        <f t="shared" si="587"/>
        <v>0</v>
      </c>
      <c r="AJ1629" s="74">
        <f t="shared" si="588"/>
        <v>0</v>
      </c>
      <c r="AK1629" s="74">
        <f t="shared" si="589"/>
        <v>0</v>
      </c>
      <c r="AL1629" s="73" t="str">
        <f t="shared" si="592"/>
        <v>系</v>
      </c>
      <c r="AM1629" s="73" t="str">
        <f>IF($F1629="學生",VLOOKUP($H1629,系所名稱!$B$1:$D$122,3,FALSE),"非在校生")</f>
        <v>財金</v>
      </c>
      <c r="AN1629" s="74" t="str">
        <f t="shared" si="593"/>
        <v>財金系</v>
      </c>
      <c r="AO1629" s="74" t="str">
        <f t="shared" si="594"/>
        <v>財金系</v>
      </c>
    </row>
    <row r="1630" spans="1:41">
      <c r="A1630" s="78" t="s">
        <v>7617</v>
      </c>
      <c r="B1630" s="78" t="s">
        <v>6137</v>
      </c>
      <c r="C1630" s="78" t="s">
        <v>6138</v>
      </c>
      <c r="D1630" s="78" t="s">
        <v>38</v>
      </c>
      <c r="E1630" s="78" t="s">
        <v>6139</v>
      </c>
      <c r="F1630" s="78" t="s">
        <v>23</v>
      </c>
      <c r="G1630" s="78" t="s">
        <v>24</v>
      </c>
      <c r="H1630" s="78" t="s">
        <v>257</v>
      </c>
      <c r="I1630" s="78" t="s">
        <v>41</v>
      </c>
      <c r="J1630" s="78">
        <v>983788394</v>
      </c>
      <c r="K1630" s="78" t="s">
        <v>6140</v>
      </c>
      <c r="L1630" s="78" t="s">
        <v>28</v>
      </c>
      <c r="M1630" s="78" t="s">
        <v>29</v>
      </c>
      <c r="N1630" s="78" t="s">
        <v>4952</v>
      </c>
      <c r="O1630" s="78"/>
      <c r="P1630" s="78" t="s">
        <v>29</v>
      </c>
      <c r="Q1630" s="78"/>
      <c r="R1630" s="78" t="s">
        <v>7593</v>
      </c>
      <c r="S1630" s="78"/>
      <c r="T1630" s="78" t="s">
        <v>7619</v>
      </c>
      <c r="U1630" s="78">
        <v>6</v>
      </c>
      <c r="V1630" s="78" t="s">
        <v>7589</v>
      </c>
      <c r="W1630" s="78" t="s">
        <v>7627</v>
      </c>
      <c r="X1630" s="78" t="s">
        <v>7629</v>
      </c>
      <c r="Y1630" s="78">
        <v>2</v>
      </c>
      <c r="Z1630" s="78">
        <v>10</v>
      </c>
      <c r="AA1630" s="78">
        <v>1</v>
      </c>
      <c r="AB1630" s="78">
        <v>1</v>
      </c>
      <c r="AC1630" s="78">
        <v>10</v>
      </c>
      <c r="AD1630" s="78"/>
      <c r="AE1630" s="74" t="str">
        <f t="shared" si="590"/>
        <v>B06703004許家寧</v>
      </c>
      <c r="AF1630" s="74">
        <f t="shared" si="591"/>
        <v>0</v>
      </c>
      <c r="AG1630" s="74">
        <f t="shared" si="595"/>
        <v>1</v>
      </c>
      <c r="AH1630" s="74">
        <f t="shared" si="586"/>
        <v>10</v>
      </c>
      <c r="AI1630" s="74">
        <f t="shared" si="587"/>
        <v>0</v>
      </c>
      <c r="AJ1630" s="74">
        <f t="shared" si="588"/>
        <v>0</v>
      </c>
      <c r="AK1630" s="74">
        <f t="shared" si="589"/>
        <v>0</v>
      </c>
      <c r="AL1630" s="73" t="str">
        <f t="shared" si="592"/>
        <v>系</v>
      </c>
      <c r="AM1630" s="73" t="str">
        <f>IF($F1630="學生",VLOOKUP($H1630,系所名稱!$B$1:$D$122,3,FALSE),"非在校生")</f>
        <v>財金</v>
      </c>
      <c r="AN1630" s="74" t="str">
        <f t="shared" si="593"/>
        <v>財金系</v>
      </c>
      <c r="AO1630" s="74" t="str">
        <f t="shared" si="594"/>
        <v>財金系</v>
      </c>
    </row>
    <row r="1631" spans="1:41">
      <c r="A1631" s="78" t="s">
        <v>7617</v>
      </c>
      <c r="B1631" s="78" t="s">
        <v>935</v>
      </c>
      <c r="C1631" s="78" t="s">
        <v>936</v>
      </c>
      <c r="D1631" s="78" t="s">
        <v>38</v>
      </c>
      <c r="E1631" s="78" t="s">
        <v>937</v>
      </c>
      <c r="F1631" s="78" t="s">
        <v>23</v>
      </c>
      <c r="G1631" s="78" t="s">
        <v>24</v>
      </c>
      <c r="H1631" s="78" t="s">
        <v>257</v>
      </c>
      <c r="I1631" s="78" t="s">
        <v>41</v>
      </c>
      <c r="J1631" s="78">
        <v>923217721</v>
      </c>
      <c r="K1631" s="78" t="s">
        <v>938</v>
      </c>
      <c r="L1631" s="78" t="s">
        <v>28</v>
      </c>
      <c r="M1631" s="78" t="s">
        <v>29</v>
      </c>
      <c r="N1631" s="78" t="s">
        <v>4952</v>
      </c>
      <c r="O1631" s="78"/>
      <c r="P1631" s="78" t="s">
        <v>29</v>
      </c>
      <c r="Q1631" s="78"/>
      <c r="R1631" s="78" t="s">
        <v>7593</v>
      </c>
      <c r="S1631" s="78"/>
      <c r="T1631" s="78" t="s">
        <v>7620</v>
      </c>
      <c r="U1631" s="78">
        <v>6</v>
      </c>
      <c r="V1631" s="78" t="s">
        <v>7589</v>
      </c>
      <c r="W1631" s="78" t="s">
        <v>7627</v>
      </c>
      <c r="X1631" s="78" t="s">
        <v>7629</v>
      </c>
      <c r="Y1631" s="78">
        <v>2</v>
      </c>
      <c r="Z1631" s="78">
        <v>10</v>
      </c>
      <c r="AA1631" s="78">
        <v>1</v>
      </c>
      <c r="AB1631" s="78">
        <v>1</v>
      </c>
      <c r="AC1631" s="78">
        <v>10</v>
      </c>
      <c r="AD1631" s="78"/>
      <c r="AE1631" s="74" t="str">
        <f t="shared" si="590"/>
        <v>B05703029陳怡蓁</v>
      </c>
      <c r="AF1631" s="74">
        <f t="shared" si="591"/>
        <v>0</v>
      </c>
      <c r="AG1631" s="74">
        <f t="shared" si="595"/>
        <v>1</v>
      </c>
      <c r="AH1631" s="74">
        <f t="shared" si="586"/>
        <v>10</v>
      </c>
      <c r="AI1631" s="74">
        <f t="shared" si="587"/>
        <v>0</v>
      </c>
      <c r="AJ1631" s="74">
        <f t="shared" si="588"/>
        <v>0</v>
      </c>
      <c r="AK1631" s="74">
        <f t="shared" si="589"/>
        <v>0</v>
      </c>
      <c r="AL1631" s="73" t="str">
        <f t="shared" si="592"/>
        <v>系</v>
      </c>
      <c r="AM1631" s="73" t="str">
        <f>IF($F1631="學生",VLOOKUP($H1631,系所名稱!$B$1:$D$122,3,FALSE),"非在校生")</f>
        <v>財金</v>
      </c>
      <c r="AN1631" s="74" t="str">
        <f t="shared" si="593"/>
        <v>財金系</v>
      </c>
      <c r="AO1631" s="74" t="str">
        <f t="shared" si="594"/>
        <v>財金系</v>
      </c>
    </row>
    <row r="1632" spans="1:41">
      <c r="A1632" s="78" t="s">
        <v>7617</v>
      </c>
      <c r="B1632" s="78" t="s">
        <v>591</v>
      </c>
      <c r="C1632" s="78" t="s">
        <v>592</v>
      </c>
      <c r="D1632" s="78" t="s">
        <v>38</v>
      </c>
      <c r="E1632" s="78" t="s">
        <v>593</v>
      </c>
      <c r="F1632" s="78" t="s">
        <v>23</v>
      </c>
      <c r="G1632" s="78" t="s">
        <v>137</v>
      </c>
      <c r="H1632" s="78" t="s">
        <v>549</v>
      </c>
      <c r="I1632" s="78" t="s">
        <v>41</v>
      </c>
      <c r="J1632" s="78">
        <v>958050987</v>
      </c>
      <c r="K1632" s="78"/>
      <c r="L1632" s="78" t="s">
        <v>28</v>
      </c>
      <c r="M1632" s="78" t="s">
        <v>29</v>
      </c>
      <c r="N1632" s="78" t="s">
        <v>4952</v>
      </c>
      <c r="O1632" s="78"/>
      <c r="P1632" s="78" t="s">
        <v>29</v>
      </c>
      <c r="Q1632" s="78"/>
      <c r="R1632" s="78" t="s">
        <v>7593</v>
      </c>
      <c r="S1632" s="78"/>
      <c r="T1632" s="78" t="s">
        <v>7621</v>
      </c>
      <c r="U1632" s="78">
        <v>6</v>
      </c>
      <c r="V1632" s="78" t="s">
        <v>7589</v>
      </c>
      <c r="W1632" s="78" t="s">
        <v>7627</v>
      </c>
      <c r="X1632" s="78" t="s">
        <v>7629</v>
      </c>
      <c r="Y1632" s="78">
        <v>2</v>
      </c>
      <c r="Z1632" s="78">
        <v>10</v>
      </c>
      <c r="AA1632" s="78">
        <v>1</v>
      </c>
      <c r="AB1632" s="78">
        <v>1</v>
      </c>
      <c r="AC1632" s="78">
        <v>10</v>
      </c>
      <c r="AD1632" s="78"/>
      <c r="AE1632" s="74" t="str">
        <f t="shared" si="590"/>
        <v>B05102109童保蓉</v>
      </c>
      <c r="AF1632" s="74">
        <f t="shared" si="591"/>
        <v>0</v>
      </c>
      <c r="AG1632" s="74">
        <f t="shared" si="595"/>
        <v>1</v>
      </c>
      <c r="AH1632" s="74">
        <f t="shared" si="586"/>
        <v>10</v>
      </c>
      <c r="AI1632" s="74">
        <f t="shared" si="587"/>
        <v>0</v>
      </c>
      <c r="AJ1632" s="74">
        <f t="shared" si="588"/>
        <v>0</v>
      </c>
      <c r="AK1632" s="74">
        <f t="shared" si="589"/>
        <v>0</v>
      </c>
      <c r="AL1632" s="73" t="str">
        <f t="shared" si="592"/>
        <v>系</v>
      </c>
      <c r="AM1632" s="73" t="str">
        <f>IF($F1632="學生",VLOOKUP($H1632,系所名稱!$B$1:$D$122,3,FALSE),"非在校生")</f>
        <v>其他</v>
      </c>
      <c r="AN1632" s="74" t="str">
        <f t="shared" si="593"/>
        <v>其他系所</v>
      </c>
      <c r="AO1632" s="74" t="str">
        <f t="shared" si="594"/>
        <v>其他系所</v>
      </c>
    </row>
    <row r="1633" spans="1:41">
      <c r="A1633" s="78" t="s">
        <v>7617</v>
      </c>
      <c r="B1633" s="78" t="s">
        <v>96</v>
      </c>
      <c r="C1633" s="78" t="s">
        <v>97</v>
      </c>
      <c r="D1633" s="78" t="s">
        <v>38</v>
      </c>
      <c r="E1633" s="78" t="s">
        <v>98</v>
      </c>
      <c r="F1633" s="78" t="s">
        <v>23</v>
      </c>
      <c r="G1633" s="78" t="s">
        <v>99</v>
      </c>
      <c r="H1633" s="78" t="s">
        <v>100</v>
      </c>
      <c r="I1633" s="78" t="s">
        <v>41</v>
      </c>
      <c r="J1633" s="78">
        <v>965395076</v>
      </c>
      <c r="K1633" s="78" t="s">
        <v>6553</v>
      </c>
      <c r="L1633" s="78" t="s">
        <v>28</v>
      </c>
      <c r="M1633" s="78" t="s">
        <v>29</v>
      </c>
      <c r="N1633" s="78" t="s">
        <v>4952</v>
      </c>
      <c r="O1633" s="78"/>
      <c r="P1633" s="78" t="s">
        <v>29</v>
      </c>
      <c r="Q1633" s="78"/>
      <c r="R1633" s="78" t="s">
        <v>7593</v>
      </c>
      <c r="S1633" s="78"/>
      <c r="T1633" s="78" t="s">
        <v>7622</v>
      </c>
      <c r="U1633" s="78">
        <v>6</v>
      </c>
      <c r="V1633" s="78" t="s">
        <v>7589</v>
      </c>
      <c r="W1633" s="78" t="s">
        <v>7627</v>
      </c>
      <c r="X1633" s="78" t="s">
        <v>7629</v>
      </c>
      <c r="Y1633" s="78">
        <v>2</v>
      </c>
      <c r="Z1633" s="78">
        <v>10</v>
      </c>
      <c r="AA1633" s="78">
        <v>1</v>
      </c>
      <c r="AB1633" s="78">
        <v>1</v>
      </c>
      <c r="AC1633" s="78">
        <v>10</v>
      </c>
      <c r="AD1633" s="78"/>
      <c r="AE1633" s="74" t="str">
        <f t="shared" si="590"/>
        <v>B06204007黃瑞晶</v>
      </c>
      <c r="AF1633" s="74">
        <f t="shared" si="591"/>
        <v>0</v>
      </c>
      <c r="AG1633" s="74">
        <f t="shared" si="595"/>
        <v>1</v>
      </c>
      <c r="AH1633" s="74">
        <f t="shared" si="586"/>
        <v>10</v>
      </c>
      <c r="AI1633" s="74">
        <f t="shared" si="587"/>
        <v>0</v>
      </c>
      <c r="AJ1633" s="74">
        <f t="shared" si="588"/>
        <v>0</v>
      </c>
      <c r="AK1633" s="74">
        <f t="shared" si="589"/>
        <v>0</v>
      </c>
      <c r="AL1633" s="73" t="str">
        <f t="shared" si="592"/>
        <v>系</v>
      </c>
      <c r="AM1633" s="73" t="str">
        <f>IF($F1633="學生",VLOOKUP($H1633,系所名稱!$B$1:$D$122,3,FALSE),"非在校生")</f>
        <v>其他</v>
      </c>
      <c r="AN1633" s="74" t="str">
        <f t="shared" si="593"/>
        <v>其他系所</v>
      </c>
      <c r="AO1633" s="74" t="str">
        <f t="shared" si="594"/>
        <v>其他系所</v>
      </c>
    </row>
    <row r="1634" spans="1:41">
      <c r="A1634" s="78" t="s">
        <v>7617</v>
      </c>
      <c r="B1634" s="78" t="s">
        <v>6717</v>
      </c>
      <c r="C1634" s="78" t="s">
        <v>6718</v>
      </c>
      <c r="D1634" s="78" t="s">
        <v>38</v>
      </c>
      <c r="E1634" s="78" t="s">
        <v>1958</v>
      </c>
      <c r="F1634" s="78" t="s">
        <v>23</v>
      </c>
      <c r="G1634" s="78" t="s">
        <v>483</v>
      </c>
      <c r="H1634" s="78" t="s">
        <v>484</v>
      </c>
      <c r="I1634" s="78" t="s">
        <v>41</v>
      </c>
      <c r="J1634" s="78">
        <v>223051488</v>
      </c>
      <c r="K1634" s="78"/>
      <c r="L1634" s="78" t="s">
        <v>28</v>
      </c>
      <c r="M1634" s="78" t="s">
        <v>29</v>
      </c>
      <c r="N1634" s="78" t="s">
        <v>4952</v>
      </c>
      <c r="O1634" s="78"/>
      <c r="P1634" s="78" t="s">
        <v>29</v>
      </c>
      <c r="Q1634" s="78"/>
      <c r="R1634" s="78" t="s">
        <v>7593</v>
      </c>
      <c r="S1634" s="78"/>
      <c r="T1634" s="78" t="s">
        <v>7623</v>
      </c>
      <c r="U1634" s="78">
        <v>6</v>
      </c>
      <c r="V1634" s="78" t="s">
        <v>7589</v>
      </c>
      <c r="W1634" s="78" t="s">
        <v>7627</v>
      </c>
      <c r="X1634" s="78" t="s">
        <v>7629</v>
      </c>
      <c r="Y1634" s="78">
        <v>2</v>
      </c>
      <c r="Z1634" s="78">
        <v>10</v>
      </c>
      <c r="AA1634" s="78">
        <v>1</v>
      </c>
      <c r="AB1634" s="78">
        <v>1</v>
      </c>
      <c r="AC1634" s="78">
        <v>10</v>
      </c>
      <c r="AD1634" s="78"/>
      <c r="AE1634" s="74" t="str">
        <f t="shared" si="590"/>
        <v>B03a01344黃絹婷</v>
      </c>
      <c r="AF1634" s="74">
        <f t="shared" si="591"/>
        <v>0</v>
      </c>
      <c r="AG1634" s="74">
        <f t="shared" si="595"/>
        <v>1</v>
      </c>
      <c r="AH1634" s="74">
        <f t="shared" si="586"/>
        <v>10</v>
      </c>
      <c r="AI1634" s="74">
        <f t="shared" si="587"/>
        <v>0</v>
      </c>
      <c r="AJ1634" s="74">
        <f t="shared" si="588"/>
        <v>0</v>
      </c>
      <c r="AK1634" s="74">
        <f t="shared" si="589"/>
        <v>0</v>
      </c>
      <c r="AL1634" s="73" t="str">
        <f t="shared" si="592"/>
        <v>系</v>
      </c>
      <c r="AM1634" s="73" t="str">
        <f>IF($F1634="學生",VLOOKUP($H1634,系所名稱!$B$1:$D$122,3,FALSE),"非在校生")</f>
        <v>其他</v>
      </c>
      <c r="AN1634" s="74" t="str">
        <f t="shared" si="593"/>
        <v>其他系所</v>
      </c>
      <c r="AO1634" s="74" t="str">
        <f t="shared" si="594"/>
        <v>其他系所</v>
      </c>
    </row>
    <row r="1635" spans="1:41">
      <c r="A1635" s="78" t="s">
        <v>7624</v>
      </c>
      <c r="B1635" s="78" t="s">
        <v>466</v>
      </c>
      <c r="C1635" s="78" t="s">
        <v>467</v>
      </c>
      <c r="D1635" s="78" t="s">
        <v>38</v>
      </c>
      <c r="E1635" s="78" t="s">
        <v>468</v>
      </c>
      <c r="F1635" s="78" t="s">
        <v>23</v>
      </c>
      <c r="G1635" s="78" t="s">
        <v>99</v>
      </c>
      <c r="H1635" s="78" t="s">
        <v>294</v>
      </c>
      <c r="I1635" s="78" t="s">
        <v>41</v>
      </c>
      <c r="J1635" s="78">
        <v>909880728</v>
      </c>
      <c r="K1635" s="78" t="s">
        <v>7625</v>
      </c>
      <c r="L1635" s="78" t="s">
        <v>28</v>
      </c>
      <c r="M1635" s="78" t="s">
        <v>29</v>
      </c>
      <c r="N1635" s="78" t="s">
        <v>4952</v>
      </c>
      <c r="O1635" s="78"/>
      <c r="P1635" s="78" t="s">
        <v>29</v>
      </c>
      <c r="Q1635" s="78"/>
      <c r="R1635" s="78" t="s">
        <v>7593</v>
      </c>
      <c r="S1635" s="78"/>
      <c r="T1635" s="78" t="s">
        <v>471</v>
      </c>
      <c r="U1635" s="78">
        <v>6</v>
      </c>
      <c r="V1635" s="78" t="s">
        <v>7589</v>
      </c>
      <c r="W1635" s="78" t="s">
        <v>7627</v>
      </c>
      <c r="X1635" s="78" t="s">
        <v>7629</v>
      </c>
      <c r="Y1635" s="78">
        <v>2</v>
      </c>
      <c r="Z1635" s="78">
        <v>10</v>
      </c>
      <c r="AA1635" s="78">
        <v>1</v>
      </c>
      <c r="AB1635" s="78">
        <v>1</v>
      </c>
      <c r="AC1635" s="78">
        <v>10</v>
      </c>
      <c r="AD1635" s="78"/>
      <c r="AE1635" s="74" t="str">
        <f t="shared" si="590"/>
        <v>b05207015劉宜鑫</v>
      </c>
      <c r="AF1635" s="74">
        <f t="shared" si="591"/>
        <v>0</v>
      </c>
      <c r="AG1635" s="74">
        <f t="shared" si="595"/>
        <v>1</v>
      </c>
      <c r="AH1635" s="74">
        <f t="shared" si="586"/>
        <v>10</v>
      </c>
      <c r="AI1635" s="74">
        <f t="shared" si="587"/>
        <v>0</v>
      </c>
      <c r="AJ1635" s="74">
        <f t="shared" si="588"/>
        <v>0</v>
      </c>
      <c r="AK1635" s="74">
        <f t="shared" si="589"/>
        <v>0</v>
      </c>
      <c r="AL1635" s="73" t="str">
        <f t="shared" si="592"/>
        <v>系</v>
      </c>
      <c r="AM1635" s="73" t="str">
        <f>IF($F1635="學生",VLOOKUP($H1635,系所名稱!$B$1:$D$122,3,FALSE),"非在校生")</f>
        <v>其他</v>
      </c>
      <c r="AN1635" s="74" t="str">
        <f t="shared" si="593"/>
        <v>其他系所</v>
      </c>
      <c r="AO1635" s="74" t="str">
        <f t="shared" si="594"/>
        <v>其他系所</v>
      </c>
    </row>
    <row r="1636" spans="1:41">
      <c r="A1636" s="78" t="s">
        <v>7624</v>
      </c>
      <c r="B1636" s="78" t="s">
        <v>611</v>
      </c>
      <c r="C1636" s="78" t="s">
        <v>612</v>
      </c>
      <c r="D1636" s="78" t="s">
        <v>38</v>
      </c>
      <c r="E1636" s="78" t="s">
        <v>613</v>
      </c>
      <c r="F1636" s="78" t="s">
        <v>23</v>
      </c>
      <c r="G1636" s="78" t="s">
        <v>24</v>
      </c>
      <c r="H1636" s="78" t="s">
        <v>257</v>
      </c>
      <c r="I1636" s="78" t="s">
        <v>41</v>
      </c>
      <c r="J1636" s="78">
        <v>921839965</v>
      </c>
      <c r="K1636" s="78"/>
      <c r="L1636" s="78" t="s">
        <v>28</v>
      </c>
      <c r="M1636" s="78" t="s">
        <v>29</v>
      </c>
      <c r="N1636" s="78" t="s">
        <v>4952</v>
      </c>
      <c r="O1636" s="78"/>
      <c r="P1636" s="78" t="s">
        <v>29</v>
      </c>
      <c r="Q1636" s="78"/>
      <c r="R1636" s="78" t="s">
        <v>7593</v>
      </c>
      <c r="S1636" s="78"/>
      <c r="T1636" s="78" t="s">
        <v>616</v>
      </c>
      <c r="U1636" s="78">
        <v>6</v>
      </c>
      <c r="V1636" s="78" t="s">
        <v>7589</v>
      </c>
      <c r="W1636" s="78" t="s">
        <v>7627</v>
      </c>
      <c r="X1636" s="78" t="s">
        <v>7629</v>
      </c>
      <c r="Y1636" s="78">
        <v>2</v>
      </c>
      <c r="Z1636" s="78">
        <v>10</v>
      </c>
      <c r="AA1636" s="78">
        <v>1</v>
      </c>
      <c r="AB1636" s="78">
        <v>1</v>
      </c>
      <c r="AC1636" s="78">
        <v>10</v>
      </c>
      <c r="AD1636" s="78"/>
      <c r="AE1636" s="74" t="str">
        <f t="shared" si="590"/>
        <v>b05703118劉映芃</v>
      </c>
      <c r="AF1636" s="74">
        <f t="shared" si="591"/>
        <v>0</v>
      </c>
      <c r="AG1636" s="74">
        <f t="shared" si="595"/>
        <v>1</v>
      </c>
      <c r="AH1636" s="74">
        <f t="shared" si="586"/>
        <v>10</v>
      </c>
      <c r="AI1636" s="74">
        <f t="shared" si="587"/>
        <v>0</v>
      </c>
      <c r="AJ1636" s="74">
        <f t="shared" si="588"/>
        <v>0</v>
      </c>
      <c r="AK1636" s="74">
        <f t="shared" si="589"/>
        <v>0</v>
      </c>
      <c r="AL1636" s="73" t="str">
        <f t="shared" si="592"/>
        <v>系</v>
      </c>
      <c r="AM1636" s="73" t="str">
        <f>IF($F1636="學生",VLOOKUP($H1636,系所名稱!$B$1:$D$122,3,FALSE),"非在校生")</f>
        <v>財金</v>
      </c>
      <c r="AN1636" s="74" t="str">
        <f t="shared" si="593"/>
        <v>財金系</v>
      </c>
      <c r="AO1636" s="74" t="str">
        <f t="shared" si="594"/>
        <v>財金系</v>
      </c>
    </row>
    <row r="1637" spans="1:41">
      <c r="A1637" s="78" t="s">
        <v>7624</v>
      </c>
      <c r="B1637" s="78" t="s">
        <v>7060</v>
      </c>
      <c r="C1637" s="78" t="s">
        <v>7061</v>
      </c>
      <c r="D1637" s="78" t="s">
        <v>38</v>
      </c>
      <c r="E1637" s="78" t="s">
        <v>7062</v>
      </c>
      <c r="F1637" s="78" t="s">
        <v>23</v>
      </c>
      <c r="G1637" s="78" t="s">
        <v>24</v>
      </c>
      <c r="H1637" s="78" t="s">
        <v>49</v>
      </c>
      <c r="I1637" s="78" t="s">
        <v>41</v>
      </c>
      <c r="J1637" s="78">
        <v>961300580</v>
      </c>
      <c r="K1637" s="78" t="s">
        <v>7063</v>
      </c>
      <c r="L1637" s="78" t="s">
        <v>28</v>
      </c>
      <c r="M1637" s="78" t="s">
        <v>29</v>
      </c>
      <c r="N1637" s="78" t="s">
        <v>4952</v>
      </c>
      <c r="O1637" s="78"/>
      <c r="P1637" s="78" t="s">
        <v>29</v>
      </c>
      <c r="Q1637" s="78"/>
      <c r="R1637" s="78" t="s">
        <v>7593</v>
      </c>
      <c r="S1637" s="78"/>
      <c r="T1637" s="78" t="s">
        <v>7626</v>
      </c>
      <c r="U1637" s="78">
        <v>6</v>
      </c>
      <c r="V1637" s="78" t="s">
        <v>7589</v>
      </c>
      <c r="W1637" s="78" t="s">
        <v>7627</v>
      </c>
      <c r="X1637" s="78" t="s">
        <v>7629</v>
      </c>
      <c r="Y1637" s="78">
        <v>2</v>
      </c>
      <c r="Z1637" s="78">
        <v>10</v>
      </c>
      <c r="AA1637" s="78">
        <v>1</v>
      </c>
      <c r="AB1637" s="78">
        <v>1</v>
      </c>
      <c r="AC1637" s="78">
        <v>10</v>
      </c>
      <c r="AD1637" s="78"/>
      <c r="AE1637" s="74" t="str">
        <f t="shared" si="590"/>
        <v>B07705015劉鎮霆</v>
      </c>
      <c r="AF1637" s="74">
        <f t="shared" si="591"/>
        <v>0</v>
      </c>
      <c r="AG1637" s="74">
        <f t="shared" si="595"/>
        <v>1</v>
      </c>
      <c r="AH1637" s="74">
        <f t="shared" si="586"/>
        <v>10</v>
      </c>
      <c r="AI1637" s="74">
        <f t="shared" si="587"/>
        <v>0</v>
      </c>
      <c r="AJ1637" s="74">
        <f t="shared" si="588"/>
        <v>0</v>
      </c>
      <c r="AK1637" s="74">
        <f t="shared" si="589"/>
        <v>0</v>
      </c>
      <c r="AL1637" s="73" t="str">
        <f t="shared" si="592"/>
        <v>系</v>
      </c>
      <c r="AM1637" s="73" t="str">
        <f>IF($F1637="學生",VLOOKUP($H1637,系所名稱!$B$1:$D$122,3,FALSE),"非在校生")</f>
        <v>資管</v>
      </c>
      <c r="AN1637" s="74" t="str">
        <f t="shared" si="593"/>
        <v>資管系</v>
      </c>
      <c r="AO1637" s="74" t="str">
        <f t="shared" si="594"/>
        <v>資管系</v>
      </c>
    </row>
    <row r="1638" spans="1:41">
      <c r="A1638" s="78" t="s">
        <v>7624</v>
      </c>
      <c r="B1638" s="78" t="s">
        <v>105</v>
      </c>
      <c r="C1638" s="78" t="s">
        <v>106</v>
      </c>
      <c r="D1638" s="78" t="s">
        <v>38</v>
      </c>
      <c r="E1638" s="78" t="s">
        <v>107</v>
      </c>
      <c r="F1638" s="78" t="s">
        <v>23</v>
      </c>
      <c r="G1638" s="78" t="s">
        <v>24</v>
      </c>
      <c r="H1638" s="78" t="s">
        <v>40</v>
      </c>
      <c r="I1638" s="78" t="s">
        <v>50</v>
      </c>
      <c r="J1638" s="78">
        <v>921060797</v>
      </c>
      <c r="K1638" s="78" t="s">
        <v>108</v>
      </c>
      <c r="L1638" s="78" t="s">
        <v>28</v>
      </c>
      <c r="M1638" s="78" t="s">
        <v>29</v>
      </c>
      <c r="N1638" s="78" t="s">
        <v>4952</v>
      </c>
      <c r="O1638" s="78"/>
      <c r="P1638" s="78" t="s">
        <v>29</v>
      </c>
      <c r="Q1638" s="78"/>
      <c r="R1638" s="78" t="s">
        <v>7593</v>
      </c>
      <c r="S1638" s="78"/>
      <c r="T1638" s="78" t="s">
        <v>7375</v>
      </c>
      <c r="U1638" s="78">
        <v>6</v>
      </c>
      <c r="V1638" s="78" t="s">
        <v>7589</v>
      </c>
      <c r="W1638" s="78" t="s">
        <v>7627</v>
      </c>
      <c r="X1638" s="78" t="s">
        <v>7629</v>
      </c>
      <c r="Y1638" s="78">
        <v>2</v>
      </c>
      <c r="Z1638" s="78">
        <v>10</v>
      </c>
      <c r="AA1638" s="78">
        <v>1</v>
      </c>
      <c r="AB1638" s="78">
        <v>1</v>
      </c>
      <c r="AC1638" s="78">
        <v>10</v>
      </c>
      <c r="AD1638" s="78"/>
      <c r="AE1638" s="74" t="str">
        <f t="shared" si="590"/>
        <v>R06724082潘政傑</v>
      </c>
      <c r="AF1638" s="74">
        <f t="shared" si="591"/>
        <v>0</v>
      </c>
      <c r="AG1638" s="74">
        <f t="shared" si="595"/>
        <v>1</v>
      </c>
      <c r="AH1638" s="74">
        <f t="shared" si="586"/>
        <v>10</v>
      </c>
      <c r="AI1638" s="74">
        <f t="shared" si="587"/>
        <v>0</v>
      </c>
      <c r="AJ1638" s="74">
        <f t="shared" si="588"/>
        <v>0</v>
      </c>
      <c r="AK1638" s="74">
        <f t="shared" si="589"/>
        <v>0</v>
      </c>
      <c r="AL1638" s="73" t="str">
        <f t="shared" si="592"/>
        <v>所</v>
      </c>
      <c r="AM1638" s="73" t="str">
        <f>IF($F1638="學生",VLOOKUP($H1638,系所名稱!$B$1:$D$122,3,FALSE),"非在校生")</f>
        <v>國企</v>
      </c>
      <c r="AN1638" s="74" t="str">
        <f t="shared" si="593"/>
        <v>國企所</v>
      </c>
      <c r="AO1638" s="74" t="str">
        <f t="shared" si="594"/>
        <v>國企所</v>
      </c>
    </row>
    <row r="1639" spans="1:41">
      <c r="A1639" s="78" t="s">
        <v>7624</v>
      </c>
      <c r="B1639" s="78" t="s">
        <v>1794</v>
      </c>
      <c r="C1639" s="78" t="s">
        <v>1795</v>
      </c>
      <c r="D1639" s="78" t="s">
        <v>38</v>
      </c>
      <c r="E1639" s="78" t="s">
        <v>1014</v>
      </c>
      <c r="F1639" s="78" t="s">
        <v>23</v>
      </c>
      <c r="G1639" s="78" t="s">
        <v>137</v>
      </c>
      <c r="H1639" s="78" t="s">
        <v>138</v>
      </c>
      <c r="I1639" s="78" t="s">
        <v>41</v>
      </c>
      <c r="J1639" s="78">
        <v>978173639</v>
      </c>
      <c r="K1639" s="78"/>
      <c r="L1639" s="78" t="s">
        <v>28</v>
      </c>
      <c r="M1639" s="78" t="s">
        <v>29</v>
      </c>
      <c r="N1639" s="78" t="s">
        <v>4952</v>
      </c>
      <c r="O1639" s="78"/>
      <c r="P1639" s="78" t="s">
        <v>29</v>
      </c>
      <c r="Q1639" s="78"/>
      <c r="R1639" s="78" t="s">
        <v>7593</v>
      </c>
      <c r="S1639" s="78"/>
      <c r="T1639" s="78" t="s">
        <v>1798</v>
      </c>
      <c r="U1639" s="78">
        <v>6</v>
      </c>
      <c r="V1639" s="78" t="s">
        <v>7589</v>
      </c>
      <c r="W1639" s="78" t="s">
        <v>7627</v>
      </c>
      <c r="X1639" s="78" t="s">
        <v>7629</v>
      </c>
      <c r="Y1639" s="78">
        <v>2</v>
      </c>
      <c r="Z1639" s="78">
        <v>10</v>
      </c>
      <c r="AA1639" s="78">
        <v>1</v>
      </c>
      <c r="AB1639" s="78">
        <v>1</v>
      </c>
      <c r="AC1639" s="78">
        <v>10</v>
      </c>
      <c r="AD1639" s="78"/>
      <c r="AE1639" s="74" t="str">
        <f t="shared" si="590"/>
        <v>b05303125謝中綸</v>
      </c>
      <c r="AF1639" s="74">
        <f t="shared" si="591"/>
        <v>0</v>
      </c>
      <c r="AG1639" s="74">
        <f t="shared" si="595"/>
        <v>1</v>
      </c>
      <c r="AH1639" s="74">
        <f t="shared" si="586"/>
        <v>10</v>
      </c>
      <c r="AI1639" s="74">
        <f t="shared" si="587"/>
        <v>0</v>
      </c>
      <c r="AJ1639" s="74">
        <f t="shared" si="588"/>
        <v>0</v>
      </c>
      <c r="AK1639" s="74">
        <f t="shared" si="589"/>
        <v>0</v>
      </c>
      <c r="AL1639" s="73" t="str">
        <f t="shared" si="592"/>
        <v>系</v>
      </c>
      <c r="AM1639" s="73" t="str">
        <f>IF($F1639="學生",VLOOKUP($H1639,系所名稱!$B$1:$D$122,3,FALSE),"非在校生")</f>
        <v>其他</v>
      </c>
      <c r="AN1639" s="74" t="str">
        <f t="shared" si="593"/>
        <v>其他系所</v>
      </c>
      <c r="AO1639" s="74" t="str">
        <f t="shared" si="594"/>
        <v>其他系所</v>
      </c>
    </row>
  </sheetData>
  <autoFilter ref="A1:AO1239">
    <sortState ref="A2:AO1237">
      <sortCondition ref="V2:V1237"/>
      <sortCondition ref="B2:B1237"/>
    </sortState>
  </autoFilter>
  <sortState ref="A2:AO1489">
    <sortCondition ref="B2:B1489"/>
    <sortCondition ref="X2:X1489"/>
  </sortState>
  <phoneticPr fontId="1" type="noConversion"/>
  <pageMargins left="0.7" right="0.7" top="0.75" bottom="0.75" header="0.3" footer="0.3"/>
  <pageSetup paperSize="9"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77"/>
  <sheetViews>
    <sheetView topLeftCell="A463" workbookViewId="0">
      <selection activeCell="E1" sqref="E1:G776"/>
    </sheetView>
  </sheetViews>
  <sheetFormatPr defaultRowHeight="17"/>
  <cols>
    <col min="1" max="1" width="24.36328125" bestFit="1" customWidth="1"/>
    <col min="2" max="2" width="17.54296875" bestFit="1" customWidth="1"/>
    <col min="3" max="3" width="24.90625" bestFit="1" customWidth="1"/>
    <col min="4" max="8" width="5.6328125" style="78" customWidth="1"/>
    <col min="9" max="9" width="12.6328125" style="78" customWidth="1"/>
    <col min="10" max="11" width="5.6328125" style="78" customWidth="1"/>
    <col min="12" max="12" width="5.6328125" customWidth="1"/>
    <col min="13" max="13" width="12.6328125" style="78" customWidth="1"/>
    <col min="14" max="15" width="5.6328125" style="78" customWidth="1"/>
    <col min="16" max="16" width="5.6328125" customWidth="1"/>
    <col min="17" max="17" width="12.6328125" customWidth="1"/>
    <col min="18" max="19" width="5.6328125" customWidth="1"/>
    <col min="20" max="20" width="5.6328125" style="97" customWidth="1"/>
    <col min="21" max="21" width="12.36328125" customWidth="1"/>
    <col min="22" max="24" width="5.6328125" customWidth="1"/>
    <col min="25" max="25" width="12.6328125" customWidth="1"/>
  </cols>
  <sheetData>
    <row r="1" spans="1:27">
      <c r="A1" s="23" t="s">
        <v>4230</v>
      </c>
      <c r="B1" s="78" t="s">
        <v>4936</v>
      </c>
      <c r="C1" s="78" t="s">
        <v>4934</v>
      </c>
      <c r="E1" s="78" t="s">
        <v>4230</v>
      </c>
      <c r="F1" s="78" t="s">
        <v>4936</v>
      </c>
      <c r="G1" s="78" t="s">
        <v>4934</v>
      </c>
      <c r="I1" s="96" t="s">
        <v>7346</v>
      </c>
      <c r="J1" s="94" t="s">
        <v>4936</v>
      </c>
      <c r="K1" s="94" t="s">
        <v>4934</v>
      </c>
      <c r="M1" s="93" t="s">
        <v>7203</v>
      </c>
      <c r="N1" s="74" t="s">
        <v>4936</v>
      </c>
      <c r="O1" s="74" t="s">
        <v>4934</v>
      </c>
      <c r="Q1" s="91" t="s">
        <v>7204</v>
      </c>
      <c r="R1" s="92" t="s">
        <v>4936</v>
      </c>
      <c r="S1" s="92" t="s">
        <v>4934</v>
      </c>
      <c r="U1" s="91" t="s">
        <v>7347</v>
      </c>
      <c r="V1" s="92" t="s">
        <v>4936</v>
      </c>
      <c r="W1" s="92" t="s">
        <v>4934</v>
      </c>
      <c r="Y1" s="89" t="s">
        <v>7205</v>
      </c>
      <c r="Z1" s="90" t="s">
        <v>4936</v>
      </c>
      <c r="AA1" s="90" t="s">
        <v>4934</v>
      </c>
    </row>
    <row r="2" spans="1:27">
      <c r="A2" s="24">
        <v>104205072</v>
      </c>
      <c r="B2" s="25">
        <v>0</v>
      </c>
      <c r="C2" s="25">
        <v>1</v>
      </c>
      <c r="D2" s="25"/>
      <c r="E2" s="25" t="s">
        <v>4975</v>
      </c>
      <c r="F2" s="25">
        <v>0</v>
      </c>
      <c r="G2" s="25">
        <v>2</v>
      </c>
      <c r="H2" s="25"/>
      <c r="I2" s="95" t="s">
        <v>7375</v>
      </c>
      <c r="J2" s="95">
        <v>150</v>
      </c>
      <c r="K2" s="95">
        <v>0</v>
      </c>
      <c r="M2" s="74" t="s">
        <v>110</v>
      </c>
      <c r="N2" s="74">
        <v>160</v>
      </c>
      <c r="O2" s="74">
        <v>0</v>
      </c>
      <c r="Q2" s="92" t="s">
        <v>110</v>
      </c>
      <c r="R2" s="92">
        <v>150</v>
      </c>
      <c r="S2" s="92">
        <v>0</v>
      </c>
      <c r="U2" s="92" t="s">
        <v>110</v>
      </c>
      <c r="V2" s="92">
        <v>150</v>
      </c>
      <c r="W2" s="92">
        <v>0</v>
      </c>
      <c r="Y2" s="90" t="s">
        <v>110</v>
      </c>
      <c r="Z2" s="90">
        <v>120</v>
      </c>
      <c r="AA2" s="90">
        <v>0</v>
      </c>
    </row>
    <row r="3" spans="1:27">
      <c r="A3" s="24">
        <v>110318032</v>
      </c>
      <c r="B3" s="25">
        <v>0</v>
      </c>
      <c r="C3" s="25">
        <v>1</v>
      </c>
      <c r="D3" s="25"/>
      <c r="E3" s="25" t="s">
        <v>5773</v>
      </c>
      <c r="F3" s="25">
        <v>0</v>
      </c>
      <c r="G3" s="25">
        <v>2</v>
      </c>
      <c r="H3" s="25"/>
      <c r="I3" s="95" t="s">
        <v>375</v>
      </c>
      <c r="J3" s="95">
        <v>110</v>
      </c>
      <c r="K3" s="95">
        <v>0</v>
      </c>
      <c r="M3" s="74" t="s">
        <v>375</v>
      </c>
      <c r="N3" s="74">
        <v>110</v>
      </c>
      <c r="O3" s="74">
        <v>0</v>
      </c>
      <c r="Q3" s="92" t="s">
        <v>375</v>
      </c>
      <c r="R3" s="92">
        <v>110</v>
      </c>
      <c r="S3" s="92">
        <v>0</v>
      </c>
      <c r="U3" s="92" t="s">
        <v>375</v>
      </c>
      <c r="V3" s="92">
        <v>110</v>
      </c>
      <c r="W3" s="92">
        <v>0</v>
      </c>
      <c r="Y3" s="90" t="s">
        <v>149</v>
      </c>
      <c r="Z3" s="90">
        <v>100</v>
      </c>
      <c r="AA3" s="90">
        <v>0</v>
      </c>
    </row>
    <row r="4" spans="1:27">
      <c r="A4" s="24" t="s">
        <v>3489</v>
      </c>
      <c r="B4" s="25">
        <v>0</v>
      </c>
      <c r="C4" s="25">
        <v>1</v>
      </c>
      <c r="D4" s="25"/>
      <c r="E4" s="25" t="s">
        <v>2845</v>
      </c>
      <c r="F4" s="25">
        <v>0</v>
      </c>
      <c r="G4" s="25">
        <v>2</v>
      </c>
      <c r="H4" s="25"/>
      <c r="I4" s="95" t="s">
        <v>1664</v>
      </c>
      <c r="J4" s="95">
        <v>100</v>
      </c>
      <c r="K4" s="95">
        <v>1</v>
      </c>
      <c r="M4" s="74" t="s">
        <v>1664</v>
      </c>
      <c r="N4" s="74">
        <v>100</v>
      </c>
      <c r="O4" s="74">
        <v>1</v>
      </c>
      <c r="Q4" s="92" t="s">
        <v>1664</v>
      </c>
      <c r="R4" s="92">
        <v>100</v>
      </c>
      <c r="S4" s="92">
        <v>1</v>
      </c>
      <c r="U4" s="92" t="s">
        <v>1664</v>
      </c>
      <c r="V4" s="92">
        <v>100</v>
      </c>
      <c r="W4" s="92">
        <v>1</v>
      </c>
      <c r="Y4" s="90" t="s">
        <v>375</v>
      </c>
      <c r="Z4" s="90">
        <v>90</v>
      </c>
      <c r="AA4" s="90">
        <v>0</v>
      </c>
    </row>
    <row r="5" spans="1:27">
      <c r="A5" s="24" t="s">
        <v>792</v>
      </c>
      <c r="B5" s="25">
        <v>10</v>
      </c>
      <c r="C5" s="25">
        <v>0</v>
      </c>
      <c r="D5" s="25"/>
      <c r="E5" s="25" t="s">
        <v>242</v>
      </c>
      <c r="F5" s="25">
        <v>30</v>
      </c>
      <c r="G5" s="25">
        <v>2</v>
      </c>
      <c r="H5" s="25"/>
      <c r="I5" s="95" t="s">
        <v>616</v>
      </c>
      <c r="J5" s="95">
        <v>100</v>
      </c>
      <c r="K5" s="95">
        <v>0</v>
      </c>
      <c r="M5" s="74" t="s">
        <v>616</v>
      </c>
      <c r="N5" s="74">
        <v>100</v>
      </c>
      <c r="O5" s="74">
        <v>0</v>
      </c>
      <c r="Q5" s="92" t="s">
        <v>616</v>
      </c>
      <c r="R5" s="92">
        <v>100</v>
      </c>
      <c r="S5" s="92">
        <v>0</v>
      </c>
      <c r="U5" s="92" t="s">
        <v>616</v>
      </c>
      <c r="V5" s="92">
        <v>100</v>
      </c>
      <c r="W5" s="92">
        <v>0</v>
      </c>
      <c r="Y5" s="90" t="s">
        <v>616</v>
      </c>
      <c r="Z5" s="90">
        <v>80</v>
      </c>
      <c r="AA5" s="90">
        <v>0</v>
      </c>
    </row>
    <row r="6" spans="1:27">
      <c r="A6" s="24" t="s">
        <v>3449</v>
      </c>
      <c r="B6" s="25">
        <v>10</v>
      </c>
      <c r="C6" s="25">
        <v>0</v>
      </c>
      <c r="D6" s="25"/>
      <c r="E6" s="25" t="s">
        <v>337</v>
      </c>
      <c r="F6" s="25">
        <v>10</v>
      </c>
      <c r="G6" s="25">
        <v>2</v>
      </c>
      <c r="H6" s="25"/>
      <c r="I6" s="95" t="s">
        <v>71</v>
      </c>
      <c r="J6" s="95">
        <v>100</v>
      </c>
      <c r="K6" s="95">
        <v>0</v>
      </c>
      <c r="M6" s="74" t="s">
        <v>71</v>
      </c>
      <c r="N6" s="74">
        <v>100</v>
      </c>
      <c r="O6" s="74">
        <v>0</v>
      </c>
      <c r="Q6" s="92" t="s">
        <v>71</v>
      </c>
      <c r="R6" s="92">
        <v>100</v>
      </c>
      <c r="S6" s="92">
        <v>0</v>
      </c>
      <c r="U6" s="92" t="s">
        <v>71</v>
      </c>
      <c r="V6" s="92">
        <v>100</v>
      </c>
      <c r="W6" s="92">
        <v>0</v>
      </c>
      <c r="Y6" s="90" t="s">
        <v>71</v>
      </c>
      <c r="Z6" s="90">
        <v>80</v>
      </c>
      <c r="AA6" s="90">
        <v>0</v>
      </c>
    </row>
    <row r="7" spans="1:27">
      <c r="A7" s="24" t="s">
        <v>2273</v>
      </c>
      <c r="B7" s="25">
        <v>20</v>
      </c>
      <c r="C7" s="25">
        <v>0</v>
      </c>
      <c r="D7" s="25"/>
      <c r="E7" s="25" t="s">
        <v>1298</v>
      </c>
      <c r="F7" s="25">
        <v>0</v>
      </c>
      <c r="G7" s="25">
        <v>2</v>
      </c>
      <c r="H7" s="25"/>
      <c r="I7" s="95" t="s">
        <v>7376</v>
      </c>
      <c r="J7" s="95">
        <v>100</v>
      </c>
      <c r="K7" s="95">
        <v>0</v>
      </c>
      <c r="M7" s="74" t="s">
        <v>149</v>
      </c>
      <c r="N7" s="74">
        <v>100</v>
      </c>
      <c r="O7" s="74">
        <v>0</v>
      </c>
      <c r="Q7" s="92" t="s">
        <v>149</v>
      </c>
      <c r="R7" s="92">
        <v>100</v>
      </c>
      <c r="S7" s="92">
        <v>0</v>
      </c>
      <c r="U7" s="92" t="s">
        <v>149</v>
      </c>
      <c r="V7" s="92">
        <v>100</v>
      </c>
      <c r="W7" s="92">
        <v>0</v>
      </c>
      <c r="Y7" s="90" t="s">
        <v>1664</v>
      </c>
      <c r="Z7" s="90">
        <v>70</v>
      </c>
      <c r="AA7" s="90">
        <v>1</v>
      </c>
    </row>
    <row r="8" spans="1:27">
      <c r="A8" s="24" t="s">
        <v>3774</v>
      </c>
      <c r="B8" s="25">
        <v>20</v>
      </c>
      <c r="C8" s="25">
        <v>0</v>
      </c>
      <c r="D8" s="25"/>
      <c r="E8" s="25" t="s">
        <v>3385</v>
      </c>
      <c r="F8" s="25">
        <v>0</v>
      </c>
      <c r="G8" s="25">
        <v>2</v>
      </c>
      <c r="H8" s="25"/>
      <c r="I8" s="95" t="s">
        <v>530</v>
      </c>
      <c r="J8" s="95">
        <v>80</v>
      </c>
      <c r="K8" s="95">
        <v>2</v>
      </c>
      <c r="M8" s="74" t="s">
        <v>530</v>
      </c>
      <c r="N8" s="74">
        <v>80</v>
      </c>
      <c r="O8" s="74">
        <v>2</v>
      </c>
      <c r="Q8" s="92" t="s">
        <v>530</v>
      </c>
      <c r="R8" s="92">
        <v>80</v>
      </c>
      <c r="S8" s="92">
        <v>2</v>
      </c>
      <c r="U8" s="92" t="s">
        <v>530</v>
      </c>
      <c r="V8" s="92">
        <v>80</v>
      </c>
      <c r="W8" s="92">
        <v>2</v>
      </c>
      <c r="Y8" s="90" t="s">
        <v>530</v>
      </c>
      <c r="Z8" s="90">
        <v>70</v>
      </c>
      <c r="AA8" s="90">
        <v>1</v>
      </c>
    </row>
    <row r="9" spans="1:27">
      <c r="A9" s="24" t="s">
        <v>3290</v>
      </c>
      <c r="B9" s="25">
        <v>0</v>
      </c>
      <c r="C9" s="25">
        <v>0</v>
      </c>
      <c r="D9" s="25"/>
      <c r="E9" s="25" t="s">
        <v>530</v>
      </c>
      <c r="F9" s="25">
        <v>80</v>
      </c>
      <c r="G9" s="25">
        <v>2</v>
      </c>
      <c r="H9" s="25"/>
      <c r="I9" s="95" t="s">
        <v>103</v>
      </c>
      <c r="J9" s="95">
        <v>80</v>
      </c>
      <c r="K9" s="95">
        <v>1</v>
      </c>
      <c r="M9" s="74" t="s">
        <v>103</v>
      </c>
      <c r="N9" s="74">
        <v>80</v>
      </c>
      <c r="O9" s="74">
        <v>1</v>
      </c>
      <c r="Q9" s="92" t="s">
        <v>1436</v>
      </c>
      <c r="R9" s="92">
        <v>80</v>
      </c>
      <c r="S9" s="92">
        <v>0</v>
      </c>
      <c r="U9" s="92" t="s">
        <v>1436</v>
      </c>
      <c r="V9" s="92">
        <v>80</v>
      </c>
      <c r="W9" s="92">
        <v>0</v>
      </c>
      <c r="Y9" s="90" t="s">
        <v>141</v>
      </c>
      <c r="Z9" s="90">
        <v>70</v>
      </c>
      <c r="AA9" s="90">
        <v>0</v>
      </c>
    </row>
    <row r="10" spans="1:27">
      <c r="A10" s="24" t="s">
        <v>4200</v>
      </c>
      <c r="B10" s="25">
        <v>0</v>
      </c>
      <c r="C10" s="25">
        <v>0</v>
      </c>
      <c r="D10" s="25"/>
      <c r="E10" s="25" t="s">
        <v>2250</v>
      </c>
      <c r="F10" s="25">
        <v>20</v>
      </c>
      <c r="G10" s="25">
        <v>2</v>
      </c>
      <c r="H10" s="25"/>
      <c r="I10" s="95" t="s">
        <v>270</v>
      </c>
      <c r="J10" s="95">
        <v>80</v>
      </c>
      <c r="K10" s="95">
        <v>0</v>
      </c>
      <c r="M10" s="74" t="s">
        <v>270</v>
      </c>
      <c r="N10" s="74">
        <v>80</v>
      </c>
      <c r="O10" s="74">
        <v>0</v>
      </c>
      <c r="Q10" s="92" t="s">
        <v>172</v>
      </c>
      <c r="R10" s="92">
        <v>80</v>
      </c>
      <c r="S10" s="92">
        <v>0</v>
      </c>
      <c r="U10" s="92" t="s">
        <v>172</v>
      </c>
      <c r="V10" s="92">
        <v>80</v>
      </c>
      <c r="W10" s="92">
        <v>0</v>
      </c>
      <c r="Y10" s="90" t="s">
        <v>428</v>
      </c>
      <c r="Z10" s="90">
        <v>70</v>
      </c>
      <c r="AA10" s="90">
        <v>0</v>
      </c>
    </row>
    <row r="11" spans="1:27">
      <c r="A11" s="24" t="s">
        <v>1412</v>
      </c>
      <c r="B11" s="25">
        <v>10</v>
      </c>
      <c r="C11" s="25">
        <v>0</v>
      </c>
      <c r="D11" s="25"/>
      <c r="E11" s="25" t="s">
        <v>1064</v>
      </c>
      <c r="F11" s="25">
        <v>0</v>
      </c>
      <c r="G11" s="25">
        <v>2</v>
      </c>
      <c r="H11" s="25"/>
      <c r="I11" s="95" t="s">
        <v>1436</v>
      </c>
      <c r="J11" s="95">
        <v>80</v>
      </c>
      <c r="K11" s="95">
        <v>1</v>
      </c>
      <c r="M11" s="74" t="s">
        <v>1436</v>
      </c>
      <c r="N11" s="74">
        <v>80</v>
      </c>
      <c r="O11" s="74">
        <v>1</v>
      </c>
      <c r="Q11" s="92" t="s">
        <v>141</v>
      </c>
      <c r="R11" s="92">
        <v>70</v>
      </c>
      <c r="S11" s="92">
        <v>0</v>
      </c>
      <c r="U11" s="92" t="s">
        <v>141</v>
      </c>
      <c r="V11" s="92">
        <v>70</v>
      </c>
      <c r="W11" s="92">
        <v>0</v>
      </c>
      <c r="Y11" s="90" t="s">
        <v>1784</v>
      </c>
      <c r="Z11" s="90">
        <v>60</v>
      </c>
      <c r="AA11" s="90">
        <v>1</v>
      </c>
    </row>
    <row r="12" spans="1:27">
      <c r="A12" s="24" t="s">
        <v>197</v>
      </c>
      <c r="B12" s="25">
        <v>20</v>
      </c>
      <c r="C12" s="25">
        <v>0</v>
      </c>
      <c r="D12" s="25"/>
      <c r="E12" s="25" t="s">
        <v>992</v>
      </c>
      <c r="F12" s="25">
        <v>20</v>
      </c>
      <c r="G12" s="25">
        <v>2</v>
      </c>
      <c r="H12" s="25"/>
      <c r="I12" s="95" t="s">
        <v>7377</v>
      </c>
      <c r="J12" s="95">
        <v>80</v>
      </c>
      <c r="K12" s="95">
        <v>0</v>
      </c>
      <c r="M12" s="74" t="s">
        <v>172</v>
      </c>
      <c r="N12" s="74">
        <v>80</v>
      </c>
      <c r="O12" s="74">
        <v>0</v>
      </c>
      <c r="Q12" s="92" t="s">
        <v>428</v>
      </c>
      <c r="R12" s="92">
        <v>70</v>
      </c>
      <c r="S12" s="92">
        <v>0</v>
      </c>
      <c r="U12" s="92" t="s">
        <v>428</v>
      </c>
      <c r="V12" s="92">
        <v>70</v>
      </c>
      <c r="W12" s="92">
        <v>0</v>
      </c>
      <c r="Y12" s="90" t="s">
        <v>270</v>
      </c>
      <c r="Z12" s="90">
        <v>60</v>
      </c>
      <c r="AA12" s="90">
        <v>0</v>
      </c>
    </row>
    <row r="13" spans="1:27">
      <c r="A13" s="24" t="s">
        <v>4975</v>
      </c>
      <c r="B13" s="25">
        <v>0</v>
      </c>
      <c r="C13" s="25">
        <v>2</v>
      </c>
      <c r="D13" s="25"/>
      <c r="E13" s="25" t="s">
        <v>2859</v>
      </c>
      <c r="F13" s="25">
        <v>0</v>
      </c>
      <c r="G13" s="25">
        <v>2</v>
      </c>
      <c r="H13" s="25"/>
      <c r="I13" s="95" t="s">
        <v>141</v>
      </c>
      <c r="J13" s="95">
        <v>70</v>
      </c>
      <c r="K13" s="95">
        <v>0</v>
      </c>
      <c r="M13" s="74" t="s">
        <v>141</v>
      </c>
      <c r="N13" s="74">
        <v>70</v>
      </c>
      <c r="O13" s="74">
        <v>0</v>
      </c>
      <c r="Q13" s="92" t="s">
        <v>1784</v>
      </c>
      <c r="R13" s="92">
        <v>70</v>
      </c>
      <c r="S13" s="92">
        <v>1</v>
      </c>
      <c r="U13" s="92" t="s">
        <v>1784</v>
      </c>
      <c r="V13" s="92">
        <v>70</v>
      </c>
      <c r="W13" s="92">
        <v>1</v>
      </c>
      <c r="Y13" s="90" t="s">
        <v>276</v>
      </c>
      <c r="Z13" s="90">
        <v>60</v>
      </c>
      <c r="AA13" s="90">
        <v>0</v>
      </c>
    </row>
    <row r="14" spans="1:27">
      <c r="A14" s="24" t="s">
        <v>5707</v>
      </c>
      <c r="B14" s="25">
        <v>10</v>
      </c>
      <c r="C14" s="25">
        <v>0</v>
      </c>
      <c r="D14" s="25"/>
      <c r="E14" s="25" t="s">
        <v>2721</v>
      </c>
      <c r="F14" s="25">
        <v>10</v>
      </c>
      <c r="G14" s="25">
        <v>2</v>
      </c>
      <c r="H14" s="25"/>
      <c r="I14" s="95" t="s">
        <v>382</v>
      </c>
      <c r="J14" s="95">
        <v>70</v>
      </c>
      <c r="K14" s="95">
        <v>0</v>
      </c>
      <c r="M14" s="74" t="s">
        <v>382</v>
      </c>
      <c r="N14" s="74">
        <v>70</v>
      </c>
      <c r="O14" s="74">
        <v>0</v>
      </c>
      <c r="Q14" s="92" t="s">
        <v>103</v>
      </c>
      <c r="R14" s="92">
        <v>70</v>
      </c>
      <c r="S14" s="92">
        <v>1</v>
      </c>
      <c r="U14" s="92" t="s">
        <v>103</v>
      </c>
      <c r="V14" s="92">
        <v>70</v>
      </c>
      <c r="W14" s="92">
        <v>1</v>
      </c>
      <c r="Y14" s="90" t="s">
        <v>1436</v>
      </c>
      <c r="Z14" s="90">
        <v>60</v>
      </c>
      <c r="AA14" s="90">
        <v>0</v>
      </c>
    </row>
    <row r="15" spans="1:27">
      <c r="A15" s="24" t="s">
        <v>2867</v>
      </c>
      <c r="B15" s="25">
        <v>10</v>
      </c>
      <c r="C15" s="25">
        <v>0</v>
      </c>
      <c r="D15" s="25"/>
      <c r="E15" s="25" t="s">
        <v>948</v>
      </c>
      <c r="F15" s="25">
        <v>0</v>
      </c>
      <c r="G15" s="25">
        <v>2</v>
      </c>
      <c r="H15" s="25"/>
      <c r="I15" s="95" t="s">
        <v>428</v>
      </c>
      <c r="J15" s="95">
        <v>70</v>
      </c>
      <c r="K15" s="95">
        <v>0</v>
      </c>
      <c r="M15" s="74" t="s">
        <v>428</v>
      </c>
      <c r="N15" s="74">
        <v>70</v>
      </c>
      <c r="O15" s="74">
        <v>0</v>
      </c>
      <c r="Q15" s="92" t="s">
        <v>589</v>
      </c>
      <c r="R15" s="92">
        <v>60</v>
      </c>
      <c r="S15" s="92">
        <v>1</v>
      </c>
      <c r="U15" s="92" t="s">
        <v>589</v>
      </c>
      <c r="V15" s="92">
        <v>60</v>
      </c>
      <c r="W15" s="92">
        <v>1</v>
      </c>
      <c r="Y15" s="90" t="s">
        <v>172</v>
      </c>
      <c r="Z15" s="90">
        <v>60</v>
      </c>
      <c r="AA15" s="90">
        <v>0</v>
      </c>
    </row>
    <row r="16" spans="1:27">
      <c r="A16" s="24" t="s">
        <v>1936</v>
      </c>
      <c r="B16" s="25">
        <v>0</v>
      </c>
      <c r="C16" s="25">
        <v>0</v>
      </c>
      <c r="D16" s="25"/>
      <c r="E16" s="25" t="s">
        <v>259</v>
      </c>
      <c r="F16" s="25">
        <v>10</v>
      </c>
      <c r="G16" s="25">
        <v>2</v>
      </c>
      <c r="H16" s="25"/>
      <c r="I16" s="95" t="s">
        <v>1784</v>
      </c>
      <c r="J16" s="95">
        <v>70</v>
      </c>
      <c r="K16" s="95">
        <v>1</v>
      </c>
      <c r="M16" s="74" t="s">
        <v>1784</v>
      </c>
      <c r="N16" s="74">
        <v>70</v>
      </c>
      <c r="O16" s="74">
        <v>1</v>
      </c>
      <c r="Q16" s="92" t="s">
        <v>382</v>
      </c>
      <c r="R16" s="92">
        <v>60</v>
      </c>
      <c r="S16" s="92">
        <v>0</v>
      </c>
      <c r="U16" s="92" t="s">
        <v>382</v>
      </c>
      <c r="V16" s="92">
        <v>60</v>
      </c>
      <c r="W16" s="92">
        <v>0</v>
      </c>
      <c r="Y16" s="90" t="s">
        <v>589</v>
      </c>
      <c r="Z16" s="90">
        <v>50</v>
      </c>
      <c r="AA16" s="90">
        <v>1</v>
      </c>
    </row>
    <row r="17" spans="1:27">
      <c r="A17" s="24" t="s">
        <v>141</v>
      </c>
      <c r="B17" s="25">
        <v>70</v>
      </c>
      <c r="C17" s="25">
        <v>0</v>
      </c>
      <c r="D17" s="25"/>
      <c r="E17" s="25" t="s">
        <v>2019</v>
      </c>
      <c r="F17" s="25">
        <v>0</v>
      </c>
      <c r="G17" s="25">
        <v>2</v>
      </c>
      <c r="H17" s="25"/>
      <c r="I17" s="95" t="s">
        <v>1362</v>
      </c>
      <c r="J17" s="95">
        <v>60</v>
      </c>
      <c r="K17" s="95">
        <v>1</v>
      </c>
      <c r="M17" s="74" t="s">
        <v>1362</v>
      </c>
      <c r="N17" s="74">
        <v>60</v>
      </c>
      <c r="O17" s="74">
        <v>1</v>
      </c>
      <c r="Q17" s="92" t="s">
        <v>270</v>
      </c>
      <c r="R17" s="92">
        <v>60</v>
      </c>
      <c r="S17" s="92">
        <v>0</v>
      </c>
      <c r="U17" s="92" t="s">
        <v>270</v>
      </c>
      <c r="V17" s="92">
        <v>60</v>
      </c>
      <c r="W17" s="92">
        <v>0</v>
      </c>
      <c r="Y17" s="90" t="s">
        <v>382</v>
      </c>
      <c r="Z17" s="90">
        <v>50</v>
      </c>
      <c r="AA17" s="90">
        <v>0</v>
      </c>
    </row>
    <row r="18" spans="1:27">
      <c r="A18" s="24" t="s">
        <v>3627</v>
      </c>
      <c r="B18" s="25">
        <v>10</v>
      </c>
      <c r="C18" s="25">
        <v>0</v>
      </c>
      <c r="D18" s="25"/>
      <c r="E18" s="25" t="s">
        <v>2084</v>
      </c>
      <c r="F18" s="25">
        <v>10</v>
      </c>
      <c r="G18" s="25">
        <v>2</v>
      </c>
      <c r="H18" s="25"/>
      <c r="I18" s="95" t="s">
        <v>589</v>
      </c>
      <c r="J18" s="95">
        <v>60</v>
      </c>
      <c r="K18" s="95">
        <v>1</v>
      </c>
      <c r="M18" s="74" t="s">
        <v>589</v>
      </c>
      <c r="N18" s="74">
        <v>60</v>
      </c>
      <c r="O18" s="74">
        <v>1</v>
      </c>
      <c r="Q18" s="92" t="s">
        <v>276</v>
      </c>
      <c r="R18" s="92">
        <v>60</v>
      </c>
      <c r="S18" s="92">
        <v>0</v>
      </c>
      <c r="U18" s="92" t="s">
        <v>276</v>
      </c>
      <c r="V18" s="92">
        <v>60</v>
      </c>
      <c r="W18" s="92">
        <v>0</v>
      </c>
      <c r="Y18" s="90" t="s">
        <v>1770</v>
      </c>
      <c r="Z18" s="90">
        <v>50</v>
      </c>
      <c r="AA18" s="90">
        <v>0</v>
      </c>
    </row>
    <row r="19" spans="1:27">
      <c r="A19" s="24" t="s">
        <v>3368</v>
      </c>
      <c r="B19" s="25">
        <v>10</v>
      </c>
      <c r="C19" s="25">
        <v>0</v>
      </c>
      <c r="D19" s="25"/>
      <c r="E19" s="25" t="s">
        <v>33</v>
      </c>
      <c r="F19" s="25">
        <v>30</v>
      </c>
      <c r="G19" s="25">
        <v>2</v>
      </c>
      <c r="H19" s="25"/>
      <c r="I19" s="95" t="s">
        <v>544</v>
      </c>
      <c r="J19" s="95">
        <v>60</v>
      </c>
      <c r="K19" s="95">
        <v>1</v>
      </c>
      <c r="M19" s="74" t="s">
        <v>544</v>
      </c>
      <c r="N19" s="74">
        <v>60</v>
      </c>
      <c r="O19" s="74">
        <v>1</v>
      </c>
      <c r="Q19" s="92" t="s">
        <v>5775</v>
      </c>
      <c r="R19" s="92">
        <v>60</v>
      </c>
      <c r="S19" s="92">
        <v>0</v>
      </c>
      <c r="U19" s="92" t="s">
        <v>5775</v>
      </c>
      <c r="V19" s="92">
        <v>60</v>
      </c>
      <c r="W19" s="92">
        <v>0</v>
      </c>
      <c r="Y19" s="90" t="s">
        <v>671</v>
      </c>
      <c r="Z19" s="90">
        <v>50</v>
      </c>
      <c r="AA19" s="90">
        <v>0</v>
      </c>
    </row>
    <row r="20" spans="1:27">
      <c r="A20" s="24" t="s">
        <v>1664</v>
      </c>
      <c r="B20" s="25">
        <v>100</v>
      </c>
      <c r="C20" s="25">
        <v>1</v>
      </c>
      <c r="D20" s="25"/>
      <c r="E20" s="25" t="s">
        <v>1471</v>
      </c>
      <c r="F20" s="25">
        <v>10</v>
      </c>
      <c r="G20" s="25">
        <v>2</v>
      </c>
      <c r="H20" s="25"/>
      <c r="I20" s="95" t="s">
        <v>1770</v>
      </c>
      <c r="J20" s="95">
        <v>60</v>
      </c>
      <c r="K20" s="95">
        <v>0</v>
      </c>
      <c r="M20" s="74" t="s">
        <v>276</v>
      </c>
      <c r="N20" s="74">
        <v>60</v>
      </c>
      <c r="O20" s="74">
        <v>0</v>
      </c>
      <c r="Q20" s="92" t="s">
        <v>1677</v>
      </c>
      <c r="R20" s="92">
        <v>60</v>
      </c>
      <c r="S20" s="92">
        <v>0</v>
      </c>
      <c r="U20" s="92" t="s">
        <v>1677</v>
      </c>
      <c r="V20" s="92">
        <v>60</v>
      </c>
      <c r="W20" s="92">
        <v>0</v>
      </c>
      <c r="Y20" s="90" t="s">
        <v>2454</v>
      </c>
      <c r="Z20" s="90">
        <v>50</v>
      </c>
      <c r="AA20" s="90">
        <v>0</v>
      </c>
    </row>
    <row r="21" spans="1:27">
      <c r="A21" s="24" t="s">
        <v>1931</v>
      </c>
      <c r="B21" s="25">
        <v>0</v>
      </c>
      <c r="C21" s="25">
        <v>0</v>
      </c>
      <c r="D21" s="25"/>
      <c r="E21" s="25" t="s">
        <v>118</v>
      </c>
      <c r="F21" s="25">
        <v>0</v>
      </c>
      <c r="G21" s="25">
        <v>2</v>
      </c>
      <c r="H21" s="25"/>
      <c r="I21" s="95" t="s">
        <v>276</v>
      </c>
      <c r="J21" s="95">
        <v>60</v>
      </c>
      <c r="K21" s="95">
        <v>0</v>
      </c>
      <c r="M21" s="74" t="s">
        <v>5775</v>
      </c>
      <c r="N21" s="74">
        <v>60</v>
      </c>
      <c r="O21" s="74">
        <v>0</v>
      </c>
      <c r="Q21" s="92" t="s">
        <v>1362</v>
      </c>
      <c r="R21" s="92">
        <v>50</v>
      </c>
      <c r="S21" s="92">
        <v>1</v>
      </c>
      <c r="U21" s="92" t="s">
        <v>1362</v>
      </c>
      <c r="V21" s="92">
        <v>50</v>
      </c>
      <c r="W21" s="92">
        <v>1</v>
      </c>
      <c r="Y21" s="90" t="s">
        <v>5131</v>
      </c>
      <c r="Z21" s="90">
        <v>40</v>
      </c>
      <c r="AA21" s="90">
        <v>2</v>
      </c>
    </row>
    <row r="22" spans="1:27">
      <c r="A22" s="24" t="s">
        <v>5645</v>
      </c>
      <c r="B22" s="25">
        <v>10</v>
      </c>
      <c r="C22" s="25">
        <v>0</v>
      </c>
      <c r="D22" s="25"/>
      <c r="E22" s="25" t="s">
        <v>1605</v>
      </c>
      <c r="F22" s="25">
        <v>10</v>
      </c>
      <c r="G22" s="25">
        <v>2</v>
      </c>
      <c r="H22" s="25"/>
      <c r="I22" s="95" t="s">
        <v>5775</v>
      </c>
      <c r="J22" s="95">
        <v>60</v>
      </c>
      <c r="K22" s="95">
        <v>0</v>
      </c>
      <c r="M22" s="74" t="s">
        <v>1677</v>
      </c>
      <c r="N22" s="74">
        <v>60</v>
      </c>
      <c r="O22" s="74">
        <v>0</v>
      </c>
      <c r="Q22" s="92" t="s">
        <v>544</v>
      </c>
      <c r="R22" s="92">
        <v>50</v>
      </c>
      <c r="S22" s="92">
        <v>1</v>
      </c>
      <c r="U22" s="92" t="s">
        <v>544</v>
      </c>
      <c r="V22" s="92">
        <v>50</v>
      </c>
      <c r="W22" s="92">
        <v>1</v>
      </c>
      <c r="Y22" s="90" t="s">
        <v>62</v>
      </c>
      <c r="Z22" s="90">
        <v>40</v>
      </c>
      <c r="AA22" s="90">
        <v>1</v>
      </c>
    </row>
    <row r="23" spans="1:27">
      <c r="A23" s="24" t="s">
        <v>3881</v>
      </c>
      <c r="B23" s="25">
        <v>0</v>
      </c>
      <c r="C23" s="25">
        <v>1</v>
      </c>
      <c r="D23" s="25"/>
      <c r="E23" s="25" t="s">
        <v>2050</v>
      </c>
      <c r="F23" s="25">
        <v>0</v>
      </c>
      <c r="G23" s="25">
        <v>2</v>
      </c>
      <c r="H23" s="25"/>
      <c r="I23" s="95" t="s">
        <v>7378</v>
      </c>
      <c r="J23" s="95">
        <v>60</v>
      </c>
      <c r="K23" s="95">
        <v>0</v>
      </c>
      <c r="M23" s="74" t="s">
        <v>62</v>
      </c>
      <c r="N23" s="74">
        <v>50</v>
      </c>
      <c r="O23" s="74">
        <v>1</v>
      </c>
      <c r="Q23" s="92" t="s">
        <v>5131</v>
      </c>
      <c r="R23" s="92">
        <v>50</v>
      </c>
      <c r="S23" s="92">
        <v>2</v>
      </c>
      <c r="U23" s="92" t="s">
        <v>62</v>
      </c>
      <c r="V23" s="92">
        <v>50</v>
      </c>
      <c r="W23" s="92">
        <v>1</v>
      </c>
      <c r="Y23" s="90" t="s">
        <v>103</v>
      </c>
      <c r="Z23" s="90">
        <v>40</v>
      </c>
      <c r="AA23" s="90">
        <v>1</v>
      </c>
    </row>
    <row r="24" spans="1:27">
      <c r="A24" s="24" t="s">
        <v>5394</v>
      </c>
      <c r="B24" s="25">
        <v>0</v>
      </c>
      <c r="C24" s="25">
        <v>1</v>
      </c>
      <c r="D24" s="25"/>
      <c r="E24" s="25" t="s">
        <v>2159</v>
      </c>
      <c r="F24" s="25">
        <v>20</v>
      </c>
      <c r="G24" s="25">
        <v>2</v>
      </c>
      <c r="H24" s="25"/>
      <c r="I24" s="95" t="s">
        <v>62</v>
      </c>
      <c r="J24" s="95">
        <v>50</v>
      </c>
      <c r="K24" s="95">
        <v>1</v>
      </c>
      <c r="M24" s="74" t="s">
        <v>1770</v>
      </c>
      <c r="N24" s="74">
        <v>50</v>
      </c>
      <c r="O24" s="74">
        <v>0</v>
      </c>
      <c r="Q24" s="92" t="s">
        <v>62</v>
      </c>
      <c r="R24" s="92">
        <v>50</v>
      </c>
      <c r="S24" s="92">
        <v>1</v>
      </c>
      <c r="U24" s="92" t="s">
        <v>1770</v>
      </c>
      <c r="V24" s="92">
        <v>50</v>
      </c>
      <c r="W24" s="92">
        <v>0</v>
      </c>
      <c r="Y24" s="90" t="s">
        <v>442</v>
      </c>
      <c r="Z24" s="90">
        <v>40</v>
      </c>
      <c r="AA24" s="90">
        <v>1</v>
      </c>
    </row>
    <row r="25" spans="1:27">
      <c r="A25" s="24" t="s">
        <v>5151</v>
      </c>
      <c r="B25" s="25">
        <v>0</v>
      </c>
      <c r="C25" s="25">
        <v>0</v>
      </c>
      <c r="D25" s="25"/>
      <c r="E25" s="25" t="s">
        <v>1852</v>
      </c>
      <c r="F25" s="25">
        <v>0</v>
      </c>
      <c r="G25" s="25">
        <v>2</v>
      </c>
      <c r="H25" s="25"/>
      <c r="I25" s="95" t="s">
        <v>442</v>
      </c>
      <c r="J25" s="95">
        <v>50</v>
      </c>
      <c r="K25" s="95">
        <v>1</v>
      </c>
      <c r="M25" s="74" t="s">
        <v>442</v>
      </c>
      <c r="N25" s="74">
        <v>50</v>
      </c>
      <c r="O25" s="74">
        <v>1</v>
      </c>
      <c r="Q25" s="92" t="s">
        <v>1770</v>
      </c>
      <c r="R25" s="92">
        <v>50</v>
      </c>
      <c r="S25" s="92">
        <v>0</v>
      </c>
      <c r="U25" s="92" t="s">
        <v>442</v>
      </c>
      <c r="V25" s="92">
        <v>50</v>
      </c>
      <c r="W25" s="92">
        <v>1</v>
      </c>
      <c r="Y25" s="90" t="s">
        <v>44</v>
      </c>
      <c r="Z25" s="90">
        <v>40</v>
      </c>
      <c r="AA25" s="90">
        <v>1</v>
      </c>
    </row>
    <row r="26" spans="1:27">
      <c r="A26" s="24" t="s">
        <v>4069</v>
      </c>
      <c r="B26" s="25">
        <v>10</v>
      </c>
      <c r="C26" s="25">
        <v>0</v>
      </c>
      <c r="D26" s="25"/>
      <c r="E26" s="25" t="s">
        <v>3529</v>
      </c>
      <c r="F26" s="25">
        <v>0</v>
      </c>
      <c r="G26" s="25">
        <v>2</v>
      </c>
      <c r="H26" s="25"/>
      <c r="I26" s="95" t="s">
        <v>671</v>
      </c>
      <c r="J26" s="95">
        <v>50</v>
      </c>
      <c r="K26" s="95">
        <v>0</v>
      </c>
      <c r="M26" s="74" t="s">
        <v>671</v>
      </c>
      <c r="N26" s="74">
        <v>50</v>
      </c>
      <c r="O26" s="74">
        <v>0</v>
      </c>
      <c r="Q26" s="92" t="s">
        <v>442</v>
      </c>
      <c r="R26" s="92">
        <v>50</v>
      </c>
      <c r="S26" s="92">
        <v>1</v>
      </c>
      <c r="U26" s="92" t="s">
        <v>671</v>
      </c>
      <c r="V26" s="92">
        <v>50</v>
      </c>
      <c r="W26" s="92">
        <v>0</v>
      </c>
      <c r="Y26" s="90" t="s">
        <v>86</v>
      </c>
      <c r="Z26" s="90">
        <v>40</v>
      </c>
      <c r="AA26" s="90">
        <v>1</v>
      </c>
    </row>
    <row r="27" spans="1:27">
      <c r="A27" s="24" t="s">
        <v>165</v>
      </c>
      <c r="B27" s="25">
        <v>10</v>
      </c>
      <c r="C27" s="25">
        <v>0</v>
      </c>
      <c r="D27" s="25"/>
      <c r="E27" s="25">
        <v>104205072</v>
      </c>
      <c r="F27" s="25">
        <v>0</v>
      </c>
      <c r="G27" s="25">
        <v>1</v>
      </c>
      <c r="H27" s="25"/>
      <c r="I27" s="95" t="s">
        <v>4049</v>
      </c>
      <c r="J27" s="95">
        <v>50</v>
      </c>
      <c r="K27" s="95">
        <v>0</v>
      </c>
      <c r="M27" s="74" t="s">
        <v>4049</v>
      </c>
      <c r="N27" s="74">
        <v>50</v>
      </c>
      <c r="O27" s="74">
        <v>0</v>
      </c>
      <c r="Q27" s="92" t="s">
        <v>671</v>
      </c>
      <c r="R27" s="92">
        <v>50</v>
      </c>
      <c r="S27" s="92">
        <v>0</v>
      </c>
      <c r="U27" s="92" t="s">
        <v>2454</v>
      </c>
      <c r="V27" s="92">
        <v>50</v>
      </c>
      <c r="W27" s="92">
        <v>0</v>
      </c>
      <c r="Y27" s="90" t="s">
        <v>1455</v>
      </c>
      <c r="Z27" s="90">
        <v>40</v>
      </c>
      <c r="AA27" s="90">
        <v>0</v>
      </c>
    </row>
    <row r="28" spans="1:27">
      <c r="A28" s="24" t="s">
        <v>2500</v>
      </c>
      <c r="B28" s="25">
        <v>30</v>
      </c>
      <c r="C28" s="25">
        <v>0</v>
      </c>
      <c r="D28" s="25"/>
      <c r="E28" s="25">
        <v>110318032</v>
      </c>
      <c r="F28" s="25">
        <v>0</v>
      </c>
      <c r="G28" s="25">
        <v>1</v>
      </c>
      <c r="H28" s="25"/>
      <c r="I28" s="95" t="s">
        <v>7379</v>
      </c>
      <c r="J28" s="95">
        <v>50</v>
      </c>
      <c r="K28" s="95">
        <v>0</v>
      </c>
      <c r="M28" s="74" t="s">
        <v>5277</v>
      </c>
      <c r="N28" s="74">
        <v>50</v>
      </c>
      <c r="O28" s="74">
        <v>0</v>
      </c>
      <c r="Q28" s="92" t="s">
        <v>2454</v>
      </c>
      <c r="R28" s="92">
        <v>50</v>
      </c>
      <c r="S28" s="92">
        <v>0</v>
      </c>
      <c r="U28" s="92" t="s">
        <v>1455</v>
      </c>
      <c r="V28" s="92">
        <v>40</v>
      </c>
      <c r="W28" s="92">
        <v>1</v>
      </c>
      <c r="Y28" s="90" t="s">
        <v>638</v>
      </c>
      <c r="Z28" s="90">
        <v>40</v>
      </c>
      <c r="AA28" s="90">
        <v>0</v>
      </c>
    </row>
    <row r="29" spans="1:27">
      <c r="A29" s="24" t="s">
        <v>1533</v>
      </c>
      <c r="B29" s="25">
        <v>0</v>
      </c>
      <c r="C29" s="25">
        <v>0</v>
      </c>
      <c r="D29" s="25"/>
      <c r="E29" s="25" t="s">
        <v>3489</v>
      </c>
      <c r="F29" s="25">
        <v>0</v>
      </c>
      <c r="G29" s="25">
        <v>1</v>
      </c>
      <c r="H29" s="25"/>
      <c r="I29" s="95" t="s">
        <v>7380</v>
      </c>
      <c r="J29" s="95">
        <v>50</v>
      </c>
      <c r="K29" s="95">
        <v>0</v>
      </c>
      <c r="M29" s="74" t="s">
        <v>1388</v>
      </c>
      <c r="N29" s="74">
        <v>50</v>
      </c>
      <c r="O29" s="74">
        <v>0</v>
      </c>
      <c r="Q29" s="92" t="s">
        <v>1455</v>
      </c>
      <c r="R29" s="92">
        <v>40</v>
      </c>
      <c r="S29" s="92">
        <v>1</v>
      </c>
      <c r="U29" s="92" t="s">
        <v>638</v>
      </c>
      <c r="V29" s="92">
        <v>40</v>
      </c>
      <c r="W29" s="92">
        <v>0</v>
      </c>
      <c r="Y29" s="90" t="s">
        <v>2549</v>
      </c>
      <c r="Z29" s="90">
        <v>40</v>
      </c>
      <c r="AA29" s="90">
        <v>0</v>
      </c>
    </row>
    <row r="30" spans="1:27">
      <c r="A30" s="24" t="s">
        <v>4039</v>
      </c>
      <c r="B30" s="25">
        <v>20</v>
      </c>
      <c r="C30" s="25">
        <v>0</v>
      </c>
      <c r="D30" s="25"/>
      <c r="E30" s="25" t="s">
        <v>6231</v>
      </c>
      <c r="F30" s="25">
        <v>0</v>
      </c>
      <c r="G30" s="25">
        <v>1</v>
      </c>
      <c r="H30" s="25"/>
      <c r="I30" s="95" t="s">
        <v>7381</v>
      </c>
      <c r="J30" s="95">
        <v>50</v>
      </c>
      <c r="K30" s="95">
        <v>0</v>
      </c>
      <c r="M30" s="74" t="s">
        <v>1755</v>
      </c>
      <c r="N30" s="74">
        <v>50</v>
      </c>
      <c r="O30" s="74">
        <v>0</v>
      </c>
      <c r="Q30" s="92" t="s">
        <v>638</v>
      </c>
      <c r="R30" s="92">
        <v>40</v>
      </c>
      <c r="S30" s="92">
        <v>0</v>
      </c>
      <c r="U30" s="92" t="s">
        <v>632</v>
      </c>
      <c r="V30" s="92">
        <v>40</v>
      </c>
      <c r="W30" s="92">
        <v>0</v>
      </c>
      <c r="Y30" s="90" t="s">
        <v>595</v>
      </c>
      <c r="Z30" s="90">
        <v>40</v>
      </c>
      <c r="AA30" s="90">
        <v>0</v>
      </c>
    </row>
    <row r="31" spans="1:27">
      <c r="A31" s="24" t="s">
        <v>3848</v>
      </c>
      <c r="B31" s="25">
        <v>0</v>
      </c>
      <c r="C31" s="25">
        <v>1</v>
      </c>
      <c r="D31" s="25"/>
      <c r="E31" s="25" t="s">
        <v>1664</v>
      </c>
      <c r="F31" s="25">
        <v>100</v>
      </c>
      <c r="G31" s="25">
        <v>1</v>
      </c>
      <c r="H31" s="25"/>
      <c r="I31" s="95" t="s">
        <v>7382</v>
      </c>
      <c r="J31" s="95">
        <v>50</v>
      </c>
      <c r="K31" s="95">
        <v>0</v>
      </c>
      <c r="M31" s="74" t="s">
        <v>2454</v>
      </c>
      <c r="N31" s="74">
        <v>50</v>
      </c>
      <c r="O31" s="74">
        <v>0</v>
      </c>
      <c r="Q31" s="92" t="s">
        <v>632</v>
      </c>
      <c r="R31" s="92">
        <v>40</v>
      </c>
      <c r="S31" s="92">
        <v>0</v>
      </c>
      <c r="U31" s="92" t="s">
        <v>2549</v>
      </c>
      <c r="V31" s="92">
        <v>40</v>
      </c>
      <c r="W31" s="92">
        <v>0</v>
      </c>
      <c r="Y31" s="90" t="s">
        <v>471</v>
      </c>
      <c r="Z31" s="90">
        <v>40</v>
      </c>
      <c r="AA31" s="90">
        <v>0</v>
      </c>
    </row>
    <row r="32" spans="1:27">
      <c r="A32" s="24" t="s">
        <v>1142</v>
      </c>
      <c r="B32" s="25">
        <v>20</v>
      </c>
      <c r="C32" s="25">
        <v>0</v>
      </c>
      <c r="D32" s="25"/>
      <c r="E32" s="25" t="s">
        <v>3881</v>
      </c>
      <c r="F32" s="25">
        <v>0</v>
      </c>
      <c r="G32" s="25">
        <v>1</v>
      </c>
      <c r="H32" s="25"/>
      <c r="I32" s="95" t="s">
        <v>1455</v>
      </c>
      <c r="J32" s="95">
        <v>40</v>
      </c>
      <c r="K32" s="95">
        <v>1</v>
      </c>
      <c r="M32" s="74" t="s">
        <v>1455</v>
      </c>
      <c r="N32" s="74">
        <v>40</v>
      </c>
      <c r="O32" s="74">
        <v>1</v>
      </c>
      <c r="Q32" s="92" t="s">
        <v>2549</v>
      </c>
      <c r="R32" s="92">
        <v>40</v>
      </c>
      <c r="S32" s="92">
        <v>0</v>
      </c>
      <c r="U32" s="92" t="s">
        <v>595</v>
      </c>
      <c r="V32" s="92">
        <v>40</v>
      </c>
      <c r="W32" s="92">
        <v>0</v>
      </c>
      <c r="Y32" s="90" t="s">
        <v>5774</v>
      </c>
      <c r="Z32" s="90">
        <v>40</v>
      </c>
      <c r="AA32" s="90">
        <v>0</v>
      </c>
    </row>
    <row r="33" spans="1:27">
      <c r="A33" s="24" t="s">
        <v>232</v>
      </c>
      <c r="B33" s="25">
        <v>0</v>
      </c>
      <c r="C33" s="25">
        <v>0</v>
      </c>
      <c r="D33" s="25"/>
      <c r="E33" s="25" t="s">
        <v>5394</v>
      </c>
      <c r="F33" s="25">
        <v>0</v>
      </c>
      <c r="G33" s="25">
        <v>1</v>
      </c>
      <c r="H33" s="25"/>
      <c r="I33" s="95" t="s">
        <v>638</v>
      </c>
      <c r="J33" s="95">
        <v>40</v>
      </c>
      <c r="K33" s="95">
        <v>0</v>
      </c>
      <c r="M33" s="74" t="s">
        <v>638</v>
      </c>
      <c r="N33" s="74">
        <v>40</v>
      </c>
      <c r="O33" s="74">
        <v>0</v>
      </c>
      <c r="Q33" s="92" t="s">
        <v>595</v>
      </c>
      <c r="R33" s="92">
        <v>40</v>
      </c>
      <c r="S33" s="92">
        <v>0</v>
      </c>
      <c r="U33" s="92" t="s">
        <v>471</v>
      </c>
      <c r="V33" s="92">
        <v>40</v>
      </c>
      <c r="W33" s="92">
        <v>0</v>
      </c>
      <c r="Y33" s="90" t="s">
        <v>955</v>
      </c>
      <c r="Z33" s="90">
        <v>40</v>
      </c>
      <c r="AA33" s="90">
        <v>0</v>
      </c>
    </row>
    <row r="34" spans="1:27">
      <c r="A34" s="24" t="s">
        <v>1318</v>
      </c>
      <c r="B34" s="25">
        <v>0</v>
      </c>
      <c r="C34" s="25">
        <v>1</v>
      </c>
      <c r="D34" s="25"/>
      <c r="E34" s="25" t="s">
        <v>3848</v>
      </c>
      <c r="F34" s="25">
        <v>0</v>
      </c>
      <c r="G34" s="25">
        <v>1</v>
      </c>
      <c r="H34" s="25"/>
      <c r="I34" s="95" t="s">
        <v>632</v>
      </c>
      <c r="J34" s="95">
        <v>40</v>
      </c>
      <c r="K34" s="95">
        <v>0</v>
      </c>
      <c r="M34" s="74" t="s">
        <v>632</v>
      </c>
      <c r="N34" s="74">
        <v>40</v>
      </c>
      <c r="O34" s="74">
        <v>0</v>
      </c>
      <c r="Q34" s="92" t="s">
        <v>471</v>
      </c>
      <c r="R34" s="92">
        <v>40</v>
      </c>
      <c r="S34" s="92">
        <v>0</v>
      </c>
      <c r="U34" s="92" t="s">
        <v>5774</v>
      </c>
      <c r="V34" s="92">
        <v>40</v>
      </c>
      <c r="W34" s="92">
        <v>0</v>
      </c>
      <c r="Y34" s="90" t="s">
        <v>1489</v>
      </c>
      <c r="Z34" s="90">
        <v>40</v>
      </c>
      <c r="AA34" s="90">
        <v>0</v>
      </c>
    </row>
    <row r="35" spans="1:27">
      <c r="A35" s="24" t="s">
        <v>2311</v>
      </c>
      <c r="B35" s="25">
        <v>10</v>
      </c>
      <c r="C35" s="25">
        <v>0</v>
      </c>
      <c r="D35" s="25"/>
      <c r="E35" s="25" t="s">
        <v>1318</v>
      </c>
      <c r="F35" s="25">
        <v>0</v>
      </c>
      <c r="G35" s="25">
        <v>1</v>
      </c>
      <c r="H35" s="25"/>
      <c r="I35" s="95" t="s">
        <v>2549</v>
      </c>
      <c r="J35" s="95">
        <v>40</v>
      </c>
      <c r="K35" s="95">
        <v>0</v>
      </c>
      <c r="M35" s="74" t="s">
        <v>2549</v>
      </c>
      <c r="N35" s="74">
        <v>40</v>
      </c>
      <c r="O35" s="74">
        <v>0</v>
      </c>
      <c r="Q35" s="92" t="s">
        <v>5774</v>
      </c>
      <c r="R35" s="92">
        <v>40</v>
      </c>
      <c r="S35" s="92">
        <v>0</v>
      </c>
      <c r="U35" s="92" t="s">
        <v>955</v>
      </c>
      <c r="V35" s="92">
        <v>40</v>
      </c>
      <c r="W35" s="92">
        <v>0</v>
      </c>
      <c r="Y35" s="90" t="s">
        <v>2675</v>
      </c>
      <c r="Z35" s="90">
        <v>40</v>
      </c>
      <c r="AA35" s="90">
        <v>0</v>
      </c>
    </row>
    <row r="36" spans="1:27">
      <c r="A36" s="24" t="s">
        <v>4128</v>
      </c>
      <c r="B36" s="25">
        <v>10</v>
      </c>
      <c r="C36" s="25">
        <v>0</v>
      </c>
      <c r="D36" s="25"/>
      <c r="E36" s="25" t="s">
        <v>7278</v>
      </c>
      <c r="F36" s="25">
        <v>0</v>
      </c>
      <c r="G36" s="25">
        <v>1</v>
      </c>
      <c r="H36" s="25"/>
      <c r="I36" s="95" t="s">
        <v>595</v>
      </c>
      <c r="J36" s="95">
        <v>40</v>
      </c>
      <c r="K36" s="95">
        <v>0</v>
      </c>
      <c r="M36" s="74" t="s">
        <v>595</v>
      </c>
      <c r="N36" s="74">
        <v>40</v>
      </c>
      <c r="O36" s="74">
        <v>0</v>
      </c>
      <c r="Q36" s="92" t="s">
        <v>955</v>
      </c>
      <c r="R36" s="92">
        <v>40</v>
      </c>
      <c r="S36" s="92">
        <v>0</v>
      </c>
      <c r="U36" s="92" t="s">
        <v>1489</v>
      </c>
      <c r="V36" s="92">
        <v>40</v>
      </c>
      <c r="W36" s="92">
        <v>0</v>
      </c>
      <c r="Y36" s="90" t="s">
        <v>1028</v>
      </c>
      <c r="Z36" s="90">
        <v>40</v>
      </c>
      <c r="AA36" s="90">
        <v>0</v>
      </c>
    </row>
    <row r="37" spans="1:27">
      <c r="A37" s="24" t="s">
        <v>1455</v>
      </c>
      <c r="B37" s="25">
        <v>40</v>
      </c>
      <c r="C37" s="25">
        <v>1</v>
      </c>
      <c r="D37" s="25"/>
      <c r="E37" s="25" t="s">
        <v>1455</v>
      </c>
      <c r="F37" s="25">
        <v>40</v>
      </c>
      <c r="G37" s="25">
        <v>1</v>
      </c>
      <c r="H37" s="25"/>
      <c r="I37" s="95" t="s">
        <v>471</v>
      </c>
      <c r="J37" s="95">
        <v>40</v>
      </c>
      <c r="K37" s="95">
        <v>0</v>
      </c>
      <c r="M37" s="74" t="s">
        <v>471</v>
      </c>
      <c r="N37" s="74">
        <v>40</v>
      </c>
      <c r="O37" s="74">
        <v>0</v>
      </c>
      <c r="Q37" s="92" t="s">
        <v>1489</v>
      </c>
      <c r="R37" s="92">
        <v>40</v>
      </c>
      <c r="S37" s="92">
        <v>0</v>
      </c>
      <c r="U37" s="92" t="s">
        <v>2675</v>
      </c>
      <c r="V37" s="92">
        <v>40</v>
      </c>
      <c r="W37" s="92">
        <v>0</v>
      </c>
      <c r="Y37" s="90" t="s">
        <v>5749</v>
      </c>
      <c r="Z37" s="90">
        <v>40</v>
      </c>
      <c r="AA37" s="90">
        <v>0</v>
      </c>
    </row>
    <row r="38" spans="1:27">
      <c r="A38" s="24" t="s">
        <v>1369</v>
      </c>
      <c r="B38" s="25">
        <v>20</v>
      </c>
      <c r="C38" s="25">
        <v>0</v>
      </c>
      <c r="D38" s="25"/>
      <c r="E38" s="25" t="s">
        <v>5472</v>
      </c>
      <c r="F38" s="25">
        <v>0</v>
      </c>
      <c r="G38" s="25">
        <v>1</v>
      </c>
      <c r="H38" s="25"/>
      <c r="I38" s="95" t="s">
        <v>5774</v>
      </c>
      <c r="J38" s="95">
        <v>40</v>
      </c>
      <c r="K38" s="95">
        <v>0</v>
      </c>
      <c r="M38" s="74" t="s">
        <v>5774</v>
      </c>
      <c r="N38" s="74">
        <v>40</v>
      </c>
      <c r="O38" s="74">
        <v>0</v>
      </c>
      <c r="Q38" s="92" t="s">
        <v>2675</v>
      </c>
      <c r="R38" s="92">
        <v>40</v>
      </c>
      <c r="S38" s="92">
        <v>0</v>
      </c>
      <c r="U38" s="92" t="s">
        <v>760</v>
      </c>
      <c r="V38" s="92">
        <v>40</v>
      </c>
      <c r="W38" s="92">
        <v>0</v>
      </c>
      <c r="Y38" s="90" t="s">
        <v>5775</v>
      </c>
      <c r="Z38" s="90">
        <v>40</v>
      </c>
      <c r="AA38" s="90">
        <v>0</v>
      </c>
    </row>
    <row r="39" spans="1:27">
      <c r="A39" s="24" t="s">
        <v>5472</v>
      </c>
      <c r="B39" s="25">
        <v>0</v>
      </c>
      <c r="C39" s="25">
        <v>1</v>
      </c>
      <c r="D39" s="25"/>
      <c r="E39" s="25" t="s">
        <v>6903</v>
      </c>
      <c r="F39" s="25">
        <v>0</v>
      </c>
      <c r="G39" s="25">
        <v>1</v>
      </c>
      <c r="H39" s="25"/>
      <c r="I39" s="95" t="s">
        <v>955</v>
      </c>
      <c r="J39" s="95">
        <v>40</v>
      </c>
      <c r="K39" s="95">
        <v>0</v>
      </c>
      <c r="M39" s="74" t="s">
        <v>955</v>
      </c>
      <c r="N39" s="74">
        <v>40</v>
      </c>
      <c r="O39" s="74">
        <v>0</v>
      </c>
      <c r="Q39" s="92" t="s">
        <v>760</v>
      </c>
      <c r="R39" s="92">
        <v>40</v>
      </c>
      <c r="S39" s="92">
        <v>0</v>
      </c>
      <c r="U39" s="92" t="s">
        <v>2600</v>
      </c>
      <c r="V39" s="92">
        <v>40</v>
      </c>
      <c r="W39" s="92">
        <v>0</v>
      </c>
      <c r="Y39" s="90" t="s">
        <v>1557</v>
      </c>
      <c r="Z39" s="90">
        <v>40</v>
      </c>
      <c r="AA39" s="90">
        <v>0</v>
      </c>
    </row>
    <row r="40" spans="1:27">
      <c r="A40" s="24" t="s">
        <v>2179</v>
      </c>
      <c r="B40" s="25">
        <v>20</v>
      </c>
      <c r="C40" s="25">
        <v>0</v>
      </c>
      <c r="D40" s="25"/>
      <c r="E40" s="25" t="s">
        <v>5507</v>
      </c>
      <c r="F40" s="25">
        <v>20</v>
      </c>
      <c r="G40" s="25">
        <v>1</v>
      </c>
      <c r="H40" s="25"/>
      <c r="I40" s="95" t="s">
        <v>1489</v>
      </c>
      <c r="J40" s="95">
        <v>40</v>
      </c>
      <c r="K40" s="95">
        <v>0</v>
      </c>
      <c r="M40" s="74" t="s">
        <v>1489</v>
      </c>
      <c r="N40" s="74">
        <v>40</v>
      </c>
      <c r="O40" s="74">
        <v>0</v>
      </c>
      <c r="Q40" s="92" t="s">
        <v>1028</v>
      </c>
      <c r="R40" s="92">
        <v>40</v>
      </c>
      <c r="S40" s="92">
        <v>0</v>
      </c>
      <c r="U40" s="92" t="s">
        <v>3939</v>
      </c>
      <c r="V40" s="92">
        <v>40</v>
      </c>
      <c r="W40" s="92">
        <v>0</v>
      </c>
      <c r="Y40" s="90" t="s">
        <v>1677</v>
      </c>
      <c r="Z40" s="90">
        <v>40</v>
      </c>
      <c r="AA40" s="90">
        <v>0</v>
      </c>
    </row>
    <row r="41" spans="1:27">
      <c r="A41" s="24" t="s">
        <v>3376</v>
      </c>
      <c r="B41" s="25">
        <v>10</v>
      </c>
      <c r="C41" s="25">
        <v>0</v>
      </c>
      <c r="D41" s="25"/>
      <c r="E41" s="25" t="s">
        <v>1150</v>
      </c>
      <c r="F41" s="25">
        <v>-20</v>
      </c>
      <c r="G41" s="25">
        <v>1</v>
      </c>
      <c r="H41" s="25"/>
      <c r="I41" s="95" t="s">
        <v>2675</v>
      </c>
      <c r="J41" s="95">
        <v>40</v>
      </c>
      <c r="K41" s="95">
        <v>0</v>
      </c>
      <c r="M41" s="74" t="s">
        <v>2675</v>
      </c>
      <c r="N41" s="74">
        <v>40</v>
      </c>
      <c r="O41" s="74">
        <v>0</v>
      </c>
      <c r="Q41" s="92" t="s">
        <v>2600</v>
      </c>
      <c r="R41" s="92">
        <v>40</v>
      </c>
      <c r="S41" s="92">
        <v>0</v>
      </c>
      <c r="U41" s="92" t="s">
        <v>5749</v>
      </c>
      <c r="V41" s="92">
        <v>40</v>
      </c>
      <c r="W41" s="92">
        <v>0</v>
      </c>
      <c r="Y41" s="90" t="s">
        <v>1506</v>
      </c>
      <c r="Z41" s="90">
        <v>40</v>
      </c>
      <c r="AA41" s="90">
        <v>0</v>
      </c>
    </row>
    <row r="42" spans="1:27">
      <c r="A42" s="24" t="s">
        <v>5507</v>
      </c>
      <c r="B42" s="25">
        <v>20</v>
      </c>
      <c r="C42" s="25">
        <v>1</v>
      </c>
      <c r="D42" s="25"/>
      <c r="E42" s="25" t="s">
        <v>1284</v>
      </c>
      <c r="F42" s="25">
        <v>0</v>
      </c>
      <c r="G42" s="25">
        <v>1</v>
      </c>
      <c r="H42" s="25"/>
      <c r="I42" s="95" t="s">
        <v>760</v>
      </c>
      <c r="J42" s="95">
        <v>40</v>
      </c>
      <c r="K42" s="95">
        <v>0</v>
      </c>
      <c r="M42" s="74" t="s">
        <v>760</v>
      </c>
      <c r="N42" s="74">
        <v>40</v>
      </c>
      <c r="O42" s="74">
        <v>0</v>
      </c>
      <c r="Q42" s="92" t="s">
        <v>3939</v>
      </c>
      <c r="R42" s="92">
        <v>40</v>
      </c>
      <c r="S42" s="92">
        <v>0</v>
      </c>
      <c r="U42" s="92" t="s">
        <v>4049</v>
      </c>
      <c r="V42" s="92">
        <v>40</v>
      </c>
      <c r="W42" s="92">
        <v>0</v>
      </c>
      <c r="Y42" s="90" t="s">
        <v>2890</v>
      </c>
      <c r="Z42" s="90">
        <v>30</v>
      </c>
      <c r="AA42" s="90">
        <v>2</v>
      </c>
    </row>
    <row r="43" spans="1:27">
      <c r="A43" s="24" t="s">
        <v>1150</v>
      </c>
      <c r="B43" s="25">
        <v>-20</v>
      </c>
      <c r="C43" s="25">
        <v>1</v>
      </c>
      <c r="D43" s="25"/>
      <c r="E43" s="25" t="s">
        <v>2063</v>
      </c>
      <c r="F43" s="25">
        <v>20</v>
      </c>
      <c r="G43" s="25">
        <v>1</v>
      </c>
      <c r="H43" s="25"/>
      <c r="I43" s="95" t="s">
        <v>2446</v>
      </c>
      <c r="J43" s="95">
        <v>40</v>
      </c>
      <c r="K43" s="95">
        <v>0</v>
      </c>
      <c r="M43" s="74" t="s">
        <v>2446</v>
      </c>
      <c r="N43" s="74">
        <v>40</v>
      </c>
      <c r="O43" s="74">
        <v>0</v>
      </c>
      <c r="Q43" s="92" t="s">
        <v>5749</v>
      </c>
      <c r="R43" s="92">
        <v>40</v>
      </c>
      <c r="S43" s="92">
        <v>0</v>
      </c>
      <c r="U43" s="92" t="s">
        <v>1557</v>
      </c>
      <c r="V43" s="92">
        <v>40</v>
      </c>
      <c r="W43" s="92">
        <v>0</v>
      </c>
      <c r="Y43" s="90" t="s">
        <v>33</v>
      </c>
      <c r="Z43" s="90">
        <v>30</v>
      </c>
      <c r="AA43" s="90">
        <v>2</v>
      </c>
    </row>
    <row r="44" spans="1:27">
      <c r="A44" s="24" t="s">
        <v>2324</v>
      </c>
      <c r="B44" s="25">
        <v>30</v>
      </c>
      <c r="C44" s="25">
        <v>0</v>
      </c>
      <c r="D44" s="25"/>
      <c r="E44" s="25" t="s">
        <v>1566</v>
      </c>
      <c r="F44" s="25">
        <v>0</v>
      </c>
      <c r="G44" s="25">
        <v>1</v>
      </c>
      <c r="H44" s="25"/>
      <c r="I44" s="95" t="s">
        <v>2600</v>
      </c>
      <c r="J44" s="95">
        <v>40</v>
      </c>
      <c r="K44" s="95">
        <v>0</v>
      </c>
      <c r="M44" s="74" t="s">
        <v>2600</v>
      </c>
      <c r="N44" s="74">
        <v>40</v>
      </c>
      <c r="O44" s="74">
        <v>0</v>
      </c>
      <c r="Q44" s="92" t="s">
        <v>4049</v>
      </c>
      <c r="R44" s="92">
        <v>40</v>
      </c>
      <c r="S44" s="92">
        <v>0</v>
      </c>
      <c r="U44" s="92" t="s">
        <v>44</v>
      </c>
      <c r="V44" s="92">
        <v>40</v>
      </c>
      <c r="W44" s="92">
        <v>1</v>
      </c>
      <c r="Y44" s="90" t="s">
        <v>1362</v>
      </c>
      <c r="Z44" s="90">
        <v>30</v>
      </c>
      <c r="AA44" s="90">
        <v>1</v>
      </c>
    </row>
    <row r="45" spans="1:27">
      <c r="A45" s="24" t="s">
        <v>5538</v>
      </c>
      <c r="B45" s="25">
        <v>10</v>
      </c>
      <c r="C45" s="25">
        <v>0</v>
      </c>
      <c r="D45" s="25"/>
      <c r="E45" s="25" t="s">
        <v>7003</v>
      </c>
      <c r="F45" s="25">
        <v>0</v>
      </c>
      <c r="G45" s="25">
        <v>1</v>
      </c>
      <c r="H45" s="25"/>
      <c r="I45" s="95" t="s">
        <v>3939</v>
      </c>
      <c r="J45" s="95">
        <v>40</v>
      </c>
      <c r="K45" s="95">
        <v>0</v>
      </c>
      <c r="M45" s="74" t="s">
        <v>3939</v>
      </c>
      <c r="N45" s="74">
        <v>40</v>
      </c>
      <c r="O45" s="74">
        <v>0</v>
      </c>
      <c r="Q45" s="92" t="s">
        <v>1557</v>
      </c>
      <c r="R45" s="92">
        <v>40</v>
      </c>
      <c r="S45" s="92">
        <v>0</v>
      </c>
      <c r="U45" s="92" t="s">
        <v>977</v>
      </c>
      <c r="V45" s="92">
        <v>40</v>
      </c>
      <c r="W45" s="92">
        <v>0</v>
      </c>
      <c r="Y45" s="90" t="s">
        <v>2556</v>
      </c>
      <c r="Z45" s="90">
        <v>30</v>
      </c>
      <c r="AA45" s="90">
        <v>1</v>
      </c>
    </row>
    <row r="46" spans="1:27">
      <c r="A46" s="24" t="s">
        <v>1284</v>
      </c>
      <c r="B46" s="25">
        <v>0</v>
      </c>
      <c r="C46" s="25">
        <v>1</v>
      </c>
      <c r="D46" s="25"/>
      <c r="E46" s="25" t="s">
        <v>6412</v>
      </c>
      <c r="F46" s="25">
        <v>10</v>
      </c>
      <c r="G46" s="25">
        <v>1</v>
      </c>
      <c r="H46" s="25"/>
      <c r="I46" s="95" t="s">
        <v>5749</v>
      </c>
      <c r="J46" s="95">
        <v>40</v>
      </c>
      <c r="K46" s="95">
        <v>0</v>
      </c>
      <c r="M46" s="74" t="s">
        <v>5749</v>
      </c>
      <c r="N46" s="74">
        <v>40</v>
      </c>
      <c r="O46" s="74">
        <v>0</v>
      </c>
      <c r="Q46" s="92" t="s">
        <v>44</v>
      </c>
      <c r="R46" s="92">
        <v>40</v>
      </c>
      <c r="S46" s="92">
        <v>1</v>
      </c>
      <c r="U46" s="92" t="s">
        <v>5277</v>
      </c>
      <c r="V46" s="92">
        <v>40</v>
      </c>
      <c r="W46" s="92">
        <v>0</v>
      </c>
      <c r="Y46" s="90" t="s">
        <v>1010</v>
      </c>
      <c r="Z46" s="90">
        <v>30</v>
      </c>
      <c r="AA46" s="90">
        <v>1</v>
      </c>
    </row>
    <row r="47" spans="1:27">
      <c r="A47" s="24" t="s">
        <v>2063</v>
      </c>
      <c r="B47" s="25">
        <v>20</v>
      </c>
      <c r="C47" s="25">
        <v>1</v>
      </c>
      <c r="D47" s="25"/>
      <c r="E47" s="25" t="s">
        <v>1362</v>
      </c>
      <c r="F47" s="25">
        <v>60</v>
      </c>
      <c r="G47" s="25">
        <v>1</v>
      </c>
      <c r="H47" s="25"/>
      <c r="I47" s="95" t="s">
        <v>1557</v>
      </c>
      <c r="J47" s="95">
        <v>40</v>
      </c>
      <c r="K47" s="95">
        <v>0</v>
      </c>
      <c r="M47" s="74" t="s">
        <v>1557</v>
      </c>
      <c r="N47" s="74">
        <v>40</v>
      </c>
      <c r="O47" s="74">
        <v>0</v>
      </c>
      <c r="Q47" s="92" t="s">
        <v>6870</v>
      </c>
      <c r="R47" s="92">
        <v>40</v>
      </c>
      <c r="S47" s="92">
        <v>3</v>
      </c>
      <c r="U47" s="92" t="s">
        <v>1388</v>
      </c>
      <c r="V47" s="92">
        <v>40</v>
      </c>
      <c r="W47" s="92">
        <v>0</v>
      </c>
      <c r="Y47" s="90" t="s">
        <v>1354</v>
      </c>
      <c r="Z47" s="90">
        <v>30</v>
      </c>
      <c r="AA47" s="90">
        <v>1</v>
      </c>
    </row>
    <row r="48" spans="1:27">
      <c r="A48" s="24" t="s">
        <v>522</v>
      </c>
      <c r="B48" s="25">
        <v>20</v>
      </c>
      <c r="C48" s="25">
        <v>0</v>
      </c>
      <c r="D48" s="25"/>
      <c r="E48" s="25" t="s">
        <v>2258</v>
      </c>
      <c r="F48" s="25">
        <v>20</v>
      </c>
      <c r="G48" s="25">
        <v>1</v>
      </c>
      <c r="H48" s="25"/>
      <c r="I48" s="95" t="s">
        <v>44</v>
      </c>
      <c r="J48" s="95">
        <v>40</v>
      </c>
      <c r="K48" s="95">
        <v>1</v>
      </c>
      <c r="M48" s="74" t="s">
        <v>44</v>
      </c>
      <c r="N48" s="74">
        <v>40</v>
      </c>
      <c r="O48" s="74">
        <v>1</v>
      </c>
      <c r="Q48" s="92" t="s">
        <v>977</v>
      </c>
      <c r="R48" s="92">
        <v>40</v>
      </c>
      <c r="S48" s="92">
        <v>0</v>
      </c>
      <c r="U48" s="92" t="s">
        <v>1506</v>
      </c>
      <c r="V48" s="92">
        <v>40</v>
      </c>
      <c r="W48" s="92">
        <v>0</v>
      </c>
      <c r="Y48" s="90" t="s">
        <v>2500</v>
      </c>
      <c r="Z48" s="90">
        <v>30</v>
      </c>
      <c r="AA48" s="90">
        <v>0</v>
      </c>
    </row>
    <row r="49" spans="1:27">
      <c r="A49" s="24" t="s">
        <v>3392</v>
      </c>
      <c r="B49" s="25">
        <v>10</v>
      </c>
      <c r="C49" s="25">
        <v>0</v>
      </c>
      <c r="D49" s="25"/>
      <c r="E49" s="25" t="s">
        <v>5981</v>
      </c>
      <c r="F49" s="25">
        <v>20</v>
      </c>
      <c r="G49" s="25">
        <v>1</v>
      </c>
      <c r="H49" s="25"/>
      <c r="I49" s="95" t="s">
        <v>7383</v>
      </c>
      <c r="J49" s="95">
        <v>40</v>
      </c>
      <c r="K49" s="95">
        <v>0</v>
      </c>
      <c r="M49" s="74" t="s">
        <v>977</v>
      </c>
      <c r="N49" s="74">
        <v>40</v>
      </c>
      <c r="O49" s="74">
        <v>0</v>
      </c>
      <c r="Q49" s="92" t="s">
        <v>5277</v>
      </c>
      <c r="R49" s="92">
        <v>40</v>
      </c>
      <c r="S49" s="92">
        <v>0</v>
      </c>
      <c r="U49" s="92" t="s">
        <v>1755</v>
      </c>
      <c r="V49" s="92">
        <v>40</v>
      </c>
      <c r="W49" s="92">
        <v>0</v>
      </c>
      <c r="Y49" s="90" t="s">
        <v>2324</v>
      </c>
      <c r="Z49" s="90">
        <v>30</v>
      </c>
      <c r="AA49" s="90">
        <v>0</v>
      </c>
    </row>
    <row r="50" spans="1:27">
      <c r="A50" s="24" t="s">
        <v>1018</v>
      </c>
      <c r="B50" s="25">
        <v>10</v>
      </c>
      <c r="C50" s="25">
        <v>0</v>
      </c>
      <c r="D50" s="25"/>
      <c r="E50" s="25" t="s">
        <v>1872</v>
      </c>
      <c r="F50" s="25">
        <v>0</v>
      </c>
      <c r="G50" s="25">
        <v>1</v>
      </c>
      <c r="H50" s="25"/>
      <c r="I50" s="95" t="s">
        <v>7384</v>
      </c>
      <c r="J50" s="95">
        <v>40</v>
      </c>
      <c r="K50" s="95">
        <v>0</v>
      </c>
      <c r="M50" s="74" t="s">
        <v>1506</v>
      </c>
      <c r="N50" s="74">
        <v>40</v>
      </c>
      <c r="O50" s="74">
        <v>0</v>
      </c>
      <c r="Q50" s="92" t="s">
        <v>1388</v>
      </c>
      <c r="R50" s="92">
        <v>40</v>
      </c>
      <c r="S50" s="92">
        <v>0</v>
      </c>
      <c r="U50" s="92" t="s">
        <v>969</v>
      </c>
      <c r="V50" s="92">
        <v>40</v>
      </c>
      <c r="W50" s="92">
        <v>0</v>
      </c>
      <c r="Y50" s="90" t="s">
        <v>1419</v>
      </c>
      <c r="Z50" s="90">
        <v>30</v>
      </c>
      <c r="AA50" s="90">
        <v>0</v>
      </c>
    </row>
    <row r="51" spans="1:27">
      <c r="A51" s="24" t="s">
        <v>1566</v>
      </c>
      <c r="B51" s="25">
        <v>0</v>
      </c>
      <c r="C51" s="25">
        <v>1</v>
      </c>
      <c r="D51" s="25"/>
      <c r="E51" s="25" t="s">
        <v>2460</v>
      </c>
      <c r="F51" s="25">
        <v>20</v>
      </c>
      <c r="G51" s="25">
        <v>1</v>
      </c>
      <c r="H51" s="25"/>
      <c r="I51" s="95" t="s">
        <v>7385</v>
      </c>
      <c r="J51" s="95">
        <v>40</v>
      </c>
      <c r="K51" s="95">
        <v>0</v>
      </c>
      <c r="M51" s="74" t="s">
        <v>969</v>
      </c>
      <c r="N51" s="74">
        <v>40</v>
      </c>
      <c r="O51" s="74">
        <v>0</v>
      </c>
      <c r="Q51" s="92" t="s">
        <v>1506</v>
      </c>
      <c r="R51" s="92">
        <v>40</v>
      </c>
      <c r="S51" s="92">
        <v>0</v>
      </c>
      <c r="U51" s="92" t="s">
        <v>2500</v>
      </c>
      <c r="V51" s="92">
        <v>30</v>
      </c>
      <c r="W51" s="92">
        <v>0</v>
      </c>
      <c r="Y51" s="90" t="s">
        <v>3026</v>
      </c>
      <c r="Z51" s="90">
        <v>30</v>
      </c>
      <c r="AA51" s="90">
        <v>0</v>
      </c>
    </row>
    <row r="52" spans="1:27">
      <c r="A52" s="24" t="s">
        <v>1129</v>
      </c>
      <c r="B52" s="25">
        <v>10</v>
      </c>
      <c r="C52" s="25">
        <v>0</v>
      </c>
      <c r="D52" s="25"/>
      <c r="E52" s="25" t="s">
        <v>5931</v>
      </c>
      <c r="F52" s="25">
        <v>0</v>
      </c>
      <c r="G52" s="25">
        <v>1</v>
      </c>
      <c r="H52" s="25"/>
      <c r="I52" s="95" t="s">
        <v>7386</v>
      </c>
      <c r="J52" s="95">
        <v>40</v>
      </c>
      <c r="K52" s="95">
        <v>0</v>
      </c>
      <c r="M52" s="74" t="s">
        <v>2500</v>
      </c>
      <c r="N52" s="74">
        <v>30</v>
      </c>
      <c r="O52" s="74">
        <v>0</v>
      </c>
      <c r="Q52" s="92" t="s">
        <v>1755</v>
      </c>
      <c r="R52" s="92">
        <v>40</v>
      </c>
      <c r="S52" s="92">
        <v>0</v>
      </c>
      <c r="U52" s="92" t="s">
        <v>2324</v>
      </c>
      <c r="V52" s="92">
        <v>30</v>
      </c>
      <c r="W52" s="92">
        <v>0</v>
      </c>
      <c r="Y52" s="90" t="s">
        <v>940</v>
      </c>
      <c r="Z52" s="90">
        <v>30</v>
      </c>
      <c r="AA52" s="90">
        <v>0</v>
      </c>
    </row>
    <row r="53" spans="1:27">
      <c r="A53" s="24" t="s">
        <v>1362</v>
      </c>
      <c r="B53" s="25">
        <v>60</v>
      </c>
      <c r="C53" s="25">
        <v>1</v>
      </c>
      <c r="D53" s="25"/>
      <c r="E53" s="25" t="s">
        <v>892</v>
      </c>
      <c r="F53" s="25">
        <v>10</v>
      </c>
      <c r="G53" s="25">
        <v>1</v>
      </c>
      <c r="H53" s="25"/>
      <c r="I53" s="95" t="s">
        <v>2500</v>
      </c>
      <c r="J53" s="95">
        <v>30</v>
      </c>
      <c r="K53" s="95">
        <v>0</v>
      </c>
      <c r="M53" s="74" t="s">
        <v>2324</v>
      </c>
      <c r="N53" s="74">
        <v>30</v>
      </c>
      <c r="O53" s="74">
        <v>0</v>
      </c>
      <c r="Q53" s="92" t="s">
        <v>969</v>
      </c>
      <c r="R53" s="92">
        <v>40</v>
      </c>
      <c r="S53" s="92">
        <v>0</v>
      </c>
      <c r="U53" s="92" t="s">
        <v>3606</v>
      </c>
      <c r="V53" s="92">
        <v>30</v>
      </c>
      <c r="W53" s="92">
        <v>0</v>
      </c>
      <c r="Y53" s="90" t="s">
        <v>745</v>
      </c>
      <c r="Z53" s="90">
        <v>30</v>
      </c>
      <c r="AA53" s="90">
        <v>0</v>
      </c>
    </row>
    <row r="54" spans="1:27">
      <c r="A54" s="24" t="s">
        <v>5598</v>
      </c>
      <c r="B54" s="25">
        <v>10</v>
      </c>
      <c r="C54" s="25">
        <v>0</v>
      </c>
      <c r="D54" s="25"/>
      <c r="E54" s="25" t="s">
        <v>6463</v>
      </c>
      <c r="F54" s="25">
        <v>0</v>
      </c>
      <c r="G54" s="25">
        <v>1</v>
      </c>
      <c r="H54" s="25"/>
      <c r="I54" s="95" t="s">
        <v>2324</v>
      </c>
      <c r="J54" s="95">
        <v>30</v>
      </c>
      <c r="K54" s="95">
        <v>0</v>
      </c>
      <c r="M54" s="74" t="s">
        <v>3606</v>
      </c>
      <c r="N54" s="74">
        <v>30</v>
      </c>
      <c r="O54" s="74">
        <v>0</v>
      </c>
      <c r="Q54" s="92" t="s">
        <v>2500</v>
      </c>
      <c r="R54" s="92">
        <v>30</v>
      </c>
      <c r="S54" s="92">
        <v>0</v>
      </c>
      <c r="U54" s="92" t="s">
        <v>1419</v>
      </c>
      <c r="V54" s="92">
        <v>30</v>
      </c>
      <c r="W54" s="92">
        <v>0</v>
      </c>
      <c r="Y54" s="90" t="s">
        <v>552</v>
      </c>
      <c r="Z54" s="90">
        <v>30</v>
      </c>
      <c r="AA54" s="90">
        <v>0</v>
      </c>
    </row>
    <row r="55" spans="1:27">
      <c r="A55" s="24" t="s">
        <v>3809</v>
      </c>
      <c r="B55" s="25">
        <v>0</v>
      </c>
      <c r="C55" s="25">
        <v>0</v>
      </c>
      <c r="D55" s="25"/>
      <c r="E55" s="25" t="s">
        <v>1291</v>
      </c>
      <c r="F55" s="25">
        <v>0</v>
      </c>
      <c r="G55" s="25">
        <v>1</v>
      </c>
      <c r="H55" s="25"/>
      <c r="I55" s="95" t="s">
        <v>3606</v>
      </c>
      <c r="J55" s="95">
        <v>30</v>
      </c>
      <c r="K55" s="95">
        <v>0</v>
      </c>
      <c r="M55" s="74" t="s">
        <v>1419</v>
      </c>
      <c r="N55" s="74">
        <v>30</v>
      </c>
      <c r="O55" s="74">
        <v>0</v>
      </c>
      <c r="Q55" s="92" t="s">
        <v>2324</v>
      </c>
      <c r="R55" s="92">
        <v>30</v>
      </c>
      <c r="S55" s="92">
        <v>0</v>
      </c>
      <c r="U55" s="92" t="s">
        <v>1513</v>
      </c>
      <c r="V55" s="92">
        <v>30</v>
      </c>
      <c r="W55" s="92">
        <v>0</v>
      </c>
      <c r="Y55" s="90" t="s">
        <v>1699</v>
      </c>
      <c r="Z55" s="90">
        <v>30</v>
      </c>
      <c r="AA55" s="90">
        <v>0</v>
      </c>
    </row>
    <row r="56" spans="1:27">
      <c r="A56" s="24" t="s">
        <v>1405</v>
      </c>
      <c r="B56" s="25">
        <v>20</v>
      </c>
      <c r="C56" s="25">
        <v>0</v>
      </c>
      <c r="D56" s="25"/>
      <c r="E56" s="25" t="s">
        <v>2811</v>
      </c>
      <c r="F56" s="25">
        <v>0</v>
      </c>
      <c r="G56" s="25">
        <v>1</v>
      </c>
      <c r="H56" s="25"/>
      <c r="I56" s="95" t="s">
        <v>1419</v>
      </c>
      <c r="J56" s="95">
        <v>30</v>
      </c>
      <c r="K56" s="95">
        <v>0</v>
      </c>
      <c r="M56" s="74" t="s">
        <v>1513</v>
      </c>
      <c r="N56" s="74">
        <v>30</v>
      </c>
      <c r="O56" s="74">
        <v>0</v>
      </c>
      <c r="Q56" s="92" t="s">
        <v>3606</v>
      </c>
      <c r="R56" s="92">
        <v>30</v>
      </c>
      <c r="S56" s="92">
        <v>0</v>
      </c>
      <c r="U56" s="92" t="s">
        <v>242</v>
      </c>
      <c r="V56" s="92">
        <v>30</v>
      </c>
      <c r="W56" s="92">
        <v>2</v>
      </c>
      <c r="Y56" s="90" t="s">
        <v>2600</v>
      </c>
      <c r="Z56" s="90">
        <v>30</v>
      </c>
      <c r="AA56" s="90">
        <v>0</v>
      </c>
    </row>
    <row r="57" spans="1:27">
      <c r="A57" s="24" t="s">
        <v>2258</v>
      </c>
      <c r="B57" s="25">
        <v>20</v>
      </c>
      <c r="C57" s="25">
        <v>1</v>
      </c>
      <c r="D57" s="25"/>
      <c r="E57" s="25" t="s">
        <v>589</v>
      </c>
      <c r="F57" s="25">
        <v>60</v>
      </c>
      <c r="G57" s="25">
        <v>1</v>
      </c>
      <c r="H57" s="25"/>
      <c r="I57" s="95" t="s">
        <v>1513</v>
      </c>
      <c r="J57" s="95">
        <v>30</v>
      </c>
      <c r="K57" s="95">
        <v>0</v>
      </c>
      <c r="M57" s="74" t="s">
        <v>242</v>
      </c>
      <c r="N57" s="74">
        <v>30</v>
      </c>
      <c r="O57" s="74">
        <v>2</v>
      </c>
      <c r="Q57" s="92" t="s">
        <v>1419</v>
      </c>
      <c r="R57" s="92">
        <v>30</v>
      </c>
      <c r="S57" s="92">
        <v>0</v>
      </c>
      <c r="U57" s="92" t="s">
        <v>2556</v>
      </c>
      <c r="V57" s="92">
        <v>30</v>
      </c>
      <c r="W57" s="92">
        <v>1</v>
      </c>
      <c r="Y57" s="90" t="s">
        <v>2973</v>
      </c>
      <c r="Z57" s="90">
        <v>30</v>
      </c>
      <c r="AA57" s="90">
        <v>0</v>
      </c>
    </row>
    <row r="58" spans="1:27">
      <c r="A58" s="24" t="s">
        <v>3795</v>
      </c>
      <c r="B58" s="25">
        <v>0</v>
      </c>
      <c r="C58" s="25">
        <v>0</v>
      </c>
      <c r="D58" s="25"/>
      <c r="E58" s="25" t="s">
        <v>5894</v>
      </c>
      <c r="F58" s="25">
        <v>20</v>
      </c>
      <c r="G58" s="25">
        <v>1</v>
      </c>
      <c r="H58" s="25"/>
      <c r="I58" s="95" t="s">
        <v>242</v>
      </c>
      <c r="J58" s="95">
        <v>30</v>
      </c>
      <c r="K58" s="95">
        <v>2</v>
      </c>
      <c r="M58" s="74" t="s">
        <v>2556</v>
      </c>
      <c r="N58" s="74">
        <v>30</v>
      </c>
      <c r="O58" s="74">
        <v>1</v>
      </c>
      <c r="Q58" s="92" t="s">
        <v>1513</v>
      </c>
      <c r="R58" s="92">
        <v>30</v>
      </c>
      <c r="S58" s="92">
        <v>0</v>
      </c>
      <c r="U58" s="92" t="s">
        <v>3026</v>
      </c>
      <c r="V58" s="92">
        <v>30</v>
      </c>
      <c r="W58" s="92">
        <v>0</v>
      </c>
      <c r="Y58" s="90" t="s">
        <v>3117</v>
      </c>
      <c r="Z58" s="90">
        <v>30</v>
      </c>
      <c r="AA58" s="90">
        <v>0</v>
      </c>
    </row>
    <row r="59" spans="1:27">
      <c r="A59" s="24" t="s">
        <v>1651</v>
      </c>
      <c r="B59" s="25">
        <v>10</v>
      </c>
      <c r="C59" s="25">
        <v>0</v>
      </c>
      <c r="D59" s="25"/>
      <c r="E59" s="25" t="s">
        <v>2113</v>
      </c>
      <c r="F59" s="25">
        <v>10</v>
      </c>
      <c r="G59" s="25">
        <v>1</v>
      </c>
      <c r="H59" s="25"/>
      <c r="I59" s="95" t="s">
        <v>2556</v>
      </c>
      <c r="J59" s="95">
        <v>30</v>
      </c>
      <c r="K59" s="95">
        <v>1</v>
      </c>
      <c r="M59" s="74" t="s">
        <v>3026</v>
      </c>
      <c r="N59" s="74">
        <v>30</v>
      </c>
      <c r="O59" s="74">
        <v>0</v>
      </c>
      <c r="Q59" s="92" t="s">
        <v>242</v>
      </c>
      <c r="R59" s="92">
        <v>30</v>
      </c>
      <c r="S59" s="92">
        <v>2</v>
      </c>
      <c r="U59" s="92" t="s">
        <v>1010</v>
      </c>
      <c r="V59" s="92">
        <v>30</v>
      </c>
      <c r="W59" s="92">
        <v>1</v>
      </c>
      <c r="Y59" s="90" t="s">
        <v>864</v>
      </c>
      <c r="Z59" s="90">
        <v>30</v>
      </c>
      <c r="AA59" s="90">
        <v>0</v>
      </c>
    </row>
    <row r="60" spans="1:27">
      <c r="A60" s="24" t="s">
        <v>884</v>
      </c>
      <c r="B60" s="25">
        <v>10</v>
      </c>
      <c r="C60" s="25">
        <v>0</v>
      </c>
      <c r="D60" s="25"/>
      <c r="E60" s="25" t="s">
        <v>2404</v>
      </c>
      <c r="F60" s="25">
        <v>20</v>
      </c>
      <c r="G60" s="25">
        <v>1</v>
      </c>
      <c r="H60" s="25"/>
      <c r="I60" s="95" t="s">
        <v>3026</v>
      </c>
      <c r="J60" s="95">
        <v>30</v>
      </c>
      <c r="K60" s="95">
        <v>0</v>
      </c>
      <c r="M60" s="74" t="s">
        <v>1010</v>
      </c>
      <c r="N60" s="74">
        <v>30</v>
      </c>
      <c r="O60" s="74">
        <v>1</v>
      </c>
      <c r="Q60" s="92" t="s">
        <v>2556</v>
      </c>
      <c r="R60" s="92">
        <v>30</v>
      </c>
      <c r="S60" s="92">
        <v>1</v>
      </c>
      <c r="U60" s="92" t="s">
        <v>940</v>
      </c>
      <c r="V60" s="92">
        <v>30</v>
      </c>
      <c r="W60" s="92">
        <v>0</v>
      </c>
      <c r="Y60" s="90" t="s">
        <v>1388</v>
      </c>
      <c r="Z60" s="90">
        <v>30</v>
      </c>
      <c r="AA60" s="90">
        <v>0</v>
      </c>
    </row>
    <row r="61" spans="1:27">
      <c r="A61" s="24" t="s">
        <v>1833</v>
      </c>
      <c r="B61" s="25">
        <v>0</v>
      </c>
      <c r="C61" s="25">
        <v>0</v>
      </c>
      <c r="D61" s="25"/>
      <c r="E61" s="25" t="s">
        <v>5466</v>
      </c>
      <c r="F61" s="25">
        <v>0</v>
      </c>
      <c r="G61" s="25">
        <v>1</v>
      </c>
      <c r="H61" s="25"/>
      <c r="I61" s="95" t="s">
        <v>1010</v>
      </c>
      <c r="J61" s="95">
        <v>30</v>
      </c>
      <c r="K61" s="95">
        <v>1</v>
      </c>
      <c r="M61" s="74" t="s">
        <v>940</v>
      </c>
      <c r="N61" s="74">
        <v>30</v>
      </c>
      <c r="O61" s="74">
        <v>0</v>
      </c>
      <c r="Q61" s="92" t="s">
        <v>3026</v>
      </c>
      <c r="R61" s="92">
        <v>30</v>
      </c>
      <c r="S61" s="92">
        <v>0</v>
      </c>
      <c r="U61" s="92" t="s">
        <v>2296</v>
      </c>
      <c r="V61" s="92">
        <v>30</v>
      </c>
      <c r="W61" s="92">
        <v>1</v>
      </c>
      <c r="Y61" s="90" t="s">
        <v>126</v>
      </c>
      <c r="Z61" s="90">
        <v>30</v>
      </c>
      <c r="AA61" s="90">
        <v>0</v>
      </c>
    </row>
    <row r="62" spans="1:27">
      <c r="A62" s="24" t="s">
        <v>5134</v>
      </c>
      <c r="B62" s="25">
        <v>0</v>
      </c>
      <c r="C62" s="25">
        <v>0</v>
      </c>
      <c r="D62" s="25"/>
      <c r="E62" s="25" t="s">
        <v>625</v>
      </c>
      <c r="F62" s="25">
        <v>10</v>
      </c>
      <c r="G62" s="25">
        <v>1</v>
      </c>
      <c r="H62" s="25"/>
      <c r="I62" s="95" t="s">
        <v>940</v>
      </c>
      <c r="J62" s="95">
        <v>30</v>
      </c>
      <c r="K62" s="95">
        <v>0</v>
      </c>
      <c r="M62" s="74" t="s">
        <v>2681</v>
      </c>
      <c r="N62" s="74">
        <v>30</v>
      </c>
      <c r="O62" s="74">
        <v>0</v>
      </c>
      <c r="Q62" s="92" t="s">
        <v>1010</v>
      </c>
      <c r="R62" s="92">
        <v>30</v>
      </c>
      <c r="S62" s="92">
        <v>1</v>
      </c>
      <c r="U62" s="92" t="s">
        <v>745</v>
      </c>
      <c r="V62" s="92">
        <v>30</v>
      </c>
      <c r="W62" s="92">
        <v>0</v>
      </c>
      <c r="Y62" s="90" t="s">
        <v>2570</v>
      </c>
      <c r="Z62" s="90">
        <v>30</v>
      </c>
      <c r="AA62" s="90">
        <v>0</v>
      </c>
    </row>
    <row r="63" spans="1:27">
      <c r="A63" s="24" t="s">
        <v>3606</v>
      </c>
      <c r="B63" s="25">
        <v>30</v>
      </c>
      <c r="C63" s="25">
        <v>0</v>
      </c>
      <c r="D63" s="25"/>
      <c r="E63" s="25" t="s">
        <v>3408</v>
      </c>
      <c r="F63" s="25">
        <v>10</v>
      </c>
      <c r="G63" s="25">
        <v>1</v>
      </c>
      <c r="H63" s="25"/>
      <c r="I63" s="95" t="s">
        <v>2681</v>
      </c>
      <c r="J63" s="95">
        <v>30</v>
      </c>
      <c r="K63" s="95">
        <v>0</v>
      </c>
      <c r="M63" s="74" t="s">
        <v>2296</v>
      </c>
      <c r="N63" s="74">
        <v>30</v>
      </c>
      <c r="O63" s="74">
        <v>1</v>
      </c>
      <c r="Q63" s="92" t="s">
        <v>940</v>
      </c>
      <c r="R63" s="92">
        <v>30</v>
      </c>
      <c r="S63" s="92">
        <v>0</v>
      </c>
      <c r="U63" s="92" t="s">
        <v>1312</v>
      </c>
      <c r="V63" s="92">
        <v>30</v>
      </c>
      <c r="W63" s="92">
        <v>1</v>
      </c>
      <c r="Y63" s="90" t="s">
        <v>2344</v>
      </c>
      <c r="Z63" s="90">
        <v>30</v>
      </c>
      <c r="AA63" s="90">
        <v>0</v>
      </c>
    </row>
    <row r="64" spans="1:27">
      <c r="A64" s="24" t="s">
        <v>1824</v>
      </c>
      <c r="B64" s="25">
        <v>0</v>
      </c>
      <c r="C64" s="25">
        <v>0</v>
      </c>
      <c r="D64" s="25"/>
      <c r="E64" s="25" t="s">
        <v>1122</v>
      </c>
      <c r="F64" s="25">
        <v>0</v>
      </c>
      <c r="G64" s="25">
        <v>1</v>
      </c>
      <c r="H64" s="25"/>
      <c r="I64" s="95" t="s">
        <v>2296</v>
      </c>
      <c r="J64" s="95">
        <v>30</v>
      </c>
      <c r="K64" s="95">
        <v>1</v>
      </c>
      <c r="M64" s="74" t="s">
        <v>745</v>
      </c>
      <c r="N64" s="74">
        <v>30</v>
      </c>
      <c r="O64" s="74">
        <v>0</v>
      </c>
      <c r="Q64" s="92" t="s">
        <v>2296</v>
      </c>
      <c r="R64" s="92">
        <v>30</v>
      </c>
      <c r="S64" s="92">
        <v>1</v>
      </c>
      <c r="U64" s="92" t="s">
        <v>413</v>
      </c>
      <c r="V64" s="92">
        <v>30</v>
      </c>
      <c r="W64" s="92">
        <v>1</v>
      </c>
      <c r="Y64" s="90" t="s">
        <v>2165</v>
      </c>
      <c r="Z64" s="90">
        <v>30</v>
      </c>
      <c r="AA64" s="90">
        <v>0</v>
      </c>
    </row>
    <row r="65" spans="1:27">
      <c r="A65" s="24" t="s">
        <v>1872</v>
      </c>
      <c r="B65" s="25">
        <v>0</v>
      </c>
      <c r="C65" s="25">
        <v>1</v>
      </c>
      <c r="D65" s="25"/>
      <c r="E65" s="25" t="s">
        <v>2556</v>
      </c>
      <c r="F65" s="25">
        <v>30</v>
      </c>
      <c r="G65" s="25">
        <v>1</v>
      </c>
      <c r="H65" s="25"/>
      <c r="I65" s="95" t="s">
        <v>745</v>
      </c>
      <c r="J65" s="95">
        <v>30</v>
      </c>
      <c r="K65" s="95">
        <v>0</v>
      </c>
      <c r="M65" s="74" t="s">
        <v>1312</v>
      </c>
      <c r="N65" s="74">
        <v>30</v>
      </c>
      <c r="O65" s="74">
        <v>1</v>
      </c>
      <c r="Q65" s="92" t="s">
        <v>745</v>
      </c>
      <c r="R65" s="92">
        <v>30</v>
      </c>
      <c r="S65" s="92">
        <v>0</v>
      </c>
      <c r="U65" s="92" t="s">
        <v>298</v>
      </c>
      <c r="V65" s="92">
        <v>30</v>
      </c>
      <c r="W65" s="92">
        <v>1</v>
      </c>
      <c r="Y65" s="90" t="s">
        <v>1755</v>
      </c>
      <c r="Z65" s="90">
        <v>30</v>
      </c>
      <c r="AA65" s="90">
        <v>0</v>
      </c>
    </row>
    <row r="66" spans="1:27">
      <c r="A66" s="24" t="s">
        <v>638</v>
      </c>
      <c r="B66" s="25">
        <v>40</v>
      </c>
      <c r="C66" s="25">
        <v>0</v>
      </c>
      <c r="D66" s="25"/>
      <c r="E66" s="25" t="s">
        <v>1305</v>
      </c>
      <c r="F66" s="25">
        <v>0</v>
      </c>
      <c r="G66" s="25">
        <v>1</v>
      </c>
      <c r="H66" s="25"/>
      <c r="I66" s="95" t="s">
        <v>1312</v>
      </c>
      <c r="J66" s="95">
        <v>30</v>
      </c>
      <c r="K66" s="95">
        <v>1</v>
      </c>
      <c r="M66" s="74" t="s">
        <v>413</v>
      </c>
      <c r="N66" s="74">
        <v>30</v>
      </c>
      <c r="O66" s="74">
        <v>1</v>
      </c>
      <c r="Q66" s="92" t="s">
        <v>6869</v>
      </c>
      <c r="R66" s="92">
        <v>30</v>
      </c>
      <c r="S66" s="92">
        <v>3</v>
      </c>
      <c r="U66" s="92" t="s">
        <v>552</v>
      </c>
      <c r="V66" s="92">
        <v>30</v>
      </c>
      <c r="W66" s="92">
        <v>0</v>
      </c>
      <c r="Y66" s="90" t="s">
        <v>2189</v>
      </c>
      <c r="Z66" s="90">
        <v>30</v>
      </c>
      <c r="AA66" s="90">
        <v>0</v>
      </c>
    </row>
    <row r="67" spans="1:27">
      <c r="A67" s="24" t="s">
        <v>1909</v>
      </c>
      <c r="B67" s="25">
        <v>10</v>
      </c>
      <c r="C67" s="25">
        <v>0</v>
      </c>
      <c r="D67" s="25"/>
      <c r="E67" s="25" t="s">
        <v>815</v>
      </c>
      <c r="F67" s="25">
        <v>20</v>
      </c>
      <c r="G67" s="25">
        <v>1</v>
      </c>
      <c r="H67" s="25"/>
      <c r="I67" s="95" t="s">
        <v>413</v>
      </c>
      <c r="J67" s="95">
        <v>30</v>
      </c>
      <c r="K67" s="95">
        <v>1</v>
      </c>
      <c r="M67" s="74" t="s">
        <v>298</v>
      </c>
      <c r="N67" s="74">
        <v>30</v>
      </c>
      <c r="O67" s="74">
        <v>1</v>
      </c>
      <c r="Q67" s="92" t="s">
        <v>1312</v>
      </c>
      <c r="R67" s="92">
        <v>30</v>
      </c>
      <c r="S67" s="92">
        <v>1</v>
      </c>
      <c r="U67" s="92" t="s">
        <v>1699</v>
      </c>
      <c r="V67" s="92">
        <v>30</v>
      </c>
      <c r="W67" s="92">
        <v>0</v>
      </c>
      <c r="Y67" s="90" t="s">
        <v>969</v>
      </c>
      <c r="Z67" s="90">
        <v>30</v>
      </c>
      <c r="AA67" s="90">
        <v>0</v>
      </c>
    </row>
    <row r="68" spans="1:27">
      <c r="A68" s="24" t="s">
        <v>3249</v>
      </c>
      <c r="B68" s="25">
        <v>0</v>
      </c>
      <c r="C68" s="25">
        <v>0</v>
      </c>
      <c r="D68" s="25"/>
      <c r="E68" s="25" t="s">
        <v>5031</v>
      </c>
      <c r="F68" s="25">
        <v>0</v>
      </c>
      <c r="G68" s="25">
        <v>1</v>
      </c>
      <c r="H68" s="25"/>
      <c r="I68" s="95" t="s">
        <v>298</v>
      </c>
      <c r="J68" s="95">
        <v>30</v>
      </c>
      <c r="K68" s="95">
        <v>1</v>
      </c>
      <c r="M68" s="74" t="s">
        <v>552</v>
      </c>
      <c r="N68" s="74">
        <v>30</v>
      </c>
      <c r="O68" s="74">
        <v>0</v>
      </c>
      <c r="Q68" s="92" t="s">
        <v>1265</v>
      </c>
      <c r="R68" s="92">
        <v>30</v>
      </c>
      <c r="S68" s="92">
        <v>1</v>
      </c>
      <c r="U68" s="92" t="s">
        <v>132</v>
      </c>
      <c r="V68" s="92">
        <v>30</v>
      </c>
      <c r="W68" s="92">
        <v>0</v>
      </c>
      <c r="Y68" s="90" t="s">
        <v>242</v>
      </c>
      <c r="Z68" s="90">
        <v>20</v>
      </c>
      <c r="AA68" s="90">
        <v>2</v>
      </c>
    </row>
    <row r="69" spans="1:27">
      <c r="A69" s="24" t="s">
        <v>2460</v>
      </c>
      <c r="B69" s="25">
        <v>20</v>
      </c>
      <c r="C69" s="25">
        <v>1</v>
      </c>
      <c r="D69" s="25"/>
      <c r="E69" s="25" t="s">
        <v>544</v>
      </c>
      <c r="F69" s="25">
        <v>60</v>
      </c>
      <c r="G69" s="25">
        <v>1</v>
      </c>
      <c r="H69" s="25"/>
      <c r="I69" s="95" t="s">
        <v>552</v>
      </c>
      <c r="J69" s="95">
        <v>30</v>
      </c>
      <c r="K69" s="95">
        <v>0</v>
      </c>
      <c r="M69" s="74" t="s">
        <v>1699</v>
      </c>
      <c r="N69" s="74">
        <v>30</v>
      </c>
      <c r="O69" s="74">
        <v>0</v>
      </c>
      <c r="Q69" s="92" t="s">
        <v>298</v>
      </c>
      <c r="R69" s="92">
        <v>30</v>
      </c>
      <c r="S69" s="92">
        <v>1</v>
      </c>
      <c r="U69" s="92" t="s">
        <v>3211</v>
      </c>
      <c r="V69" s="92">
        <v>30</v>
      </c>
      <c r="W69" s="92">
        <v>0</v>
      </c>
      <c r="Y69" s="90" t="s">
        <v>2250</v>
      </c>
      <c r="Z69" s="90">
        <v>20</v>
      </c>
      <c r="AA69" s="90">
        <v>2</v>
      </c>
    </row>
    <row r="70" spans="1:27">
      <c r="A70" s="24" t="s">
        <v>5773</v>
      </c>
      <c r="B70" s="25">
        <v>0</v>
      </c>
      <c r="C70" s="25">
        <v>2</v>
      </c>
      <c r="D70" s="25"/>
      <c r="E70" s="25" t="s">
        <v>3835</v>
      </c>
      <c r="F70" s="25">
        <v>-10</v>
      </c>
      <c r="G70" s="25">
        <v>1</v>
      </c>
      <c r="H70" s="25"/>
      <c r="I70" s="95" t="s">
        <v>1699</v>
      </c>
      <c r="J70" s="95">
        <v>30</v>
      </c>
      <c r="K70" s="95">
        <v>0</v>
      </c>
      <c r="M70" s="74" t="s">
        <v>132</v>
      </c>
      <c r="N70" s="74">
        <v>30</v>
      </c>
      <c r="O70" s="74">
        <v>0</v>
      </c>
      <c r="Q70" s="92" t="s">
        <v>552</v>
      </c>
      <c r="R70" s="92">
        <v>30</v>
      </c>
      <c r="S70" s="92">
        <v>0</v>
      </c>
      <c r="U70" s="92" t="s">
        <v>2446</v>
      </c>
      <c r="V70" s="92">
        <v>30</v>
      </c>
      <c r="W70" s="92">
        <v>0</v>
      </c>
      <c r="Y70" s="90" t="s">
        <v>2063</v>
      </c>
      <c r="Z70" s="90">
        <v>20</v>
      </c>
      <c r="AA70" s="90">
        <v>1</v>
      </c>
    </row>
    <row r="71" spans="1:27">
      <c r="A71" s="24" t="s">
        <v>1099</v>
      </c>
      <c r="B71" s="25">
        <v>10</v>
      </c>
      <c r="C71" s="25">
        <v>0</v>
      </c>
      <c r="D71" s="25"/>
      <c r="E71" s="25" t="s">
        <v>777</v>
      </c>
      <c r="F71" s="25">
        <v>0</v>
      </c>
      <c r="G71" s="25">
        <v>1</v>
      </c>
      <c r="H71" s="25"/>
      <c r="I71" s="95" t="s">
        <v>132</v>
      </c>
      <c r="J71" s="95">
        <v>30</v>
      </c>
      <c r="K71" s="95">
        <v>0</v>
      </c>
      <c r="M71" s="74" t="s">
        <v>3211</v>
      </c>
      <c r="N71" s="74">
        <v>30</v>
      </c>
      <c r="O71" s="74">
        <v>0</v>
      </c>
      <c r="Q71" s="92" t="s">
        <v>1699</v>
      </c>
      <c r="R71" s="92">
        <v>30</v>
      </c>
      <c r="S71" s="92">
        <v>0</v>
      </c>
      <c r="U71" s="92" t="s">
        <v>2754</v>
      </c>
      <c r="V71" s="92">
        <v>30</v>
      </c>
      <c r="W71" s="92">
        <v>0</v>
      </c>
      <c r="Y71" s="90" t="s">
        <v>2258</v>
      </c>
      <c r="Z71" s="90">
        <v>20</v>
      </c>
      <c r="AA71" s="90">
        <v>1</v>
      </c>
    </row>
    <row r="72" spans="1:27">
      <c r="A72" s="24" t="s">
        <v>892</v>
      </c>
      <c r="B72" s="25">
        <v>10</v>
      </c>
      <c r="C72" s="25">
        <v>1</v>
      </c>
      <c r="D72" s="25"/>
      <c r="E72" s="25" t="s">
        <v>3544</v>
      </c>
      <c r="F72" s="25">
        <v>0</v>
      </c>
      <c r="G72" s="25">
        <v>1</v>
      </c>
      <c r="H72" s="25"/>
      <c r="I72" s="95" t="s">
        <v>3211</v>
      </c>
      <c r="J72" s="95">
        <v>30</v>
      </c>
      <c r="K72" s="95">
        <v>0</v>
      </c>
      <c r="M72" s="74" t="s">
        <v>2754</v>
      </c>
      <c r="N72" s="74">
        <v>30</v>
      </c>
      <c r="O72" s="74">
        <v>0</v>
      </c>
      <c r="Q72" s="92" t="s">
        <v>132</v>
      </c>
      <c r="R72" s="92">
        <v>30</v>
      </c>
      <c r="S72" s="92">
        <v>0</v>
      </c>
      <c r="U72" s="92" t="s">
        <v>1448</v>
      </c>
      <c r="V72" s="92">
        <v>30</v>
      </c>
      <c r="W72" s="92">
        <v>0</v>
      </c>
      <c r="Y72" s="90" t="s">
        <v>2460</v>
      </c>
      <c r="Z72" s="90">
        <v>20</v>
      </c>
      <c r="AA72" s="90">
        <v>1</v>
      </c>
    </row>
    <row r="73" spans="1:27">
      <c r="A73" s="24" t="s">
        <v>5667</v>
      </c>
      <c r="B73" s="25">
        <v>0</v>
      </c>
      <c r="C73" s="25">
        <v>0</v>
      </c>
      <c r="D73" s="25"/>
      <c r="E73" s="25" t="s">
        <v>3568</v>
      </c>
      <c r="F73" s="25">
        <v>0</v>
      </c>
      <c r="G73" s="25">
        <v>1</v>
      </c>
      <c r="H73" s="25"/>
      <c r="I73" s="95" t="s">
        <v>2754</v>
      </c>
      <c r="J73" s="95">
        <v>30</v>
      </c>
      <c r="K73" s="95">
        <v>0</v>
      </c>
      <c r="M73" s="74" t="s">
        <v>1448</v>
      </c>
      <c r="N73" s="74">
        <v>30</v>
      </c>
      <c r="O73" s="74">
        <v>0</v>
      </c>
      <c r="Q73" s="92" t="s">
        <v>3211</v>
      </c>
      <c r="R73" s="92">
        <v>30</v>
      </c>
      <c r="S73" s="92">
        <v>0</v>
      </c>
      <c r="U73" s="92" t="s">
        <v>2973</v>
      </c>
      <c r="V73" s="92">
        <v>30</v>
      </c>
      <c r="W73" s="92">
        <v>0</v>
      </c>
      <c r="Y73" s="90" t="s">
        <v>2404</v>
      </c>
      <c r="Z73" s="90">
        <v>20</v>
      </c>
      <c r="AA73" s="90">
        <v>1</v>
      </c>
    </row>
    <row r="74" spans="1:27">
      <c r="A74" s="24" t="s">
        <v>3959</v>
      </c>
      <c r="B74" s="25">
        <v>10</v>
      </c>
      <c r="C74" s="25">
        <v>0</v>
      </c>
      <c r="D74" s="25"/>
      <c r="E74" s="25" t="s">
        <v>1010</v>
      </c>
      <c r="F74" s="25">
        <v>40</v>
      </c>
      <c r="G74" s="25">
        <v>1</v>
      </c>
      <c r="H74" s="25"/>
      <c r="I74" s="95" t="s">
        <v>1448</v>
      </c>
      <c r="J74" s="95">
        <v>30</v>
      </c>
      <c r="K74" s="95">
        <v>0</v>
      </c>
      <c r="M74" s="74" t="s">
        <v>2973</v>
      </c>
      <c r="N74" s="74">
        <v>30</v>
      </c>
      <c r="O74" s="74">
        <v>0</v>
      </c>
      <c r="Q74" s="92" t="s">
        <v>2446</v>
      </c>
      <c r="R74" s="92">
        <v>30</v>
      </c>
      <c r="S74" s="92">
        <v>0</v>
      </c>
      <c r="U74" s="92" t="s">
        <v>3668</v>
      </c>
      <c r="V74" s="92">
        <v>30</v>
      </c>
      <c r="W74" s="92">
        <v>0</v>
      </c>
      <c r="Y74" s="90" t="s">
        <v>815</v>
      </c>
      <c r="Z74" s="90">
        <v>20</v>
      </c>
      <c r="AA74" s="90">
        <v>1</v>
      </c>
    </row>
    <row r="75" spans="1:27">
      <c r="A75" s="24" t="s">
        <v>1191</v>
      </c>
      <c r="B75" s="25">
        <v>10</v>
      </c>
      <c r="C75" s="25">
        <v>0</v>
      </c>
      <c r="D75" s="25"/>
      <c r="E75" s="25" t="s">
        <v>509</v>
      </c>
      <c r="F75" s="25">
        <v>20</v>
      </c>
      <c r="G75" s="25">
        <v>1</v>
      </c>
      <c r="H75" s="25"/>
      <c r="I75" s="95" t="s">
        <v>2973</v>
      </c>
      <c r="J75" s="95">
        <v>30</v>
      </c>
      <c r="K75" s="95">
        <v>0</v>
      </c>
      <c r="M75" s="74" t="s">
        <v>3668</v>
      </c>
      <c r="N75" s="74">
        <v>30</v>
      </c>
      <c r="O75" s="74">
        <v>0</v>
      </c>
      <c r="Q75" s="92" t="s">
        <v>2754</v>
      </c>
      <c r="R75" s="92">
        <v>30</v>
      </c>
      <c r="S75" s="92">
        <v>0</v>
      </c>
      <c r="U75" s="92" t="s">
        <v>3679</v>
      </c>
      <c r="V75" s="92">
        <v>30</v>
      </c>
      <c r="W75" s="92">
        <v>0</v>
      </c>
      <c r="Y75" s="90" t="s">
        <v>544</v>
      </c>
      <c r="Z75" s="90">
        <v>20</v>
      </c>
      <c r="AA75" s="90">
        <v>1</v>
      </c>
    </row>
    <row r="76" spans="1:27">
      <c r="A76" s="24" t="s">
        <v>2845</v>
      </c>
      <c r="B76" s="25">
        <v>0</v>
      </c>
      <c r="C76" s="25">
        <v>2</v>
      </c>
      <c r="D76" s="25"/>
      <c r="E76" s="25" t="s">
        <v>314</v>
      </c>
      <c r="F76" s="25">
        <v>0</v>
      </c>
      <c r="G76" s="25">
        <v>1</v>
      </c>
      <c r="H76" s="25"/>
      <c r="I76" s="95" t="s">
        <v>3668</v>
      </c>
      <c r="J76" s="95">
        <v>30</v>
      </c>
      <c r="K76" s="95">
        <v>0</v>
      </c>
      <c r="M76" s="74" t="s">
        <v>3679</v>
      </c>
      <c r="N76" s="74">
        <v>30</v>
      </c>
      <c r="O76" s="74">
        <v>0</v>
      </c>
      <c r="Q76" s="92" t="s">
        <v>1448</v>
      </c>
      <c r="R76" s="92">
        <v>30</v>
      </c>
      <c r="S76" s="92">
        <v>0</v>
      </c>
      <c r="U76" s="92" t="s">
        <v>3117</v>
      </c>
      <c r="V76" s="92">
        <v>30</v>
      </c>
      <c r="W76" s="92">
        <v>0</v>
      </c>
      <c r="Y76" s="90" t="s">
        <v>509</v>
      </c>
      <c r="Z76" s="90">
        <v>20</v>
      </c>
      <c r="AA76" s="90">
        <v>1</v>
      </c>
    </row>
    <row r="77" spans="1:27">
      <c r="A77" s="24" t="s">
        <v>1340</v>
      </c>
      <c r="B77" s="25">
        <v>10</v>
      </c>
      <c r="C77" s="25">
        <v>0</v>
      </c>
      <c r="D77" s="25"/>
      <c r="E77" s="25" t="s">
        <v>2484</v>
      </c>
      <c r="F77" s="25">
        <v>10</v>
      </c>
      <c r="G77" s="25">
        <v>1</v>
      </c>
      <c r="H77" s="25"/>
      <c r="I77" s="95" t="s">
        <v>3679</v>
      </c>
      <c r="J77" s="95">
        <v>30</v>
      </c>
      <c r="K77" s="95">
        <v>0</v>
      </c>
      <c r="M77" s="74" t="s">
        <v>3117</v>
      </c>
      <c r="N77" s="74">
        <v>30</v>
      </c>
      <c r="O77" s="74">
        <v>0</v>
      </c>
      <c r="Q77" s="92" t="s">
        <v>2973</v>
      </c>
      <c r="R77" s="92">
        <v>30</v>
      </c>
      <c r="S77" s="92">
        <v>0</v>
      </c>
      <c r="U77" s="92" t="s">
        <v>33</v>
      </c>
      <c r="V77" s="92">
        <v>30</v>
      </c>
      <c r="W77" s="92">
        <v>2</v>
      </c>
      <c r="Y77" s="90" t="s">
        <v>930</v>
      </c>
      <c r="Z77" s="90">
        <v>20</v>
      </c>
      <c r="AA77" s="90">
        <v>1</v>
      </c>
    </row>
    <row r="78" spans="1:27">
      <c r="A78" s="24" t="s">
        <v>1291</v>
      </c>
      <c r="B78" s="25">
        <v>0</v>
      </c>
      <c r="C78" s="25">
        <v>1</v>
      </c>
      <c r="D78" s="25"/>
      <c r="E78" s="25" t="s">
        <v>2965</v>
      </c>
      <c r="F78" s="25">
        <v>10</v>
      </c>
      <c r="G78" s="25">
        <v>1</v>
      </c>
      <c r="H78" s="25"/>
      <c r="I78" s="95" t="s">
        <v>3117</v>
      </c>
      <c r="J78" s="95">
        <v>30</v>
      </c>
      <c r="K78" s="95">
        <v>0</v>
      </c>
      <c r="M78" s="74" t="s">
        <v>33</v>
      </c>
      <c r="N78" s="74">
        <v>30</v>
      </c>
      <c r="O78" s="74">
        <v>2</v>
      </c>
      <c r="Q78" s="92" t="s">
        <v>3668</v>
      </c>
      <c r="R78" s="92">
        <v>30</v>
      </c>
      <c r="S78" s="92">
        <v>0</v>
      </c>
      <c r="U78" s="92" t="s">
        <v>864</v>
      </c>
      <c r="V78" s="92">
        <v>30</v>
      </c>
      <c r="W78" s="92">
        <v>0</v>
      </c>
      <c r="Y78" s="90" t="s">
        <v>2070</v>
      </c>
      <c r="Z78" s="90">
        <v>20</v>
      </c>
      <c r="AA78" s="90">
        <v>1</v>
      </c>
    </row>
    <row r="79" spans="1:27">
      <c r="A79" s="24" t="s">
        <v>2811</v>
      </c>
      <c r="B79" s="25">
        <v>0</v>
      </c>
      <c r="C79" s="25">
        <v>1</v>
      </c>
      <c r="D79" s="25"/>
      <c r="E79" s="25" t="s">
        <v>2037</v>
      </c>
      <c r="F79" s="25">
        <v>0</v>
      </c>
      <c r="G79" s="25">
        <v>1</v>
      </c>
      <c r="H79" s="25"/>
      <c r="I79" s="95" t="s">
        <v>33</v>
      </c>
      <c r="J79" s="95">
        <v>30</v>
      </c>
      <c r="K79" s="95">
        <v>2</v>
      </c>
      <c r="M79" s="74" t="s">
        <v>864</v>
      </c>
      <c r="N79" s="74">
        <v>30</v>
      </c>
      <c r="O79" s="74">
        <v>0</v>
      </c>
      <c r="Q79" s="92" t="s">
        <v>3679</v>
      </c>
      <c r="R79" s="92">
        <v>30</v>
      </c>
      <c r="S79" s="92">
        <v>0</v>
      </c>
      <c r="U79" s="92" t="s">
        <v>1354</v>
      </c>
      <c r="V79" s="92">
        <v>30</v>
      </c>
      <c r="W79" s="92">
        <v>1</v>
      </c>
      <c r="Y79" s="90" t="s">
        <v>5159</v>
      </c>
      <c r="Z79" s="90">
        <v>20</v>
      </c>
      <c r="AA79" s="90">
        <v>1</v>
      </c>
    </row>
    <row r="80" spans="1:27">
      <c r="A80" s="24" t="s">
        <v>589</v>
      </c>
      <c r="B80" s="25">
        <v>60</v>
      </c>
      <c r="C80" s="25">
        <v>1</v>
      </c>
      <c r="D80" s="25"/>
      <c r="E80" s="25" t="s">
        <v>1593</v>
      </c>
      <c r="F80" s="25">
        <v>0</v>
      </c>
      <c r="G80" s="25">
        <v>1</v>
      </c>
      <c r="H80" s="25"/>
      <c r="I80" s="95" t="s">
        <v>7387</v>
      </c>
      <c r="J80" s="95">
        <v>30</v>
      </c>
      <c r="K80" s="95">
        <v>0</v>
      </c>
      <c r="M80" s="74" t="s">
        <v>2151</v>
      </c>
      <c r="N80" s="74">
        <v>30</v>
      </c>
      <c r="O80" s="74">
        <v>0</v>
      </c>
      <c r="Q80" s="92" t="s">
        <v>3117</v>
      </c>
      <c r="R80" s="92">
        <v>30</v>
      </c>
      <c r="S80" s="92">
        <v>0</v>
      </c>
      <c r="U80" s="92" t="s">
        <v>126</v>
      </c>
      <c r="V80" s="92">
        <v>30</v>
      </c>
      <c r="W80" s="92">
        <v>0</v>
      </c>
      <c r="Y80" s="90" t="s">
        <v>298</v>
      </c>
      <c r="Z80" s="90">
        <v>20</v>
      </c>
      <c r="AA80" s="90">
        <v>1</v>
      </c>
    </row>
    <row r="81" spans="1:27">
      <c r="A81" s="24" t="s">
        <v>1419</v>
      </c>
      <c r="B81" s="25">
        <v>30</v>
      </c>
      <c r="C81" s="25">
        <v>0</v>
      </c>
      <c r="D81" s="25"/>
      <c r="E81" s="25" t="s">
        <v>6470</v>
      </c>
      <c r="F81" s="25">
        <v>0</v>
      </c>
      <c r="G81" s="25">
        <v>1</v>
      </c>
      <c r="H81" s="25"/>
      <c r="I81" s="95" t="s">
        <v>7388</v>
      </c>
      <c r="J81" s="95">
        <v>30</v>
      </c>
      <c r="K81" s="95">
        <v>0</v>
      </c>
      <c r="M81" s="74" t="s">
        <v>1354</v>
      </c>
      <c r="N81" s="74">
        <v>30</v>
      </c>
      <c r="O81" s="74">
        <v>1</v>
      </c>
      <c r="Q81" s="92" t="s">
        <v>33</v>
      </c>
      <c r="R81" s="92">
        <v>30</v>
      </c>
      <c r="S81" s="92">
        <v>2</v>
      </c>
      <c r="U81" s="92" t="s">
        <v>2344</v>
      </c>
      <c r="V81" s="92">
        <v>30</v>
      </c>
      <c r="W81" s="92">
        <v>0</v>
      </c>
      <c r="Y81" s="90" t="s">
        <v>1479</v>
      </c>
      <c r="Z81" s="90">
        <v>20</v>
      </c>
      <c r="AA81" s="90">
        <v>1</v>
      </c>
    </row>
    <row r="82" spans="1:27">
      <c r="A82" s="24" t="s">
        <v>1203</v>
      </c>
      <c r="B82" s="25">
        <v>10</v>
      </c>
      <c r="C82" s="25">
        <v>0</v>
      </c>
      <c r="D82" s="25"/>
      <c r="E82" s="25" t="s">
        <v>1327</v>
      </c>
      <c r="F82" s="25">
        <v>0</v>
      </c>
      <c r="G82" s="25">
        <v>1</v>
      </c>
      <c r="H82" s="25"/>
      <c r="I82" s="95" t="s">
        <v>7389</v>
      </c>
      <c r="J82" s="95">
        <v>30</v>
      </c>
      <c r="K82" s="95">
        <v>1</v>
      </c>
      <c r="M82" s="74" t="s">
        <v>126</v>
      </c>
      <c r="N82" s="74">
        <v>30</v>
      </c>
      <c r="O82" s="74">
        <v>0</v>
      </c>
      <c r="Q82" s="92" t="s">
        <v>864</v>
      </c>
      <c r="R82" s="92">
        <v>30</v>
      </c>
      <c r="S82" s="92">
        <v>0</v>
      </c>
      <c r="U82" s="92" t="s">
        <v>2165</v>
      </c>
      <c r="V82" s="92">
        <v>30</v>
      </c>
      <c r="W82" s="92">
        <v>0</v>
      </c>
      <c r="Y82" s="90" t="s">
        <v>435</v>
      </c>
      <c r="Z82" s="90">
        <v>20</v>
      </c>
      <c r="AA82" s="90">
        <v>1</v>
      </c>
    </row>
    <row r="83" spans="1:27">
      <c r="A83" s="24" t="s">
        <v>857</v>
      </c>
      <c r="B83" s="25">
        <v>0</v>
      </c>
      <c r="C83" s="25">
        <v>0</v>
      </c>
      <c r="D83" s="25"/>
      <c r="E83" s="25" t="s">
        <v>930</v>
      </c>
      <c r="F83" s="25">
        <v>20</v>
      </c>
      <c r="G83" s="25">
        <v>1</v>
      </c>
      <c r="H83" s="25"/>
      <c r="I83" s="95" t="s">
        <v>7390</v>
      </c>
      <c r="J83" s="95">
        <v>30</v>
      </c>
      <c r="K83" s="95">
        <v>0</v>
      </c>
      <c r="M83" s="74" t="s">
        <v>2570</v>
      </c>
      <c r="N83" s="74">
        <v>30</v>
      </c>
      <c r="O83" s="74">
        <v>0</v>
      </c>
      <c r="Q83" s="92" t="s">
        <v>1354</v>
      </c>
      <c r="R83" s="92">
        <v>30</v>
      </c>
      <c r="S83" s="92">
        <v>1</v>
      </c>
      <c r="U83" s="92" t="s">
        <v>1670</v>
      </c>
      <c r="V83" s="92">
        <v>30</v>
      </c>
      <c r="W83" s="92">
        <v>0</v>
      </c>
      <c r="Y83" s="90" t="s">
        <v>2159</v>
      </c>
      <c r="Z83" s="90">
        <v>20</v>
      </c>
      <c r="AA83" s="90">
        <v>1</v>
      </c>
    </row>
    <row r="84" spans="1:27">
      <c r="A84" s="24" t="s">
        <v>3190</v>
      </c>
      <c r="B84" s="25">
        <v>10</v>
      </c>
      <c r="C84" s="25">
        <v>0</v>
      </c>
      <c r="D84" s="25"/>
      <c r="E84" s="25" t="s">
        <v>5407</v>
      </c>
      <c r="F84" s="25">
        <v>0</v>
      </c>
      <c r="G84" s="25">
        <v>1</v>
      </c>
      <c r="H84" s="25"/>
      <c r="I84" s="95" t="s">
        <v>7391</v>
      </c>
      <c r="J84" s="95">
        <v>30</v>
      </c>
      <c r="K84" s="95">
        <v>0</v>
      </c>
      <c r="M84" s="74" t="s">
        <v>2344</v>
      </c>
      <c r="N84" s="74">
        <v>30</v>
      </c>
      <c r="O84" s="74">
        <v>0</v>
      </c>
      <c r="Q84" s="92" t="s">
        <v>126</v>
      </c>
      <c r="R84" s="92">
        <v>30</v>
      </c>
      <c r="S84" s="92">
        <v>0</v>
      </c>
      <c r="U84" s="92" t="s">
        <v>2189</v>
      </c>
      <c r="V84" s="92">
        <v>30</v>
      </c>
      <c r="W84" s="92">
        <v>0</v>
      </c>
      <c r="Y84" s="90" t="s">
        <v>1333</v>
      </c>
      <c r="Z84" s="90">
        <v>20</v>
      </c>
      <c r="AA84" s="90">
        <v>1</v>
      </c>
    </row>
    <row r="85" spans="1:27">
      <c r="A85" s="24" t="s">
        <v>2212</v>
      </c>
      <c r="B85" s="25">
        <v>20</v>
      </c>
      <c r="C85" s="25">
        <v>0</v>
      </c>
      <c r="D85" s="25"/>
      <c r="E85" s="25" t="s">
        <v>2296</v>
      </c>
      <c r="F85" s="25">
        <v>30</v>
      </c>
      <c r="G85" s="25">
        <v>1</v>
      </c>
      <c r="H85" s="25"/>
      <c r="I85" s="95" t="s">
        <v>7392</v>
      </c>
      <c r="J85" s="95">
        <v>30</v>
      </c>
      <c r="K85" s="95">
        <v>0</v>
      </c>
      <c r="M85" s="74" t="s">
        <v>2165</v>
      </c>
      <c r="N85" s="74">
        <v>30</v>
      </c>
      <c r="O85" s="74">
        <v>0</v>
      </c>
      <c r="Q85" s="92" t="s">
        <v>2344</v>
      </c>
      <c r="R85" s="92">
        <v>30</v>
      </c>
      <c r="S85" s="92">
        <v>0</v>
      </c>
      <c r="U85" s="92" t="s">
        <v>2273</v>
      </c>
      <c r="V85" s="92">
        <v>20</v>
      </c>
      <c r="W85" s="92">
        <v>0</v>
      </c>
      <c r="Y85" s="90" t="s">
        <v>2044</v>
      </c>
      <c r="Z85" s="90">
        <v>20</v>
      </c>
      <c r="AA85" s="90">
        <v>1</v>
      </c>
    </row>
    <row r="86" spans="1:27">
      <c r="A86" s="24" t="s">
        <v>2113</v>
      </c>
      <c r="B86" s="25">
        <v>10</v>
      </c>
      <c r="C86" s="25">
        <v>1</v>
      </c>
      <c r="D86" s="25"/>
      <c r="E86" s="25" t="s">
        <v>2070</v>
      </c>
      <c r="F86" s="25">
        <v>20</v>
      </c>
      <c r="G86" s="25">
        <v>1</v>
      </c>
      <c r="H86" s="25"/>
      <c r="I86" s="95" t="s">
        <v>7393</v>
      </c>
      <c r="J86" s="95">
        <v>30</v>
      </c>
      <c r="K86" s="95">
        <v>0</v>
      </c>
      <c r="M86" s="74" t="s">
        <v>1670</v>
      </c>
      <c r="N86" s="74">
        <v>30</v>
      </c>
      <c r="O86" s="74">
        <v>0</v>
      </c>
      <c r="Q86" s="92" t="s">
        <v>2165</v>
      </c>
      <c r="R86" s="92">
        <v>30</v>
      </c>
      <c r="S86" s="92">
        <v>0</v>
      </c>
      <c r="U86" s="92" t="s">
        <v>3774</v>
      </c>
      <c r="V86" s="92">
        <v>20</v>
      </c>
      <c r="W86" s="92">
        <v>0</v>
      </c>
      <c r="Y86" s="90" t="s">
        <v>913</v>
      </c>
      <c r="Z86" s="90">
        <v>20</v>
      </c>
      <c r="AA86" s="90">
        <v>1</v>
      </c>
    </row>
    <row r="87" spans="1:27">
      <c r="A87" s="24" t="s">
        <v>3100</v>
      </c>
      <c r="B87" s="25">
        <v>10</v>
      </c>
      <c r="C87" s="25">
        <v>0</v>
      </c>
      <c r="D87" s="25"/>
      <c r="E87" s="25" t="s">
        <v>2387</v>
      </c>
      <c r="F87" s="25">
        <v>10</v>
      </c>
      <c r="G87" s="25">
        <v>1</v>
      </c>
      <c r="H87" s="25"/>
      <c r="I87" s="95" t="s">
        <v>7394</v>
      </c>
      <c r="J87" s="95">
        <v>30</v>
      </c>
      <c r="K87" s="95">
        <v>0</v>
      </c>
      <c r="M87" s="74" t="s">
        <v>2189</v>
      </c>
      <c r="N87" s="74">
        <v>30</v>
      </c>
      <c r="O87" s="74">
        <v>0</v>
      </c>
      <c r="Q87" s="92" t="s">
        <v>2219</v>
      </c>
      <c r="R87" s="92">
        <v>30</v>
      </c>
      <c r="S87" s="92">
        <v>0</v>
      </c>
      <c r="U87" s="92" t="s">
        <v>197</v>
      </c>
      <c r="V87" s="92">
        <v>20</v>
      </c>
      <c r="W87" s="92">
        <v>0</v>
      </c>
      <c r="Y87" s="90" t="s">
        <v>2363</v>
      </c>
      <c r="Z87" s="90">
        <v>20</v>
      </c>
      <c r="AA87" s="90">
        <v>1</v>
      </c>
    </row>
    <row r="88" spans="1:27">
      <c r="A88" s="24" t="s">
        <v>986</v>
      </c>
      <c r="B88" s="25">
        <v>20</v>
      </c>
      <c r="C88" s="25">
        <v>0</v>
      </c>
      <c r="D88" s="25"/>
      <c r="E88" s="25" t="s">
        <v>3034</v>
      </c>
      <c r="F88" s="25">
        <v>10</v>
      </c>
      <c r="G88" s="25">
        <v>1</v>
      </c>
      <c r="H88" s="25"/>
      <c r="I88" s="95" t="s">
        <v>7395</v>
      </c>
      <c r="J88" s="95">
        <v>30</v>
      </c>
      <c r="K88" s="95">
        <v>0</v>
      </c>
      <c r="M88" s="74" t="s">
        <v>2242</v>
      </c>
      <c r="N88" s="74">
        <v>30</v>
      </c>
      <c r="O88" s="74">
        <v>0</v>
      </c>
      <c r="Q88" s="92" t="s">
        <v>1670</v>
      </c>
      <c r="R88" s="92">
        <v>30</v>
      </c>
      <c r="S88" s="92">
        <v>0</v>
      </c>
      <c r="U88" s="92" t="s">
        <v>4039</v>
      </c>
      <c r="V88" s="92">
        <v>20</v>
      </c>
      <c r="W88" s="92">
        <v>0</v>
      </c>
      <c r="Y88" s="90" t="s">
        <v>2273</v>
      </c>
      <c r="Z88" s="90">
        <v>20</v>
      </c>
      <c r="AA88" s="90">
        <v>0</v>
      </c>
    </row>
    <row r="89" spans="1:27">
      <c r="A89" s="24" t="s">
        <v>2705</v>
      </c>
      <c r="B89" s="25">
        <v>0</v>
      </c>
      <c r="C89" s="25">
        <v>0</v>
      </c>
      <c r="D89" s="25"/>
      <c r="E89" s="25" t="s">
        <v>3854</v>
      </c>
      <c r="F89" s="25">
        <v>0</v>
      </c>
      <c r="G89" s="25">
        <v>1</v>
      </c>
      <c r="H89" s="25"/>
      <c r="I89" s="95" t="s">
        <v>2273</v>
      </c>
      <c r="J89" s="95">
        <v>20</v>
      </c>
      <c r="K89" s="95">
        <v>0</v>
      </c>
      <c r="M89" s="74" t="s">
        <v>2273</v>
      </c>
      <c r="N89" s="74">
        <v>20</v>
      </c>
      <c r="O89" s="74">
        <v>0</v>
      </c>
      <c r="Q89" s="92" t="s">
        <v>2189</v>
      </c>
      <c r="R89" s="92">
        <v>30</v>
      </c>
      <c r="S89" s="92">
        <v>0</v>
      </c>
      <c r="U89" s="92" t="s">
        <v>1369</v>
      </c>
      <c r="V89" s="92">
        <v>20</v>
      </c>
      <c r="W89" s="92">
        <v>0</v>
      </c>
      <c r="Y89" s="90" t="s">
        <v>3774</v>
      </c>
      <c r="Z89" s="90">
        <v>20</v>
      </c>
      <c r="AA89" s="90">
        <v>0</v>
      </c>
    </row>
    <row r="90" spans="1:27">
      <c r="A90" s="24" t="s">
        <v>4169</v>
      </c>
      <c r="B90" s="25">
        <v>0</v>
      </c>
      <c r="C90" s="25">
        <v>0</v>
      </c>
      <c r="D90" s="25"/>
      <c r="E90" s="25" t="s">
        <v>1599</v>
      </c>
      <c r="F90" s="25">
        <v>20</v>
      </c>
      <c r="G90" s="25">
        <v>1</v>
      </c>
      <c r="H90" s="25"/>
      <c r="I90" s="95" t="s">
        <v>3774</v>
      </c>
      <c r="J90" s="95">
        <v>20</v>
      </c>
      <c r="K90" s="95">
        <v>0</v>
      </c>
      <c r="M90" s="74" t="s">
        <v>3774</v>
      </c>
      <c r="N90" s="74">
        <v>20</v>
      </c>
      <c r="O90" s="74">
        <v>0</v>
      </c>
      <c r="Q90" s="92" t="s">
        <v>2273</v>
      </c>
      <c r="R90" s="92">
        <v>20</v>
      </c>
      <c r="S90" s="92">
        <v>0</v>
      </c>
      <c r="U90" s="92" t="s">
        <v>2179</v>
      </c>
      <c r="V90" s="92">
        <v>20</v>
      </c>
      <c r="W90" s="92">
        <v>0</v>
      </c>
      <c r="Y90" s="90" t="s">
        <v>197</v>
      </c>
      <c r="Z90" s="90">
        <v>20</v>
      </c>
      <c r="AA90" s="90">
        <v>0</v>
      </c>
    </row>
    <row r="91" spans="1:27">
      <c r="A91" s="24" t="s">
        <v>3908</v>
      </c>
      <c r="B91" s="25">
        <v>10</v>
      </c>
      <c r="C91" s="25">
        <v>0</v>
      </c>
      <c r="D91" s="25"/>
      <c r="E91" s="25" t="s">
        <v>1784</v>
      </c>
      <c r="F91" s="25">
        <v>70</v>
      </c>
      <c r="G91" s="25">
        <v>1</v>
      </c>
      <c r="H91" s="25"/>
      <c r="I91" s="95" t="s">
        <v>197</v>
      </c>
      <c r="J91" s="95">
        <v>20</v>
      </c>
      <c r="K91" s="95">
        <v>0</v>
      </c>
      <c r="M91" s="74" t="s">
        <v>197</v>
      </c>
      <c r="N91" s="74">
        <v>20</v>
      </c>
      <c r="O91" s="74">
        <v>0</v>
      </c>
      <c r="Q91" s="92" t="s">
        <v>3774</v>
      </c>
      <c r="R91" s="92">
        <v>20</v>
      </c>
      <c r="S91" s="92">
        <v>0</v>
      </c>
      <c r="U91" s="92" t="s">
        <v>5507</v>
      </c>
      <c r="V91" s="92">
        <v>20</v>
      </c>
      <c r="W91" s="92">
        <v>1</v>
      </c>
      <c r="Y91" s="90" t="s">
        <v>4039</v>
      </c>
      <c r="Z91" s="90">
        <v>20</v>
      </c>
      <c r="AA91" s="90">
        <v>0</v>
      </c>
    </row>
    <row r="92" spans="1:27">
      <c r="A92" s="24" t="s">
        <v>1347</v>
      </c>
      <c r="B92" s="25">
        <v>10</v>
      </c>
      <c r="C92" s="25">
        <v>0</v>
      </c>
      <c r="D92" s="25"/>
      <c r="E92" s="25" t="s">
        <v>5937</v>
      </c>
      <c r="F92" s="25">
        <v>0</v>
      </c>
      <c r="G92" s="25">
        <v>1</v>
      </c>
      <c r="H92" s="25"/>
      <c r="I92" s="95" t="s">
        <v>4039</v>
      </c>
      <c r="J92" s="95">
        <v>20</v>
      </c>
      <c r="K92" s="95">
        <v>0</v>
      </c>
      <c r="M92" s="74" t="s">
        <v>4039</v>
      </c>
      <c r="N92" s="74">
        <v>20</v>
      </c>
      <c r="O92" s="74">
        <v>0</v>
      </c>
      <c r="Q92" s="92" t="s">
        <v>197</v>
      </c>
      <c r="R92" s="92">
        <v>20</v>
      </c>
      <c r="S92" s="92">
        <v>0</v>
      </c>
      <c r="U92" s="92" t="s">
        <v>2063</v>
      </c>
      <c r="V92" s="92">
        <v>20</v>
      </c>
      <c r="W92" s="92">
        <v>1</v>
      </c>
      <c r="Y92" s="90" t="s">
        <v>1369</v>
      </c>
      <c r="Z92" s="90">
        <v>20</v>
      </c>
      <c r="AA92" s="90">
        <v>0</v>
      </c>
    </row>
    <row r="93" spans="1:27">
      <c r="A93" s="24" t="s">
        <v>2404</v>
      </c>
      <c r="B93" s="25">
        <v>20</v>
      </c>
      <c r="C93" s="25">
        <v>1</v>
      </c>
      <c r="D93" s="25"/>
      <c r="E93" s="25" t="s">
        <v>5016</v>
      </c>
      <c r="F93" s="25">
        <v>0</v>
      </c>
      <c r="G93" s="25">
        <v>1</v>
      </c>
      <c r="H93" s="25"/>
      <c r="I93" s="95" t="s">
        <v>1142</v>
      </c>
      <c r="J93" s="95">
        <v>20</v>
      </c>
      <c r="K93" s="95">
        <v>0</v>
      </c>
      <c r="M93" s="74" t="s">
        <v>1142</v>
      </c>
      <c r="N93" s="74">
        <v>20</v>
      </c>
      <c r="O93" s="74">
        <v>0</v>
      </c>
      <c r="Q93" s="92" t="s">
        <v>4039</v>
      </c>
      <c r="R93" s="92">
        <v>20</v>
      </c>
      <c r="S93" s="92">
        <v>0</v>
      </c>
      <c r="U93" s="92" t="s">
        <v>522</v>
      </c>
      <c r="V93" s="92">
        <v>20</v>
      </c>
      <c r="W93" s="92">
        <v>0</v>
      </c>
      <c r="Y93" s="90" t="s">
        <v>5169</v>
      </c>
      <c r="Z93" s="90">
        <v>20</v>
      </c>
      <c r="AA93" s="90">
        <v>0</v>
      </c>
    </row>
    <row r="94" spans="1:27">
      <c r="A94" s="24" t="s">
        <v>3301</v>
      </c>
      <c r="B94" s="25">
        <v>10</v>
      </c>
      <c r="C94" s="25">
        <v>0</v>
      </c>
      <c r="D94" s="25"/>
      <c r="E94" s="25" t="s">
        <v>1881</v>
      </c>
      <c r="F94" s="25">
        <v>10</v>
      </c>
      <c r="G94" s="25">
        <v>1</v>
      </c>
      <c r="H94" s="25"/>
      <c r="I94" s="95" t="s">
        <v>1369</v>
      </c>
      <c r="J94" s="95">
        <v>20</v>
      </c>
      <c r="K94" s="95">
        <v>0</v>
      </c>
      <c r="M94" s="74" t="s">
        <v>1369</v>
      </c>
      <c r="N94" s="74">
        <v>20</v>
      </c>
      <c r="O94" s="74">
        <v>0</v>
      </c>
      <c r="Q94" s="92" t="s">
        <v>1369</v>
      </c>
      <c r="R94" s="92">
        <v>20</v>
      </c>
      <c r="S94" s="92">
        <v>0</v>
      </c>
      <c r="U94" s="92" t="s">
        <v>1405</v>
      </c>
      <c r="V94" s="92">
        <v>20</v>
      </c>
      <c r="W94" s="92">
        <v>0</v>
      </c>
      <c r="Y94" s="90" t="s">
        <v>522</v>
      </c>
      <c r="Z94" s="90">
        <v>20</v>
      </c>
      <c r="AA94" s="90">
        <v>0</v>
      </c>
    </row>
    <row r="95" spans="1:27">
      <c r="A95" s="24" t="s">
        <v>1714</v>
      </c>
      <c r="B95" s="25">
        <v>10</v>
      </c>
      <c r="C95" s="25">
        <v>0</v>
      </c>
      <c r="D95" s="25"/>
      <c r="E95" s="25" t="s">
        <v>6224</v>
      </c>
      <c r="F95" s="25">
        <v>0</v>
      </c>
      <c r="G95" s="25">
        <v>1</v>
      </c>
      <c r="H95" s="25"/>
      <c r="I95" s="95" t="s">
        <v>2179</v>
      </c>
      <c r="J95" s="95">
        <v>20</v>
      </c>
      <c r="K95" s="95">
        <v>0</v>
      </c>
      <c r="M95" s="74" t="s">
        <v>2179</v>
      </c>
      <c r="N95" s="74">
        <v>20</v>
      </c>
      <c r="O95" s="74">
        <v>0</v>
      </c>
      <c r="Q95" s="92" t="s">
        <v>5169</v>
      </c>
      <c r="R95" s="92">
        <v>20</v>
      </c>
      <c r="S95" s="92">
        <v>0</v>
      </c>
      <c r="U95" s="92" t="s">
        <v>2258</v>
      </c>
      <c r="V95" s="92">
        <v>20</v>
      </c>
      <c r="W95" s="92">
        <v>1</v>
      </c>
      <c r="Y95" s="90" t="s">
        <v>1405</v>
      </c>
      <c r="Z95" s="90">
        <v>20</v>
      </c>
      <c r="AA95" s="90">
        <v>0</v>
      </c>
    </row>
    <row r="96" spans="1:27">
      <c r="A96" s="24" t="s">
        <v>1876</v>
      </c>
      <c r="B96" s="25">
        <v>0</v>
      </c>
      <c r="C96" s="25">
        <v>0</v>
      </c>
      <c r="D96" s="25"/>
      <c r="E96" s="25" t="s">
        <v>2820</v>
      </c>
      <c r="F96" s="25">
        <v>0</v>
      </c>
      <c r="G96" s="25">
        <v>1</v>
      </c>
      <c r="H96" s="25"/>
      <c r="I96" s="95" t="s">
        <v>5507</v>
      </c>
      <c r="J96" s="95">
        <v>20</v>
      </c>
      <c r="K96" s="95">
        <v>1</v>
      </c>
      <c r="M96" s="74" t="s">
        <v>5507</v>
      </c>
      <c r="N96" s="74">
        <v>20</v>
      </c>
      <c r="O96" s="74">
        <v>1</v>
      </c>
      <c r="Q96" s="92" t="s">
        <v>5507</v>
      </c>
      <c r="R96" s="92">
        <v>20</v>
      </c>
      <c r="S96" s="92">
        <v>1</v>
      </c>
      <c r="U96" s="92" t="s">
        <v>5981</v>
      </c>
      <c r="V96" s="92">
        <v>20</v>
      </c>
      <c r="W96" s="92">
        <v>1</v>
      </c>
      <c r="Y96" s="90" t="s">
        <v>3606</v>
      </c>
      <c r="Z96" s="90">
        <v>20</v>
      </c>
      <c r="AA96" s="90">
        <v>0</v>
      </c>
    </row>
    <row r="97" spans="1:27">
      <c r="A97" s="24" t="s">
        <v>1055</v>
      </c>
      <c r="B97" s="25">
        <v>10</v>
      </c>
      <c r="C97" s="25">
        <v>0</v>
      </c>
      <c r="D97" s="25"/>
      <c r="E97" s="25" t="s">
        <v>252</v>
      </c>
      <c r="F97" s="25">
        <v>20</v>
      </c>
      <c r="G97" s="25">
        <v>1</v>
      </c>
      <c r="H97" s="25"/>
      <c r="I97" s="95" t="s">
        <v>2063</v>
      </c>
      <c r="J97" s="95">
        <v>20</v>
      </c>
      <c r="K97" s="95">
        <v>1</v>
      </c>
      <c r="M97" s="74" t="s">
        <v>2063</v>
      </c>
      <c r="N97" s="74">
        <v>20</v>
      </c>
      <c r="O97" s="74">
        <v>1</v>
      </c>
      <c r="Q97" s="92" t="s">
        <v>2063</v>
      </c>
      <c r="R97" s="92">
        <v>20</v>
      </c>
      <c r="S97" s="92">
        <v>1</v>
      </c>
      <c r="U97" s="92" t="s">
        <v>2460</v>
      </c>
      <c r="V97" s="92">
        <v>20</v>
      </c>
      <c r="W97" s="92">
        <v>1</v>
      </c>
      <c r="Y97" s="90" t="s">
        <v>857</v>
      </c>
      <c r="Z97" s="90">
        <v>20</v>
      </c>
      <c r="AA97" s="90">
        <v>0</v>
      </c>
    </row>
    <row r="98" spans="1:27">
      <c r="A98" s="24" t="s">
        <v>3165</v>
      </c>
      <c r="B98" s="25">
        <v>10</v>
      </c>
      <c r="C98" s="25">
        <v>0</v>
      </c>
      <c r="D98" s="25"/>
      <c r="E98" s="25" t="s">
        <v>1585</v>
      </c>
      <c r="F98" s="25">
        <v>10</v>
      </c>
      <c r="G98" s="25">
        <v>1</v>
      </c>
      <c r="H98" s="25"/>
      <c r="I98" s="95" t="s">
        <v>522</v>
      </c>
      <c r="J98" s="95">
        <v>20</v>
      </c>
      <c r="K98" s="95">
        <v>0</v>
      </c>
      <c r="M98" s="74" t="s">
        <v>522</v>
      </c>
      <c r="N98" s="74">
        <v>20</v>
      </c>
      <c r="O98" s="74">
        <v>0</v>
      </c>
      <c r="Q98" s="92" t="s">
        <v>522</v>
      </c>
      <c r="R98" s="92">
        <v>20</v>
      </c>
      <c r="S98" s="92">
        <v>0</v>
      </c>
      <c r="U98" s="92" t="s">
        <v>2212</v>
      </c>
      <c r="V98" s="92">
        <v>20</v>
      </c>
      <c r="W98" s="92">
        <v>0</v>
      </c>
      <c r="Y98" s="90" t="s">
        <v>2212</v>
      </c>
      <c r="Z98" s="90">
        <v>20</v>
      </c>
      <c r="AA98" s="90">
        <v>0</v>
      </c>
    </row>
    <row r="99" spans="1:27">
      <c r="A99" s="24" t="s">
        <v>3974</v>
      </c>
      <c r="B99" s="25">
        <v>10</v>
      </c>
      <c r="C99" s="25">
        <v>0</v>
      </c>
      <c r="D99" s="25"/>
      <c r="E99" s="25" t="s">
        <v>3331</v>
      </c>
      <c r="F99" s="25">
        <v>0</v>
      </c>
      <c r="G99" s="25">
        <v>1</v>
      </c>
      <c r="H99" s="25"/>
      <c r="I99" s="95" t="s">
        <v>1405</v>
      </c>
      <c r="J99" s="95">
        <v>20</v>
      </c>
      <c r="K99" s="95">
        <v>0</v>
      </c>
      <c r="M99" s="74" t="s">
        <v>1405</v>
      </c>
      <c r="N99" s="74">
        <v>20</v>
      </c>
      <c r="O99" s="74">
        <v>0</v>
      </c>
      <c r="Q99" s="92" t="s">
        <v>1405</v>
      </c>
      <c r="R99" s="92">
        <v>20</v>
      </c>
      <c r="S99" s="92">
        <v>0</v>
      </c>
      <c r="U99" s="92" t="s">
        <v>986</v>
      </c>
      <c r="V99" s="92">
        <v>20</v>
      </c>
      <c r="W99" s="92">
        <v>0</v>
      </c>
      <c r="Y99" s="90" t="s">
        <v>986</v>
      </c>
      <c r="Z99" s="90">
        <v>20</v>
      </c>
      <c r="AA99" s="90">
        <v>0</v>
      </c>
    </row>
    <row r="100" spans="1:27">
      <c r="A100" s="24" t="s">
        <v>2761</v>
      </c>
      <c r="B100" s="25">
        <v>20</v>
      </c>
      <c r="C100" s="25">
        <v>0</v>
      </c>
      <c r="D100" s="25"/>
      <c r="E100" s="25" t="s">
        <v>1312</v>
      </c>
      <c r="F100" s="25">
        <v>40</v>
      </c>
      <c r="G100" s="25">
        <v>1</v>
      </c>
      <c r="H100" s="25"/>
      <c r="I100" s="95" t="s">
        <v>2258</v>
      </c>
      <c r="J100" s="95">
        <v>20</v>
      </c>
      <c r="K100" s="95">
        <v>1</v>
      </c>
      <c r="M100" s="74" t="s">
        <v>2258</v>
      </c>
      <c r="N100" s="74">
        <v>20</v>
      </c>
      <c r="O100" s="74">
        <v>1</v>
      </c>
      <c r="Q100" s="92" t="s">
        <v>2258</v>
      </c>
      <c r="R100" s="92">
        <v>20</v>
      </c>
      <c r="S100" s="92">
        <v>1</v>
      </c>
      <c r="U100" s="92" t="s">
        <v>2404</v>
      </c>
      <c r="V100" s="92">
        <v>20</v>
      </c>
      <c r="W100" s="92">
        <v>1</v>
      </c>
      <c r="Y100" s="90" t="s">
        <v>632</v>
      </c>
      <c r="Z100" s="90">
        <v>20</v>
      </c>
      <c r="AA100" s="90">
        <v>0</v>
      </c>
    </row>
    <row r="101" spans="1:27">
      <c r="A101" s="24" t="s">
        <v>632</v>
      </c>
      <c r="B101" s="25">
        <v>40</v>
      </c>
      <c r="C101" s="25">
        <v>0</v>
      </c>
      <c r="D101" s="25"/>
      <c r="E101" s="25" t="s">
        <v>62</v>
      </c>
      <c r="F101" s="25">
        <v>60</v>
      </c>
      <c r="G101" s="25">
        <v>1</v>
      </c>
      <c r="H101" s="25"/>
      <c r="I101" s="95" t="s">
        <v>5981</v>
      </c>
      <c r="J101" s="95">
        <v>20</v>
      </c>
      <c r="K101" s="95">
        <v>1</v>
      </c>
      <c r="M101" s="74" t="s">
        <v>5981</v>
      </c>
      <c r="N101" s="74">
        <v>20</v>
      </c>
      <c r="O101" s="74">
        <v>1</v>
      </c>
      <c r="Q101" s="92" t="s">
        <v>6868</v>
      </c>
      <c r="R101" s="92">
        <v>20</v>
      </c>
      <c r="S101" s="92">
        <v>3</v>
      </c>
      <c r="U101" s="92" t="s">
        <v>494</v>
      </c>
      <c r="V101" s="92">
        <v>20</v>
      </c>
      <c r="W101" s="92">
        <v>0</v>
      </c>
      <c r="Y101" s="90" t="s">
        <v>494</v>
      </c>
      <c r="Z101" s="90">
        <v>20</v>
      </c>
      <c r="AA101" s="90">
        <v>0</v>
      </c>
    </row>
    <row r="102" spans="1:27">
      <c r="A102" s="24" t="s">
        <v>5513</v>
      </c>
      <c r="B102" s="25">
        <v>10</v>
      </c>
      <c r="C102" s="25">
        <v>0</v>
      </c>
      <c r="D102" s="25"/>
      <c r="E102" s="25" t="s">
        <v>103</v>
      </c>
      <c r="F102" s="25">
        <v>90</v>
      </c>
      <c r="G102" s="25">
        <v>1</v>
      </c>
      <c r="H102" s="25"/>
      <c r="I102" s="95" t="s">
        <v>2460</v>
      </c>
      <c r="J102" s="95">
        <v>20</v>
      </c>
      <c r="K102" s="95">
        <v>1</v>
      </c>
      <c r="M102" s="74" t="s">
        <v>2460</v>
      </c>
      <c r="N102" s="74">
        <v>20</v>
      </c>
      <c r="O102" s="74">
        <v>1</v>
      </c>
      <c r="Q102" s="92" t="s">
        <v>5981</v>
      </c>
      <c r="R102" s="92">
        <v>20</v>
      </c>
      <c r="S102" s="92">
        <v>1</v>
      </c>
      <c r="U102" s="92" t="s">
        <v>1886</v>
      </c>
      <c r="V102" s="92">
        <v>20</v>
      </c>
      <c r="W102" s="92">
        <v>0</v>
      </c>
      <c r="Y102" s="90" t="s">
        <v>1886</v>
      </c>
      <c r="Z102" s="90">
        <v>20</v>
      </c>
      <c r="AA102" s="90">
        <v>0</v>
      </c>
    </row>
    <row r="103" spans="1:27">
      <c r="A103" s="24" t="s">
        <v>1746</v>
      </c>
      <c r="B103" s="25">
        <v>10</v>
      </c>
      <c r="C103" s="25">
        <v>0</v>
      </c>
      <c r="D103" s="25"/>
      <c r="E103" s="25" t="s">
        <v>413</v>
      </c>
      <c r="F103" s="25">
        <v>30</v>
      </c>
      <c r="G103" s="25">
        <v>1</v>
      </c>
      <c r="H103" s="25"/>
      <c r="I103" s="95" t="s">
        <v>5894</v>
      </c>
      <c r="J103" s="95">
        <v>20</v>
      </c>
      <c r="K103" s="95">
        <v>1</v>
      </c>
      <c r="M103" s="74" t="s">
        <v>5894</v>
      </c>
      <c r="N103" s="74">
        <v>20</v>
      </c>
      <c r="O103" s="74">
        <v>1</v>
      </c>
      <c r="Q103" s="92" t="s">
        <v>2460</v>
      </c>
      <c r="R103" s="92">
        <v>20</v>
      </c>
      <c r="S103" s="92">
        <v>1</v>
      </c>
      <c r="U103" s="92" t="s">
        <v>1792</v>
      </c>
      <c r="V103" s="92">
        <v>20</v>
      </c>
      <c r="W103" s="92">
        <v>0</v>
      </c>
      <c r="Y103" s="90" t="s">
        <v>1513</v>
      </c>
      <c r="Z103" s="90">
        <v>20</v>
      </c>
      <c r="AA103" s="90">
        <v>0</v>
      </c>
    </row>
    <row r="104" spans="1:27">
      <c r="A104" s="24" t="s">
        <v>4191</v>
      </c>
      <c r="B104" s="25">
        <v>0</v>
      </c>
      <c r="C104" s="25">
        <v>0</v>
      </c>
      <c r="D104" s="25"/>
      <c r="E104" s="25" t="s">
        <v>298</v>
      </c>
      <c r="F104" s="25">
        <v>30</v>
      </c>
      <c r="G104" s="25">
        <v>1</v>
      </c>
      <c r="H104" s="25"/>
      <c r="I104" s="95" t="s">
        <v>2212</v>
      </c>
      <c r="J104" s="95">
        <v>20</v>
      </c>
      <c r="K104" s="95">
        <v>0</v>
      </c>
      <c r="M104" s="74" t="s">
        <v>2212</v>
      </c>
      <c r="N104" s="74">
        <v>20</v>
      </c>
      <c r="O104" s="74">
        <v>0</v>
      </c>
      <c r="Q104" s="92" t="s">
        <v>857</v>
      </c>
      <c r="R104" s="92">
        <v>20</v>
      </c>
      <c r="S104" s="92">
        <v>0</v>
      </c>
      <c r="U104" s="92" t="s">
        <v>6180</v>
      </c>
      <c r="V104" s="92">
        <v>20</v>
      </c>
      <c r="W104" s="92">
        <v>0</v>
      </c>
      <c r="Y104" s="90" t="s">
        <v>2417</v>
      </c>
      <c r="Z104" s="90">
        <v>20</v>
      </c>
      <c r="AA104" s="90">
        <v>0</v>
      </c>
    </row>
    <row r="105" spans="1:27">
      <c r="A105" s="24" t="s">
        <v>1927</v>
      </c>
      <c r="B105" s="25">
        <v>0</v>
      </c>
      <c r="C105" s="25">
        <v>0</v>
      </c>
      <c r="D105" s="25"/>
      <c r="E105" s="25" t="s">
        <v>2792</v>
      </c>
      <c r="F105" s="25">
        <v>0</v>
      </c>
      <c r="G105" s="25">
        <v>1</v>
      </c>
      <c r="H105" s="25"/>
      <c r="I105" s="95" t="s">
        <v>986</v>
      </c>
      <c r="J105" s="95">
        <v>20</v>
      </c>
      <c r="K105" s="95">
        <v>0</v>
      </c>
      <c r="M105" s="74" t="s">
        <v>986</v>
      </c>
      <c r="N105" s="74">
        <v>20</v>
      </c>
      <c r="O105" s="74">
        <v>0</v>
      </c>
      <c r="Q105" s="92" t="s">
        <v>2212</v>
      </c>
      <c r="R105" s="92">
        <v>20</v>
      </c>
      <c r="S105" s="92">
        <v>0</v>
      </c>
      <c r="U105" s="92" t="s">
        <v>2417</v>
      </c>
      <c r="V105" s="92">
        <v>20</v>
      </c>
      <c r="W105" s="92">
        <v>0</v>
      </c>
      <c r="Y105" s="90" t="s">
        <v>1002</v>
      </c>
      <c r="Z105" s="90">
        <v>20</v>
      </c>
      <c r="AA105" s="90">
        <v>0</v>
      </c>
    </row>
    <row r="106" spans="1:27">
      <c r="A106" s="24" t="s">
        <v>5579</v>
      </c>
      <c r="B106" s="25">
        <v>10</v>
      </c>
      <c r="C106" s="25">
        <v>0</v>
      </c>
      <c r="D106" s="25"/>
      <c r="E106" s="25" t="s">
        <v>7012</v>
      </c>
      <c r="F106" s="25">
        <v>0</v>
      </c>
      <c r="G106" s="25">
        <v>1</v>
      </c>
      <c r="H106" s="25"/>
      <c r="I106" s="95" t="s">
        <v>2404</v>
      </c>
      <c r="J106" s="95">
        <v>20</v>
      </c>
      <c r="K106" s="95">
        <v>1</v>
      </c>
      <c r="M106" s="74" t="s">
        <v>2404</v>
      </c>
      <c r="N106" s="74">
        <v>20</v>
      </c>
      <c r="O106" s="74">
        <v>1</v>
      </c>
      <c r="Q106" s="92" t="s">
        <v>986</v>
      </c>
      <c r="R106" s="92">
        <v>20</v>
      </c>
      <c r="S106" s="92">
        <v>0</v>
      </c>
      <c r="U106" s="92" t="s">
        <v>1002</v>
      </c>
      <c r="V106" s="92">
        <v>20</v>
      </c>
      <c r="W106" s="92">
        <v>0</v>
      </c>
      <c r="Y106" s="90" t="s">
        <v>5570</v>
      </c>
      <c r="Z106" s="90">
        <v>20</v>
      </c>
      <c r="AA106" s="90">
        <v>0</v>
      </c>
    </row>
    <row r="107" spans="1:27">
      <c r="A107" s="24" t="s">
        <v>5651</v>
      </c>
      <c r="B107" s="25">
        <v>10</v>
      </c>
      <c r="C107" s="25">
        <v>0</v>
      </c>
      <c r="D107" s="25"/>
      <c r="E107" s="25" t="s">
        <v>6287</v>
      </c>
      <c r="F107" s="25">
        <v>0</v>
      </c>
      <c r="G107" s="25">
        <v>1</v>
      </c>
      <c r="H107" s="25"/>
      <c r="I107" s="95" t="s">
        <v>2761</v>
      </c>
      <c r="J107" s="95">
        <v>20</v>
      </c>
      <c r="K107" s="95">
        <v>0</v>
      </c>
      <c r="M107" s="74" t="s">
        <v>2761</v>
      </c>
      <c r="N107" s="74">
        <v>20</v>
      </c>
      <c r="O107" s="74">
        <v>0</v>
      </c>
      <c r="Q107" s="92" t="s">
        <v>2404</v>
      </c>
      <c r="R107" s="92">
        <v>20</v>
      </c>
      <c r="S107" s="92">
        <v>1</v>
      </c>
      <c r="U107" s="92" t="s">
        <v>6121</v>
      </c>
      <c r="V107" s="92">
        <v>20</v>
      </c>
      <c r="W107" s="92">
        <v>0</v>
      </c>
      <c r="Y107" s="90" t="s">
        <v>421</v>
      </c>
      <c r="Z107" s="90">
        <v>20</v>
      </c>
      <c r="AA107" s="90">
        <v>0</v>
      </c>
    </row>
    <row r="108" spans="1:27">
      <c r="A108" s="24" t="s">
        <v>5125</v>
      </c>
      <c r="B108" s="25">
        <v>0</v>
      </c>
      <c r="C108" s="25">
        <v>0</v>
      </c>
      <c r="D108" s="25"/>
      <c r="E108" s="25" t="s">
        <v>575</v>
      </c>
      <c r="F108" s="25">
        <v>10</v>
      </c>
      <c r="G108" s="25">
        <v>1</v>
      </c>
      <c r="H108" s="25"/>
      <c r="I108" s="95" t="s">
        <v>494</v>
      </c>
      <c r="J108" s="95">
        <v>20</v>
      </c>
      <c r="K108" s="95">
        <v>0</v>
      </c>
      <c r="M108" s="74" t="s">
        <v>494</v>
      </c>
      <c r="N108" s="74">
        <v>20</v>
      </c>
      <c r="O108" s="74">
        <v>0</v>
      </c>
      <c r="Q108" s="92" t="s">
        <v>494</v>
      </c>
      <c r="R108" s="92">
        <v>20</v>
      </c>
      <c r="S108" s="92">
        <v>0</v>
      </c>
      <c r="U108" s="92" t="s">
        <v>815</v>
      </c>
      <c r="V108" s="92">
        <v>20</v>
      </c>
      <c r="W108" s="92">
        <v>1</v>
      </c>
      <c r="Y108" s="90" t="s">
        <v>1043</v>
      </c>
      <c r="Z108" s="90">
        <v>20</v>
      </c>
      <c r="AA108" s="90">
        <v>0</v>
      </c>
    </row>
    <row r="109" spans="1:27">
      <c r="A109" s="24" t="s">
        <v>5466</v>
      </c>
      <c r="B109" s="25">
        <v>0</v>
      </c>
      <c r="C109" s="25">
        <v>1</v>
      </c>
      <c r="D109" s="25"/>
      <c r="E109" s="25" t="s">
        <v>3480</v>
      </c>
      <c r="F109" s="25">
        <v>0</v>
      </c>
      <c r="G109" s="25">
        <v>1</v>
      </c>
      <c r="H109" s="25"/>
      <c r="I109" s="95" t="s">
        <v>1886</v>
      </c>
      <c r="J109" s="95">
        <v>20</v>
      </c>
      <c r="K109" s="95">
        <v>0</v>
      </c>
      <c r="M109" s="74" t="s">
        <v>1886</v>
      </c>
      <c r="N109" s="74">
        <v>20</v>
      </c>
      <c r="O109" s="74">
        <v>0</v>
      </c>
      <c r="Q109" s="92" t="s">
        <v>1886</v>
      </c>
      <c r="R109" s="92">
        <v>20</v>
      </c>
      <c r="S109" s="92">
        <v>0</v>
      </c>
      <c r="U109" s="92" t="s">
        <v>1798</v>
      </c>
      <c r="V109" s="92">
        <v>20</v>
      </c>
      <c r="W109" s="92">
        <v>0</v>
      </c>
      <c r="Y109" s="90" t="s">
        <v>2916</v>
      </c>
      <c r="Z109" s="90">
        <v>20</v>
      </c>
      <c r="AA109" s="90">
        <v>0</v>
      </c>
    </row>
    <row r="110" spans="1:27">
      <c r="A110" s="24" t="s">
        <v>625</v>
      </c>
      <c r="B110" s="25">
        <v>10</v>
      </c>
      <c r="C110" s="25">
        <v>1</v>
      </c>
      <c r="D110" s="25"/>
      <c r="E110" s="25" t="s">
        <v>3554</v>
      </c>
      <c r="F110" s="25">
        <v>0</v>
      </c>
      <c r="G110" s="25">
        <v>1</v>
      </c>
      <c r="H110" s="25"/>
      <c r="I110" s="95" t="s">
        <v>1792</v>
      </c>
      <c r="J110" s="95">
        <v>20</v>
      </c>
      <c r="K110" s="95">
        <v>0</v>
      </c>
      <c r="M110" s="74" t="s">
        <v>1792</v>
      </c>
      <c r="N110" s="74">
        <v>20</v>
      </c>
      <c r="O110" s="74">
        <v>0</v>
      </c>
      <c r="Q110" s="92" t="s">
        <v>1792</v>
      </c>
      <c r="R110" s="92">
        <v>20</v>
      </c>
      <c r="S110" s="92">
        <v>0</v>
      </c>
      <c r="U110" s="92" t="s">
        <v>5570</v>
      </c>
      <c r="V110" s="92">
        <v>20</v>
      </c>
      <c r="W110" s="92">
        <v>0</v>
      </c>
      <c r="Y110" s="90" t="s">
        <v>2681</v>
      </c>
      <c r="Z110" s="90">
        <v>20</v>
      </c>
      <c r="AA110" s="90">
        <v>0</v>
      </c>
    </row>
    <row r="111" spans="1:27">
      <c r="A111" s="24" t="s">
        <v>2710</v>
      </c>
      <c r="B111" s="25">
        <v>0</v>
      </c>
      <c r="C111" s="25">
        <v>0</v>
      </c>
      <c r="D111" s="25"/>
      <c r="E111" s="25" t="s">
        <v>1397</v>
      </c>
      <c r="F111" s="25">
        <v>0</v>
      </c>
      <c r="G111" s="25">
        <v>1</v>
      </c>
      <c r="H111" s="25"/>
      <c r="I111" s="95" t="s">
        <v>6180</v>
      </c>
      <c r="J111" s="95">
        <v>20</v>
      </c>
      <c r="K111" s="95">
        <v>0</v>
      </c>
      <c r="M111" s="74" t="s">
        <v>6180</v>
      </c>
      <c r="N111" s="74">
        <v>20</v>
      </c>
      <c r="O111" s="74">
        <v>0</v>
      </c>
      <c r="Q111" s="92" t="s">
        <v>6180</v>
      </c>
      <c r="R111" s="92">
        <v>20</v>
      </c>
      <c r="S111" s="92">
        <v>0</v>
      </c>
      <c r="U111" s="92" t="s">
        <v>421</v>
      </c>
      <c r="V111" s="92">
        <v>20</v>
      </c>
      <c r="W111" s="92">
        <v>0</v>
      </c>
      <c r="Y111" s="90" t="s">
        <v>962</v>
      </c>
      <c r="Z111" s="90">
        <v>20</v>
      </c>
      <c r="AA111" s="90">
        <v>0</v>
      </c>
    </row>
    <row r="112" spans="1:27">
      <c r="A112" s="24" t="s">
        <v>3768</v>
      </c>
      <c r="B112" s="25">
        <v>10</v>
      </c>
      <c r="C112" s="25">
        <v>0</v>
      </c>
      <c r="D112" s="25"/>
      <c r="E112" s="25" t="s">
        <v>801</v>
      </c>
      <c r="F112" s="25">
        <v>0</v>
      </c>
      <c r="G112" s="25">
        <v>1</v>
      </c>
      <c r="H112" s="25"/>
      <c r="I112" s="95" t="s">
        <v>2417</v>
      </c>
      <c r="J112" s="95">
        <v>20</v>
      </c>
      <c r="K112" s="95">
        <v>0</v>
      </c>
      <c r="M112" s="74" t="s">
        <v>2417</v>
      </c>
      <c r="N112" s="74">
        <v>20</v>
      </c>
      <c r="O112" s="74">
        <v>0</v>
      </c>
      <c r="Q112" s="92" t="s">
        <v>2417</v>
      </c>
      <c r="R112" s="92">
        <v>20</v>
      </c>
      <c r="S112" s="92">
        <v>0</v>
      </c>
      <c r="U112" s="92" t="s">
        <v>1043</v>
      </c>
      <c r="V112" s="92">
        <v>20</v>
      </c>
      <c r="W112" s="92">
        <v>0</v>
      </c>
      <c r="Y112" s="90" t="s">
        <v>1074</v>
      </c>
      <c r="Z112" s="90">
        <v>20</v>
      </c>
      <c r="AA112" s="90">
        <v>0</v>
      </c>
    </row>
    <row r="113" spans="1:27">
      <c r="A113" s="24" t="s">
        <v>494</v>
      </c>
      <c r="B113" s="25">
        <v>20</v>
      </c>
      <c r="C113" s="25">
        <v>0</v>
      </c>
      <c r="D113" s="25"/>
      <c r="E113" s="25" t="s">
        <v>3324</v>
      </c>
      <c r="F113" s="25">
        <v>0</v>
      </c>
      <c r="G113" s="25">
        <v>1</v>
      </c>
      <c r="H113" s="25"/>
      <c r="I113" s="95" t="s">
        <v>1002</v>
      </c>
      <c r="J113" s="95">
        <v>20</v>
      </c>
      <c r="K113" s="95">
        <v>0</v>
      </c>
      <c r="M113" s="74" t="s">
        <v>1002</v>
      </c>
      <c r="N113" s="74">
        <v>20</v>
      </c>
      <c r="O113" s="74">
        <v>0</v>
      </c>
      <c r="Q113" s="92" t="s">
        <v>1002</v>
      </c>
      <c r="R113" s="92">
        <v>20</v>
      </c>
      <c r="S113" s="92">
        <v>0</v>
      </c>
      <c r="U113" s="92" t="s">
        <v>2250</v>
      </c>
      <c r="V113" s="92">
        <v>20</v>
      </c>
      <c r="W113" s="92">
        <v>2</v>
      </c>
      <c r="Y113" s="90" t="s">
        <v>252</v>
      </c>
      <c r="Z113" s="90">
        <v>20</v>
      </c>
      <c r="AA113" s="90">
        <v>0</v>
      </c>
    </row>
    <row r="114" spans="1:27">
      <c r="A114" s="24" t="s">
        <v>1051</v>
      </c>
      <c r="B114" s="25">
        <v>0</v>
      </c>
      <c r="C114" s="25">
        <v>0</v>
      </c>
      <c r="D114" s="25"/>
      <c r="E114" s="25" t="s">
        <v>2127</v>
      </c>
      <c r="F114" s="25">
        <v>0</v>
      </c>
      <c r="G114" s="25">
        <v>1</v>
      </c>
      <c r="H114" s="25"/>
      <c r="I114" s="95" t="s">
        <v>6121</v>
      </c>
      <c r="J114" s="95">
        <v>20</v>
      </c>
      <c r="K114" s="95">
        <v>0</v>
      </c>
      <c r="M114" s="74" t="s">
        <v>6121</v>
      </c>
      <c r="N114" s="74">
        <v>20</v>
      </c>
      <c r="O114" s="74">
        <v>0</v>
      </c>
      <c r="Q114" s="92" t="s">
        <v>6121</v>
      </c>
      <c r="R114" s="92">
        <v>20</v>
      </c>
      <c r="S114" s="92">
        <v>0</v>
      </c>
      <c r="U114" s="92" t="s">
        <v>509</v>
      </c>
      <c r="V114" s="92">
        <v>20</v>
      </c>
      <c r="W114" s="92">
        <v>1</v>
      </c>
      <c r="Y114" s="90" t="s">
        <v>487</v>
      </c>
      <c r="Z114" s="90">
        <v>20</v>
      </c>
      <c r="AA114" s="90">
        <v>0</v>
      </c>
    </row>
    <row r="115" spans="1:27">
      <c r="A115" s="24" t="s">
        <v>2549</v>
      </c>
      <c r="B115" s="25">
        <v>40</v>
      </c>
      <c r="C115" s="25">
        <v>0</v>
      </c>
      <c r="D115" s="25"/>
      <c r="E115" s="25" t="s">
        <v>442</v>
      </c>
      <c r="F115" s="25">
        <v>50</v>
      </c>
      <c r="G115" s="25">
        <v>1</v>
      </c>
      <c r="H115" s="25"/>
      <c r="I115" s="95" t="s">
        <v>815</v>
      </c>
      <c r="J115" s="95">
        <v>20</v>
      </c>
      <c r="K115" s="95">
        <v>1</v>
      </c>
      <c r="M115" s="74" t="s">
        <v>815</v>
      </c>
      <c r="N115" s="74">
        <v>20</v>
      </c>
      <c r="O115" s="74">
        <v>1</v>
      </c>
      <c r="Q115" s="92" t="s">
        <v>815</v>
      </c>
      <c r="R115" s="92">
        <v>20</v>
      </c>
      <c r="S115" s="92">
        <v>1</v>
      </c>
      <c r="U115" s="92" t="s">
        <v>992</v>
      </c>
      <c r="V115" s="92">
        <v>20</v>
      </c>
      <c r="W115" s="92">
        <v>2</v>
      </c>
      <c r="Y115" s="90" t="s">
        <v>3138</v>
      </c>
      <c r="Z115" s="90">
        <v>20</v>
      </c>
      <c r="AA115" s="90">
        <v>0</v>
      </c>
    </row>
    <row r="116" spans="1:27">
      <c r="A116" s="24" t="s">
        <v>854</v>
      </c>
      <c r="B116" s="25">
        <v>0</v>
      </c>
      <c r="C116" s="25">
        <v>0</v>
      </c>
      <c r="D116" s="25"/>
      <c r="E116" s="25" t="s">
        <v>248</v>
      </c>
      <c r="F116" s="25">
        <v>0</v>
      </c>
      <c r="G116" s="25">
        <v>1</v>
      </c>
      <c r="H116" s="25"/>
      <c r="I116" s="95" t="s">
        <v>1798</v>
      </c>
      <c r="J116" s="95">
        <v>20</v>
      </c>
      <c r="K116" s="95">
        <v>0</v>
      </c>
      <c r="M116" s="74" t="s">
        <v>1798</v>
      </c>
      <c r="N116" s="74">
        <v>20</v>
      </c>
      <c r="O116" s="74">
        <v>0</v>
      </c>
      <c r="Q116" s="92" t="s">
        <v>1798</v>
      </c>
      <c r="R116" s="92">
        <v>20</v>
      </c>
      <c r="S116" s="92">
        <v>0</v>
      </c>
      <c r="U116" s="92" t="s">
        <v>930</v>
      </c>
      <c r="V116" s="92">
        <v>20</v>
      </c>
      <c r="W116" s="92">
        <v>1</v>
      </c>
      <c r="Y116" s="90" t="s">
        <v>132</v>
      </c>
      <c r="Z116" s="90">
        <v>20</v>
      </c>
      <c r="AA116" s="90">
        <v>0</v>
      </c>
    </row>
    <row r="117" spans="1:27">
      <c r="A117" s="24" t="s">
        <v>1886</v>
      </c>
      <c r="B117" s="25">
        <v>20</v>
      </c>
      <c r="C117" s="25">
        <v>0</v>
      </c>
      <c r="D117" s="25"/>
      <c r="E117" s="25" t="s">
        <v>833</v>
      </c>
      <c r="F117" s="25">
        <v>10</v>
      </c>
      <c r="G117" s="25">
        <v>1</v>
      </c>
      <c r="H117" s="25"/>
      <c r="I117" s="95" t="s">
        <v>5570</v>
      </c>
      <c r="J117" s="95">
        <v>20</v>
      </c>
      <c r="K117" s="95">
        <v>0</v>
      </c>
      <c r="M117" s="74" t="s">
        <v>5570</v>
      </c>
      <c r="N117" s="74">
        <v>20</v>
      </c>
      <c r="O117" s="74">
        <v>0</v>
      </c>
      <c r="Q117" s="92" t="s">
        <v>5570</v>
      </c>
      <c r="R117" s="92">
        <v>20</v>
      </c>
      <c r="S117" s="92">
        <v>0</v>
      </c>
      <c r="U117" s="92" t="s">
        <v>2916</v>
      </c>
      <c r="V117" s="92">
        <v>20</v>
      </c>
      <c r="W117" s="92">
        <v>0</v>
      </c>
      <c r="Y117" s="90" t="s">
        <v>760</v>
      </c>
      <c r="Z117" s="90">
        <v>20</v>
      </c>
      <c r="AA117" s="90">
        <v>0</v>
      </c>
    </row>
    <row r="118" spans="1:27">
      <c r="A118" s="24" t="s">
        <v>1792</v>
      </c>
      <c r="B118" s="25">
        <v>20</v>
      </c>
      <c r="C118" s="25">
        <v>0</v>
      </c>
      <c r="D118" s="25"/>
      <c r="E118" s="25" t="s">
        <v>2077</v>
      </c>
      <c r="F118" s="25">
        <v>0</v>
      </c>
      <c r="G118" s="25">
        <v>1</v>
      </c>
      <c r="H118" s="25"/>
      <c r="I118" s="95" t="s">
        <v>421</v>
      </c>
      <c r="J118" s="95">
        <v>20</v>
      </c>
      <c r="K118" s="95">
        <v>0</v>
      </c>
      <c r="M118" s="74" t="s">
        <v>421</v>
      </c>
      <c r="N118" s="74">
        <v>20</v>
      </c>
      <c r="O118" s="74">
        <v>0</v>
      </c>
      <c r="Q118" s="92" t="s">
        <v>421</v>
      </c>
      <c r="R118" s="92">
        <v>20</v>
      </c>
      <c r="S118" s="92">
        <v>0</v>
      </c>
      <c r="U118" s="92" t="s">
        <v>2681</v>
      </c>
      <c r="V118" s="92">
        <v>20</v>
      </c>
      <c r="W118" s="92">
        <v>0</v>
      </c>
      <c r="Y118" s="90" t="s">
        <v>3211</v>
      </c>
      <c r="Z118" s="90">
        <v>20</v>
      </c>
      <c r="AA118" s="90">
        <v>0</v>
      </c>
    </row>
    <row r="119" spans="1:27">
      <c r="A119" s="24" t="s">
        <v>3408</v>
      </c>
      <c r="B119" s="25">
        <v>10</v>
      </c>
      <c r="C119" s="25">
        <v>1</v>
      </c>
      <c r="D119" s="25"/>
      <c r="E119" s="25" t="s">
        <v>1618</v>
      </c>
      <c r="F119" s="25">
        <v>10</v>
      </c>
      <c r="G119" s="25">
        <v>1</v>
      </c>
      <c r="H119" s="25"/>
      <c r="I119" s="95" t="s">
        <v>1043</v>
      </c>
      <c r="J119" s="95">
        <v>20</v>
      </c>
      <c r="K119" s="95">
        <v>0</v>
      </c>
      <c r="M119" s="74" t="s">
        <v>1043</v>
      </c>
      <c r="N119" s="74">
        <v>20</v>
      </c>
      <c r="O119" s="74">
        <v>0</v>
      </c>
      <c r="Q119" s="92" t="s">
        <v>1043</v>
      </c>
      <c r="R119" s="92">
        <v>20</v>
      </c>
      <c r="S119" s="92">
        <v>0</v>
      </c>
      <c r="U119" s="92" t="s">
        <v>962</v>
      </c>
      <c r="V119" s="92">
        <v>20</v>
      </c>
      <c r="W119" s="92">
        <v>0</v>
      </c>
      <c r="Y119" s="90" t="s">
        <v>1186</v>
      </c>
      <c r="Z119" s="90">
        <v>20</v>
      </c>
      <c r="AA119" s="90">
        <v>0</v>
      </c>
    </row>
    <row r="120" spans="1:27">
      <c r="A120" s="24" t="s">
        <v>1122</v>
      </c>
      <c r="B120" s="25">
        <v>0</v>
      </c>
      <c r="C120" s="25">
        <v>1</v>
      </c>
      <c r="D120" s="25"/>
      <c r="E120" s="25" t="s">
        <v>1136</v>
      </c>
      <c r="F120" s="25">
        <v>0</v>
      </c>
      <c r="G120" s="25">
        <v>1</v>
      </c>
      <c r="H120" s="25"/>
      <c r="I120" s="95" t="s">
        <v>2250</v>
      </c>
      <c r="J120" s="95">
        <v>20</v>
      </c>
      <c r="K120" s="95">
        <v>2</v>
      </c>
      <c r="M120" s="74" t="s">
        <v>2250</v>
      </c>
      <c r="N120" s="74">
        <v>20</v>
      </c>
      <c r="O120" s="74">
        <v>2</v>
      </c>
      <c r="Q120" s="92" t="s">
        <v>2250</v>
      </c>
      <c r="R120" s="92">
        <v>20</v>
      </c>
      <c r="S120" s="92">
        <v>2</v>
      </c>
      <c r="U120" s="92" t="s">
        <v>2070</v>
      </c>
      <c r="V120" s="92">
        <v>20</v>
      </c>
      <c r="W120" s="92">
        <v>1</v>
      </c>
      <c r="Y120" s="90" t="s">
        <v>1707</v>
      </c>
      <c r="Z120" s="90">
        <v>20</v>
      </c>
      <c r="AA120" s="90">
        <v>0</v>
      </c>
    </row>
    <row r="121" spans="1:27">
      <c r="A121" s="24" t="s">
        <v>595</v>
      </c>
      <c r="B121" s="25">
        <v>50</v>
      </c>
      <c r="C121" s="25">
        <v>0</v>
      </c>
      <c r="D121" s="25"/>
      <c r="E121" s="25" t="s">
        <v>1084</v>
      </c>
      <c r="F121" s="25">
        <v>10</v>
      </c>
      <c r="G121" s="25">
        <v>1</v>
      </c>
      <c r="H121" s="25"/>
      <c r="I121" s="95" t="s">
        <v>509</v>
      </c>
      <c r="J121" s="95">
        <v>20</v>
      </c>
      <c r="K121" s="95">
        <v>1</v>
      </c>
      <c r="M121" s="74" t="s">
        <v>509</v>
      </c>
      <c r="N121" s="74">
        <v>20</v>
      </c>
      <c r="O121" s="74">
        <v>1</v>
      </c>
      <c r="Q121" s="92" t="s">
        <v>509</v>
      </c>
      <c r="R121" s="92">
        <v>20</v>
      </c>
      <c r="S121" s="92">
        <v>1</v>
      </c>
      <c r="U121" s="92" t="s">
        <v>1599</v>
      </c>
      <c r="V121" s="92">
        <v>20</v>
      </c>
      <c r="W121" s="92">
        <v>1</v>
      </c>
      <c r="Y121" s="90" t="s">
        <v>2359</v>
      </c>
      <c r="Z121" s="90">
        <v>20</v>
      </c>
      <c r="AA121" s="90">
        <v>0</v>
      </c>
    </row>
    <row r="122" spans="1:27">
      <c r="A122" s="24" t="s">
        <v>1513</v>
      </c>
      <c r="B122" s="25">
        <v>30</v>
      </c>
      <c r="C122" s="25">
        <v>0</v>
      </c>
      <c r="D122" s="25"/>
      <c r="E122" s="25" t="s">
        <v>7268</v>
      </c>
      <c r="F122" s="25">
        <v>0</v>
      </c>
      <c r="G122" s="25">
        <v>1</v>
      </c>
      <c r="H122" s="25"/>
      <c r="I122" s="95" t="s">
        <v>3053</v>
      </c>
      <c r="J122" s="95">
        <v>20</v>
      </c>
      <c r="K122" s="95">
        <v>0</v>
      </c>
      <c r="M122" s="74" t="s">
        <v>3053</v>
      </c>
      <c r="N122" s="74">
        <v>20</v>
      </c>
      <c r="O122" s="74">
        <v>0</v>
      </c>
      <c r="Q122" s="92" t="s">
        <v>930</v>
      </c>
      <c r="R122" s="92">
        <v>20</v>
      </c>
      <c r="S122" s="92">
        <v>1</v>
      </c>
      <c r="U122" s="92" t="s">
        <v>4121</v>
      </c>
      <c r="V122" s="92">
        <v>20</v>
      </c>
      <c r="W122" s="92">
        <v>0</v>
      </c>
      <c r="Y122" s="90" t="s">
        <v>566</v>
      </c>
      <c r="Z122" s="90">
        <v>20</v>
      </c>
      <c r="AA122" s="90">
        <v>0</v>
      </c>
    </row>
    <row r="123" spans="1:27">
      <c r="A123" s="24" t="s">
        <v>2417</v>
      </c>
      <c r="B123" s="25">
        <v>20</v>
      </c>
      <c r="C123" s="25">
        <v>0</v>
      </c>
      <c r="D123" s="25"/>
      <c r="E123" s="25" t="s">
        <v>1436</v>
      </c>
      <c r="F123" s="25">
        <v>80</v>
      </c>
      <c r="G123" s="25">
        <v>1</v>
      </c>
      <c r="H123" s="25"/>
      <c r="I123" s="95" t="s">
        <v>752</v>
      </c>
      <c r="J123" s="95">
        <v>20</v>
      </c>
      <c r="K123" s="95">
        <v>0</v>
      </c>
      <c r="M123" s="74" t="s">
        <v>752</v>
      </c>
      <c r="N123" s="74">
        <v>20</v>
      </c>
      <c r="O123" s="74">
        <v>0</v>
      </c>
      <c r="Q123" s="92" t="s">
        <v>2916</v>
      </c>
      <c r="R123" s="92">
        <v>20</v>
      </c>
      <c r="S123" s="92">
        <v>0</v>
      </c>
      <c r="U123" s="92" t="s">
        <v>1074</v>
      </c>
      <c r="V123" s="92">
        <v>20</v>
      </c>
      <c r="W123" s="92">
        <v>0</v>
      </c>
      <c r="Y123" s="90" t="s">
        <v>2594</v>
      </c>
      <c r="Z123" s="90">
        <v>20</v>
      </c>
      <c r="AA123" s="90">
        <v>0</v>
      </c>
    </row>
    <row r="124" spans="1:27">
      <c r="A124" s="24" t="s">
        <v>1259</v>
      </c>
      <c r="B124" s="25">
        <v>10</v>
      </c>
      <c r="C124" s="25">
        <v>0</v>
      </c>
      <c r="D124" s="25"/>
      <c r="E124" s="25" t="s">
        <v>44</v>
      </c>
      <c r="F124" s="25">
        <v>40</v>
      </c>
      <c r="G124" s="25">
        <v>1</v>
      </c>
      <c r="H124" s="25"/>
      <c r="I124" s="95" t="s">
        <v>992</v>
      </c>
      <c r="J124" s="95">
        <v>20</v>
      </c>
      <c r="K124" s="95">
        <v>2</v>
      </c>
      <c r="M124" s="74" t="s">
        <v>992</v>
      </c>
      <c r="N124" s="74">
        <v>20</v>
      </c>
      <c r="O124" s="74">
        <v>2</v>
      </c>
      <c r="Q124" s="92" t="s">
        <v>2681</v>
      </c>
      <c r="R124" s="92">
        <v>20</v>
      </c>
      <c r="S124" s="92">
        <v>0</v>
      </c>
      <c r="U124" s="92" t="s">
        <v>252</v>
      </c>
      <c r="V124" s="92">
        <v>20</v>
      </c>
      <c r="W124" s="92">
        <v>0</v>
      </c>
      <c r="Y124" s="90" t="s">
        <v>2512</v>
      </c>
      <c r="Z124" s="90">
        <v>20</v>
      </c>
      <c r="AA124" s="90">
        <v>0</v>
      </c>
    </row>
    <row r="125" spans="1:27">
      <c r="A125" s="24" t="s">
        <v>1919</v>
      </c>
      <c r="B125" s="25">
        <v>0</v>
      </c>
      <c r="C125" s="25">
        <v>0</v>
      </c>
      <c r="D125" s="25"/>
      <c r="E125" s="25" t="s">
        <v>2852</v>
      </c>
      <c r="F125" s="25">
        <v>0</v>
      </c>
      <c r="G125" s="25">
        <v>1</v>
      </c>
      <c r="H125" s="25"/>
      <c r="I125" s="95" t="s">
        <v>930</v>
      </c>
      <c r="J125" s="95">
        <v>20</v>
      </c>
      <c r="K125" s="95">
        <v>1</v>
      </c>
      <c r="M125" s="74" t="s">
        <v>930</v>
      </c>
      <c r="N125" s="74">
        <v>20</v>
      </c>
      <c r="O125" s="74">
        <v>1</v>
      </c>
      <c r="Q125" s="92" t="s">
        <v>962</v>
      </c>
      <c r="R125" s="92">
        <v>20</v>
      </c>
      <c r="S125" s="92">
        <v>0</v>
      </c>
      <c r="U125" s="92" t="s">
        <v>1549</v>
      </c>
      <c r="V125" s="92">
        <v>20</v>
      </c>
      <c r="W125" s="92">
        <v>0</v>
      </c>
      <c r="Y125" s="90" t="s">
        <v>2754</v>
      </c>
      <c r="Z125" s="90">
        <v>20</v>
      </c>
      <c r="AA125" s="90">
        <v>0</v>
      </c>
    </row>
    <row r="126" spans="1:27">
      <c r="A126" s="24" t="s">
        <v>242</v>
      </c>
      <c r="B126" s="25">
        <v>30</v>
      </c>
      <c r="C126" s="25">
        <v>2</v>
      </c>
      <c r="D126" s="25"/>
      <c r="E126" s="25" t="s">
        <v>3888</v>
      </c>
      <c r="F126" s="25">
        <v>0</v>
      </c>
      <c r="G126" s="25">
        <v>1</v>
      </c>
      <c r="H126" s="25"/>
      <c r="I126" s="95" t="s">
        <v>2411</v>
      </c>
      <c r="J126" s="95">
        <v>20</v>
      </c>
      <c r="K126" s="95">
        <v>0</v>
      </c>
      <c r="M126" s="74" t="s">
        <v>2411</v>
      </c>
      <c r="N126" s="74">
        <v>20</v>
      </c>
      <c r="O126" s="74">
        <v>0</v>
      </c>
      <c r="Q126" s="92" t="s">
        <v>2070</v>
      </c>
      <c r="R126" s="92">
        <v>20</v>
      </c>
      <c r="S126" s="92">
        <v>1</v>
      </c>
      <c r="U126" s="92" t="s">
        <v>2478</v>
      </c>
      <c r="V126" s="92">
        <v>20</v>
      </c>
      <c r="W126" s="92">
        <v>0</v>
      </c>
      <c r="Y126" s="90" t="s">
        <v>2506</v>
      </c>
      <c r="Z126" s="90">
        <v>20</v>
      </c>
      <c r="AA126" s="90">
        <v>0</v>
      </c>
    </row>
    <row r="127" spans="1:27">
      <c r="A127" s="24" t="s">
        <v>2234</v>
      </c>
      <c r="B127" s="25">
        <v>10</v>
      </c>
      <c r="C127" s="25">
        <v>0</v>
      </c>
      <c r="D127" s="25"/>
      <c r="E127" s="25" t="s">
        <v>3353</v>
      </c>
      <c r="F127" s="25">
        <v>0</v>
      </c>
      <c r="G127" s="25">
        <v>1</v>
      </c>
      <c r="H127" s="25"/>
      <c r="I127" s="95" t="s">
        <v>2916</v>
      </c>
      <c r="J127" s="95">
        <v>20</v>
      </c>
      <c r="K127" s="95">
        <v>0</v>
      </c>
      <c r="M127" s="74" t="s">
        <v>2916</v>
      </c>
      <c r="N127" s="74">
        <v>20</v>
      </c>
      <c r="O127" s="74">
        <v>0</v>
      </c>
      <c r="Q127" s="92" t="s">
        <v>5159</v>
      </c>
      <c r="R127" s="92">
        <v>20</v>
      </c>
      <c r="S127" s="92">
        <v>1</v>
      </c>
      <c r="U127" s="92" t="s">
        <v>487</v>
      </c>
      <c r="V127" s="92">
        <v>20</v>
      </c>
      <c r="W127" s="92">
        <v>0</v>
      </c>
      <c r="Y127" s="90" t="s">
        <v>1273</v>
      </c>
      <c r="Z127" s="90">
        <v>20</v>
      </c>
      <c r="AA127" s="90">
        <v>0</v>
      </c>
    </row>
    <row r="128" spans="1:27">
      <c r="A128" s="24" t="s">
        <v>2465</v>
      </c>
      <c r="B128" s="25">
        <v>10</v>
      </c>
      <c r="C128" s="25">
        <v>0</v>
      </c>
      <c r="D128" s="25"/>
      <c r="E128" s="25" t="s">
        <v>5284</v>
      </c>
      <c r="F128" s="25">
        <v>0</v>
      </c>
      <c r="G128" s="25">
        <v>1</v>
      </c>
      <c r="H128" s="25"/>
      <c r="I128" s="95" t="s">
        <v>6347</v>
      </c>
      <c r="J128" s="95">
        <v>20</v>
      </c>
      <c r="K128" s="95">
        <v>0</v>
      </c>
      <c r="M128" s="74" t="s">
        <v>6347</v>
      </c>
      <c r="N128" s="74">
        <v>20</v>
      </c>
      <c r="O128" s="74">
        <v>0</v>
      </c>
      <c r="Q128" s="92" t="s">
        <v>4121</v>
      </c>
      <c r="R128" s="92">
        <v>20</v>
      </c>
      <c r="S128" s="92">
        <v>0</v>
      </c>
      <c r="U128" s="92" t="s">
        <v>3138</v>
      </c>
      <c r="V128" s="92">
        <v>20</v>
      </c>
      <c r="W128" s="92">
        <v>0</v>
      </c>
      <c r="Y128" s="90" t="s">
        <v>2432</v>
      </c>
      <c r="Z128" s="90">
        <v>20</v>
      </c>
      <c r="AA128" s="90">
        <v>0</v>
      </c>
    </row>
    <row r="129" spans="1:27">
      <c r="A129" s="24" t="s">
        <v>3259</v>
      </c>
      <c r="B129" s="25">
        <v>0</v>
      </c>
      <c r="C129" s="25">
        <v>0</v>
      </c>
      <c r="D129" s="25"/>
      <c r="E129" s="25" t="s">
        <v>6279</v>
      </c>
      <c r="F129" s="25">
        <v>0</v>
      </c>
      <c r="G129" s="25">
        <v>1</v>
      </c>
      <c r="H129" s="25"/>
      <c r="I129" s="95" t="s">
        <v>962</v>
      </c>
      <c r="J129" s="95">
        <v>20</v>
      </c>
      <c r="K129" s="95">
        <v>0</v>
      </c>
      <c r="M129" s="74" t="s">
        <v>962</v>
      </c>
      <c r="N129" s="74">
        <v>20</v>
      </c>
      <c r="O129" s="74">
        <v>0</v>
      </c>
      <c r="Q129" s="92" t="s">
        <v>1074</v>
      </c>
      <c r="R129" s="92">
        <v>20</v>
      </c>
      <c r="S129" s="92">
        <v>0</v>
      </c>
      <c r="U129" s="92" t="s">
        <v>5726</v>
      </c>
      <c r="V129" s="92">
        <v>20</v>
      </c>
      <c r="W129" s="92">
        <v>0</v>
      </c>
      <c r="Y129" s="90" t="s">
        <v>1448</v>
      </c>
      <c r="Z129" s="90">
        <v>20</v>
      </c>
      <c r="AA129" s="90">
        <v>0</v>
      </c>
    </row>
    <row r="130" spans="1:27">
      <c r="A130" s="24" t="s">
        <v>2556</v>
      </c>
      <c r="B130" s="25">
        <v>30</v>
      </c>
      <c r="C130" s="25">
        <v>1</v>
      </c>
      <c r="D130" s="25"/>
      <c r="E130" s="25" t="s">
        <v>2091</v>
      </c>
      <c r="F130" s="25">
        <v>0</v>
      </c>
      <c r="G130" s="25">
        <v>1</v>
      </c>
      <c r="H130" s="25"/>
      <c r="I130" s="95" t="s">
        <v>2070</v>
      </c>
      <c r="J130" s="95">
        <v>20</v>
      </c>
      <c r="K130" s="95">
        <v>1</v>
      </c>
      <c r="M130" s="74" t="s">
        <v>2070</v>
      </c>
      <c r="N130" s="74">
        <v>20</v>
      </c>
      <c r="O130" s="74">
        <v>1</v>
      </c>
      <c r="Q130" s="92" t="s">
        <v>252</v>
      </c>
      <c r="R130" s="92">
        <v>20</v>
      </c>
      <c r="S130" s="92">
        <v>0</v>
      </c>
      <c r="U130" s="92" t="s">
        <v>6168</v>
      </c>
      <c r="V130" s="92">
        <v>20</v>
      </c>
      <c r="W130" s="92">
        <v>0</v>
      </c>
      <c r="Y130" s="90" t="s">
        <v>559</v>
      </c>
      <c r="Z130" s="90">
        <v>20</v>
      </c>
      <c r="AA130" s="90">
        <v>0</v>
      </c>
    </row>
    <row r="131" spans="1:27">
      <c r="A131" s="24" t="s">
        <v>701</v>
      </c>
      <c r="B131" s="25">
        <v>0</v>
      </c>
      <c r="C131" s="25">
        <v>0</v>
      </c>
      <c r="D131" s="25"/>
      <c r="E131" s="25" t="s">
        <v>6922</v>
      </c>
      <c r="F131" s="25">
        <v>0</v>
      </c>
      <c r="G131" s="25">
        <v>1</v>
      </c>
      <c r="H131" s="25"/>
      <c r="I131" s="95" t="s">
        <v>1599</v>
      </c>
      <c r="J131" s="95">
        <v>20</v>
      </c>
      <c r="K131" s="95">
        <v>1</v>
      </c>
      <c r="M131" s="74" t="s">
        <v>1599</v>
      </c>
      <c r="N131" s="74">
        <v>20</v>
      </c>
      <c r="O131" s="74">
        <v>1</v>
      </c>
      <c r="Q131" s="92" t="s">
        <v>1549</v>
      </c>
      <c r="R131" s="92">
        <v>20</v>
      </c>
      <c r="S131" s="92">
        <v>0</v>
      </c>
      <c r="U131" s="92" t="s">
        <v>6111</v>
      </c>
      <c r="V131" s="92">
        <v>20</v>
      </c>
      <c r="W131" s="92">
        <v>0</v>
      </c>
      <c r="Y131" s="90" t="s">
        <v>3668</v>
      </c>
      <c r="Z131" s="90">
        <v>20</v>
      </c>
      <c r="AA131" s="90">
        <v>0</v>
      </c>
    </row>
    <row r="132" spans="1:27">
      <c r="A132" s="24" t="s">
        <v>502</v>
      </c>
      <c r="B132" s="25">
        <v>10</v>
      </c>
      <c r="C132" s="25">
        <v>0</v>
      </c>
      <c r="D132" s="25"/>
      <c r="E132" s="25" t="s">
        <v>2011</v>
      </c>
      <c r="F132" s="25">
        <v>0</v>
      </c>
      <c r="G132" s="25">
        <v>1</v>
      </c>
      <c r="H132" s="25"/>
      <c r="I132" s="95" t="s">
        <v>4121</v>
      </c>
      <c r="J132" s="95">
        <v>20</v>
      </c>
      <c r="K132" s="95">
        <v>0</v>
      </c>
      <c r="M132" s="74" t="s">
        <v>4121</v>
      </c>
      <c r="N132" s="74">
        <v>20</v>
      </c>
      <c r="O132" s="74">
        <v>0</v>
      </c>
      <c r="Q132" s="92" t="s">
        <v>2478</v>
      </c>
      <c r="R132" s="92">
        <v>20</v>
      </c>
      <c r="S132" s="92">
        <v>0</v>
      </c>
      <c r="U132" s="92" t="s">
        <v>5735</v>
      </c>
      <c r="V132" s="92">
        <v>20</v>
      </c>
      <c r="W132" s="92">
        <v>0</v>
      </c>
      <c r="Y132" s="90" t="s">
        <v>3679</v>
      </c>
      <c r="Z132" s="90">
        <v>20</v>
      </c>
      <c r="AA132" s="90">
        <v>0</v>
      </c>
    </row>
    <row r="133" spans="1:27">
      <c r="A133" s="24" t="s">
        <v>3987</v>
      </c>
      <c r="B133" s="25">
        <v>10</v>
      </c>
      <c r="C133" s="25">
        <v>0</v>
      </c>
      <c r="D133" s="25"/>
      <c r="E133" s="25" t="s">
        <v>2829</v>
      </c>
      <c r="F133" s="25">
        <v>10</v>
      </c>
      <c r="G133" s="25">
        <v>1</v>
      </c>
      <c r="H133" s="25"/>
      <c r="I133" s="95" t="s">
        <v>1074</v>
      </c>
      <c r="J133" s="95">
        <v>20</v>
      </c>
      <c r="K133" s="95">
        <v>0</v>
      </c>
      <c r="M133" s="74" t="s">
        <v>1074</v>
      </c>
      <c r="N133" s="74">
        <v>20</v>
      </c>
      <c r="O133" s="74">
        <v>0</v>
      </c>
      <c r="Q133" s="92" t="s">
        <v>487</v>
      </c>
      <c r="R133" s="92">
        <v>20</v>
      </c>
      <c r="S133" s="92">
        <v>0</v>
      </c>
      <c r="U133" s="92" t="s">
        <v>1186</v>
      </c>
      <c r="V133" s="92">
        <v>20</v>
      </c>
      <c r="W133" s="92">
        <v>0</v>
      </c>
      <c r="Y133" s="90" t="s">
        <v>2281</v>
      </c>
      <c r="Z133" s="90">
        <v>20</v>
      </c>
      <c r="AA133" s="90">
        <v>0</v>
      </c>
    </row>
    <row r="134" spans="1:27">
      <c r="A134" s="24" t="s">
        <v>1305</v>
      </c>
      <c r="B134" s="25">
        <v>0</v>
      </c>
      <c r="C134" s="25">
        <v>1</v>
      </c>
      <c r="D134" s="25"/>
      <c r="E134" s="25" t="s">
        <v>6441</v>
      </c>
      <c r="F134" s="25">
        <v>0</v>
      </c>
      <c r="G134" s="25">
        <v>1</v>
      </c>
      <c r="H134" s="25"/>
      <c r="I134" s="95" t="s">
        <v>252</v>
      </c>
      <c r="J134" s="95">
        <v>20</v>
      </c>
      <c r="K134" s="95">
        <v>1</v>
      </c>
      <c r="M134" s="74" t="s">
        <v>252</v>
      </c>
      <c r="N134" s="74">
        <v>20</v>
      </c>
      <c r="O134" s="74">
        <v>1</v>
      </c>
      <c r="Q134" s="92" t="s">
        <v>3138</v>
      </c>
      <c r="R134" s="92">
        <v>20</v>
      </c>
      <c r="S134" s="92">
        <v>0</v>
      </c>
      <c r="U134" s="92" t="s">
        <v>1707</v>
      </c>
      <c r="V134" s="92">
        <v>20</v>
      </c>
      <c r="W134" s="92">
        <v>0</v>
      </c>
      <c r="Y134" s="90" t="s">
        <v>3184</v>
      </c>
      <c r="Z134" s="90">
        <v>20</v>
      </c>
      <c r="AA134" s="90">
        <v>0</v>
      </c>
    </row>
    <row r="135" spans="1:27">
      <c r="A135" s="24" t="s">
        <v>1002</v>
      </c>
      <c r="B135" s="25">
        <v>20</v>
      </c>
      <c r="C135" s="25">
        <v>0</v>
      </c>
      <c r="D135" s="25"/>
      <c r="E135" s="25" t="s">
        <v>5425</v>
      </c>
      <c r="F135" s="25">
        <v>0</v>
      </c>
      <c r="G135" s="25">
        <v>1</v>
      </c>
      <c r="H135" s="25"/>
      <c r="I135" s="95" t="s">
        <v>5714</v>
      </c>
      <c r="J135" s="95">
        <v>20</v>
      </c>
      <c r="K135" s="95">
        <v>0</v>
      </c>
      <c r="M135" s="74" t="s">
        <v>1549</v>
      </c>
      <c r="N135" s="74">
        <v>20</v>
      </c>
      <c r="O135" s="74">
        <v>0</v>
      </c>
      <c r="Q135" s="92" t="s">
        <v>5726</v>
      </c>
      <c r="R135" s="92">
        <v>20</v>
      </c>
      <c r="S135" s="92">
        <v>0</v>
      </c>
      <c r="U135" s="92" t="s">
        <v>2359</v>
      </c>
      <c r="V135" s="92">
        <v>20</v>
      </c>
      <c r="W135" s="92">
        <v>0</v>
      </c>
      <c r="Y135" s="90" t="s">
        <v>1519</v>
      </c>
      <c r="Z135" s="90">
        <v>20</v>
      </c>
      <c r="AA135" s="90">
        <v>0</v>
      </c>
    </row>
    <row r="136" spans="1:27">
      <c r="A136" s="24" t="s">
        <v>3345</v>
      </c>
      <c r="B136" s="25">
        <v>10</v>
      </c>
      <c r="C136" s="25">
        <v>0</v>
      </c>
      <c r="D136" s="25"/>
      <c r="E136" s="25" t="s">
        <v>6478</v>
      </c>
      <c r="F136" s="25">
        <v>0</v>
      </c>
      <c r="G136" s="25">
        <v>1</v>
      </c>
      <c r="H136" s="25"/>
      <c r="I136" s="95" t="s">
        <v>2478</v>
      </c>
      <c r="J136" s="95">
        <v>20</v>
      </c>
      <c r="K136" s="95">
        <v>0</v>
      </c>
      <c r="M136" s="74" t="s">
        <v>2478</v>
      </c>
      <c r="N136" s="74">
        <v>20</v>
      </c>
      <c r="O136" s="74">
        <v>0</v>
      </c>
      <c r="Q136" s="92" t="s">
        <v>6168</v>
      </c>
      <c r="R136" s="92">
        <v>20</v>
      </c>
      <c r="S136" s="92">
        <v>0</v>
      </c>
      <c r="U136" s="92" t="s">
        <v>6195</v>
      </c>
      <c r="V136" s="92">
        <v>20</v>
      </c>
      <c r="W136" s="92">
        <v>0</v>
      </c>
      <c r="Y136" s="90" t="s">
        <v>2266</v>
      </c>
      <c r="Z136" s="90">
        <v>20</v>
      </c>
      <c r="AA136" s="90">
        <v>0</v>
      </c>
    </row>
    <row r="137" spans="1:27">
      <c r="A137" s="24" t="s">
        <v>5497</v>
      </c>
      <c r="B137" s="25">
        <v>10</v>
      </c>
      <c r="C137" s="25">
        <v>0</v>
      </c>
      <c r="D137" s="25"/>
      <c r="E137" s="25" t="s">
        <v>1578</v>
      </c>
      <c r="F137" s="25">
        <v>0</v>
      </c>
      <c r="G137" s="25">
        <v>1</v>
      </c>
      <c r="H137" s="25"/>
      <c r="I137" s="95" t="s">
        <v>487</v>
      </c>
      <c r="J137" s="95">
        <v>20</v>
      </c>
      <c r="K137" s="95">
        <v>0</v>
      </c>
      <c r="M137" s="74" t="s">
        <v>487</v>
      </c>
      <c r="N137" s="74">
        <v>20</v>
      </c>
      <c r="O137" s="74">
        <v>0</v>
      </c>
      <c r="Q137" s="92" t="s">
        <v>6111</v>
      </c>
      <c r="R137" s="92">
        <v>20</v>
      </c>
      <c r="S137" s="92">
        <v>0</v>
      </c>
      <c r="U137" s="92" t="s">
        <v>566</v>
      </c>
      <c r="V137" s="92">
        <v>20</v>
      </c>
      <c r="W137" s="92">
        <v>0</v>
      </c>
      <c r="Y137" s="90" t="s">
        <v>2318</v>
      </c>
      <c r="Z137" s="90">
        <v>20</v>
      </c>
      <c r="AA137" s="90">
        <v>0</v>
      </c>
    </row>
    <row r="138" spans="1:27">
      <c r="A138" s="24" t="s">
        <v>471</v>
      </c>
      <c r="B138" s="25">
        <v>50</v>
      </c>
      <c r="C138" s="25">
        <v>0</v>
      </c>
      <c r="D138" s="25"/>
      <c r="E138" s="25" t="s">
        <v>3441</v>
      </c>
      <c r="F138" s="25">
        <v>0</v>
      </c>
      <c r="G138" s="25">
        <v>1</v>
      </c>
      <c r="H138" s="25"/>
      <c r="I138" s="95" t="s">
        <v>3138</v>
      </c>
      <c r="J138" s="95">
        <v>20</v>
      </c>
      <c r="K138" s="95">
        <v>0</v>
      </c>
      <c r="M138" s="74" t="s">
        <v>3138</v>
      </c>
      <c r="N138" s="74">
        <v>20</v>
      </c>
      <c r="O138" s="74">
        <v>0</v>
      </c>
      <c r="Q138" s="92" t="s">
        <v>5735</v>
      </c>
      <c r="R138" s="92">
        <v>20</v>
      </c>
      <c r="S138" s="92">
        <v>0</v>
      </c>
      <c r="U138" s="92" t="s">
        <v>6141</v>
      </c>
      <c r="V138" s="92">
        <v>20</v>
      </c>
      <c r="W138" s="92">
        <v>0</v>
      </c>
      <c r="Y138" s="90" t="s">
        <v>2288</v>
      </c>
      <c r="Z138" s="90">
        <v>20</v>
      </c>
      <c r="AA138" s="90">
        <v>0</v>
      </c>
    </row>
    <row r="139" spans="1:27">
      <c r="A139" s="24" t="s">
        <v>382</v>
      </c>
      <c r="B139" s="25">
        <v>80</v>
      </c>
      <c r="C139" s="25">
        <v>0</v>
      </c>
      <c r="D139" s="25"/>
      <c r="E139" s="25" t="s">
        <v>5436</v>
      </c>
      <c r="F139" s="25">
        <v>0</v>
      </c>
      <c r="G139" s="25">
        <v>1</v>
      </c>
      <c r="H139" s="25"/>
      <c r="I139" s="95" t="s">
        <v>5726</v>
      </c>
      <c r="J139" s="95">
        <v>20</v>
      </c>
      <c r="K139" s="95">
        <v>0</v>
      </c>
      <c r="M139" s="74" t="s">
        <v>5726</v>
      </c>
      <c r="N139" s="74">
        <v>20</v>
      </c>
      <c r="O139" s="74">
        <v>0</v>
      </c>
      <c r="Q139" s="92" t="s">
        <v>1186</v>
      </c>
      <c r="R139" s="92">
        <v>20</v>
      </c>
      <c r="S139" s="92">
        <v>0</v>
      </c>
      <c r="U139" s="92" t="s">
        <v>2594</v>
      </c>
      <c r="V139" s="92">
        <v>20</v>
      </c>
      <c r="W139" s="92">
        <v>0</v>
      </c>
      <c r="Y139" s="90" t="s">
        <v>977</v>
      </c>
      <c r="Z139" s="90">
        <v>20</v>
      </c>
      <c r="AA139" s="90">
        <v>0</v>
      </c>
    </row>
    <row r="140" spans="1:27">
      <c r="A140" s="24" t="s">
        <v>3263</v>
      </c>
      <c r="B140" s="25">
        <v>0</v>
      </c>
      <c r="C140" s="25">
        <v>0</v>
      </c>
      <c r="D140" s="25"/>
      <c r="E140" s="25" t="s">
        <v>7109</v>
      </c>
      <c r="F140" s="25">
        <v>0</v>
      </c>
      <c r="G140" s="25">
        <v>1</v>
      </c>
      <c r="H140" s="25"/>
      <c r="I140" s="95" t="s">
        <v>6168</v>
      </c>
      <c r="J140" s="95">
        <v>20</v>
      </c>
      <c r="K140" s="95">
        <v>0</v>
      </c>
      <c r="M140" s="74" t="s">
        <v>6168</v>
      </c>
      <c r="N140" s="74">
        <v>20</v>
      </c>
      <c r="O140" s="74">
        <v>0</v>
      </c>
      <c r="Q140" s="92" t="s">
        <v>1707</v>
      </c>
      <c r="R140" s="92">
        <v>20</v>
      </c>
      <c r="S140" s="92">
        <v>0</v>
      </c>
      <c r="U140" s="92" t="s">
        <v>6256</v>
      </c>
      <c r="V140" s="92">
        <v>20</v>
      </c>
      <c r="W140" s="92">
        <v>0</v>
      </c>
      <c r="Y140" s="90" t="s">
        <v>785</v>
      </c>
      <c r="Z140" s="90">
        <v>20</v>
      </c>
      <c r="AA140" s="90">
        <v>0</v>
      </c>
    </row>
    <row r="141" spans="1:27">
      <c r="A141" s="24" t="s">
        <v>815</v>
      </c>
      <c r="B141" s="25">
        <v>20</v>
      </c>
      <c r="C141" s="25">
        <v>1</v>
      </c>
      <c r="D141" s="25"/>
      <c r="E141" s="25" t="s">
        <v>1227</v>
      </c>
      <c r="F141" s="25">
        <v>10</v>
      </c>
      <c r="G141" s="25">
        <v>1</v>
      </c>
      <c r="H141" s="25"/>
      <c r="I141" s="95" t="s">
        <v>6111</v>
      </c>
      <c r="J141" s="95">
        <v>20</v>
      </c>
      <c r="K141" s="95">
        <v>0</v>
      </c>
      <c r="M141" s="74" t="s">
        <v>6111</v>
      </c>
      <c r="N141" s="74">
        <v>20</v>
      </c>
      <c r="O141" s="74">
        <v>0</v>
      </c>
      <c r="Q141" s="92" t="s">
        <v>2359</v>
      </c>
      <c r="R141" s="92">
        <v>20</v>
      </c>
      <c r="S141" s="92">
        <v>0</v>
      </c>
      <c r="U141" s="92" t="s">
        <v>2512</v>
      </c>
      <c r="V141" s="92">
        <v>20</v>
      </c>
      <c r="W141" s="92">
        <v>0</v>
      </c>
      <c r="Y141" s="90" t="s">
        <v>349</v>
      </c>
      <c r="Z141" s="90">
        <v>20</v>
      </c>
      <c r="AA141" s="90">
        <v>0</v>
      </c>
    </row>
    <row r="142" spans="1:27">
      <c r="A142" s="24" t="s">
        <v>3400</v>
      </c>
      <c r="B142" s="25">
        <v>10</v>
      </c>
      <c r="C142" s="25">
        <v>0</v>
      </c>
      <c r="D142" s="25"/>
      <c r="E142" s="25" t="s">
        <v>322</v>
      </c>
      <c r="F142" s="25">
        <v>0</v>
      </c>
      <c r="G142" s="25">
        <v>1</v>
      </c>
      <c r="H142" s="25"/>
      <c r="I142" s="95" t="s">
        <v>1028</v>
      </c>
      <c r="J142" s="95">
        <v>20</v>
      </c>
      <c r="K142" s="95">
        <v>0</v>
      </c>
      <c r="M142" s="74" t="s">
        <v>1028</v>
      </c>
      <c r="N142" s="74">
        <v>20</v>
      </c>
      <c r="O142" s="74">
        <v>0</v>
      </c>
      <c r="Q142" s="92" t="s">
        <v>6195</v>
      </c>
      <c r="R142" s="92">
        <v>20</v>
      </c>
      <c r="S142" s="92">
        <v>0</v>
      </c>
      <c r="U142" s="92" t="s">
        <v>2506</v>
      </c>
      <c r="V142" s="92">
        <v>20</v>
      </c>
      <c r="W142" s="92">
        <v>0</v>
      </c>
      <c r="Y142" s="90" t="s">
        <v>2142</v>
      </c>
      <c r="Z142" s="90">
        <v>20</v>
      </c>
      <c r="AA142" s="90">
        <v>0</v>
      </c>
    </row>
    <row r="143" spans="1:27">
      <c r="A143" s="24" t="s">
        <v>5031</v>
      </c>
      <c r="B143" s="25">
        <v>0</v>
      </c>
      <c r="C143" s="25">
        <v>1</v>
      </c>
      <c r="D143" s="25"/>
      <c r="E143" s="25" t="s">
        <v>1176</v>
      </c>
      <c r="F143" s="25">
        <v>0</v>
      </c>
      <c r="G143" s="25">
        <v>1</v>
      </c>
      <c r="H143" s="25"/>
      <c r="I143" s="95" t="s">
        <v>5735</v>
      </c>
      <c r="J143" s="95">
        <v>20</v>
      </c>
      <c r="K143" s="95">
        <v>0</v>
      </c>
      <c r="M143" s="74" t="s">
        <v>5735</v>
      </c>
      <c r="N143" s="74">
        <v>20</v>
      </c>
      <c r="O143" s="74">
        <v>0</v>
      </c>
      <c r="Q143" s="92" t="s">
        <v>566</v>
      </c>
      <c r="R143" s="92">
        <v>20</v>
      </c>
      <c r="S143" s="92">
        <v>0</v>
      </c>
      <c r="U143" s="92" t="s">
        <v>1273</v>
      </c>
      <c r="V143" s="92">
        <v>20</v>
      </c>
      <c r="W143" s="92">
        <v>0</v>
      </c>
      <c r="Y143" s="90" t="s">
        <v>358</v>
      </c>
      <c r="Z143" s="90">
        <v>20</v>
      </c>
      <c r="AA143" s="90">
        <v>0</v>
      </c>
    </row>
    <row r="144" spans="1:27">
      <c r="A144" s="24" t="s">
        <v>896</v>
      </c>
      <c r="B144" s="25">
        <v>0</v>
      </c>
      <c r="C144" s="25">
        <v>0</v>
      </c>
      <c r="D144" s="25"/>
      <c r="E144" s="25" t="s">
        <v>1479</v>
      </c>
      <c r="F144" s="25">
        <v>20</v>
      </c>
      <c r="G144" s="25">
        <v>1</v>
      </c>
      <c r="H144" s="25"/>
      <c r="I144" s="95" t="s">
        <v>7177</v>
      </c>
      <c r="J144" s="95">
        <v>20</v>
      </c>
      <c r="K144" s="95">
        <v>0</v>
      </c>
      <c r="M144" s="74" t="s">
        <v>7177</v>
      </c>
      <c r="N144" s="74">
        <v>20</v>
      </c>
      <c r="O144" s="74">
        <v>0</v>
      </c>
      <c r="Q144" s="92" t="s">
        <v>6141</v>
      </c>
      <c r="R144" s="92">
        <v>20</v>
      </c>
      <c r="S144" s="92">
        <v>0</v>
      </c>
      <c r="U144" s="92" t="s">
        <v>6104</v>
      </c>
      <c r="V144" s="92">
        <v>20</v>
      </c>
      <c r="W144" s="92">
        <v>0</v>
      </c>
      <c r="Y144" s="90" t="s">
        <v>515</v>
      </c>
      <c r="Z144" s="90">
        <v>20</v>
      </c>
      <c r="AA144" s="90">
        <v>0</v>
      </c>
    </row>
    <row r="145" spans="1:27">
      <c r="A145" s="24" t="s">
        <v>840</v>
      </c>
      <c r="B145" s="25">
        <v>10</v>
      </c>
      <c r="C145" s="25">
        <v>0</v>
      </c>
      <c r="D145" s="25"/>
      <c r="E145" s="25" t="s">
        <v>785</v>
      </c>
      <c r="F145" s="25">
        <v>20</v>
      </c>
      <c r="G145" s="25">
        <v>1</v>
      </c>
      <c r="H145" s="25"/>
      <c r="I145" s="95" t="s">
        <v>1186</v>
      </c>
      <c r="J145" s="95">
        <v>20</v>
      </c>
      <c r="K145" s="95">
        <v>0</v>
      </c>
      <c r="M145" s="74" t="s">
        <v>1186</v>
      </c>
      <c r="N145" s="74">
        <v>20</v>
      </c>
      <c r="O145" s="74">
        <v>0</v>
      </c>
      <c r="Q145" s="92" t="s">
        <v>2594</v>
      </c>
      <c r="R145" s="92">
        <v>20</v>
      </c>
      <c r="S145" s="92">
        <v>0</v>
      </c>
      <c r="U145" s="92" t="s">
        <v>3618</v>
      </c>
      <c r="V145" s="92">
        <v>20</v>
      </c>
      <c r="W145" s="92">
        <v>0</v>
      </c>
      <c r="Y145" s="90" t="s">
        <v>2151</v>
      </c>
      <c r="Z145" s="90">
        <v>20</v>
      </c>
      <c r="AA145" s="90">
        <v>0</v>
      </c>
    </row>
    <row r="146" spans="1:27">
      <c r="A146" s="24" t="s">
        <v>5774</v>
      </c>
      <c r="B146" s="25">
        <v>40</v>
      </c>
      <c r="C146" s="25">
        <v>0</v>
      </c>
      <c r="D146" s="25"/>
      <c r="E146" s="25" t="s">
        <v>3416</v>
      </c>
      <c r="F146" s="25">
        <v>0</v>
      </c>
      <c r="G146" s="25">
        <v>1</v>
      </c>
      <c r="H146" s="25"/>
      <c r="I146" s="95" t="s">
        <v>1707</v>
      </c>
      <c r="J146" s="95">
        <v>20</v>
      </c>
      <c r="K146" s="95">
        <v>0</v>
      </c>
      <c r="M146" s="74" t="s">
        <v>1707</v>
      </c>
      <c r="N146" s="74">
        <v>20</v>
      </c>
      <c r="O146" s="74">
        <v>0</v>
      </c>
      <c r="Q146" s="92" t="s">
        <v>6256</v>
      </c>
      <c r="R146" s="92">
        <v>20</v>
      </c>
      <c r="S146" s="92">
        <v>0</v>
      </c>
      <c r="U146" s="92" t="s">
        <v>2432</v>
      </c>
      <c r="V146" s="92">
        <v>20</v>
      </c>
      <c r="W146" s="92">
        <v>0</v>
      </c>
      <c r="Y146" s="90" t="s">
        <v>2337</v>
      </c>
      <c r="Z146" s="90">
        <v>20</v>
      </c>
      <c r="AA146" s="90">
        <v>0</v>
      </c>
    </row>
    <row r="147" spans="1:27">
      <c r="A147" s="24" t="s">
        <v>1993</v>
      </c>
      <c r="B147" s="25">
        <v>0</v>
      </c>
      <c r="C147" s="25">
        <v>0</v>
      </c>
      <c r="D147" s="25"/>
      <c r="E147" s="25" t="s">
        <v>1645</v>
      </c>
      <c r="F147" s="25">
        <v>0</v>
      </c>
      <c r="G147" s="25">
        <v>1</v>
      </c>
      <c r="H147" s="25"/>
      <c r="I147" s="95" t="s">
        <v>2359</v>
      </c>
      <c r="J147" s="95">
        <v>20</v>
      </c>
      <c r="K147" s="95">
        <v>0</v>
      </c>
      <c r="M147" s="74" t="s">
        <v>2359</v>
      </c>
      <c r="N147" s="74">
        <v>20</v>
      </c>
      <c r="O147" s="74">
        <v>0</v>
      </c>
      <c r="Q147" s="92" t="s">
        <v>2512</v>
      </c>
      <c r="R147" s="92">
        <v>20</v>
      </c>
      <c r="S147" s="92">
        <v>0</v>
      </c>
      <c r="U147" s="92" t="s">
        <v>559</v>
      </c>
      <c r="V147" s="92">
        <v>20</v>
      </c>
      <c r="W147" s="92">
        <v>0</v>
      </c>
      <c r="Y147" s="90" t="s">
        <v>2352</v>
      </c>
      <c r="Z147" s="90">
        <v>20</v>
      </c>
      <c r="AA147" s="90">
        <v>0</v>
      </c>
    </row>
    <row r="148" spans="1:27">
      <c r="A148" s="24" t="s">
        <v>2493</v>
      </c>
      <c r="B148" s="25">
        <v>10</v>
      </c>
      <c r="C148" s="25">
        <v>0</v>
      </c>
      <c r="D148" s="25"/>
      <c r="E148" s="25" t="s">
        <v>94</v>
      </c>
      <c r="F148" s="25">
        <v>0</v>
      </c>
      <c r="G148" s="25">
        <v>1</v>
      </c>
      <c r="H148" s="25"/>
      <c r="I148" s="95" t="s">
        <v>6195</v>
      </c>
      <c r="J148" s="95">
        <v>20</v>
      </c>
      <c r="K148" s="95">
        <v>0</v>
      </c>
      <c r="M148" s="74" t="s">
        <v>566</v>
      </c>
      <c r="N148" s="74">
        <v>20</v>
      </c>
      <c r="O148" s="74">
        <v>0</v>
      </c>
      <c r="Q148" s="92" t="s">
        <v>2506</v>
      </c>
      <c r="R148" s="92">
        <v>20</v>
      </c>
      <c r="S148" s="92">
        <v>0</v>
      </c>
      <c r="U148" s="92" t="s">
        <v>2281</v>
      </c>
      <c r="V148" s="92">
        <v>20</v>
      </c>
      <c r="W148" s="92">
        <v>0</v>
      </c>
      <c r="Y148" s="90" t="s">
        <v>2716</v>
      </c>
      <c r="Z148" s="90">
        <v>20</v>
      </c>
      <c r="AA148" s="90">
        <v>0</v>
      </c>
    </row>
    <row r="149" spans="1:27">
      <c r="A149" s="24" t="s">
        <v>1830</v>
      </c>
      <c r="B149" s="25">
        <v>10</v>
      </c>
      <c r="C149" s="25">
        <v>0</v>
      </c>
      <c r="D149" s="25"/>
      <c r="E149" s="25" t="s">
        <v>2004</v>
      </c>
      <c r="F149" s="25">
        <v>0</v>
      </c>
      <c r="G149" s="25">
        <v>1</v>
      </c>
      <c r="H149" s="25"/>
      <c r="I149" s="95" t="s">
        <v>566</v>
      </c>
      <c r="J149" s="95">
        <v>20</v>
      </c>
      <c r="K149" s="95">
        <v>0</v>
      </c>
      <c r="M149" s="74" t="s">
        <v>6141</v>
      </c>
      <c r="N149" s="74">
        <v>20</v>
      </c>
      <c r="O149" s="74">
        <v>0</v>
      </c>
      <c r="Q149" s="92" t="s">
        <v>1273</v>
      </c>
      <c r="R149" s="92">
        <v>20</v>
      </c>
      <c r="S149" s="92">
        <v>0</v>
      </c>
      <c r="U149" s="92" t="s">
        <v>3184</v>
      </c>
      <c r="V149" s="92">
        <v>20</v>
      </c>
      <c r="W149" s="92">
        <v>0</v>
      </c>
      <c r="Y149" s="90" t="s">
        <v>2956</v>
      </c>
      <c r="Z149" s="90">
        <v>20</v>
      </c>
      <c r="AA149" s="90">
        <v>0</v>
      </c>
    </row>
    <row r="150" spans="1:27">
      <c r="A150" s="24" t="s">
        <v>544</v>
      </c>
      <c r="B150" s="25">
        <v>60</v>
      </c>
      <c r="C150" s="25">
        <v>1</v>
      </c>
      <c r="D150" s="25"/>
      <c r="E150" s="25" t="s">
        <v>5417</v>
      </c>
      <c r="F150" s="25">
        <v>0</v>
      </c>
      <c r="G150" s="25">
        <v>1</v>
      </c>
      <c r="H150" s="25"/>
      <c r="I150" s="95" t="s">
        <v>6141</v>
      </c>
      <c r="J150" s="95">
        <v>20</v>
      </c>
      <c r="K150" s="95">
        <v>0</v>
      </c>
      <c r="M150" s="74" t="s">
        <v>2594</v>
      </c>
      <c r="N150" s="74">
        <v>20</v>
      </c>
      <c r="O150" s="74">
        <v>0</v>
      </c>
      <c r="Q150" s="92" t="s">
        <v>6104</v>
      </c>
      <c r="R150" s="92">
        <v>20</v>
      </c>
      <c r="S150" s="92">
        <v>0</v>
      </c>
      <c r="U150" s="92" t="s">
        <v>847</v>
      </c>
      <c r="V150" s="92">
        <v>20</v>
      </c>
      <c r="W150" s="92">
        <v>0</v>
      </c>
      <c r="Y150" s="90" t="s">
        <v>1233</v>
      </c>
      <c r="Z150" s="90">
        <v>20</v>
      </c>
      <c r="AA150" s="90">
        <v>0</v>
      </c>
    </row>
    <row r="151" spans="1:27">
      <c r="A151" s="24" t="s">
        <v>3285</v>
      </c>
      <c r="B151" s="25">
        <v>0</v>
      </c>
      <c r="C151" s="25">
        <v>0</v>
      </c>
      <c r="D151" s="25"/>
      <c r="E151" s="25" t="s">
        <v>2120</v>
      </c>
      <c r="F151" s="25">
        <v>0</v>
      </c>
      <c r="G151" s="25">
        <v>1</v>
      </c>
      <c r="H151" s="25"/>
      <c r="I151" s="95" t="s">
        <v>2594</v>
      </c>
      <c r="J151" s="95">
        <v>20</v>
      </c>
      <c r="K151" s="95">
        <v>0</v>
      </c>
      <c r="M151" s="74" t="s">
        <v>6256</v>
      </c>
      <c r="N151" s="74">
        <v>20</v>
      </c>
      <c r="O151" s="74">
        <v>0</v>
      </c>
      <c r="Q151" s="92" t="s">
        <v>3618</v>
      </c>
      <c r="R151" s="92">
        <v>20</v>
      </c>
      <c r="S151" s="92">
        <v>0</v>
      </c>
      <c r="U151" s="92" t="s">
        <v>2266</v>
      </c>
      <c r="V151" s="92">
        <v>20</v>
      </c>
      <c r="W151" s="92">
        <v>0</v>
      </c>
      <c r="Y151" s="90" t="s">
        <v>2624</v>
      </c>
      <c r="Z151" s="90">
        <v>20</v>
      </c>
      <c r="AA151" s="90">
        <v>0</v>
      </c>
    </row>
    <row r="152" spans="1:27">
      <c r="A152" s="24" t="s">
        <v>2630</v>
      </c>
      <c r="B152" s="25">
        <v>10</v>
      </c>
      <c r="C152" s="25">
        <v>0</v>
      </c>
      <c r="D152" s="25"/>
      <c r="E152" s="25" t="s">
        <v>3496</v>
      </c>
      <c r="F152" s="25">
        <v>0</v>
      </c>
      <c r="G152" s="25">
        <v>1</v>
      </c>
      <c r="H152" s="25"/>
      <c r="I152" s="95" t="s">
        <v>6256</v>
      </c>
      <c r="J152" s="95">
        <v>20</v>
      </c>
      <c r="K152" s="95">
        <v>0</v>
      </c>
      <c r="M152" s="74" t="s">
        <v>6147</v>
      </c>
      <c r="N152" s="74">
        <v>20</v>
      </c>
      <c r="O152" s="74">
        <v>0</v>
      </c>
      <c r="Q152" s="92" t="s">
        <v>2432</v>
      </c>
      <c r="R152" s="92">
        <v>20</v>
      </c>
      <c r="S152" s="92">
        <v>0</v>
      </c>
      <c r="U152" s="92" t="s">
        <v>2318</v>
      </c>
      <c r="V152" s="92">
        <v>20</v>
      </c>
      <c r="W152" s="92">
        <v>0</v>
      </c>
      <c r="Y152" s="90" t="s">
        <v>2224</v>
      </c>
      <c r="Z152" s="90">
        <v>20</v>
      </c>
      <c r="AA152" s="90">
        <v>0</v>
      </c>
    </row>
    <row r="153" spans="1:27">
      <c r="A153" s="24" t="s">
        <v>2173</v>
      </c>
      <c r="B153" s="25">
        <v>10</v>
      </c>
      <c r="C153" s="25">
        <v>0</v>
      </c>
      <c r="D153" s="25"/>
      <c r="E153" s="25" t="s">
        <v>6214</v>
      </c>
      <c r="F153" s="25">
        <v>0</v>
      </c>
      <c r="G153" s="25">
        <v>1</v>
      </c>
      <c r="H153" s="25"/>
      <c r="I153" s="95" t="s">
        <v>6147</v>
      </c>
      <c r="J153" s="95">
        <v>20</v>
      </c>
      <c r="K153" s="95">
        <v>0</v>
      </c>
      <c r="M153" s="74" t="s">
        <v>6162</v>
      </c>
      <c r="N153" s="74">
        <v>20</v>
      </c>
      <c r="O153" s="74">
        <v>0</v>
      </c>
      <c r="Q153" s="92" t="s">
        <v>559</v>
      </c>
      <c r="R153" s="92">
        <v>20</v>
      </c>
      <c r="S153" s="92">
        <v>0</v>
      </c>
      <c r="U153" s="92" t="s">
        <v>2288</v>
      </c>
      <c r="V153" s="92">
        <v>20</v>
      </c>
      <c r="W153" s="92">
        <v>0</v>
      </c>
      <c r="Y153" s="90" t="s">
        <v>5634</v>
      </c>
      <c r="Z153" s="90">
        <v>20</v>
      </c>
      <c r="AA153" s="90">
        <v>0</v>
      </c>
    </row>
    <row r="154" spans="1:27">
      <c r="A154" s="24" t="s">
        <v>3835</v>
      </c>
      <c r="B154" s="25">
        <v>-10</v>
      </c>
      <c r="C154" s="25">
        <v>1</v>
      </c>
      <c r="D154" s="25"/>
      <c r="E154" s="25" t="s">
        <v>3274</v>
      </c>
      <c r="F154" s="25">
        <v>0</v>
      </c>
      <c r="G154" s="25">
        <v>1</v>
      </c>
      <c r="H154" s="25"/>
      <c r="I154" s="95" t="s">
        <v>6162</v>
      </c>
      <c r="J154" s="95">
        <v>20</v>
      </c>
      <c r="K154" s="95">
        <v>0</v>
      </c>
      <c r="M154" s="74" t="s">
        <v>2512</v>
      </c>
      <c r="N154" s="74">
        <v>20</v>
      </c>
      <c r="O154" s="74">
        <v>0</v>
      </c>
      <c r="Q154" s="92" t="s">
        <v>2281</v>
      </c>
      <c r="R154" s="92">
        <v>20</v>
      </c>
      <c r="S154" s="92">
        <v>0</v>
      </c>
      <c r="U154" s="92" t="s">
        <v>1479</v>
      </c>
      <c r="V154" s="92">
        <v>20</v>
      </c>
      <c r="W154" s="92">
        <v>1</v>
      </c>
      <c r="Y154" s="90" t="s">
        <v>2198</v>
      </c>
      <c r="Z154" s="90">
        <v>20</v>
      </c>
      <c r="AA154" s="90">
        <v>0</v>
      </c>
    </row>
    <row r="155" spans="1:27">
      <c r="A155" s="24" t="s">
        <v>337</v>
      </c>
      <c r="B155" s="25">
        <v>10</v>
      </c>
      <c r="C155" s="25">
        <v>2</v>
      </c>
      <c r="D155" s="25"/>
      <c r="E155" s="25" t="s">
        <v>5291</v>
      </c>
      <c r="F155" s="25">
        <v>10</v>
      </c>
      <c r="G155" s="25">
        <v>1</v>
      </c>
      <c r="H155" s="25"/>
      <c r="I155" s="95" t="s">
        <v>2512</v>
      </c>
      <c r="J155" s="95">
        <v>20</v>
      </c>
      <c r="K155" s="95">
        <v>0</v>
      </c>
      <c r="M155" s="74" t="s">
        <v>2506</v>
      </c>
      <c r="N155" s="74">
        <v>20</v>
      </c>
      <c r="O155" s="74">
        <v>0</v>
      </c>
      <c r="Q155" s="92" t="s">
        <v>3184</v>
      </c>
      <c r="R155" s="92">
        <v>20</v>
      </c>
      <c r="S155" s="92">
        <v>0</v>
      </c>
      <c r="U155" s="92" t="s">
        <v>785</v>
      </c>
      <c r="V155" s="92">
        <v>20</v>
      </c>
      <c r="W155" s="92">
        <v>0</v>
      </c>
      <c r="Y155" s="90" t="s">
        <v>3046</v>
      </c>
      <c r="Z155" s="90">
        <v>20</v>
      </c>
      <c r="AA155" s="90">
        <v>0</v>
      </c>
    </row>
    <row r="156" spans="1:27">
      <c r="A156" s="24" t="s">
        <v>1798</v>
      </c>
      <c r="B156" s="25">
        <v>30</v>
      </c>
      <c r="C156" s="25">
        <v>0</v>
      </c>
      <c r="D156" s="25"/>
      <c r="E156" s="25" t="s">
        <v>53</v>
      </c>
      <c r="F156" s="25">
        <v>10</v>
      </c>
      <c r="G156" s="25">
        <v>1</v>
      </c>
      <c r="H156" s="25"/>
      <c r="I156" s="95" t="s">
        <v>2506</v>
      </c>
      <c r="J156" s="95">
        <v>20</v>
      </c>
      <c r="K156" s="95">
        <v>0</v>
      </c>
      <c r="M156" s="74" t="s">
        <v>1273</v>
      </c>
      <c r="N156" s="74">
        <v>20</v>
      </c>
      <c r="O156" s="74">
        <v>0</v>
      </c>
      <c r="Q156" s="92" t="s">
        <v>1519</v>
      </c>
      <c r="R156" s="92">
        <v>20</v>
      </c>
      <c r="S156" s="92">
        <v>0</v>
      </c>
      <c r="U156" s="92" t="s">
        <v>349</v>
      </c>
      <c r="V156" s="92">
        <v>20</v>
      </c>
      <c r="W156" s="92">
        <v>0</v>
      </c>
      <c r="Y156" s="90" t="s">
        <v>2219</v>
      </c>
      <c r="Z156" s="90">
        <v>20</v>
      </c>
      <c r="AA156" s="90">
        <v>0</v>
      </c>
    </row>
    <row r="157" spans="1:27">
      <c r="A157" s="24" t="s">
        <v>3894</v>
      </c>
      <c r="B157" s="25">
        <v>10</v>
      </c>
      <c r="C157" s="25">
        <v>0</v>
      </c>
      <c r="D157" s="25"/>
      <c r="E157" s="25" t="s">
        <v>3433</v>
      </c>
      <c r="F157" s="25">
        <v>0</v>
      </c>
      <c r="G157" s="25">
        <v>1</v>
      </c>
      <c r="H157" s="25"/>
      <c r="I157" s="95" t="s">
        <v>1273</v>
      </c>
      <c r="J157" s="95">
        <v>20</v>
      </c>
      <c r="K157" s="95">
        <v>0</v>
      </c>
      <c r="M157" s="74" t="s">
        <v>6104</v>
      </c>
      <c r="N157" s="74">
        <v>20</v>
      </c>
      <c r="O157" s="74">
        <v>0</v>
      </c>
      <c r="Q157" s="92" t="s">
        <v>2266</v>
      </c>
      <c r="R157" s="92">
        <v>20</v>
      </c>
      <c r="S157" s="92">
        <v>0</v>
      </c>
      <c r="U157" s="92" t="s">
        <v>2142</v>
      </c>
      <c r="V157" s="92">
        <v>20</v>
      </c>
      <c r="W157" s="92">
        <v>0</v>
      </c>
      <c r="Y157" s="90" t="s">
        <v>1262</v>
      </c>
      <c r="Z157" s="90">
        <v>20</v>
      </c>
      <c r="AA157" s="90">
        <v>0</v>
      </c>
    </row>
    <row r="158" spans="1:27">
      <c r="A158" s="24" t="s">
        <v>1658</v>
      </c>
      <c r="B158" s="25">
        <v>10</v>
      </c>
      <c r="C158" s="25">
        <v>0</v>
      </c>
      <c r="D158" s="25"/>
      <c r="E158" s="25" t="s">
        <v>1632</v>
      </c>
      <c r="F158" s="25">
        <v>0</v>
      </c>
      <c r="G158" s="25">
        <v>1</v>
      </c>
      <c r="H158" s="25"/>
      <c r="I158" s="95" t="s">
        <v>6104</v>
      </c>
      <c r="J158" s="95">
        <v>20</v>
      </c>
      <c r="K158" s="95">
        <v>0</v>
      </c>
      <c r="M158" s="74" t="s">
        <v>3618</v>
      </c>
      <c r="N158" s="74">
        <v>20</v>
      </c>
      <c r="O158" s="74">
        <v>0</v>
      </c>
      <c r="Q158" s="92" t="s">
        <v>2318</v>
      </c>
      <c r="R158" s="92">
        <v>20</v>
      </c>
      <c r="S158" s="92">
        <v>0</v>
      </c>
      <c r="U158" s="92" t="s">
        <v>358</v>
      </c>
      <c r="V158" s="92">
        <v>20</v>
      </c>
      <c r="W158" s="92">
        <v>0</v>
      </c>
      <c r="Y158" s="90" t="s">
        <v>1158</v>
      </c>
      <c r="Z158" s="90">
        <v>20</v>
      </c>
      <c r="AA158" s="90">
        <v>0</v>
      </c>
    </row>
    <row r="159" spans="1:27">
      <c r="A159" s="24" t="s">
        <v>1298</v>
      </c>
      <c r="B159" s="25">
        <v>0</v>
      </c>
      <c r="C159" s="25">
        <v>2</v>
      </c>
      <c r="D159" s="25"/>
      <c r="E159" s="25" t="s">
        <v>3505</v>
      </c>
      <c r="F159" s="25">
        <v>-10</v>
      </c>
      <c r="G159" s="25">
        <v>1</v>
      </c>
      <c r="H159" s="25"/>
      <c r="I159" s="95" t="s">
        <v>3618</v>
      </c>
      <c r="J159" s="95">
        <v>20</v>
      </c>
      <c r="K159" s="95">
        <v>0</v>
      </c>
      <c r="M159" s="74" t="s">
        <v>2432</v>
      </c>
      <c r="N159" s="74">
        <v>20</v>
      </c>
      <c r="O159" s="74">
        <v>0</v>
      </c>
      <c r="Q159" s="92" t="s">
        <v>2288</v>
      </c>
      <c r="R159" s="92">
        <v>20</v>
      </c>
      <c r="S159" s="92">
        <v>0</v>
      </c>
      <c r="U159" s="92" t="s">
        <v>435</v>
      </c>
      <c r="V159" s="92">
        <v>20</v>
      </c>
      <c r="W159" s="92">
        <v>1</v>
      </c>
      <c r="Y159" s="90" t="s">
        <v>1670</v>
      </c>
      <c r="Z159" s="90">
        <v>20</v>
      </c>
      <c r="AA159" s="90">
        <v>0</v>
      </c>
    </row>
    <row r="160" spans="1:27">
      <c r="A160" s="24" t="s">
        <v>1442</v>
      </c>
      <c r="B160" s="25">
        <v>10</v>
      </c>
      <c r="C160" s="25">
        <v>0</v>
      </c>
      <c r="D160" s="25"/>
      <c r="E160" s="25" t="s">
        <v>7241</v>
      </c>
      <c r="F160" s="25">
        <v>0</v>
      </c>
      <c r="G160" s="25">
        <v>1</v>
      </c>
      <c r="H160" s="25"/>
      <c r="I160" s="95" t="s">
        <v>2432</v>
      </c>
      <c r="J160" s="95">
        <v>20</v>
      </c>
      <c r="K160" s="95">
        <v>0</v>
      </c>
      <c r="M160" s="74" t="s">
        <v>6584</v>
      </c>
      <c r="N160" s="74">
        <v>20</v>
      </c>
      <c r="O160" s="74">
        <v>0</v>
      </c>
      <c r="Q160" s="92" t="s">
        <v>1479</v>
      </c>
      <c r="R160" s="92">
        <v>20</v>
      </c>
      <c r="S160" s="92">
        <v>1</v>
      </c>
      <c r="U160" s="92" t="s">
        <v>515</v>
      </c>
      <c r="V160" s="92">
        <v>20</v>
      </c>
      <c r="W160" s="92">
        <v>0</v>
      </c>
      <c r="Y160" s="90" t="s">
        <v>2242</v>
      </c>
      <c r="Z160" s="90">
        <v>20</v>
      </c>
      <c r="AA160" s="90">
        <v>0</v>
      </c>
    </row>
    <row r="161" spans="1:27">
      <c r="A161" s="24" t="s">
        <v>3385</v>
      </c>
      <c r="B161" s="25">
        <v>0</v>
      </c>
      <c r="C161" s="25">
        <v>2</v>
      </c>
      <c r="D161" s="25"/>
      <c r="E161" s="25" t="s">
        <v>3537</v>
      </c>
      <c r="F161" s="25">
        <v>0</v>
      </c>
      <c r="G161" s="25">
        <v>1</v>
      </c>
      <c r="H161" s="25"/>
      <c r="I161" s="95" t="s">
        <v>6584</v>
      </c>
      <c r="J161" s="95">
        <v>20</v>
      </c>
      <c r="K161" s="95">
        <v>0</v>
      </c>
      <c r="M161" s="74" t="s">
        <v>559</v>
      </c>
      <c r="N161" s="74">
        <v>20</v>
      </c>
      <c r="O161" s="74">
        <v>0</v>
      </c>
      <c r="Q161" s="92" t="s">
        <v>785</v>
      </c>
      <c r="R161" s="92">
        <v>20</v>
      </c>
      <c r="S161" s="92">
        <v>0</v>
      </c>
      <c r="U161" s="92" t="s">
        <v>2151</v>
      </c>
      <c r="V161" s="92">
        <v>20</v>
      </c>
      <c r="W161" s="92">
        <v>0</v>
      </c>
      <c r="Y161" s="90" t="s">
        <v>156</v>
      </c>
      <c r="Z161" s="90">
        <v>20</v>
      </c>
      <c r="AA161" s="90">
        <v>0</v>
      </c>
    </row>
    <row r="162" spans="1:27">
      <c r="A162" s="24" t="s">
        <v>822</v>
      </c>
      <c r="B162" s="25">
        <v>10</v>
      </c>
      <c r="C162" s="25">
        <v>0</v>
      </c>
      <c r="D162" s="25"/>
      <c r="E162" s="25" t="s">
        <v>435</v>
      </c>
      <c r="F162" s="25">
        <v>20</v>
      </c>
      <c r="G162" s="25">
        <v>1</v>
      </c>
      <c r="H162" s="25"/>
      <c r="I162" s="95" t="s">
        <v>559</v>
      </c>
      <c r="J162" s="95">
        <v>20</v>
      </c>
      <c r="K162" s="95">
        <v>0</v>
      </c>
      <c r="M162" s="74" t="s">
        <v>2281</v>
      </c>
      <c r="N162" s="74">
        <v>20</v>
      </c>
      <c r="O162" s="74">
        <v>0</v>
      </c>
      <c r="Q162" s="92" t="s">
        <v>349</v>
      </c>
      <c r="R162" s="92">
        <v>20</v>
      </c>
      <c r="S162" s="92">
        <v>0</v>
      </c>
      <c r="U162" s="92" t="s">
        <v>2159</v>
      </c>
      <c r="V162" s="92">
        <v>20</v>
      </c>
      <c r="W162" s="92">
        <v>1</v>
      </c>
      <c r="Y162" s="90" t="s">
        <v>2540</v>
      </c>
      <c r="Z162" s="90">
        <v>20</v>
      </c>
      <c r="AA162" s="90">
        <v>0</v>
      </c>
    </row>
    <row r="163" spans="1:27">
      <c r="A163" s="24" t="s">
        <v>777</v>
      </c>
      <c r="B163" s="25">
        <v>0</v>
      </c>
      <c r="C163" s="25">
        <v>1</v>
      </c>
      <c r="D163" s="25"/>
      <c r="E163" s="25" t="s">
        <v>1250</v>
      </c>
      <c r="F163" s="25">
        <v>0</v>
      </c>
      <c r="G163" s="25">
        <v>1</v>
      </c>
      <c r="H163" s="25"/>
      <c r="I163" s="95" t="s">
        <v>7396</v>
      </c>
      <c r="J163" s="95">
        <v>20</v>
      </c>
      <c r="K163" s="95">
        <v>0</v>
      </c>
      <c r="M163" s="74" t="s">
        <v>3184</v>
      </c>
      <c r="N163" s="74">
        <v>20</v>
      </c>
      <c r="O163" s="74">
        <v>0</v>
      </c>
      <c r="Q163" s="92" t="s">
        <v>2142</v>
      </c>
      <c r="R163" s="92">
        <v>20</v>
      </c>
      <c r="S163" s="92">
        <v>0</v>
      </c>
      <c r="U163" s="92" t="s">
        <v>2337</v>
      </c>
      <c r="V163" s="92">
        <v>20</v>
      </c>
      <c r="W163" s="92">
        <v>0</v>
      </c>
      <c r="Y163" s="90" t="s">
        <v>337</v>
      </c>
      <c r="Z163" s="90">
        <v>10</v>
      </c>
      <c r="AA163" s="90">
        <v>2</v>
      </c>
    </row>
    <row r="164" spans="1:27">
      <c r="A164" s="24" t="s">
        <v>5570</v>
      </c>
      <c r="B164" s="25">
        <v>20</v>
      </c>
      <c r="C164" s="25">
        <v>0</v>
      </c>
      <c r="D164" s="25"/>
      <c r="E164" s="25" t="s">
        <v>307</v>
      </c>
      <c r="F164" s="25">
        <v>10</v>
      </c>
      <c r="G164" s="25">
        <v>1</v>
      </c>
      <c r="H164" s="25"/>
      <c r="I164" s="95" t="s">
        <v>3184</v>
      </c>
      <c r="J164" s="95">
        <v>20</v>
      </c>
      <c r="K164" s="95">
        <v>0</v>
      </c>
      <c r="M164" s="74" t="s">
        <v>847</v>
      </c>
      <c r="N164" s="74">
        <v>20</v>
      </c>
      <c r="O164" s="74">
        <v>0</v>
      </c>
      <c r="Q164" s="92" t="s">
        <v>358</v>
      </c>
      <c r="R164" s="92">
        <v>20</v>
      </c>
      <c r="S164" s="92">
        <v>0</v>
      </c>
      <c r="U164" s="92" t="s">
        <v>1333</v>
      </c>
      <c r="V164" s="92">
        <v>20</v>
      </c>
      <c r="W164" s="92">
        <v>1</v>
      </c>
      <c r="Y164" s="90" t="s">
        <v>2721</v>
      </c>
      <c r="Z164" s="90">
        <v>10</v>
      </c>
      <c r="AA164" s="90">
        <v>2</v>
      </c>
    </row>
    <row r="165" spans="1:27">
      <c r="A165" s="24" t="s">
        <v>3544</v>
      </c>
      <c r="B165" s="25">
        <v>0</v>
      </c>
      <c r="C165" s="25">
        <v>1</v>
      </c>
      <c r="D165" s="25"/>
      <c r="E165" s="25" t="s">
        <v>2056</v>
      </c>
      <c r="F165" s="25">
        <v>0</v>
      </c>
      <c r="G165" s="25">
        <v>1</v>
      </c>
      <c r="H165" s="25"/>
      <c r="I165" s="95" t="s">
        <v>847</v>
      </c>
      <c r="J165" s="95">
        <v>20</v>
      </c>
      <c r="K165" s="95">
        <v>0</v>
      </c>
      <c r="M165" s="74" t="s">
        <v>2266</v>
      </c>
      <c r="N165" s="74">
        <v>20</v>
      </c>
      <c r="O165" s="74">
        <v>0</v>
      </c>
      <c r="Q165" s="92" t="s">
        <v>435</v>
      </c>
      <c r="R165" s="92">
        <v>20</v>
      </c>
      <c r="S165" s="92">
        <v>1</v>
      </c>
      <c r="U165" s="92" t="s">
        <v>2352</v>
      </c>
      <c r="V165" s="92">
        <v>20</v>
      </c>
      <c r="W165" s="92">
        <v>0</v>
      </c>
      <c r="Y165" s="90" t="s">
        <v>259</v>
      </c>
      <c r="Z165" s="90">
        <v>10</v>
      </c>
      <c r="AA165" s="90">
        <v>2</v>
      </c>
    </row>
    <row r="166" spans="1:27">
      <c r="A166" s="24" t="s">
        <v>530</v>
      </c>
      <c r="B166" s="25">
        <v>80</v>
      </c>
      <c r="C166" s="25">
        <v>2</v>
      </c>
      <c r="D166" s="25"/>
      <c r="E166" s="25" t="s">
        <v>5023</v>
      </c>
      <c r="F166" s="25">
        <v>0</v>
      </c>
      <c r="G166" s="25">
        <v>1</v>
      </c>
      <c r="H166" s="25"/>
      <c r="I166" s="95" t="s">
        <v>2266</v>
      </c>
      <c r="J166" s="95">
        <v>20</v>
      </c>
      <c r="K166" s="95">
        <v>0</v>
      </c>
      <c r="M166" s="74" t="s">
        <v>2318</v>
      </c>
      <c r="N166" s="74">
        <v>20</v>
      </c>
      <c r="O166" s="74">
        <v>0</v>
      </c>
      <c r="Q166" s="92" t="s">
        <v>515</v>
      </c>
      <c r="R166" s="92">
        <v>20</v>
      </c>
      <c r="S166" s="92">
        <v>0</v>
      </c>
      <c r="U166" s="92" t="s">
        <v>2716</v>
      </c>
      <c r="V166" s="92">
        <v>20</v>
      </c>
      <c r="W166" s="92">
        <v>0</v>
      </c>
      <c r="Y166" s="90" t="s">
        <v>1471</v>
      </c>
      <c r="Z166" s="90">
        <v>10</v>
      </c>
      <c r="AA166" s="90">
        <v>2</v>
      </c>
    </row>
    <row r="167" spans="1:27">
      <c r="A167" s="24" t="s">
        <v>3568</v>
      </c>
      <c r="B167" s="25">
        <v>0</v>
      </c>
      <c r="C167" s="25">
        <v>1</v>
      </c>
      <c r="D167" s="25"/>
      <c r="E167" s="25" t="s">
        <v>3561</v>
      </c>
      <c r="F167" s="25">
        <v>0</v>
      </c>
      <c r="G167" s="25">
        <v>1</v>
      </c>
      <c r="H167" s="25"/>
      <c r="I167" s="95" t="s">
        <v>2318</v>
      </c>
      <c r="J167" s="95">
        <v>20</v>
      </c>
      <c r="K167" s="95">
        <v>0</v>
      </c>
      <c r="M167" s="74" t="s">
        <v>2288</v>
      </c>
      <c r="N167" s="74">
        <v>20</v>
      </c>
      <c r="O167" s="74">
        <v>0</v>
      </c>
      <c r="Q167" s="92" t="s">
        <v>2151</v>
      </c>
      <c r="R167" s="92">
        <v>20</v>
      </c>
      <c r="S167" s="92">
        <v>0</v>
      </c>
      <c r="U167" s="92" t="s">
        <v>2570</v>
      </c>
      <c r="V167" s="92">
        <v>20</v>
      </c>
      <c r="W167" s="92">
        <v>0</v>
      </c>
      <c r="Y167" s="90" t="s">
        <v>1605</v>
      </c>
      <c r="Z167" s="90">
        <v>10</v>
      </c>
      <c r="AA167" s="90">
        <v>2</v>
      </c>
    </row>
    <row r="168" spans="1:27">
      <c r="A168" s="24" t="s">
        <v>3781</v>
      </c>
      <c r="B168" s="25">
        <v>10</v>
      </c>
      <c r="C168" s="25">
        <v>0</v>
      </c>
      <c r="D168" s="25"/>
      <c r="E168" s="25" t="s">
        <v>330</v>
      </c>
      <c r="F168" s="25">
        <v>10</v>
      </c>
      <c r="G168" s="25">
        <v>1</v>
      </c>
      <c r="H168" s="25"/>
      <c r="I168" s="95" t="s">
        <v>2288</v>
      </c>
      <c r="J168" s="95">
        <v>20</v>
      </c>
      <c r="K168" s="95">
        <v>0</v>
      </c>
      <c r="M168" s="74" t="s">
        <v>1479</v>
      </c>
      <c r="N168" s="74">
        <v>20</v>
      </c>
      <c r="O168" s="74">
        <v>1</v>
      </c>
      <c r="Q168" s="92" t="s">
        <v>2159</v>
      </c>
      <c r="R168" s="92">
        <v>20</v>
      </c>
      <c r="S168" s="92">
        <v>1</v>
      </c>
      <c r="U168" s="92" t="s">
        <v>2956</v>
      </c>
      <c r="V168" s="92">
        <v>20</v>
      </c>
      <c r="W168" s="92">
        <v>0</v>
      </c>
      <c r="Y168" s="90" t="s">
        <v>1150</v>
      </c>
      <c r="Z168" s="90">
        <v>10</v>
      </c>
      <c r="AA168" s="90">
        <v>1</v>
      </c>
    </row>
    <row r="169" spans="1:27">
      <c r="A169" s="24" t="s">
        <v>3026</v>
      </c>
      <c r="B169" s="25">
        <v>30</v>
      </c>
      <c r="C169" s="25">
        <v>0</v>
      </c>
      <c r="D169" s="25"/>
      <c r="E169" s="25" t="s">
        <v>2397</v>
      </c>
      <c r="F169" s="25">
        <v>10</v>
      </c>
      <c r="G169" s="25">
        <v>1</v>
      </c>
      <c r="H169" s="25"/>
      <c r="I169" s="95" t="s">
        <v>7397</v>
      </c>
      <c r="J169" s="95">
        <v>20</v>
      </c>
      <c r="K169" s="95">
        <v>1</v>
      </c>
      <c r="M169" s="74" t="s">
        <v>785</v>
      </c>
      <c r="N169" s="74">
        <v>20</v>
      </c>
      <c r="O169" s="74">
        <v>1</v>
      </c>
      <c r="Q169" s="92" t="s">
        <v>2337</v>
      </c>
      <c r="R169" s="92">
        <v>20</v>
      </c>
      <c r="S169" s="92">
        <v>0</v>
      </c>
      <c r="U169" s="92" t="s">
        <v>1233</v>
      </c>
      <c r="V169" s="92">
        <v>20</v>
      </c>
      <c r="W169" s="92">
        <v>0</v>
      </c>
      <c r="Y169" s="90" t="s">
        <v>3795</v>
      </c>
      <c r="Z169" s="90">
        <v>10</v>
      </c>
      <c r="AA169" s="90">
        <v>1</v>
      </c>
    </row>
    <row r="170" spans="1:27">
      <c r="A170" s="24" t="s">
        <v>421</v>
      </c>
      <c r="B170" s="25">
        <v>20</v>
      </c>
      <c r="C170" s="25">
        <v>0</v>
      </c>
      <c r="D170" s="25"/>
      <c r="E170" s="25" t="s">
        <v>3521</v>
      </c>
      <c r="F170" s="25">
        <v>0</v>
      </c>
      <c r="G170" s="25">
        <v>1</v>
      </c>
      <c r="H170" s="25"/>
      <c r="I170" s="95" t="s">
        <v>7398</v>
      </c>
      <c r="J170" s="95">
        <v>20</v>
      </c>
      <c r="K170" s="95">
        <v>1</v>
      </c>
      <c r="M170" s="74" t="s">
        <v>349</v>
      </c>
      <c r="N170" s="74">
        <v>20</v>
      </c>
      <c r="O170" s="74">
        <v>0</v>
      </c>
      <c r="Q170" s="92" t="s">
        <v>1333</v>
      </c>
      <c r="R170" s="92">
        <v>20</v>
      </c>
      <c r="S170" s="92">
        <v>1</v>
      </c>
      <c r="U170" s="92" t="s">
        <v>2624</v>
      </c>
      <c r="V170" s="92">
        <v>20</v>
      </c>
      <c r="W170" s="92">
        <v>0</v>
      </c>
      <c r="Y170" s="90" t="s">
        <v>892</v>
      </c>
      <c r="Z170" s="90">
        <v>10</v>
      </c>
      <c r="AA170" s="90">
        <v>1</v>
      </c>
    </row>
    <row r="171" spans="1:27">
      <c r="A171" s="24" t="s">
        <v>888</v>
      </c>
      <c r="B171" s="25">
        <v>10</v>
      </c>
      <c r="C171" s="25">
        <v>0</v>
      </c>
      <c r="D171" s="25"/>
      <c r="E171" s="25" t="s">
        <v>1354</v>
      </c>
      <c r="F171" s="25">
        <v>30</v>
      </c>
      <c r="G171" s="25">
        <v>1</v>
      </c>
      <c r="H171" s="25"/>
      <c r="I171" s="95" t="s">
        <v>7399</v>
      </c>
      <c r="J171" s="95">
        <v>20</v>
      </c>
      <c r="K171" s="95">
        <v>0</v>
      </c>
      <c r="M171" s="74" t="s">
        <v>2142</v>
      </c>
      <c r="N171" s="74">
        <v>20</v>
      </c>
      <c r="O171" s="74">
        <v>0</v>
      </c>
      <c r="Q171" s="92" t="s">
        <v>2352</v>
      </c>
      <c r="R171" s="92">
        <v>20</v>
      </c>
      <c r="S171" s="92">
        <v>0</v>
      </c>
      <c r="U171" s="92" t="s">
        <v>2224</v>
      </c>
      <c r="V171" s="92">
        <v>20</v>
      </c>
      <c r="W171" s="92">
        <v>0</v>
      </c>
      <c r="Y171" s="90" t="s">
        <v>2113</v>
      </c>
      <c r="Z171" s="90">
        <v>10</v>
      </c>
      <c r="AA171" s="90">
        <v>1</v>
      </c>
    </row>
    <row r="172" spans="1:27">
      <c r="A172" s="24" t="s">
        <v>1010</v>
      </c>
      <c r="B172" s="25">
        <v>40</v>
      </c>
      <c r="C172" s="25">
        <v>1</v>
      </c>
      <c r="D172" s="25"/>
      <c r="E172" s="25" t="s">
        <v>1333</v>
      </c>
      <c r="F172" s="25">
        <v>20</v>
      </c>
      <c r="G172" s="25">
        <v>1</v>
      </c>
      <c r="H172" s="25"/>
      <c r="I172" s="95" t="s">
        <v>7400</v>
      </c>
      <c r="J172" s="95">
        <v>20</v>
      </c>
      <c r="K172" s="95">
        <v>0</v>
      </c>
      <c r="M172" s="74" t="s">
        <v>358</v>
      </c>
      <c r="N172" s="74">
        <v>20</v>
      </c>
      <c r="O172" s="74">
        <v>0</v>
      </c>
      <c r="Q172" s="92" t="s">
        <v>2716</v>
      </c>
      <c r="R172" s="92">
        <v>20</v>
      </c>
      <c r="S172" s="92">
        <v>0</v>
      </c>
      <c r="U172" s="92" t="s">
        <v>5634</v>
      </c>
      <c r="V172" s="92">
        <v>20</v>
      </c>
      <c r="W172" s="92">
        <v>0</v>
      </c>
      <c r="Y172" s="90" t="s">
        <v>625</v>
      </c>
      <c r="Z172" s="90">
        <v>10</v>
      </c>
      <c r="AA172" s="90">
        <v>1</v>
      </c>
    </row>
    <row r="173" spans="1:27">
      <c r="A173" s="24" t="s">
        <v>3084</v>
      </c>
      <c r="B173" s="25">
        <v>10</v>
      </c>
      <c r="C173" s="25">
        <v>0</v>
      </c>
      <c r="D173" s="25"/>
      <c r="E173" s="25" t="s">
        <v>1376</v>
      </c>
      <c r="F173" s="25">
        <v>10</v>
      </c>
      <c r="G173" s="25">
        <v>1</v>
      </c>
      <c r="H173" s="25"/>
      <c r="I173" s="95" t="s">
        <v>7401</v>
      </c>
      <c r="J173" s="95">
        <v>20</v>
      </c>
      <c r="K173" s="95">
        <v>0</v>
      </c>
      <c r="M173" s="74" t="s">
        <v>435</v>
      </c>
      <c r="N173" s="74">
        <v>20</v>
      </c>
      <c r="O173" s="74">
        <v>1</v>
      </c>
      <c r="Q173" s="92" t="s">
        <v>2570</v>
      </c>
      <c r="R173" s="92">
        <v>20</v>
      </c>
      <c r="S173" s="92">
        <v>0</v>
      </c>
      <c r="U173" s="92" t="s">
        <v>2198</v>
      </c>
      <c r="V173" s="92">
        <v>20</v>
      </c>
      <c r="W173" s="92">
        <v>0</v>
      </c>
      <c r="Y173" s="90" t="s">
        <v>3408</v>
      </c>
      <c r="Z173" s="90">
        <v>10</v>
      </c>
      <c r="AA173" s="90">
        <v>1</v>
      </c>
    </row>
    <row r="174" spans="1:27">
      <c r="A174" s="24" t="s">
        <v>1043</v>
      </c>
      <c r="B174" s="25">
        <v>30</v>
      </c>
      <c r="C174" s="25">
        <v>0</v>
      </c>
      <c r="D174" s="25"/>
      <c r="E174" s="25" t="s">
        <v>5442</v>
      </c>
      <c r="F174" s="25">
        <v>0</v>
      </c>
      <c r="G174" s="25">
        <v>1</v>
      </c>
      <c r="H174" s="25"/>
      <c r="I174" s="95" t="s">
        <v>7402</v>
      </c>
      <c r="J174" s="95">
        <v>20</v>
      </c>
      <c r="K174" s="95">
        <v>1</v>
      </c>
      <c r="M174" s="74" t="s">
        <v>515</v>
      </c>
      <c r="N174" s="74">
        <v>20</v>
      </c>
      <c r="O174" s="74">
        <v>0</v>
      </c>
      <c r="Q174" s="92" t="s">
        <v>2956</v>
      </c>
      <c r="R174" s="92">
        <v>20</v>
      </c>
      <c r="S174" s="92">
        <v>0</v>
      </c>
      <c r="U174" s="92" t="s">
        <v>3046</v>
      </c>
      <c r="V174" s="92">
        <v>20</v>
      </c>
      <c r="W174" s="92">
        <v>0</v>
      </c>
      <c r="Y174" s="90" t="s">
        <v>2965</v>
      </c>
      <c r="Z174" s="90">
        <v>10</v>
      </c>
      <c r="AA174" s="90">
        <v>1</v>
      </c>
    </row>
    <row r="175" spans="1:27">
      <c r="A175" s="24" t="s">
        <v>2250</v>
      </c>
      <c r="B175" s="25">
        <v>20</v>
      </c>
      <c r="C175" s="25">
        <v>2</v>
      </c>
      <c r="D175" s="25"/>
      <c r="E175" s="25" t="s">
        <v>1738</v>
      </c>
      <c r="F175" s="25">
        <v>10</v>
      </c>
      <c r="G175" s="25">
        <v>1</v>
      </c>
      <c r="H175" s="25"/>
      <c r="I175" s="95" t="s">
        <v>7403</v>
      </c>
      <c r="J175" s="95">
        <v>20</v>
      </c>
      <c r="K175" s="95">
        <v>0</v>
      </c>
      <c r="M175" s="74" t="s">
        <v>2159</v>
      </c>
      <c r="N175" s="74">
        <v>20</v>
      </c>
      <c r="O175" s="74">
        <v>2</v>
      </c>
      <c r="Q175" s="92" t="s">
        <v>1233</v>
      </c>
      <c r="R175" s="92">
        <v>20</v>
      </c>
      <c r="S175" s="92">
        <v>0</v>
      </c>
      <c r="U175" s="92" t="s">
        <v>537</v>
      </c>
      <c r="V175" s="92">
        <v>20</v>
      </c>
      <c r="W175" s="92">
        <v>0</v>
      </c>
      <c r="Y175" s="90" t="s">
        <v>2296</v>
      </c>
      <c r="Z175" s="90">
        <v>10</v>
      </c>
      <c r="AA175" s="90">
        <v>1</v>
      </c>
    </row>
    <row r="176" spans="1:27">
      <c r="A176" s="24" t="s">
        <v>509</v>
      </c>
      <c r="B176" s="25">
        <v>20</v>
      </c>
      <c r="C176" s="25">
        <v>1</v>
      </c>
      <c r="D176" s="25"/>
      <c r="E176" s="25" t="s">
        <v>2030</v>
      </c>
      <c r="F176" s="25">
        <v>10</v>
      </c>
      <c r="G176" s="25">
        <v>1</v>
      </c>
      <c r="H176" s="25"/>
      <c r="I176" s="95" t="s">
        <v>7404</v>
      </c>
      <c r="J176" s="95">
        <v>20</v>
      </c>
      <c r="K176" s="95">
        <v>2</v>
      </c>
      <c r="M176" s="74" t="s">
        <v>2337</v>
      </c>
      <c r="N176" s="74">
        <v>20</v>
      </c>
      <c r="O176" s="74">
        <v>0</v>
      </c>
      <c r="Q176" s="92" t="s">
        <v>2624</v>
      </c>
      <c r="R176" s="92">
        <v>20</v>
      </c>
      <c r="S176" s="92">
        <v>0</v>
      </c>
      <c r="U176" s="92" t="s">
        <v>1158</v>
      </c>
      <c r="V176" s="92">
        <v>20</v>
      </c>
      <c r="W176" s="92">
        <v>0</v>
      </c>
      <c r="Y176" s="90" t="s">
        <v>2387</v>
      </c>
      <c r="Z176" s="90">
        <v>10</v>
      </c>
      <c r="AA176" s="90">
        <v>1</v>
      </c>
    </row>
    <row r="177" spans="1:27">
      <c r="A177" s="24" t="s">
        <v>2426</v>
      </c>
      <c r="B177" s="25">
        <v>10</v>
      </c>
      <c r="C177" s="25">
        <v>0</v>
      </c>
      <c r="D177" s="25"/>
      <c r="E177" s="25" t="s">
        <v>3842</v>
      </c>
      <c r="F177" s="25">
        <v>0</v>
      </c>
      <c r="G177" s="25">
        <v>1</v>
      </c>
      <c r="H177" s="25"/>
      <c r="I177" s="95" t="s">
        <v>7405</v>
      </c>
      <c r="J177" s="95">
        <v>20</v>
      </c>
      <c r="K177" s="95">
        <v>0</v>
      </c>
      <c r="M177" s="74" t="s">
        <v>1333</v>
      </c>
      <c r="N177" s="74">
        <v>20</v>
      </c>
      <c r="O177" s="74">
        <v>1</v>
      </c>
      <c r="Q177" s="92" t="s">
        <v>2224</v>
      </c>
      <c r="R177" s="92">
        <v>20</v>
      </c>
      <c r="S177" s="92">
        <v>0</v>
      </c>
      <c r="U177" s="92" t="s">
        <v>3612</v>
      </c>
      <c r="V177" s="92">
        <v>20</v>
      </c>
      <c r="W177" s="92">
        <v>0</v>
      </c>
      <c r="Y177" s="90" t="s">
        <v>3034</v>
      </c>
      <c r="Z177" s="90">
        <v>10</v>
      </c>
      <c r="AA177" s="90">
        <v>1</v>
      </c>
    </row>
    <row r="178" spans="1:27">
      <c r="A178" s="24" t="s">
        <v>1064</v>
      </c>
      <c r="B178" s="25">
        <v>0</v>
      </c>
      <c r="C178" s="25">
        <v>2</v>
      </c>
      <c r="D178" s="25"/>
      <c r="E178" s="25" t="s">
        <v>1113</v>
      </c>
      <c r="F178" s="25">
        <v>0</v>
      </c>
      <c r="G178" s="25">
        <v>1</v>
      </c>
      <c r="H178" s="25"/>
      <c r="I178" s="95" t="s">
        <v>7406</v>
      </c>
      <c r="J178" s="95">
        <v>20</v>
      </c>
      <c r="K178" s="95">
        <v>1</v>
      </c>
      <c r="M178" s="74" t="s">
        <v>2352</v>
      </c>
      <c r="N178" s="74">
        <v>20</v>
      </c>
      <c r="O178" s="74">
        <v>0</v>
      </c>
      <c r="Q178" s="92" t="s">
        <v>5634</v>
      </c>
      <c r="R178" s="92">
        <v>20</v>
      </c>
      <c r="S178" s="92">
        <v>0</v>
      </c>
      <c r="U178" s="92" t="s">
        <v>2242</v>
      </c>
      <c r="V178" s="92">
        <v>20</v>
      </c>
      <c r="W178" s="92">
        <v>0</v>
      </c>
      <c r="Y178" s="90" t="s">
        <v>1881</v>
      </c>
      <c r="Z178" s="90">
        <v>10</v>
      </c>
      <c r="AA178" s="90">
        <v>1</v>
      </c>
    </row>
    <row r="179" spans="1:27">
      <c r="A179" s="24" t="s">
        <v>428</v>
      </c>
      <c r="B179" s="25">
        <v>70</v>
      </c>
      <c r="C179" s="25">
        <v>0</v>
      </c>
      <c r="D179" s="25"/>
      <c r="E179" s="25" t="s">
        <v>1638</v>
      </c>
      <c r="F179" s="25">
        <v>0</v>
      </c>
      <c r="G179" s="25">
        <v>1</v>
      </c>
      <c r="H179" s="25"/>
      <c r="I179" s="95" t="s">
        <v>7407</v>
      </c>
      <c r="J179" s="95">
        <v>20</v>
      </c>
      <c r="K179" s="95">
        <v>0</v>
      </c>
      <c r="M179" s="74" t="s">
        <v>79</v>
      </c>
      <c r="N179" s="74">
        <v>20</v>
      </c>
      <c r="O179" s="74">
        <v>0</v>
      </c>
      <c r="Q179" s="92" t="s">
        <v>2198</v>
      </c>
      <c r="R179" s="92">
        <v>20</v>
      </c>
      <c r="S179" s="92">
        <v>0</v>
      </c>
      <c r="U179" s="92" t="s">
        <v>211</v>
      </c>
      <c r="V179" s="92">
        <v>20</v>
      </c>
      <c r="W179" s="92">
        <v>0</v>
      </c>
      <c r="Y179" s="90" t="s">
        <v>1585</v>
      </c>
      <c r="Z179" s="90">
        <v>10</v>
      </c>
      <c r="AA179" s="90">
        <v>1</v>
      </c>
    </row>
    <row r="180" spans="1:27">
      <c r="A180" s="24" t="s">
        <v>314</v>
      </c>
      <c r="B180" s="25">
        <v>0</v>
      </c>
      <c r="C180" s="25">
        <v>1</v>
      </c>
      <c r="D180" s="25"/>
      <c r="E180" s="25" t="s">
        <v>6930</v>
      </c>
      <c r="F180" s="25">
        <v>0</v>
      </c>
      <c r="G180" s="25">
        <v>1</v>
      </c>
      <c r="H180" s="25"/>
      <c r="I180" s="95" t="s">
        <v>7408</v>
      </c>
      <c r="J180" s="95">
        <v>20</v>
      </c>
      <c r="K180" s="95">
        <v>0</v>
      </c>
      <c r="M180" s="74" t="s">
        <v>2716</v>
      </c>
      <c r="N180" s="74">
        <v>20</v>
      </c>
      <c r="O180" s="74">
        <v>0</v>
      </c>
      <c r="Q180" s="92" t="s">
        <v>3046</v>
      </c>
      <c r="R180" s="92">
        <v>20</v>
      </c>
      <c r="S180" s="92">
        <v>0</v>
      </c>
      <c r="U180" s="92" t="s">
        <v>5556</v>
      </c>
      <c r="V180" s="92">
        <v>20</v>
      </c>
      <c r="W180" s="92">
        <v>0</v>
      </c>
      <c r="Y180" s="90" t="s">
        <v>575</v>
      </c>
      <c r="Z180" s="90">
        <v>10</v>
      </c>
      <c r="AA180" s="90">
        <v>1</v>
      </c>
    </row>
    <row r="181" spans="1:27">
      <c r="A181" s="24" t="s">
        <v>2484</v>
      </c>
      <c r="B181" s="25">
        <v>10</v>
      </c>
      <c r="C181" s="25">
        <v>1</v>
      </c>
      <c r="D181" s="25"/>
      <c r="E181" s="25" t="s">
        <v>5556</v>
      </c>
      <c r="F181" s="25">
        <v>20</v>
      </c>
      <c r="G181" s="25">
        <v>1</v>
      </c>
      <c r="H181" s="25"/>
      <c r="I181" s="95" t="s">
        <v>7409</v>
      </c>
      <c r="J181" s="95">
        <v>20</v>
      </c>
      <c r="K181" s="95">
        <v>0</v>
      </c>
      <c r="M181" s="74" t="s">
        <v>2956</v>
      </c>
      <c r="N181" s="74">
        <v>20</v>
      </c>
      <c r="O181" s="74">
        <v>0</v>
      </c>
      <c r="Q181" s="92" t="s">
        <v>1262</v>
      </c>
      <c r="R181" s="92">
        <v>20</v>
      </c>
      <c r="S181" s="92">
        <v>0</v>
      </c>
      <c r="U181" s="92" t="s">
        <v>156</v>
      </c>
      <c r="V181" s="92">
        <v>20</v>
      </c>
      <c r="W181" s="92">
        <v>0</v>
      </c>
      <c r="Y181" s="90" t="s">
        <v>833</v>
      </c>
      <c r="Z181" s="90">
        <v>10</v>
      </c>
      <c r="AA181" s="90">
        <v>1</v>
      </c>
    </row>
    <row r="182" spans="1:27">
      <c r="A182" s="24" t="s">
        <v>3634</v>
      </c>
      <c r="B182" s="25">
        <v>10</v>
      </c>
      <c r="C182" s="25">
        <v>0</v>
      </c>
      <c r="D182" s="25"/>
      <c r="E182" s="25" t="s">
        <v>1499</v>
      </c>
      <c r="F182" s="25">
        <v>10</v>
      </c>
      <c r="G182" s="25">
        <v>1</v>
      </c>
      <c r="H182" s="25"/>
      <c r="I182" s="95" t="s">
        <v>7410</v>
      </c>
      <c r="J182" s="95">
        <v>20</v>
      </c>
      <c r="K182" s="95">
        <v>0</v>
      </c>
      <c r="M182" s="74" t="s">
        <v>1233</v>
      </c>
      <c r="N182" s="74">
        <v>20</v>
      </c>
      <c r="O182" s="74">
        <v>0</v>
      </c>
      <c r="Q182" s="92" t="s">
        <v>1158</v>
      </c>
      <c r="R182" s="92">
        <v>20</v>
      </c>
      <c r="S182" s="92">
        <v>0</v>
      </c>
      <c r="U182" s="92" t="s">
        <v>2044</v>
      </c>
      <c r="V182" s="92">
        <v>20</v>
      </c>
      <c r="W182" s="92">
        <v>1</v>
      </c>
      <c r="Y182" s="90" t="s">
        <v>1618</v>
      </c>
      <c r="Z182" s="90">
        <v>10</v>
      </c>
      <c r="AA182" s="90">
        <v>1</v>
      </c>
    </row>
    <row r="183" spans="1:27">
      <c r="A183" s="24" t="s">
        <v>3268</v>
      </c>
      <c r="B183" s="25">
        <v>0</v>
      </c>
      <c r="C183" s="25">
        <v>0</v>
      </c>
      <c r="D183" s="25"/>
      <c r="E183" s="25" t="s">
        <v>5400</v>
      </c>
      <c r="F183" s="25">
        <v>0</v>
      </c>
      <c r="G183" s="25">
        <v>1</v>
      </c>
      <c r="H183" s="25"/>
      <c r="I183" s="95" t="s">
        <v>7411</v>
      </c>
      <c r="J183" s="95">
        <v>20</v>
      </c>
      <c r="K183" s="95">
        <v>0</v>
      </c>
      <c r="M183" s="74" t="s">
        <v>2624</v>
      </c>
      <c r="N183" s="74">
        <v>20</v>
      </c>
      <c r="O183" s="74">
        <v>0</v>
      </c>
      <c r="Q183" s="92" t="s">
        <v>3612</v>
      </c>
      <c r="R183" s="92">
        <v>20</v>
      </c>
      <c r="S183" s="92">
        <v>0</v>
      </c>
      <c r="U183" s="92" t="s">
        <v>913</v>
      </c>
      <c r="V183" s="92">
        <v>20</v>
      </c>
      <c r="W183" s="92">
        <v>1</v>
      </c>
      <c r="Y183" s="90" t="s">
        <v>2829</v>
      </c>
      <c r="Z183" s="90">
        <v>10</v>
      </c>
      <c r="AA183" s="90">
        <v>1</v>
      </c>
    </row>
    <row r="184" spans="1:27">
      <c r="A184" s="24" t="s">
        <v>955</v>
      </c>
      <c r="B184" s="25">
        <v>40</v>
      </c>
      <c r="C184" s="25">
        <v>0</v>
      </c>
      <c r="D184" s="25"/>
      <c r="E184" s="25" t="s">
        <v>1625</v>
      </c>
      <c r="F184" s="25">
        <v>0</v>
      </c>
      <c r="G184" s="25">
        <v>1</v>
      </c>
      <c r="H184" s="25"/>
      <c r="I184" s="95" t="s">
        <v>7412</v>
      </c>
      <c r="J184" s="95">
        <v>20</v>
      </c>
      <c r="K184" s="95">
        <v>0</v>
      </c>
      <c r="M184" s="74" t="s">
        <v>2224</v>
      </c>
      <c r="N184" s="74">
        <v>20</v>
      </c>
      <c r="O184" s="74">
        <v>0</v>
      </c>
      <c r="Q184" s="92" t="s">
        <v>2242</v>
      </c>
      <c r="R184" s="92">
        <v>20</v>
      </c>
      <c r="S184" s="92">
        <v>0</v>
      </c>
      <c r="U184" s="92" t="s">
        <v>5531</v>
      </c>
      <c r="V184" s="92">
        <v>20</v>
      </c>
      <c r="W184" s="92">
        <v>0</v>
      </c>
      <c r="Y184" s="90" t="s">
        <v>2084</v>
      </c>
      <c r="Z184" s="90">
        <v>10</v>
      </c>
      <c r="AA184" s="90">
        <v>1</v>
      </c>
    </row>
    <row r="185" spans="1:27">
      <c r="A185" s="24" t="s">
        <v>2439</v>
      </c>
      <c r="B185" s="25">
        <v>10</v>
      </c>
      <c r="C185" s="25">
        <v>0</v>
      </c>
      <c r="D185" s="25"/>
      <c r="E185" s="25" t="s">
        <v>2044</v>
      </c>
      <c r="F185" s="25">
        <v>20</v>
      </c>
      <c r="G185" s="25">
        <v>1</v>
      </c>
      <c r="H185" s="25"/>
      <c r="I185" s="95" t="s">
        <v>7413</v>
      </c>
      <c r="J185" s="95">
        <v>20</v>
      </c>
      <c r="K185" s="95">
        <v>0</v>
      </c>
      <c r="M185" s="74" t="s">
        <v>6354</v>
      </c>
      <c r="N185" s="74">
        <v>20</v>
      </c>
      <c r="O185" s="74">
        <v>0</v>
      </c>
      <c r="Q185" s="92" t="s">
        <v>211</v>
      </c>
      <c r="R185" s="92">
        <v>20</v>
      </c>
      <c r="S185" s="92">
        <v>0</v>
      </c>
      <c r="U185" s="92" t="s">
        <v>2363</v>
      </c>
      <c r="V185" s="92">
        <v>20</v>
      </c>
      <c r="W185" s="92">
        <v>1</v>
      </c>
      <c r="Y185" s="90" t="s">
        <v>1227</v>
      </c>
      <c r="Z185" s="90">
        <v>10</v>
      </c>
      <c r="AA185" s="90">
        <v>1</v>
      </c>
    </row>
    <row r="186" spans="1:27">
      <c r="A186" s="24" t="s">
        <v>478</v>
      </c>
      <c r="B186" s="25">
        <v>10</v>
      </c>
      <c r="C186" s="25">
        <v>0</v>
      </c>
      <c r="D186" s="25"/>
      <c r="E186" s="25" t="s">
        <v>913</v>
      </c>
      <c r="F186" s="25">
        <v>20</v>
      </c>
      <c r="G186" s="25">
        <v>1</v>
      </c>
      <c r="H186" s="25"/>
      <c r="I186" s="95" t="s">
        <v>7414</v>
      </c>
      <c r="J186" s="95">
        <v>20</v>
      </c>
      <c r="K186" s="95">
        <v>0</v>
      </c>
      <c r="M186" s="74" t="s">
        <v>5634</v>
      </c>
      <c r="N186" s="74">
        <v>20</v>
      </c>
      <c r="O186" s="74">
        <v>0</v>
      </c>
      <c r="Q186" s="92" t="s">
        <v>5556</v>
      </c>
      <c r="R186" s="92">
        <v>20</v>
      </c>
      <c r="S186" s="92">
        <v>0</v>
      </c>
      <c r="U186" s="92" t="s">
        <v>2540</v>
      </c>
      <c r="V186" s="92">
        <v>20</v>
      </c>
      <c r="W186" s="92">
        <v>0</v>
      </c>
      <c r="Y186" s="90" t="s">
        <v>307</v>
      </c>
      <c r="Z186" s="90">
        <v>10</v>
      </c>
      <c r="AA186" s="90">
        <v>1</v>
      </c>
    </row>
    <row r="187" spans="1:27">
      <c r="A187" s="24" t="s">
        <v>2965</v>
      </c>
      <c r="B187" s="25">
        <v>10</v>
      </c>
      <c r="C187" s="25">
        <v>1</v>
      </c>
      <c r="D187" s="25"/>
      <c r="E187" s="25" t="s">
        <v>5480</v>
      </c>
      <c r="F187" s="25">
        <v>0</v>
      </c>
      <c r="G187" s="25">
        <v>1</v>
      </c>
      <c r="H187" s="25"/>
      <c r="I187" s="95" t="s">
        <v>7415</v>
      </c>
      <c r="J187" s="95">
        <v>20</v>
      </c>
      <c r="K187" s="95">
        <v>0</v>
      </c>
      <c r="M187" s="74" t="s">
        <v>2198</v>
      </c>
      <c r="N187" s="74">
        <v>20</v>
      </c>
      <c r="O187" s="74">
        <v>0</v>
      </c>
      <c r="Q187" s="92" t="s">
        <v>156</v>
      </c>
      <c r="R187" s="92">
        <v>20</v>
      </c>
      <c r="S187" s="92">
        <v>0</v>
      </c>
      <c r="U187" s="92" t="s">
        <v>6393</v>
      </c>
      <c r="V187" s="92">
        <v>10</v>
      </c>
      <c r="W187" s="92">
        <v>0</v>
      </c>
      <c r="Y187" s="90" t="s">
        <v>330</v>
      </c>
      <c r="Z187" s="90">
        <v>10</v>
      </c>
      <c r="AA187" s="90">
        <v>1</v>
      </c>
    </row>
    <row r="188" spans="1:27">
      <c r="A188" s="24" t="s">
        <v>2037</v>
      </c>
      <c r="B188" s="25">
        <v>0</v>
      </c>
      <c r="C188" s="25">
        <v>1</v>
      </c>
      <c r="D188" s="25"/>
      <c r="E188" s="25" t="s">
        <v>3513</v>
      </c>
      <c r="F188" s="25">
        <v>0</v>
      </c>
      <c r="G188" s="25">
        <v>1</v>
      </c>
      <c r="H188" s="25"/>
      <c r="I188" s="95" t="s">
        <v>7416</v>
      </c>
      <c r="J188" s="95">
        <v>20</v>
      </c>
      <c r="K188" s="95">
        <v>0</v>
      </c>
      <c r="M188" s="74" t="s">
        <v>3046</v>
      </c>
      <c r="N188" s="74">
        <v>20</v>
      </c>
      <c r="O188" s="74">
        <v>0</v>
      </c>
      <c r="Q188" s="92" t="s">
        <v>2044</v>
      </c>
      <c r="R188" s="92">
        <v>20</v>
      </c>
      <c r="S188" s="92">
        <v>1</v>
      </c>
      <c r="U188" s="92" t="s">
        <v>792</v>
      </c>
      <c r="V188" s="92">
        <v>10</v>
      </c>
      <c r="W188" s="92">
        <v>0</v>
      </c>
      <c r="Y188" s="90" t="s">
        <v>2397</v>
      </c>
      <c r="Z188" s="90">
        <v>10</v>
      </c>
      <c r="AA188" s="90">
        <v>1</v>
      </c>
    </row>
    <row r="189" spans="1:27">
      <c r="A189" s="24" t="s">
        <v>1593</v>
      </c>
      <c r="B189" s="25">
        <v>0</v>
      </c>
      <c r="C189" s="25">
        <v>1</v>
      </c>
      <c r="D189" s="25"/>
      <c r="E189" s="25" t="s">
        <v>5921</v>
      </c>
      <c r="F189" s="25">
        <v>0</v>
      </c>
      <c r="G189" s="25">
        <v>1</v>
      </c>
      <c r="H189" s="25"/>
      <c r="I189" s="95" t="s">
        <v>7417</v>
      </c>
      <c r="J189" s="95">
        <v>20</v>
      </c>
      <c r="K189" s="95">
        <v>0</v>
      </c>
      <c r="M189" s="74" t="s">
        <v>3946</v>
      </c>
      <c r="N189" s="74">
        <v>20</v>
      </c>
      <c r="O189" s="74">
        <v>0</v>
      </c>
      <c r="Q189" s="92" t="s">
        <v>913</v>
      </c>
      <c r="R189" s="92">
        <v>20</v>
      </c>
      <c r="S189" s="92">
        <v>1</v>
      </c>
      <c r="U189" s="92" t="s">
        <v>3449</v>
      </c>
      <c r="V189" s="92">
        <v>10</v>
      </c>
      <c r="W189" s="92">
        <v>0</v>
      </c>
      <c r="Y189" s="90" t="s">
        <v>1376</v>
      </c>
      <c r="Z189" s="90">
        <v>10</v>
      </c>
      <c r="AA189" s="90">
        <v>1</v>
      </c>
    </row>
    <row r="190" spans="1:27">
      <c r="A190" s="24" t="s">
        <v>1167</v>
      </c>
      <c r="B190" s="25">
        <v>10</v>
      </c>
      <c r="C190" s="25">
        <v>0</v>
      </c>
      <c r="D190" s="25"/>
      <c r="E190" s="25" t="s">
        <v>5452</v>
      </c>
      <c r="F190" s="25">
        <v>0</v>
      </c>
      <c r="G190" s="25">
        <v>1</v>
      </c>
      <c r="H190" s="25"/>
      <c r="I190" s="95" t="s">
        <v>7418</v>
      </c>
      <c r="J190" s="95">
        <v>20</v>
      </c>
      <c r="K190" s="95">
        <v>0</v>
      </c>
      <c r="M190" s="74" t="s">
        <v>537</v>
      </c>
      <c r="N190" s="74">
        <v>20</v>
      </c>
      <c r="O190" s="74">
        <v>0</v>
      </c>
      <c r="Q190" s="92" t="s">
        <v>5531</v>
      </c>
      <c r="R190" s="92">
        <v>20</v>
      </c>
      <c r="S190" s="92">
        <v>0</v>
      </c>
      <c r="U190" s="92" t="s">
        <v>1412</v>
      </c>
      <c r="V190" s="92">
        <v>10</v>
      </c>
      <c r="W190" s="92">
        <v>0</v>
      </c>
      <c r="Y190" s="90" t="s">
        <v>1738</v>
      </c>
      <c r="Z190" s="90">
        <v>10</v>
      </c>
      <c r="AA190" s="90">
        <v>1</v>
      </c>
    </row>
    <row r="191" spans="1:27">
      <c r="A191" s="24" t="s">
        <v>4207</v>
      </c>
      <c r="B191" s="25">
        <v>0</v>
      </c>
      <c r="C191" s="25">
        <v>0</v>
      </c>
      <c r="D191" s="25"/>
      <c r="E191" s="25" t="s">
        <v>3873</v>
      </c>
      <c r="F191" s="25">
        <v>0</v>
      </c>
      <c r="G191" s="25">
        <v>1</v>
      </c>
      <c r="H191" s="25"/>
      <c r="I191" s="95" t="s">
        <v>1262</v>
      </c>
      <c r="J191" s="95">
        <v>20</v>
      </c>
      <c r="K191" s="95">
        <v>0</v>
      </c>
      <c r="M191" s="74" t="s">
        <v>1158</v>
      </c>
      <c r="N191" s="74">
        <v>20</v>
      </c>
      <c r="O191" s="74">
        <v>0</v>
      </c>
      <c r="Q191" s="92" t="s">
        <v>2363</v>
      </c>
      <c r="R191" s="92">
        <v>20</v>
      </c>
      <c r="S191" s="92">
        <v>1</v>
      </c>
      <c r="U191" s="92" t="s">
        <v>5707</v>
      </c>
      <c r="V191" s="92">
        <v>10</v>
      </c>
      <c r="W191" s="92">
        <v>0</v>
      </c>
      <c r="Y191" s="90" t="s">
        <v>2030</v>
      </c>
      <c r="Z191" s="90">
        <v>10</v>
      </c>
      <c r="AA191" s="90">
        <v>1</v>
      </c>
    </row>
    <row r="192" spans="1:27">
      <c r="A192" s="24" t="s">
        <v>3173</v>
      </c>
      <c r="B192" s="25">
        <v>10</v>
      </c>
      <c r="C192" s="25">
        <v>0</v>
      </c>
      <c r="D192" s="25"/>
      <c r="E192" s="25" t="s">
        <v>2363</v>
      </c>
      <c r="F192" s="25">
        <v>20</v>
      </c>
      <c r="G192" s="25">
        <v>1</v>
      </c>
      <c r="H192" s="25"/>
      <c r="I192" s="95" t="s">
        <v>7419</v>
      </c>
      <c r="J192" s="95">
        <v>20</v>
      </c>
      <c r="K192" s="95">
        <v>0</v>
      </c>
      <c r="M192" s="74" t="s">
        <v>3612</v>
      </c>
      <c r="N192" s="74">
        <v>20</v>
      </c>
      <c r="O192" s="74">
        <v>0</v>
      </c>
      <c r="Q192" s="92" t="s">
        <v>2540</v>
      </c>
      <c r="R192" s="92">
        <v>20</v>
      </c>
      <c r="S192" s="92">
        <v>0</v>
      </c>
      <c r="U192" s="92" t="s">
        <v>2867</v>
      </c>
      <c r="V192" s="92">
        <v>10</v>
      </c>
      <c r="W192" s="92">
        <v>0</v>
      </c>
      <c r="Y192" s="90" t="s">
        <v>1499</v>
      </c>
      <c r="Z192" s="90">
        <v>10</v>
      </c>
      <c r="AA192" s="90">
        <v>1</v>
      </c>
    </row>
    <row r="193" spans="1:27">
      <c r="A193" s="24" t="s">
        <v>1863</v>
      </c>
      <c r="B193" s="25">
        <v>0</v>
      </c>
      <c r="C193" s="25">
        <v>0</v>
      </c>
      <c r="D193" s="25"/>
      <c r="E193" s="25" t="s">
        <v>7021</v>
      </c>
      <c r="F193" s="25">
        <v>0</v>
      </c>
      <c r="G193" s="25">
        <v>1</v>
      </c>
      <c r="H193" s="25"/>
      <c r="I193" s="95" t="s">
        <v>7420</v>
      </c>
      <c r="J193" s="95">
        <v>20</v>
      </c>
      <c r="K193" s="95">
        <v>0</v>
      </c>
      <c r="M193" s="74" t="s">
        <v>211</v>
      </c>
      <c r="N193" s="74">
        <v>20</v>
      </c>
      <c r="O193" s="74">
        <v>0</v>
      </c>
      <c r="Q193" s="92" t="s">
        <v>6393</v>
      </c>
      <c r="R193" s="92">
        <v>10</v>
      </c>
      <c r="S193" s="92">
        <v>0</v>
      </c>
      <c r="U193" s="92" t="s">
        <v>3627</v>
      </c>
      <c r="V193" s="92">
        <v>10</v>
      </c>
      <c r="W193" s="92">
        <v>0</v>
      </c>
      <c r="Y193" s="90" t="s">
        <v>792</v>
      </c>
      <c r="Z193" s="90">
        <v>10</v>
      </c>
      <c r="AA193" s="90">
        <v>0</v>
      </c>
    </row>
    <row r="194" spans="1:27">
      <c r="A194" s="24" t="s">
        <v>391</v>
      </c>
      <c r="B194" s="25">
        <v>10</v>
      </c>
      <c r="C194" s="25">
        <v>0</v>
      </c>
      <c r="D194" s="25"/>
      <c r="E194" s="25" t="s">
        <v>3820</v>
      </c>
      <c r="F194" s="25">
        <v>0</v>
      </c>
      <c r="G194" s="25">
        <v>1</v>
      </c>
      <c r="H194" s="25"/>
      <c r="I194" s="95" t="s">
        <v>7421</v>
      </c>
      <c r="J194" s="95">
        <v>20</v>
      </c>
      <c r="K194" s="95">
        <v>0</v>
      </c>
      <c r="M194" s="74" t="s">
        <v>5556</v>
      </c>
      <c r="N194" s="74">
        <v>20</v>
      </c>
      <c r="O194" s="74">
        <v>1</v>
      </c>
      <c r="Q194" s="92" t="s">
        <v>792</v>
      </c>
      <c r="R194" s="92">
        <v>10</v>
      </c>
      <c r="S194" s="92">
        <v>0</v>
      </c>
      <c r="U194" s="92" t="s">
        <v>3368</v>
      </c>
      <c r="V194" s="92">
        <v>10</v>
      </c>
      <c r="W194" s="92">
        <v>0</v>
      </c>
      <c r="Y194" s="90" t="s">
        <v>3449</v>
      </c>
      <c r="Z194" s="90">
        <v>10</v>
      </c>
      <c r="AA194" s="90">
        <v>0</v>
      </c>
    </row>
    <row r="195" spans="1:27">
      <c r="A195" s="24" t="s">
        <v>3053</v>
      </c>
      <c r="B195" s="25">
        <v>20</v>
      </c>
      <c r="C195" s="25">
        <v>0</v>
      </c>
      <c r="D195" s="25"/>
      <c r="E195" s="25" t="s">
        <v>2803</v>
      </c>
      <c r="F195" s="25">
        <v>0</v>
      </c>
      <c r="G195" s="25">
        <v>1</v>
      </c>
      <c r="H195" s="25"/>
      <c r="I195" s="95" t="s">
        <v>7422</v>
      </c>
      <c r="J195" s="95">
        <v>20</v>
      </c>
      <c r="K195" s="95">
        <v>1</v>
      </c>
      <c r="M195" s="74" t="s">
        <v>156</v>
      </c>
      <c r="N195" s="74">
        <v>20</v>
      </c>
      <c r="O195" s="74">
        <v>0</v>
      </c>
      <c r="Q195" s="92" t="s">
        <v>3449</v>
      </c>
      <c r="R195" s="92">
        <v>10</v>
      </c>
      <c r="S195" s="92">
        <v>0</v>
      </c>
      <c r="U195" s="92" t="s">
        <v>5645</v>
      </c>
      <c r="V195" s="92">
        <v>10</v>
      </c>
      <c r="W195" s="92">
        <v>0</v>
      </c>
      <c r="Y195" s="90" t="s">
        <v>1412</v>
      </c>
      <c r="Z195" s="90">
        <v>10</v>
      </c>
      <c r="AA195" s="90">
        <v>0</v>
      </c>
    </row>
    <row r="196" spans="1:27">
      <c r="A196" s="24" t="s">
        <v>3128</v>
      </c>
      <c r="B196" s="25">
        <v>10</v>
      </c>
      <c r="C196" s="25">
        <v>0</v>
      </c>
      <c r="D196" s="25"/>
      <c r="E196" s="25" t="s">
        <v>4231</v>
      </c>
      <c r="F196" s="25">
        <v>0</v>
      </c>
      <c r="G196" s="25">
        <v>0</v>
      </c>
      <c r="H196" s="25"/>
      <c r="I196" s="95" t="s">
        <v>7423</v>
      </c>
      <c r="J196" s="95">
        <v>20</v>
      </c>
      <c r="K196" s="95">
        <v>0</v>
      </c>
      <c r="M196" s="74" t="s">
        <v>2044</v>
      </c>
      <c r="N196" s="74">
        <v>20</v>
      </c>
      <c r="O196" s="74">
        <v>1</v>
      </c>
      <c r="Q196" s="92" t="s">
        <v>1412</v>
      </c>
      <c r="R196" s="92">
        <v>10</v>
      </c>
      <c r="S196" s="92">
        <v>0</v>
      </c>
      <c r="U196" s="92" t="s">
        <v>4069</v>
      </c>
      <c r="V196" s="92">
        <v>10</v>
      </c>
      <c r="W196" s="92">
        <v>0</v>
      </c>
      <c r="Y196" s="90" t="s">
        <v>5707</v>
      </c>
      <c r="Z196" s="90">
        <v>10</v>
      </c>
      <c r="AA196" s="90">
        <v>0</v>
      </c>
    </row>
    <row r="197" spans="1:27">
      <c r="A197" s="24" t="s">
        <v>752</v>
      </c>
      <c r="B197" s="25">
        <v>20</v>
      </c>
      <c r="C197" s="25">
        <v>0</v>
      </c>
      <c r="D197" s="25"/>
      <c r="E197" s="25" t="s">
        <v>6393</v>
      </c>
      <c r="F197" s="25">
        <v>10</v>
      </c>
      <c r="G197" s="25">
        <v>0</v>
      </c>
      <c r="H197" s="25"/>
      <c r="I197" s="95" t="s">
        <v>7424</v>
      </c>
      <c r="J197" s="95">
        <v>20</v>
      </c>
      <c r="K197" s="95">
        <v>1</v>
      </c>
      <c r="M197" s="74" t="s">
        <v>913</v>
      </c>
      <c r="N197" s="74">
        <v>20</v>
      </c>
      <c r="O197" s="74">
        <v>1</v>
      </c>
      <c r="Q197" s="92" t="s">
        <v>5707</v>
      </c>
      <c r="R197" s="92">
        <v>10</v>
      </c>
      <c r="S197" s="92">
        <v>0</v>
      </c>
      <c r="U197" s="92" t="s">
        <v>6751</v>
      </c>
      <c r="V197" s="92">
        <v>10</v>
      </c>
      <c r="W197" s="92">
        <v>0</v>
      </c>
      <c r="Y197" s="90" t="s">
        <v>2867</v>
      </c>
      <c r="Z197" s="90">
        <v>10</v>
      </c>
      <c r="AA197" s="90">
        <v>0</v>
      </c>
    </row>
    <row r="198" spans="1:27">
      <c r="A198" s="24" t="s">
        <v>2471</v>
      </c>
      <c r="B198" s="25">
        <v>10</v>
      </c>
      <c r="C198" s="25">
        <v>0</v>
      </c>
      <c r="D198" s="25"/>
      <c r="E198" s="25" t="s">
        <v>792</v>
      </c>
      <c r="F198" s="25">
        <v>10</v>
      </c>
      <c r="G198" s="25">
        <v>0</v>
      </c>
      <c r="H198" s="25"/>
      <c r="I198" s="95" t="s">
        <v>7425</v>
      </c>
      <c r="J198" s="95">
        <v>20</v>
      </c>
      <c r="K198" s="95">
        <v>1</v>
      </c>
      <c r="M198" s="74" t="s">
        <v>5531</v>
      </c>
      <c r="N198" s="74">
        <v>20</v>
      </c>
      <c r="O198" s="74">
        <v>0</v>
      </c>
      <c r="Q198" s="92" t="s">
        <v>2867</v>
      </c>
      <c r="R198" s="92">
        <v>10</v>
      </c>
      <c r="S198" s="92">
        <v>0</v>
      </c>
      <c r="U198" s="92" t="s">
        <v>165</v>
      </c>
      <c r="V198" s="92">
        <v>10</v>
      </c>
      <c r="W198" s="92">
        <v>0</v>
      </c>
      <c r="Y198" s="90" t="s">
        <v>3627</v>
      </c>
      <c r="Z198" s="90">
        <v>10</v>
      </c>
      <c r="AA198" s="90">
        <v>0</v>
      </c>
    </row>
    <row r="199" spans="1:27">
      <c r="A199" s="24" t="s">
        <v>1035</v>
      </c>
      <c r="B199" s="25">
        <v>0</v>
      </c>
      <c r="C199" s="25">
        <v>0</v>
      </c>
      <c r="D199" s="25"/>
      <c r="E199" s="25" t="s">
        <v>3449</v>
      </c>
      <c r="F199" s="25">
        <v>10</v>
      </c>
      <c r="G199" s="25">
        <v>0</v>
      </c>
      <c r="H199" s="25"/>
      <c r="I199" s="95" t="s">
        <v>7426</v>
      </c>
      <c r="J199" s="95">
        <v>20</v>
      </c>
      <c r="K199" s="95">
        <v>0</v>
      </c>
      <c r="M199" s="74" t="s">
        <v>2363</v>
      </c>
      <c r="N199" s="74">
        <v>20</v>
      </c>
      <c r="O199" s="74">
        <v>1</v>
      </c>
      <c r="Q199" s="92" t="s">
        <v>3627</v>
      </c>
      <c r="R199" s="92">
        <v>10</v>
      </c>
      <c r="S199" s="92">
        <v>0</v>
      </c>
      <c r="U199" s="92" t="s">
        <v>5958</v>
      </c>
      <c r="V199" s="92">
        <v>10</v>
      </c>
      <c r="W199" s="92">
        <v>0</v>
      </c>
      <c r="Y199" s="90" t="s">
        <v>3368</v>
      </c>
      <c r="Z199" s="90">
        <v>10</v>
      </c>
      <c r="AA199" s="90">
        <v>0</v>
      </c>
    </row>
    <row r="200" spans="1:27">
      <c r="A200" s="24" t="s">
        <v>2899</v>
      </c>
      <c r="B200" s="25">
        <v>10</v>
      </c>
      <c r="C200" s="25">
        <v>0</v>
      </c>
      <c r="D200" s="25"/>
      <c r="E200" s="25" t="s">
        <v>2273</v>
      </c>
      <c r="F200" s="25">
        <v>20</v>
      </c>
      <c r="G200" s="25">
        <v>0</v>
      </c>
      <c r="H200" s="25"/>
      <c r="I200" s="95" t="s">
        <v>2363</v>
      </c>
      <c r="J200" s="95">
        <v>20</v>
      </c>
      <c r="K200" s="95">
        <v>1</v>
      </c>
      <c r="M200" s="74" t="s">
        <v>2540</v>
      </c>
      <c r="N200" s="74">
        <v>20</v>
      </c>
      <c r="O200" s="74">
        <v>0</v>
      </c>
      <c r="Q200" s="92" t="s">
        <v>3368</v>
      </c>
      <c r="R200" s="92">
        <v>10</v>
      </c>
      <c r="S200" s="92">
        <v>0</v>
      </c>
      <c r="U200" s="92" t="s">
        <v>6721</v>
      </c>
      <c r="V200" s="92">
        <v>10</v>
      </c>
      <c r="W200" s="92">
        <v>0</v>
      </c>
      <c r="Y200" s="90" t="s">
        <v>5645</v>
      </c>
      <c r="Z200" s="90">
        <v>10</v>
      </c>
      <c r="AA200" s="90">
        <v>0</v>
      </c>
    </row>
    <row r="201" spans="1:27">
      <c r="A201" s="24" t="s">
        <v>1524</v>
      </c>
      <c r="B201" s="25">
        <v>0</v>
      </c>
      <c r="C201" s="25">
        <v>0</v>
      </c>
      <c r="D201" s="25"/>
      <c r="E201" s="25" t="s">
        <v>3774</v>
      </c>
      <c r="F201" s="25">
        <v>20</v>
      </c>
      <c r="G201" s="25">
        <v>0</v>
      </c>
      <c r="H201" s="25"/>
      <c r="I201" s="95" t="s">
        <v>2540</v>
      </c>
      <c r="J201" s="95">
        <v>20</v>
      </c>
      <c r="K201" s="95">
        <v>0</v>
      </c>
      <c r="M201" s="74" t="s">
        <v>6393</v>
      </c>
      <c r="N201" s="74">
        <v>10</v>
      </c>
      <c r="O201" s="74">
        <v>0</v>
      </c>
      <c r="Q201" s="92" t="s">
        <v>5645</v>
      </c>
      <c r="R201" s="92">
        <v>10</v>
      </c>
      <c r="S201" s="92">
        <v>0</v>
      </c>
      <c r="U201" s="92" t="s">
        <v>1142</v>
      </c>
      <c r="V201" s="92">
        <v>10</v>
      </c>
      <c r="W201" s="92">
        <v>0</v>
      </c>
      <c r="Y201" s="90" t="s">
        <v>4069</v>
      </c>
      <c r="Z201" s="90">
        <v>10</v>
      </c>
      <c r="AA201" s="90">
        <v>0</v>
      </c>
    </row>
    <row r="202" spans="1:27">
      <c r="A202" s="24" t="s">
        <v>367</v>
      </c>
      <c r="B202" s="25">
        <v>10</v>
      </c>
      <c r="C202" s="25">
        <v>0</v>
      </c>
      <c r="D202" s="25"/>
      <c r="E202" s="25" t="s">
        <v>3290</v>
      </c>
      <c r="F202" s="25">
        <v>0</v>
      </c>
      <c r="G202" s="25">
        <v>0</v>
      </c>
      <c r="H202" s="25"/>
      <c r="I202" s="95" t="s">
        <v>6393</v>
      </c>
      <c r="J202" s="95">
        <v>10</v>
      </c>
      <c r="K202" s="95">
        <v>0</v>
      </c>
      <c r="M202" s="74" t="s">
        <v>792</v>
      </c>
      <c r="N202" s="74">
        <v>10</v>
      </c>
      <c r="O202" s="74">
        <v>0</v>
      </c>
      <c r="Q202" s="92" t="s">
        <v>4069</v>
      </c>
      <c r="R202" s="92">
        <v>10</v>
      </c>
      <c r="S202" s="92">
        <v>0</v>
      </c>
      <c r="U202" s="92" t="s">
        <v>6303</v>
      </c>
      <c r="V202" s="92">
        <v>10</v>
      </c>
      <c r="W202" s="92">
        <v>0</v>
      </c>
      <c r="Y202" s="90" t="s">
        <v>165</v>
      </c>
      <c r="Z202" s="90">
        <v>10</v>
      </c>
      <c r="AA202" s="90">
        <v>0</v>
      </c>
    </row>
    <row r="203" spans="1:27">
      <c r="A203" s="24" t="s">
        <v>222</v>
      </c>
      <c r="B203" s="25">
        <v>10</v>
      </c>
      <c r="C203" s="25">
        <v>0</v>
      </c>
      <c r="D203" s="25"/>
      <c r="E203" s="25" t="s">
        <v>6981</v>
      </c>
      <c r="F203" s="25">
        <v>10</v>
      </c>
      <c r="G203" s="25">
        <v>0</v>
      </c>
      <c r="H203" s="25"/>
      <c r="I203" s="95" t="s">
        <v>792</v>
      </c>
      <c r="J203" s="95">
        <v>10</v>
      </c>
      <c r="K203" s="95">
        <v>0</v>
      </c>
      <c r="M203" s="74" t="s">
        <v>3449</v>
      </c>
      <c r="N203" s="74">
        <v>10</v>
      </c>
      <c r="O203" s="74">
        <v>0</v>
      </c>
      <c r="Q203" s="92" t="s">
        <v>6751</v>
      </c>
      <c r="R203" s="92">
        <v>10</v>
      </c>
      <c r="S203" s="92">
        <v>0</v>
      </c>
      <c r="U203" s="92" t="s">
        <v>2311</v>
      </c>
      <c r="V203" s="92">
        <v>10</v>
      </c>
      <c r="W203" s="92">
        <v>0</v>
      </c>
      <c r="Y203" s="90" t="s">
        <v>1142</v>
      </c>
      <c r="Z203" s="90">
        <v>10</v>
      </c>
      <c r="AA203" s="90">
        <v>0</v>
      </c>
    </row>
    <row r="204" spans="1:27">
      <c r="A204" s="24" t="s">
        <v>2533</v>
      </c>
      <c r="B204" s="25">
        <v>10</v>
      </c>
      <c r="C204" s="25">
        <v>0</v>
      </c>
      <c r="D204" s="25"/>
      <c r="E204" s="25" t="s">
        <v>4200</v>
      </c>
      <c r="F204" s="25">
        <v>0</v>
      </c>
      <c r="G204" s="25">
        <v>0</v>
      </c>
      <c r="H204" s="25"/>
      <c r="I204" s="95" t="s">
        <v>3449</v>
      </c>
      <c r="J204" s="95">
        <v>10</v>
      </c>
      <c r="K204" s="95">
        <v>0</v>
      </c>
      <c r="M204" s="74" t="s">
        <v>6981</v>
      </c>
      <c r="N204" s="74">
        <v>10</v>
      </c>
      <c r="O204" s="74">
        <v>0</v>
      </c>
      <c r="Q204" s="92" t="s">
        <v>165</v>
      </c>
      <c r="R204" s="92">
        <v>10</v>
      </c>
      <c r="S204" s="92">
        <v>0</v>
      </c>
      <c r="U204" s="92" t="s">
        <v>4128</v>
      </c>
      <c r="V204" s="92">
        <v>10</v>
      </c>
      <c r="W204" s="92">
        <v>0</v>
      </c>
      <c r="Y204" s="90" t="s">
        <v>2311</v>
      </c>
      <c r="Z204" s="90">
        <v>10</v>
      </c>
      <c r="AA204" s="90">
        <v>0</v>
      </c>
    </row>
    <row r="205" spans="1:27">
      <c r="A205" s="24" t="s">
        <v>1545</v>
      </c>
      <c r="B205" s="25">
        <v>0</v>
      </c>
      <c r="C205" s="25">
        <v>0</v>
      </c>
      <c r="D205" s="25"/>
      <c r="E205" s="25" t="s">
        <v>1412</v>
      </c>
      <c r="F205" s="25">
        <v>10</v>
      </c>
      <c r="G205" s="25">
        <v>0</v>
      </c>
      <c r="H205" s="25"/>
      <c r="I205" s="95" t="s">
        <v>6981</v>
      </c>
      <c r="J205" s="95">
        <v>10</v>
      </c>
      <c r="K205" s="95">
        <v>0</v>
      </c>
      <c r="M205" s="74" t="s">
        <v>1412</v>
      </c>
      <c r="N205" s="74">
        <v>10</v>
      </c>
      <c r="O205" s="74">
        <v>0</v>
      </c>
      <c r="Q205" s="92" t="s">
        <v>5958</v>
      </c>
      <c r="R205" s="92">
        <v>10</v>
      </c>
      <c r="S205" s="92">
        <v>0</v>
      </c>
      <c r="U205" s="92" t="s">
        <v>3376</v>
      </c>
      <c r="V205" s="92">
        <v>10</v>
      </c>
      <c r="W205" s="92">
        <v>0</v>
      </c>
      <c r="Y205" s="90" t="s">
        <v>4128</v>
      </c>
      <c r="Z205" s="90">
        <v>10</v>
      </c>
      <c r="AA205" s="90">
        <v>0</v>
      </c>
    </row>
    <row r="206" spans="1:27">
      <c r="A206" s="24" t="s">
        <v>992</v>
      </c>
      <c r="B206" s="25">
        <v>20</v>
      </c>
      <c r="C206" s="25">
        <v>2</v>
      </c>
      <c r="D206" s="25"/>
      <c r="E206" s="25" t="s">
        <v>197</v>
      </c>
      <c r="F206" s="25">
        <v>20</v>
      </c>
      <c r="G206" s="25">
        <v>0</v>
      </c>
      <c r="H206" s="25"/>
      <c r="I206" s="95" t="s">
        <v>1412</v>
      </c>
      <c r="J206" s="95">
        <v>10</v>
      </c>
      <c r="K206" s="95">
        <v>0</v>
      </c>
      <c r="M206" s="74" t="s">
        <v>5707</v>
      </c>
      <c r="N206" s="74">
        <v>10</v>
      </c>
      <c r="O206" s="74">
        <v>0</v>
      </c>
      <c r="Q206" s="92" t="s">
        <v>6721</v>
      </c>
      <c r="R206" s="92">
        <v>10</v>
      </c>
      <c r="S206" s="92">
        <v>0</v>
      </c>
      <c r="U206" s="92" t="s">
        <v>5538</v>
      </c>
      <c r="V206" s="92">
        <v>10</v>
      </c>
      <c r="W206" s="92">
        <v>0</v>
      </c>
      <c r="Y206" s="90" t="s">
        <v>3376</v>
      </c>
      <c r="Z206" s="90">
        <v>10</v>
      </c>
      <c r="AA206" s="90">
        <v>0</v>
      </c>
    </row>
    <row r="207" spans="1:27">
      <c r="A207" s="24" t="s">
        <v>1327</v>
      </c>
      <c r="B207" s="25">
        <v>0</v>
      </c>
      <c r="C207" s="25">
        <v>1</v>
      </c>
      <c r="D207" s="25"/>
      <c r="E207" s="25" t="s">
        <v>5707</v>
      </c>
      <c r="F207" s="25">
        <v>10</v>
      </c>
      <c r="G207" s="25">
        <v>0</v>
      </c>
      <c r="H207" s="25"/>
      <c r="I207" s="95" t="s">
        <v>5707</v>
      </c>
      <c r="J207" s="95">
        <v>10</v>
      </c>
      <c r="K207" s="95">
        <v>0</v>
      </c>
      <c r="M207" s="74" t="s">
        <v>2867</v>
      </c>
      <c r="N207" s="74">
        <v>10</v>
      </c>
      <c r="O207" s="74">
        <v>0</v>
      </c>
      <c r="Q207" s="92" t="s">
        <v>1142</v>
      </c>
      <c r="R207" s="92">
        <v>10</v>
      </c>
      <c r="S207" s="92">
        <v>0</v>
      </c>
      <c r="U207" s="92" t="s">
        <v>3392</v>
      </c>
      <c r="V207" s="92">
        <v>10</v>
      </c>
      <c r="W207" s="92">
        <v>0</v>
      </c>
      <c r="Y207" s="90" t="s">
        <v>5507</v>
      </c>
      <c r="Z207" s="90">
        <v>10</v>
      </c>
      <c r="AA207" s="90">
        <v>0</v>
      </c>
    </row>
    <row r="208" spans="1:27">
      <c r="A208" s="24" t="s">
        <v>217</v>
      </c>
      <c r="B208" s="25">
        <v>0</v>
      </c>
      <c r="C208" s="25">
        <v>0</v>
      </c>
      <c r="D208" s="25"/>
      <c r="E208" s="25" t="s">
        <v>2867</v>
      </c>
      <c r="F208" s="25">
        <v>10</v>
      </c>
      <c r="G208" s="25">
        <v>0</v>
      </c>
      <c r="H208" s="25"/>
      <c r="I208" s="95" t="s">
        <v>2867</v>
      </c>
      <c r="J208" s="95">
        <v>10</v>
      </c>
      <c r="K208" s="95">
        <v>0</v>
      </c>
      <c r="M208" s="74" t="s">
        <v>3627</v>
      </c>
      <c r="N208" s="74">
        <v>10</v>
      </c>
      <c r="O208" s="74">
        <v>0</v>
      </c>
      <c r="Q208" s="92" t="s">
        <v>6303</v>
      </c>
      <c r="R208" s="92">
        <v>10</v>
      </c>
      <c r="S208" s="92">
        <v>0</v>
      </c>
      <c r="U208" s="92" t="s">
        <v>1018</v>
      </c>
      <c r="V208" s="92">
        <v>10</v>
      </c>
      <c r="W208" s="92">
        <v>0</v>
      </c>
      <c r="Y208" s="90" t="s">
        <v>5538</v>
      </c>
      <c r="Z208" s="90">
        <v>10</v>
      </c>
      <c r="AA208" s="90">
        <v>0</v>
      </c>
    </row>
    <row r="209" spans="1:27">
      <c r="A209" s="24" t="s">
        <v>2766</v>
      </c>
      <c r="B209" s="25">
        <v>10</v>
      </c>
      <c r="C209" s="25">
        <v>0</v>
      </c>
      <c r="D209" s="25"/>
      <c r="E209" s="25" t="s">
        <v>1936</v>
      </c>
      <c r="F209" s="25">
        <v>0</v>
      </c>
      <c r="G209" s="25">
        <v>0</v>
      </c>
      <c r="H209" s="25"/>
      <c r="I209" s="95" t="s">
        <v>3627</v>
      </c>
      <c r="J209" s="95">
        <v>10</v>
      </c>
      <c r="K209" s="95">
        <v>0</v>
      </c>
      <c r="M209" s="74" t="s">
        <v>3368</v>
      </c>
      <c r="N209" s="74">
        <v>10</v>
      </c>
      <c r="O209" s="74">
        <v>0</v>
      </c>
      <c r="Q209" s="92" t="s">
        <v>2311</v>
      </c>
      <c r="R209" s="92">
        <v>10</v>
      </c>
      <c r="S209" s="92">
        <v>0</v>
      </c>
      <c r="U209" s="92" t="s">
        <v>1129</v>
      </c>
      <c r="V209" s="92">
        <v>10</v>
      </c>
      <c r="W209" s="92">
        <v>0</v>
      </c>
      <c r="Y209" s="90" t="s">
        <v>3392</v>
      </c>
      <c r="Z209" s="90">
        <v>10</v>
      </c>
      <c r="AA209" s="90">
        <v>0</v>
      </c>
    </row>
    <row r="210" spans="1:27">
      <c r="A210" s="24" t="s">
        <v>930</v>
      </c>
      <c r="B210" s="25">
        <v>20</v>
      </c>
      <c r="C210" s="25">
        <v>1</v>
      </c>
      <c r="D210" s="25"/>
      <c r="E210" s="25" t="s">
        <v>141</v>
      </c>
      <c r="F210" s="25">
        <v>70</v>
      </c>
      <c r="G210" s="25">
        <v>0</v>
      </c>
      <c r="H210" s="25"/>
      <c r="I210" s="95" t="s">
        <v>3368</v>
      </c>
      <c r="J210" s="95">
        <v>10</v>
      </c>
      <c r="K210" s="95">
        <v>0</v>
      </c>
      <c r="M210" s="74" t="s">
        <v>5645</v>
      </c>
      <c r="N210" s="74">
        <v>10</v>
      </c>
      <c r="O210" s="74">
        <v>0</v>
      </c>
      <c r="Q210" s="92" t="s">
        <v>4128</v>
      </c>
      <c r="R210" s="92">
        <v>10</v>
      </c>
      <c r="S210" s="92">
        <v>0</v>
      </c>
      <c r="U210" s="92" t="s">
        <v>6412</v>
      </c>
      <c r="V210" s="92">
        <v>10</v>
      </c>
      <c r="W210" s="92">
        <v>0</v>
      </c>
      <c r="Y210" s="90" t="s">
        <v>1018</v>
      </c>
      <c r="Z210" s="90">
        <v>10</v>
      </c>
      <c r="AA210" s="90">
        <v>0</v>
      </c>
    </row>
    <row r="211" spans="1:27">
      <c r="A211" s="24" t="s">
        <v>4116</v>
      </c>
      <c r="B211" s="25">
        <v>10</v>
      </c>
      <c r="C211" s="25">
        <v>0</v>
      </c>
      <c r="D211" s="25"/>
      <c r="E211" s="25" t="s">
        <v>3627</v>
      </c>
      <c r="F211" s="25">
        <v>10</v>
      </c>
      <c r="G211" s="25">
        <v>0</v>
      </c>
      <c r="H211" s="25"/>
      <c r="I211" s="95" t="s">
        <v>5645</v>
      </c>
      <c r="J211" s="95">
        <v>10</v>
      </c>
      <c r="K211" s="95">
        <v>0</v>
      </c>
      <c r="M211" s="74" t="s">
        <v>4069</v>
      </c>
      <c r="N211" s="74">
        <v>10</v>
      </c>
      <c r="O211" s="74">
        <v>0</v>
      </c>
      <c r="Q211" s="92" t="s">
        <v>3376</v>
      </c>
      <c r="R211" s="92">
        <v>10</v>
      </c>
      <c r="S211" s="92">
        <v>0</v>
      </c>
      <c r="U211" s="92" t="s">
        <v>5598</v>
      </c>
      <c r="V211" s="92">
        <v>10</v>
      </c>
      <c r="W211" s="92">
        <v>0</v>
      </c>
      <c r="Y211" s="90" t="s">
        <v>1129</v>
      </c>
      <c r="Z211" s="90">
        <v>10</v>
      </c>
      <c r="AA211" s="90">
        <v>0</v>
      </c>
    </row>
    <row r="212" spans="1:27">
      <c r="A212" s="24" t="s">
        <v>2411</v>
      </c>
      <c r="B212" s="25">
        <v>20</v>
      </c>
      <c r="C212" s="25">
        <v>0</v>
      </c>
      <c r="D212" s="25"/>
      <c r="E212" s="25" t="s">
        <v>3368</v>
      </c>
      <c r="F212" s="25">
        <v>10</v>
      </c>
      <c r="G212" s="25">
        <v>0</v>
      </c>
      <c r="H212" s="25"/>
      <c r="I212" s="95" t="s">
        <v>4069</v>
      </c>
      <c r="J212" s="95">
        <v>10</v>
      </c>
      <c r="K212" s="95">
        <v>0</v>
      </c>
      <c r="M212" s="74" t="s">
        <v>6751</v>
      </c>
      <c r="N212" s="74">
        <v>10</v>
      </c>
      <c r="O212" s="74">
        <v>0</v>
      </c>
      <c r="Q212" s="92" t="s">
        <v>1150</v>
      </c>
      <c r="R212" s="92">
        <v>10</v>
      </c>
      <c r="S212" s="92">
        <v>1</v>
      </c>
      <c r="U212" s="92" t="s">
        <v>6070</v>
      </c>
      <c r="V212" s="92">
        <v>10</v>
      </c>
      <c r="W212" s="92">
        <v>0</v>
      </c>
      <c r="Y212" s="90" t="s">
        <v>5598</v>
      </c>
      <c r="Z212" s="90">
        <v>10</v>
      </c>
      <c r="AA212" s="90">
        <v>0</v>
      </c>
    </row>
    <row r="213" spans="1:27">
      <c r="A213" s="24" t="s">
        <v>5407</v>
      </c>
      <c r="B213" s="25">
        <v>0</v>
      </c>
      <c r="C213" s="25">
        <v>1</v>
      </c>
      <c r="D213" s="25"/>
      <c r="E213" s="25" t="s">
        <v>1931</v>
      </c>
      <c r="F213" s="25">
        <v>0</v>
      </c>
      <c r="G213" s="25">
        <v>0</v>
      </c>
      <c r="H213" s="25"/>
      <c r="I213" s="95" t="s">
        <v>6751</v>
      </c>
      <c r="J213" s="95">
        <v>10</v>
      </c>
      <c r="K213" s="95">
        <v>0</v>
      </c>
      <c r="M213" s="74" t="s">
        <v>165</v>
      </c>
      <c r="N213" s="74">
        <v>10</v>
      </c>
      <c r="O213" s="74">
        <v>0</v>
      </c>
      <c r="Q213" s="92" t="s">
        <v>5538</v>
      </c>
      <c r="R213" s="92">
        <v>10</v>
      </c>
      <c r="S213" s="92">
        <v>0</v>
      </c>
      <c r="U213" s="92" t="s">
        <v>1651</v>
      </c>
      <c r="V213" s="92">
        <v>10</v>
      </c>
      <c r="W213" s="92">
        <v>0</v>
      </c>
      <c r="Y213" s="90" t="s">
        <v>1651</v>
      </c>
      <c r="Z213" s="90">
        <v>10</v>
      </c>
      <c r="AA213" s="90">
        <v>0</v>
      </c>
    </row>
    <row r="214" spans="1:27">
      <c r="A214" s="24" t="s">
        <v>3009</v>
      </c>
      <c r="B214" s="25">
        <v>10</v>
      </c>
      <c r="C214" s="25">
        <v>0</v>
      </c>
      <c r="D214" s="25"/>
      <c r="E214" s="25" t="s">
        <v>5645</v>
      </c>
      <c r="F214" s="25">
        <v>10</v>
      </c>
      <c r="G214" s="25">
        <v>0</v>
      </c>
      <c r="H214" s="25"/>
      <c r="I214" s="95" t="s">
        <v>165</v>
      </c>
      <c r="J214" s="95">
        <v>10</v>
      </c>
      <c r="K214" s="95">
        <v>0</v>
      </c>
      <c r="M214" s="74" t="s">
        <v>5958</v>
      </c>
      <c r="N214" s="74">
        <v>10</v>
      </c>
      <c r="O214" s="74">
        <v>0</v>
      </c>
      <c r="Q214" s="92" t="s">
        <v>3392</v>
      </c>
      <c r="R214" s="92">
        <v>10</v>
      </c>
      <c r="S214" s="92">
        <v>0</v>
      </c>
      <c r="U214" s="92" t="s">
        <v>884</v>
      </c>
      <c r="V214" s="92">
        <v>10</v>
      </c>
      <c r="W214" s="92">
        <v>0</v>
      </c>
      <c r="Y214" s="90" t="s">
        <v>884</v>
      </c>
      <c r="Z214" s="90">
        <v>10</v>
      </c>
      <c r="AA214" s="90">
        <v>0</v>
      </c>
    </row>
    <row r="215" spans="1:27">
      <c r="A215" s="24" t="s">
        <v>4181</v>
      </c>
      <c r="B215" s="25">
        <v>-10</v>
      </c>
      <c r="C215" s="25">
        <v>0</v>
      </c>
      <c r="D215" s="25"/>
      <c r="E215" s="25" t="s">
        <v>5151</v>
      </c>
      <c r="F215" s="25">
        <v>0</v>
      </c>
      <c r="G215" s="25">
        <v>0</v>
      </c>
      <c r="H215" s="25"/>
      <c r="I215" s="95" t="s">
        <v>5958</v>
      </c>
      <c r="J215" s="95">
        <v>10</v>
      </c>
      <c r="K215" s="95">
        <v>0</v>
      </c>
      <c r="M215" s="74" t="s">
        <v>6721</v>
      </c>
      <c r="N215" s="74">
        <v>10</v>
      </c>
      <c r="O215" s="74">
        <v>0</v>
      </c>
      <c r="Q215" s="92" t="s">
        <v>1018</v>
      </c>
      <c r="R215" s="92">
        <v>10</v>
      </c>
      <c r="S215" s="92">
        <v>0</v>
      </c>
      <c r="U215" s="92" t="s">
        <v>6032</v>
      </c>
      <c r="V215" s="92">
        <v>10</v>
      </c>
      <c r="W215" s="92">
        <v>0</v>
      </c>
      <c r="Y215" s="90" t="s">
        <v>1099</v>
      </c>
      <c r="Z215" s="90">
        <v>10</v>
      </c>
      <c r="AA215" s="90">
        <v>0</v>
      </c>
    </row>
    <row r="216" spans="1:27">
      <c r="A216" s="24" t="s">
        <v>3933</v>
      </c>
      <c r="B216" s="25">
        <v>10</v>
      </c>
      <c r="C216" s="25">
        <v>0</v>
      </c>
      <c r="D216" s="25"/>
      <c r="E216" s="25" t="s">
        <v>4069</v>
      </c>
      <c r="F216" s="25">
        <v>10</v>
      </c>
      <c r="G216" s="25">
        <v>0</v>
      </c>
      <c r="H216" s="25"/>
      <c r="I216" s="95" t="s">
        <v>6721</v>
      </c>
      <c r="J216" s="95">
        <v>10</v>
      </c>
      <c r="K216" s="95">
        <v>0</v>
      </c>
      <c r="M216" s="74" t="s">
        <v>6303</v>
      </c>
      <c r="N216" s="74">
        <v>10</v>
      </c>
      <c r="O216" s="74">
        <v>0</v>
      </c>
      <c r="Q216" s="92" t="s">
        <v>1129</v>
      </c>
      <c r="R216" s="92">
        <v>10</v>
      </c>
      <c r="S216" s="92">
        <v>0</v>
      </c>
      <c r="U216" s="92" t="s">
        <v>1909</v>
      </c>
      <c r="V216" s="92">
        <v>10</v>
      </c>
      <c r="W216" s="92">
        <v>0</v>
      </c>
      <c r="Y216" s="90" t="s">
        <v>3959</v>
      </c>
      <c r="Z216" s="90">
        <v>10</v>
      </c>
      <c r="AA216" s="90">
        <v>0</v>
      </c>
    </row>
    <row r="217" spans="1:27">
      <c r="A217" s="24" t="s">
        <v>2649</v>
      </c>
      <c r="B217" s="25">
        <v>0</v>
      </c>
      <c r="C217" s="25">
        <v>0</v>
      </c>
      <c r="D217" s="25"/>
      <c r="E217" s="25" t="s">
        <v>6751</v>
      </c>
      <c r="F217" s="25">
        <v>10</v>
      </c>
      <c r="G217" s="25">
        <v>0</v>
      </c>
      <c r="H217" s="25"/>
      <c r="I217" s="95" t="s">
        <v>6303</v>
      </c>
      <c r="J217" s="95">
        <v>10</v>
      </c>
      <c r="K217" s="95">
        <v>0</v>
      </c>
      <c r="M217" s="74" t="s">
        <v>2311</v>
      </c>
      <c r="N217" s="74">
        <v>10</v>
      </c>
      <c r="O217" s="74">
        <v>0</v>
      </c>
      <c r="Q217" s="92" t="s">
        <v>6412</v>
      </c>
      <c r="R217" s="92">
        <v>10</v>
      </c>
      <c r="S217" s="92">
        <v>0</v>
      </c>
      <c r="U217" s="92" t="s">
        <v>6173</v>
      </c>
      <c r="V217" s="92">
        <v>10</v>
      </c>
      <c r="W217" s="92">
        <v>0</v>
      </c>
      <c r="Y217" s="90" t="s">
        <v>1191</v>
      </c>
      <c r="Z217" s="90">
        <v>10</v>
      </c>
      <c r="AA217" s="90">
        <v>0</v>
      </c>
    </row>
    <row r="218" spans="1:27">
      <c r="A218" s="24" t="s">
        <v>2916</v>
      </c>
      <c r="B218" s="25">
        <v>20</v>
      </c>
      <c r="C218" s="25">
        <v>0</v>
      </c>
      <c r="D218" s="25"/>
      <c r="E218" s="25" t="s">
        <v>165</v>
      </c>
      <c r="F218" s="25">
        <v>10</v>
      </c>
      <c r="G218" s="25">
        <v>0</v>
      </c>
      <c r="H218" s="25"/>
      <c r="I218" s="95" t="s">
        <v>2311</v>
      </c>
      <c r="J218" s="95">
        <v>10</v>
      </c>
      <c r="K218" s="95">
        <v>0</v>
      </c>
      <c r="M218" s="74" t="s">
        <v>4128</v>
      </c>
      <c r="N218" s="74">
        <v>10</v>
      </c>
      <c r="O218" s="74">
        <v>0</v>
      </c>
      <c r="Q218" s="92" t="s">
        <v>5598</v>
      </c>
      <c r="R218" s="92">
        <v>10</v>
      </c>
      <c r="S218" s="92">
        <v>0</v>
      </c>
      <c r="U218" s="92" t="s">
        <v>1099</v>
      </c>
      <c r="V218" s="92">
        <v>10</v>
      </c>
      <c r="W218" s="92">
        <v>0</v>
      </c>
      <c r="Y218" s="90" t="s">
        <v>1340</v>
      </c>
      <c r="Z218" s="90">
        <v>10</v>
      </c>
      <c r="AA218" s="90">
        <v>0</v>
      </c>
    </row>
    <row r="219" spans="1:27">
      <c r="A219" s="24" t="s">
        <v>940</v>
      </c>
      <c r="B219" s="25">
        <v>40</v>
      </c>
      <c r="C219" s="25">
        <v>0</v>
      </c>
      <c r="D219" s="25"/>
      <c r="E219" s="25" t="s">
        <v>5958</v>
      </c>
      <c r="F219" s="25">
        <v>10</v>
      </c>
      <c r="G219" s="25">
        <v>0</v>
      </c>
      <c r="H219" s="25"/>
      <c r="I219" s="95" t="s">
        <v>4128</v>
      </c>
      <c r="J219" s="95">
        <v>10</v>
      </c>
      <c r="K219" s="95">
        <v>0</v>
      </c>
      <c r="M219" s="74" t="s">
        <v>3376</v>
      </c>
      <c r="N219" s="74">
        <v>10</v>
      </c>
      <c r="O219" s="74">
        <v>0</v>
      </c>
      <c r="Q219" s="92" t="s">
        <v>6070</v>
      </c>
      <c r="R219" s="92">
        <v>10</v>
      </c>
      <c r="S219" s="92">
        <v>0</v>
      </c>
      <c r="U219" s="92" t="s">
        <v>892</v>
      </c>
      <c r="V219" s="92">
        <v>10</v>
      </c>
      <c r="W219" s="92">
        <v>1</v>
      </c>
      <c r="Y219" s="90" t="s">
        <v>1203</v>
      </c>
      <c r="Z219" s="90">
        <v>10</v>
      </c>
      <c r="AA219" s="90">
        <v>0</v>
      </c>
    </row>
    <row r="220" spans="1:27">
      <c r="A220" s="24" t="s">
        <v>2681</v>
      </c>
      <c r="B220" s="25">
        <v>30</v>
      </c>
      <c r="C220" s="25">
        <v>0</v>
      </c>
      <c r="D220" s="25"/>
      <c r="E220" s="78" t="s">
        <v>7578</v>
      </c>
      <c r="F220" s="78">
        <v>10</v>
      </c>
      <c r="G220" s="78">
        <v>0</v>
      </c>
      <c r="H220" s="25"/>
      <c r="I220" s="95" t="s">
        <v>3376</v>
      </c>
      <c r="J220" s="95">
        <v>10</v>
      </c>
      <c r="K220" s="95">
        <v>0</v>
      </c>
      <c r="M220" s="74" t="s">
        <v>5538</v>
      </c>
      <c r="N220" s="74">
        <v>10</v>
      </c>
      <c r="O220" s="74">
        <v>0</v>
      </c>
      <c r="Q220" s="92" t="s">
        <v>1651</v>
      </c>
      <c r="R220" s="92">
        <v>10</v>
      </c>
      <c r="S220" s="92">
        <v>0</v>
      </c>
      <c r="U220" s="92" t="s">
        <v>3959</v>
      </c>
      <c r="V220" s="92">
        <v>10</v>
      </c>
      <c r="W220" s="92">
        <v>0</v>
      </c>
      <c r="Y220" s="90" t="s">
        <v>3190</v>
      </c>
      <c r="Z220" s="90">
        <v>10</v>
      </c>
      <c r="AA220" s="90">
        <v>0</v>
      </c>
    </row>
    <row r="221" spans="1:27">
      <c r="A221" s="24" t="s">
        <v>962</v>
      </c>
      <c r="B221" s="25">
        <v>20</v>
      </c>
      <c r="C221" s="25">
        <v>0</v>
      </c>
      <c r="D221" s="25"/>
      <c r="E221" s="25" t="s">
        <v>2500</v>
      </c>
      <c r="F221" s="25">
        <v>30</v>
      </c>
      <c r="G221" s="25">
        <v>0</v>
      </c>
      <c r="H221" s="25"/>
      <c r="I221" s="95" t="s">
        <v>5538</v>
      </c>
      <c r="J221" s="95">
        <v>10</v>
      </c>
      <c r="K221" s="95">
        <v>0</v>
      </c>
      <c r="M221" s="74" t="s">
        <v>3392</v>
      </c>
      <c r="N221" s="74">
        <v>10</v>
      </c>
      <c r="O221" s="74">
        <v>0</v>
      </c>
      <c r="Q221" s="92" t="s">
        <v>884</v>
      </c>
      <c r="R221" s="92">
        <v>10</v>
      </c>
      <c r="S221" s="92">
        <v>0</v>
      </c>
      <c r="U221" s="92" t="s">
        <v>1191</v>
      </c>
      <c r="V221" s="92">
        <v>10</v>
      </c>
      <c r="W221" s="92">
        <v>0</v>
      </c>
      <c r="Y221" s="90" t="s">
        <v>3100</v>
      </c>
      <c r="Z221" s="90">
        <v>10</v>
      </c>
      <c r="AA221" s="90">
        <v>0</v>
      </c>
    </row>
    <row r="222" spans="1:27">
      <c r="A222" s="24" t="s">
        <v>2296</v>
      </c>
      <c r="B222" s="25">
        <v>30</v>
      </c>
      <c r="C222" s="25">
        <v>1</v>
      </c>
      <c r="D222" s="25"/>
      <c r="E222" s="25" t="s">
        <v>6721</v>
      </c>
      <c r="F222" s="25">
        <v>20</v>
      </c>
      <c r="G222" s="25">
        <v>0</v>
      </c>
      <c r="H222" s="25"/>
      <c r="I222" s="95" t="s">
        <v>3392</v>
      </c>
      <c r="J222" s="95">
        <v>10</v>
      </c>
      <c r="K222" s="95">
        <v>0</v>
      </c>
      <c r="M222" s="74" t="s">
        <v>1018</v>
      </c>
      <c r="N222" s="74">
        <v>10</v>
      </c>
      <c r="O222" s="74">
        <v>0</v>
      </c>
      <c r="Q222" s="92" t="s">
        <v>6032</v>
      </c>
      <c r="R222" s="92">
        <v>10</v>
      </c>
      <c r="S222" s="92">
        <v>0</v>
      </c>
      <c r="U222" s="92" t="s">
        <v>6656</v>
      </c>
      <c r="V222" s="92">
        <v>10</v>
      </c>
      <c r="W222" s="92">
        <v>0</v>
      </c>
      <c r="Y222" s="90" t="s">
        <v>3908</v>
      </c>
      <c r="Z222" s="90">
        <v>10</v>
      </c>
      <c r="AA222" s="90">
        <v>0</v>
      </c>
    </row>
    <row r="223" spans="1:27">
      <c r="A223" s="24" t="s">
        <v>3651</v>
      </c>
      <c r="B223" s="25">
        <v>10</v>
      </c>
      <c r="C223" s="25">
        <v>0</v>
      </c>
      <c r="D223" s="25"/>
      <c r="E223" s="25" t="s">
        <v>1533</v>
      </c>
      <c r="F223" s="25">
        <v>0</v>
      </c>
      <c r="G223" s="25">
        <v>0</v>
      </c>
      <c r="H223" s="25"/>
      <c r="I223" s="95" t="s">
        <v>1018</v>
      </c>
      <c r="J223" s="95">
        <v>10</v>
      </c>
      <c r="K223" s="95">
        <v>0</v>
      </c>
      <c r="M223" s="74" t="s">
        <v>1129</v>
      </c>
      <c r="N223" s="74">
        <v>10</v>
      </c>
      <c r="O223" s="74">
        <v>0</v>
      </c>
      <c r="Q223" s="92" t="s">
        <v>1909</v>
      </c>
      <c r="R223" s="92">
        <v>10</v>
      </c>
      <c r="S223" s="92">
        <v>0</v>
      </c>
      <c r="U223" s="92" t="s">
        <v>1340</v>
      </c>
      <c r="V223" s="92">
        <v>10</v>
      </c>
      <c r="W223" s="92">
        <v>0</v>
      </c>
      <c r="Y223" s="90" t="s">
        <v>1347</v>
      </c>
      <c r="Z223" s="90">
        <v>10</v>
      </c>
      <c r="AA223" s="90">
        <v>0</v>
      </c>
    </row>
    <row r="224" spans="1:27">
      <c r="A224" s="24" t="s">
        <v>5657</v>
      </c>
      <c r="B224" s="25">
        <v>0</v>
      </c>
      <c r="C224" s="25">
        <v>0</v>
      </c>
      <c r="D224" s="25"/>
      <c r="E224" s="25" t="s">
        <v>4039</v>
      </c>
      <c r="F224" s="25">
        <v>20</v>
      </c>
      <c r="G224" s="25">
        <v>0</v>
      </c>
      <c r="H224" s="25"/>
      <c r="I224" s="95" t="s">
        <v>1129</v>
      </c>
      <c r="J224" s="95">
        <v>10</v>
      </c>
      <c r="K224" s="95">
        <v>0</v>
      </c>
      <c r="M224" s="74" t="s">
        <v>6412</v>
      </c>
      <c r="N224" s="74">
        <v>10</v>
      </c>
      <c r="O224" s="74">
        <v>1</v>
      </c>
      <c r="Q224" s="92" t="s">
        <v>6173</v>
      </c>
      <c r="R224" s="92">
        <v>10</v>
      </c>
      <c r="S224" s="92">
        <v>0</v>
      </c>
      <c r="U224" s="92" t="s">
        <v>5894</v>
      </c>
      <c r="V224" s="92">
        <v>10</v>
      </c>
      <c r="W224" s="92">
        <v>1</v>
      </c>
      <c r="Y224" s="90" t="s">
        <v>3301</v>
      </c>
      <c r="Z224" s="90">
        <v>10</v>
      </c>
      <c r="AA224" s="90">
        <v>0</v>
      </c>
    </row>
    <row r="225" spans="1:27">
      <c r="A225" s="24" t="s">
        <v>2617</v>
      </c>
      <c r="B225" s="25">
        <v>10</v>
      </c>
      <c r="C225" s="25">
        <v>0</v>
      </c>
      <c r="D225" s="25"/>
      <c r="E225" s="25" t="s">
        <v>1142</v>
      </c>
      <c r="F225" s="25">
        <v>20</v>
      </c>
      <c r="G225" s="25">
        <v>0</v>
      </c>
      <c r="H225" s="25"/>
      <c r="I225" s="95" t="s">
        <v>6412</v>
      </c>
      <c r="J225" s="95">
        <v>10</v>
      </c>
      <c r="K225" s="95">
        <v>1</v>
      </c>
      <c r="M225" s="74" t="s">
        <v>5598</v>
      </c>
      <c r="N225" s="74">
        <v>10</v>
      </c>
      <c r="O225" s="74">
        <v>0</v>
      </c>
      <c r="Q225" s="92" t="s">
        <v>1099</v>
      </c>
      <c r="R225" s="92">
        <v>10</v>
      </c>
      <c r="S225" s="92">
        <v>0</v>
      </c>
      <c r="U225" s="92" t="s">
        <v>1203</v>
      </c>
      <c r="V225" s="92">
        <v>10</v>
      </c>
      <c r="W225" s="92">
        <v>0</v>
      </c>
      <c r="Y225" s="90" t="s">
        <v>1714</v>
      </c>
      <c r="Z225" s="90">
        <v>10</v>
      </c>
      <c r="AA225" s="90">
        <v>0</v>
      </c>
    </row>
    <row r="226" spans="1:27">
      <c r="A226" s="24" t="s">
        <v>2905</v>
      </c>
      <c r="B226" s="25">
        <v>10</v>
      </c>
      <c r="C226" s="25">
        <v>0</v>
      </c>
      <c r="D226" s="25"/>
      <c r="E226" s="25" t="s">
        <v>232</v>
      </c>
      <c r="F226" s="25">
        <v>0</v>
      </c>
      <c r="G226" s="25">
        <v>0</v>
      </c>
      <c r="H226" s="25"/>
      <c r="I226" s="95" t="s">
        <v>5598</v>
      </c>
      <c r="J226" s="95">
        <v>10</v>
      </c>
      <c r="K226" s="95">
        <v>0</v>
      </c>
      <c r="M226" s="74" t="s">
        <v>6070</v>
      </c>
      <c r="N226" s="74">
        <v>10</v>
      </c>
      <c r="O226" s="74">
        <v>0</v>
      </c>
      <c r="Q226" s="92" t="s">
        <v>892</v>
      </c>
      <c r="R226" s="92">
        <v>10</v>
      </c>
      <c r="S226" s="92">
        <v>1</v>
      </c>
      <c r="U226" s="92" t="s">
        <v>3190</v>
      </c>
      <c r="V226" s="92">
        <v>10</v>
      </c>
      <c r="W226" s="92">
        <v>0</v>
      </c>
      <c r="Y226" s="90" t="s">
        <v>1055</v>
      </c>
      <c r="Z226" s="90">
        <v>10</v>
      </c>
      <c r="AA226" s="90">
        <v>0</v>
      </c>
    </row>
    <row r="227" spans="1:27">
      <c r="A227" s="24" t="s">
        <v>2070</v>
      </c>
      <c r="B227" s="25">
        <v>20</v>
      </c>
      <c r="C227" s="25">
        <v>1</v>
      </c>
      <c r="D227" s="25"/>
      <c r="E227" s="25" t="s">
        <v>6303</v>
      </c>
      <c r="F227" s="25">
        <v>10</v>
      </c>
      <c r="G227" s="25">
        <v>0</v>
      </c>
      <c r="H227" s="25"/>
      <c r="I227" s="95" t="s">
        <v>6070</v>
      </c>
      <c r="J227" s="95">
        <v>10</v>
      </c>
      <c r="K227" s="95">
        <v>0</v>
      </c>
      <c r="M227" s="74" t="s">
        <v>1651</v>
      </c>
      <c r="N227" s="74">
        <v>10</v>
      </c>
      <c r="O227" s="74">
        <v>0</v>
      </c>
      <c r="Q227" s="92" t="s">
        <v>3959</v>
      </c>
      <c r="R227" s="92">
        <v>10</v>
      </c>
      <c r="S227" s="92">
        <v>0</v>
      </c>
      <c r="U227" s="92" t="s">
        <v>2113</v>
      </c>
      <c r="V227" s="92">
        <v>10</v>
      </c>
      <c r="W227" s="92">
        <v>1</v>
      </c>
      <c r="Y227" s="90" t="s">
        <v>3165</v>
      </c>
      <c r="Z227" s="90">
        <v>10</v>
      </c>
      <c r="AA227" s="90">
        <v>0</v>
      </c>
    </row>
    <row r="228" spans="1:27">
      <c r="A228" s="24" t="s">
        <v>2387</v>
      </c>
      <c r="B228" s="25">
        <v>10</v>
      </c>
      <c r="C228" s="25">
        <v>1</v>
      </c>
      <c r="D228" s="25"/>
      <c r="E228" s="25" t="s">
        <v>2311</v>
      </c>
      <c r="F228" s="25">
        <v>10</v>
      </c>
      <c r="G228" s="25">
        <v>0</v>
      </c>
      <c r="H228" s="25"/>
      <c r="I228" s="95" t="s">
        <v>1651</v>
      </c>
      <c r="J228" s="95">
        <v>10</v>
      </c>
      <c r="K228" s="95">
        <v>0</v>
      </c>
      <c r="M228" s="74" t="s">
        <v>7028</v>
      </c>
      <c r="N228" s="74">
        <v>10</v>
      </c>
      <c r="O228" s="74">
        <v>0</v>
      </c>
      <c r="Q228" s="92" t="s">
        <v>1191</v>
      </c>
      <c r="R228" s="92">
        <v>10</v>
      </c>
      <c r="S228" s="92">
        <v>0</v>
      </c>
      <c r="U228" s="92" t="s">
        <v>3100</v>
      </c>
      <c r="V228" s="92">
        <v>10</v>
      </c>
      <c r="W228" s="92">
        <v>0</v>
      </c>
      <c r="Y228" s="90" t="s">
        <v>3974</v>
      </c>
      <c r="Z228" s="90">
        <v>10</v>
      </c>
      <c r="AA228" s="90">
        <v>0</v>
      </c>
    </row>
    <row r="229" spans="1:27">
      <c r="A229" s="24" t="s">
        <v>2734</v>
      </c>
      <c r="B229" s="25">
        <v>10</v>
      </c>
      <c r="C229" s="25">
        <v>0</v>
      </c>
      <c r="D229" s="25"/>
      <c r="E229" s="25" t="s">
        <v>4128</v>
      </c>
      <c r="F229" s="25">
        <v>10</v>
      </c>
      <c r="G229" s="25">
        <v>0</v>
      </c>
      <c r="H229" s="25"/>
      <c r="I229" s="95" t="s">
        <v>7028</v>
      </c>
      <c r="J229" s="95">
        <v>10</v>
      </c>
      <c r="K229" s="95">
        <v>0</v>
      </c>
      <c r="M229" s="74" t="s">
        <v>884</v>
      </c>
      <c r="N229" s="74">
        <v>10</v>
      </c>
      <c r="O229" s="74">
        <v>0</v>
      </c>
      <c r="Q229" s="92" t="s">
        <v>6656</v>
      </c>
      <c r="R229" s="92">
        <v>10</v>
      </c>
      <c r="S229" s="92">
        <v>0</v>
      </c>
      <c r="U229" s="92" t="s">
        <v>3908</v>
      </c>
      <c r="V229" s="92">
        <v>10</v>
      </c>
      <c r="W229" s="92">
        <v>0</v>
      </c>
      <c r="Y229" s="90" t="s">
        <v>5513</v>
      </c>
      <c r="Z229" s="90">
        <v>10</v>
      </c>
      <c r="AA229" s="90">
        <v>0</v>
      </c>
    </row>
    <row r="230" spans="1:27">
      <c r="A230" s="24" t="s">
        <v>4023</v>
      </c>
      <c r="B230" s="25">
        <v>10</v>
      </c>
      <c r="C230" s="25">
        <v>0</v>
      </c>
      <c r="D230" s="25"/>
      <c r="E230" s="25" t="s">
        <v>1369</v>
      </c>
      <c r="F230" s="25">
        <v>20</v>
      </c>
      <c r="G230" s="25">
        <v>0</v>
      </c>
      <c r="H230" s="25"/>
      <c r="I230" s="95" t="s">
        <v>884</v>
      </c>
      <c r="J230" s="95">
        <v>10</v>
      </c>
      <c r="K230" s="95">
        <v>0</v>
      </c>
      <c r="M230" s="74" t="s">
        <v>6032</v>
      </c>
      <c r="N230" s="74">
        <v>10</v>
      </c>
      <c r="O230" s="74">
        <v>0</v>
      </c>
      <c r="Q230" s="92" t="s">
        <v>1340</v>
      </c>
      <c r="R230" s="92">
        <v>10</v>
      </c>
      <c r="S230" s="92">
        <v>0</v>
      </c>
      <c r="U230" s="92" t="s">
        <v>1347</v>
      </c>
      <c r="V230" s="92">
        <v>10</v>
      </c>
      <c r="W230" s="92">
        <v>0</v>
      </c>
      <c r="Y230" s="90" t="s">
        <v>1746</v>
      </c>
      <c r="Z230" s="90">
        <v>10</v>
      </c>
      <c r="AA230" s="90">
        <v>0</v>
      </c>
    </row>
    <row r="231" spans="1:27">
      <c r="A231" s="24" t="s">
        <v>4032</v>
      </c>
      <c r="B231" s="25">
        <v>10</v>
      </c>
      <c r="C231" s="25">
        <v>0</v>
      </c>
      <c r="D231" s="25"/>
      <c r="E231" s="25" t="s">
        <v>2179</v>
      </c>
      <c r="F231" s="25">
        <v>20</v>
      </c>
      <c r="G231" s="25">
        <v>0</v>
      </c>
      <c r="H231" s="25"/>
      <c r="I231" s="95" t="s">
        <v>6032</v>
      </c>
      <c r="J231" s="95">
        <v>10</v>
      </c>
      <c r="K231" s="95">
        <v>0</v>
      </c>
      <c r="M231" s="74" t="s">
        <v>1909</v>
      </c>
      <c r="N231" s="74">
        <v>10</v>
      </c>
      <c r="O231" s="74">
        <v>0</v>
      </c>
      <c r="Q231" s="92" t="s">
        <v>5894</v>
      </c>
      <c r="R231" s="92">
        <v>10</v>
      </c>
      <c r="S231" s="92">
        <v>1</v>
      </c>
      <c r="U231" s="92" t="s">
        <v>3301</v>
      </c>
      <c r="V231" s="92">
        <v>10</v>
      </c>
      <c r="W231" s="92">
        <v>0</v>
      </c>
      <c r="Y231" s="90" t="s">
        <v>5579</v>
      </c>
      <c r="Z231" s="90">
        <v>10</v>
      </c>
      <c r="AA231" s="90">
        <v>0</v>
      </c>
    </row>
    <row r="232" spans="1:27">
      <c r="A232" s="24" t="s">
        <v>3018</v>
      </c>
      <c r="B232" s="25">
        <v>10</v>
      </c>
      <c r="C232" s="25">
        <v>0</v>
      </c>
      <c r="D232" s="25"/>
      <c r="E232" s="25" t="s">
        <v>3376</v>
      </c>
      <c r="F232" s="25">
        <v>10</v>
      </c>
      <c r="G232" s="25">
        <v>0</v>
      </c>
      <c r="H232" s="25"/>
      <c r="I232" s="95" t="s">
        <v>1909</v>
      </c>
      <c r="J232" s="95">
        <v>10</v>
      </c>
      <c r="K232" s="95">
        <v>0</v>
      </c>
      <c r="M232" s="74" t="s">
        <v>6173</v>
      </c>
      <c r="N232" s="74">
        <v>10</v>
      </c>
      <c r="O232" s="74">
        <v>0</v>
      </c>
      <c r="Q232" s="92" t="s">
        <v>1203</v>
      </c>
      <c r="R232" s="92">
        <v>10</v>
      </c>
      <c r="S232" s="92">
        <v>0</v>
      </c>
      <c r="U232" s="92" t="s">
        <v>1714</v>
      </c>
      <c r="V232" s="92">
        <v>10</v>
      </c>
      <c r="W232" s="92">
        <v>0</v>
      </c>
      <c r="Y232" s="90" t="s">
        <v>5651</v>
      </c>
      <c r="Z232" s="90">
        <v>10</v>
      </c>
      <c r="AA232" s="90">
        <v>0</v>
      </c>
    </row>
    <row r="233" spans="1:27">
      <c r="A233" s="24" t="s">
        <v>3034</v>
      </c>
      <c r="B233" s="25">
        <v>10</v>
      </c>
      <c r="C233" s="25">
        <v>1</v>
      </c>
      <c r="D233" s="25"/>
      <c r="E233" s="25" t="s">
        <v>6560</v>
      </c>
      <c r="F233" s="25">
        <v>0</v>
      </c>
      <c r="G233" s="25">
        <v>0</v>
      </c>
      <c r="H233" s="25"/>
      <c r="I233" s="95" t="s">
        <v>6173</v>
      </c>
      <c r="J233" s="95">
        <v>10</v>
      </c>
      <c r="K233" s="95">
        <v>0</v>
      </c>
      <c r="M233" s="74" t="s">
        <v>1099</v>
      </c>
      <c r="N233" s="74">
        <v>10</v>
      </c>
      <c r="O233" s="74">
        <v>0</v>
      </c>
      <c r="Q233" s="92" t="s">
        <v>3190</v>
      </c>
      <c r="R233" s="92">
        <v>10</v>
      </c>
      <c r="S233" s="92">
        <v>0</v>
      </c>
      <c r="U233" s="92" t="s">
        <v>1055</v>
      </c>
      <c r="V233" s="92">
        <v>10</v>
      </c>
      <c r="W233" s="92">
        <v>0</v>
      </c>
      <c r="Y233" s="90" t="s">
        <v>3768</v>
      </c>
      <c r="Z233" s="90">
        <v>10</v>
      </c>
      <c r="AA233" s="90">
        <v>0</v>
      </c>
    </row>
    <row r="234" spans="1:27">
      <c r="A234" s="24" t="s">
        <v>4196</v>
      </c>
      <c r="B234" s="25">
        <v>0</v>
      </c>
      <c r="C234" s="25">
        <v>0</v>
      </c>
      <c r="D234" s="25"/>
      <c r="E234" s="25" t="s">
        <v>2324</v>
      </c>
      <c r="F234" s="25">
        <v>30</v>
      </c>
      <c r="G234" s="25">
        <v>0</v>
      </c>
      <c r="H234" s="25"/>
      <c r="I234" s="95" t="s">
        <v>1099</v>
      </c>
      <c r="J234" s="95">
        <v>10</v>
      </c>
      <c r="K234" s="95">
        <v>0</v>
      </c>
      <c r="M234" s="74" t="s">
        <v>892</v>
      </c>
      <c r="N234" s="74">
        <v>10</v>
      </c>
      <c r="O234" s="74">
        <v>1</v>
      </c>
      <c r="Q234" s="92" t="s">
        <v>2113</v>
      </c>
      <c r="R234" s="92">
        <v>10</v>
      </c>
      <c r="S234" s="92">
        <v>1</v>
      </c>
      <c r="U234" s="92" t="s">
        <v>3165</v>
      </c>
      <c r="V234" s="92">
        <v>10</v>
      </c>
      <c r="W234" s="92">
        <v>0</v>
      </c>
      <c r="Y234" s="90" t="s">
        <v>1792</v>
      </c>
      <c r="Z234" s="90">
        <v>10</v>
      </c>
      <c r="AA234" s="90">
        <v>0</v>
      </c>
    </row>
    <row r="235" spans="1:27">
      <c r="A235" s="24" t="s">
        <v>3854</v>
      </c>
      <c r="B235" s="25">
        <v>0</v>
      </c>
      <c r="C235" s="25">
        <v>1</v>
      </c>
      <c r="D235" s="25"/>
      <c r="E235" s="25" t="s">
        <v>5538</v>
      </c>
      <c r="F235" s="25">
        <v>10</v>
      </c>
      <c r="G235" s="25">
        <v>0</v>
      </c>
      <c r="H235" s="25"/>
      <c r="I235" s="95" t="s">
        <v>892</v>
      </c>
      <c r="J235" s="95">
        <v>10</v>
      </c>
      <c r="K235" s="95">
        <v>1</v>
      </c>
      <c r="M235" s="74" t="s">
        <v>3959</v>
      </c>
      <c r="N235" s="74">
        <v>10</v>
      </c>
      <c r="O235" s="74">
        <v>0</v>
      </c>
      <c r="Q235" s="92" t="s">
        <v>3100</v>
      </c>
      <c r="R235" s="92">
        <v>10</v>
      </c>
      <c r="S235" s="92">
        <v>0</v>
      </c>
      <c r="U235" s="92" t="s">
        <v>3974</v>
      </c>
      <c r="V235" s="92">
        <v>10</v>
      </c>
      <c r="W235" s="92">
        <v>0</v>
      </c>
      <c r="Y235" s="90" t="s">
        <v>2234</v>
      </c>
      <c r="Z235" s="90">
        <v>10</v>
      </c>
      <c r="AA235" s="90">
        <v>0</v>
      </c>
    </row>
    <row r="236" spans="1:27">
      <c r="A236" s="24" t="s">
        <v>1599</v>
      </c>
      <c r="B236" s="25">
        <v>20</v>
      </c>
      <c r="C236" s="25">
        <v>1</v>
      </c>
      <c r="D236" s="25"/>
      <c r="E236" s="25" t="s">
        <v>522</v>
      </c>
      <c r="F236" s="25">
        <v>20</v>
      </c>
      <c r="G236" s="25">
        <v>0</v>
      </c>
      <c r="H236" s="25"/>
      <c r="I236" s="95" t="s">
        <v>3959</v>
      </c>
      <c r="J236" s="95">
        <v>10</v>
      </c>
      <c r="K236" s="95">
        <v>0</v>
      </c>
      <c r="M236" s="74" t="s">
        <v>1191</v>
      </c>
      <c r="N236" s="74">
        <v>10</v>
      </c>
      <c r="O236" s="74">
        <v>0</v>
      </c>
      <c r="Q236" s="92" t="s">
        <v>3908</v>
      </c>
      <c r="R236" s="92">
        <v>10</v>
      </c>
      <c r="S236" s="92">
        <v>0</v>
      </c>
      <c r="U236" s="92" t="s">
        <v>6187</v>
      </c>
      <c r="V236" s="92">
        <v>10</v>
      </c>
      <c r="W236" s="92">
        <v>0</v>
      </c>
      <c r="Y236" s="90" t="s">
        <v>2465</v>
      </c>
      <c r="Z236" s="90">
        <v>10</v>
      </c>
      <c r="AA236" s="90">
        <v>0</v>
      </c>
    </row>
    <row r="237" spans="1:27">
      <c r="A237" s="24" t="s">
        <v>4121</v>
      </c>
      <c r="B237" s="25">
        <v>20</v>
      </c>
      <c r="C237" s="25">
        <v>0</v>
      </c>
      <c r="D237" s="25"/>
      <c r="E237" s="25" t="s">
        <v>3392</v>
      </c>
      <c r="F237" s="25">
        <v>10</v>
      </c>
      <c r="G237" s="25">
        <v>0</v>
      </c>
      <c r="H237" s="25"/>
      <c r="I237" s="95" t="s">
        <v>1191</v>
      </c>
      <c r="J237" s="95">
        <v>10</v>
      </c>
      <c r="K237" s="95">
        <v>0</v>
      </c>
      <c r="M237" s="74" t="s">
        <v>6656</v>
      </c>
      <c r="N237" s="74">
        <v>10</v>
      </c>
      <c r="O237" s="74">
        <v>0</v>
      </c>
      <c r="Q237" s="92" t="s">
        <v>1347</v>
      </c>
      <c r="R237" s="92">
        <v>10</v>
      </c>
      <c r="S237" s="92">
        <v>0</v>
      </c>
      <c r="U237" s="92" t="s">
        <v>5513</v>
      </c>
      <c r="V237" s="92">
        <v>10</v>
      </c>
      <c r="W237" s="92">
        <v>0</v>
      </c>
      <c r="Y237" s="90" t="s">
        <v>502</v>
      </c>
      <c r="Z237" s="90">
        <v>10</v>
      </c>
      <c r="AA237" s="90">
        <v>0</v>
      </c>
    </row>
    <row r="238" spans="1:27">
      <c r="A238" s="24" t="s">
        <v>745</v>
      </c>
      <c r="B238" s="25">
        <v>30</v>
      </c>
      <c r="C238" s="25">
        <v>0</v>
      </c>
      <c r="D238" s="25"/>
      <c r="E238" s="25" t="s">
        <v>1018</v>
      </c>
      <c r="F238" s="25">
        <v>10</v>
      </c>
      <c r="G238" s="25">
        <v>0</v>
      </c>
      <c r="H238" s="25"/>
      <c r="I238" s="95" t="s">
        <v>6656</v>
      </c>
      <c r="J238" s="95">
        <v>10</v>
      </c>
      <c r="K238" s="95">
        <v>0</v>
      </c>
      <c r="M238" s="74" t="s">
        <v>1340</v>
      </c>
      <c r="N238" s="74">
        <v>10</v>
      </c>
      <c r="O238" s="74">
        <v>0</v>
      </c>
      <c r="Q238" s="92" t="s">
        <v>3301</v>
      </c>
      <c r="R238" s="92">
        <v>10</v>
      </c>
      <c r="S238" s="92">
        <v>0</v>
      </c>
      <c r="U238" s="92" t="s">
        <v>1746</v>
      </c>
      <c r="V238" s="92">
        <v>10</v>
      </c>
      <c r="W238" s="92">
        <v>0</v>
      </c>
      <c r="Y238" s="90" t="s">
        <v>3987</v>
      </c>
      <c r="Z238" s="90">
        <v>10</v>
      </c>
      <c r="AA238" s="90">
        <v>0</v>
      </c>
    </row>
    <row r="239" spans="1:27">
      <c r="A239" s="24" t="s">
        <v>3472</v>
      </c>
      <c r="B239" s="25">
        <v>0</v>
      </c>
      <c r="C239" s="25">
        <v>0</v>
      </c>
      <c r="D239" s="25"/>
      <c r="E239" s="25" t="s">
        <v>1129</v>
      </c>
      <c r="F239" s="25">
        <v>10</v>
      </c>
      <c r="G239" s="25">
        <v>0</v>
      </c>
      <c r="H239" s="25"/>
      <c r="I239" s="95" t="s">
        <v>1340</v>
      </c>
      <c r="J239" s="95">
        <v>10</v>
      </c>
      <c r="K239" s="95">
        <v>0</v>
      </c>
      <c r="M239" s="74" t="s">
        <v>1203</v>
      </c>
      <c r="N239" s="74">
        <v>10</v>
      </c>
      <c r="O239" s="74">
        <v>0</v>
      </c>
      <c r="Q239" s="92" t="s">
        <v>1714</v>
      </c>
      <c r="R239" s="92">
        <v>10</v>
      </c>
      <c r="S239" s="92">
        <v>0</v>
      </c>
      <c r="U239" s="92" t="s">
        <v>5579</v>
      </c>
      <c r="V239" s="92">
        <v>10</v>
      </c>
      <c r="W239" s="92">
        <v>0</v>
      </c>
      <c r="Y239" s="90" t="s">
        <v>3345</v>
      </c>
      <c r="Z239" s="90">
        <v>10</v>
      </c>
      <c r="AA239" s="90">
        <v>0</v>
      </c>
    </row>
    <row r="240" spans="1:27">
      <c r="A240" s="24" t="s">
        <v>616</v>
      </c>
      <c r="B240" s="25">
        <v>120</v>
      </c>
      <c r="C240" s="25">
        <v>0</v>
      </c>
      <c r="D240" s="25"/>
      <c r="E240" s="25" t="s">
        <v>7147</v>
      </c>
      <c r="F240" s="25">
        <v>0</v>
      </c>
      <c r="G240" s="25">
        <v>0</v>
      </c>
      <c r="H240" s="25"/>
      <c r="I240" s="95" t="s">
        <v>1203</v>
      </c>
      <c r="J240" s="95">
        <v>10</v>
      </c>
      <c r="K240" s="95">
        <v>0</v>
      </c>
      <c r="M240" s="74" t="s">
        <v>3190</v>
      </c>
      <c r="N240" s="74">
        <v>10</v>
      </c>
      <c r="O240" s="74">
        <v>0</v>
      </c>
      <c r="Q240" s="92" t="s">
        <v>1055</v>
      </c>
      <c r="R240" s="92">
        <v>10</v>
      </c>
      <c r="S240" s="92">
        <v>0</v>
      </c>
      <c r="U240" s="92" t="s">
        <v>6130</v>
      </c>
      <c r="V240" s="92">
        <v>10</v>
      </c>
      <c r="W240" s="92">
        <v>0</v>
      </c>
      <c r="Y240" s="90" t="s">
        <v>5497</v>
      </c>
      <c r="Z240" s="90">
        <v>10</v>
      </c>
      <c r="AA240" s="90">
        <v>0</v>
      </c>
    </row>
    <row r="241" spans="1:27">
      <c r="A241" s="24" t="s">
        <v>2859</v>
      </c>
      <c r="B241" s="25">
        <v>0</v>
      </c>
      <c r="C241" s="25">
        <v>2</v>
      </c>
      <c r="D241" s="25"/>
      <c r="E241" s="25" t="s">
        <v>5598</v>
      </c>
      <c r="F241" s="25">
        <v>10</v>
      </c>
      <c r="G241" s="25">
        <v>0</v>
      </c>
      <c r="H241" s="25"/>
      <c r="I241" s="95" t="s">
        <v>3190</v>
      </c>
      <c r="J241" s="95">
        <v>10</v>
      </c>
      <c r="K241" s="95">
        <v>0</v>
      </c>
      <c r="M241" s="74" t="s">
        <v>2113</v>
      </c>
      <c r="N241" s="74">
        <v>10</v>
      </c>
      <c r="O241" s="74">
        <v>1</v>
      </c>
      <c r="Q241" s="92" t="s">
        <v>3165</v>
      </c>
      <c r="R241" s="92">
        <v>10</v>
      </c>
      <c r="S241" s="92">
        <v>0</v>
      </c>
      <c r="U241" s="92" t="s">
        <v>5651</v>
      </c>
      <c r="V241" s="92">
        <v>10</v>
      </c>
      <c r="W241" s="92">
        <v>0</v>
      </c>
      <c r="Y241" s="90" t="s">
        <v>3400</v>
      </c>
      <c r="Z241" s="90">
        <v>10</v>
      </c>
      <c r="AA241" s="90">
        <v>0</v>
      </c>
    </row>
    <row r="242" spans="1:27">
      <c r="A242" s="24" t="s">
        <v>1784</v>
      </c>
      <c r="B242" s="25">
        <v>70</v>
      </c>
      <c r="C242" s="25">
        <v>1</v>
      </c>
      <c r="D242" s="25"/>
      <c r="E242" s="78" t="s">
        <v>7582</v>
      </c>
      <c r="F242" s="78">
        <v>10</v>
      </c>
      <c r="G242" s="78">
        <v>0</v>
      </c>
      <c r="H242" s="25"/>
      <c r="I242" s="95" t="s">
        <v>2113</v>
      </c>
      <c r="J242" s="95">
        <v>10</v>
      </c>
      <c r="K242" s="95">
        <v>1</v>
      </c>
      <c r="M242" s="74" t="s">
        <v>3100</v>
      </c>
      <c r="N242" s="74">
        <v>10</v>
      </c>
      <c r="O242" s="74">
        <v>0</v>
      </c>
      <c r="Q242" s="92" t="s">
        <v>3974</v>
      </c>
      <c r="R242" s="92">
        <v>10</v>
      </c>
      <c r="S242" s="92">
        <v>0</v>
      </c>
      <c r="U242" s="92" t="s">
        <v>625</v>
      </c>
      <c r="V242" s="92">
        <v>10</v>
      </c>
      <c r="W242" s="92">
        <v>1</v>
      </c>
      <c r="Y242" s="90" t="s">
        <v>840</v>
      </c>
      <c r="Z242" s="90">
        <v>10</v>
      </c>
      <c r="AA242" s="90">
        <v>0</v>
      </c>
    </row>
    <row r="243" spans="1:27">
      <c r="A243" s="24" t="s">
        <v>5016</v>
      </c>
      <c r="B243" s="25">
        <v>0</v>
      </c>
      <c r="C243" s="25">
        <v>1</v>
      </c>
      <c r="D243" s="25"/>
      <c r="E243" s="25" t="s">
        <v>6050</v>
      </c>
      <c r="F243" s="25">
        <v>0</v>
      </c>
      <c r="G243" s="25">
        <v>0</v>
      </c>
      <c r="H243" s="25"/>
      <c r="I243" s="95" t="s">
        <v>3100</v>
      </c>
      <c r="J243" s="95">
        <v>10</v>
      </c>
      <c r="K243" s="95">
        <v>0</v>
      </c>
      <c r="M243" s="74" t="s">
        <v>3908</v>
      </c>
      <c r="N243" s="74">
        <v>10</v>
      </c>
      <c r="O243" s="74">
        <v>0</v>
      </c>
      <c r="Q243" s="92" t="s">
        <v>6187</v>
      </c>
      <c r="R243" s="92">
        <v>10</v>
      </c>
      <c r="S243" s="92">
        <v>0</v>
      </c>
      <c r="U243" s="92" t="s">
        <v>3768</v>
      </c>
      <c r="V243" s="92">
        <v>10</v>
      </c>
      <c r="W243" s="92">
        <v>0</v>
      </c>
      <c r="Y243" s="90" t="s">
        <v>2493</v>
      </c>
      <c r="Z243" s="90">
        <v>10</v>
      </c>
      <c r="AA243" s="90">
        <v>0</v>
      </c>
    </row>
    <row r="244" spans="1:27">
      <c r="A244" s="24" t="s">
        <v>1905</v>
      </c>
      <c r="B244" s="25">
        <v>0</v>
      </c>
      <c r="C244" s="25">
        <v>0</v>
      </c>
      <c r="D244" s="25"/>
      <c r="E244" s="25" t="s">
        <v>3809</v>
      </c>
      <c r="F244" s="25">
        <v>0</v>
      </c>
      <c r="G244" s="25">
        <v>0</v>
      </c>
      <c r="H244" s="25"/>
      <c r="I244" s="95" t="s">
        <v>3908</v>
      </c>
      <c r="J244" s="95">
        <v>10</v>
      </c>
      <c r="K244" s="95">
        <v>0</v>
      </c>
      <c r="M244" s="74" t="s">
        <v>1347</v>
      </c>
      <c r="N244" s="74">
        <v>10</v>
      </c>
      <c r="O244" s="74">
        <v>0</v>
      </c>
      <c r="Q244" s="92" t="s">
        <v>5513</v>
      </c>
      <c r="R244" s="92">
        <v>10</v>
      </c>
      <c r="S244" s="92">
        <v>0</v>
      </c>
      <c r="U244" s="92" t="s">
        <v>3408</v>
      </c>
      <c r="V244" s="92">
        <v>10</v>
      </c>
      <c r="W244" s="92">
        <v>1</v>
      </c>
      <c r="Y244" s="90" t="s">
        <v>1830</v>
      </c>
      <c r="Z244" s="90">
        <v>10</v>
      </c>
      <c r="AA244" s="90">
        <v>0</v>
      </c>
    </row>
    <row r="245" spans="1:27">
      <c r="A245" s="24" t="s">
        <v>228</v>
      </c>
      <c r="B245" s="25">
        <v>0</v>
      </c>
      <c r="C245" s="25">
        <v>0</v>
      </c>
      <c r="D245" s="25"/>
      <c r="E245" s="25" t="s">
        <v>1405</v>
      </c>
      <c r="F245" s="25">
        <v>20</v>
      </c>
      <c r="G245" s="25">
        <v>0</v>
      </c>
      <c r="H245" s="25"/>
      <c r="I245" s="95" t="s">
        <v>1347</v>
      </c>
      <c r="J245" s="95">
        <v>10</v>
      </c>
      <c r="K245" s="95">
        <v>0</v>
      </c>
      <c r="M245" s="74" t="s">
        <v>3301</v>
      </c>
      <c r="N245" s="74">
        <v>10</v>
      </c>
      <c r="O245" s="74">
        <v>0</v>
      </c>
      <c r="Q245" s="92" t="s">
        <v>1746</v>
      </c>
      <c r="R245" s="92">
        <v>10</v>
      </c>
      <c r="S245" s="92">
        <v>0</v>
      </c>
      <c r="U245" s="92" t="s">
        <v>1259</v>
      </c>
      <c r="V245" s="92">
        <v>10</v>
      </c>
      <c r="W245" s="92">
        <v>0</v>
      </c>
      <c r="Y245" s="90" t="s">
        <v>2630</v>
      </c>
      <c r="Z245" s="90">
        <v>10</v>
      </c>
      <c r="AA245" s="90">
        <v>0</v>
      </c>
    </row>
    <row r="246" spans="1:27">
      <c r="A246" s="24" t="s">
        <v>5663</v>
      </c>
      <c r="B246" s="25">
        <v>0</v>
      </c>
      <c r="C246" s="25">
        <v>0</v>
      </c>
      <c r="D246" s="25"/>
      <c r="E246" s="25" t="s">
        <v>3795</v>
      </c>
      <c r="F246" s="25">
        <v>0</v>
      </c>
      <c r="G246" s="25">
        <v>0</v>
      </c>
      <c r="H246" s="25"/>
      <c r="I246" s="95" t="s">
        <v>3301</v>
      </c>
      <c r="J246" s="95">
        <v>10</v>
      </c>
      <c r="K246" s="95">
        <v>0</v>
      </c>
      <c r="M246" s="74" t="s">
        <v>1714</v>
      </c>
      <c r="N246" s="74">
        <v>10</v>
      </c>
      <c r="O246" s="74">
        <v>0</v>
      </c>
      <c r="Q246" s="92" t="s">
        <v>5579</v>
      </c>
      <c r="R246" s="92">
        <v>10</v>
      </c>
      <c r="S246" s="92">
        <v>0</v>
      </c>
      <c r="U246" s="92" t="s">
        <v>2234</v>
      </c>
      <c r="V246" s="92">
        <v>10</v>
      </c>
      <c r="W246" s="92">
        <v>0</v>
      </c>
      <c r="Y246" s="90" t="s">
        <v>2173</v>
      </c>
      <c r="Z246" s="90">
        <v>10</v>
      </c>
      <c r="AA246" s="90">
        <v>0</v>
      </c>
    </row>
    <row r="247" spans="1:27">
      <c r="A247" s="24" t="s">
        <v>1881</v>
      </c>
      <c r="B247" s="25">
        <v>10</v>
      </c>
      <c r="C247" s="25">
        <v>1</v>
      </c>
      <c r="D247" s="25"/>
      <c r="E247" s="25" t="s">
        <v>6070</v>
      </c>
      <c r="F247" s="25">
        <v>10</v>
      </c>
      <c r="G247" s="25">
        <v>0</v>
      </c>
      <c r="H247" s="25"/>
      <c r="I247" s="95" t="s">
        <v>1714</v>
      </c>
      <c r="J247" s="95">
        <v>10</v>
      </c>
      <c r="K247" s="95">
        <v>0</v>
      </c>
      <c r="M247" s="74" t="s">
        <v>1055</v>
      </c>
      <c r="N247" s="74">
        <v>10</v>
      </c>
      <c r="O247" s="74">
        <v>0</v>
      </c>
      <c r="Q247" s="92" t="s">
        <v>6130</v>
      </c>
      <c r="R247" s="92">
        <v>10</v>
      </c>
      <c r="S247" s="92">
        <v>0</v>
      </c>
      <c r="U247" s="92" t="s">
        <v>2465</v>
      </c>
      <c r="V247" s="92">
        <v>10</v>
      </c>
      <c r="W247" s="92">
        <v>0</v>
      </c>
      <c r="Y247" s="90" t="s">
        <v>1798</v>
      </c>
      <c r="Z247" s="90">
        <v>10</v>
      </c>
      <c r="AA247" s="90">
        <v>0</v>
      </c>
    </row>
    <row r="248" spans="1:27">
      <c r="A248" s="24" t="s">
        <v>238</v>
      </c>
      <c r="B248" s="25">
        <v>0</v>
      </c>
      <c r="C248" s="25">
        <v>0</v>
      </c>
      <c r="D248" s="25"/>
      <c r="E248" s="25" t="s">
        <v>1651</v>
      </c>
      <c r="F248" s="25">
        <v>10</v>
      </c>
      <c r="G248" s="25">
        <v>0</v>
      </c>
      <c r="H248" s="25"/>
      <c r="I248" s="95" t="s">
        <v>1055</v>
      </c>
      <c r="J248" s="95">
        <v>10</v>
      </c>
      <c r="K248" s="95">
        <v>0</v>
      </c>
      <c r="M248" s="74" t="s">
        <v>3165</v>
      </c>
      <c r="N248" s="74">
        <v>10</v>
      </c>
      <c r="O248" s="74">
        <v>0</v>
      </c>
      <c r="Q248" s="92" t="s">
        <v>5651</v>
      </c>
      <c r="R248" s="92">
        <v>10</v>
      </c>
      <c r="S248" s="92">
        <v>0</v>
      </c>
      <c r="U248" s="92" t="s">
        <v>502</v>
      </c>
      <c r="V248" s="92">
        <v>10</v>
      </c>
      <c r="W248" s="92">
        <v>0</v>
      </c>
      <c r="Y248" s="90" t="s">
        <v>3894</v>
      </c>
      <c r="Z248" s="90">
        <v>10</v>
      </c>
      <c r="AA248" s="90">
        <v>0</v>
      </c>
    </row>
    <row r="249" spans="1:27">
      <c r="A249" s="24" t="s">
        <v>3578</v>
      </c>
      <c r="B249" s="25">
        <v>10</v>
      </c>
      <c r="C249" s="25">
        <v>0</v>
      </c>
      <c r="D249" s="25"/>
      <c r="E249" s="25" t="s">
        <v>6054</v>
      </c>
      <c r="F249" s="25">
        <v>0</v>
      </c>
      <c r="G249" s="25">
        <v>0</v>
      </c>
      <c r="H249" s="25"/>
      <c r="I249" s="95" t="s">
        <v>3165</v>
      </c>
      <c r="J249" s="95">
        <v>10</v>
      </c>
      <c r="K249" s="95">
        <v>0</v>
      </c>
      <c r="M249" s="74" t="s">
        <v>3974</v>
      </c>
      <c r="N249" s="74">
        <v>10</v>
      </c>
      <c r="O249" s="74">
        <v>0</v>
      </c>
      <c r="Q249" s="92" t="s">
        <v>625</v>
      </c>
      <c r="R249" s="92">
        <v>10</v>
      </c>
      <c r="S249" s="92">
        <v>1</v>
      </c>
      <c r="U249" s="92" t="s">
        <v>3987</v>
      </c>
      <c r="V249" s="92">
        <v>10</v>
      </c>
      <c r="W249" s="92">
        <v>0</v>
      </c>
      <c r="Y249" s="90" t="s">
        <v>1658</v>
      </c>
      <c r="Z249" s="90">
        <v>10</v>
      </c>
      <c r="AA249" s="90">
        <v>0</v>
      </c>
    </row>
    <row r="250" spans="1:27">
      <c r="A250" s="24" t="s">
        <v>3227</v>
      </c>
      <c r="B250" s="25">
        <v>0</v>
      </c>
      <c r="C250" s="25">
        <v>0</v>
      </c>
      <c r="D250" s="25"/>
      <c r="E250" s="25" t="s">
        <v>7028</v>
      </c>
      <c r="F250" s="25">
        <v>10</v>
      </c>
      <c r="G250" s="25">
        <v>0</v>
      </c>
      <c r="H250" s="25"/>
      <c r="I250" s="95" t="s">
        <v>3974</v>
      </c>
      <c r="J250" s="95">
        <v>10</v>
      </c>
      <c r="K250" s="95">
        <v>0</v>
      </c>
      <c r="M250" s="74" t="s">
        <v>6187</v>
      </c>
      <c r="N250" s="74">
        <v>10</v>
      </c>
      <c r="O250" s="74">
        <v>0</v>
      </c>
      <c r="Q250" s="92" t="s">
        <v>3768</v>
      </c>
      <c r="R250" s="92">
        <v>10</v>
      </c>
      <c r="S250" s="92">
        <v>0</v>
      </c>
      <c r="U250" s="92" t="s">
        <v>6593</v>
      </c>
      <c r="V250" s="92">
        <v>10</v>
      </c>
      <c r="W250" s="92">
        <v>0</v>
      </c>
      <c r="Y250" s="90" t="s">
        <v>1442</v>
      </c>
      <c r="Z250" s="90">
        <v>10</v>
      </c>
      <c r="AA250" s="90">
        <v>0</v>
      </c>
    </row>
    <row r="251" spans="1:27">
      <c r="A251" s="24" t="s">
        <v>2890</v>
      </c>
      <c r="B251" s="25">
        <v>0</v>
      </c>
      <c r="C251" s="25">
        <v>0</v>
      </c>
      <c r="D251" s="25"/>
      <c r="E251" s="25" t="s">
        <v>884</v>
      </c>
      <c r="F251" s="25">
        <v>10</v>
      </c>
      <c r="G251" s="25">
        <v>0</v>
      </c>
      <c r="H251" s="25"/>
      <c r="I251" s="95" t="s">
        <v>6187</v>
      </c>
      <c r="J251" s="95">
        <v>10</v>
      </c>
      <c r="K251" s="95">
        <v>0</v>
      </c>
      <c r="M251" s="74" t="s">
        <v>5513</v>
      </c>
      <c r="N251" s="74">
        <v>10</v>
      </c>
      <c r="O251" s="74">
        <v>0</v>
      </c>
      <c r="Q251" s="92" t="s">
        <v>3408</v>
      </c>
      <c r="R251" s="92">
        <v>10</v>
      </c>
      <c r="S251" s="92">
        <v>1</v>
      </c>
      <c r="U251" s="92" t="s">
        <v>3345</v>
      </c>
      <c r="V251" s="92">
        <v>10</v>
      </c>
      <c r="W251" s="92">
        <v>0</v>
      </c>
      <c r="Y251" s="90" t="s">
        <v>822</v>
      </c>
      <c r="Z251" s="90">
        <v>10</v>
      </c>
      <c r="AA251" s="90">
        <v>0</v>
      </c>
    </row>
    <row r="252" spans="1:27">
      <c r="A252" s="24" t="s">
        <v>665</v>
      </c>
      <c r="B252" s="25">
        <v>10</v>
      </c>
      <c r="C252" s="25">
        <v>0</v>
      </c>
      <c r="D252" s="25"/>
      <c r="E252" s="25" t="s">
        <v>1833</v>
      </c>
      <c r="F252" s="25">
        <v>0</v>
      </c>
      <c r="G252" s="25">
        <v>0</v>
      </c>
      <c r="H252" s="25"/>
      <c r="I252" s="95" t="s">
        <v>5513</v>
      </c>
      <c r="J252" s="95">
        <v>10</v>
      </c>
      <c r="K252" s="95">
        <v>0</v>
      </c>
      <c r="M252" s="74" t="s">
        <v>1746</v>
      </c>
      <c r="N252" s="74">
        <v>10</v>
      </c>
      <c r="O252" s="74">
        <v>0</v>
      </c>
      <c r="Q252" s="92" t="s">
        <v>1259</v>
      </c>
      <c r="R252" s="92">
        <v>10</v>
      </c>
      <c r="S252" s="92">
        <v>0</v>
      </c>
      <c r="U252" s="92" t="s">
        <v>5497</v>
      </c>
      <c r="V252" s="92">
        <v>10</v>
      </c>
      <c r="W252" s="92">
        <v>0</v>
      </c>
      <c r="Y252" s="90" t="s">
        <v>3781</v>
      </c>
      <c r="Z252" s="90">
        <v>10</v>
      </c>
      <c r="AA252" s="90">
        <v>0</v>
      </c>
    </row>
    <row r="253" spans="1:27">
      <c r="A253" s="24" t="s">
        <v>1074</v>
      </c>
      <c r="B253" s="25">
        <v>20</v>
      </c>
      <c r="C253" s="25">
        <v>0</v>
      </c>
      <c r="D253" s="25"/>
      <c r="E253" s="25" t="s">
        <v>5134</v>
      </c>
      <c r="F253" s="25">
        <v>0</v>
      </c>
      <c r="G253" s="25">
        <v>0</v>
      </c>
      <c r="H253" s="25"/>
      <c r="I253" s="95" t="s">
        <v>1746</v>
      </c>
      <c r="J253" s="95">
        <v>10</v>
      </c>
      <c r="K253" s="95">
        <v>0</v>
      </c>
      <c r="M253" s="74" t="s">
        <v>7079</v>
      </c>
      <c r="N253" s="74">
        <v>10</v>
      </c>
      <c r="O253" s="74">
        <v>0</v>
      </c>
      <c r="Q253" s="92" t="s">
        <v>2234</v>
      </c>
      <c r="R253" s="92">
        <v>10</v>
      </c>
      <c r="S253" s="92">
        <v>0</v>
      </c>
      <c r="U253" s="92" t="s">
        <v>3400</v>
      </c>
      <c r="V253" s="92">
        <v>10</v>
      </c>
      <c r="W253" s="92">
        <v>0</v>
      </c>
      <c r="Y253" s="90" t="s">
        <v>888</v>
      </c>
      <c r="Z253" s="90">
        <v>10</v>
      </c>
      <c r="AA253" s="90">
        <v>0</v>
      </c>
    </row>
    <row r="254" spans="1:27">
      <c r="A254" s="24" t="s">
        <v>5049</v>
      </c>
      <c r="B254" s="25">
        <v>10</v>
      </c>
      <c r="C254" s="25">
        <v>0</v>
      </c>
      <c r="D254" s="25"/>
      <c r="E254" s="25" t="s">
        <v>3606</v>
      </c>
      <c r="F254" s="25">
        <v>30</v>
      </c>
      <c r="G254" s="25">
        <v>0</v>
      </c>
      <c r="H254" s="25"/>
      <c r="I254" s="95" t="s">
        <v>7079</v>
      </c>
      <c r="J254" s="95">
        <v>10</v>
      </c>
      <c r="K254" s="95">
        <v>0</v>
      </c>
      <c r="M254" s="74" t="s">
        <v>5579</v>
      </c>
      <c r="N254" s="74">
        <v>10</v>
      </c>
      <c r="O254" s="74">
        <v>0</v>
      </c>
      <c r="Q254" s="92" t="s">
        <v>2465</v>
      </c>
      <c r="R254" s="92">
        <v>10</v>
      </c>
      <c r="S254" s="92">
        <v>0</v>
      </c>
      <c r="U254" s="92" t="s">
        <v>6509</v>
      </c>
      <c r="V254" s="92">
        <v>10</v>
      </c>
      <c r="W254" s="92">
        <v>0</v>
      </c>
      <c r="Y254" s="90" t="s">
        <v>3084</v>
      </c>
      <c r="Z254" s="90">
        <v>10</v>
      </c>
      <c r="AA254" s="90">
        <v>0</v>
      </c>
    </row>
    <row r="255" spans="1:27">
      <c r="A255" s="24" t="s">
        <v>2820</v>
      </c>
      <c r="B255" s="25">
        <v>0</v>
      </c>
      <c r="C255" s="25">
        <v>1</v>
      </c>
      <c r="D255" s="25"/>
      <c r="E255" s="25" t="s">
        <v>1824</v>
      </c>
      <c r="F255" s="25">
        <v>0</v>
      </c>
      <c r="G255" s="25">
        <v>0</v>
      </c>
      <c r="H255" s="25"/>
      <c r="I255" s="95" t="s">
        <v>7258</v>
      </c>
      <c r="J255" s="95">
        <v>10</v>
      </c>
      <c r="K255" s="95">
        <v>0</v>
      </c>
      <c r="M255" s="74" t="s">
        <v>6130</v>
      </c>
      <c r="N255" s="74">
        <v>10</v>
      </c>
      <c r="O255" s="74">
        <v>0</v>
      </c>
      <c r="Q255" s="92" t="s">
        <v>502</v>
      </c>
      <c r="R255" s="92">
        <v>10</v>
      </c>
      <c r="S255" s="92">
        <v>0</v>
      </c>
      <c r="U255" s="92" t="s">
        <v>6503</v>
      </c>
      <c r="V255" s="92">
        <v>10</v>
      </c>
      <c r="W255" s="92">
        <v>0</v>
      </c>
      <c r="Y255" s="90" t="s">
        <v>2426</v>
      </c>
      <c r="Z255" s="90">
        <v>10</v>
      </c>
      <c r="AA255" s="90">
        <v>0</v>
      </c>
    </row>
    <row r="256" spans="1:27">
      <c r="A256" s="24" t="s">
        <v>252</v>
      </c>
      <c r="B256" s="25">
        <v>20</v>
      </c>
      <c r="C256" s="25">
        <v>1</v>
      </c>
      <c r="D256" s="25"/>
      <c r="E256" s="25" t="s">
        <v>6032</v>
      </c>
      <c r="F256" s="25">
        <v>10</v>
      </c>
      <c r="G256" s="25">
        <v>0</v>
      </c>
      <c r="H256" s="25"/>
      <c r="I256" s="95" t="s">
        <v>7287</v>
      </c>
      <c r="J256" s="95">
        <v>10</v>
      </c>
      <c r="K256" s="95">
        <v>0</v>
      </c>
      <c r="M256" s="74" t="s">
        <v>5651</v>
      </c>
      <c r="N256" s="74">
        <v>10</v>
      </c>
      <c r="O256" s="74">
        <v>0</v>
      </c>
      <c r="Q256" s="92" t="s">
        <v>3987</v>
      </c>
      <c r="R256" s="92">
        <v>10</v>
      </c>
      <c r="S256" s="92">
        <v>0</v>
      </c>
      <c r="U256" s="92" t="s">
        <v>840</v>
      </c>
      <c r="V256" s="92">
        <v>10</v>
      </c>
      <c r="W256" s="92">
        <v>0</v>
      </c>
      <c r="Y256" s="90" t="s">
        <v>2484</v>
      </c>
      <c r="Z256" s="90">
        <v>10</v>
      </c>
      <c r="AA256" s="90">
        <v>0</v>
      </c>
    </row>
    <row r="257" spans="1:27">
      <c r="A257" s="24" t="s">
        <v>1549</v>
      </c>
      <c r="B257" s="25">
        <v>20</v>
      </c>
      <c r="C257" s="25">
        <v>0</v>
      </c>
      <c r="D257" s="25"/>
      <c r="E257" s="25" t="s">
        <v>638</v>
      </c>
      <c r="F257" s="25">
        <v>40</v>
      </c>
      <c r="G257" s="25">
        <v>0</v>
      </c>
      <c r="H257" s="25"/>
      <c r="I257" s="95" t="s">
        <v>5579</v>
      </c>
      <c r="J257" s="95">
        <v>10</v>
      </c>
      <c r="K257" s="95">
        <v>0</v>
      </c>
      <c r="M257" s="74" t="s">
        <v>625</v>
      </c>
      <c r="N257" s="74">
        <v>10</v>
      </c>
      <c r="O257" s="74">
        <v>1</v>
      </c>
      <c r="Q257" s="92" t="s">
        <v>6593</v>
      </c>
      <c r="R257" s="92">
        <v>10</v>
      </c>
      <c r="S257" s="92">
        <v>0</v>
      </c>
      <c r="U257" s="92" t="s">
        <v>2493</v>
      </c>
      <c r="V257" s="92">
        <v>10</v>
      </c>
      <c r="W257" s="92">
        <v>0</v>
      </c>
      <c r="Y257" s="90" t="s">
        <v>3634</v>
      </c>
      <c r="Z257" s="90">
        <v>10</v>
      </c>
      <c r="AA257" s="90">
        <v>0</v>
      </c>
    </row>
    <row r="258" spans="1:27">
      <c r="A258" s="24" t="s">
        <v>1922</v>
      </c>
      <c r="B258" s="25">
        <v>0</v>
      </c>
      <c r="C258" s="25">
        <v>0</v>
      </c>
      <c r="D258" s="25"/>
      <c r="E258" s="25" t="s">
        <v>1909</v>
      </c>
      <c r="F258" s="25">
        <v>10</v>
      </c>
      <c r="G258" s="25">
        <v>0</v>
      </c>
      <c r="H258" s="25"/>
      <c r="I258" s="95" t="s">
        <v>6130</v>
      </c>
      <c r="J258" s="95">
        <v>10</v>
      </c>
      <c r="K258" s="95">
        <v>0</v>
      </c>
      <c r="M258" s="74" t="s">
        <v>3768</v>
      </c>
      <c r="N258" s="74">
        <v>10</v>
      </c>
      <c r="O258" s="74">
        <v>0</v>
      </c>
      <c r="Q258" s="92" t="s">
        <v>3345</v>
      </c>
      <c r="R258" s="92">
        <v>10</v>
      </c>
      <c r="S258" s="92">
        <v>0</v>
      </c>
      <c r="U258" s="92" t="s">
        <v>1830</v>
      </c>
      <c r="V258" s="92">
        <v>10</v>
      </c>
      <c r="W258" s="92">
        <v>0</v>
      </c>
      <c r="Y258" s="90" t="s">
        <v>2439</v>
      </c>
      <c r="Z258" s="90">
        <v>10</v>
      </c>
      <c r="AA258" s="90">
        <v>0</v>
      </c>
    </row>
    <row r="259" spans="1:27">
      <c r="A259" s="24" t="s">
        <v>1585</v>
      </c>
      <c r="B259" s="25">
        <v>10</v>
      </c>
      <c r="C259" s="25">
        <v>1</v>
      </c>
      <c r="D259" s="25"/>
      <c r="E259" s="25" t="s">
        <v>3249</v>
      </c>
      <c r="F259" s="25">
        <v>0</v>
      </c>
      <c r="G259" s="25">
        <v>0</v>
      </c>
      <c r="H259" s="25"/>
      <c r="I259" s="95" t="s">
        <v>5651</v>
      </c>
      <c r="J259" s="95">
        <v>10</v>
      </c>
      <c r="K259" s="95">
        <v>0</v>
      </c>
      <c r="M259" s="74" t="s">
        <v>3408</v>
      </c>
      <c r="N259" s="74">
        <v>10</v>
      </c>
      <c r="O259" s="74">
        <v>1</v>
      </c>
      <c r="Q259" s="92" t="s">
        <v>5497</v>
      </c>
      <c r="R259" s="92">
        <v>10</v>
      </c>
      <c r="S259" s="92">
        <v>0</v>
      </c>
      <c r="U259" s="92" t="s">
        <v>2630</v>
      </c>
      <c r="V259" s="92">
        <v>10</v>
      </c>
      <c r="W259" s="92">
        <v>0</v>
      </c>
      <c r="Y259" s="90" t="s">
        <v>478</v>
      </c>
      <c r="Z259" s="90">
        <v>10</v>
      </c>
      <c r="AA259" s="90">
        <v>0</v>
      </c>
    </row>
    <row r="260" spans="1:27">
      <c r="A260" s="24" t="s">
        <v>5585</v>
      </c>
      <c r="B260" s="25">
        <v>10</v>
      </c>
      <c r="C260" s="25">
        <v>0</v>
      </c>
      <c r="D260" s="25"/>
      <c r="E260" s="25" t="s">
        <v>6173</v>
      </c>
      <c r="F260" s="25">
        <v>10</v>
      </c>
      <c r="G260" s="25">
        <v>0</v>
      </c>
      <c r="H260" s="25"/>
      <c r="I260" s="95" t="s">
        <v>625</v>
      </c>
      <c r="J260" s="95">
        <v>10</v>
      </c>
      <c r="K260" s="95">
        <v>1</v>
      </c>
      <c r="M260" s="74" t="s">
        <v>1259</v>
      </c>
      <c r="N260" s="74">
        <v>10</v>
      </c>
      <c r="O260" s="74">
        <v>0</v>
      </c>
      <c r="Q260" s="92" t="s">
        <v>3400</v>
      </c>
      <c r="R260" s="92">
        <v>10</v>
      </c>
      <c r="S260" s="92">
        <v>0</v>
      </c>
      <c r="U260" s="92" t="s">
        <v>6456</v>
      </c>
      <c r="V260" s="92">
        <v>10</v>
      </c>
      <c r="W260" s="92">
        <v>0</v>
      </c>
      <c r="Y260" s="90" t="s">
        <v>1167</v>
      </c>
      <c r="Z260" s="90">
        <v>10</v>
      </c>
      <c r="AA260" s="90">
        <v>0</v>
      </c>
    </row>
    <row r="261" spans="1:27">
      <c r="A261" s="24" t="s">
        <v>5042</v>
      </c>
      <c r="B261" s="25">
        <v>10</v>
      </c>
      <c r="C261" s="25">
        <v>0</v>
      </c>
      <c r="D261" s="25"/>
      <c r="E261" s="25" t="s">
        <v>1099</v>
      </c>
      <c r="F261" s="25">
        <v>10</v>
      </c>
      <c r="G261" s="25">
        <v>0</v>
      </c>
      <c r="H261" s="25"/>
      <c r="I261" s="95" t="s">
        <v>3768</v>
      </c>
      <c r="J261" s="95">
        <v>10</v>
      </c>
      <c r="K261" s="95">
        <v>0</v>
      </c>
      <c r="M261" s="74" t="s">
        <v>2234</v>
      </c>
      <c r="N261" s="74">
        <v>10</v>
      </c>
      <c r="O261" s="74">
        <v>0</v>
      </c>
      <c r="Q261" s="92" t="s">
        <v>6509</v>
      </c>
      <c r="R261" s="92">
        <v>10</v>
      </c>
      <c r="S261" s="92">
        <v>0</v>
      </c>
      <c r="U261" s="92" t="s">
        <v>2173</v>
      </c>
      <c r="V261" s="92">
        <v>10</v>
      </c>
      <c r="W261" s="92">
        <v>0</v>
      </c>
      <c r="Y261" s="90" t="s">
        <v>3173</v>
      </c>
      <c r="Z261" s="90">
        <v>10</v>
      </c>
      <c r="AA261" s="90">
        <v>0</v>
      </c>
    </row>
    <row r="262" spans="1:27">
      <c r="A262" s="24" t="s">
        <v>1955</v>
      </c>
      <c r="B262" s="25">
        <v>0</v>
      </c>
      <c r="C262" s="25">
        <v>0</v>
      </c>
      <c r="D262" s="25"/>
      <c r="E262" s="25" t="s">
        <v>5667</v>
      </c>
      <c r="F262" s="25">
        <v>0</v>
      </c>
      <c r="G262" s="25">
        <v>0</v>
      </c>
      <c r="H262" s="25"/>
      <c r="I262" s="95" t="s">
        <v>3408</v>
      </c>
      <c r="J262" s="95">
        <v>10</v>
      </c>
      <c r="K262" s="95">
        <v>1</v>
      </c>
      <c r="M262" s="74" t="s">
        <v>2465</v>
      </c>
      <c r="N262" s="74">
        <v>10</v>
      </c>
      <c r="O262" s="74">
        <v>0</v>
      </c>
      <c r="Q262" s="92" t="s">
        <v>6503</v>
      </c>
      <c r="R262" s="92">
        <v>10</v>
      </c>
      <c r="S262" s="92">
        <v>0</v>
      </c>
      <c r="U262" s="92" t="s">
        <v>337</v>
      </c>
      <c r="V262" s="92">
        <v>10</v>
      </c>
      <c r="W262" s="92">
        <v>2</v>
      </c>
      <c r="Y262" s="90" t="s">
        <v>391</v>
      </c>
      <c r="Z262" s="90">
        <v>10</v>
      </c>
      <c r="AA262" s="90">
        <v>0</v>
      </c>
    </row>
    <row r="263" spans="1:27">
      <c r="A263" s="24" t="s">
        <v>1805</v>
      </c>
      <c r="B263" s="25">
        <v>10</v>
      </c>
      <c r="C263" s="25">
        <v>0</v>
      </c>
      <c r="D263" s="25"/>
      <c r="E263" s="25" t="s">
        <v>3959</v>
      </c>
      <c r="F263" s="25">
        <v>10</v>
      </c>
      <c r="G263" s="25">
        <v>0</v>
      </c>
      <c r="H263" s="25"/>
      <c r="I263" s="95" t="s">
        <v>6483</v>
      </c>
      <c r="J263" s="95">
        <v>10</v>
      </c>
      <c r="K263" s="95">
        <v>0</v>
      </c>
      <c r="M263" s="74" t="s">
        <v>502</v>
      </c>
      <c r="N263" s="74">
        <v>10</v>
      </c>
      <c r="O263" s="74">
        <v>0</v>
      </c>
      <c r="Q263" s="92" t="s">
        <v>840</v>
      </c>
      <c r="R263" s="92">
        <v>10</v>
      </c>
      <c r="S263" s="92">
        <v>0</v>
      </c>
      <c r="U263" s="92" t="s">
        <v>3894</v>
      </c>
      <c r="V263" s="92">
        <v>10</v>
      </c>
      <c r="W263" s="92">
        <v>0</v>
      </c>
      <c r="Y263" s="90" t="s">
        <v>3053</v>
      </c>
      <c r="Z263" s="90">
        <v>10</v>
      </c>
      <c r="AA263" s="90">
        <v>0</v>
      </c>
    </row>
    <row r="264" spans="1:27">
      <c r="A264" s="24" t="s">
        <v>2478</v>
      </c>
      <c r="B264" s="25">
        <v>20</v>
      </c>
      <c r="C264" s="25">
        <v>0</v>
      </c>
      <c r="D264" s="25"/>
      <c r="E264" s="25" t="s">
        <v>1191</v>
      </c>
      <c r="F264" s="25">
        <v>10</v>
      </c>
      <c r="G264" s="25">
        <v>0</v>
      </c>
      <c r="H264" s="25"/>
      <c r="I264" s="95" t="s">
        <v>2234</v>
      </c>
      <c r="J264" s="95">
        <v>10</v>
      </c>
      <c r="K264" s="95">
        <v>0</v>
      </c>
      <c r="M264" s="74" t="s">
        <v>3987</v>
      </c>
      <c r="N264" s="74">
        <v>10</v>
      </c>
      <c r="O264" s="74">
        <v>0</v>
      </c>
      <c r="Q264" s="92" t="s">
        <v>2493</v>
      </c>
      <c r="R264" s="92">
        <v>10</v>
      </c>
      <c r="S264" s="92">
        <v>0</v>
      </c>
      <c r="U264" s="92" t="s">
        <v>1658</v>
      </c>
      <c r="V264" s="92">
        <v>10</v>
      </c>
      <c r="W264" s="92">
        <v>0</v>
      </c>
      <c r="Y264" s="90" t="s">
        <v>3128</v>
      </c>
      <c r="Z264" s="90">
        <v>10</v>
      </c>
      <c r="AA264" s="90">
        <v>0</v>
      </c>
    </row>
    <row r="265" spans="1:27">
      <c r="A265" s="24" t="s">
        <v>2101</v>
      </c>
      <c r="B265" s="25">
        <v>0</v>
      </c>
      <c r="C265" s="25">
        <v>0</v>
      </c>
      <c r="D265" s="25"/>
      <c r="E265" s="25" t="s">
        <v>6656</v>
      </c>
      <c r="F265" s="25">
        <v>10</v>
      </c>
      <c r="G265" s="25">
        <v>0</v>
      </c>
      <c r="H265" s="25"/>
      <c r="I265" s="95" t="s">
        <v>2465</v>
      </c>
      <c r="J265" s="95">
        <v>10</v>
      </c>
      <c r="K265" s="95">
        <v>0</v>
      </c>
      <c r="M265" s="74" t="s">
        <v>6593</v>
      </c>
      <c r="N265" s="74">
        <v>10</v>
      </c>
      <c r="O265" s="74">
        <v>0</v>
      </c>
      <c r="Q265" s="92" t="s">
        <v>1830</v>
      </c>
      <c r="R265" s="92">
        <v>10</v>
      </c>
      <c r="S265" s="92">
        <v>0</v>
      </c>
      <c r="U265" s="92" t="s">
        <v>1442</v>
      </c>
      <c r="V265" s="92">
        <v>10</v>
      </c>
      <c r="W265" s="92">
        <v>0</v>
      </c>
      <c r="Y265" s="90" t="s">
        <v>752</v>
      </c>
      <c r="Z265" s="90">
        <v>10</v>
      </c>
      <c r="AA265" s="90">
        <v>0</v>
      </c>
    </row>
    <row r="266" spans="1:27">
      <c r="A266" s="24" t="s">
        <v>2686</v>
      </c>
      <c r="B266" s="25">
        <v>10</v>
      </c>
      <c r="C266" s="25">
        <v>0</v>
      </c>
      <c r="D266" s="25"/>
      <c r="E266" s="25" t="s">
        <v>1340</v>
      </c>
      <c r="F266" s="25">
        <v>10</v>
      </c>
      <c r="G266" s="25">
        <v>0</v>
      </c>
      <c r="H266" s="25"/>
      <c r="I266" s="95" t="s">
        <v>502</v>
      </c>
      <c r="J266" s="95">
        <v>10</v>
      </c>
      <c r="K266" s="95">
        <v>0</v>
      </c>
      <c r="M266" s="74" t="s">
        <v>3345</v>
      </c>
      <c r="N266" s="74">
        <v>10</v>
      </c>
      <c r="O266" s="74">
        <v>0</v>
      </c>
      <c r="Q266" s="92" t="s">
        <v>2630</v>
      </c>
      <c r="R266" s="92">
        <v>10</v>
      </c>
      <c r="S266" s="92">
        <v>0</v>
      </c>
      <c r="U266" s="92" t="s">
        <v>822</v>
      </c>
      <c r="V266" s="92">
        <v>10</v>
      </c>
      <c r="W266" s="92">
        <v>0</v>
      </c>
      <c r="Y266" s="90" t="s">
        <v>2471</v>
      </c>
      <c r="Z266" s="90">
        <v>10</v>
      </c>
      <c r="AA266" s="90">
        <v>0</v>
      </c>
    </row>
    <row r="267" spans="1:27">
      <c r="A267" s="24" t="s">
        <v>5550</v>
      </c>
      <c r="B267" s="25">
        <v>20</v>
      </c>
      <c r="C267" s="25">
        <v>0</v>
      </c>
      <c r="D267" s="25"/>
      <c r="E267" s="25" t="s">
        <v>1419</v>
      </c>
      <c r="F267" s="25">
        <v>30</v>
      </c>
      <c r="G267" s="25">
        <v>0</v>
      </c>
      <c r="H267" s="25"/>
      <c r="I267" s="95" t="s">
        <v>3987</v>
      </c>
      <c r="J267" s="95">
        <v>10</v>
      </c>
      <c r="K267" s="95">
        <v>0</v>
      </c>
      <c r="M267" s="74" t="s">
        <v>5497</v>
      </c>
      <c r="N267" s="74">
        <v>10</v>
      </c>
      <c r="O267" s="74">
        <v>0</v>
      </c>
      <c r="Q267" s="92" t="s">
        <v>6456</v>
      </c>
      <c r="R267" s="92">
        <v>10</v>
      </c>
      <c r="S267" s="92">
        <v>0</v>
      </c>
      <c r="U267" s="92" t="s">
        <v>3781</v>
      </c>
      <c r="V267" s="92">
        <v>10</v>
      </c>
      <c r="W267" s="92">
        <v>0</v>
      </c>
      <c r="Y267" s="90" t="s">
        <v>2899</v>
      </c>
      <c r="Z267" s="90">
        <v>10</v>
      </c>
      <c r="AA267" s="90">
        <v>0</v>
      </c>
    </row>
    <row r="268" spans="1:27">
      <c r="A268" s="24" t="s">
        <v>487</v>
      </c>
      <c r="B268" s="25">
        <v>20</v>
      </c>
      <c r="C268" s="25">
        <v>0</v>
      </c>
      <c r="D268" s="25"/>
      <c r="E268" s="25" t="s">
        <v>1203</v>
      </c>
      <c r="F268" s="25">
        <v>10</v>
      </c>
      <c r="G268" s="25">
        <v>0</v>
      </c>
      <c r="H268" s="25"/>
      <c r="I268" s="95" t="s">
        <v>6593</v>
      </c>
      <c r="J268" s="95">
        <v>10</v>
      </c>
      <c r="K268" s="95">
        <v>0</v>
      </c>
      <c r="M268" s="74" t="s">
        <v>3400</v>
      </c>
      <c r="N268" s="74">
        <v>10</v>
      </c>
      <c r="O268" s="74">
        <v>0</v>
      </c>
      <c r="Q268" s="92" t="s">
        <v>2173</v>
      </c>
      <c r="R268" s="92">
        <v>10</v>
      </c>
      <c r="S268" s="92">
        <v>0</v>
      </c>
      <c r="U268" s="92" t="s">
        <v>888</v>
      </c>
      <c r="V268" s="92">
        <v>10</v>
      </c>
      <c r="W268" s="92">
        <v>0</v>
      </c>
      <c r="Y268" s="90" t="s">
        <v>367</v>
      </c>
      <c r="Z268" s="90">
        <v>10</v>
      </c>
      <c r="AA268" s="90">
        <v>0</v>
      </c>
    </row>
    <row r="269" spans="1:27">
      <c r="A269" s="24" t="s">
        <v>602</v>
      </c>
      <c r="B269" s="25">
        <v>10</v>
      </c>
      <c r="C269" s="25">
        <v>0</v>
      </c>
      <c r="D269" s="25"/>
      <c r="E269" s="25" t="s">
        <v>857</v>
      </c>
      <c r="F269" s="25">
        <v>0</v>
      </c>
      <c r="G269" s="25">
        <v>0</v>
      </c>
      <c r="H269" s="25"/>
      <c r="I269" s="95" t="s">
        <v>3345</v>
      </c>
      <c r="J269" s="95">
        <v>10</v>
      </c>
      <c r="K269" s="95">
        <v>0</v>
      </c>
      <c r="M269" s="74" t="s">
        <v>6509</v>
      </c>
      <c r="N269" s="74">
        <v>10</v>
      </c>
      <c r="O269" s="74">
        <v>0</v>
      </c>
      <c r="Q269" s="92" t="s">
        <v>337</v>
      </c>
      <c r="R269" s="92">
        <v>10</v>
      </c>
      <c r="S269" s="92">
        <v>2</v>
      </c>
      <c r="U269" s="92" t="s">
        <v>3084</v>
      </c>
      <c r="V269" s="92">
        <v>10</v>
      </c>
      <c r="W269" s="92">
        <v>0</v>
      </c>
      <c r="Y269" s="90" t="s">
        <v>222</v>
      </c>
      <c r="Z269" s="90">
        <v>10</v>
      </c>
      <c r="AA269" s="90">
        <v>0</v>
      </c>
    </row>
    <row r="270" spans="1:27">
      <c r="A270" s="24" t="s">
        <v>3331</v>
      </c>
      <c r="B270" s="25">
        <v>0</v>
      </c>
      <c r="C270" s="25">
        <v>1</v>
      </c>
      <c r="D270" s="25"/>
      <c r="E270" s="25" t="s">
        <v>3190</v>
      </c>
      <c r="F270" s="25">
        <v>10</v>
      </c>
      <c r="G270" s="25">
        <v>0</v>
      </c>
      <c r="H270" s="25"/>
      <c r="I270" s="95" t="s">
        <v>5497</v>
      </c>
      <c r="J270" s="95">
        <v>10</v>
      </c>
      <c r="K270" s="95">
        <v>0</v>
      </c>
      <c r="M270" s="74" t="s">
        <v>6503</v>
      </c>
      <c r="N270" s="74">
        <v>10</v>
      </c>
      <c r="O270" s="74">
        <v>0</v>
      </c>
      <c r="Q270" s="92" t="s">
        <v>3894</v>
      </c>
      <c r="R270" s="92">
        <v>10</v>
      </c>
      <c r="S270" s="92">
        <v>0</v>
      </c>
      <c r="U270" s="92" t="s">
        <v>2426</v>
      </c>
      <c r="V270" s="92">
        <v>10</v>
      </c>
      <c r="W270" s="92">
        <v>0</v>
      </c>
      <c r="Y270" s="90" t="s">
        <v>2533</v>
      </c>
      <c r="Z270" s="90">
        <v>10</v>
      </c>
      <c r="AA270" s="90">
        <v>0</v>
      </c>
    </row>
    <row r="271" spans="1:27">
      <c r="A271" s="24" t="s">
        <v>1540</v>
      </c>
      <c r="B271" s="25">
        <v>0</v>
      </c>
      <c r="C271" s="25">
        <v>0</v>
      </c>
      <c r="D271" s="25"/>
      <c r="E271" s="25" t="s">
        <v>7212</v>
      </c>
      <c r="F271" s="25">
        <v>-10</v>
      </c>
      <c r="G271" s="25">
        <v>0</v>
      </c>
      <c r="H271" s="25"/>
      <c r="I271" s="95" t="s">
        <v>3400</v>
      </c>
      <c r="J271" s="95">
        <v>10</v>
      </c>
      <c r="K271" s="95">
        <v>0</v>
      </c>
      <c r="M271" s="74" t="s">
        <v>840</v>
      </c>
      <c r="N271" s="74">
        <v>10</v>
      </c>
      <c r="O271" s="74">
        <v>0</v>
      </c>
      <c r="Q271" s="92" t="s">
        <v>1658</v>
      </c>
      <c r="R271" s="92">
        <v>10</v>
      </c>
      <c r="S271" s="92">
        <v>0</v>
      </c>
      <c r="U271" s="92" t="s">
        <v>2484</v>
      </c>
      <c r="V271" s="92">
        <v>10</v>
      </c>
      <c r="W271" s="92">
        <v>0</v>
      </c>
      <c r="Y271" s="90" t="s">
        <v>2766</v>
      </c>
      <c r="Z271" s="90">
        <v>10</v>
      </c>
      <c r="AA271" s="90">
        <v>0</v>
      </c>
    </row>
    <row r="272" spans="1:27">
      <c r="A272" s="24" t="s">
        <v>1312</v>
      </c>
      <c r="B272" s="25">
        <v>40</v>
      </c>
      <c r="C272" s="25">
        <v>1</v>
      </c>
      <c r="D272" s="25"/>
      <c r="E272" s="25" t="s">
        <v>2212</v>
      </c>
      <c r="F272" s="25">
        <v>20</v>
      </c>
      <c r="G272" s="25">
        <v>0</v>
      </c>
      <c r="H272" s="25"/>
      <c r="I272" s="95" t="s">
        <v>6509</v>
      </c>
      <c r="J272" s="95">
        <v>10</v>
      </c>
      <c r="K272" s="95">
        <v>0</v>
      </c>
      <c r="M272" s="74" t="s">
        <v>2493</v>
      </c>
      <c r="N272" s="74">
        <v>10</v>
      </c>
      <c r="O272" s="74">
        <v>0</v>
      </c>
      <c r="Q272" s="92" t="s">
        <v>1442</v>
      </c>
      <c r="R272" s="92">
        <v>10</v>
      </c>
      <c r="S272" s="92">
        <v>0</v>
      </c>
      <c r="U272" s="92" t="s">
        <v>3634</v>
      </c>
      <c r="V272" s="92">
        <v>10</v>
      </c>
      <c r="W272" s="92">
        <v>0</v>
      </c>
      <c r="Y272" s="90" t="s">
        <v>4116</v>
      </c>
      <c r="Z272" s="90">
        <v>10</v>
      </c>
      <c r="AA272" s="90">
        <v>0</v>
      </c>
    </row>
    <row r="273" spans="1:27">
      <c r="A273" s="24" t="s">
        <v>62</v>
      </c>
      <c r="B273" s="25">
        <v>60</v>
      </c>
      <c r="C273" s="25">
        <v>1</v>
      </c>
      <c r="D273" s="25"/>
      <c r="E273" s="25" t="s">
        <v>3100</v>
      </c>
      <c r="F273" s="25">
        <v>10</v>
      </c>
      <c r="G273" s="25">
        <v>0</v>
      </c>
      <c r="H273" s="25"/>
      <c r="I273" s="95" t="s">
        <v>6503</v>
      </c>
      <c r="J273" s="95">
        <v>10</v>
      </c>
      <c r="K273" s="95">
        <v>0</v>
      </c>
      <c r="M273" s="74" t="s">
        <v>1830</v>
      </c>
      <c r="N273" s="74">
        <v>10</v>
      </c>
      <c r="O273" s="74">
        <v>0</v>
      </c>
      <c r="Q273" s="92" t="s">
        <v>822</v>
      </c>
      <c r="R273" s="92">
        <v>10</v>
      </c>
      <c r="S273" s="92">
        <v>0</v>
      </c>
      <c r="U273" s="92" t="s">
        <v>2439</v>
      </c>
      <c r="V273" s="92">
        <v>10</v>
      </c>
      <c r="W273" s="92">
        <v>0</v>
      </c>
      <c r="Y273" s="90" t="s">
        <v>2411</v>
      </c>
      <c r="Z273" s="90">
        <v>10</v>
      </c>
      <c r="AA273" s="90">
        <v>0</v>
      </c>
    </row>
    <row r="274" spans="1:27">
      <c r="A274" s="24" t="s">
        <v>103</v>
      </c>
      <c r="B274" s="25">
        <v>90</v>
      </c>
      <c r="C274" s="25">
        <v>1</v>
      </c>
      <c r="D274" s="25"/>
      <c r="E274" s="25" t="s">
        <v>986</v>
      </c>
      <c r="F274" s="25">
        <v>20</v>
      </c>
      <c r="G274" s="25">
        <v>0</v>
      </c>
      <c r="H274" s="25"/>
      <c r="I274" s="95" t="s">
        <v>840</v>
      </c>
      <c r="J274" s="95">
        <v>10</v>
      </c>
      <c r="K274" s="95">
        <v>0</v>
      </c>
      <c r="M274" s="74" t="s">
        <v>2630</v>
      </c>
      <c r="N274" s="74">
        <v>10</v>
      </c>
      <c r="O274" s="74">
        <v>0</v>
      </c>
      <c r="Q274" s="92" t="s">
        <v>3781</v>
      </c>
      <c r="R274" s="92">
        <v>10</v>
      </c>
      <c r="S274" s="92">
        <v>0</v>
      </c>
      <c r="U274" s="92" t="s">
        <v>6489</v>
      </c>
      <c r="V274" s="92">
        <v>10</v>
      </c>
      <c r="W274" s="92">
        <v>0</v>
      </c>
      <c r="Y274" s="90" t="s">
        <v>3009</v>
      </c>
      <c r="Z274" s="90">
        <v>10</v>
      </c>
      <c r="AA274" s="90">
        <v>0</v>
      </c>
    </row>
    <row r="275" spans="1:27">
      <c r="A275" s="24" t="s">
        <v>413</v>
      </c>
      <c r="B275" s="25">
        <v>30</v>
      </c>
      <c r="C275" s="25">
        <v>1</v>
      </c>
      <c r="D275" s="25"/>
      <c r="E275" s="25" t="s">
        <v>2705</v>
      </c>
      <c r="F275" s="25">
        <v>0</v>
      </c>
      <c r="G275" s="25">
        <v>0</v>
      </c>
      <c r="H275" s="25"/>
      <c r="I275" s="95" t="s">
        <v>2493</v>
      </c>
      <c r="J275" s="95">
        <v>10</v>
      </c>
      <c r="K275" s="95">
        <v>0</v>
      </c>
      <c r="M275" s="74" t="s">
        <v>6456</v>
      </c>
      <c r="N275" s="74">
        <v>10</v>
      </c>
      <c r="O275" s="74">
        <v>0</v>
      </c>
      <c r="Q275" s="92" t="s">
        <v>888</v>
      </c>
      <c r="R275" s="92">
        <v>10</v>
      </c>
      <c r="S275" s="92">
        <v>0</v>
      </c>
      <c r="U275" s="92" t="s">
        <v>478</v>
      </c>
      <c r="V275" s="92">
        <v>10</v>
      </c>
      <c r="W275" s="92">
        <v>0</v>
      </c>
      <c r="Y275" s="90" t="s">
        <v>3933</v>
      </c>
      <c r="Z275" s="90">
        <v>10</v>
      </c>
      <c r="AA275" s="90">
        <v>0</v>
      </c>
    </row>
    <row r="276" spans="1:27">
      <c r="A276" s="24" t="s">
        <v>298</v>
      </c>
      <c r="B276" s="25">
        <v>30</v>
      </c>
      <c r="C276" s="25">
        <v>1</v>
      </c>
      <c r="D276" s="25"/>
      <c r="E276" s="25" t="s">
        <v>4169</v>
      </c>
      <c r="F276" s="25">
        <v>0</v>
      </c>
      <c r="G276" s="25">
        <v>0</v>
      </c>
      <c r="H276" s="25"/>
      <c r="I276" s="95" t="s">
        <v>1830</v>
      </c>
      <c r="J276" s="95">
        <v>10</v>
      </c>
      <c r="K276" s="95">
        <v>0</v>
      </c>
      <c r="M276" s="74" t="s">
        <v>2173</v>
      </c>
      <c r="N276" s="74">
        <v>10</v>
      </c>
      <c r="O276" s="74">
        <v>0</v>
      </c>
      <c r="Q276" s="92" t="s">
        <v>3084</v>
      </c>
      <c r="R276" s="92">
        <v>10</v>
      </c>
      <c r="S276" s="92">
        <v>0</v>
      </c>
      <c r="U276" s="92" t="s">
        <v>2965</v>
      </c>
      <c r="V276" s="92">
        <v>10</v>
      </c>
      <c r="W276" s="92">
        <v>1</v>
      </c>
      <c r="Y276" s="90" t="s">
        <v>3651</v>
      </c>
      <c r="Z276" s="90">
        <v>10</v>
      </c>
      <c r="AA276" s="90">
        <v>0</v>
      </c>
    </row>
    <row r="277" spans="1:27">
      <c r="A277" s="24" t="s">
        <v>2792</v>
      </c>
      <c r="B277" s="25">
        <v>0</v>
      </c>
      <c r="C277" s="25">
        <v>1</v>
      </c>
      <c r="D277" s="25"/>
      <c r="E277" s="25" t="s">
        <v>3908</v>
      </c>
      <c r="F277" s="25">
        <v>10</v>
      </c>
      <c r="G277" s="25">
        <v>0</v>
      </c>
      <c r="H277" s="25"/>
      <c r="I277" s="95" t="s">
        <v>2630</v>
      </c>
      <c r="J277" s="95">
        <v>10</v>
      </c>
      <c r="K277" s="95">
        <v>0</v>
      </c>
      <c r="M277" s="74" t="s">
        <v>337</v>
      </c>
      <c r="N277" s="74">
        <v>10</v>
      </c>
      <c r="O277" s="74">
        <v>2</v>
      </c>
      <c r="Q277" s="92" t="s">
        <v>2426</v>
      </c>
      <c r="R277" s="92">
        <v>10</v>
      </c>
      <c r="S277" s="92">
        <v>0</v>
      </c>
      <c r="U277" s="92" t="s">
        <v>1167</v>
      </c>
      <c r="V277" s="92">
        <v>10</v>
      </c>
      <c r="W277" s="92">
        <v>0</v>
      </c>
      <c r="Y277" s="90" t="s">
        <v>2617</v>
      </c>
      <c r="Z277" s="90">
        <v>10</v>
      </c>
      <c r="AA277" s="90">
        <v>0</v>
      </c>
    </row>
    <row r="278" spans="1:27">
      <c r="A278" s="24" t="s">
        <v>5192</v>
      </c>
      <c r="B278" s="25">
        <v>0</v>
      </c>
      <c r="C278" s="25">
        <v>0</v>
      </c>
      <c r="D278" s="25"/>
      <c r="E278" s="25" t="s">
        <v>1347</v>
      </c>
      <c r="F278" s="25">
        <v>10</v>
      </c>
      <c r="G278" s="25">
        <v>0</v>
      </c>
      <c r="H278" s="25"/>
      <c r="I278" s="95" t="s">
        <v>6456</v>
      </c>
      <c r="J278" s="95">
        <v>10</v>
      </c>
      <c r="K278" s="95">
        <v>0</v>
      </c>
      <c r="M278" s="74" t="s">
        <v>3894</v>
      </c>
      <c r="N278" s="74">
        <v>10</v>
      </c>
      <c r="O278" s="74">
        <v>0</v>
      </c>
      <c r="Q278" s="92" t="s">
        <v>2484</v>
      </c>
      <c r="R278" s="92">
        <v>10</v>
      </c>
      <c r="S278" s="92">
        <v>0</v>
      </c>
      <c r="U278" s="92" t="s">
        <v>3173</v>
      </c>
      <c r="V278" s="92">
        <v>10</v>
      </c>
      <c r="W278" s="92">
        <v>0</v>
      </c>
      <c r="Y278" s="90" t="s">
        <v>2905</v>
      </c>
      <c r="Z278" s="90">
        <v>10</v>
      </c>
      <c r="AA278" s="90">
        <v>0</v>
      </c>
    </row>
    <row r="279" spans="1:27">
      <c r="A279" s="24" t="s">
        <v>3901</v>
      </c>
      <c r="B279" s="25">
        <v>10</v>
      </c>
      <c r="C279" s="25">
        <v>0</v>
      </c>
      <c r="D279" s="25"/>
      <c r="E279" s="25" t="s">
        <v>3301</v>
      </c>
      <c r="F279" s="25">
        <v>10</v>
      </c>
      <c r="G279" s="25">
        <v>0</v>
      </c>
      <c r="H279" s="25"/>
      <c r="I279" s="95" t="s">
        <v>2173</v>
      </c>
      <c r="J279" s="95">
        <v>10</v>
      </c>
      <c r="K279" s="95">
        <v>0</v>
      </c>
      <c r="M279" s="74" t="s">
        <v>1658</v>
      </c>
      <c r="N279" s="74">
        <v>10</v>
      </c>
      <c r="O279" s="74">
        <v>0</v>
      </c>
      <c r="Q279" s="92" t="s">
        <v>3634</v>
      </c>
      <c r="R279" s="92">
        <v>10</v>
      </c>
      <c r="S279" s="92">
        <v>0</v>
      </c>
      <c r="U279" s="92" t="s">
        <v>391</v>
      </c>
      <c r="V279" s="92">
        <v>10</v>
      </c>
      <c r="W279" s="92">
        <v>0</v>
      </c>
      <c r="Y279" s="90" t="s">
        <v>2734</v>
      </c>
      <c r="Z279" s="90">
        <v>10</v>
      </c>
      <c r="AA279" s="90">
        <v>0</v>
      </c>
    </row>
    <row r="280" spans="1:27">
      <c r="A280" s="24" t="s">
        <v>552</v>
      </c>
      <c r="B280" s="25">
        <v>30</v>
      </c>
      <c r="C280" s="25">
        <v>0</v>
      </c>
      <c r="D280" s="25"/>
      <c r="E280" s="25" t="s">
        <v>1714</v>
      </c>
      <c r="F280" s="25">
        <v>10</v>
      </c>
      <c r="G280" s="25">
        <v>0</v>
      </c>
      <c r="H280" s="25"/>
      <c r="I280" s="95" t="s">
        <v>337</v>
      </c>
      <c r="J280" s="95">
        <v>10</v>
      </c>
      <c r="K280" s="95">
        <v>2</v>
      </c>
      <c r="M280" s="74" t="s">
        <v>1442</v>
      </c>
      <c r="N280" s="74">
        <v>10</v>
      </c>
      <c r="O280" s="74">
        <v>0</v>
      </c>
      <c r="Q280" s="92" t="s">
        <v>2439</v>
      </c>
      <c r="R280" s="92">
        <v>10</v>
      </c>
      <c r="S280" s="92">
        <v>0</v>
      </c>
      <c r="U280" s="92" t="s">
        <v>3053</v>
      </c>
      <c r="V280" s="92">
        <v>10</v>
      </c>
      <c r="W280" s="92">
        <v>0</v>
      </c>
      <c r="Y280" s="90" t="s">
        <v>4023</v>
      </c>
      <c r="Z280" s="90">
        <v>10</v>
      </c>
      <c r="AA280" s="90">
        <v>0</v>
      </c>
    </row>
    <row r="281" spans="1:27">
      <c r="A281" s="24" t="s">
        <v>5176</v>
      </c>
      <c r="B281" s="25">
        <v>0</v>
      </c>
      <c r="C281" s="25">
        <v>0</v>
      </c>
      <c r="D281" s="25"/>
      <c r="E281" s="25" t="s">
        <v>1876</v>
      </c>
      <c r="F281" s="25">
        <v>0</v>
      </c>
      <c r="G281" s="25">
        <v>0</v>
      </c>
      <c r="H281" s="25"/>
      <c r="I281" s="95" t="s">
        <v>3894</v>
      </c>
      <c r="J281" s="95">
        <v>10</v>
      </c>
      <c r="K281" s="95">
        <v>0</v>
      </c>
      <c r="M281" s="74" t="s">
        <v>6990</v>
      </c>
      <c r="N281" s="74">
        <v>10</v>
      </c>
      <c r="O281" s="74">
        <v>0</v>
      </c>
      <c r="Q281" s="92" t="s">
        <v>6489</v>
      </c>
      <c r="R281" s="92">
        <v>10</v>
      </c>
      <c r="S281" s="92">
        <v>0</v>
      </c>
      <c r="U281" s="92" t="s">
        <v>6338</v>
      </c>
      <c r="V281" s="92">
        <v>10</v>
      </c>
      <c r="W281" s="92">
        <v>0</v>
      </c>
      <c r="Y281" s="90" t="s">
        <v>4032</v>
      </c>
      <c r="Z281" s="90">
        <v>10</v>
      </c>
      <c r="AA281" s="90">
        <v>0</v>
      </c>
    </row>
    <row r="282" spans="1:27">
      <c r="A282" s="24" t="s">
        <v>2304</v>
      </c>
      <c r="B282" s="25">
        <v>10</v>
      </c>
      <c r="C282" s="25">
        <v>0</v>
      </c>
      <c r="D282" s="25"/>
      <c r="E282" s="25" t="s">
        <v>7150</v>
      </c>
      <c r="F282" s="25">
        <v>0</v>
      </c>
      <c r="G282" s="25">
        <v>0</v>
      </c>
      <c r="H282" s="25"/>
      <c r="I282" s="95" t="s">
        <v>1658</v>
      </c>
      <c r="J282" s="95">
        <v>10</v>
      </c>
      <c r="K282" s="95">
        <v>0</v>
      </c>
      <c r="M282" s="74" t="s">
        <v>822</v>
      </c>
      <c r="N282" s="74">
        <v>10</v>
      </c>
      <c r="O282" s="74">
        <v>0</v>
      </c>
      <c r="Q282" s="92" t="s">
        <v>478</v>
      </c>
      <c r="R282" s="92">
        <v>10</v>
      </c>
      <c r="S282" s="92">
        <v>0</v>
      </c>
      <c r="U282" s="92" t="s">
        <v>3128</v>
      </c>
      <c r="V282" s="92">
        <v>10</v>
      </c>
      <c r="W282" s="92">
        <v>0</v>
      </c>
      <c r="Y282" s="90" t="s">
        <v>3018</v>
      </c>
      <c r="Z282" s="90">
        <v>10</v>
      </c>
      <c r="AA282" s="90">
        <v>0</v>
      </c>
    </row>
    <row r="283" spans="1:27">
      <c r="A283" s="24" t="s">
        <v>1699</v>
      </c>
      <c r="B283" s="25">
        <v>30</v>
      </c>
      <c r="C283" s="25">
        <v>0</v>
      </c>
      <c r="D283" s="25"/>
      <c r="E283" s="25" t="s">
        <v>1055</v>
      </c>
      <c r="F283" s="25">
        <v>10</v>
      </c>
      <c r="G283" s="25">
        <v>0</v>
      </c>
      <c r="H283" s="25"/>
      <c r="I283" s="95" t="s">
        <v>1442</v>
      </c>
      <c r="J283" s="95">
        <v>10</v>
      </c>
      <c r="K283" s="95">
        <v>0</v>
      </c>
      <c r="M283" s="74" t="s">
        <v>3781</v>
      </c>
      <c r="N283" s="74">
        <v>10</v>
      </c>
      <c r="O283" s="74">
        <v>0</v>
      </c>
      <c r="Q283" s="92" t="s">
        <v>2965</v>
      </c>
      <c r="R283" s="92">
        <v>10</v>
      </c>
      <c r="S283" s="92">
        <v>1</v>
      </c>
      <c r="U283" s="92" t="s">
        <v>752</v>
      </c>
      <c r="V283" s="92">
        <v>10</v>
      </c>
      <c r="W283" s="92">
        <v>0</v>
      </c>
      <c r="Y283" s="90" t="s">
        <v>4121</v>
      </c>
      <c r="Z283" s="90">
        <v>10</v>
      </c>
      <c r="AA283" s="90">
        <v>0</v>
      </c>
    </row>
    <row r="284" spans="1:27">
      <c r="A284" s="24" t="s">
        <v>3060</v>
      </c>
      <c r="B284" s="25">
        <v>10</v>
      </c>
      <c r="C284" s="25">
        <v>0</v>
      </c>
      <c r="D284" s="25"/>
      <c r="E284" s="25" t="s">
        <v>3165</v>
      </c>
      <c r="F284" s="25">
        <v>10</v>
      </c>
      <c r="G284" s="25">
        <v>0</v>
      </c>
      <c r="H284" s="25"/>
      <c r="I284" s="95" t="s">
        <v>6990</v>
      </c>
      <c r="J284" s="95">
        <v>10</v>
      </c>
      <c r="K284" s="95">
        <v>0</v>
      </c>
      <c r="M284" s="74" t="s">
        <v>888</v>
      </c>
      <c r="N284" s="74">
        <v>10</v>
      </c>
      <c r="O284" s="74">
        <v>0</v>
      </c>
      <c r="Q284" s="92" t="s">
        <v>1167</v>
      </c>
      <c r="R284" s="92">
        <v>10</v>
      </c>
      <c r="S284" s="92">
        <v>0</v>
      </c>
      <c r="U284" s="92" t="s">
        <v>2471</v>
      </c>
      <c r="V284" s="92">
        <v>10</v>
      </c>
      <c r="W284" s="92">
        <v>0</v>
      </c>
      <c r="Y284" s="90" t="s">
        <v>3578</v>
      </c>
      <c r="Z284" s="90">
        <v>10</v>
      </c>
      <c r="AA284" s="90">
        <v>0</v>
      </c>
    </row>
    <row r="285" spans="1:27">
      <c r="A285" s="24" t="s">
        <v>1529</v>
      </c>
      <c r="B285" s="25">
        <v>10</v>
      </c>
      <c r="C285" s="25">
        <v>0</v>
      </c>
      <c r="D285" s="25"/>
      <c r="E285" s="25" t="s">
        <v>3974</v>
      </c>
      <c r="F285" s="25">
        <v>10</v>
      </c>
      <c r="G285" s="25">
        <v>0</v>
      </c>
      <c r="H285" s="25"/>
      <c r="I285" s="95" t="s">
        <v>822</v>
      </c>
      <c r="J285" s="95">
        <v>10</v>
      </c>
      <c r="K285" s="95">
        <v>0</v>
      </c>
      <c r="M285" s="74" t="s">
        <v>3084</v>
      </c>
      <c r="N285" s="74">
        <v>10</v>
      </c>
      <c r="O285" s="74">
        <v>0</v>
      </c>
      <c r="Q285" s="92" t="s">
        <v>3173</v>
      </c>
      <c r="R285" s="92">
        <v>10</v>
      </c>
      <c r="S285" s="92">
        <v>0</v>
      </c>
      <c r="U285" s="92" t="s">
        <v>2899</v>
      </c>
      <c r="V285" s="92">
        <v>10</v>
      </c>
      <c r="W285" s="92">
        <v>0</v>
      </c>
      <c r="Y285" s="90" t="s">
        <v>665</v>
      </c>
      <c r="Z285" s="90">
        <v>10</v>
      </c>
      <c r="AA285" s="90">
        <v>0</v>
      </c>
    </row>
    <row r="286" spans="1:27">
      <c r="A286" s="24" t="s">
        <v>2721</v>
      </c>
      <c r="B286" s="25">
        <v>10</v>
      </c>
      <c r="C286" s="25">
        <v>2</v>
      </c>
      <c r="D286" s="25"/>
      <c r="E286" s="25" t="s">
        <v>2761</v>
      </c>
      <c r="F286" s="25">
        <v>20</v>
      </c>
      <c r="G286" s="25">
        <v>0</v>
      </c>
      <c r="H286" s="25"/>
      <c r="I286" s="95" t="s">
        <v>3781</v>
      </c>
      <c r="J286" s="95">
        <v>10</v>
      </c>
      <c r="K286" s="95">
        <v>0</v>
      </c>
      <c r="M286" s="74" t="s">
        <v>2426</v>
      </c>
      <c r="N286" s="74">
        <v>10</v>
      </c>
      <c r="O286" s="74">
        <v>0</v>
      </c>
      <c r="Q286" s="92" t="s">
        <v>391</v>
      </c>
      <c r="R286" s="92">
        <v>10</v>
      </c>
      <c r="S286" s="92">
        <v>0</v>
      </c>
      <c r="U286" s="92" t="s">
        <v>367</v>
      </c>
      <c r="V286" s="92">
        <v>10</v>
      </c>
      <c r="W286" s="92">
        <v>0</v>
      </c>
      <c r="Y286" s="90" t="s">
        <v>5049</v>
      </c>
      <c r="Z286" s="90">
        <v>10</v>
      </c>
      <c r="AA286" s="90">
        <v>0</v>
      </c>
    </row>
    <row r="287" spans="1:27">
      <c r="A287" s="24" t="s">
        <v>2744</v>
      </c>
      <c r="B287" s="25">
        <v>0</v>
      </c>
      <c r="C287" s="25">
        <v>0</v>
      </c>
      <c r="D287" s="25"/>
      <c r="E287" s="25" t="s">
        <v>6187</v>
      </c>
      <c r="F287" s="25">
        <v>10</v>
      </c>
      <c r="G287" s="25">
        <v>0</v>
      </c>
      <c r="H287" s="25"/>
      <c r="I287" s="95" t="s">
        <v>888</v>
      </c>
      <c r="J287" s="95">
        <v>10</v>
      </c>
      <c r="K287" s="95">
        <v>0</v>
      </c>
      <c r="M287" s="74" t="s">
        <v>2484</v>
      </c>
      <c r="N287" s="74">
        <v>10</v>
      </c>
      <c r="O287" s="74">
        <v>1</v>
      </c>
      <c r="Q287" s="92" t="s">
        <v>3053</v>
      </c>
      <c r="R287" s="92">
        <v>10</v>
      </c>
      <c r="S287" s="92">
        <v>0</v>
      </c>
      <c r="U287" s="92" t="s">
        <v>222</v>
      </c>
      <c r="V287" s="92">
        <v>10</v>
      </c>
      <c r="W287" s="92">
        <v>0</v>
      </c>
      <c r="Y287" s="90" t="s">
        <v>1549</v>
      </c>
      <c r="Z287" s="90">
        <v>10</v>
      </c>
      <c r="AA287" s="90">
        <v>0</v>
      </c>
    </row>
    <row r="288" spans="1:27">
      <c r="A288" s="24" t="s">
        <v>3138</v>
      </c>
      <c r="B288" s="25">
        <v>20</v>
      </c>
      <c r="C288" s="25">
        <v>0</v>
      </c>
      <c r="D288" s="25"/>
      <c r="E288" s="25" t="s">
        <v>632</v>
      </c>
      <c r="F288" s="25">
        <v>40</v>
      </c>
      <c r="G288" s="25">
        <v>0</v>
      </c>
      <c r="H288" s="25"/>
      <c r="I288" s="95" t="s">
        <v>3084</v>
      </c>
      <c r="J288" s="95">
        <v>10</v>
      </c>
      <c r="K288" s="95">
        <v>0</v>
      </c>
      <c r="M288" s="74" t="s">
        <v>3634</v>
      </c>
      <c r="N288" s="74">
        <v>10</v>
      </c>
      <c r="O288" s="74">
        <v>0</v>
      </c>
      <c r="Q288" s="92" t="s">
        <v>6338</v>
      </c>
      <c r="R288" s="92">
        <v>10</v>
      </c>
      <c r="S288" s="92">
        <v>0</v>
      </c>
      <c r="U288" s="92" t="s">
        <v>2533</v>
      </c>
      <c r="V288" s="92">
        <v>10</v>
      </c>
      <c r="W288" s="92">
        <v>0</v>
      </c>
      <c r="Y288" s="90" t="s">
        <v>5585</v>
      </c>
      <c r="Z288" s="90">
        <v>10</v>
      </c>
      <c r="AA288" s="90">
        <v>0</v>
      </c>
    </row>
    <row r="289" spans="1:27">
      <c r="A289" s="24" t="s">
        <v>1489</v>
      </c>
      <c r="B289" s="25">
        <v>40</v>
      </c>
      <c r="C289" s="25">
        <v>0</v>
      </c>
      <c r="D289" s="25"/>
      <c r="E289" s="25" t="s">
        <v>5513</v>
      </c>
      <c r="F289" s="25">
        <v>10</v>
      </c>
      <c r="G289" s="25">
        <v>0</v>
      </c>
      <c r="H289" s="25"/>
      <c r="I289" s="95" t="s">
        <v>2426</v>
      </c>
      <c r="J289" s="95">
        <v>10</v>
      </c>
      <c r="K289" s="95">
        <v>0</v>
      </c>
      <c r="M289" s="74" t="s">
        <v>2439</v>
      </c>
      <c r="N289" s="74">
        <v>10</v>
      </c>
      <c r="O289" s="74">
        <v>0</v>
      </c>
      <c r="Q289" s="92" t="s">
        <v>3128</v>
      </c>
      <c r="R289" s="92">
        <v>10</v>
      </c>
      <c r="S289" s="92">
        <v>0</v>
      </c>
      <c r="U289" s="92" t="s">
        <v>2766</v>
      </c>
      <c r="V289" s="92">
        <v>10</v>
      </c>
      <c r="W289" s="92">
        <v>0</v>
      </c>
      <c r="Y289" s="90" t="s">
        <v>5042</v>
      </c>
      <c r="Z289" s="90">
        <v>10</v>
      </c>
      <c r="AA289" s="90">
        <v>0</v>
      </c>
    </row>
    <row r="290" spans="1:27">
      <c r="A290" s="24" t="s">
        <v>2749</v>
      </c>
      <c r="B290" s="25">
        <v>0</v>
      </c>
      <c r="C290" s="25">
        <v>0</v>
      </c>
      <c r="D290" s="25"/>
      <c r="E290" s="25" t="s">
        <v>1746</v>
      </c>
      <c r="F290" s="25">
        <v>10</v>
      </c>
      <c r="G290" s="25">
        <v>0</v>
      </c>
      <c r="H290" s="25"/>
      <c r="I290" s="95" t="s">
        <v>2484</v>
      </c>
      <c r="J290" s="95">
        <v>10</v>
      </c>
      <c r="K290" s="95">
        <v>1</v>
      </c>
      <c r="M290" s="74" t="s">
        <v>6489</v>
      </c>
      <c r="N290" s="74">
        <v>10</v>
      </c>
      <c r="O290" s="74">
        <v>0</v>
      </c>
      <c r="Q290" s="92" t="s">
        <v>752</v>
      </c>
      <c r="R290" s="92">
        <v>10</v>
      </c>
      <c r="S290" s="92">
        <v>0</v>
      </c>
      <c r="U290" s="92" t="s">
        <v>4116</v>
      </c>
      <c r="V290" s="92">
        <v>10</v>
      </c>
      <c r="W290" s="92">
        <v>0</v>
      </c>
      <c r="Y290" s="90" t="s">
        <v>1805</v>
      </c>
      <c r="Z290" s="90">
        <v>10</v>
      </c>
      <c r="AA290" s="90">
        <v>0</v>
      </c>
    </row>
    <row r="291" spans="1:27">
      <c r="A291" s="24" t="s">
        <v>5700</v>
      </c>
      <c r="B291" s="25">
        <v>10</v>
      </c>
      <c r="C291" s="25">
        <v>0</v>
      </c>
      <c r="D291" s="25"/>
      <c r="E291" s="25" t="s">
        <v>4191</v>
      </c>
      <c r="F291" s="25">
        <v>0</v>
      </c>
      <c r="G291" s="25">
        <v>0</v>
      </c>
      <c r="H291" s="25"/>
      <c r="I291" s="95" t="s">
        <v>3634</v>
      </c>
      <c r="J291" s="95">
        <v>10</v>
      </c>
      <c r="K291" s="95">
        <v>0</v>
      </c>
      <c r="M291" s="74" t="s">
        <v>478</v>
      </c>
      <c r="N291" s="74">
        <v>10</v>
      </c>
      <c r="O291" s="74">
        <v>0</v>
      </c>
      <c r="Q291" s="92" t="s">
        <v>2471</v>
      </c>
      <c r="R291" s="92">
        <v>10</v>
      </c>
      <c r="S291" s="92">
        <v>0</v>
      </c>
      <c r="U291" s="92" t="s">
        <v>2411</v>
      </c>
      <c r="V291" s="92">
        <v>10</v>
      </c>
      <c r="W291" s="92">
        <v>0</v>
      </c>
      <c r="Y291" s="90" t="s">
        <v>2478</v>
      </c>
      <c r="Z291" s="90">
        <v>10</v>
      </c>
      <c r="AA291" s="90">
        <v>0</v>
      </c>
    </row>
    <row r="292" spans="1:27">
      <c r="A292" s="24" t="s">
        <v>2665</v>
      </c>
      <c r="B292" s="25">
        <v>0</v>
      </c>
      <c r="C292" s="25">
        <v>0</v>
      </c>
      <c r="D292" s="25"/>
      <c r="E292" s="25" t="s">
        <v>1927</v>
      </c>
      <c r="F292" s="25">
        <v>0</v>
      </c>
      <c r="G292" s="25">
        <v>0</v>
      </c>
      <c r="H292" s="25"/>
      <c r="I292" s="95" t="s">
        <v>2439</v>
      </c>
      <c r="J292" s="95">
        <v>10</v>
      </c>
      <c r="K292" s="95">
        <v>0</v>
      </c>
      <c r="M292" s="74" t="s">
        <v>2965</v>
      </c>
      <c r="N292" s="74">
        <v>10</v>
      </c>
      <c r="O292" s="74">
        <v>1</v>
      </c>
      <c r="Q292" s="92" t="s">
        <v>2899</v>
      </c>
      <c r="R292" s="92">
        <v>10</v>
      </c>
      <c r="S292" s="92">
        <v>0</v>
      </c>
      <c r="U292" s="92" t="s">
        <v>3009</v>
      </c>
      <c r="V292" s="92">
        <v>10</v>
      </c>
      <c r="W292" s="92">
        <v>0</v>
      </c>
      <c r="Y292" s="90" t="s">
        <v>2686</v>
      </c>
      <c r="Z292" s="90">
        <v>10</v>
      </c>
      <c r="AA292" s="90">
        <v>0</v>
      </c>
    </row>
    <row r="293" spans="1:27">
      <c r="A293" s="24" t="s">
        <v>1429</v>
      </c>
      <c r="B293" s="25">
        <v>10</v>
      </c>
      <c r="C293" s="25">
        <v>0</v>
      </c>
      <c r="D293" s="25"/>
      <c r="E293" s="25" t="s">
        <v>7574</v>
      </c>
      <c r="F293" s="25">
        <v>10</v>
      </c>
      <c r="G293" s="25">
        <v>0</v>
      </c>
      <c r="H293" s="25"/>
      <c r="I293" s="95" t="s">
        <v>6489</v>
      </c>
      <c r="J293" s="95">
        <v>10</v>
      </c>
      <c r="K293" s="95">
        <v>0</v>
      </c>
      <c r="M293" s="74" t="s">
        <v>1167</v>
      </c>
      <c r="N293" s="74">
        <v>10</v>
      </c>
      <c r="O293" s="74">
        <v>0</v>
      </c>
      <c r="Q293" s="92" t="s">
        <v>367</v>
      </c>
      <c r="R293" s="92">
        <v>10</v>
      </c>
      <c r="S293" s="92">
        <v>0</v>
      </c>
      <c r="U293" s="92" t="s">
        <v>3933</v>
      </c>
      <c r="V293" s="92">
        <v>10</v>
      </c>
      <c r="W293" s="92">
        <v>0</v>
      </c>
      <c r="Y293" s="90" t="s">
        <v>5550</v>
      </c>
      <c r="Z293" s="90">
        <v>10</v>
      </c>
      <c r="AA293" s="90">
        <v>0</v>
      </c>
    </row>
    <row r="294" spans="1:27">
      <c r="A294" s="24" t="s">
        <v>575</v>
      </c>
      <c r="B294" s="25">
        <v>10</v>
      </c>
      <c r="C294" s="25">
        <v>1</v>
      </c>
      <c r="D294" s="25"/>
      <c r="E294" s="25" t="s">
        <v>7079</v>
      </c>
      <c r="F294" s="25">
        <v>10</v>
      </c>
      <c r="G294" s="25">
        <v>0</v>
      </c>
      <c r="H294" s="25"/>
      <c r="I294" s="95" t="s">
        <v>478</v>
      </c>
      <c r="J294" s="95">
        <v>10</v>
      </c>
      <c r="K294" s="95">
        <v>0</v>
      </c>
      <c r="M294" s="74" t="s">
        <v>3173</v>
      </c>
      <c r="N294" s="74">
        <v>10</v>
      </c>
      <c r="O294" s="74">
        <v>0</v>
      </c>
      <c r="Q294" s="92" t="s">
        <v>222</v>
      </c>
      <c r="R294" s="92">
        <v>10</v>
      </c>
      <c r="S294" s="92">
        <v>0</v>
      </c>
      <c r="U294" s="92" t="s">
        <v>6347</v>
      </c>
      <c r="V294" s="92">
        <v>10</v>
      </c>
      <c r="W294" s="92">
        <v>0</v>
      </c>
      <c r="Y294" s="90" t="s">
        <v>602</v>
      </c>
      <c r="Z294" s="90">
        <v>10</v>
      </c>
      <c r="AA294" s="90">
        <v>0</v>
      </c>
    </row>
    <row r="295" spans="1:27">
      <c r="A295" s="24" t="s">
        <v>3689</v>
      </c>
      <c r="B295" s="25">
        <v>10</v>
      </c>
      <c r="C295" s="25">
        <v>0</v>
      </c>
      <c r="D295" s="25"/>
      <c r="E295" s="25" t="s">
        <v>7258</v>
      </c>
      <c r="F295" s="25">
        <v>10</v>
      </c>
      <c r="G295" s="25">
        <v>0</v>
      </c>
      <c r="H295" s="25"/>
      <c r="I295" s="95" t="s">
        <v>2965</v>
      </c>
      <c r="J295" s="95">
        <v>10</v>
      </c>
      <c r="K295" s="95">
        <v>1</v>
      </c>
      <c r="M295" s="74" t="s">
        <v>7142</v>
      </c>
      <c r="N295" s="74">
        <v>10</v>
      </c>
      <c r="O295" s="74">
        <v>0</v>
      </c>
      <c r="Q295" s="92" t="s">
        <v>2533</v>
      </c>
      <c r="R295" s="92">
        <v>10</v>
      </c>
      <c r="S295" s="92">
        <v>0</v>
      </c>
      <c r="U295" s="92" t="s">
        <v>3651</v>
      </c>
      <c r="V295" s="92">
        <v>10</v>
      </c>
      <c r="W295" s="92">
        <v>0</v>
      </c>
      <c r="Y295" s="90" t="s">
        <v>3901</v>
      </c>
      <c r="Z295" s="90">
        <v>10</v>
      </c>
      <c r="AA295" s="90">
        <v>0</v>
      </c>
    </row>
    <row r="296" spans="1:27">
      <c r="A296" s="24" t="s">
        <v>375</v>
      </c>
      <c r="B296" s="25">
        <v>110</v>
      </c>
      <c r="C296" s="25">
        <v>0</v>
      </c>
      <c r="D296" s="25"/>
      <c r="E296" s="25" t="s">
        <v>7287</v>
      </c>
      <c r="F296" s="25">
        <v>10</v>
      </c>
      <c r="G296" s="25">
        <v>0</v>
      </c>
      <c r="H296" s="25"/>
      <c r="I296" s="95" t="s">
        <v>1167</v>
      </c>
      <c r="J296" s="95">
        <v>10</v>
      </c>
      <c r="K296" s="95">
        <v>0</v>
      </c>
      <c r="M296" s="74" t="s">
        <v>391</v>
      </c>
      <c r="N296" s="74">
        <v>10</v>
      </c>
      <c r="O296" s="74">
        <v>0</v>
      </c>
      <c r="Q296" s="92" t="s">
        <v>2766</v>
      </c>
      <c r="R296" s="92">
        <v>10</v>
      </c>
      <c r="S296" s="92">
        <v>0</v>
      </c>
      <c r="U296" s="92" t="s">
        <v>2617</v>
      </c>
      <c r="V296" s="92">
        <v>10</v>
      </c>
      <c r="W296" s="92">
        <v>0</v>
      </c>
      <c r="Y296" s="90" t="s">
        <v>2304</v>
      </c>
      <c r="Z296" s="90">
        <v>10</v>
      </c>
      <c r="AA296" s="90">
        <v>0</v>
      </c>
    </row>
    <row r="297" spans="1:27">
      <c r="A297" s="24" t="s">
        <v>5726</v>
      </c>
      <c r="B297" s="25">
        <v>20</v>
      </c>
      <c r="C297" s="25">
        <v>0</v>
      </c>
      <c r="D297" s="25"/>
      <c r="E297" s="25" t="s">
        <v>5579</v>
      </c>
      <c r="F297" s="25">
        <v>10</v>
      </c>
      <c r="G297" s="25">
        <v>0</v>
      </c>
      <c r="H297" s="25"/>
      <c r="I297" s="95" t="s">
        <v>3173</v>
      </c>
      <c r="J297" s="95">
        <v>10</v>
      </c>
      <c r="K297" s="95">
        <v>0</v>
      </c>
      <c r="M297" s="74" t="s">
        <v>7135</v>
      </c>
      <c r="N297" s="74">
        <v>10</v>
      </c>
      <c r="O297" s="74">
        <v>0</v>
      </c>
      <c r="Q297" s="92" t="s">
        <v>4116</v>
      </c>
      <c r="R297" s="92">
        <v>10</v>
      </c>
      <c r="S297" s="92">
        <v>0</v>
      </c>
      <c r="U297" s="92" t="s">
        <v>2905</v>
      </c>
      <c r="V297" s="92">
        <v>10</v>
      </c>
      <c r="W297" s="92">
        <v>0</v>
      </c>
      <c r="Y297" s="90" t="s">
        <v>3060</v>
      </c>
      <c r="Z297" s="90">
        <v>10</v>
      </c>
      <c r="AA297" s="90">
        <v>0</v>
      </c>
    </row>
    <row r="298" spans="1:27">
      <c r="A298" s="24" t="s">
        <v>3309</v>
      </c>
      <c r="B298" s="25">
        <v>10</v>
      </c>
      <c r="C298" s="25">
        <v>0</v>
      </c>
      <c r="D298" s="25"/>
      <c r="E298" s="25" t="s">
        <v>6130</v>
      </c>
      <c r="F298" s="25">
        <v>10</v>
      </c>
      <c r="G298" s="25">
        <v>0</v>
      </c>
      <c r="H298" s="25"/>
      <c r="I298" s="95" t="s">
        <v>7142</v>
      </c>
      <c r="J298" s="95">
        <v>10</v>
      </c>
      <c r="K298" s="95">
        <v>0</v>
      </c>
      <c r="M298" s="74" t="s">
        <v>6338</v>
      </c>
      <c r="N298" s="74">
        <v>10</v>
      </c>
      <c r="O298" s="74">
        <v>0</v>
      </c>
      <c r="Q298" s="92" t="s">
        <v>2411</v>
      </c>
      <c r="R298" s="92">
        <v>10</v>
      </c>
      <c r="S298" s="92">
        <v>0</v>
      </c>
      <c r="U298" s="92" t="s">
        <v>2387</v>
      </c>
      <c r="V298" s="92">
        <v>10</v>
      </c>
      <c r="W298" s="92">
        <v>1</v>
      </c>
      <c r="Y298" s="90" t="s">
        <v>1529</v>
      </c>
      <c r="Z298" s="90">
        <v>10</v>
      </c>
      <c r="AA298" s="90">
        <v>0</v>
      </c>
    </row>
    <row r="299" spans="1:27">
      <c r="A299" s="24" t="s">
        <v>948</v>
      </c>
      <c r="B299" s="25">
        <v>0</v>
      </c>
      <c r="C299" s="25">
        <v>2</v>
      </c>
      <c r="D299" s="25"/>
      <c r="E299" s="25" t="s">
        <v>5651</v>
      </c>
      <c r="F299" s="25">
        <v>10</v>
      </c>
      <c r="G299" s="25">
        <v>0</v>
      </c>
      <c r="H299" s="25"/>
      <c r="I299" s="95" t="s">
        <v>391</v>
      </c>
      <c r="J299" s="95">
        <v>10</v>
      </c>
      <c r="K299" s="95">
        <v>0</v>
      </c>
      <c r="M299" s="74" t="s">
        <v>3128</v>
      </c>
      <c r="N299" s="74">
        <v>10</v>
      </c>
      <c r="O299" s="74">
        <v>0</v>
      </c>
      <c r="Q299" s="92" t="s">
        <v>3009</v>
      </c>
      <c r="R299" s="92">
        <v>10</v>
      </c>
      <c r="S299" s="92">
        <v>0</v>
      </c>
      <c r="U299" s="92" t="s">
        <v>2734</v>
      </c>
      <c r="V299" s="92">
        <v>10</v>
      </c>
      <c r="W299" s="92">
        <v>0</v>
      </c>
      <c r="Y299" s="90" t="s">
        <v>5700</v>
      </c>
      <c r="Z299" s="90">
        <v>10</v>
      </c>
      <c r="AA299" s="90">
        <v>0</v>
      </c>
    </row>
    <row r="300" spans="1:27">
      <c r="A300" s="24" t="s">
        <v>3480</v>
      </c>
      <c r="B300" s="25">
        <v>0</v>
      </c>
      <c r="C300" s="25">
        <v>1</v>
      </c>
      <c r="D300" s="25"/>
      <c r="E300" s="25" t="s">
        <v>5125</v>
      </c>
      <c r="F300" s="25">
        <v>0</v>
      </c>
      <c r="G300" s="25">
        <v>0</v>
      </c>
      <c r="H300" s="25"/>
      <c r="I300" s="95" t="s">
        <v>7135</v>
      </c>
      <c r="J300" s="95">
        <v>10</v>
      </c>
      <c r="K300" s="95">
        <v>0</v>
      </c>
      <c r="M300" s="74" t="s">
        <v>2471</v>
      </c>
      <c r="N300" s="74">
        <v>10</v>
      </c>
      <c r="O300" s="74">
        <v>0</v>
      </c>
      <c r="Q300" s="92" t="s">
        <v>3933</v>
      </c>
      <c r="R300" s="92">
        <v>10</v>
      </c>
      <c r="S300" s="92">
        <v>0</v>
      </c>
      <c r="U300" s="92" t="s">
        <v>6331</v>
      </c>
      <c r="V300" s="92">
        <v>10</v>
      </c>
      <c r="W300" s="92">
        <v>0</v>
      </c>
      <c r="Y300" s="90" t="s">
        <v>1429</v>
      </c>
      <c r="Z300" s="90">
        <v>10</v>
      </c>
      <c r="AA300" s="90">
        <v>0</v>
      </c>
    </row>
    <row r="301" spans="1:27">
      <c r="A301" s="24" t="s">
        <v>204</v>
      </c>
      <c r="B301" s="25">
        <v>10</v>
      </c>
      <c r="C301" s="25">
        <v>0</v>
      </c>
      <c r="D301" s="25"/>
      <c r="E301" s="25" t="s">
        <v>2710</v>
      </c>
      <c r="F301" s="25">
        <v>0</v>
      </c>
      <c r="G301" s="25">
        <v>0</v>
      </c>
      <c r="H301" s="25"/>
      <c r="I301" s="95" t="s">
        <v>6338</v>
      </c>
      <c r="J301" s="95">
        <v>10</v>
      </c>
      <c r="K301" s="95">
        <v>0</v>
      </c>
      <c r="M301" s="74" t="s">
        <v>2899</v>
      </c>
      <c r="N301" s="74">
        <v>10</v>
      </c>
      <c r="O301" s="74">
        <v>0</v>
      </c>
      <c r="Q301" s="92" t="s">
        <v>6347</v>
      </c>
      <c r="R301" s="92">
        <v>10</v>
      </c>
      <c r="S301" s="92">
        <v>0</v>
      </c>
      <c r="U301" s="92" t="s">
        <v>4023</v>
      </c>
      <c r="V301" s="92">
        <v>10</v>
      </c>
      <c r="W301" s="92">
        <v>0</v>
      </c>
      <c r="Y301" s="90" t="s">
        <v>3689</v>
      </c>
      <c r="Z301" s="90">
        <v>10</v>
      </c>
      <c r="AA301" s="90">
        <v>0</v>
      </c>
    </row>
    <row r="302" spans="1:27">
      <c r="A302" s="24" t="s">
        <v>3554</v>
      </c>
      <c r="B302" s="25">
        <v>0</v>
      </c>
      <c r="C302" s="25">
        <v>1</v>
      </c>
      <c r="D302" s="25"/>
      <c r="E302" s="25" t="s">
        <v>3768</v>
      </c>
      <c r="F302" s="25">
        <v>10</v>
      </c>
      <c r="G302" s="25">
        <v>0</v>
      </c>
      <c r="H302" s="25"/>
      <c r="I302" s="95" t="s">
        <v>3128</v>
      </c>
      <c r="J302" s="95">
        <v>10</v>
      </c>
      <c r="K302" s="95">
        <v>0</v>
      </c>
      <c r="M302" s="74" t="s">
        <v>367</v>
      </c>
      <c r="N302" s="74">
        <v>10</v>
      </c>
      <c r="O302" s="74">
        <v>0</v>
      </c>
      <c r="Q302" s="92" t="s">
        <v>3651</v>
      </c>
      <c r="R302" s="92">
        <v>10</v>
      </c>
      <c r="S302" s="92">
        <v>0</v>
      </c>
      <c r="U302" s="92" t="s">
        <v>4032</v>
      </c>
      <c r="V302" s="92">
        <v>10</v>
      </c>
      <c r="W302" s="92">
        <v>0</v>
      </c>
      <c r="Y302" s="90" t="s">
        <v>5726</v>
      </c>
      <c r="Z302" s="90">
        <v>10</v>
      </c>
      <c r="AA302" s="90">
        <v>0</v>
      </c>
    </row>
    <row r="303" spans="1:27">
      <c r="A303" s="24" t="s">
        <v>1397</v>
      </c>
      <c r="B303" s="25">
        <v>0</v>
      </c>
      <c r="C303" s="25">
        <v>1</v>
      </c>
      <c r="D303" s="25"/>
      <c r="E303" s="25" t="s">
        <v>494</v>
      </c>
      <c r="F303" s="25">
        <v>20</v>
      </c>
      <c r="G303" s="25">
        <v>0</v>
      </c>
      <c r="H303" s="25"/>
      <c r="I303" s="95" t="s">
        <v>2471</v>
      </c>
      <c r="J303" s="95">
        <v>10</v>
      </c>
      <c r="K303" s="95">
        <v>0</v>
      </c>
      <c r="M303" s="74" t="s">
        <v>222</v>
      </c>
      <c r="N303" s="74">
        <v>10</v>
      </c>
      <c r="O303" s="74">
        <v>0</v>
      </c>
      <c r="Q303" s="92" t="s">
        <v>2617</v>
      </c>
      <c r="R303" s="92">
        <v>10</v>
      </c>
      <c r="S303" s="92">
        <v>0</v>
      </c>
      <c r="U303" s="92" t="s">
        <v>3018</v>
      </c>
      <c r="V303" s="92">
        <v>10</v>
      </c>
      <c r="W303" s="92">
        <v>0</v>
      </c>
      <c r="Y303" s="90" t="s">
        <v>3309</v>
      </c>
      <c r="Z303" s="90">
        <v>10</v>
      </c>
      <c r="AA303" s="90">
        <v>0</v>
      </c>
    </row>
    <row r="304" spans="1:27">
      <c r="A304" s="24" t="s">
        <v>71</v>
      </c>
      <c r="B304" s="25">
        <v>100</v>
      </c>
      <c r="C304" s="25">
        <v>0</v>
      </c>
      <c r="D304" s="25"/>
      <c r="E304" s="25" t="s">
        <v>1051</v>
      </c>
      <c r="F304" s="25">
        <v>0</v>
      </c>
      <c r="G304" s="25">
        <v>0</v>
      </c>
      <c r="H304" s="25"/>
      <c r="I304" s="95" t="s">
        <v>2899</v>
      </c>
      <c r="J304" s="95">
        <v>10</v>
      </c>
      <c r="K304" s="95">
        <v>0</v>
      </c>
      <c r="M304" s="74" t="s">
        <v>2533</v>
      </c>
      <c r="N304" s="74">
        <v>10</v>
      </c>
      <c r="O304" s="74">
        <v>0</v>
      </c>
      <c r="Q304" s="92" t="s">
        <v>2905</v>
      </c>
      <c r="R304" s="92">
        <v>10</v>
      </c>
      <c r="S304" s="92">
        <v>0</v>
      </c>
      <c r="U304" s="92" t="s">
        <v>3034</v>
      </c>
      <c r="V304" s="92">
        <v>10</v>
      </c>
      <c r="W304" s="92">
        <v>1</v>
      </c>
      <c r="Y304" s="90" t="s">
        <v>204</v>
      </c>
      <c r="Z304" s="90">
        <v>10</v>
      </c>
      <c r="AA304" s="90">
        <v>0</v>
      </c>
    </row>
    <row r="305" spans="1:27">
      <c r="A305" s="24" t="s">
        <v>801</v>
      </c>
      <c r="B305" s="25">
        <v>0</v>
      </c>
      <c r="C305" s="25">
        <v>1</v>
      </c>
      <c r="D305" s="25"/>
      <c r="E305" s="25" t="s">
        <v>2549</v>
      </c>
      <c r="F305" s="25">
        <v>40</v>
      </c>
      <c r="G305" s="25">
        <v>0</v>
      </c>
      <c r="H305" s="25"/>
      <c r="I305" s="95" t="s">
        <v>367</v>
      </c>
      <c r="J305" s="95">
        <v>10</v>
      </c>
      <c r="K305" s="95">
        <v>0</v>
      </c>
      <c r="M305" s="74" t="s">
        <v>2766</v>
      </c>
      <c r="N305" s="74">
        <v>10</v>
      </c>
      <c r="O305" s="74">
        <v>0</v>
      </c>
      <c r="Q305" s="92" t="s">
        <v>2387</v>
      </c>
      <c r="R305" s="92">
        <v>10</v>
      </c>
      <c r="S305" s="92">
        <v>1</v>
      </c>
      <c r="U305" s="92" t="s">
        <v>1881</v>
      </c>
      <c r="V305" s="92">
        <v>10</v>
      </c>
      <c r="W305" s="92">
        <v>1</v>
      </c>
      <c r="Y305" s="90" t="s">
        <v>2934</v>
      </c>
      <c r="Z305" s="90">
        <v>10</v>
      </c>
      <c r="AA305" s="90">
        <v>0</v>
      </c>
    </row>
    <row r="306" spans="1:27">
      <c r="A306" s="24" t="s">
        <v>1891</v>
      </c>
      <c r="B306" s="25">
        <v>0</v>
      </c>
      <c r="C306" s="25">
        <v>0</v>
      </c>
      <c r="D306" s="25"/>
      <c r="E306" s="25" t="s">
        <v>854</v>
      </c>
      <c r="F306" s="25">
        <v>0</v>
      </c>
      <c r="G306" s="25">
        <v>0</v>
      </c>
      <c r="H306" s="25"/>
      <c r="I306" s="95" t="s">
        <v>222</v>
      </c>
      <c r="J306" s="95">
        <v>10</v>
      </c>
      <c r="K306" s="95">
        <v>0</v>
      </c>
      <c r="M306" s="74" t="s">
        <v>4116</v>
      </c>
      <c r="N306" s="74">
        <v>10</v>
      </c>
      <c r="O306" s="74">
        <v>0</v>
      </c>
      <c r="Q306" s="92" t="s">
        <v>2734</v>
      </c>
      <c r="R306" s="92">
        <v>10</v>
      </c>
      <c r="S306" s="92">
        <v>0</v>
      </c>
      <c r="U306" s="92" t="s">
        <v>3578</v>
      </c>
      <c r="V306" s="92">
        <v>10</v>
      </c>
      <c r="W306" s="92">
        <v>0</v>
      </c>
      <c r="Y306" s="90" t="s">
        <v>5735</v>
      </c>
      <c r="Z306" s="90">
        <v>10</v>
      </c>
      <c r="AA306" s="90">
        <v>0</v>
      </c>
    </row>
    <row r="307" spans="1:27">
      <c r="A307" s="24" t="s">
        <v>132</v>
      </c>
      <c r="B307" s="25">
        <v>30</v>
      </c>
      <c r="C307" s="25">
        <v>0</v>
      </c>
      <c r="D307" s="25"/>
      <c r="E307" s="25" t="s">
        <v>1886</v>
      </c>
      <c r="F307" s="25">
        <v>20</v>
      </c>
      <c r="G307" s="25">
        <v>0</v>
      </c>
      <c r="H307" s="25"/>
      <c r="I307" s="95" t="s">
        <v>2533</v>
      </c>
      <c r="J307" s="95">
        <v>10</v>
      </c>
      <c r="K307" s="95">
        <v>0</v>
      </c>
      <c r="M307" s="74" t="s">
        <v>3009</v>
      </c>
      <c r="N307" s="74">
        <v>10</v>
      </c>
      <c r="O307" s="74">
        <v>0</v>
      </c>
      <c r="Q307" s="92" t="s">
        <v>6331</v>
      </c>
      <c r="R307" s="92">
        <v>10</v>
      </c>
      <c r="S307" s="92">
        <v>0</v>
      </c>
      <c r="U307" s="92" t="s">
        <v>6024</v>
      </c>
      <c r="V307" s="92">
        <v>10</v>
      </c>
      <c r="W307" s="92">
        <v>0</v>
      </c>
      <c r="Y307" s="90" t="s">
        <v>5563</v>
      </c>
      <c r="Z307" s="90">
        <v>10</v>
      </c>
      <c r="AA307" s="90">
        <v>0</v>
      </c>
    </row>
    <row r="308" spans="1:27">
      <c r="A308" s="24" t="s">
        <v>1770</v>
      </c>
      <c r="B308" s="25">
        <v>60</v>
      </c>
      <c r="C308" s="25">
        <v>0</v>
      </c>
      <c r="D308" s="25"/>
      <c r="E308" s="25" t="s">
        <v>1792</v>
      </c>
      <c r="F308" s="25">
        <v>20</v>
      </c>
      <c r="G308" s="25">
        <v>0</v>
      </c>
      <c r="H308" s="25"/>
      <c r="I308" s="95" t="s">
        <v>2766</v>
      </c>
      <c r="J308" s="95">
        <v>10</v>
      </c>
      <c r="K308" s="95">
        <v>0</v>
      </c>
      <c r="M308" s="74" t="s">
        <v>3933</v>
      </c>
      <c r="N308" s="74">
        <v>10</v>
      </c>
      <c r="O308" s="74">
        <v>0</v>
      </c>
      <c r="Q308" s="92" t="s">
        <v>4023</v>
      </c>
      <c r="R308" s="92">
        <v>10</v>
      </c>
      <c r="S308" s="92">
        <v>0</v>
      </c>
      <c r="U308" s="92" t="s">
        <v>665</v>
      </c>
      <c r="V308" s="92">
        <v>10</v>
      </c>
      <c r="W308" s="92">
        <v>0</v>
      </c>
      <c r="Y308" s="90" t="s">
        <v>3093</v>
      </c>
      <c r="Z308" s="90">
        <v>10</v>
      </c>
      <c r="AA308" s="90">
        <v>0</v>
      </c>
    </row>
    <row r="309" spans="1:27">
      <c r="A309" s="24" t="s">
        <v>3324</v>
      </c>
      <c r="B309" s="25">
        <v>0</v>
      </c>
      <c r="C309" s="25">
        <v>1</v>
      </c>
      <c r="D309" s="25"/>
      <c r="E309" s="25" t="s">
        <v>595</v>
      </c>
      <c r="F309" s="25">
        <v>50</v>
      </c>
      <c r="G309" s="25">
        <v>0</v>
      </c>
      <c r="H309" s="25"/>
      <c r="I309" s="95" t="s">
        <v>4116</v>
      </c>
      <c r="J309" s="95">
        <v>10</v>
      </c>
      <c r="K309" s="95">
        <v>0</v>
      </c>
      <c r="M309" s="74" t="s">
        <v>3651</v>
      </c>
      <c r="N309" s="74">
        <v>10</v>
      </c>
      <c r="O309" s="74">
        <v>0</v>
      </c>
      <c r="Q309" s="92" t="s">
        <v>4032</v>
      </c>
      <c r="R309" s="92">
        <v>10</v>
      </c>
      <c r="S309" s="92">
        <v>0</v>
      </c>
      <c r="U309" s="92" t="s">
        <v>5049</v>
      </c>
      <c r="V309" s="92">
        <v>10</v>
      </c>
      <c r="W309" s="92">
        <v>0</v>
      </c>
      <c r="Y309" s="90" t="s">
        <v>5108</v>
      </c>
      <c r="Z309" s="90">
        <v>10</v>
      </c>
      <c r="AA309" s="90">
        <v>0</v>
      </c>
    </row>
    <row r="310" spans="1:27">
      <c r="A310" s="24" t="s">
        <v>2675</v>
      </c>
      <c r="B310" s="25">
        <v>40</v>
      </c>
      <c r="C310" s="25">
        <v>0</v>
      </c>
      <c r="D310" s="25"/>
      <c r="E310" s="25" t="s">
        <v>1513</v>
      </c>
      <c r="F310" s="25">
        <v>30</v>
      </c>
      <c r="G310" s="25">
        <v>0</v>
      </c>
      <c r="H310" s="25"/>
      <c r="I310" s="95" t="s">
        <v>3009</v>
      </c>
      <c r="J310" s="95">
        <v>10</v>
      </c>
      <c r="K310" s="95">
        <v>0</v>
      </c>
      <c r="M310" s="74" t="s">
        <v>2617</v>
      </c>
      <c r="N310" s="74">
        <v>10</v>
      </c>
      <c r="O310" s="74">
        <v>0</v>
      </c>
      <c r="Q310" s="92" t="s">
        <v>3018</v>
      </c>
      <c r="R310" s="92">
        <v>10</v>
      </c>
      <c r="S310" s="92">
        <v>0</v>
      </c>
      <c r="U310" s="92" t="s">
        <v>6662</v>
      </c>
      <c r="V310" s="92">
        <v>10</v>
      </c>
      <c r="W310" s="92">
        <v>0</v>
      </c>
      <c r="Y310" s="90" t="s">
        <v>5057</v>
      </c>
      <c r="Z310" s="90">
        <v>10</v>
      </c>
      <c r="AA310" s="90">
        <v>0</v>
      </c>
    </row>
    <row r="311" spans="1:27">
      <c r="A311" s="24" t="s">
        <v>270</v>
      </c>
      <c r="B311" s="25">
        <v>80</v>
      </c>
      <c r="C311" s="25">
        <v>0</v>
      </c>
      <c r="D311" s="25"/>
      <c r="E311" s="25" t="s">
        <v>6180</v>
      </c>
      <c r="F311" s="25">
        <v>20</v>
      </c>
      <c r="G311" s="25">
        <v>0</v>
      </c>
      <c r="H311" s="25"/>
      <c r="I311" s="95" t="s">
        <v>3933</v>
      </c>
      <c r="J311" s="95">
        <v>10</v>
      </c>
      <c r="K311" s="95">
        <v>0</v>
      </c>
      <c r="M311" s="74" t="s">
        <v>2905</v>
      </c>
      <c r="N311" s="74">
        <v>10</v>
      </c>
      <c r="O311" s="74">
        <v>0</v>
      </c>
      <c r="Q311" s="92" t="s">
        <v>3034</v>
      </c>
      <c r="R311" s="92">
        <v>10</v>
      </c>
      <c r="S311" s="92">
        <v>1</v>
      </c>
      <c r="U311" s="92" t="s">
        <v>6246</v>
      </c>
      <c r="V311" s="92">
        <v>10</v>
      </c>
      <c r="W311" s="92">
        <v>0</v>
      </c>
      <c r="Y311" s="90" t="s">
        <v>5101</v>
      </c>
      <c r="Z311" s="90">
        <v>10</v>
      </c>
      <c r="AA311" s="90">
        <v>0</v>
      </c>
    </row>
    <row r="312" spans="1:27">
      <c r="A312" s="24" t="s">
        <v>2934</v>
      </c>
      <c r="B312" s="25">
        <v>10</v>
      </c>
      <c r="C312" s="25">
        <v>0</v>
      </c>
      <c r="D312" s="25"/>
      <c r="E312" s="25" t="s">
        <v>2417</v>
      </c>
      <c r="F312" s="25">
        <v>20</v>
      </c>
      <c r="G312" s="25">
        <v>0</v>
      </c>
      <c r="H312" s="25"/>
      <c r="I312" s="95" t="s">
        <v>3651</v>
      </c>
      <c r="J312" s="95">
        <v>10</v>
      </c>
      <c r="K312" s="95">
        <v>0</v>
      </c>
      <c r="M312" s="74" t="s">
        <v>2387</v>
      </c>
      <c r="N312" s="74">
        <v>10</v>
      </c>
      <c r="O312" s="74">
        <v>1</v>
      </c>
      <c r="Q312" s="92" t="s">
        <v>1881</v>
      </c>
      <c r="R312" s="92">
        <v>10</v>
      </c>
      <c r="S312" s="92">
        <v>1</v>
      </c>
      <c r="U312" s="92" t="s">
        <v>1585</v>
      </c>
      <c r="V312" s="92">
        <v>10</v>
      </c>
      <c r="W312" s="92">
        <v>1</v>
      </c>
      <c r="Y312" s="90" t="s">
        <v>1211</v>
      </c>
      <c r="Z312" s="90">
        <v>10</v>
      </c>
      <c r="AA312" s="90">
        <v>0</v>
      </c>
    </row>
    <row r="313" spans="1:27">
      <c r="A313" s="24" t="s">
        <v>760</v>
      </c>
      <c r="B313" s="25">
        <v>40</v>
      </c>
      <c r="C313" s="25">
        <v>0</v>
      </c>
      <c r="D313" s="25"/>
      <c r="E313" s="25" t="s">
        <v>1259</v>
      </c>
      <c r="F313" s="25">
        <v>10</v>
      </c>
      <c r="G313" s="25">
        <v>0</v>
      </c>
      <c r="H313" s="25"/>
      <c r="I313" s="95" t="s">
        <v>2617</v>
      </c>
      <c r="J313" s="95">
        <v>10</v>
      </c>
      <c r="K313" s="95">
        <v>0</v>
      </c>
      <c r="M313" s="74" t="s">
        <v>2734</v>
      </c>
      <c r="N313" s="74">
        <v>10</v>
      </c>
      <c r="O313" s="74">
        <v>0</v>
      </c>
      <c r="Q313" s="92" t="s">
        <v>3578</v>
      </c>
      <c r="R313" s="92">
        <v>10</v>
      </c>
      <c r="S313" s="92">
        <v>0</v>
      </c>
      <c r="U313" s="92" t="s">
        <v>5585</v>
      </c>
      <c r="V313" s="92">
        <v>10</v>
      </c>
      <c r="W313" s="92">
        <v>0</v>
      </c>
      <c r="Y313" s="90" t="s">
        <v>5070</v>
      </c>
      <c r="Z313" s="90">
        <v>10</v>
      </c>
      <c r="AA313" s="90">
        <v>0</v>
      </c>
    </row>
    <row r="314" spans="1:27">
      <c r="A314" s="24" t="s">
        <v>276</v>
      </c>
      <c r="B314" s="25">
        <v>60</v>
      </c>
      <c r="C314" s="25">
        <v>0</v>
      </c>
      <c r="D314" s="25"/>
      <c r="E314" s="25" t="s">
        <v>1919</v>
      </c>
      <c r="F314" s="25">
        <v>0</v>
      </c>
      <c r="G314" s="25">
        <v>0</v>
      </c>
      <c r="H314" s="25"/>
      <c r="I314" s="95" t="s">
        <v>2905</v>
      </c>
      <c r="J314" s="95">
        <v>10</v>
      </c>
      <c r="K314" s="95">
        <v>0</v>
      </c>
      <c r="M314" s="74" t="s">
        <v>6331</v>
      </c>
      <c r="N314" s="74">
        <v>10</v>
      </c>
      <c r="O314" s="74">
        <v>0</v>
      </c>
      <c r="Q314" s="92" t="s">
        <v>6024</v>
      </c>
      <c r="R314" s="92">
        <v>10</v>
      </c>
      <c r="S314" s="92">
        <v>0</v>
      </c>
      <c r="U314" s="92" t="s">
        <v>5042</v>
      </c>
      <c r="V314" s="92">
        <v>10</v>
      </c>
      <c r="W314" s="92">
        <v>0</v>
      </c>
      <c r="Y314" s="90" t="s">
        <v>2446</v>
      </c>
      <c r="Z314" s="90">
        <v>10</v>
      </c>
      <c r="AA314" s="90">
        <v>0</v>
      </c>
    </row>
    <row r="315" spans="1:27">
      <c r="A315" s="24" t="s">
        <v>2127</v>
      </c>
      <c r="B315" s="25">
        <v>0</v>
      </c>
      <c r="C315" s="25">
        <v>1</v>
      </c>
      <c r="D315" s="25"/>
      <c r="E315" s="25" t="s">
        <v>2234</v>
      </c>
      <c r="F315" s="25">
        <v>10</v>
      </c>
      <c r="G315" s="25">
        <v>0</v>
      </c>
      <c r="H315" s="25"/>
      <c r="I315" s="95" t="s">
        <v>2387</v>
      </c>
      <c r="J315" s="95">
        <v>10</v>
      </c>
      <c r="K315" s="95">
        <v>1</v>
      </c>
      <c r="M315" s="74" t="s">
        <v>4023</v>
      </c>
      <c r="N315" s="74">
        <v>10</v>
      </c>
      <c r="O315" s="74">
        <v>0</v>
      </c>
      <c r="Q315" s="92" t="s">
        <v>665</v>
      </c>
      <c r="R315" s="92">
        <v>10</v>
      </c>
      <c r="S315" s="92">
        <v>0</v>
      </c>
      <c r="U315" s="92" t="s">
        <v>6635</v>
      </c>
      <c r="V315" s="92">
        <v>10</v>
      </c>
      <c r="W315" s="92">
        <v>0</v>
      </c>
      <c r="Y315" s="90" t="s">
        <v>4077</v>
      </c>
      <c r="Z315" s="90">
        <v>10</v>
      </c>
      <c r="AA315" s="90">
        <v>0</v>
      </c>
    </row>
    <row r="316" spans="1:27">
      <c r="A316" s="24" t="s">
        <v>869</v>
      </c>
      <c r="B316" s="25">
        <v>0</v>
      </c>
      <c r="C316" s="25">
        <v>0</v>
      </c>
      <c r="D316" s="25"/>
      <c r="E316" s="25" t="s">
        <v>2465</v>
      </c>
      <c r="F316" s="25">
        <v>10</v>
      </c>
      <c r="G316" s="25">
        <v>0</v>
      </c>
      <c r="H316" s="25"/>
      <c r="I316" s="95" t="s">
        <v>2734</v>
      </c>
      <c r="J316" s="95">
        <v>10</v>
      </c>
      <c r="K316" s="95">
        <v>0</v>
      </c>
      <c r="M316" s="74" t="s">
        <v>4032</v>
      </c>
      <c r="N316" s="74">
        <v>10</v>
      </c>
      <c r="O316" s="74">
        <v>0</v>
      </c>
      <c r="Q316" s="92" t="s">
        <v>5049</v>
      </c>
      <c r="R316" s="92">
        <v>10</v>
      </c>
      <c r="S316" s="92">
        <v>0</v>
      </c>
      <c r="U316" s="92" t="s">
        <v>1805</v>
      </c>
      <c r="V316" s="92">
        <v>10</v>
      </c>
      <c r="W316" s="92">
        <v>0</v>
      </c>
      <c r="Y316" s="90" t="s">
        <v>2607</v>
      </c>
      <c r="Z316" s="90">
        <v>10</v>
      </c>
      <c r="AA316" s="90">
        <v>0</v>
      </c>
    </row>
    <row r="317" spans="1:27">
      <c r="A317" s="24" t="s">
        <v>1028</v>
      </c>
      <c r="B317" s="25">
        <v>20</v>
      </c>
      <c r="C317" s="25">
        <v>0</v>
      </c>
      <c r="D317" s="25"/>
      <c r="E317" s="25" t="s">
        <v>3259</v>
      </c>
      <c r="F317" s="25">
        <v>0</v>
      </c>
      <c r="G317" s="25">
        <v>0</v>
      </c>
      <c r="H317" s="25"/>
      <c r="I317" s="95" t="s">
        <v>6331</v>
      </c>
      <c r="J317" s="95">
        <v>10</v>
      </c>
      <c r="K317" s="95">
        <v>0</v>
      </c>
      <c r="M317" s="74" t="s">
        <v>3018</v>
      </c>
      <c r="N317" s="74">
        <v>10</v>
      </c>
      <c r="O317" s="74">
        <v>0</v>
      </c>
      <c r="Q317" s="92" t="s">
        <v>6662</v>
      </c>
      <c r="R317" s="92">
        <v>10</v>
      </c>
      <c r="S317" s="92">
        <v>0</v>
      </c>
      <c r="U317" s="92" t="s">
        <v>2686</v>
      </c>
      <c r="V317" s="92">
        <v>10</v>
      </c>
      <c r="W317" s="92">
        <v>0</v>
      </c>
      <c r="Y317" s="90" t="s">
        <v>2563</v>
      </c>
      <c r="Z317" s="90">
        <v>10</v>
      </c>
      <c r="AA317" s="90">
        <v>0</v>
      </c>
    </row>
    <row r="318" spans="1:27">
      <c r="A318" s="24" t="s">
        <v>442</v>
      </c>
      <c r="B318" s="25">
        <v>50</v>
      </c>
      <c r="C318" s="25">
        <v>1</v>
      </c>
      <c r="D318" s="25"/>
      <c r="E318" s="25" t="s">
        <v>701</v>
      </c>
      <c r="F318" s="25">
        <v>0</v>
      </c>
      <c r="G318" s="25">
        <v>0</v>
      </c>
      <c r="H318" s="25"/>
      <c r="I318" s="95" t="s">
        <v>4023</v>
      </c>
      <c r="J318" s="95">
        <v>10</v>
      </c>
      <c r="K318" s="95">
        <v>0</v>
      </c>
      <c r="M318" s="74" t="s">
        <v>3034</v>
      </c>
      <c r="N318" s="74">
        <v>10</v>
      </c>
      <c r="O318" s="74">
        <v>1</v>
      </c>
      <c r="Q318" s="92" t="s">
        <v>6246</v>
      </c>
      <c r="R318" s="92">
        <v>10</v>
      </c>
      <c r="S318" s="92">
        <v>0</v>
      </c>
      <c r="U318" s="92" t="s">
        <v>5550</v>
      </c>
      <c r="V318" s="92">
        <v>10</v>
      </c>
      <c r="W318" s="92">
        <v>0</v>
      </c>
      <c r="Y318" s="90" t="s">
        <v>3939</v>
      </c>
      <c r="Z318" s="90">
        <v>10</v>
      </c>
      <c r="AA318" s="90">
        <v>0</v>
      </c>
    </row>
    <row r="319" spans="1:27">
      <c r="A319" s="24" t="s">
        <v>671</v>
      </c>
      <c r="B319" s="25">
        <v>50</v>
      </c>
      <c r="C319" s="25">
        <v>0</v>
      </c>
      <c r="D319" s="25"/>
      <c r="E319" s="25" t="s">
        <v>502</v>
      </c>
      <c r="F319" s="25">
        <v>10</v>
      </c>
      <c r="G319" s="25">
        <v>0</v>
      </c>
      <c r="H319" s="25"/>
      <c r="I319" s="95" t="s">
        <v>4032</v>
      </c>
      <c r="J319" s="95">
        <v>10</v>
      </c>
      <c r="K319" s="95">
        <v>0</v>
      </c>
      <c r="M319" s="74" t="s">
        <v>1881</v>
      </c>
      <c r="N319" s="74">
        <v>10</v>
      </c>
      <c r="O319" s="74">
        <v>1</v>
      </c>
      <c r="Q319" s="92" t="s">
        <v>1585</v>
      </c>
      <c r="R319" s="92">
        <v>10</v>
      </c>
      <c r="S319" s="92">
        <v>1</v>
      </c>
      <c r="U319" s="92" t="s">
        <v>6368</v>
      </c>
      <c r="V319" s="92">
        <v>10</v>
      </c>
      <c r="W319" s="92">
        <v>0</v>
      </c>
      <c r="Y319" s="90" t="s">
        <v>3981</v>
      </c>
      <c r="Z319" s="90">
        <v>10</v>
      </c>
      <c r="AA319" s="90">
        <v>0</v>
      </c>
    </row>
    <row r="320" spans="1:27">
      <c r="A320" s="24" t="s">
        <v>3211</v>
      </c>
      <c r="B320" s="25">
        <v>30</v>
      </c>
      <c r="C320" s="25">
        <v>0</v>
      </c>
      <c r="D320" s="25"/>
      <c r="E320" s="25" t="s">
        <v>3987</v>
      </c>
      <c r="F320" s="25">
        <v>10</v>
      </c>
      <c r="G320" s="25">
        <v>0</v>
      </c>
      <c r="H320" s="25"/>
      <c r="I320" s="95" t="s">
        <v>3018</v>
      </c>
      <c r="J320" s="95">
        <v>10</v>
      </c>
      <c r="K320" s="95">
        <v>0</v>
      </c>
      <c r="M320" s="74" t="s">
        <v>3578</v>
      </c>
      <c r="N320" s="74">
        <v>10</v>
      </c>
      <c r="O320" s="74">
        <v>0</v>
      </c>
      <c r="Q320" s="92" t="s">
        <v>5585</v>
      </c>
      <c r="R320" s="92">
        <v>10</v>
      </c>
      <c r="S320" s="92">
        <v>0</v>
      </c>
      <c r="U320" s="92" t="s">
        <v>6496</v>
      </c>
      <c r="V320" s="92">
        <v>10</v>
      </c>
      <c r="W320" s="92">
        <v>0</v>
      </c>
      <c r="Y320" s="90" t="s">
        <v>4049</v>
      </c>
      <c r="Z320" s="90">
        <v>10</v>
      </c>
      <c r="AA320" s="90">
        <v>0</v>
      </c>
    </row>
    <row r="321" spans="1:27">
      <c r="A321" s="24" t="s">
        <v>5735</v>
      </c>
      <c r="B321" s="25">
        <v>20</v>
      </c>
      <c r="C321" s="25">
        <v>0</v>
      </c>
      <c r="D321" s="25"/>
      <c r="E321" s="25" t="s">
        <v>1002</v>
      </c>
      <c r="F321" s="25">
        <v>20</v>
      </c>
      <c r="G321" s="25">
        <v>0</v>
      </c>
      <c r="H321" s="25"/>
      <c r="I321" s="95" t="s">
        <v>3034</v>
      </c>
      <c r="J321" s="95">
        <v>10</v>
      </c>
      <c r="K321" s="95">
        <v>1</v>
      </c>
      <c r="M321" s="74" t="s">
        <v>6024</v>
      </c>
      <c r="N321" s="74">
        <v>10</v>
      </c>
      <c r="O321" s="74">
        <v>0</v>
      </c>
      <c r="Q321" s="92" t="s">
        <v>5042</v>
      </c>
      <c r="R321" s="92">
        <v>10</v>
      </c>
      <c r="S321" s="92">
        <v>0</v>
      </c>
      <c r="U321" s="92" t="s">
        <v>602</v>
      </c>
      <c r="V321" s="92">
        <v>10</v>
      </c>
      <c r="W321" s="92">
        <v>0</v>
      </c>
      <c r="Y321" s="90" t="s">
        <v>2519</v>
      </c>
      <c r="Z321" s="90">
        <v>10</v>
      </c>
      <c r="AA321" s="90">
        <v>0</v>
      </c>
    </row>
    <row r="322" spans="1:27">
      <c r="A322" s="24" t="s">
        <v>248</v>
      </c>
      <c r="B322" s="25">
        <v>0</v>
      </c>
      <c r="C322" s="25">
        <v>1</v>
      </c>
      <c r="D322" s="25"/>
      <c r="E322" s="25" t="s">
        <v>6593</v>
      </c>
      <c r="F322" s="25">
        <v>10</v>
      </c>
      <c r="G322" s="25">
        <v>0</v>
      </c>
      <c r="H322" s="25"/>
      <c r="I322" s="95" t="s">
        <v>1881</v>
      </c>
      <c r="J322" s="95">
        <v>10</v>
      </c>
      <c r="K322" s="95">
        <v>1</v>
      </c>
      <c r="M322" s="74" t="s">
        <v>665</v>
      </c>
      <c r="N322" s="74">
        <v>10</v>
      </c>
      <c r="O322" s="74">
        <v>0</v>
      </c>
      <c r="Q322" s="92" t="s">
        <v>6635</v>
      </c>
      <c r="R322" s="92">
        <v>10</v>
      </c>
      <c r="S322" s="92">
        <v>0</v>
      </c>
      <c r="U322" s="92" t="s">
        <v>3901</v>
      </c>
      <c r="V322" s="92">
        <v>10</v>
      </c>
      <c r="W322" s="92">
        <v>0</v>
      </c>
      <c r="Y322" s="90" t="s">
        <v>655</v>
      </c>
      <c r="Z322" s="90">
        <v>10</v>
      </c>
      <c r="AA322" s="90">
        <v>0</v>
      </c>
    </row>
    <row r="323" spans="1:27">
      <c r="A323" s="24" t="s">
        <v>5563</v>
      </c>
      <c r="B323" s="25">
        <v>10</v>
      </c>
      <c r="C323" s="25">
        <v>0</v>
      </c>
      <c r="D323" s="25"/>
      <c r="E323" s="25" t="s">
        <v>3345</v>
      </c>
      <c r="F323" s="25">
        <v>10</v>
      </c>
      <c r="G323" s="25">
        <v>0</v>
      </c>
      <c r="H323" s="25"/>
      <c r="I323" s="95" t="s">
        <v>3578</v>
      </c>
      <c r="J323" s="95">
        <v>10</v>
      </c>
      <c r="K323" s="95">
        <v>0</v>
      </c>
      <c r="M323" s="74" t="s">
        <v>5049</v>
      </c>
      <c r="N323" s="74">
        <v>10</v>
      </c>
      <c r="O323" s="74">
        <v>0</v>
      </c>
      <c r="Q323" s="92" t="s">
        <v>1805</v>
      </c>
      <c r="R323" s="92">
        <v>10</v>
      </c>
      <c r="S323" s="92">
        <v>0</v>
      </c>
      <c r="U323" s="92" t="s">
        <v>2304</v>
      </c>
      <c r="V323" s="92">
        <v>10</v>
      </c>
      <c r="W323" s="92">
        <v>0</v>
      </c>
      <c r="Y323" s="90" t="s">
        <v>2371</v>
      </c>
      <c r="Z323" s="90">
        <v>10</v>
      </c>
      <c r="AA323" s="90">
        <v>0</v>
      </c>
    </row>
    <row r="324" spans="1:27">
      <c r="A324" s="24" t="s">
        <v>3093</v>
      </c>
      <c r="B324" s="25">
        <v>10</v>
      </c>
      <c r="C324" s="25">
        <v>0</v>
      </c>
      <c r="D324" s="25"/>
      <c r="E324" s="25" t="s">
        <v>6121</v>
      </c>
      <c r="F324" s="25">
        <v>20</v>
      </c>
      <c r="G324" s="25">
        <v>0</v>
      </c>
      <c r="H324" s="25"/>
      <c r="I324" s="95" t="s">
        <v>6024</v>
      </c>
      <c r="J324" s="95">
        <v>10</v>
      </c>
      <c r="K324" s="95">
        <v>0</v>
      </c>
      <c r="M324" s="74" t="s">
        <v>6662</v>
      </c>
      <c r="N324" s="74">
        <v>10</v>
      </c>
      <c r="O324" s="74">
        <v>0</v>
      </c>
      <c r="Q324" s="92" t="s">
        <v>2686</v>
      </c>
      <c r="R324" s="92">
        <v>10</v>
      </c>
      <c r="S324" s="92">
        <v>0</v>
      </c>
      <c r="U324" s="92" t="s">
        <v>3060</v>
      </c>
      <c r="V324" s="92">
        <v>10</v>
      </c>
      <c r="W324" s="92">
        <v>0</v>
      </c>
      <c r="Y324" s="90" t="s">
        <v>5093</v>
      </c>
      <c r="Z324" s="90">
        <v>10</v>
      </c>
      <c r="AA324" s="90">
        <v>0</v>
      </c>
    </row>
    <row r="325" spans="1:27">
      <c r="A325" s="24" t="s">
        <v>5108</v>
      </c>
      <c r="B325" s="25">
        <v>10</v>
      </c>
      <c r="C325" s="25">
        <v>0</v>
      </c>
      <c r="D325" s="25"/>
      <c r="E325" s="25" t="s">
        <v>5497</v>
      </c>
      <c r="F325" s="25">
        <v>10</v>
      </c>
      <c r="G325" s="25">
        <v>0</v>
      </c>
      <c r="H325" s="25"/>
      <c r="I325" s="95" t="s">
        <v>665</v>
      </c>
      <c r="J325" s="95">
        <v>10</v>
      </c>
      <c r="K325" s="95">
        <v>0</v>
      </c>
      <c r="M325" s="74" t="s">
        <v>6246</v>
      </c>
      <c r="N325" s="74">
        <v>10</v>
      </c>
      <c r="O325" s="74">
        <v>0</v>
      </c>
      <c r="Q325" s="92" t="s">
        <v>5550</v>
      </c>
      <c r="R325" s="92">
        <v>10</v>
      </c>
      <c r="S325" s="92">
        <v>0</v>
      </c>
      <c r="U325" s="92" t="s">
        <v>1529</v>
      </c>
      <c r="V325" s="92">
        <v>10</v>
      </c>
      <c r="W325" s="92">
        <v>0</v>
      </c>
      <c r="Y325" s="90" t="s">
        <v>1084</v>
      </c>
      <c r="Z325" s="90">
        <v>10</v>
      </c>
      <c r="AA325" s="90">
        <v>0</v>
      </c>
    </row>
    <row r="326" spans="1:27">
      <c r="A326" s="24" t="s">
        <v>1819</v>
      </c>
      <c r="B326" s="25">
        <v>0</v>
      </c>
      <c r="C326" s="25">
        <v>0</v>
      </c>
      <c r="D326" s="25"/>
      <c r="E326" s="25" t="s">
        <v>471</v>
      </c>
      <c r="F326" s="25">
        <v>50</v>
      </c>
      <c r="G326" s="25">
        <v>0</v>
      </c>
      <c r="H326" s="25"/>
      <c r="I326" s="95" t="s">
        <v>5049</v>
      </c>
      <c r="J326" s="95">
        <v>10</v>
      </c>
      <c r="K326" s="95">
        <v>0</v>
      </c>
      <c r="M326" s="74" t="s">
        <v>1585</v>
      </c>
      <c r="N326" s="74">
        <v>10</v>
      </c>
      <c r="O326" s="74">
        <v>1</v>
      </c>
      <c r="Q326" s="92" t="s">
        <v>6368</v>
      </c>
      <c r="R326" s="92">
        <v>10</v>
      </c>
      <c r="S326" s="92">
        <v>0</v>
      </c>
      <c r="U326" s="92" t="s">
        <v>2721</v>
      </c>
      <c r="V326" s="92">
        <v>10</v>
      </c>
      <c r="W326" s="92">
        <v>2</v>
      </c>
      <c r="Y326" s="90" t="s">
        <v>3618</v>
      </c>
      <c r="Z326" s="90">
        <v>10</v>
      </c>
      <c r="AA326" s="90">
        <v>0</v>
      </c>
    </row>
    <row r="327" spans="1:27">
      <c r="A327" s="24" t="s">
        <v>1186</v>
      </c>
      <c r="B327" s="25">
        <v>20</v>
      </c>
      <c r="C327" s="25">
        <v>0</v>
      </c>
      <c r="D327" s="25"/>
      <c r="E327" s="25" t="s">
        <v>382</v>
      </c>
      <c r="F327" s="25">
        <v>80</v>
      </c>
      <c r="G327" s="25">
        <v>0</v>
      </c>
      <c r="H327" s="25"/>
      <c r="I327" s="95" t="s">
        <v>6662</v>
      </c>
      <c r="J327" s="95">
        <v>10</v>
      </c>
      <c r="K327" s="95">
        <v>0</v>
      </c>
      <c r="M327" s="74" t="s">
        <v>5585</v>
      </c>
      <c r="N327" s="74">
        <v>10</v>
      </c>
      <c r="O327" s="74">
        <v>0</v>
      </c>
      <c r="Q327" s="92" t="s">
        <v>6496</v>
      </c>
      <c r="R327" s="92">
        <v>10</v>
      </c>
      <c r="S327" s="92">
        <v>0</v>
      </c>
      <c r="U327" s="92" t="s">
        <v>5700</v>
      </c>
      <c r="V327" s="92">
        <v>10</v>
      </c>
      <c r="W327" s="92">
        <v>0</v>
      </c>
      <c r="Y327" s="90" t="s">
        <v>5077</v>
      </c>
      <c r="Z327" s="90">
        <v>10</v>
      </c>
      <c r="AA327" s="90">
        <v>0</v>
      </c>
    </row>
    <row r="328" spans="1:27">
      <c r="A328" s="24" t="s">
        <v>1707</v>
      </c>
      <c r="B328" s="25">
        <v>20</v>
      </c>
      <c r="C328" s="25">
        <v>0</v>
      </c>
      <c r="D328" s="25"/>
      <c r="E328" s="25" t="s">
        <v>3263</v>
      </c>
      <c r="F328" s="25">
        <v>0</v>
      </c>
      <c r="G328" s="25">
        <v>0</v>
      </c>
      <c r="H328" s="25"/>
      <c r="I328" s="95" t="s">
        <v>6246</v>
      </c>
      <c r="J328" s="95">
        <v>10</v>
      </c>
      <c r="K328" s="95">
        <v>0</v>
      </c>
      <c r="M328" s="74" t="s">
        <v>5042</v>
      </c>
      <c r="N328" s="74">
        <v>10</v>
      </c>
      <c r="O328" s="74">
        <v>0</v>
      </c>
      <c r="Q328" s="92" t="s">
        <v>602</v>
      </c>
      <c r="R328" s="92">
        <v>10</v>
      </c>
      <c r="S328" s="92">
        <v>0</v>
      </c>
      <c r="U328" s="92" t="s">
        <v>1429</v>
      </c>
      <c r="V328" s="92">
        <v>10</v>
      </c>
      <c r="W328" s="92">
        <v>0</v>
      </c>
      <c r="Y328" s="90" t="s">
        <v>1726</v>
      </c>
      <c r="Z328" s="90">
        <v>10</v>
      </c>
      <c r="AA328" s="90">
        <v>0</v>
      </c>
    </row>
    <row r="329" spans="1:27">
      <c r="A329" s="24" t="s">
        <v>2359</v>
      </c>
      <c r="B329" s="25">
        <v>30</v>
      </c>
      <c r="C329" s="25">
        <v>0</v>
      </c>
      <c r="D329" s="25"/>
      <c r="E329" s="25" t="s">
        <v>3400</v>
      </c>
      <c r="F329" s="25">
        <v>10</v>
      </c>
      <c r="G329" s="25">
        <v>0</v>
      </c>
      <c r="H329" s="25"/>
      <c r="I329" s="95" t="s">
        <v>1585</v>
      </c>
      <c r="J329" s="95">
        <v>10</v>
      </c>
      <c r="K329" s="95">
        <v>1</v>
      </c>
      <c r="M329" s="74" t="s">
        <v>6635</v>
      </c>
      <c r="N329" s="74">
        <v>10</v>
      </c>
      <c r="O329" s="74">
        <v>0</v>
      </c>
      <c r="Q329" s="92" t="s">
        <v>3901</v>
      </c>
      <c r="R329" s="92">
        <v>10</v>
      </c>
      <c r="S329" s="92">
        <v>0</v>
      </c>
      <c r="U329" s="92" t="s">
        <v>6626</v>
      </c>
      <c r="V329" s="92">
        <v>10</v>
      </c>
      <c r="W329" s="92">
        <v>0</v>
      </c>
      <c r="Y329" s="90" t="s">
        <v>808</v>
      </c>
      <c r="Z329" s="90">
        <v>10</v>
      </c>
      <c r="AA329" s="90">
        <v>0</v>
      </c>
    </row>
    <row r="330" spans="1:27">
      <c r="A330" s="24" t="s">
        <v>833</v>
      </c>
      <c r="B330" s="25">
        <v>10</v>
      </c>
      <c r="C330" s="25">
        <v>1</v>
      </c>
      <c r="D330" s="25"/>
      <c r="E330" s="25" t="s">
        <v>6573</v>
      </c>
      <c r="F330" s="25">
        <v>0</v>
      </c>
      <c r="G330" s="25">
        <v>0</v>
      </c>
      <c r="H330" s="25"/>
      <c r="I330" s="95" t="s">
        <v>5585</v>
      </c>
      <c r="J330" s="95">
        <v>10</v>
      </c>
      <c r="K330" s="95">
        <v>0</v>
      </c>
      <c r="M330" s="74" t="s">
        <v>1805</v>
      </c>
      <c r="N330" s="74">
        <v>10</v>
      </c>
      <c r="O330" s="74">
        <v>0</v>
      </c>
      <c r="Q330" s="92" t="s">
        <v>2304</v>
      </c>
      <c r="R330" s="92">
        <v>10</v>
      </c>
      <c r="S330" s="92">
        <v>0</v>
      </c>
      <c r="U330" s="92" t="s">
        <v>575</v>
      </c>
      <c r="V330" s="92">
        <v>10</v>
      </c>
      <c r="W330" s="92">
        <v>1</v>
      </c>
      <c r="Y330" s="90" t="s">
        <v>5085</v>
      </c>
      <c r="Z330" s="90">
        <v>10</v>
      </c>
      <c r="AA330" s="90">
        <v>0</v>
      </c>
    </row>
    <row r="331" spans="1:27">
      <c r="A331" s="24" t="s">
        <v>5057</v>
      </c>
      <c r="B331" s="25">
        <v>10</v>
      </c>
      <c r="C331" s="25">
        <v>0</v>
      </c>
      <c r="D331" s="25"/>
      <c r="E331" s="25" t="s">
        <v>6509</v>
      </c>
      <c r="F331" s="25">
        <v>10</v>
      </c>
      <c r="G331" s="25">
        <v>0</v>
      </c>
      <c r="H331" s="25"/>
      <c r="I331" s="95" t="s">
        <v>5042</v>
      </c>
      <c r="J331" s="95">
        <v>10</v>
      </c>
      <c r="K331" s="95">
        <v>0</v>
      </c>
      <c r="M331" s="74" t="s">
        <v>2686</v>
      </c>
      <c r="N331" s="74">
        <v>10</v>
      </c>
      <c r="O331" s="74">
        <v>0</v>
      </c>
      <c r="Q331" s="92" t="s">
        <v>3060</v>
      </c>
      <c r="R331" s="92">
        <v>10</v>
      </c>
      <c r="S331" s="92">
        <v>0</v>
      </c>
      <c r="U331" s="92" t="s">
        <v>3689</v>
      </c>
      <c r="V331" s="92">
        <v>10</v>
      </c>
      <c r="W331" s="92">
        <v>0</v>
      </c>
      <c r="Y331" s="90" t="s">
        <v>2613</v>
      </c>
      <c r="Z331" s="90">
        <v>10</v>
      </c>
      <c r="AA331" s="90">
        <v>0</v>
      </c>
    </row>
    <row r="332" spans="1:27">
      <c r="A332" s="24" t="s">
        <v>5101</v>
      </c>
      <c r="B332" s="25">
        <v>10</v>
      </c>
      <c r="C332" s="25">
        <v>0</v>
      </c>
      <c r="D332" s="25"/>
      <c r="E332" s="25" t="s">
        <v>6564</v>
      </c>
      <c r="F332" s="25">
        <v>0</v>
      </c>
      <c r="G332" s="25">
        <v>0</v>
      </c>
      <c r="H332" s="25"/>
      <c r="I332" s="95" t="s">
        <v>6635</v>
      </c>
      <c r="J332" s="95">
        <v>10</v>
      </c>
      <c r="K332" s="95">
        <v>0</v>
      </c>
      <c r="M332" s="74" t="s">
        <v>5550</v>
      </c>
      <c r="N332" s="74">
        <v>10</v>
      </c>
      <c r="O332" s="74">
        <v>0</v>
      </c>
      <c r="Q332" s="92" t="s">
        <v>1529</v>
      </c>
      <c r="R332" s="92">
        <v>10</v>
      </c>
      <c r="S332" s="92">
        <v>0</v>
      </c>
      <c r="U332" s="92" t="s">
        <v>3309</v>
      </c>
      <c r="V332" s="92">
        <v>10</v>
      </c>
      <c r="W332" s="92">
        <v>0</v>
      </c>
      <c r="Y332" s="90" t="s">
        <v>3644</v>
      </c>
      <c r="Z332" s="90">
        <v>10</v>
      </c>
      <c r="AA332" s="90">
        <v>0</v>
      </c>
    </row>
    <row r="333" spans="1:27">
      <c r="A333" s="24" t="s">
        <v>566</v>
      </c>
      <c r="B333" s="25">
        <v>20</v>
      </c>
      <c r="C333" s="25">
        <v>0</v>
      </c>
      <c r="D333" s="25"/>
      <c r="E333" s="25" t="s">
        <v>896</v>
      </c>
      <c r="F333" s="25">
        <v>0</v>
      </c>
      <c r="G333" s="25">
        <v>0</v>
      </c>
      <c r="H333" s="25"/>
      <c r="I333" s="95" t="s">
        <v>1805</v>
      </c>
      <c r="J333" s="95">
        <v>10</v>
      </c>
      <c r="K333" s="95">
        <v>0</v>
      </c>
      <c r="M333" s="74" t="s">
        <v>6368</v>
      </c>
      <c r="N333" s="74">
        <v>10</v>
      </c>
      <c r="O333" s="74">
        <v>0</v>
      </c>
      <c r="Q333" s="92" t="s">
        <v>2721</v>
      </c>
      <c r="R333" s="92">
        <v>10</v>
      </c>
      <c r="S333" s="92">
        <v>2</v>
      </c>
      <c r="U333" s="92" t="s">
        <v>6646</v>
      </c>
      <c r="V333" s="92">
        <v>10</v>
      </c>
      <c r="W333" s="92">
        <v>0</v>
      </c>
      <c r="Y333" s="90" t="s">
        <v>190</v>
      </c>
      <c r="Z333" s="90">
        <v>10</v>
      </c>
      <c r="AA333" s="90">
        <v>0</v>
      </c>
    </row>
    <row r="334" spans="1:27">
      <c r="A334" s="24" t="s">
        <v>1211</v>
      </c>
      <c r="B334" s="25">
        <v>10</v>
      </c>
      <c r="C334" s="25">
        <v>0</v>
      </c>
      <c r="D334" s="25"/>
      <c r="E334" s="25" t="s">
        <v>6503</v>
      </c>
      <c r="F334" s="25">
        <v>10</v>
      </c>
      <c r="G334" s="25">
        <v>0</v>
      </c>
      <c r="H334" s="25"/>
      <c r="I334" s="95" t="s">
        <v>2686</v>
      </c>
      <c r="J334" s="95">
        <v>10</v>
      </c>
      <c r="K334" s="95">
        <v>0</v>
      </c>
      <c r="M334" s="74" t="s">
        <v>6496</v>
      </c>
      <c r="N334" s="74">
        <v>10</v>
      </c>
      <c r="O334" s="74">
        <v>0</v>
      </c>
      <c r="Q334" s="92" t="s">
        <v>5700</v>
      </c>
      <c r="R334" s="92">
        <v>10</v>
      </c>
      <c r="S334" s="92">
        <v>0</v>
      </c>
      <c r="U334" s="92" t="s">
        <v>204</v>
      </c>
      <c r="V334" s="92">
        <v>10</v>
      </c>
      <c r="W334" s="92">
        <v>0</v>
      </c>
      <c r="Y334" s="90" t="s">
        <v>5628</v>
      </c>
      <c r="Z334" s="90">
        <v>10</v>
      </c>
      <c r="AA334" s="90">
        <v>0</v>
      </c>
    </row>
    <row r="335" spans="1:27">
      <c r="A335" s="24" t="s">
        <v>5070</v>
      </c>
      <c r="B335" s="25">
        <v>10</v>
      </c>
      <c r="C335" s="25">
        <v>0</v>
      </c>
      <c r="D335" s="25"/>
      <c r="E335" s="25" t="s">
        <v>840</v>
      </c>
      <c r="F335" s="25">
        <v>10</v>
      </c>
      <c r="G335" s="25">
        <v>0</v>
      </c>
      <c r="H335" s="25"/>
      <c r="I335" s="95" t="s">
        <v>5550</v>
      </c>
      <c r="J335" s="95">
        <v>10</v>
      </c>
      <c r="K335" s="95">
        <v>0</v>
      </c>
      <c r="M335" s="74" t="s">
        <v>602</v>
      </c>
      <c r="N335" s="74">
        <v>10</v>
      </c>
      <c r="O335" s="74">
        <v>0</v>
      </c>
      <c r="Q335" s="92" t="s">
        <v>1429</v>
      </c>
      <c r="R335" s="92">
        <v>10</v>
      </c>
      <c r="S335" s="92">
        <v>0</v>
      </c>
      <c r="U335" s="92" t="s">
        <v>6317</v>
      </c>
      <c r="V335" s="92">
        <v>10</v>
      </c>
      <c r="W335" s="92">
        <v>0</v>
      </c>
      <c r="Y335" s="90" t="s">
        <v>3218</v>
      </c>
      <c r="Z335" s="90">
        <v>10</v>
      </c>
      <c r="AA335" s="90">
        <v>0</v>
      </c>
    </row>
    <row r="336" spans="1:27">
      <c r="A336" s="24" t="s">
        <v>2446</v>
      </c>
      <c r="B336" s="25">
        <v>50</v>
      </c>
      <c r="C336" s="25">
        <v>0</v>
      </c>
      <c r="D336" s="25"/>
      <c r="E336" s="25" t="s">
        <v>5774</v>
      </c>
      <c r="F336" s="25">
        <v>40</v>
      </c>
      <c r="G336" s="25">
        <v>0</v>
      </c>
      <c r="H336" s="25"/>
      <c r="I336" s="95" t="s">
        <v>6368</v>
      </c>
      <c r="J336" s="95">
        <v>10</v>
      </c>
      <c r="K336" s="95">
        <v>0</v>
      </c>
      <c r="M336" s="74" t="s">
        <v>6967</v>
      </c>
      <c r="N336" s="74">
        <v>10</v>
      </c>
      <c r="O336" s="74">
        <v>0</v>
      </c>
      <c r="Q336" s="92" t="s">
        <v>6626</v>
      </c>
      <c r="R336" s="92">
        <v>10</v>
      </c>
      <c r="S336" s="92">
        <v>0</v>
      </c>
      <c r="U336" s="92" t="s">
        <v>2934</v>
      </c>
      <c r="V336" s="92">
        <v>10</v>
      </c>
      <c r="W336" s="92">
        <v>0</v>
      </c>
      <c r="Y336" s="90" t="s">
        <v>2940</v>
      </c>
      <c r="Z336" s="90">
        <v>10</v>
      </c>
      <c r="AA336" s="90">
        <v>0</v>
      </c>
    </row>
    <row r="337" spans="1:27">
      <c r="A337" s="24" t="s">
        <v>4077</v>
      </c>
      <c r="B337" s="25">
        <v>10</v>
      </c>
      <c r="C337" s="25">
        <v>0</v>
      </c>
      <c r="D337" s="25"/>
      <c r="E337" s="25" t="s">
        <v>1993</v>
      </c>
      <c r="F337" s="25">
        <v>0</v>
      </c>
      <c r="G337" s="25">
        <v>0</v>
      </c>
      <c r="H337" s="25"/>
      <c r="I337" s="95" t="s">
        <v>6496</v>
      </c>
      <c r="J337" s="95">
        <v>10</v>
      </c>
      <c r="K337" s="95">
        <v>0</v>
      </c>
      <c r="M337" s="74" t="s">
        <v>3901</v>
      </c>
      <c r="N337" s="74">
        <v>10</v>
      </c>
      <c r="O337" s="74">
        <v>0</v>
      </c>
      <c r="Q337" s="92" t="s">
        <v>575</v>
      </c>
      <c r="R337" s="92">
        <v>10</v>
      </c>
      <c r="S337" s="92">
        <v>1</v>
      </c>
      <c r="U337" s="92" t="s">
        <v>1028</v>
      </c>
      <c r="V337" s="92">
        <v>10</v>
      </c>
      <c r="W337" s="92">
        <v>0</v>
      </c>
      <c r="Y337" s="90" t="s">
        <v>3926</v>
      </c>
      <c r="Z337" s="90">
        <v>10</v>
      </c>
      <c r="AA337" s="90">
        <v>0</v>
      </c>
    </row>
    <row r="338" spans="1:27">
      <c r="A338" s="24" t="s">
        <v>2594</v>
      </c>
      <c r="B338" s="25">
        <v>20</v>
      </c>
      <c r="C338" s="25">
        <v>0</v>
      </c>
      <c r="D338" s="25"/>
      <c r="E338" s="25" t="s">
        <v>2493</v>
      </c>
      <c r="F338" s="25">
        <v>10</v>
      </c>
      <c r="G338" s="25">
        <v>0</v>
      </c>
      <c r="H338" s="25"/>
      <c r="I338" s="95" t="s">
        <v>602</v>
      </c>
      <c r="J338" s="95">
        <v>10</v>
      </c>
      <c r="K338" s="95">
        <v>0</v>
      </c>
      <c r="M338" s="74" t="s">
        <v>2304</v>
      </c>
      <c r="N338" s="74">
        <v>10</v>
      </c>
      <c r="O338" s="74">
        <v>0</v>
      </c>
      <c r="Q338" s="92" t="s">
        <v>3689</v>
      </c>
      <c r="R338" s="92">
        <v>10</v>
      </c>
      <c r="S338" s="92">
        <v>0</v>
      </c>
      <c r="U338" s="92" t="s">
        <v>5563</v>
      </c>
      <c r="V338" s="92">
        <v>10</v>
      </c>
      <c r="W338" s="92">
        <v>0</v>
      </c>
      <c r="Y338" s="90" t="s">
        <v>609</v>
      </c>
      <c r="Z338" s="90">
        <v>10</v>
      </c>
      <c r="AA338" s="90">
        <v>0</v>
      </c>
    </row>
    <row r="339" spans="1:27">
      <c r="A339" s="24" t="s">
        <v>2077</v>
      </c>
      <c r="B339" s="25">
        <v>0</v>
      </c>
      <c r="C339" s="25">
        <v>1</v>
      </c>
      <c r="D339" s="25"/>
      <c r="E339" s="25" t="s">
        <v>1830</v>
      </c>
      <c r="F339" s="25">
        <v>10</v>
      </c>
      <c r="G339" s="25">
        <v>0</v>
      </c>
      <c r="H339" s="25"/>
      <c r="I339" s="95" t="s">
        <v>6967</v>
      </c>
      <c r="J339" s="95">
        <v>10</v>
      </c>
      <c r="K339" s="95">
        <v>0</v>
      </c>
      <c r="M339" s="74" t="s">
        <v>3060</v>
      </c>
      <c r="N339" s="74">
        <v>10</v>
      </c>
      <c r="O339" s="74">
        <v>0</v>
      </c>
      <c r="Q339" s="92" t="s">
        <v>3309</v>
      </c>
      <c r="R339" s="92">
        <v>10</v>
      </c>
      <c r="S339" s="92">
        <v>0</v>
      </c>
      <c r="U339" s="92" t="s">
        <v>3093</v>
      </c>
      <c r="V339" s="92">
        <v>10</v>
      </c>
      <c r="W339" s="92">
        <v>0</v>
      </c>
      <c r="Y339" s="90" t="s">
        <v>1687</v>
      </c>
      <c r="Z339" s="90">
        <v>10</v>
      </c>
      <c r="AA339" s="90">
        <v>0</v>
      </c>
    </row>
    <row r="340" spans="1:27">
      <c r="A340" s="24" t="s">
        <v>2607</v>
      </c>
      <c r="B340" s="25">
        <v>10</v>
      </c>
      <c r="C340" s="25">
        <v>0</v>
      </c>
      <c r="D340" s="25"/>
      <c r="E340" s="25" t="s">
        <v>3285</v>
      </c>
      <c r="F340" s="25">
        <v>0</v>
      </c>
      <c r="G340" s="25">
        <v>0</v>
      </c>
      <c r="H340" s="25"/>
      <c r="I340" s="95" t="s">
        <v>3901</v>
      </c>
      <c r="J340" s="95">
        <v>10</v>
      </c>
      <c r="K340" s="95">
        <v>0</v>
      </c>
      <c r="M340" s="74" t="s">
        <v>1529</v>
      </c>
      <c r="N340" s="74">
        <v>10</v>
      </c>
      <c r="O340" s="74">
        <v>0</v>
      </c>
      <c r="Q340" s="92" t="s">
        <v>6646</v>
      </c>
      <c r="R340" s="92">
        <v>10</v>
      </c>
      <c r="S340" s="92">
        <v>0</v>
      </c>
      <c r="U340" s="92" t="s">
        <v>5108</v>
      </c>
      <c r="V340" s="92">
        <v>10</v>
      </c>
      <c r="W340" s="92">
        <v>0</v>
      </c>
      <c r="Y340" s="90" t="s">
        <v>1091</v>
      </c>
      <c r="Z340" s="90">
        <v>10</v>
      </c>
      <c r="AA340" s="90">
        <v>0</v>
      </c>
    </row>
    <row r="341" spans="1:27">
      <c r="A341" s="24" t="s">
        <v>2600</v>
      </c>
      <c r="B341" s="25">
        <v>40</v>
      </c>
      <c r="C341" s="25">
        <v>0</v>
      </c>
      <c r="D341" s="25"/>
      <c r="E341" s="25" t="s">
        <v>2630</v>
      </c>
      <c r="F341" s="25">
        <v>10</v>
      </c>
      <c r="G341" s="25">
        <v>0</v>
      </c>
      <c r="H341" s="25"/>
      <c r="I341" s="95" t="s">
        <v>2304</v>
      </c>
      <c r="J341" s="95">
        <v>10</v>
      </c>
      <c r="K341" s="95">
        <v>0</v>
      </c>
      <c r="M341" s="74" t="s">
        <v>2721</v>
      </c>
      <c r="N341" s="74">
        <v>10</v>
      </c>
      <c r="O341" s="74">
        <v>2</v>
      </c>
      <c r="Q341" s="92" t="s">
        <v>204</v>
      </c>
      <c r="R341" s="92">
        <v>10</v>
      </c>
      <c r="S341" s="92">
        <v>0</v>
      </c>
      <c r="U341" s="92" t="s">
        <v>6618</v>
      </c>
      <c r="V341" s="92">
        <v>10</v>
      </c>
      <c r="W341" s="92">
        <v>0</v>
      </c>
      <c r="Y341" s="90" t="s">
        <v>1777</v>
      </c>
      <c r="Z341" s="90">
        <v>10</v>
      </c>
      <c r="AA341" s="90">
        <v>0</v>
      </c>
    </row>
    <row r="342" spans="1:27">
      <c r="A342" s="24" t="s">
        <v>2697</v>
      </c>
      <c r="B342" s="25">
        <v>0</v>
      </c>
      <c r="C342" s="25">
        <v>0</v>
      </c>
      <c r="D342" s="25"/>
      <c r="E342" s="25" t="s">
        <v>6456</v>
      </c>
      <c r="F342" s="25">
        <v>10</v>
      </c>
      <c r="G342" s="25">
        <v>0</v>
      </c>
      <c r="H342" s="25"/>
      <c r="I342" s="95" t="s">
        <v>3060</v>
      </c>
      <c r="J342" s="95">
        <v>10</v>
      </c>
      <c r="K342" s="95">
        <v>0</v>
      </c>
      <c r="M342" s="74" t="s">
        <v>5700</v>
      </c>
      <c r="N342" s="74">
        <v>10</v>
      </c>
      <c r="O342" s="74">
        <v>0</v>
      </c>
      <c r="Q342" s="92" t="s">
        <v>6317</v>
      </c>
      <c r="R342" s="92">
        <v>10</v>
      </c>
      <c r="S342" s="92">
        <v>0</v>
      </c>
      <c r="U342" s="92" t="s">
        <v>6539</v>
      </c>
      <c r="V342" s="92">
        <v>10</v>
      </c>
      <c r="W342" s="92">
        <v>0</v>
      </c>
      <c r="Y342" s="90" t="s">
        <v>3362</v>
      </c>
      <c r="Z342" s="90">
        <v>10</v>
      </c>
      <c r="AA342" s="90">
        <v>0</v>
      </c>
    </row>
    <row r="343" spans="1:27">
      <c r="A343" s="24" t="s">
        <v>2701</v>
      </c>
      <c r="B343" s="25">
        <v>0</v>
      </c>
      <c r="C343" s="25">
        <v>0</v>
      </c>
      <c r="D343" s="25"/>
      <c r="E343" s="25" t="s">
        <v>6569</v>
      </c>
      <c r="F343" s="25">
        <v>0</v>
      </c>
      <c r="G343" s="25">
        <v>0</v>
      </c>
      <c r="H343" s="25"/>
      <c r="I343" s="95" t="s">
        <v>2756</v>
      </c>
      <c r="J343" s="95">
        <v>10</v>
      </c>
      <c r="K343" s="95">
        <v>0</v>
      </c>
      <c r="M343" s="74" t="s">
        <v>1429</v>
      </c>
      <c r="N343" s="74">
        <v>10</v>
      </c>
      <c r="O343" s="74">
        <v>0</v>
      </c>
      <c r="Q343" s="92" t="s">
        <v>2934</v>
      </c>
      <c r="R343" s="92">
        <v>10</v>
      </c>
      <c r="S343" s="92">
        <v>0</v>
      </c>
      <c r="U343" s="92" t="s">
        <v>833</v>
      </c>
      <c r="V343" s="92">
        <v>10</v>
      </c>
      <c r="W343" s="92">
        <v>1</v>
      </c>
      <c r="Y343" s="90" t="s">
        <v>5490</v>
      </c>
      <c r="Z343" s="90">
        <v>10</v>
      </c>
      <c r="AA343" s="90">
        <v>0</v>
      </c>
    </row>
    <row r="344" spans="1:27">
      <c r="A344" s="24" t="s">
        <v>2731</v>
      </c>
      <c r="B344" s="25">
        <v>10</v>
      </c>
      <c r="C344" s="25">
        <v>0</v>
      </c>
      <c r="D344" s="25"/>
      <c r="E344" s="25" t="s">
        <v>2173</v>
      </c>
      <c r="F344" s="25">
        <v>10</v>
      </c>
      <c r="G344" s="25">
        <v>0</v>
      </c>
      <c r="H344" s="25"/>
      <c r="I344" s="95" t="s">
        <v>2721</v>
      </c>
      <c r="J344" s="95">
        <v>10</v>
      </c>
      <c r="K344" s="95">
        <v>2</v>
      </c>
      <c r="M344" s="74" t="s">
        <v>6626</v>
      </c>
      <c r="N344" s="74">
        <v>10</v>
      </c>
      <c r="O344" s="74">
        <v>0</v>
      </c>
      <c r="Q344" s="92" t="s">
        <v>5563</v>
      </c>
      <c r="R344" s="92">
        <v>10</v>
      </c>
      <c r="S344" s="92">
        <v>0</v>
      </c>
      <c r="U344" s="92" t="s">
        <v>5057</v>
      </c>
      <c r="V344" s="92">
        <v>10</v>
      </c>
      <c r="W344" s="92">
        <v>0</v>
      </c>
      <c r="Y344" s="90" t="s">
        <v>3425</v>
      </c>
      <c r="Z344" s="90">
        <v>10</v>
      </c>
      <c r="AA344" s="90">
        <v>0</v>
      </c>
    </row>
    <row r="345" spans="1:27">
      <c r="A345" s="24" t="s">
        <v>2563</v>
      </c>
      <c r="B345" s="25">
        <v>10</v>
      </c>
      <c r="C345" s="25">
        <v>0</v>
      </c>
      <c r="D345" s="25"/>
      <c r="E345" s="25" t="s">
        <v>6556</v>
      </c>
      <c r="F345" s="25">
        <v>0</v>
      </c>
      <c r="G345" s="25">
        <v>0</v>
      </c>
      <c r="H345" s="25"/>
      <c r="I345" s="95" t="s">
        <v>5700</v>
      </c>
      <c r="J345" s="95">
        <v>10</v>
      </c>
      <c r="K345" s="95">
        <v>0</v>
      </c>
      <c r="M345" s="74" t="s">
        <v>575</v>
      </c>
      <c r="N345" s="74">
        <v>10</v>
      </c>
      <c r="O345" s="74">
        <v>1</v>
      </c>
      <c r="Q345" s="92" t="s">
        <v>3093</v>
      </c>
      <c r="R345" s="92">
        <v>10</v>
      </c>
      <c r="S345" s="92">
        <v>0</v>
      </c>
      <c r="U345" s="92" t="s">
        <v>6377</v>
      </c>
      <c r="V345" s="92">
        <v>10</v>
      </c>
      <c r="W345" s="92">
        <v>0</v>
      </c>
      <c r="Y345" s="90" t="s">
        <v>5614</v>
      </c>
      <c r="Z345" s="90">
        <v>10</v>
      </c>
      <c r="AA345" s="90">
        <v>0</v>
      </c>
    </row>
    <row r="346" spans="1:27">
      <c r="A346" s="24" t="s">
        <v>263</v>
      </c>
      <c r="B346" s="25">
        <v>0</v>
      </c>
      <c r="C346" s="25">
        <v>0</v>
      </c>
      <c r="D346" s="25"/>
      <c r="E346" s="25" t="s">
        <v>1798</v>
      </c>
      <c r="F346" s="25">
        <v>30</v>
      </c>
      <c r="G346" s="25">
        <v>0</v>
      </c>
      <c r="H346" s="25"/>
      <c r="I346" s="95" t="s">
        <v>1429</v>
      </c>
      <c r="J346" s="95">
        <v>10</v>
      </c>
      <c r="K346" s="95">
        <v>0</v>
      </c>
      <c r="M346" s="74" t="s">
        <v>3689</v>
      </c>
      <c r="N346" s="74">
        <v>10</v>
      </c>
      <c r="O346" s="74">
        <v>0</v>
      </c>
      <c r="Q346" s="92" t="s">
        <v>5108</v>
      </c>
      <c r="R346" s="92">
        <v>10</v>
      </c>
      <c r="S346" s="92">
        <v>0</v>
      </c>
      <c r="U346" s="92" t="s">
        <v>5101</v>
      </c>
      <c r="V346" s="92">
        <v>10</v>
      </c>
      <c r="W346" s="92">
        <v>0</v>
      </c>
      <c r="Y346" s="90" t="s">
        <v>767</v>
      </c>
      <c r="Z346" s="90">
        <v>10</v>
      </c>
      <c r="AA346" s="90">
        <v>0</v>
      </c>
    </row>
    <row r="347" spans="1:27">
      <c r="A347" s="24" t="s">
        <v>259</v>
      </c>
      <c r="B347" s="25">
        <v>10</v>
      </c>
      <c r="C347" s="25">
        <v>2</v>
      </c>
      <c r="D347" s="25"/>
      <c r="E347" s="25" t="s">
        <v>3894</v>
      </c>
      <c r="F347" s="25">
        <v>10</v>
      </c>
      <c r="G347" s="25">
        <v>0</v>
      </c>
      <c r="H347" s="25"/>
      <c r="I347" s="95" t="s">
        <v>6626</v>
      </c>
      <c r="J347" s="95">
        <v>10</v>
      </c>
      <c r="K347" s="95">
        <v>0</v>
      </c>
      <c r="M347" s="74" t="s">
        <v>3309</v>
      </c>
      <c r="N347" s="74">
        <v>10</v>
      </c>
      <c r="O347" s="74">
        <v>0</v>
      </c>
      <c r="Q347" s="92" t="s">
        <v>6618</v>
      </c>
      <c r="R347" s="92">
        <v>10</v>
      </c>
      <c r="S347" s="92">
        <v>0</v>
      </c>
      <c r="U347" s="92" t="s">
        <v>1211</v>
      </c>
      <c r="V347" s="92">
        <v>10</v>
      </c>
      <c r="W347" s="92">
        <v>0</v>
      </c>
      <c r="Y347" s="90" t="s">
        <v>182</v>
      </c>
      <c r="Z347" s="90">
        <v>10</v>
      </c>
      <c r="AA347" s="90">
        <v>0</v>
      </c>
    </row>
    <row r="348" spans="1:27">
      <c r="A348" s="24" t="s">
        <v>3939</v>
      </c>
      <c r="B348" s="25">
        <v>50</v>
      </c>
      <c r="C348" s="25">
        <v>0</v>
      </c>
      <c r="D348" s="25"/>
      <c r="E348" s="25" t="s">
        <v>1658</v>
      </c>
      <c r="F348" s="25">
        <v>10</v>
      </c>
      <c r="G348" s="25">
        <v>0</v>
      </c>
      <c r="H348" s="25"/>
      <c r="I348" s="95" t="s">
        <v>575</v>
      </c>
      <c r="J348" s="95">
        <v>10</v>
      </c>
      <c r="K348" s="95">
        <v>1</v>
      </c>
      <c r="M348" s="74" t="s">
        <v>6646</v>
      </c>
      <c r="N348" s="74">
        <v>10</v>
      </c>
      <c r="O348" s="74">
        <v>0</v>
      </c>
      <c r="Q348" s="92" t="s">
        <v>6539</v>
      </c>
      <c r="R348" s="92">
        <v>10</v>
      </c>
      <c r="S348" s="92">
        <v>0</v>
      </c>
      <c r="U348" s="92" t="s">
        <v>5070</v>
      </c>
      <c r="V348" s="92">
        <v>10</v>
      </c>
      <c r="W348" s="92">
        <v>0</v>
      </c>
      <c r="Y348" s="90" t="s">
        <v>2326</v>
      </c>
      <c r="Z348" s="90">
        <v>10</v>
      </c>
      <c r="AA348" s="90">
        <v>0</v>
      </c>
    </row>
    <row r="349" spans="1:27">
      <c r="A349" s="24" t="s">
        <v>2512</v>
      </c>
      <c r="B349" s="25">
        <v>20</v>
      </c>
      <c r="C349" s="25">
        <v>0</v>
      </c>
      <c r="D349" s="25"/>
      <c r="E349" s="25" t="s">
        <v>1442</v>
      </c>
      <c r="F349" s="25">
        <v>10</v>
      </c>
      <c r="G349" s="25">
        <v>0</v>
      </c>
      <c r="H349" s="25"/>
      <c r="I349" s="95" t="s">
        <v>3689</v>
      </c>
      <c r="J349" s="95">
        <v>10</v>
      </c>
      <c r="K349" s="95">
        <v>0</v>
      </c>
      <c r="M349" s="74" t="s">
        <v>204</v>
      </c>
      <c r="N349" s="74">
        <v>10</v>
      </c>
      <c r="O349" s="74">
        <v>0</v>
      </c>
      <c r="Q349" s="92" t="s">
        <v>833</v>
      </c>
      <c r="R349" s="92">
        <v>10</v>
      </c>
      <c r="S349" s="92">
        <v>1</v>
      </c>
      <c r="U349" s="92" t="s">
        <v>4077</v>
      </c>
      <c r="V349" s="92">
        <v>10</v>
      </c>
      <c r="W349" s="92">
        <v>0</v>
      </c>
      <c r="Y349" s="90" t="s">
        <v>3457</v>
      </c>
      <c r="Z349" s="90">
        <v>10</v>
      </c>
      <c r="AA349" s="90">
        <v>0</v>
      </c>
    </row>
    <row r="350" spans="1:27">
      <c r="A350" s="24" t="s">
        <v>3981</v>
      </c>
      <c r="B350" s="25">
        <v>10</v>
      </c>
      <c r="C350" s="25">
        <v>0</v>
      </c>
      <c r="D350" s="25"/>
      <c r="E350" s="25" t="s">
        <v>6990</v>
      </c>
      <c r="F350" s="25">
        <v>10</v>
      </c>
      <c r="G350" s="25">
        <v>0</v>
      </c>
      <c r="H350" s="25"/>
      <c r="I350" s="95" t="s">
        <v>3309</v>
      </c>
      <c r="J350" s="95">
        <v>10</v>
      </c>
      <c r="K350" s="95">
        <v>0</v>
      </c>
      <c r="M350" s="74" t="s">
        <v>7087</v>
      </c>
      <c r="N350" s="74">
        <v>10</v>
      </c>
      <c r="O350" s="74">
        <v>0</v>
      </c>
      <c r="Q350" s="92" t="s">
        <v>5057</v>
      </c>
      <c r="R350" s="92">
        <v>10</v>
      </c>
      <c r="S350" s="92">
        <v>0</v>
      </c>
      <c r="U350" s="92" t="s">
        <v>2607</v>
      </c>
      <c r="V350" s="92">
        <v>10</v>
      </c>
      <c r="W350" s="92">
        <v>0</v>
      </c>
      <c r="Y350" s="90" t="s">
        <v>3600</v>
      </c>
      <c r="Z350" s="90">
        <v>10</v>
      </c>
      <c r="AA350" s="90">
        <v>0</v>
      </c>
    </row>
    <row r="351" spans="1:27">
      <c r="A351" s="24" t="s">
        <v>5749</v>
      </c>
      <c r="B351" s="25">
        <v>40</v>
      </c>
      <c r="C351" s="25">
        <v>0</v>
      </c>
      <c r="D351" s="25"/>
      <c r="E351" s="25" t="s">
        <v>822</v>
      </c>
      <c r="F351" s="25">
        <v>10</v>
      </c>
      <c r="G351" s="25">
        <v>0</v>
      </c>
      <c r="H351" s="25"/>
      <c r="I351" s="95" t="s">
        <v>6646</v>
      </c>
      <c r="J351" s="95">
        <v>10</v>
      </c>
      <c r="K351" s="95">
        <v>0</v>
      </c>
      <c r="M351" s="74" t="s">
        <v>6317</v>
      </c>
      <c r="N351" s="74">
        <v>10</v>
      </c>
      <c r="O351" s="74">
        <v>0</v>
      </c>
      <c r="Q351" s="92" t="s">
        <v>6377</v>
      </c>
      <c r="R351" s="92">
        <v>10</v>
      </c>
      <c r="S351" s="92">
        <v>0</v>
      </c>
      <c r="U351" s="92" t="s">
        <v>6525</v>
      </c>
      <c r="V351" s="92">
        <v>10</v>
      </c>
      <c r="W351" s="92">
        <v>0</v>
      </c>
      <c r="Y351" s="90" t="s">
        <v>3317</v>
      </c>
      <c r="Z351" s="90">
        <v>10</v>
      </c>
      <c r="AA351" s="90">
        <v>0</v>
      </c>
    </row>
    <row r="352" spans="1:27">
      <c r="A352" s="24" t="s">
        <v>2691</v>
      </c>
      <c r="B352" s="25">
        <v>0</v>
      </c>
      <c r="C352" s="25">
        <v>0</v>
      </c>
      <c r="D352" s="25"/>
      <c r="E352" s="25" t="s">
        <v>5570</v>
      </c>
      <c r="F352" s="25">
        <v>20</v>
      </c>
      <c r="G352" s="25">
        <v>0</v>
      </c>
      <c r="H352" s="25"/>
      <c r="I352" s="95" t="s">
        <v>204</v>
      </c>
      <c r="J352" s="95">
        <v>10</v>
      </c>
      <c r="K352" s="95">
        <v>0</v>
      </c>
      <c r="M352" s="74" t="s">
        <v>2934</v>
      </c>
      <c r="N352" s="74">
        <v>10</v>
      </c>
      <c r="O352" s="74">
        <v>0</v>
      </c>
      <c r="Q352" s="92" t="s">
        <v>5101</v>
      </c>
      <c r="R352" s="92">
        <v>10</v>
      </c>
      <c r="S352" s="92">
        <v>0</v>
      </c>
      <c r="U352" s="92" t="s">
        <v>6147</v>
      </c>
      <c r="V352" s="92">
        <v>10</v>
      </c>
      <c r="W352" s="92">
        <v>0</v>
      </c>
      <c r="Y352" s="90" t="s">
        <v>3713</v>
      </c>
      <c r="Z352" s="90">
        <v>10</v>
      </c>
      <c r="AA352" s="90">
        <v>0</v>
      </c>
    </row>
    <row r="353" spans="1:27">
      <c r="A353" s="24" t="s">
        <v>4049</v>
      </c>
      <c r="B353" s="25">
        <v>60</v>
      </c>
      <c r="C353" s="25">
        <v>0</v>
      </c>
      <c r="D353" s="25"/>
      <c r="E353" s="25" t="s">
        <v>3781</v>
      </c>
      <c r="F353" s="25">
        <v>10</v>
      </c>
      <c r="G353" s="25">
        <v>0</v>
      </c>
      <c r="H353" s="25"/>
      <c r="I353" s="95" t="s">
        <v>7087</v>
      </c>
      <c r="J353" s="95">
        <v>10</v>
      </c>
      <c r="K353" s="95">
        <v>0</v>
      </c>
      <c r="M353" s="74" t="s">
        <v>5563</v>
      </c>
      <c r="N353" s="74">
        <v>10</v>
      </c>
      <c r="O353" s="74">
        <v>0</v>
      </c>
      <c r="Q353" s="92" t="s">
        <v>1211</v>
      </c>
      <c r="R353" s="92">
        <v>10</v>
      </c>
      <c r="S353" s="92">
        <v>0</v>
      </c>
      <c r="U353" s="92" t="s">
        <v>6012</v>
      </c>
      <c r="V353" s="92">
        <v>10</v>
      </c>
      <c r="W353" s="92">
        <v>0</v>
      </c>
      <c r="Y353" s="90" t="s">
        <v>1813</v>
      </c>
      <c r="Z353" s="90">
        <v>10</v>
      </c>
      <c r="AA353" s="90">
        <v>0</v>
      </c>
    </row>
    <row r="354" spans="1:27">
      <c r="A354" s="24" t="s">
        <v>2519</v>
      </c>
      <c r="B354" s="25">
        <v>10</v>
      </c>
      <c r="C354" s="25">
        <v>0</v>
      </c>
      <c r="D354" s="25"/>
      <c r="E354" s="25" t="s">
        <v>3026</v>
      </c>
      <c r="F354" s="25">
        <v>30</v>
      </c>
      <c r="G354" s="25">
        <v>0</v>
      </c>
      <c r="H354" s="25"/>
      <c r="I354" s="95" t="s">
        <v>6317</v>
      </c>
      <c r="J354" s="95">
        <v>10</v>
      </c>
      <c r="K354" s="95">
        <v>0</v>
      </c>
      <c r="M354" s="74" t="s">
        <v>3093</v>
      </c>
      <c r="N354" s="74">
        <v>10</v>
      </c>
      <c r="O354" s="74">
        <v>0</v>
      </c>
      <c r="Q354" s="92" t="s">
        <v>5070</v>
      </c>
      <c r="R354" s="92">
        <v>10</v>
      </c>
      <c r="S354" s="92">
        <v>0</v>
      </c>
      <c r="U354" s="92" t="s">
        <v>2563</v>
      </c>
      <c r="V354" s="92">
        <v>10</v>
      </c>
      <c r="W354" s="92">
        <v>0</v>
      </c>
      <c r="Y354" s="90" t="s">
        <v>3337</v>
      </c>
      <c r="Z354" s="90">
        <v>10</v>
      </c>
      <c r="AA354" s="90">
        <v>0</v>
      </c>
    </row>
    <row r="355" spans="1:27">
      <c r="A355" s="24" t="s">
        <v>655</v>
      </c>
      <c r="B355" s="25">
        <v>10</v>
      </c>
      <c r="C355" s="25">
        <v>0</v>
      </c>
      <c r="D355" s="25"/>
      <c r="E355" s="25" t="s">
        <v>421</v>
      </c>
      <c r="F355" s="25">
        <v>20</v>
      </c>
      <c r="G355" s="25">
        <v>0</v>
      </c>
      <c r="H355" s="25"/>
      <c r="I355" s="95" t="s">
        <v>2934</v>
      </c>
      <c r="J355" s="95">
        <v>10</v>
      </c>
      <c r="K355" s="95">
        <v>0</v>
      </c>
      <c r="M355" s="74" t="s">
        <v>5108</v>
      </c>
      <c r="N355" s="74">
        <v>10</v>
      </c>
      <c r="O355" s="74">
        <v>0</v>
      </c>
      <c r="Q355" s="92" t="s">
        <v>4077</v>
      </c>
      <c r="R355" s="92">
        <v>10</v>
      </c>
      <c r="S355" s="92">
        <v>0</v>
      </c>
      <c r="U355" s="92" t="s">
        <v>6419</v>
      </c>
      <c r="V355" s="92">
        <v>10</v>
      </c>
      <c r="W355" s="92">
        <v>0</v>
      </c>
      <c r="Y355" s="90" t="s">
        <v>2981</v>
      </c>
      <c r="Z355" s="90">
        <v>10</v>
      </c>
      <c r="AA355" s="90">
        <v>0</v>
      </c>
    </row>
    <row r="356" spans="1:27">
      <c r="A356" s="24" t="s">
        <v>2754</v>
      </c>
      <c r="B356" s="25">
        <v>30</v>
      </c>
      <c r="C356" s="25">
        <v>0</v>
      </c>
      <c r="D356" s="25"/>
      <c r="E356" s="25" t="s">
        <v>888</v>
      </c>
      <c r="F356" s="25">
        <v>10</v>
      </c>
      <c r="G356" s="25">
        <v>0</v>
      </c>
      <c r="H356" s="25"/>
      <c r="I356" s="95" t="s">
        <v>5563</v>
      </c>
      <c r="J356" s="95">
        <v>10</v>
      </c>
      <c r="K356" s="95">
        <v>0</v>
      </c>
      <c r="M356" s="74" t="s">
        <v>6618</v>
      </c>
      <c r="N356" s="74">
        <v>10</v>
      </c>
      <c r="O356" s="74">
        <v>0</v>
      </c>
      <c r="Q356" s="92" t="s">
        <v>2607</v>
      </c>
      <c r="R356" s="92">
        <v>10</v>
      </c>
      <c r="S356" s="92">
        <v>0</v>
      </c>
      <c r="U356" s="92" t="s">
        <v>259</v>
      </c>
      <c r="V356" s="92">
        <v>10</v>
      </c>
      <c r="W356" s="92">
        <v>2</v>
      </c>
      <c r="Y356" s="90" t="s">
        <v>5621</v>
      </c>
      <c r="Z356" s="90">
        <v>10</v>
      </c>
      <c r="AA356" s="90">
        <v>0</v>
      </c>
    </row>
    <row r="357" spans="1:27">
      <c r="A357" s="24" t="s">
        <v>1618</v>
      </c>
      <c r="B357" s="25">
        <v>10</v>
      </c>
      <c r="C357" s="25">
        <v>1</v>
      </c>
      <c r="D357" s="25"/>
      <c r="E357" s="25" t="s">
        <v>3084</v>
      </c>
      <c r="F357" s="25">
        <v>10</v>
      </c>
      <c r="G357" s="25">
        <v>0</v>
      </c>
      <c r="H357" s="25"/>
      <c r="I357" s="95" t="s">
        <v>3093</v>
      </c>
      <c r="J357" s="95">
        <v>10</v>
      </c>
      <c r="K357" s="95">
        <v>0</v>
      </c>
      <c r="M357" s="74" t="s">
        <v>6539</v>
      </c>
      <c r="N357" s="74">
        <v>10</v>
      </c>
      <c r="O357" s="74">
        <v>0</v>
      </c>
      <c r="Q357" s="92" t="s">
        <v>6525</v>
      </c>
      <c r="R357" s="92">
        <v>10</v>
      </c>
      <c r="S357" s="92">
        <v>0</v>
      </c>
      <c r="U357" s="92" t="s">
        <v>6162</v>
      </c>
      <c r="V357" s="92">
        <v>10</v>
      </c>
      <c r="W357" s="92">
        <v>0</v>
      </c>
      <c r="Y357" s="90" t="s">
        <v>449</v>
      </c>
      <c r="Z357" s="90">
        <v>10</v>
      </c>
      <c r="AA357" s="90">
        <v>0</v>
      </c>
    </row>
    <row r="358" spans="1:27">
      <c r="A358" s="24" t="s">
        <v>2371</v>
      </c>
      <c r="B358" s="25">
        <v>10</v>
      </c>
      <c r="C358" s="25">
        <v>0</v>
      </c>
      <c r="D358" s="25"/>
      <c r="E358" s="25" t="s">
        <v>1043</v>
      </c>
      <c r="F358" s="25">
        <v>30</v>
      </c>
      <c r="G358" s="25">
        <v>0</v>
      </c>
      <c r="H358" s="25"/>
      <c r="I358" s="95" t="s">
        <v>5108</v>
      </c>
      <c r="J358" s="95">
        <v>10</v>
      </c>
      <c r="K358" s="95">
        <v>0</v>
      </c>
      <c r="M358" s="74" t="s">
        <v>833</v>
      </c>
      <c r="N358" s="74">
        <v>10</v>
      </c>
      <c r="O358" s="74">
        <v>1</v>
      </c>
      <c r="Q358" s="92" t="s">
        <v>6147</v>
      </c>
      <c r="R358" s="92">
        <v>10</v>
      </c>
      <c r="S358" s="92">
        <v>0</v>
      </c>
      <c r="U358" s="92" t="s">
        <v>3981</v>
      </c>
      <c r="V358" s="92">
        <v>10</v>
      </c>
      <c r="W358" s="92">
        <v>0</v>
      </c>
      <c r="Y358" s="90" t="s">
        <v>4061</v>
      </c>
      <c r="Z358" s="90">
        <v>10</v>
      </c>
      <c r="AA358" s="90">
        <v>0</v>
      </c>
    </row>
    <row r="359" spans="1:27">
      <c r="A359" s="24" t="s">
        <v>2506</v>
      </c>
      <c r="B359" s="25">
        <v>20</v>
      </c>
      <c r="C359" s="25">
        <v>0</v>
      </c>
      <c r="D359" s="25"/>
      <c r="E359" s="25" t="s">
        <v>2426</v>
      </c>
      <c r="F359" s="25">
        <v>10</v>
      </c>
      <c r="G359" s="25">
        <v>0</v>
      </c>
      <c r="H359" s="25"/>
      <c r="I359" s="95" t="s">
        <v>6618</v>
      </c>
      <c r="J359" s="95">
        <v>10</v>
      </c>
      <c r="K359" s="95">
        <v>0</v>
      </c>
      <c r="M359" s="74" t="s">
        <v>5057</v>
      </c>
      <c r="N359" s="74">
        <v>10</v>
      </c>
      <c r="O359" s="74">
        <v>0</v>
      </c>
      <c r="Q359" s="92" t="s">
        <v>6012</v>
      </c>
      <c r="R359" s="92">
        <v>10</v>
      </c>
      <c r="S359" s="92">
        <v>0</v>
      </c>
      <c r="U359" s="92" t="s">
        <v>2519</v>
      </c>
      <c r="V359" s="92">
        <v>10</v>
      </c>
      <c r="W359" s="92">
        <v>0</v>
      </c>
      <c r="Y359" s="90" t="s">
        <v>678</v>
      </c>
      <c r="Z359" s="90">
        <v>10</v>
      </c>
      <c r="AA359" s="90">
        <v>0</v>
      </c>
    </row>
    <row r="360" spans="1:27">
      <c r="A360" s="24" t="s">
        <v>5775</v>
      </c>
      <c r="B360" s="25">
        <v>60</v>
      </c>
      <c r="C360" s="25">
        <v>0</v>
      </c>
      <c r="D360" s="25"/>
      <c r="E360" s="25" t="s">
        <v>428</v>
      </c>
      <c r="F360" s="25">
        <v>70</v>
      </c>
      <c r="G360" s="25">
        <v>0</v>
      </c>
      <c r="H360" s="25"/>
      <c r="I360" s="95" t="s">
        <v>6539</v>
      </c>
      <c r="J360" s="95">
        <v>10</v>
      </c>
      <c r="K360" s="95">
        <v>0</v>
      </c>
      <c r="M360" s="74" t="s">
        <v>6377</v>
      </c>
      <c r="N360" s="74">
        <v>10</v>
      </c>
      <c r="O360" s="74">
        <v>0</v>
      </c>
      <c r="Q360" s="92" t="s">
        <v>2563</v>
      </c>
      <c r="R360" s="92">
        <v>10</v>
      </c>
      <c r="S360" s="92">
        <v>0</v>
      </c>
      <c r="U360" s="92" t="s">
        <v>5901</v>
      </c>
      <c r="V360" s="92">
        <v>10</v>
      </c>
      <c r="W360" s="92">
        <v>0</v>
      </c>
      <c r="Y360" s="90" t="s">
        <v>3147</v>
      </c>
      <c r="Z360" s="90">
        <v>10</v>
      </c>
      <c r="AA360" s="90">
        <v>0</v>
      </c>
    </row>
    <row r="361" spans="1:27">
      <c r="A361" s="24" t="s">
        <v>5093</v>
      </c>
      <c r="B361" s="25">
        <v>10</v>
      </c>
      <c r="C361" s="25">
        <v>0</v>
      </c>
      <c r="D361" s="25"/>
      <c r="E361" s="25" t="s">
        <v>3634</v>
      </c>
      <c r="F361" s="25">
        <v>10</v>
      </c>
      <c r="G361" s="25">
        <v>0</v>
      </c>
      <c r="H361" s="25"/>
      <c r="I361" s="95" t="s">
        <v>833</v>
      </c>
      <c r="J361" s="95">
        <v>10</v>
      </c>
      <c r="K361" s="95">
        <v>1</v>
      </c>
      <c r="M361" s="74" t="s">
        <v>6195</v>
      </c>
      <c r="N361" s="74">
        <v>10</v>
      </c>
      <c r="O361" s="74">
        <v>0</v>
      </c>
      <c r="Q361" s="92" t="s">
        <v>6419</v>
      </c>
      <c r="R361" s="92">
        <v>10</v>
      </c>
      <c r="S361" s="92">
        <v>0</v>
      </c>
      <c r="U361" s="92" t="s">
        <v>655</v>
      </c>
      <c r="V361" s="92">
        <v>10</v>
      </c>
      <c r="W361" s="92">
        <v>0</v>
      </c>
      <c r="Y361" s="90" t="s">
        <v>5277</v>
      </c>
      <c r="Z361" s="90">
        <v>10</v>
      </c>
      <c r="AA361" s="90">
        <v>0</v>
      </c>
    </row>
    <row r="362" spans="1:27">
      <c r="A362" s="24" t="s">
        <v>1136</v>
      </c>
      <c r="B362" s="25">
        <v>0</v>
      </c>
      <c r="C362" s="25">
        <v>1</v>
      </c>
      <c r="D362" s="25"/>
      <c r="E362" s="25" t="s">
        <v>3268</v>
      </c>
      <c r="F362" s="25">
        <v>0</v>
      </c>
      <c r="G362" s="25">
        <v>0</v>
      </c>
      <c r="H362" s="25"/>
      <c r="I362" s="95" t="s">
        <v>5057</v>
      </c>
      <c r="J362" s="95">
        <v>10</v>
      </c>
      <c r="K362" s="95">
        <v>0</v>
      </c>
      <c r="M362" s="74" t="s">
        <v>5101</v>
      </c>
      <c r="N362" s="74">
        <v>10</v>
      </c>
      <c r="O362" s="74">
        <v>0</v>
      </c>
      <c r="Q362" s="92" t="s">
        <v>259</v>
      </c>
      <c r="R362" s="92">
        <v>10</v>
      </c>
      <c r="S362" s="92">
        <v>2</v>
      </c>
      <c r="U362" s="92" t="s">
        <v>1618</v>
      </c>
      <c r="V362" s="92">
        <v>10</v>
      </c>
      <c r="W362" s="92">
        <v>1</v>
      </c>
      <c r="Y362" s="90" t="s">
        <v>2205</v>
      </c>
      <c r="Z362" s="90">
        <v>10</v>
      </c>
      <c r="AA362" s="90">
        <v>0</v>
      </c>
    </row>
    <row r="363" spans="1:27">
      <c r="A363" s="24" t="s">
        <v>5168</v>
      </c>
      <c r="B363" s="25">
        <v>10</v>
      </c>
      <c r="C363" s="25">
        <v>0</v>
      </c>
      <c r="D363" s="25"/>
      <c r="E363" s="25" t="s">
        <v>955</v>
      </c>
      <c r="F363" s="25">
        <v>40</v>
      </c>
      <c r="G363" s="25">
        <v>0</v>
      </c>
      <c r="H363" s="25"/>
      <c r="I363" s="95" t="s">
        <v>6377</v>
      </c>
      <c r="J363" s="95">
        <v>10</v>
      </c>
      <c r="K363" s="95">
        <v>0</v>
      </c>
      <c r="M363" s="74" t="s">
        <v>1211</v>
      </c>
      <c r="N363" s="74">
        <v>10</v>
      </c>
      <c r="O363" s="74">
        <v>0</v>
      </c>
      <c r="Q363" s="92" t="s">
        <v>6162</v>
      </c>
      <c r="R363" s="92">
        <v>10</v>
      </c>
      <c r="S363" s="92">
        <v>0</v>
      </c>
      <c r="U363" s="92" t="s">
        <v>6532</v>
      </c>
      <c r="V363" s="92">
        <v>10</v>
      </c>
      <c r="W363" s="92">
        <v>0</v>
      </c>
      <c r="Y363" s="90" t="s">
        <v>1762</v>
      </c>
      <c r="Z363" s="90">
        <v>10</v>
      </c>
      <c r="AA363" s="90">
        <v>0</v>
      </c>
    </row>
    <row r="364" spans="1:27">
      <c r="A364" s="24" t="s">
        <v>1557</v>
      </c>
      <c r="B364" s="25">
        <v>40</v>
      </c>
      <c r="C364" s="25">
        <v>0</v>
      </c>
      <c r="D364" s="25"/>
      <c r="E364" s="25" t="s">
        <v>2439</v>
      </c>
      <c r="F364" s="25">
        <v>10</v>
      </c>
      <c r="G364" s="25">
        <v>0</v>
      </c>
      <c r="H364" s="25"/>
      <c r="I364" s="95" t="s">
        <v>5101</v>
      </c>
      <c r="J364" s="95">
        <v>10</v>
      </c>
      <c r="K364" s="95">
        <v>0</v>
      </c>
      <c r="M364" s="74" t="s">
        <v>5070</v>
      </c>
      <c r="N364" s="74">
        <v>10</v>
      </c>
      <c r="O364" s="74">
        <v>0</v>
      </c>
      <c r="Q364" s="92" t="s">
        <v>3981</v>
      </c>
      <c r="R364" s="92">
        <v>10</v>
      </c>
      <c r="S364" s="92">
        <v>0</v>
      </c>
      <c r="U364" s="92" t="s">
        <v>6426</v>
      </c>
      <c r="V364" s="92">
        <v>10</v>
      </c>
      <c r="W364" s="92">
        <v>0</v>
      </c>
      <c r="Y364" s="90" t="s">
        <v>3702</v>
      </c>
      <c r="Z364" s="90">
        <v>10</v>
      </c>
      <c r="AA364" s="90">
        <v>0</v>
      </c>
    </row>
    <row r="365" spans="1:27">
      <c r="A365" s="24" t="s">
        <v>1084</v>
      </c>
      <c r="B365" s="25">
        <v>10</v>
      </c>
      <c r="C365" s="25">
        <v>1</v>
      </c>
      <c r="D365" s="25"/>
      <c r="E365" s="25" t="s">
        <v>6489</v>
      </c>
      <c r="F365" s="25">
        <v>10</v>
      </c>
      <c r="G365" s="25">
        <v>0</v>
      </c>
      <c r="H365" s="25"/>
      <c r="I365" s="95" t="s">
        <v>1211</v>
      </c>
      <c r="J365" s="95">
        <v>10</v>
      </c>
      <c r="K365" s="95">
        <v>0</v>
      </c>
      <c r="M365" s="74" t="s">
        <v>4077</v>
      </c>
      <c r="N365" s="74">
        <v>10</v>
      </c>
      <c r="O365" s="74">
        <v>0</v>
      </c>
      <c r="Q365" s="92" t="s">
        <v>2519</v>
      </c>
      <c r="R365" s="92">
        <v>10</v>
      </c>
      <c r="S365" s="92">
        <v>0</v>
      </c>
      <c r="U365" s="92" t="s">
        <v>2371</v>
      </c>
      <c r="V365" s="92">
        <v>10</v>
      </c>
      <c r="W365" s="92">
        <v>0</v>
      </c>
      <c r="Y365" s="90" t="s">
        <v>3752</v>
      </c>
      <c r="Z365" s="90">
        <v>10</v>
      </c>
      <c r="AA365" s="90">
        <v>0</v>
      </c>
    </row>
    <row r="366" spans="1:27">
      <c r="A366" s="24" t="s">
        <v>1273</v>
      </c>
      <c r="B366" s="25">
        <v>20</v>
      </c>
      <c r="C366" s="25">
        <v>0</v>
      </c>
      <c r="D366" s="25"/>
      <c r="E366" s="25" t="s">
        <v>478</v>
      </c>
      <c r="F366" s="25">
        <v>10</v>
      </c>
      <c r="G366" s="25">
        <v>0</v>
      </c>
      <c r="H366" s="25"/>
      <c r="I366" s="95" t="s">
        <v>5070</v>
      </c>
      <c r="J366" s="95">
        <v>10</v>
      </c>
      <c r="K366" s="95">
        <v>0</v>
      </c>
      <c r="M366" s="74" t="s">
        <v>2607</v>
      </c>
      <c r="N366" s="74">
        <v>10</v>
      </c>
      <c r="O366" s="74">
        <v>0</v>
      </c>
      <c r="Q366" s="92" t="s">
        <v>5901</v>
      </c>
      <c r="R366" s="92">
        <v>10</v>
      </c>
      <c r="S366" s="92">
        <v>0</v>
      </c>
      <c r="U366" s="92" t="s">
        <v>5888</v>
      </c>
      <c r="V366" s="92">
        <v>10</v>
      </c>
      <c r="W366" s="92">
        <v>0</v>
      </c>
      <c r="Y366" s="90" t="s">
        <v>3720</v>
      </c>
      <c r="Z366" s="90">
        <v>10</v>
      </c>
      <c r="AA366" s="90">
        <v>0</v>
      </c>
    </row>
    <row r="367" spans="1:27">
      <c r="A367" s="24" t="s">
        <v>3618</v>
      </c>
      <c r="B367" s="25">
        <v>20</v>
      </c>
      <c r="C367" s="25">
        <v>0</v>
      </c>
      <c r="D367" s="25"/>
      <c r="E367" s="78" t="s">
        <v>7612</v>
      </c>
      <c r="F367" s="78">
        <v>10</v>
      </c>
      <c r="G367" s="78">
        <v>0</v>
      </c>
      <c r="H367" s="25"/>
      <c r="I367" s="95" t="s">
        <v>4077</v>
      </c>
      <c r="J367" s="95">
        <v>10</v>
      </c>
      <c r="K367" s="95">
        <v>0</v>
      </c>
      <c r="M367" s="74" t="s">
        <v>6525</v>
      </c>
      <c r="N367" s="74">
        <v>10</v>
      </c>
      <c r="O367" s="74">
        <v>0</v>
      </c>
      <c r="Q367" s="92" t="s">
        <v>655</v>
      </c>
      <c r="R367" s="92">
        <v>10</v>
      </c>
      <c r="S367" s="92">
        <v>0</v>
      </c>
      <c r="U367" s="92" t="s">
        <v>5965</v>
      </c>
      <c r="V367" s="92">
        <v>10</v>
      </c>
      <c r="W367" s="92">
        <v>0</v>
      </c>
      <c r="Y367" s="90" t="s">
        <v>3745</v>
      </c>
      <c r="Z367" s="90">
        <v>10</v>
      </c>
      <c r="AA367" s="90">
        <v>0</v>
      </c>
    </row>
    <row r="368" spans="1:27">
      <c r="A368" s="24" t="s">
        <v>2432</v>
      </c>
      <c r="B368" s="25">
        <v>20</v>
      </c>
      <c r="C368" s="25">
        <v>0</v>
      </c>
      <c r="D368" s="25"/>
      <c r="E368" s="25" t="s">
        <v>1167</v>
      </c>
      <c r="F368" s="25">
        <v>10</v>
      </c>
      <c r="G368" s="25">
        <v>0</v>
      </c>
      <c r="H368" s="25"/>
      <c r="I368" s="95" t="s">
        <v>2607</v>
      </c>
      <c r="J368" s="95">
        <v>10</v>
      </c>
      <c r="K368" s="95">
        <v>0</v>
      </c>
      <c r="M368" s="74" t="s">
        <v>6012</v>
      </c>
      <c r="N368" s="74">
        <v>10</v>
      </c>
      <c r="O368" s="74">
        <v>0</v>
      </c>
      <c r="Q368" s="92" t="s">
        <v>1618</v>
      </c>
      <c r="R368" s="92">
        <v>10</v>
      </c>
      <c r="S368" s="92">
        <v>1</v>
      </c>
      <c r="U368" s="92" t="s">
        <v>5093</v>
      </c>
      <c r="V368" s="92">
        <v>10</v>
      </c>
      <c r="W368" s="92">
        <v>0</v>
      </c>
      <c r="Y368" s="90" t="s">
        <v>405</v>
      </c>
      <c r="Z368" s="90">
        <v>10</v>
      </c>
      <c r="AA368" s="90">
        <v>0</v>
      </c>
    </row>
    <row r="369" spans="1:27">
      <c r="A369" s="24" t="s">
        <v>5077</v>
      </c>
      <c r="B369" s="25">
        <v>10</v>
      </c>
      <c r="C369" s="25">
        <v>0</v>
      </c>
      <c r="D369" s="25"/>
      <c r="E369" s="25" t="s">
        <v>4207</v>
      </c>
      <c r="F369" s="25">
        <v>0</v>
      </c>
      <c r="G369" s="25">
        <v>0</v>
      </c>
      <c r="H369" s="25"/>
      <c r="I369" s="95" t="s">
        <v>6525</v>
      </c>
      <c r="J369" s="95">
        <v>10</v>
      </c>
      <c r="K369" s="95">
        <v>0</v>
      </c>
      <c r="M369" s="74" t="s">
        <v>2731</v>
      </c>
      <c r="N369" s="74">
        <v>10</v>
      </c>
      <c r="O369" s="74">
        <v>0</v>
      </c>
      <c r="Q369" s="92" t="s">
        <v>6532</v>
      </c>
      <c r="R369" s="92">
        <v>10</v>
      </c>
      <c r="S369" s="92">
        <v>0</v>
      </c>
      <c r="U369" s="92" t="s">
        <v>1084</v>
      </c>
      <c r="V369" s="92">
        <v>10</v>
      </c>
      <c r="W369" s="92">
        <v>1</v>
      </c>
      <c r="Y369" s="90" t="s">
        <v>398</v>
      </c>
      <c r="Z369" s="90">
        <v>10</v>
      </c>
      <c r="AA369" s="90">
        <v>0</v>
      </c>
    </row>
    <row r="370" spans="1:27">
      <c r="A370" s="24" t="s">
        <v>3468</v>
      </c>
      <c r="B370" s="25">
        <v>0</v>
      </c>
      <c r="C370" s="25">
        <v>0</v>
      </c>
      <c r="D370" s="25"/>
      <c r="E370" s="25" t="s">
        <v>3173</v>
      </c>
      <c r="F370" s="25">
        <v>10</v>
      </c>
      <c r="G370" s="25">
        <v>0</v>
      </c>
      <c r="H370" s="25"/>
      <c r="I370" s="95" t="s">
        <v>6012</v>
      </c>
      <c r="J370" s="95">
        <v>10</v>
      </c>
      <c r="K370" s="95">
        <v>0</v>
      </c>
      <c r="M370" s="74" t="s">
        <v>2563</v>
      </c>
      <c r="N370" s="74">
        <v>10</v>
      </c>
      <c r="O370" s="74">
        <v>0</v>
      </c>
      <c r="Q370" s="92" t="s">
        <v>6426</v>
      </c>
      <c r="R370" s="92">
        <v>10</v>
      </c>
      <c r="S370" s="92">
        <v>0</v>
      </c>
      <c r="U370" s="92" t="s">
        <v>5077</v>
      </c>
      <c r="V370" s="92">
        <v>10</v>
      </c>
      <c r="W370" s="92">
        <v>0</v>
      </c>
      <c r="Y370" s="90" t="s">
        <v>5606</v>
      </c>
      <c r="Z370" s="90">
        <v>10</v>
      </c>
      <c r="AA370" s="90">
        <v>0</v>
      </c>
    </row>
    <row r="371" spans="1:27">
      <c r="A371" s="24" t="s">
        <v>1436</v>
      </c>
      <c r="B371" s="25">
        <v>80</v>
      </c>
      <c r="C371" s="25">
        <v>1</v>
      </c>
      <c r="D371" s="25"/>
      <c r="E371" s="25" t="s">
        <v>1863</v>
      </c>
      <c r="F371" s="25">
        <v>0</v>
      </c>
      <c r="G371" s="25">
        <v>0</v>
      </c>
      <c r="H371" s="25"/>
      <c r="I371" s="95" t="s">
        <v>2731</v>
      </c>
      <c r="J371" s="95">
        <v>10</v>
      </c>
      <c r="K371" s="95">
        <v>0</v>
      </c>
      <c r="M371" s="74" t="s">
        <v>6419</v>
      </c>
      <c r="N371" s="74">
        <v>10</v>
      </c>
      <c r="O371" s="74">
        <v>0</v>
      </c>
      <c r="Q371" s="92" t="s">
        <v>2371</v>
      </c>
      <c r="R371" s="92">
        <v>10</v>
      </c>
      <c r="S371" s="92">
        <v>0</v>
      </c>
      <c r="U371" s="92" t="s">
        <v>1726</v>
      </c>
      <c r="V371" s="92">
        <v>10</v>
      </c>
      <c r="W371" s="92">
        <v>0</v>
      </c>
      <c r="Y371" s="90" t="s">
        <v>1240</v>
      </c>
      <c r="Z371" s="90">
        <v>10</v>
      </c>
      <c r="AA371" s="90">
        <v>0</v>
      </c>
    </row>
    <row r="372" spans="1:27">
      <c r="A372" s="24" t="s">
        <v>1448</v>
      </c>
      <c r="B372" s="25">
        <v>30</v>
      </c>
      <c r="C372" s="25">
        <v>0</v>
      </c>
      <c r="D372" s="25"/>
      <c r="E372" s="25" t="s">
        <v>7142</v>
      </c>
      <c r="F372" s="25">
        <v>10</v>
      </c>
      <c r="G372" s="25">
        <v>0</v>
      </c>
      <c r="H372" s="25"/>
      <c r="I372" s="95" t="s">
        <v>2563</v>
      </c>
      <c r="J372" s="95">
        <v>10</v>
      </c>
      <c r="K372" s="95">
        <v>0</v>
      </c>
      <c r="M372" s="74" t="s">
        <v>259</v>
      </c>
      <c r="N372" s="74">
        <v>10</v>
      </c>
      <c r="O372" s="74">
        <v>2</v>
      </c>
      <c r="Q372" s="92" t="s">
        <v>5888</v>
      </c>
      <c r="R372" s="92">
        <v>10</v>
      </c>
      <c r="S372" s="92">
        <v>0</v>
      </c>
      <c r="U372" s="92" t="s">
        <v>6154</v>
      </c>
      <c r="V372" s="92">
        <v>10</v>
      </c>
      <c r="W372" s="92">
        <v>0</v>
      </c>
      <c r="Y372" s="90" t="s">
        <v>650</v>
      </c>
      <c r="Z372" s="90">
        <v>10</v>
      </c>
      <c r="AA372" s="90">
        <v>0</v>
      </c>
    </row>
    <row r="373" spans="1:27">
      <c r="A373" s="24" t="s">
        <v>44</v>
      </c>
      <c r="B373" s="25">
        <v>40</v>
      </c>
      <c r="C373" s="25">
        <v>1</v>
      </c>
      <c r="D373" s="25"/>
      <c r="E373" s="25" t="s">
        <v>391</v>
      </c>
      <c r="F373" s="25">
        <v>10</v>
      </c>
      <c r="G373" s="25">
        <v>0</v>
      </c>
      <c r="H373" s="25"/>
      <c r="I373" s="95" t="s">
        <v>6419</v>
      </c>
      <c r="J373" s="95">
        <v>10</v>
      </c>
      <c r="K373" s="95">
        <v>0</v>
      </c>
      <c r="M373" s="74" t="s">
        <v>3981</v>
      </c>
      <c r="N373" s="74">
        <v>10</v>
      </c>
      <c r="O373" s="74">
        <v>0</v>
      </c>
      <c r="Q373" s="92" t="s">
        <v>5965</v>
      </c>
      <c r="R373" s="92">
        <v>10</v>
      </c>
      <c r="S373" s="92">
        <v>0</v>
      </c>
      <c r="U373" s="92" t="s">
        <v>808</v>
      </c>
      <c r="V373" s="92">
        <v>10</v>
      </c>
      <c r="W373" s="92">
        <v>0</v>
      </c>
      <c r="Y373" s="90" t="s">
        <v>3759</v>
      </c>
      <c r="Z373" s="90">
        <v>10</v>
      </c>
      <c r="AA373" s="90">
        <v>0</v>
      </c>
    </row>
    <row r="374" spans="1:27">
      <c r="A374" s="24" t="s">
        <v>1726</v>
      </c>
      <c r="B374" s="25">
        <v>10</v>
      </c>
      <c r="C374" s="25">
        <v>0</v>
      </c>
      <c r="D374" s="25"/>
      <c r="E374" s="25" t="s">
        <v>7135</v>
      </c>
      <c r="F374" s="25">
        <v>10</v>
      </c>
      <c r="G374" s="25">
        <v>0</v>
      </c>
      <c r="H374" s="25"/>
      <c r="I374" s="95" t="s">
        <v>259</v>
      </c>
      <c r="J374" s="95">
        <v>10</v>
      </c>
      <c r="K374" s="95">
        <v>2</v>
      </c>
      <c r="M374" s="74" t="s">
        <v>2519</v>
      </c>
      <c r="N374" s="74">
        <v>10</v>
      </c>
      <c r="O374" s="74">
        <v>0</v>
      </c>
      <c r="Q374" s="92" t="s">
        <v>5093</v>
      </c>
      <c r="R374" s="92">
        <v>10</v>
      </c>
      <c r="S374" s="92">
        <v>0</v>
      </c>
      <c r="U374" s="92" t="s">
        <v>6584</v>
      </c>
      <c r="V374" s="92">
        <v>10</v>
      </c>
      <c r="W374" s="92">
        <v>0</v>
      </c>
      <c r="Y374" s="90" t="s">
        <v>645</v>
      </c>
      <c r="Z374" s="90">
        <v>10</v>
      </c>
      <c r="AA374" s="90">
        <v>0</v>
      </c>
    </row>
    <row r="375" spans="1:27">
      <c r="A375" s="24" t="s">
        <v>2644</v>
      </c>
      <c r="B375" s="25">
        <v>0</v>
      </c>
      <c r="C375" s="25">
        <v>0</v>
      </c>
      <c r="D375" s="25"/>
      <c r="E375" s="25" t="s">
        <v>3053</v>
      </c>
      <c r="F375" s="25">
        <v>20</v>
      </c>
      <c r="G375" s="25">
        <v>0</v>
      </c>
      <c r="H375" s="25"/>
      <c r="I375" s="95" t="s">
        <v>3981</v>
      </c>
      <c r="J375" s="95">
        <v>10</v>
      </c>
      <c r="K375" s="95">
        <v>0</v>
      </c>
      <c r="M375" s="74" t="s">
        <v>5901</v>
      </c>
      <c r="N375" s="74">
        <v>10</v>
      </c>
      <c r="O375" s="74">
        <v>0</v>
      </c>
      <c r="Q375" s="92" t="s">
        <v>1084</v>
      </c>
      <c r="R375" s="92">
        <v>10</v>
      </c>
      <c r="S375" s="92">
        <v>1</v>
      </c>
      <c r="U375" s="92" t="s">
        <v>5085</v>
      </c>
      <c r="V375" s="92">
        <v>10</v>
      </c>
      <c r="W375" s="92">
        <v>0</v>
      </c>
      <c r="Y375" s="90" t="s">
        <v>3729</v>
      </c>
      <c r="Z375" s="90">
        <v>10</v>
      </c>
      <c r="AA375" s="90">
        <v>0</v>
      </c>
    </row>
    <row r="376" spans="1:27">
      <c r="A376" s="24" t="s">
        <v>808</v>
      </c>
      <c r="B376" s="25">
        <v>10</v>
      </c>
      <c r="C376" s="25">
        <v>0</v>
      </c>
      <c r="D376" s="25"/>
      <c r="E376" s="25" t="s">
        <v>6338</v>
      </c>
      <c r="F376" s="25">
        <v>10</v>
      </c>
      <c r="G376" s="25">
        <v>0</v>
      </c>
      <c r="H376" s="25"/>
      <c r="I376" s="95" t="s">
        <v>2519</v>
      </c>
      <c r="J376" s="95">
        <v>10</v>
      </c>
      <c r="K376" s="95">
        <v>0</v>
      </c>
      <c r="M376" s="74" t="s">
        <v>655</v>
      </c>
      <c r="N376" s="74">
        <v>10</v>
      </c>
      <c r="O376" s="74">
        <v>0</v>
      </c>
      <c r="Q376" s="92" t="s">
        <v>5077</v>
      </c>
      <c r="R376" s="92">
        <v>10</v>
      </c>
      <c r="S376" s="92">
        <v>0</v>
      </c>
      <c r="U376" s="92" t="s">
        <v>2613</v>
      </c>
      <c r="V376" s="92">
        <v>10</v>
      </c>
      <c r="W376" s="92">
        <v>0</v>
      </c>
      <c r="Y376" s="90" t="s">
        <v>2380</v>
      </c>
      <c r="Z376" s="90">
        <v>10</v>
      </c>
      <c r="AA376" s="90">
        <v>0</v>
      </c>
    </row>
    <row r="377" spans="1:27">
      <c r="A377" s="24" t="s">
        <v>902</v>
      </c>
      <c r="B377" s="25">
        <v>0</v>
      </c>
      <c r="C377" s="25">
        <v>0</v>
      </c>
      <c r="D377" s="25"/>
      <c r="E377" s="25" t="s">
        <v>3128</v>
      </c>
      <c r="F377" s="25">
        <v>10</v>
      </c>
      <c r="G377" s="25">
        <v>0</v>
      </c>
      <c r="H377" s="25"/>
      <c r="I377" s="95" t="s">
        <v>5901</v>
      </c>
      <c r="J377" s="95">
        <v>10</v>
      </c>
      <c r="K377" s="95">
        <v>0</v>
      </c>
      <c r="M377" s="74" t="s">
        <v>1618</v>
      </c>
      <c r="N377" s="74">
        <v>10</v>
      </c>
      <c r="O377" s="74">
        <v>1</v>
      </c>
      <c r="Q377" s="92" t="s">
        <v>1726</v>
      </c>
      <c r="R377" s="92">
        <v>10</v>
      </c>
      <c r="S377" s="92">
        <v>0</v>
      </c>
      <c r="U377" s="92" t="s">
        <v>3644</v>
      </c>
      <c r="V377" s="92">
        <v>10</v>
      </c>
      <c r="W377" s="92">
        <v>0</v>
      </c>
      <c r="Y377" s="90" t="s">
        <v>3737</v>
      </c>
      <c r="Z377" s="90">
        <v>10</v>
      </c>
      <c r="AA377" s="90">
        <v>0</v>
      </c>
    </row>
    <row r="378" spans="1:27">
      <c r="A378" s="24" t="s">
        <v>1946</v>
      </c>
      <c r="B378" s="25">
        <v>0</v>
      </c>
      <c r="C378" s="25">
        <v>0</v>
      </c>
      <c r="D378" s="25"/>
      <c r="E378" s="25" t="s">
        <v>752</v>
      </c>
      <c r="F378" s="25">
        <v>20</v>
      </c>
      <c r="G378" s="25">
        <v>0</v>
      </c>
      <c r="H378" s="25"/>
      <c r="I378" s="95" t="s">
        <v>655</v>
      </c>
      <c r="J378" s="95">
        <v>10</v>
      </c>
      <c r="K378" s="95">
        <v>0</v>
      </c>
      <c r="M378" s="74" t="s">
        <v>6532</v>
      </c>
      <c r="N378" s="74">
        <v>10</v>
      </c>
      <c r="O378" s="74">
        <v>0</v>
      </c>
      <c r="Q378" s="92" t="s">
        <v>6154</v>
      </c>
      <c r="R378" s="92">
        <v>10</v>
      </c>
      <c r="S378" s="92">
        <v>0</v>
      </c>
      <c r="U378" s="92" t="s">
        <v>190</v>
      </c>
      <c r="V378" s="92">
        <v>10</v>
      </c>
      <c r="W378" s="92">
        <v>0</v>
      </c>
      <c r="Y378" s="90" t="s">
        <v>1217</v>
      </c>
      <c r="Z378" s="90">
        <v>10</v>
      </c>
      <c r="AA378" s="90">
        <v>0</v>
      </c>
    </row>
    <row r="379" spans="1:27">
      <c r="A379" s="24" t="s">
        <v>5754</v>
      </c>
      <c r="B379" s="25">
        <v>0</v>
      </c>
      <c r="C379" s="25">
        <v>0</v>
      </c>
      <c r="D379" s="25"/>
      <c r="E379" s="25" t="s">
        <v>2471</v>
      </c>
      <c r="F379" s="25">
        <v>10</v>
      </c>
      <c r="G379" s="25">
        <v>0</v>
      </c>
      <c r="H379" s="25"/>
      <c r="I379" s="95" t="s">
        <v>1618</v>
      </c>
      <c r="J379" s="95">
        <v>10</v>
      </c>
      <c r="K379" s="95">
        <v>1</v>
      </c>
      <c r="M379" s="74" t="s">
        <v>6426</v>
      </c>
      <c r="N379" s="74">
        <v>10</v>
      </c>
      <c r="O379" s="74">
        <v>0</v>
      </c>
      <c r="Q379" s="92" t="s">
        <v>808</v>
      </c>
      <c r="R379" s="92">
        <v>10</v>
      </c>
      <c r="S379" s="92">
        <v>0</v>
      </c>
      <c r="U379" s="92" t="s">
        <v>5628</v>
      </c>
      <c r="V379" s="92">
        <v>10</v>
      </c>
      <c r="W379" s="92">
        <v>0</v>
      </c>
      <c r="Y379" s="90" t="s">
        <v>79</v>
      </c>
      <c r="Z379" s="90">
        <v>10</v>
      </c>
      <c r="AA379" s="90">
        <v>0</v>
      </c>
    </row>
    <row r="380" spans="1:27">
      <c r="A380" s="24" t="s">
        <v>5085</v>
      </c>
      <c r="B380" s="25">
        <v>10</v>
      </c>
      <c r="C380" s="25">
        <v>0</v>
      </c>
      <c r="D380" s="25"/>
      <c r="E380" s="25" t="s">
        <v>1035</v>
      </c>
      <c r="F380" s="25">
        <v>0</v>
      </c>
      <c r="G380" s="25">
        <v>0</v>
      </c>
      <c r="H380" s="25"/>
      <c r="I380" s="95" t="s">
        <v>6532</v>
      </c>
      <c r="J380" s="95">
        <v>10</v>
      </c>
      <c r="K380" s="95">
        <v>0</v>
      </c>
      <c r="M380" s="74" t="s">
        <v>2371</v>
      </c>
      <c r="N380" s="74">
        <v>10</v>
      </c>
      <c r="O380" s="74">
        <v>0</v>
      </c>
      <c r="Q380" s="92" t="s">
        <v>6584</v>
      </c>
      <c r="R380" s="92">
        <v>10</v>
      </c>
      <c r="S380" s="92">
        <v>0</v>
      </c>
      <c r="U380" s="92" t="s">
        <v>3218</v>
      </c>
      <c r="V380" s="92">
        <v>10</v>
      </c>
      <c r="W380" s="92">
        <v>0</v>
      </c>
      <c r="Y380" s="90" t="s">
        <v>2927</v>
      </c>
      <c r="Z380" s="90">
        <v>10</v>
      </c>
      <c r="AA380" s="90">
        <v>0</v>
      </c>
    </row>
    <row r="381" spans="1:27">
      <c r="A381" s="24" t="s">
        <v>559</v>
      </c>
      <c r="B381" s="25">
        <v>20</v>
      </c>
      <c r="C381" s="25">
        <v>0</v>
      </c>
      <c r="D381" s="25"/>
      <c r="E381" s="25" t="s">
        <v>2899</v>
      </c>
      <c r="F381" s="25">
        <v>10</v>
      </c>
      <c r="G381" s="25">
        <v>0</v>
      </c>
      <c r="H381" s="25"/>
      <c r="I381" s="95" t="s">
        <v>6426</v>
      </c>
      <c r="J381" s="95">
        <v>10</v>
      </c>
      <c r="K381" s="95">
        <v>0</v>
      </c>
      <c r="M381" s="74" t="s">
        <v>5888</v>
      </c>
      <c r="N381" s="74">
        <v>10</v>
      </c>
      <c r="O381" s="74">
        <v>0</v>
      </c>
      <c r="Q381" s="92" t="s">
        <v>5085</v>
      </c>
      <c r="R381" s="92">
        <v>10</v>
      </c>
      <c r="S381" s="92">
        <v>0</v>
      </c>
      <c r="U381" s="92" t="s">
        <v>2940</v>
      </c>
      <c r="V381" s="92">
        <v>10</v>
      </c>
      <c r="W381" s="92">
        <v>0</v>
      </c>
      <c r="Y381" s="90" t="s">
        <v>4148</v>
      </c>
      <c r="Z381" s="90">
        <v>10</v>
      </c>
      <c r="AA381" s="90">
        <v>0</v>
      </c>
    </row>
    <row r="382" spans="1:27">
      <c r="A382" s="24" t="s">
        <v>2973</v>
      </c>
      <c r="B382" s="25">
        <v>30</v>
      </c>
      <c r="C382" s="25">
        <v>0</v>
      </c>
      <c r="D382" s="25"/>
      <c r="E382" s="25" t="s">
        <v>1524</v>
      </c>
      <c r="F382" s="25">
        <v>0</v>
      </c>
      <c r="G382" s="25">
        <v>0</v>
      </c>
      <c r="H382" s="25"/>
      <c r="I382" s="95" t="s">
        <v>2371</v>
      </c>
      <c r="J382" s="95">
        <v>10</v>
      </c>
      <c r="K382" s="95">
        <v>0</v>
      </c>
      <c r="M382" s="74" t="s">
        <v>5965</v>
      </c>
      <c r="N382" s="74">
        <v>10</v>
      </c>
      <c r="O382" s="74">
        <v>0</v>
      </c>
      <c r="Q382" s="92" t="s">
        <v>2613</v>
      </c>
      <c r="R382" s="92">
        <v>10</v>
      </c>
      <c r="S382" s="92">
        <v>0</v>
      </c>
      <c r="U382" s="92" t="s">
        <v>3926</v>
      </c>
      <c r="V382" s="92">
        <v>10</v>
      </c>
      <c r="W382" s="92">
        <v>0</v>
      </c>
      <c r="Y382" s="90" t="s">
        <v>2654</v>
      </c>
      <c r="Z382" s="90">
        <v>10</v>
      </c>
      <c r="AA382" s="90">
        <v>0</v>
      </c>
    </row>
    <row r="383" spans="1:27">
      <c r="A383" s="24" t="s">
        <v>2613</v>
      </c>
      <c r="B383" s="25">
        <v>10</v>
      </c>
      <c r="C383" s="25">
        <v>0</v>
      </c>
      <c r="D383" s="25"/>
      <c r="E383" s="25" t="s">
        <v>367</v>
      </c>
      <c r="F383" s="25">
        <v>10</v>
      </c>
      <c r="G383" s="25">
        <v>0</v>
      </c>
      <c r="H383" s="25"/>
      <c r="I383" s="95" t="s">
        <v>5888</v>
      </c>
      <c r="J383" s="95">
        <v>10</v>
      </c>
      <c r="K383" s="95">
        <v>0</v>
      </c>
      <c r="M383" s="74" t="s">
        <v>5093</v>
      </c>
      <c r="N383" s="74">
        <v>10</v>
      </c>
      <c r="O383" s="74">
        <v>0</v>
      </c>
      <c r="Q383" s="92" t="s">
        <v>3644</v>
      </c>
      <c r="R383" s="92">
        <v>10</v>
      </c>
      <c r="S383" s="92">
        <v>0</v>
      </c>
      <c r="U383" s="92" t="s">
        <v>609</v>
      </c>
      <c r="V383" s="92">
        <v>10</v>
      </c>
      <c r="W383" s="92">
        <v>0</v>
      </c>
      <c r="Y383" s="90" t="s">
        <v>3966</v>
      </c>
      <c r="Z383" s="90">
        <v>10</v>
      </c>
      <c r="AA383" s="90">
        <v>0</v>
      </c>
    </row>
    <row r="384" spans="1:27">
      <c r="A384" s="24" t="s">
        <v>2852</v>
      </c>
      <c r="B384" s="25">
        <v>0</v>
      </c>
      <c r="C384" s="25">
        <v>1</v>
      </c>
      <c r="D384" s="25"/>
      <c r="E384" s="25" t="s">
        <v>222</v>
      </c>
      <c r="F384" s="25">
        <v>10</v>
      </c>
      <c r="G384" s="25">
        <v>0</v>
      </c>
      <c r="H384" s="25"/>
      <c r="I384" s="95" t="s">
        <v>5965</v>
      </c>
      <c r="J384" s="95">
        <v>10</v>
      </c>
      <c r="K384" s="95">
        <v>0</v>
      </c>
      <c r="M384" s="74" t="s">
        <v>1084</v>
      </c>
      <c r="N384" s="74">
        <v>10</v>
      </c>
      <c r="O384" s="74">
        <v>1</v>
      </c>
      <c r="Q384" s="92" t="s">
        <v>190</v>
      </c>
      <c r="R384" s="92">
        <v>10</v>
      </c>
      <c r="S384" s="92">
        <v>0</v>
      </c>
      <c r="U384" s="92" t="s">
        <v>1687</v>
      </c>
      <c r="V384" s="92">
        <v>10</v>
      </c>
      <c r="W384" s="92">
        <v>0</v>
      </c>
      <c r="Y384" s="90" t="s">
        <v>2578</v>
      </c>
      <c r="Z384" s="90">
        <v>10</v>
      </c>
      <c r="AA384" s="90">
        <v>0</v>
      </c>
    </row>
    <row r="385" spans="1:27">
      <c r="A385" s="24" t="s">
        <v>3888</v>
      </c>
      <c r="B385" s="25">
        <v>0</v>
      </c>
      <c r="C385" s="25">
        <v>1</v>
      </c>
      <c r="D385" s="25"/>
      <c r="E385" s="25" t="s">
        <v>2533</v>
      </c>
      <c r="F385" s="25">
        <v>10</v>
      </c>
      <c r="G385" s="25">
        <v>0</v>
      </c>
      <c r="H385" s="25"/>
      <c r="I385" s="95" t="s">
        <v>5093</v>
      </c>
      <c r="J385" s="95">
        <v>10</v>
      </c>
      <c r="K385" s="95">
        <v>0</v>
      </c>
      <c r="M385" s="74" t="s">
        <v>5077</v>
      </c>
      <c r="N385" s="74">
        <v>10</v>
      </c>
      <c r="O385" s="74">
        <v>0</v>
      </c>
      <c r="Q385" s="92" t="s">
        <v>5628</v>
      </c>
      <c r="R385" s="92">
        <v>10</v>
      </c>
      <c r="S385" s="92">
        <v>0</v>
      </c>
      <c r="U385" s="92" t="s">
        <v>1091</v>
      </c>
      <c r="V385" s="92">
        <v>10</v>
      </c>
      <c r="W385" s="92">
        <v>0</v>
      </c>
      <c r="Y385" s="90" t="s">
        <v>4101</v>
      </c>
      <c r="Z385" s="90">
        <v>10</v>
      </c>
      <c r="AA385" s="90">
        <v>0</v>
      </c>
    </row>
    <row r="386" spans="1:27">
      <c r="A386" s="24" t="s">
        <v>3644</v>
      </c>
      <c r="B386" s="25">
        <v>10</v>
      </c>
      <c r="C386" s="25">
        <v>0</v>
      </c>
      <c r="D386" s="25"/>
      <c r="E386" s="25" t="s">
        <v>1545</v>
      </c>
      <c r="F386" s="25">
        <v>0</v>
      </c>
      <c r="G386" s="25">
        <v>0</v>
      </c>
      <c r="H386" s="25"/>
      <c r="I386" s="95" t="s">
        <v>1084</v>
      </c>
      <c r="J386" s="95">
        <v>10</v>
      </c>
      <c r="K386" s="95">
        <v>1</v>
      </c>
      <c r="M386" s="74" t="s">
        <v>1726</v>
      </c>
      <c r="N386" s="74">
        <v>10</v>
      </c>
      <c r="O386" s="74">
        <v>0</v>
      </c>
      <c r="Q386" s="92" t="s">
        <v>3218</v>
      </c>
      <c r="R386" s="92">
        <v>10</v>
      </c>
      <c r="S386" s="92">
        <v>0</v>
      </c>
      <c r="U386" s="92" t="s">
        <v>1777</v>
      </c>
      <c r="V386" s="92">
        <v>10</v>
      </c>
      <c r="W386" s="92">
        <v>0</v>
      </c>
      <c r="Y386" s="90" t="s">
        <v>4005</v>
      </c>
      <c r="Z386" s="90">
        <v>10</v>
      </c>
      <c r="AA386" s="90">
        <v>0</v>
      </c>
    </row>
    <row r="387" spans="1:27">
      <c r="A387" s="24" t="s">
        <v>3668</v>
      </c>
      <c r="B387" s="25">
        <v>30</v>
      </c>
      <c r="C387" s="25">
        <v>0</v>
      </c>
      <c r="D387" s="25"/>
      <c r="E387" s="25" t="s">
        <v>217</v>
      </c>
      <c r="F387" s="25">
        <v>0</v>
      </c>
      <c r="G387" s="25">
        <v>0</v>
      </c>
      <c r="H387" s="25"/>
      <c r="I387" s="95" t="s">
        <v>5077</v>
      </c>
      <c r="J387" s="95">
        <v>10</v>
      </c>
      <c r="K387" s="95">
        <v>0</v>
      </c>
      <c r="M387" s="74" t="s">
        <v>6154</v>
      </c>
      <c r="N387" s="74">
        <v>10</v>
      </c>
      <c r="O387" s="74">
        <v>0</v>
      </c>
      <c r="Q387" s="92" t="s">
        <v>2940</v>
      </c>
      <c r="R387" s="92">
        <v>10</v>
      </c>
      <c r="S387" s="92">
        <v>0</v>
      </c>
      <c r="U387" s="92" t="s">
        <v>5973</v>
      </c>
      <c r="V387" s="92">
        <v>10</v>
      </c>
      <c r="W387" s="92">
        <v>0</v>
      </c>
      <c r="Y387" s="90" t="s">
        <v>3997</v>
      </c>
      <c r="Z387" s="90">
        <v>10</v>
      </c>
      <c r="AA387" s="90">
        <v>0</v>
      </c>
    </row>
    <row r="388" spans="1:27">
      <c r="A388" s="24" t="s">
        <v>3679</v>
      </c>
      <c r="B388" s="25">
        <v>30</v>
      </c>
      <c r="C388" s="25">
        <v>0</v>
      </c>
      <c r="D388" s="25"/>
      <c r="E388" s="25" t="s">
        <v>2766</v>
      </c>
      <c r="F388" s="25">
        <v>10</v>
      </c>
      <c r="G388" s="25">
        <v>0</v>
      </c>
      <c r="H388" s="25"/>
      <c r="I388" s="95" t="s">
        <v>1726</v>
      </c>
      <c r="J388" s="95">
        <v>10</v>
      </c>
      <c r="K388" s="95">
        <v>0</v>
      </c>
      <c r="M388" s="74" t="s">
        <v>808</v>
      </c>
      <c r="N388" s="74">
        <v>10</v>
      </c>
      <c r="O388" s="74">
        <v>0</v>
      </c>
      <c r="Q388" s="92" t="s">
        <v>3926</v>
      </c>
      <c r="R388" s="92">
        <v>10</v>
      </c>
      <c r="S388" s="92">
        <v>0</v>
      </c>
      <c r="U388" s="92" t="s">
        <v>6039</v>
      </c>
      <c r="V388" s="92">
        <v>10</v>
      </c>
      <c r="W388" s="92">
        <v>0</v>
      </c>
      <c r="Y388" s="90" t="s">
        <v>4109</v>
      </c>
      <c r="Z388" s="90">
        <v>10</v>
      </c>
      <c r="AA388" s="90">
        <v>0</v>
      </c>
    </row>
    <row r="389" spans="1:27">
      <c r="A389" s="24" t="s">
        <v>3353</v>
      </c>
      <c r="B389" s="25">
        <v>0</v>
      </c>
      <c r="C389" s="25">
        <v>1</v>
      </c>
      <c r="D389" s="25"/>
      <c r="E389" s="25" t="s">
        <v>4116</v>
      </c>
      <c r="F389" s="25">
        <v>10</v>
      </c>
      <c r="G389" s="25">
        <v>0</v>
      </c>
      <c r="H389" s="25"/>
      <c r="I389" s="95" t="s">
        <v>6154</v>
      </c>
      <c r="J389" s="95">
        <v>10</v>
      </c>
      <c r="K389" s="95">
        <v>0</v>
      </c>
      <c r="M389" s="74" t="s">
        <v>5085</v>
      </c>
      <c r="N389" s="74">
        <v>10</v>
      </c>
      <c r="O389" s="74">
        <v>0</v>
      </c>
      <c r="Q389" s="92" t="s">
        <v>609</v>
      </c>
      <c r="R389" s="92">
        <v>10</v>
      </c>
      <c r="S389" s="92">
        <v>0</v>
      </c>
      <c r="U389" s="92" t="s">
        <v>6097</v>
      </c>
      <c r="V389" s="92">
        <v>10</v>
      </c>
      <c r="W389" s="92">
        <v>0</v>
      </c>
      <c r="Y389" s="90" t="s">
        <v>3946</v>
      </c>
      <c r="Z389" s="90">
        <v>10</v>
      </c>
      <c r="AA389" s="90">
        <v>0</v>
      </c>
    </row>
    <row r="390" spans="1:27">
      <c r="A390" s="24" t="s">
        <v>5284</v>
      </c>
      <c r="B390" s="25">
        <v>0</v>
      </c>
      <c r="C390" s="25">
        <v>1</v>
      </c>
      <c r="D390" s="25"/>
      <c r="E390" s="25" t="s">
        <v>2411</v>
      </c>
      <c r="F390" s="25">
        <v>20</v>
      </c>
      <c r="G390" s="25">
        <v>0</v>
      </c>
      <c r="H390" s="25"/>
      <c r="I390" s="95" t="s">
        <v>808</v>
      </c>
      <c r="J390" s="95">
        <v>10</v>
      </c>
      <c r="K390" s="95">
        <v>0</v>
      </c>
      <c r="M390" s="74" t="s">
        <v>2613</v>
      </c>
      <c r="N390" s="74">
        <v>10</v>
      </c>
      <c r="O390" s="74">
        <v>0</v>
      </c>
      <c r="Q390" s="92" t="s">
        <v>1687</v>
      </c>
      <c r="R390" s="92">
        <v>10</v>
      </c>
      <c r="S390" s="92">
        <v>0</v>
      </c>
      <c r="U390" s="92" t="s">
        <v>2829</v>
      </c>
      <c r="V390" s="92">
        <v>10</v>
      </c>
      <c r="W390" s="92">
        <v>1</v>
      </c>
      <c r="Y390" s="90" t="s">
        <v>582</v>
      </c>
      <c r="Z390" s="90">
        <v>10</v>
      </c>
      <c r="AA390" s="90">
        <v>0</v>
      </c>
    </row>
    <row r="391" spans="1:27">
      <c r="A391" s="24" t="s">
        <v>879</v>
      </c>
      <c r="B391" s="25">
        <v>0</v>
      </c>
      <c r="C391" s="25">
        <v>0</v>
      </c>
      <c r="D391" s="25"/>
      <c r="E391" s="25" t="s">
        <v>3009</v>
      </c>
      <c r="F391" s="25">
        <v>10</v>
      </c>
      <c r="G391" s="25">
        <v>0</v>
      </c>
      <c r="H391" s="25"/>
      <c r="I391" s="95" t="s">
        <v>5085</v>
      </c>
      <c r="J391" s="95">
        <v>10</v>
      </c>
      <c r="K391" s="95">
        <v>0</v>
      </c>
      <c r="M391" s="74" t="s">
        <v>3644</v>
      </c>
      <c r="N391" s="74">
        <v>10</v>
      </c>
      <c r="O391" s="74">
        <v>0</v>
      </c>
      <c r="Q391" s="92" t="s">
        <v>1091</v>
      </c>
      <c r="R391" s="92">
        <v>10</v>
      </c>
      <c r="S391" s="92">
        <v>0</v>
      </c>
      <c r="U391" s="92" t="s">
        <v>2084</v>
      </c>
      <c r="V391" s="92">
        <v>10</v>
      </c>
      <c r="W391" s="92">
        <v>2</v>
      </c>
      <c r="Y391" s="90" t="s">
        <v>2726</v>
      </c>
      <c r="Z391" s="90">
        <v>10</v>
      </c>
      <c r="AA391" s="90">
        <v>0</v>
      </c>
    </row>
    <row r="392" spans="1:27">
      <c r="A392" s="24" t="s">
        <v>874</v>
      </c>
      <c r="B392" s="25">
        <v>0</v>
      </c>
      <c r="C392" s="25">
        <v>0</v>
      </c>
      <c r="D392" s="25"/>
      <c r="E392" s="25" t="s">
        <v>4181</v>
      </c>
      <c r="F392" s="25">
        <v>-10</v>
      </c>
      <c r="G392" s="25">
        <v>0</v>
      </c>
      <c r="H392" s="25"/>
      <c r="I392" s="95" t="s">
        <v>2613</v>
      </c>
      <c r="J392" s="95">
        <v>10</v>
      </c>
      <c r="K392" s="95">
        <v>0</v>
      </c>
      <c r="M392" s="74" t="s">
        <v>190</v>
      </c>
      <c r="N392" s="74">
        <v>10</v>
      </c>
      <c r="O392" s="74">
        <v>0</v>
      </c>
      <c r="Q392" s="92" t="s">
        <v>1777</v>
      </c>
      <c r="R392" s="92">
        <v>10</v>
      </c>
      <c r="S392" s="92">
        <v>0</v>
      </c>
      <c r="U392" s="92" t="s">
        <v>3362</v>
      </c>
      <c r="V392" s="92">
        <v>10</v>
      </c>
      <c r="W392" s="92">
        <v>0</v>
      </c>
      <c r="Y392" s="90" t="s">
        <v>4010</v>
      </c>
      <c r="Z392" s="90">
        <v>10</v>
      </c>
      <c r="AA392" s="90">
        <v>0</v>
      </c>
    </row>
    <row r="393" spans="1:27">
      <c r="A393" s="24" t="s">
        <v>190</v>
      </c>
      <c r="B393" s="25">
        <v>10</v>
      </c>
      <c r="C393" s="25">
        <v>0</v>
      </c>
      <c r="D393" s="25"/>
      <c r="E393" s="25" t="s">
        <v>3933</v>
      </c>
      <c r="F393" s="25">
        <v>10</v>
      </c>
      <c r="G393" s="25">
        <v>0</v>
      </c>
      <c r="H393" s="25"/>
      <c r="I393" s="95" t="s">
        <v>3644</v>
      </c>
      <c r="J393" s="95">
        <v>10</v>
      </c>
      <c r="K393" s="95">
        <v>0</v>
      </c>
      <c r="M393" s="74" t="s">
        <v>5628</v>
      </c>
      <c r="N393" s="74">
        <v>10</v>
      </c>
      <c r="O393" s="74">
        <v>0</v>
      </c>
      <c r="Q393" s="92" t="s">
        <v>5973</v>
      </c>
      <c r="R393" s="92">
        <v>10</v>
      </c>
      <c r="S393" s="92">
        <v>0</v>
      </c>
      <c r="U393" s="92" t="s">
        <v>5490</v>
      </c>
      <c r="V393" s="92">
        <v>10</v>
      </c>
      <c r="W393" s="92">
        <v>0</v>
      </c>
      <c r="Y393" s="90" t="s">
        <v>1107</v>
      </c>
      <c r="Z393" s="90">
        <v>10</v>
      </c>
      <c r="AA393" s="90">
        <v>0</v>
      </c>
    </row>
    <row r="394" spans="1:27">
      <c r="A394" s="24" t="s">
        <v>5628</v>
      </c>
      <c r="B394" s="25">
        <v>10</v>
      </c>
      <c r="C394" s="25">
        <v>0</v>
      </c>
      <c r="D394" s="25"/>
      <c r="E394" s="25" t="s">
        <v>2649</v>
      </c>
      <c r="F394" s="25">
        <v>0</v>
      </c>
      <c r="G394" s="25">
        <v>0</v>
      </c>
      <c r="H394" s="25"/>
      <c r="I394" s="95" t="s">
        <v>190</v>
      </c>
      <c r="J394" s="95">
        <v>10</v>
      </c>
      <c r="K394" s="95">
        <v>0</v>
      </c>
      <c r="M394" s="74" t="s">
        <v>3218</v>
      </c>
      <c r="N394" s="74">
        <v>10</v>
      </c>
      <c r="O394" s="74">
        <v>0</v>
      </c>
      <c r="Q394" s="92" t="s">
        <v>6039</v>
      </c>
      <c r="R394" s="92">
        <v>10</v>
      </c>
      <c r="S394" s="92">
        <v>0</v>
      </c>
      <c r="U394" s="92" t="s">
        <v>5950</v>
      </c>
      <c r="V394" s="92">
        <v>10</v>
      </c>
      <c r="W394" s="92">
        <v>0</v>
      </c>
      <c r="Y394" s="90" t="s">
        <v>5590</v>
      </c>
      <c r="Z394" s="90">
        <v>10</v>
      </c>
      <c r="AA394" s="90">
        <v>0</v>
      </c>
    </row>
    <row r="395" spans="1:27">
      <c r="A395" s="24" t="s">
        <v>3218</v>
      </c>
      <c r="B395" s="25">
        <v>10</v>
      </c>
      <c r="C395" s="25">
        <v>0</v>
      </c>
      <c r="D395" s="25"/>
      <c r="E395" s="25" t="s">
        <v>2916</v>
      </c>
      <c r="F395" s="25">
        <v>20</v>
      </c>
      <c r="G395" s="25">
        <v>0</v>
      </c>
      <c r="H395" s="25"/>
      <c r="I395" s="95" t="s">
        <v>5628</v>
      </c>
      <c r="J395" s="95">
        <v>10</v>
      </c>
      <c r="K395" s="95">
        <v>0</v>
      </c>
      <c r="M395" s="74" t="s">
        <v>2940</v>
      </c>
      <c r="N395" s="74">
        <v>10</v>
      </c>
      <c r="O395" s="74">
        <v>0</v>
      </c>
      <c r="Q395" s="92" t="s">
        <v>6433</v>
      </c>
      <c r="R395" s="92">
        <v>10</v>
      </c>
      <c r="S395" s="92">
        <v>0</v>
      </c>
      <c r="U395" s="92" t="s">
        <v>6450</v>
      </c>
      <c r="V395" s="92">
        <v>10</v>
      </c>
      <c r="W395" s="92">
        <v>0</v>
      </c>
      <c r="Y395" s="90" t="s">
        <v>3612</v>
      </c>
      <c r="Z395" s="90">
        <v>10</v>
      </c>
      <c r="AA395" s="90">
        <v>0</v>
      </c>
    </row>
    <row r="396" spans="1:27">
      <c r="A396" s="24" t="s">
        <v>2940</v>
      </c>
      <c r="B396" s="25">
        <v>10</v>
      </c>
      <c r="C396" s="25">
        <v>0</v>
      </c>
      <c r="D396" s="25"/>
      <c r="E396" s="25" t="s">
        <v>940</v>
      </c>
      <c r="F396" s="25">
        <v>40</v>
      </c>
      <c r="G396" s="25">
        <v>0</v>
      </c>
      <c r="H396" s="25"/>
      <c r="I396" s="95" t="s">
        <v>3218</v>
      </c>
      <c r="J396" s="95">
        <v>10</v>
      </c>
      <c r="K396" s="95">
        <v>0</v>
      </c>
      <c r="M396" s="74" t="s">
        <v>3926</v>
      </c>
      <c r="N396" s="74">
        <v>10</v>
      </c>
      <c r="O396" s="74">
        <v>0</v>
      </c>
      <c r="Q396" s="92" t="s">
        <v>6097</v>
      </c>
      <c r="R396" s="92">
        <v>10</v>
      </c>
      <c r="S396" s="92">
        <v>0</v>
      </c>
      <c r="U396" s="92" t="s">
        <v>3425</v>
      </c>
      <c r="V396" s="92">
        <v>10</v>
      </c>
      <c r="W396" s="92">
        <v>0</v>
      </c>
      <c r="Y396" s="90" t="s">
        <v>2637</v>
      </c>
      <c r="Z396" s="90">
        <v>10</v>
      </c>
      <c r="AA396" s="90">
        <v>0</v>
      </c>
    </row>
    <row r="397" spans="1:27">
      <c r="A397" s="24" t="s">
        <v>3926</v>
      </c>
      <c r="B397" s="25">
        <v>10</v>
      </c>
      <c r="C397" s="25">
        <v>0</v>
      </c>
      <c r="D397" s="25"/>
      <c r="E397" s="25" t="s">
        <v>6347</v>
      </c>
      <c r="F397" s="25">
        <v>20</v>
      </c>
      <c r="G397" s="25">
        <v>0</v>
      </c>
      <c r="H397" s="25"/>
      <c r="I397" s="95" t="s">
        <v>2940</v>
      </c>
      <c r="J397" s="95">
        <v>10</v>
      </c>
      <c r="K397" s="95">
        <v>0</v>
      </c>
      <c r="M397" s="74" t="s">
        <v>609</v>
      </c>
      <c r="N397" s="74">
        <v>10</v>
      </c>
      <c r="O397" s="74">
        <v>0</v>
      </c>
      <c r="Q397" s="92" t="s">
        <v>2829</v>
      </c>
      <c r="R397" s="92">
        <v>10</v>
      </c>
      <c r="S397" s="92">
        <v>1</v>
      </c>
      <c r="U397" s="92" t="s">
        <v>5614</v>
      </c>
      <c r="V397" s="92">
        <v>10</v>
      </c>
      <c r="W397" s="92">
        <v>0</v>
      </c>
      <c r="Y397" s="90" t="s">
        <v>211</v>
      </c>
      <c r="Z397" s="90">
        <v>10</v>
      </c>
      <c r="AA397" s="90">
        <v>0</v>
      </c>
    </row>
    <row r="398" spans="1:27">
      <c r="A398" s="24" t="s">
        <v>609</v>
      </c>
      <c r="B398" s="25">
        <v>10</v>
      </c>
      <c r="C398" s="25">
        <v>0</v>
      </c>
      <c r="D398" s="25"/>
      <c r="E398" s="25" t="s">
        <v>6552</v>
      </c>
      <c r="F398" s="25">
        <v>0</v>
      </c>
      <c r="G398" s="25">
        <v>0</v>
      </c>
      <c r="H398" s="25"/>
      <c r="I398" s="95" t="s">
        <v>3926</v>
      </c>
      <c r="J398" s="95">
        <v>10</v>
      </c>
      <c r="K398" s="95">
        <v>0</v>
      </c>
      <c r="M398" s="74" t="s">
        <v>1687</v>
      </c>
      <c r="N398" s="74">
        <v>10</v>
      </c>
      <c r="O398" s="74">
        <v>0</v>
      </c>
      <c r="Q398" s="92" t="s">
        <v>2084</v>
      </c>
      <c r="R398" s="92">
        <v>10</v>
      </c>
      <c r="S398" s="92">
        <v>2</v>
      </c>
      <c r="U398" s="92" t="s">
        <v>1227</v>
      </c>
      <c r="V398" s="92">
        <v>10</v>
      </c>
      <c r="W398" s="92">
        <v>1</v>
      </c>
      <c r="Y398" s="90" t="s">
        <v>5157</v>
      </c>
      <c r="Z398" s="90">
        <v>10</v>
      </c>
      <c r="AA398" s="90">
        <v>0</v>
      </c>
    </row>
    <row r="399" spans="1:27">
      <c r="A399" s="24" t="s">
        <v>1687</v>
      </c>
      <c r="B399" s="25">
        <v>10</v>
      </c>
      <c r="C399" s="25">
        <v>0</v>
      </c>
      <c r="D399" s="25"/>
      <c r="E399" s="25" t="s">
        <v>2681</v>
      </c>
      <c r="F399" s="25">
        <v>30</v>
      </c>
      <c r="G399" s="25">
        <v>0</v>
      </c>
      <c r="H399" s="25"/>
      <c r="I399" s="95" t="s">
        <v>609</v>
      </c>
      <c r="J399" s="95">
        <v>10</v>
      </c>
      <c r="K399" s="95">
        <v>0</v>
      </c>
      <c r="M399" s="74" t="s">
        <v>1091</v>
      </c>
      <c r="N399" s="74">
        <v>10</v>
      </c>
      <c r="O399" s="74">
        <v>0</v>
      </c>
      <c r="Q399" s="92" t="s">
        <v>3362</v>
      </c>
      <c r="R399" s="92">
        <v>10</v>
      </c>
      <c r="S399" s="92">
        <v>0</v>
      </c>
      <c r="U399" s="92" t="s">
        <v>767</v>
      </c>
      <c r="V399" s="92">
        <v>10</v>
      </c>
      <c r="W399" s="92">
        <v>0</v>
      </c>
      <c r="Y399" s="90" t="s">
        <v>1462</v>
      </c>
      <c r="Z399" s="90">
        <v>10</v>
      </c>
      <c r="AA399" s="90">
        <v>0</v>
      </c>
    </row>
    <row r="400" spans="1:27">
      <c r="A400" s="24" t="s">
        <v>2019</v>
      </c>
      <c r="B400" s="25">
        <v>0</v>
      </c>
      <c r="C400" s="25">
        <v>2</v>
      </c>
      <c r="D400" s="25"/>
      <c r="E400" s="25" t="s">
        <v>962</v>
      </c>
      <c r="F400" s="25">
        <v>20</v>
      </c>
      <c r="G400" s="25">
        <v>0</v>
      </c>
      <c r="H400" s="25"/>
      <c r="I400" s="95" t="s">
        <v>1687</v>
      </c>
      <c r="J400" s="95">
        <v>10</v>
      </c>
      <c r="K400" s="95">
        <v>0</v>
      </c>
      <c r="M400" s="74" t="s">
        <v>1777</v>
      </c>
      <c r="N400" s="74">
        <v>10</v>
      </c>
      <c r="O400" s="74">
        <v>0</v>
      </c>
      <c r="Q400" s="92" t="s">
        <v>5490</v>
      </c>
      <c r="R400" s="92">
        <v>10</v>
      </c>
      <c r="S400" s="92">
        <v>0</v>
      </c>
      <c r="U400" s="92" t="s">
        <v>182</v>
      </c>
      <c r="V400" s="92">
        <v>10</v>
      </c>
      <c r="W400" s="92">
        <v>0</v>
      </c>
      <c r="Y400" s="90" t="s">
        <v>2585</v>
      </c>
      <c r="Z400" s="90">
        <v>10</v>
      </c>
      <c r="AA400" s="90">
        <v>0</v>
      </c>
    </row>
    <row r="401" spans="1:27">
      <c r="A401" s="24" t="s">
        <v>1895</v>
      </c>
      <c r="B401" s="25">
        <v>0</v>
      </c>
      <c r="C401" s="25">
        <v>0</v>
      </c>
      <c r="D401" s="25"/>
      <c r="E401" s="25" t="s">
        <v>3651</v>
      </c>
      <c r="F401" s="25">
        <v>10</v>
      </c>
      <c r="G401" s="25">
        <v>0</v>
      </c>
      <c r="H401" s="25"/>
      <c r="I401" s="95" t="s">
        <v>1091</v>
      </c>
      <c r="J401" s="95">
        <v>10</v>
      </c>
      <c r="K401" s="95">
        <v>0</v>
      </c>
      <c r="M401" s="74" t="s">
        <v>5973</v>
      </c>
      <c r="N401" s="74">
        <v>10</v>
      </c>
      <c r="O401" s="74">
        <v>0</v>
      </c>
      <c r="Q401" s="92" t="s">
        <v>5950</v>
      </c>
      <c r="R401" s="92">
        <v>10</v>
      </c>
      <c r="S401" s="92">
        <v>0</v>
      </c>
      <c r="U401" s="92" t="s">
        <v>6046</v>
      </c>
      <c r="V401" s="92">
        <v>10</v>
      </c>
      <c r="W401" s="92">
        <v>0</v>
      </c>
      <c r="Y401" s="90" t="s">
        <v>5556</v>
      </c>
      <c r="Z401" s="90">
        <v>10</v>
      </c>
      <c r="AA401" s="90">
        <v>0</v>
      </c>
    </row>
    <row r="402" spans="1:27">
      <c r="A402" s="24" t="s">
        <v>1091</v>
      </c>
      <c r="B402" s="25">
        <v>10</v>
      </c>
      <c r="C402" s="25">
        <v>0</v>
      </c>
      <c r="D402" s="25"/>
      <c r="E402" s="25" t="s">
        <v>5657</v>
      </c>
      <c r="F402" s="25">
        <v>0</v>
      </c>
      <c r="G402" s="25">
        <v>0</v>
      </c>
      <c r="H402" s="25"/>
      <c r="I402" s="95" t="s">
        <v>1777</v>
      </c>
      <c r="J402" s="95">
        <v>10</v>
      </c>
      <c r="K402" s="95">
        <v>0</v>
      </c>
      <c r="M402" s="74" t="s">
        <v>6960</v>
      </c>
      <c r="N402" s="74">
        <v>10</v>
      </c>
      <c r="O402" s="74">
        <v>0</v>
      </c>
      <c r="Q402" s="92" t="s">
        <v>6450</v>
      </c>
      <c r="R402" s="92">
        <v>10</v>
      </c>
      <c r="S402" s="92">
        <v>0</v>
      </c>
      <c r="U402" s="92" t="s">
        <v>2326</v>
      </c>
      <c r="V402" s="92">
        <v>10</v>
      </c>
      <c r="W402" s="92">
        <v>0</v>
      </c>
      <c r="Y402" s="90" t="s">
        <v>2879</v>
      </c>
      <c r="Z402" s="90">
        <v>10</v>
      </c>
      <c r="AA402" s="90">
        <v>0</v>
      </c>
    </row>
    <row r="403" spans="1:27">
      <c r="A403" s="24" t="s">
        <v>1777</v>
      </c>
      <c r="B403" s="25">
        <v>10</v>
      </c>
      <c r="C403" s="25">
        <v>0</v>
      </c>
      <c r="D403" s="25"/>
      <c r="E403" s="25" t="s">
        <v>2617</v>
      </c>
      <c r="F403" s="25">
        <v>10</v>
      </c>
      <c r="G403" s="25">
        <v>0</v>
      </c>
      <c r="H403" s="25"/>
      <c r="I403" s="95" t="s">
        <v>5973</v>
      </c>
      <c r="J403" s="95">
        <v>10</v>
      </c>
      <c r="K403" s="95">
        <v>0</v>
      </c>
      <c r="M403" s="74" t="s">
        <v>6039</v>
      </c>
      <c r="N403" s="74">
        <v>10</v>
      </c>
      <c r="O403" s="74">
        <v>0</v>
      </c>
      <c r="Q403" s="92" t="s">
        <v>3425</v>
      </c>
      <c r="R403" s="92">
        <v>10</v>
      </c>
      <c r="S403" s="92">
        <v>0</v>
      </c>
      <c r="U403" s="92" t="s">
        <v>3457</v>
      </c>
      <c r="V403" s="92">
        <v>10</v>
      </c>
      <c r="W403" s="92">
        <v>0</v>
      </c>
      <c r="Y403" s="90" t="s">
        <v>5525</v>
      </c>
      <c r="Z403" s="90">
        <v>10</v>
      </c>
      <c r="AA403" s="90">
        <v>0</v>
      </c>
    </row>
    <row r="404" spans="1:27">
      <c r="A404" s="24" t="s">
        <v>3117</v>
      </c>
      <c r="B404" s="25">
        <v>30</v>
      </c>
      <c r="C404" s="25">
        <v>0</v>
      </c>
      <c r="D404" s="25"/>
      <c r="E404" s="25" t="s">
        <v>2905</v>
      </c>
      <c r="F404" s="25">
        <v>10</v>
      </c>
      <c r="G404" s="25">
        <v>0</v>
      </c>
      <c r="H404" s="25"/>
      <c r="I404" s="95" t="s">
        <v>6960</v>
      </c>
      <c r="J404" s="95">
        <v>10</v>
      </c>
      <c r="K404" s="95">
        <v>0</v>
      </c>
      <c r="M404" s="74" t="s">
        <v>7094</v>
      </c>
      <c r="N404" s="74">
        <v>10</v>
      </c>
      <c r="O404" s="74">
        <v>0</v>
      </c>
      <c r="Q404" s="92" t="s">
        <v>5614</v>
      </c>
      <c r="R404" s="92">
        <v>10</v>
      </c>
      <c r="S404" s="92">
        <v>0</v>
      </c>
      <c r="U404" s="92" t="s">
        <v>3600</v>
      </c>
      <c r="V404" s="92">
        <v>10</v>
      </c>
      <c r="W404" s="92">
        <v>0</v>
      </c>
      <c r="Y404" s="90" t="s">
        <v>5531</v>
      </c>
      <c r="Z404" s="90">
        <v>10</v>
      </c>
      <c r="AA404" s="90">
        <v>0</v>
      </c>
    </row>
    <row r="405" spans="1:27">
      <c r="A405" s="24" t="s">
        <v>5115</v>
      </c>
      <c r="B405" s="25">
        <v>0</v>
      </c>
      <c r="C405" s="25">
        <v>0</v>
      </c>
      <c r="D405" s="25"/>
      <c r="E405" s="25" t="s">
        <v>2734</v>
      </c>
      <c r="F405" s="25">
        <v>10</v>
      </c>
      <c r="G405" s="25">
        <v>0</v>
      </c>
      <c r="H405" s="25"/>
      <c r="I405" s="95" t="s">
        <v>6039</v>
      </c>
      <c r="J405" s="95">
        <v>10</v>
      </c>
      <c r="K405" s="95">
        <v>0</v>
      </c>
      <c r="M405" s="74" t="s">
        <v>6097</v>
      </c>
      <c r="N405" s="74">
        <v>10</v>
      </c>
      <c r="O405" s="74">
        <v>0</v>
      </c>
      <c r="Q405" s="92" t="s">
        <v>1227</v>
      </c>
      <c r="R405" s="92">
        <v>10</v>
      </c>
      <c r="S405" s="92">
        <v>1</v>
      </c>
      <c r="U405" s="92" t="s">
        <v>3317</v>
      </c>
      <c r="V405" s="92">
        <v>10</v>
      </c>
      <c r="W405" s="92">
        <v>0</v>
      </c>
      <c r="Y405" s="90" t="s">
        <v>3660</v>
      </c>
      <c r="Z405" s="90">
        <v>10</v>
      </c>
      <c r="AA405" s="90">
        <v>0</v>
      </c>
    </row>
    <row r="406" spans="1:27">
      <c r="A406" s="24" t="s">
        <v>2091</v>
      </c>
      <c r="B406" s="25">
        <v>0</v>
      </c>
      <c r="C406" s="25">
        <v>1</v>
      </c>
      <c r="D406" s="25"/>
      <c r="E406" s="25" t="s">
        <v>6331</v>
      </c>
      <c r="F406" s="25">
        <v>10</v>
      </c>
      <c r="G406" s="25">
        <v>0</v>
      </c>
      <c r="H406" s="25"/>
      <c r="I406" s="95" t="s">
        <v>7094</v>
      </c>
      <c r="J406" s="95">
        <v>10</v>
      </c>
      <c r="K406" s="95">
        <v>0</v>
      </c>
      <c r="M406" s="74" t="s">
        <v>2829</v>
      </c>
      <c r="N406" s="74">
        <v>10</v>
      </c>
      <c r="O406" s="74">
        <v>1</v>
      </c>
      <c r="Q406" s="92" t="s">
        <v>767</v>
      </c>
      <c r="R406" s="92">
        <v>10</v>
      </c>
      <c r="S406" s="92">
        <v>0</v>
      </c>
      <c r="U406" s="92" t="s">
        <v>3713</v>
      </c>
      <c r="V406" s="92">
        <v>10</v>
      </c>
      <c r="W406" s="92">
        <v>0</v>
      </c>
      <c r="Y406" s="90" t="s">
        <v>3585</v>
      </c>
      <c r="Z406" s="90">
        <v>10</v>
      </c>
      <c r="AA406" s="90">
        <v>0</v>
      </c>
    </row>
    <row r="407" spans="1:27">
      <c r="A407" s="24" t="s">
        <v>2011</v>
      </c>
      <c r="B407" s="25">
        <v>0</v>
      </c>
      <c r="C407" s="25">
        <v>1</v>
      </c>
      <c r="D407" s="25"/>
      <c r="E407" s="25" t="s">
        <v>4023</v>
      </c>
      <c r="F407" s="25">
        <v>10</v>
      </c>
      <c r="G407" s="25">
        <v>0</v>
      </c>
      <c r="H407" s="25"/>
      <c r="I407" s="95" t="s">
        <v>6097</v>
      </c>
      <c r="J407" s="95">
        <v>10</v>
      </c>
      <c r="K407" s="95">
        <v>0</v>
      </c>
      <c r="M407" s="74" t="s">
        <v>2084</v>
      </c>
      <c r="N407" s="74">
        <v>10</v>
      </c>
      <c r="O407" s="74">
        <v>2</v>
      </c>
      <c r="Q407" s="92" t="s">
        <v>182</v>
      </c>
      <c r="R407" s="92">
        <v>10</v>
      </c>
      <c r="S407" s="92">
        <v>0</v>
      </c>
      <c r="U407" s="92" t="s">
        <v>6745</v>
      </c>
      <c r="V407" s="92">
        <v>10</v>
      </c>
      <c r="W407" s="92">
        <v>0</v>
      </c>
      <c r="Y407" s="90" t="s">
        <v>685</v>
      </c>
      <c r="Z407" s="90">
        <v>10</v>
      </c>
      <c r="AA407" s="90">
        <v>0</v>
      </c>
    </row>
    <row r="408" spans="1:27">
      <c r="A408" s="24" t="s">
        <v>2829</v>
      </c>
      <c r="B408" s="25">
        <v>10</v>
      </c>
      <c r="C408" s="25">
        <v>1</v>
      </c>
      <c r="D408" s="25"/>
      <c r="E408" s="25" t="s">
        <v>4032</v>
      </c>
      <c r="F408" s="25">
        <v>10</v>
      </c>
      <c r="G408" s="25">
        <v>0</v>
      </c>
      <c r="H408" s="25"/>
      <c r="I408" s="95" t="s">
        <v>2829</v>
      </c>
      <c r="J408" s="95">
        <v>10</v>
      </c>
      <c r="K408" s="95">
        <v>1</v>
      </c>
      <c r="M408" s="74" t="s">
        <v>7065</v>
      </c>
      <c r="N408" s="74">
        <v>10</v>
      </c>
      <c r="O408" s="74">
        <v>0</v>
      </c>
      <c r="Q408" s="92" t="s">
        <v>6046</v>
      </c>
      <c r="R408" s="92">
        <v>10</v>
      </c>
      <c r="S408" s="92">
        <v>0</v>
      </c>
      <c r="U408" s="92" t="s">
        <v>1471</v>
      </c>
      <c r="V408" s="92">
        <v>10</v>
      </c>
      <c r="W408" s="92">
        <v>2</v>
      </c>
      <c r="Y408" s="90" t="s">
        <v>696</v>
      </c>
      <c r="Z408" s="90">
        <v>10</v>
      </c>
      <c r="AA408" s="90">
        <v>0</v>
      </c>
    </row>
    <row r="409" spans="1:27">
      <c r="A409" s="24" t="s">
        <v>2661</v>
      </c>
      <c r="B409" s="25">
        <v>0</v>
      </c>
      <c r="C409" s="25">
        <v>0</v>
      </c>
      <c r="D409" s="25"/>
      <c r="E409" s="25" t="s">
        <v>3018</v>
      </c>
      <c r="F409" s="25">
        <v>10</v>
      </c>
      <c r="G409" s="25">
        <v>0</v>
      </c>
      <c r="H409" s="25"/>
      <c r="I409" s="95" t="s">
        <v>2084</v>
      </c>
      <c r="J409" s="95">
        <v>10</v>
      </c>
      <c r="K409" s="95">
        <v>2</v>
      </c>
      <c r="M409" s="74" t="s">
        <v>3362</v>
      </c>
      <c r="N409" s="74">
        <v>10</v>
      </c>
      <c r="O409" s="74">
        <v>0</v>
      </c>
      <c r="Q409" s="92" t="s">
        <v>2326</v>
      </c>
      <c r="R409" s="92">
        <v>10</v>
      </c>
      <c r="S409" s="92">
        <v>0</v>
      </c>
      <c r="U409" s="92" t="s">
        <v>1813</v>
      </c>
      <c r="V409" s="92">
        <v>10</v>
      </c>
      <c r="W409" s="92">
        <v>0</v>
      </c>
      <c r="Y409" s="90" t="s">
        <v>2992</v>
      </c>
      <c r="Z409" s="90">
        <v>10</v>
      </c>
      <c r="AA409" s="90">
        <v>0</v>
      </c>
    </row>
    <row r="410" spans="1:27">
      <c r="A410" s="24" t="s">
        <v>2084</v>
      </c>
      <c r="B410" s="25">
        <v>10</v>
      </c>
      <c r="C410" s="25">
        <v>2</v>
      </c>
      <c r="D410" s="25"/>
      <c r="E410" s="25" t="s">
        <v>4196</v>
      </c>
      <c r="F410" s="25">
        <v>0</v>
      </c>
      <c r="G410" s="25">
        <v>0</v>
      </c>
      <c r="H410" s="25"/>
      <c r="I410" s="95" t="s">
        <v>7065</v>
      </c>
      <c r="J410" s="95">
        <v>10</v>
      </c>
      <c r="K410" s="95">
        <v>0</v>
      </c>
      <c r="M410" s="74" t="s">
        <v>5490</v>
      </c>
      <c r="N410" s="74">
        <v>10</v>
      </c>
      <c r="O410" s="74">
        <v>0</v>
      </c>
      <c r="Q410" s="92" t="s">
        <v>3457</v>
      </c>
      <c r="R410" s="92">
        <v>10</v>
      </c>
      <c r="S410" s="92">
        <v>0</v>
      </c>
      <c r="U410" s="92" t="s">
        <v>3337</v>
      </c>
      <c r="V410" s="92">
        <v>10</v>
      </c>
      <c r="W410" s="92">
        <v>0</v>
      </c>
      <c r="Y410" s="90" t="s">
        <v>458</v>
      </c>
      <c r="Z410" s="90">
        <v>10</v>
      </c>
      <c r="AA410" s="90">
        <v>0</v>
      </c>
    </row>
    <row r="411" spans="1:27">
      <c r="A411" s="24" t="s">
        <v>86</v>
      </c>
      <c r="B411" s="25">
        <v>0</v>
      </c>
      <c r="C411" s="25">
        <v>0</v>
      </c>
      <c r="D411" s="25"/>
      <c r="E411" s="25" t="s">
        <v>4121</v>
      </c>
      <c r="F411" s="25">
        <v>20</v>
      </c>
      <c r="G411" s="25">
        <v>0</v>
      </c>
      <c r="H411" s="25"/>
      <c r="I411" s="95" t="s">
        <v>3362</v>
      </c>
      <c r="J411" s="95">
        <v>10</v>
      </c>
      <c r="K411" s="95">
        <v>0</v>
      </c>
      <c r="M411" s="74" t="s">
        <v>5950</v>
      </c>
      <c r="N411" s="74">
        <v>10</v>
      </c>
      <c r="O411" s="74">
        <v>0</v>
      </c>
      <c r="Q411" s="92" t="s">
        <v>3600</v>
      </c>
      <c r="R411" s="92">
        <v>10</v>
      </c>
      <c r="S411" s="92">
        <v>0</v>
      </c>
      <c r="U411" s="92" t="s">
        <v>2981</v>
      </c>
      <c r="V411" s="92">
        <v>10</v>
      </c>
      <c r="W411" s="92">
        <v>0</v>
      </c>
      <c r="Y411" s="90" t="s">
        <v>464</v>
      </c>
      <c r="Z411" s="90">
        <v>10</v>
      </c>
      <c r="AA411" s="90">
        <v>0</v>
      </c>
    </row>
    <row r="412" spans="1:27">
      <c r="A412" s="24" t="s">
        <v>3362</v>
      </c>
      <c r="B412" s="25">
        <v>10</v>
      </c>
      <c r="C412" s="25">
        <v>0</v>
      </c>
      <c r="D412" s="25"/>
      <c r="E412" s="25" t="s">
        <v>745</v>
      </c>
      <c r="F412" s="25">
        <v>30</v>
      </c>
      <c r="G412" s="25">
        <v>0</v>
      </c>
      <c r="H412" s="25"/>
      <c r="I412" s="95" t="s">
        <v>7427</v>
      </c>
      <c r="J412" s="95">
        <v>10</v>
      </c>
      <c r="K412" s="95">
        <v>0</v>
      </c>
      <c r="M412" s="74" t="s">
        <v>7071</v>
      </c>
      <c r="N412" s="74">
        <v>10</v>
      </c>
      <c r="O412" s="74">
        <v>0</v>
      </c>
      <c r="Q412" s="92" t="s">
        <v>3317</v>
      </c>
      <c r="R412" s="92">
        <v>10</v>
      </c>
      <c r="S412" s="92">
        <v>0</v>
      </c>
      <c r="U412" s="92" t="s">
        <v>6734</v>
      </c>
      <c r="V412" s="92">
        <v>10</v>
      </c>
      <c r="W412" s="92">
        <v>0</v>
      </c>
      <c r="Y412" s="90" t="s">
        <v>3202</v>
      </c>
      <c r="Z412" s="90">
        <v>10</v>
      </c>
      <c r="AA412" s="90">
        <v>0</v>
      </c>
    </row>
    <row r="413" spans="1:27">
      <c r="A413" s="24" t="s">
        <v>2281</v>
      </c>
      <c r="B413" s="25">
        <v>20</v>
      </c>
      <c r="C413" s="25">
        <v>0</v>
      </c>
      <c r="D413" s="25"/>
      <c r="E413" s="25" t="s">
        <v>3472</v>
      </c>
      <c r="F413" s="25">
        <v>0</v>
      </c>
      <c r="G413" s="25">
        <v>0</v>
      </c>
      <c r="H413" s="25"/>
      <c r="I413" s="95" t="s">
        <v>5950</v>
      </c>
      <c r="J413" s="95">
        <v>10</v>
      </c>
      <c r="K413" s="95">
        <v>0</v>
      </c>
      <c r="M413" s="74" t="s">
        <v>7102</v>
      </c>
      <c r="N413" s="74">
        <v>10</v>
      </c>
      <c r="O413" s="74">
        <v>0</v>
      </c>
      <c r="Q413" s="92" t="s">
        <v>3713</v>
      </c>
      <c r="R413" s="92">
        <v>10</v>
      </c>
      <c r="S413" s="92">
        <v>0</v>
      </c>
      <c r="U413" s="92" t="s">
        <v>5621</v>
      </c>
      <c r="V413" s="92">
        <v>10</v>
      </c>
      <c r="W413" s="92">
        <v>0</v>
      </c>
      <c r="Y413" s="90" t="s">
        <v>3109</v>
      </c>
      <c r="Z413" s="90">
        <v>10</v>
      </c>
      <c r="AA413" s="90">
        <v>0</v>
      </c>
    </row>
    <row r="414" spans="1:27">
      <c r="A414" s="24" t="s">
        <v>5490</v>
      </c>
      <c r="B414" s="25">
        <v>10</v>
      </c>
      <c r="C414" s="25">
        <v>0</v>
      </c>
      <c r="D414" s="25"/>
      <c r="E414" s="25" t="s">
        <v>616</v>
      </c>
      <c r="F414" s="25">
        <v>120</v>
      </c>
      <c r="G414" s="25">
        <v>0</v>
      </c>
      <c r="H414" s="25"/>
      <c r="I414" s="95" t="s">
        <v>7071</v>
      </c>
      <c r="J414" s="95">
        <v>10</v>
      </c>
      <c r="K414" s="95">
        <v>0</v>
      </c>
      <c r="M414" s="74" t="s">
        <v>6450</v>
      </c>
      <c r="N414" s="74">
        <v>10</v>
      </c>
      <c r="O414" s="74">
        <v>0</v>
      </c>
      <c r="Q414" s="92" t="s">
        <v>6745</v>
      </c>
      <c r="R414" s="92">
        <v>10</v>
      </c>
      <c r="S414" s="92">
        <v>0</v>
      </c>
      <c r="U414" s="92" t="s">
        <v>449</v>
      </c>
      <c r="V414" s="92">
        <v>10</v>
      </c>
      <c r="W414" s="92">
        <v>0</v>
      </c>
      <c r="Y414" s="90" t="s">
        <v>5544</v>
      </c>
      <c r="Z414" s="90">
        <v>10</v>
      </c>
      <c r="AA414" s="90">
        <v>0</v>
      </c>
    </row>
    <row r="415" spans="1:27">
      <c r="A415" s="24" t="s">
        <v>5425</v>
      </c>
      <c r="B415" s="25">
        <v>0</v>
      </c>
      <c r="C415" s="25">
        <v>1</v>
      </c>
      <c r="D415" s="25"/>
      <c r="E415" s="25" t="s">
        <v>1905</v>
      </c>
      <c r="F415" s="25">
        <v>0</v>
      </c>
      <c r="G415" s="25">
        <v>0</v>
      </c>
      <c r="H415" s="25"/>
      <c r="I415" s="95" t="s">
        <v>7102</v>
      </c>
      <c r="J415" s="95">
        <v>10</v>
      </c>
      <c r="K415" s="95">
        <v>0</v>
      </c>
      <c r="M415" s="74" t="s">
        <v>3425</v>
      </c>
      <c r="N415" s="74">
        <v>10</v>
      </c>
      <c r="O415" s="74">
        <v>0</v>
      </c>
      <c r="Q415" s="92" t="s">
        <v>1471</v>
      </c>
      <c r="R415" s="92">
        <v>10</v>
      </c>
      <c r="S415" s="92">
        <v>2</v>
      </c>
      <c r="U415" s="92" t="s">
        <v>4061</v>
      </c>
      <c r="V415" s="92">
        <v>10</v>
      </c>
      <c r="W415" s="92">
        <v>0</v>
      </c>
      <c r="Y415" s="90" t="s">
        <v>4087</v>
      </c>
      <c r="Z415" s="90">
        <v>10</v>
      </c>
      <c r="AA415" s="90">
        <v>0</v>
      </c>
    </row>
    <row r="416" spans="1:27">
      <c r="A416" s="24" t="s">
        <v>3184</v>
      </c>
      <c r="B416" s="25">
        <v>20</v>
      </c>
      <c r="C416" s="25">
        <v>0</v>
      </c>
      <c r="D416" s="25"/>
      <c r="E416" s="25" t="s">
        <v>228</v>
      </c>
      <c r="F416" s="25">
        <v>0</v>
      </c>
      <c r="G416" s="25">
        <v>0</v>
      </c>
      <c r="H416" s="25"/>
      <c r="I416" s="95" t="s">
        <v>6450</v>
      </c>
      <c r="J416" s="95">
        <v>10</v>
      </c>
      <c r="K416" s="95">
        <v>0</v>
      </c>
      <c r="M416" s="74" t="s">
        <v>5614</v>
      </c>
      <c r="N416" s="74">
        <v>10</v>
      </c>
      <c r="O416" s="74">
        <v>0</v>
      </c>
      <c r="Q416" s="92" t="s">
        <v>1813</v>
      </c>
      <c r="R416" s="92">
        <v>10</v>
      </c>
      <c r="S416" s="92">
        <v>0</v>
      </c>
      <c r="U416" s="92" t="s">
        <v>678</v>
      </c>
      <c r="V416" s="92">
        <v>10</v>
      </c>
      <c r="W416" s="92">
        <v>0</v>
      </c>
      <c r="Y416" s="90" t="s">
        <v>4975</v>
      </c>
      <c r="Z416" s="90">
        <v>0</v>
      </c>
      <c r="AA416" s="90">
        <v>2</v>
      </c>
    </row>
    <row r="417" spans="1:27">
      <c r="A417" s="24" t="s">
        <v>1578</v>
      </c>
      <c r="B417" s="25">
        <v>0</v>
      </c>
      <c r="C417" s="25">
        <v>1</v>
      </c>
      <c r="D417" s="25"/>
      <c r="E417" s="25" t="s">
        <v>5663</v>
      </c>
      <c r="F417" s="25">
        <v>0</v>
      </c>
      <c r="G417" s="25">
        <v>0</v>
      </c>
      <c r="H417" s="25"/>
      <c r="I417" s="95" t="s">
        <v>7428</v>
      </c>
      <c r="J417" s="95">
        <v>10</v>
      </c>
      <c r="K417" s="95">
        <v>0</v>
      </c>
      <c r="M417" s="74" t="s">
        <v>1227</v>
      </c>
      <c r="N417" s="74">
        <v>10</v>
      </c>
      <c r="O417" s="74">
        <v>1</v>
      </c>
      <c r="Q417" s="92" t="s">
        <v>3337</v>
      </c>
      <c r="R417" s="92">
        <v>10</v>
      </c>
      <c r="S417" s="92">
        <v>0</v>
      </c>
      <c r="U417" s="92" t="s">
        <v>3147</v>
      </c>
      <c r="V417" s="92">
        <v>10</v>
      </c>
      <c r="W417" s="92">
        <v>0</v>
      </c>
      <c r="Y417" s="90" t="s">
        <v>2845</v>
      </c>
      <c r="Z417" s="90">
        <v>0</v>
      </c>
      <c r="AA417" s="90">
        <v>2</v>
      </c>
    </row>
    <row r="418" spans="1:27">
      <c r="A418" s="24" t="s">
        <v>5121</v>
      </c>
      <c r="B418" s="25">
        <v>0</v>
      </c>
      <c r="C418" s="25">
        <v>0</v>
      </c>
      <c r="D418" s="25"/>
      <c r="E418" s="25" t="s">
        <v>238</v>
      </c>
      <c r="F418" s="25">
        <v>0</v>
      </c>
      <c r="G418" s="25">
        <v>0</v>
      </c>
      <c r="H418" s="25"/>
      <c r="I418" s="95" t="s">
        <v>5614</v>
      </c>
      <c r="J418" s="95">
        <v>10</v>
      </c>
      <c r="K418" s="95">
        <v>0</v>
      </c>
      <c r="M418" s="74" t="s">
        <v>767</v>
      </c>
      <c r="N418" s="74">
        <v>10</v>
      </c>
      <c r="O418" s="74">
        <v>0</v>
      </c>
      <c r="Q418" s="92" t="s">
        <v>2981</v>
      </c>
      <c r="R418" s="92">
        <v>10</v>
      </c>
      <c r="S418" s="92">
        <v>0</v>
      </c>
      <c r="U418" s="92" t="s">
        <v>2205</v>
      </c>
      <c r="V418" s="92">
        <v>10</v>
      </c>
      <c r="W418" s="92">
        <v>0</v>
      </c>
      <c r="Y418" s="90" t="s">
        <v>1298</v>
      </c>
      <c r="Z418" s="90">
        <v>0</v>
      </c>
      <c r="AA418" s="90">
        <v>2</v>
      </c>
    </row>
    <row r="419" spans="1:27">
      <c r="A419" s="24" t="s">
        <v>33</v>
      </c>
      <c r="B419" s="25">
        <v>30</v>
      </c>
      <c r="C419" s="25">
        <v>2</v>
      </c>
      <c r="D419" s="25"/>
      <c r="E419" s="25" t="s">
        <v>6678</v>
      </c>
      <c r="F419" s="25">
        <v>0</v>
      </c>
      <c r="G419" s="25">
        <v>0</v>
      </c>
      <c r="H419" s="25"/>
      <c r="I419" s="95" t="s">
        <v>1227</v>
      </c>
      <c r="J419" s="95">
        <v>10</v>
      </c>
      <c r="K419" s="95">
        <v>1</v>
      </c>
      <c r="M419" s="74" t="s">
        <v>182</v>
      </c>
      <c r="N419" s="74">
        <v>10</v>
      </c>
      <c r="O419" s="74">
        <v>0</v>
      </c>
      <c r="Q419" s="92" t="s">
        <v>6734</v>
      </c>
      <c r="R419" s="92">
        <v>10</v>
      </c>
      <c r="S419" s="92">
        <v>0</v>
      </c>
      <c r="U419" s="92" t="s">
        <v>5291</v>
      </c>
      <c r="V419" s="92">
        <v>10</v>
      </c>
      <c r="W419" s="92">
        <v>1</v>
      </c>
      <c r="Y419" s="90" t="s">
        <v>3385</v>
      </c>
      <c r="Z419" s="90">
        <v>0</v>
      </c>
      <c r="AA419" s="90">
        <v>2</v>
      </c>
    </row>
    <row r="420" spans="1:27">
      <c r="A420" s="24" t="s">
        <v>847</v>
      </c>
      <c r="B420" s="25">
        <v>20</v>
      </c>
      <c r="C420" s="25">
        <v>0</v>
      </c>
      <c r="D420" s="25"/>
      <c r="E420" s="25" t="s">
        <v>3578</v>
      </c>
      <c r="F420" s="25">
        <v>10</v>
      </c>
      <c r="G420" s="25">
        <v>0</v>
      </c>
      <c r="H420" s="25"/>
      <c r="I420" s="95" t="s">
        <v>767</v>
      </c>
      <c r="J420" s="95">
        <v>10</v>
      </c>
      <c r="K420" s="95">
        <v>0</v>
      </c>
      <c r="M420" s="74" t="s">
        <v>6046</v>
      </c>
      <c r="N420" s="74">
        <v>10</v>
      </c>
      <c r="O420" s="74">
        <v>0</v>
      </c>
      <c r="Q420" s="92" t="s">
        <v>5621</v>
      </c>
      <c r="R420" s="92">
        <v>10</v>
      </c>
      <c r="S420" s="92">
        <v>0</v>
      </c>
      <c r="U420" s="92" t="s">
        <v>1605</v>
      </c>
      <c r="V420" s="92">
        <v>10</v>
      </c>
      <c r="W420" s="92">
        <v>2</v>
      </c>
      <c r="Y420" s="90" t="s">
        <v>1064</v>
      </c>
      <c r="Z420" s="90">
        <v>0</v>
      </c>
      <c r="AA420" s="90">
        <v>2</v>
      </c>
    </row>
    <row r="421" spans="1:27">
      <c r="A421" s="24" t="s">
        <v>2266</v>
      </c>
      <c r="B421" s="25">
        <v>20</v>
      </c>
      <c r="C421" s="25">
        <v>0</v>
      </c>
      <c r="D421" s="25"/>
      <c r="E421" s="25" t="s">
        <v>3227</v>
      </c>
      <c r="F421" s="25">
        <v>0</v>
      </c>
      <c r="G421" s="25">
        <v>0</v>
      </c>
      <c r="H421" s="25"/>
      <c r="I421" s="95" t="s">
        <v>182</v>
      </c>
      <c r="J421" s="95">
        <v>10</v>
      </c>
      <c r="K421" s="95">
        <v>0</v>
      </c>
      <c r="M421" s="74" t="s">
        <v>2326</v>
      </c>
      <c r="N421" s="74">
        <v>10</v>
      </c>
      <c r="O421" s="74">
        <v>0</v>
      </c>
      <c r="Q421" s="92" t="s">
        <v>449</v>
      </c>
      <c r="R421" s="92">
        <v>10</v>
      </c>
      <c r="S421" s="92">
        <v>0</v>
      </c>
      <c r="U421" s="92" t="s">
        <v>53</v>
      </c>
      <c r="V421" s="92">
        <v>10</v>
      </c>
      <c r="W421" s="92">
        <v>1</v>
      </c>
      <c r="Y421" s="90" t="s">
        <v>2859</v>
      </c>
      <c r="Z421" s="90">
        <v>0</v>
      </c>
      <c r="AA421" s="90">
        <v>2</v>
      </c>
    </row>
    <row r="422" spans="1:27">
      <c r="A422" s="24" t="s">
        <v>2318</v>
      </c>
      <c r="B422" s="25">
        <v>20</v>
      </c>
      <c r="C422" s="25">
        <v>0</v>
      </c>
      <c r="D422" s="25"/>
      <c r="E422" s="25" t="s">
        <v>6024</v>
      </c>
      <c r="F422" s="25">
        <v>10</v>
      </c>
      <c r="G422" s="25">
        <v>0</v>
      </c>
      <c r="H422" s="25"/>
      <c r="I422" s="95" t="s">
        <v>6046</v>
      </c>
      <c r="J422" s="95">
        <v>10</v>
      </c>
      <c r="K422" s="95">
        <v>0</v>
      </c>
      <c r="M422" s="74" t="s">
        <v>3457</v>
      </c>
      <c r="N422" s="74">
        <v>10</v>
      </c>
      <c r="O422" s="74">
        <v>0</v>
      </c>
      <c r="Q422" s="92" t="s">
        <v>4061</v>
      </c>
      <c r="R422" s="92">
        <v>10</v>
      </c>
      <c r="S422" s="92">
        <v>0</v>
      </c>
      <c r="U422" s="92" t="s">
        <v>1762</v>
      </c>
      <c r="V422" s="92">
        <v>10</v>
      </c>
      <c r="W422" s="92">
        <v>0</v>
      </c>
      <c r="Y422" s="90" t="s">
        <v>2019</v>
      </c>
      <c r="Z422" s="90">
        <v>0</v>
      </c>
      <c r="AA422" s="90">
        <v>2</v>
      </c>
    </row>
    <row r="423" spans="1:27">
      <c r="A423" s="24" t="s">
        <v>3441</v>
      </c>
      <c r="B423" s="25">
        <v>0</v>
      </c>
      <c r="C423" s="25">
        <v>1</v>
      </c>
      <c r="D423" s="25"/>
      <c r="E423" s="25" t="s">
        <v>2890</v>
      </c>
      <c r="F423" s="25">
        <v>0</v>
      </c>
      <c r="G423" s="25">
        <v>0</v>
      </c>
      <c r="H423" s="25"/>
      <c r="I423" s="95" t="s">
        <v>2326</v>
      </c>
      <c r="J423" s="95">
        <v>10</v>
      </c>
      <c r="K423" s="95">
        <v>0</v>
      </c>
      <c r="M423" s="74" t="s">
        <v>3600</v>
      </c>
      <c r="N423" s="74">
        <v>10</v>
      </c>
      <c r="O423" s="74">
        <v>0</v>
      </c>
      <c r="Q423" s="92" t="s">
        <v>678</v>
      </c>
      <c r="R423" s="92">
        <v>10</v>
      </c>
      <c r="S423" s="92">
        <v>0</v>
      </c>
      <c r="U423" s="92" t="s">
        <v>3702</v>
      </c>
      <c r="V423" s="92">
        <v>10</v>
      </c>
      <c r="W423" s="92">
        <v>0</v>
      </c>
      <c r="Y423" s="90" t="s">
        <v>118</v>
      </c>
      <c r="Z423" s="90">
        <v>0</v>
      </c>
      <c r="AA423" s="90">
        <v>2</v>
      </c>
    </row>
    <row r="424" spans="1:27">
      <c r="A424" s="24" t="s">
        <v>5436</v>
      </c>
      <c r="B424" s="25">
        <v>0</v>
      </c>
      <c r="C424" s="25">
        <v>1</v>
      </c>
      <c r="D424" s="25"/>
      <c r="E424" s="25" t="s">
        <v>665</v>
      </c>
      <c r="F424" s="25">
        <v>10</v>
      </c>
      <c r="G424" s="25">
        <v>0</v>
      </c>
      <c r="H424" s="25"/>
      <c r="I424" s="95" t="s">
        <v>3457</v>
      </c>
      <c r="J424" s="95">
        <v>10</v>
      </c>
      <c r="K424" s="95">
        <v>0</v>
      </c>
      <c r="M424" s="74" t="s">
        <v>3317</v>
      </c>
      <c r="N424" s="74">
        <v>10</v>
      </c>
      <c r="O424" s="74">
        <v>0</v>
      </c>
      <c r="Q424" s="92" t="s">
        <v>3147</v>
      </c>
      <c r="R424" s="92">
        <v>10</v>
      </c>
      <c r="S424" s="92">
        <v>0</v>
      </c>
      <c r="U424" s="92" t="s">
        <v>3752</v>
      </c>
      <c r="V424" s="92">
        <v>10</v>
      </c>
      <c r="W424" s="92">
        <v>0</v>
      </c>
      <c r="Y424" s="90" t="s">
        <v>2050</v>
      </c>
      <c r="Z424" s="90">
        <v>0</v>
      </c>
      <c r="AA424" s="90">
        <v>2</v>
      </c>
    </row>
    <row r="425" spans="1:27">
      <c r="A425" s="24" t="s">
        <v>3425</v>
      </c>
      <c r="B425" s="25">
        <v>10</v>
      </c>
      <c r="C425" s="25">
        <v>0</v>
      </c>
      <c r="D425" s="25"/>
      <c r="E425" s="25" t="s">
        <v>1074</v>
      </c>
      <c r="F425" s="25">
        <v>20</v>
      </c>
      <c r="G425" s="25">
        <v>0</v>
      </c>
      <c r="H425" s="25"/>
      <c r="I425" s="95" t="s">
        <v>3600</v>
      </c>
      <c r="J425" s="95">
        <v>10</v>
      </c>
      <c r="K425" s="95">
        <v>0</v>
      </c>
      <c r="M425" s="74" t="s">
        <v>3713</v>
      </c>
      <c r="N425" s="74">
        <v>10</v>
      </c>
      <c r="O425" s="74">
        <v>0</v>
      </c>
      <c r="Q425" s="92" t="s">
        <v>2205</v>
      </c>
      <c r="R425" s="92">
        <v>10</v>
      </c>
      <c r="S425" s="92">
        <v>0</v>
      </c>
      <c r="U425" s="92" t="s">
        <v>3720</v>
      </c>
      <c r="V425" s="92">
        <v>10</v>
      </c>
      <c r="W425" s="92">
        <v>0</v>
      </c>
      <c r="Y425" s="90" t="s">
        <v>3529</v>
      </c>
      <c r="Z425" s="90">
        <v>0</v>
      </c>
      <c r="AA425" s="90">
        <v>2</v>
      </c>
    </row>
    <row r="426" spans="1:27">
      <c r="A426" s="24" t="s">
        <v>5614</v>
      </c>
      <c r="B426" s="25">
        <v>10</v>
      </c>
      <c r="C426" s="25">
        <v>0</v>
      </c>
      <c r="D426" s="25"/>
      <c r="E426" s="25" t="s">
        <v>5049</v>
      </c>
      <c r="F426" s="25">
        <v>10</v>
      </c>
      <c r="G426" s="25">
        <v>0</v>
      </c>
      <c r="H426" s="25"/>
      <c r="I426" s="95" t="s">
        <v>3317</v>
      </c>
      <c r="J426" s="95">
        <v>10</v>
      </c>
      <c r="K426" s="95">
        <v>0</v>
      </c>
      <c r="M426" s="74" t="s">
        <v>6745</v>
      </c>
      <c r="N426" s="74">
        <v>10</v>
      </c>
      <c r="O426" s="74">
        <v>0</v>
      </c>
      <c r="Q426" s="92" t="s">
        <v>5291</v>
      </c>
      <c r="R426" s="92">
        <v>10</v>
      </c>
      <c r="S426" s="92">
        <v>1</v>
      </c>
      <c r="U426" s="92" t="s">
        <v>3745</v>
      </c>
      <c r="V426" s="92">
        <v>10</v>
      </c>
      <c r="W426" s="92">
        <v>0</v>
      </c>
      <c r="Y426" s="90">
        <v>104205072</v>
      </c>
      <c r="Z426" s="90">
        <v>0</v>
      </c>
      <c r="AA426" s="90">
        <v>1</v>
      </c>
    </row>
    <row r="427" spans="1:27">
      <c r="A427" s="24" t="s">
        <v>1227</v>
      </c>
      <c r="B427" s="25">
        <v>10</v>
      </c>
      <c r="C427" s="25">
        <v>1</v>
      </c>
      <c r="D427" s="25"/>
      <c r="E427" s="25" t="s">
        <v>6662</v>
      </c>
      <c r="F427" s="25">
        <v>10</v>
      </c>
      <c r="G427" s="25">
        <v>0</v>
      </c>
      <c r="H427" s="25"/>
      <c r="I427" s="95" t="s">
        <v>3713</v>
      </c>
      <c r="J427" s="95">
        <v>10</v>
      </c>
      <c r="K427" s="95">
        <v>0</v>
      </c>
      <c r="M427" s="74" t="s">
        <v>1471</v>
      </c>
      <c r="N427" s="74">
        <v>10</v>
      </c>
      <c r="O427" s="74">
        <v>2</v>
      </c>
      <c r="Q427" s="92" t="s">
        <v>1605</v>
      </c>
      <c r="R427" s="92">
        <v>10</v>
      </c>
      <c r="S427" s="92">
        <v>2</v>
      </c>
      <c r="U427" s="92" t="s">
        <v>405</v>
      </c>
      <c r="V427" s="92">
        <v>10</v>
      </c>
      <c r="W427" s="92">
        <v>0</v>
      </c>
      <c r="Y427" s="90">
        <v>110318032</v>
      </c>
      <c r="Z427" s="90">
        <v>0</v>
      </c>
      <c r="AA427" s="90">
        <v>1</v>
      </c>
    </row>
    <row r="428" spans="1:27">
      <c r="A428" s="24" t="s">
        <v>767</v>
      </c>
      <c r="B428" s="25">
        <v>10</v>
      </c>
      <c r="C428" s="25">
        <v>0</v>
      </c>
      <c r="D428" s="25"/>
      <c r="E428" s="25" t="s">
        <v>6246</v>
      </c>
      <c r="F428" s="25">
        <v>10</v>
      </c>
      <c r="G428" s="25">
        <v>0</v>
      </c>
      <c r="H428" s="25"/>
      <c r="I428" s="95" t="s">
        <v>7429</v>
      </c>
      <c r="J428" s="95">
        <v>10</v>
      </c>
      <c r="K428" s="95">
        <v>0</v>
      </c>
      <c r="M428" s="74" t="s">
        <v>1813</v>
      </c>
      <c r="N428" s="74">
        <v>10</v>
      </c>
      <c r="O428" s="74">
        <v>0</v>
      </c>
      <c r="Q428" s="92" t="s">
        <v>53</v>
      </c>
      <c r="R428" s="92">
        <v>10</v>
      </c>
      <c r="S428" s="92">
        <v>1</v>
      </c>
      <c r="U428" s="92" t="s">
        <v>398</v>
      </c>
      <c r="V428" s="92">
        <v>10</v>
      </c>
      <c r="W428" s="92">
        <v>0</v>
      </c>
      <c r="Y428" s="90" t="s">
        <v>3489</v>
      </c>
      <c r="Z428" s="90">
        <v>0</v>
      </c>
      <c r="AA428" s="90">
        <v>1</v>
      </c>
    </row>
    <row r="429" spans="1:27">
      <c r="A429" s="24" t="s">
        <v>182</v>
      </c>
      <c r="B429" s="25">
        <v>10</v>
      </c>
      <c r="C429" s="25">
        <v>0</v>
      </c>
      <c r="D429" s="25"/>
      <c r="E429" s="25" t="s">
        <v>1549</v>
      </c>
      <c r="F429" s="25">
        <v>20</v>
      </c>
      <c r="G429" s="25">
        <v>0</v>
      </c>
      <c r="H429" s="25"/>
      <c r="I429" s="95" t="s">
        <v>7430</v>
      </c>
      <c r="J429" s="95">
        <v>10</v>
      </c>
      <c r="K429" s="95">
        <v>2</v>
      </c>
      <c r="M429" s="74" t="s">
        <v>3337</v>
      </c>
      <c r="N429" s="74">
        <v>10</v>
      </c>
      <c r="O429" s="74">
        <v>0</v>
      </c>
      <c r="Q429" s="92" t="s">
        <v>1762</v>
      </c>
      <c r="R429" s="92">
        <v>10</v>
      </c>
      <c r="S429" s="92">
        <v>0</v>
      </c>
      <c r="U429" s="92" t="s">
        <v>5606</v>
      </c>
      <c r="V429" s="92">
        <v>10</v>
      </c>
      <c r="W429" s="92">
        <v>0</v>
      </c>
      <c r="Y429" s="90" t="s">
        <v>3881</v>
      </c>
      <c r="Z429" s="90">
        <v>0</v>
      </c>
      <c r="AA429" s="90">
        <v>1</v>
      </c>
    </row>
    <row r="430" spans="1:27">
      <c r="A430" s="24" t="s">
        <v>2326</v>
      </c>
      <c r="B430" s="25">
        <v>10</v>
      </c>
      <c r="C430" s="25">
        <v>0</v>
      </c>
      <c r="D430" s="25"/>
      <c r="E430" s="25" t="s">
        <v>1922</v>
      </c>
      <c r="F430" s="25">
        <v>0</v>
      </c>
      <c r="G430" s="25">
        <v>0</v>
      </c>
      <c r="H430" s="25"/>
      <c r="I430" s="95" t="s">
        <v>7431</v>
      </c>
      <c r="J430" s="95">
        <v>10</v>
      </c>
      <c r="K430" s="95">
        <v>0</v>
      </c>
      <c r="M430" s="74" t="s">
        <v>2981</v>
      </c>
      <c r="N430" s="74">
        <v>10</v>
      </c>
      <c r="O430" s="74">
        <v>0</v>
      </c>
      <c r="Q430" s="92" t="s">
        <v>3702</v>
      </c>
      <c r="R430" s="92">
        <v>10</v>
      </c>
      <c r="S430" s="92">
        <v>0</v>
      </c>
      <c r="U430" s="92" t="s">
        <v>1240</v>
      </c>
      <c r="V430" s="92">
        <v>10</v>
      </c>
      <c r="W430" s="92">
        <v>0</v>
      </c>
      <c r="Y430" s="90" t="s">
        <v>5394</v>
      </c>
      <c r="Z430" s="90">
        <v>0</v>
      </c>
      <c r="AA430" s="90">
        <v>1</v>
      </c>
    </row>
    <row r="431" spans="1:27">
      <c r="A431" s="24" t="s">
        <v>3457</v>
      </c>
      <c r="B431" s="25">
        <v>10</v>
      </c>
      <c r="C431" s="25">
        <v>0</v>
      </c>
      <c r="D431" s="25"/>
      <c r="E431" s="25" t="s">
        <v>5585</v>
      </c>
      <c r="F431" s="25">
        <v>10</v>
      </c>
      <c r="G431" s="25">
        <v>0</v>
      </c>
      <c r="H431" s="25"/>
      <c r="I431" s="95" t="s">
        <v>7432</v>
      </c>
      <c r="J431" s="95">
        <v>10</v>
      </c>
      <c r="K431" s="95">
        <v>0</v>
      </c>
      <c r="M431" s="74" t="s">
        <v>6734</v>
      </c>
      <c r="N431" s="74">
        <v>10</v>
      </c>
      <c r="O431" s="74">
        <v>0</v>
      </c>
      <c r="Q431" s="92" t="s">
        <v>3752</v>
      </c>
      <c r="R431" s="92">
        <v>10</v>
      </c>
      <c r="S431" s="92">
        <v>0</v>
      </c>
      <c r="U431" s="92" t="s">
        <v>307</v>
      </c>
      <c r="V431" s="92">
        <v>10</v>
      </c>
      <c r="W431" s="92">
        <v>1</v>
      </c>
      <c r="Y431" s="90" t="s">
        <v>3848</v>
      </c>
      <c r="Z431" s="90">
        <v>0</v>
      </c>
      <c r="AA431" s="90">
        <v>1</v>
      </c>
    </row>
    <row r="432" spans="1:27">
      <c r="A432" s="24" t="s">
        <v>322</v>
      </c>
      <c r="B432" s="25">
        <v>0</v>
      </c>
      <c r="C432" s="25">
        <v>1</v>
      </c>
      <c r="D432" s="25"/>
      <c r="E432" s="25" t="s">
        <v>5042</v>
      </c>
      <c r="F432" s="25">
        <v>10</v>
      </c>
      <c r="G432" s="25">
        <v>0</v>
      </c>
      <c r="H432" s="25"/>
      <c r="I432" s="95" t="s">
        <v>7433</v>
      </c>
      <c r="J432" s="95">
        <v>10</v>
      </c>
      <c r="K432" s="95">
        <v>0</v>
      </c>
      <c r="M432" s="74" t="s">
        <v>5621</v>
      </c>
      <c r="N432" s="74">
        <v>10</v>
      </c>
      <c r="O432" s="74">
        <v>0</v>
      </c>
      <c r="Q432" s="92" t="s">
        <v>3720</v>
      </c>
      <c r="R432" s="92">
        <v>10</v>
      </c>
      <c r="S432" s="92">
        <v>0</v>
      </c>
      <c r="U432" s="92" t="s">
        <v>6297</v>
      </c>
      <c r="V432" s="92">
        <v>10</v>
      </c>
      <c r="W432" s="92">
        <v>0</v>
      </c>
      <c r="Y432" s="90" t="s">
        <v>1318</v>
      </c>
      <c r="Z432" s="90">
        <v>0</v>
      </c>
      <c r="AA432" s="90">
        <v>1</v>
      </c>
    </row>
    <row r="433" spans="1:27">
      <c r="A433" s="24" t="s">
        <v>3600</v>
      </c>
      <c r="B433" s="25">
        <v>10</v>
      </c>
      <c r="C433" s="25">
        <v>0</v>
      </c>
      <c r="D433" s="25"/>
      <c r="E433" s="25" t="s">
        <v>6635</v>
      </c>
      <c r="F433" s="25">
        <v>10</v>
      </c>
      <c r="G433" s="25">
        <v>0</v>
      </c>
      <c r="H433" s="25"/>
      <c r="I433" s="95" t="s">
        <v>7434</v>
      </c>
      <c r="J433" s="95">
        <v>10</v>
      </c>
      <c r="K433" s="95">
        <v>0</v>
      </c>
      <c r="M433" s="74" t="s">
        <v>449</v>
      </c>
      <c r="N433" s="74">
        <v>10</v>
      </c>
      <c r="O433" s="74">
        <v>0</v>
      </c>
      <c r="Q433" s="92" t="s">
        <v>3745</v>
      </c>
      <c r="R433" s="92">
        <v>10</v>
      </c>
      <c r="S433" s="92">
        <v>0</v>
      </c>
      <c r="U433" s="92" t="s">
        <v>650</v>
      </c>
      <c r="V433" s="92">
        <v>10</v>
      </c>
      <c r="W433" s="92">
        <v>0</v>
      </c>
      <c r="Y433" s="90" t="s">
        <v>5472</v>
      </c>
      <c r="Z433" s="90">
        <v>0</v>
      </c>
      <c r="AA433" s="90">
        <v>1</v>
      </c>
    </row>
    <row r="434" spans="1:27">
      <c r="A434" s="24" t="s">
        <v>3317</v>
      </c>
      <c r="B434" s="25">
        <v>10</v>
      </c>
      <c r="C434" s="25">
        <v>0</v>
      </c>
      <c r="D434" s="25"/>
      <c r="E434" s="25" t="s">
        <v>7220</v>
      </c>
      <c r="F434" s="25">
        <v>-10</v>
      </c>
      <c r="G434" s="25">
        <v>0</v>
      </c>
      <c r="H434" s="25"/>
      <c r="I434" s="95" t="s">
        <v>7435</v>
      </c>
      <c r="J434" s="95">
        <v>10</v>
      </c>
      <c r="K434" s="95">
        <v>0</v>
      </c>
      <c r="M434" s="74" t="s">
        <v>4061</v>
      </c>
      <c r="N434" s="74">
        <v>10</v>
      </c>
      <c r="O434" s="74">
        <v>0</v>
      </c>
      <c r="Q434" s="92" t="s">
        <v>405</v>
      </c>
      <c r="R434" s="92">
        <v>10</v>
      </c>
      <c r="S434" s="92">
        <v>0</v>
      </c>
      <c r="U434" s="92" t="s">
        <v>3759</v>
      </c>
      <c r="V434" s="92">
        <v>10</v>
      </c>
      <c r="W434" s="92">
        <v>0</v>
      </c>
      <c r="Y434" s="90" t="s">
        <v>1284</v>
      </c>
      <c r="Z434" s="90">
        <v>0</v>
      </c>
      <c r="AA434" s="90">
        <v>1</v>
      </c>
    </row>
    <row r="435" spans="1:27">
      <c r="A435" s="24" t="s">
        <v>3713</v>
      </c>
      <c r="B435" s="25">
        <v>10</v>
      </c>
      <c r="C435" s="25">
        <v>0</v>
      </c>
      <c r="D435" s="25"/>
      <c r="E435" s="25" t="s">
        <v>1955</v>
      </c>
      <c r="F435" s="25">
        <v>0</v>
      </c>
      <c r="G435" s="25">
        <v>0</v>
      </c>
      <c r="H435" s="25"/>
      <c r="I435" s="95" t="s">
        <v>7436</v>
      </c>
      <c r="J435" s="95">
        <v>10</v>
      </c>
      <c r="K435" s="95">
        <v>0</v>
      </c>
      <c r="M435" s="74" t="s">
        <v>678</v>
      </c>
      <c r="N435" s="74">
        <v>10</v>
      </c>
      <c r="O435" s="74">
        <v>0</v>
      </c>
      <c r="Q435" s="92" t="s">
        <v>398</v>
      </c>
      <c r="R435" s="92">
        <v>10</v>
      </c>
      <c r="S435" s="92">
        <v>0</v>
      </c>
      <c r="U435" s="92" t="s">
        <v>645</v>
      </c>
      <c r="V435" s="92">
        <v>10</v>
      </c>
      <c r="W435" s="92">
        <v>0</v>
      </c>
      <c r="Y435" s="90" t="s">
        <v>1566</v>
      </c>
      <c r="Z435" s="90">
        <v>0</v>
      </c>
      <c r="AA435" s="90">
        <v>1</v>
      </c>
    </row>
    <row r="436" spans="1:27">
      <c r="A436" s="24" t="s">
        <v>2288</v>
      </c>
      <c r="B436" s="25">
        <v>20</v>
      </c>
      <c r="C436" s="25">
        <v>0</v>
      </c>
      <c r="D436" s="25"/>
      <c r="E436" s="25" t="s">
        <v>1805</v>
      </c>
      <c r="F436" s="25">
        <v>10</v>
      </c>
      <c r="G436" s="25">
        <v>0</v>
      </c>
      <c r="H436" s="25"/>
      <c r="I436" s="95" t="s">
        <v>7437</v>
      </c>
      <c r="J436" s="95">
        <v>10</v>
      </c>
      <c r="K436" s="95">
        <v>0</v>
      </c>
      <c r="M436" s="74" t="s">
        <v>3147</v>
      </c>
      <c r="N436" s="74">
        <v>10</v>
      </c>
      <c r="O436" s="74">
        <v>0</v>
      </c>
      <c r="Q436" s="92" t="s">
        <v>5606</v>
      </c>
      <c r="R436" s="92">
        <v>10</v>
      </c>
      <c r="S436" s="92">
        <v>0</v>
      </c>
      <c r="U436" s="92" t="s">
        <v>3729</v>
      </c>
      <c r="V436" s="92">
        <v>10</v>
      </c>
      <c r="W436" s="92">
        <v>0</v>
      </c>
      <c r="Y436" s="90" t="s">
        <v>1872</v>
      </c>
      <c r="Z436" s="90">
        <v>0</v>
      </c>
      <c r="AA436" s="90">
        <v>1</v>
      </c>
    </row>
    <row r="437" spans="1:27">
      <c r="A437" s="24" t="s">
        <v>1914</v>
      </c>
      <c r="B437" s="25">
        <v>0</v>
      </c>
      <c r="C437" s="25">
        <v>0</v>
      </c>
      <c r="D437" s="25"/>
      <c r="E437" s="25" t="s">
        <v>6668</v>
      </c>
      <c r="F437" s="25">
        <v>0</v>
      </c>
      <c r="G437" s="25">
        <v>0</v>
      </c>
      <c r="H437" s="25"/>
      <c r="I437" s="95" t="s">
        <v>7438</v>
      </c>
      <c r="J437" s="95">
        <v>10</v>
      </c>
      <c r="K437" s="95">
        <v>0</v>
      </c>
      <c r="M437" s="74" t="s">
        <v>2205</v>
      </c>
      <c r="N437" s="74">
        <v>10</v>
      </c>
      <c r="O437" s="74">
        <v>0</v>
      </c>
      <c r="Q437" s="92" t="s">
        <v>1240</v>
      </c>
      <c r="R437" s="92">
        <v>10</v>
      </c>
      <c r="S437" s="92">
        <v>0</v>
      </c>
      <c r="U437" s="92" t="s">
        <v>330</v>
      </c>
      <c r="V437" s="92">
        <v>10</v>
      </c>
      <c r="W437" s="92">
        <v>1</v>
      </c>
      <c r="Y437" s="90" t="s">
        <v>5773</v>
      </c>
      <c r="Z437" s="90">
        <v>0</v>
      </c>
      <c r="AA437" s="90">
        <v>1</v>
      </c>
    </row>
    <row r="438" spans="1:27">
      <c r="A438" s="24" t="s">
        <v>1868</v>
      </c>
      <c r="B438" s="25">
        <v>0</v>
      </c>
      <c r="C438" s="25">
        <v>0</v>
      </c>
      <c r="D438" s="25"/>
      <c r="E438" s="25" t="s">
        <v>2478</v>
      </c>
      <c r="F438" s="25">
        <v>20</v>
      </c>
      <c r="G438" s="25">
        <v>0</v>
      </c>
      <c r="H438" s="25"/>
      <c r="I438" s="95" t="s">
        <v>7439</v>
      </c>
      <c r="J438" s="95">
        <v>10</v>
      </c>
      <c r="K438" s="95">
        <v>0</v>
      </c>
      <c r="M438" s="74" t="s">
        <v>5291</v>
      </c>
      <c r="N438" s="74">
        <v>10</v>
      </c>
      <c r="O438" s="74">
        <v>1</v>
      </c>
      <c r="Q438" s="92" t="s">
        <v>307</v>
      </c>
      <c r="R438" s="92">
        <v>10</v>
      </c>
      <c r="S438" s="92">
        <v>1</v>
      </c>
      <c r="U438" s="92" t="s">
        <v>2397</v>
      </c>
      <c r="V438" s="92">
        <v>10</v>
      </c>
      <c r="W438" s="92">
        <v>1</v>
      </c>
      <c r="Y438" s="90" t="s">
        <v>1291</v>
      </c>
      <c r="Z438" s="90">
        <v>0</v>
      </c>
      <c r="AA438" s="90">
        <v>1</v>
      </c>
    </row>
    <row r="439" spans="1:27">
      <c r="A439" s="24" t="s">
        <v>1840</v>
      </c>
      <c r="B439" s="25">
        <v>0</v>
      </c>
      <c r="C439" s="25">
        <v>0</v>
      </c>
      <c r="D439" s="25"/>
      <c r="E439" s="25" t="s">
        <v>2101</v>
      </c>
      <c r="F439" s="25">
        <v>0</v>
      </c>
      <c r="G439" s="25">
        <v>0</v>
      </c>
      <c r="H439" s="25"/>
      <c r="I439" s="95" t="s">
        <v>7440</v>
      </c>
      <c r="J439" s="95">
        <v>10</v>
      </c>
      <c r="K439" s="95">
        <v>0</v>
      </c>
      <c r="M439" s="74" t="s">
        <v>1605</v>
      </c>
      <c r="N439" s="74">
        <v>10</v>
      </c>
      <c r="O439" s="74">
        <v>2</v>
      </c>
      <c r="Q439" s="92" t="s">
        <v>6297</v>
      </c>
      <c r="R439" s="92">
        <v>10</v>
      </c>
      <c r="S439" s="92">
        <v>0</v>
      </c>
      <c r="U439" s="92" t="s">
        <v>2380</v>
      </c>
      <c r="V439" s="92">
        <v>10</v>
      </c>
      <c r="W439" s="92">
        <v>0</v>
      </c>
      <c r="Y439" s="90" t="s">
        <v>2811</v>
      </c>
      <c r="Z439" s="90">
        <v>0</v>
      </c>
      <c r="AA439" s="90">
        <v>1</v>
      </c>
    </row>
    <row r="440" spans="1:27">
      <c r="A440" s="24" t="s">
        <v>977</v>
      </c>
      <c r="B440" s="25">
        <v>40</v>
      </c>
      <c r="C440" s="25">
        <v>0</v>
      </c>
      <c r="D440" s="25"/>
      <c r="E440" s="25" t="s">
        <v>2686</v>
      </c>
      <c r="F440" s="25">
        <v>10</v>
      </c>
      <c r="G440" s="25">
        <v>0</v>
      </c>
      <c r="H440" s="25"/>
      <c r="I440" s="95" t="s">
        <v>7441</v>
      </c>
      <c r="J440" s="95">
        <v>10</v>
      </c>
      <c r="K440" s="95">
        <v>1</v>
      </c>
      <c r="M440" s="74" t="s">
        <v>53</v>
      </c>
      <c r="N440" s="74">
        <v>10</v>
      </c>
      <c r="O440" s="74">
        <v>1</v>
      </c>
      <c r="Q440" s="92" t="s">
        <v>650</v>
      </c>
      <c r="R440" s="92">
        <v>10</v>
      </c>
      <c r="S440" s="92">
        <v>0</v>
      </c>
      <c r="U440" s="92" t="s">
        <v>1376</v>
      </c>
      <c r="V440" s="92">
        <v>10</v>
      </c>
      <c r="W440" s="92">
        <v>1</v>
      </c>
      <c r="Y440" s="90" t="s">
        <v>5466</v>
      </c>
      <c r="Z440" s="90">
        <v>0</v>
      </c>
      <c r="AA440" s="90">
        <v>1</v>
      </c>
    </row>
    <row r="441" spans="1:27">
      <c r="A441" s="24" t="s">
        <v>1471</v>
      </c>
      <c r="B441" s="25">
        <v>10</v>
      </c>
      <c r="C441" s="25">
        <v>2</v>
      </c>
      <c r="D441" s="25"/>
      <c r="E441" s="25" t="s">
        <v>6672</v>
      </c>
      <c r="F441" s="25">
        <v>0</v>
      </c>
      <c r="G441" s="25">
        <v>0</v>
      </c>
      <c r="H441" s="25"/>
      <c r="I441" s="95" t="s">
        <v>7442</v>
      </c>
      <c r="J441" s="95">
        <v>10</v>
      </c>
      <c r="K441" s="95">
        <v>2</v>
      </c>
      <c r="M441" s="74" t="s">
        <v>1762</v>
      </c>
      <c r="N441" s="74">
        <v>10</v>
      </c>
      <c r="O441" s="74">
        <v>0</v>
      </c>
      <c r="Q441" s="92" t="s">
        <v>3759</v>
      </c>
      <c r="R441" s="92">
        <v>10</v>
      </c>
      <c r="S441" s="92">
        <v>0</v>
      </c>
      <c r="U441" s="92" t="s">
        <v>3737</v>
      </c>
      <c r="V441" s="92">
        <v>10</v>
      </c>
      <c r="W441" s="92">
        <v>0</v>
      </c>
      <c r="Y441" s="90" t="s">
        <v>1122</v>
      </c>
      <c r="Z441" s="90">
        <v>0</v>
      </c>
      <c r="AA441" s="90">
        <v>1</v>
      </c>
    </row>
    <row r="442" spans="1:27">
      <c r="A442" s="24" t="s">
        <v>149</v>
      </c>
      <c r="B442" s="25">
        <v>100</v>
      </c>
      <c r="C442" s="25">
        <v>0</v>
      </c>
      <c r="D442" s="25"/>
      <c r="E442" s="25" t="s">
        <v>5550</v>
      </c>
      <c r="F442" s="25">
        <v>20</v>
      </c>
      <c r="G442" s="25">
        <v>0</v>
      </c>
      <c r="H442" s="25"/>
      <c r="I442" s="95" t="s">
        <v>7443</v>
      </c>
      <c r="J442" s="95">
        <v>10</v>
      </c>
      <c r="K442" s="95">
        <v>1</v>
      </c>
      <c r="M442" s="74" t="s">
        <v>3702</v>
      </c>
      <c r="N442" s="74">
        <v>10</v>
      </c>
      <c r="O442" s="74">
        <v>0</v>
      </c>
      <c r="Q442" s="92" t="s">
        <v>645</v>
      </c>
      <c r="R442" s="92">
        <v>10</v>
      </c>
      <c r="S442" s="92">
        <v>0</v>
      </c>
      <c r="U442" s="92" t="s">
        <v>1217</v>
      </c>
      <c r="V442" s="92">
        <v>10</v>
      </c>
      <c r="W442" s="92">
        <v>0</v>
      </c>
      <c r="Y442" s="90" t="s">
        <v>1305</v>
      </c>
      <c r="Z442" s="90">
        <v>0</v>
      </c>
      <c r="AA442" s="90">
        <v>1</v>
      </c>
    </row>
    <row r="443" spans="1:27">
      <c r="A443" s="24" t="s">
        <v>1176</v>
      </c>
      <c r="B443" s="25">
        <v>0</v>
      </c>
      <c r="C443" s="25">
        <v>1</v>
      </c>
      <c r="D443" s="25"/>
      <c r="E443" s="25" t="s">
        <v>6368</v>
      </c>
      <c r="F443" s="25">
        <v>10</v>
      </c>
      <c r="G443" s="25">
        <v>0</v>
      </c>
      <c r="H443" s="25"/>
      <c r="I443" s="95" t="s">
        <v>7444</v>
      </c>
      <c r="J443" s="95">
        <v>10</v>
      </c>
      <c r="K443" s="95">
        <v>0</v>
      </c>
      <c r="M443" s="74" t="s">
        <v>3752</v>
      </c>
      <c r="N443" s="74">
        <v>10</v>
      </c>
      <c r="O443" s="74">
        <v>0</v>
      </c>
      <c r="Q443" s="92" t="s">
        <v>3729</v>
      </c>
      <c r="R443" s="92">
        <v>10</v>
      </c>
      <c r="S443" s="92">
        <v>0</v>
      </c>
      <c r="U443" s="92" t="s">
        <v>79</v>
      </c>
      <c r="V443" s="92">
        <v>10</v>
      </c>
      <c r="W443" s="92">
        <v>0</v>
      </c>
      <c r="Y443" s="90" t="s">
        <v>5031</v>
      </c>
      <c r="Z443" s="90">
        <v>0</v>
      </c>
      <c r="AA443" s="90">
        <v>1</v>
      </c>
    </row>
    <row r="444" spans="1:27">
      <c r="A444" s="24" t="s">
        <v>1813</v>
      </c>
      <c r="B444" s="25">
        <v>10</v>
      </c>
      <c r="C444" s="25">
        <v>0</v>
      </c>
      <c r="D444" s="25"/>
      <c r="E444" s="25" t="s">
        <v>6496</v>
      </c>
      <c r="F444" s="25">
        <v>10</v>
      </c>
      <c r="G444" s="25">
        <v>0</v>
      </c>
      <c r="H444" s="25"/>
      <c r="I444" s="95" t="s">
        <v>7445</v>
      </c>
      <c r="J444" s="95">
        <v>10</v>
      </c>
      <c r="K444" s="95">
        <v>0</v>
      </c>
      <c r="M444" s="74" t="s">
        <v>3720</v>
      </c>
      <c r="N444" s="74">
        <v>10</v>
      </c>
      <c r="O444" s="74">
        <v>0</v>
      </c>
      <c r="Q444" s="92" t="s">
        <v>330</v>
      </c>
      <c r="R444" s="92">
        <v>10</v>
      </c>
      <c r="S444" s="92">
        <v>1</v>
      </c>
      <c r="U444" s="92" t="s">
        <v>2927</v>
      </c>
      <c r="V444" s="92">
        <v>10</v>
      </c>
      <c r="W444" s="92">
        <v>0</v>
      </c>
      <c r="Y444" s="90" t="s">
        <v>3835</v>
      </c>
      <c r="Z444" s="90">
        <v>0</v>
      </c>
      <c r="AA444" s="90">
        <v>1</v>
      </c>
    </row>
    <row r="445" spans="1:27">
      <c r="A445" s="24" t="s">
        <v>1479</v>
      </c>
      <c r="B445" s="25">
        <v>20</v>
      </c>
      <c r="C445" s="25">
        <v>1</v>
      </c>
      <c r="D445" s="25"/>
      <c r="E445" s="25" t="s">
        <v>487</v>
      </c>
      <c r="F445" s="25">
        <v>20</v>
      </c>
      <c r="G445" s="25">
        <v>0</v>
      </c>
      <c r="H445" s="25"/>
      <c r="I445" s="95" t="s">
        <v>7446</v>
      </c>
      <c r="J445" s="95">
        <v>10</v>
      </c>
      <c r="K445" s="95">
        <v>0</v>
      </c>
      <c r="M445" s="74" t="s">
        <v>3745</v>
      </c>
      <c r="N445" s="74">
        <v>10</v>
      </c>
      <c r="O445" s="74">
        <v>0</v>
      </c>
      <c r="Q445" s="92" t="s">
        <v>2397</v>
      </c>
      <c r="R445" s="92">
        <v>10</v>
      </c>
      <c r="S445" s="92">
        <v>1</v>
      </c>
      <c r="U445" s="92" t="s">
        <v>1738</v>
      </c>
      <c r="V445" s="92">
        <v>10</v>
      </c>
      <c r="W445" s="92">
        <v>1</v>
      </c>
      <c r="Y445" s="90" t="s">
        <v>777</v>
      </c>
      <c r="Z445" s="90">
        <v>0</v>
      </c>
      <c r="AA445" s="90">
        <v>1</v>
      </c>
    </row>
    <row r="446" spans="1:27">
      <c r="A446" s="24" t="s">
        <v>1858</v>
      </c>
      <c r="B446" s="25">
        <v>0</v>
      </c>
      <c r="C446" s="25">
        <v>0</v>
      </c>
      <c r="D446" s="25"/>
      <c r="E446" s="25" t="s">
        <v>602</v>
      </c>
      <c r="F446" s="25">
        <v>10</v>
      </c>
      <c r="G446" s="25">
        <v>0</v>
      </c>
      <c r="H446" s="25"/>
      <c r="I446" s="95" t="s">
        <v>7447</v>
      </c>
      <c r="J446" s="95">
        <v>10</v>
      </c>
      <c r="K446" s="95">
        <v>0</v>
      </c>
      <c r="M446" s="74" t="s">
        <v>405</v>
      </c>
      <c r="N446" s="74">
        <v>10</v>
      </c>
      <c r="O446" s="74">
        <v>0</v>
      </c>
      <c r="Q446" s="92" t="s">
        <v>2380</v>
      </c>
      <c r="R446" s="92">
        <v>10</v>
      </c>
      <c r="S446" s="92">
        <v>0</v>
      </c>
      <c r="U446" s="92" t="s">
        <v>4148</v>
      </c>
      <c r="V446" s="92">
        <v>10</v>
      </c>
      <c r="W446" s="92">
        <v>0</v>
      </c>
      <c r="Y446" s="90" t="s">
        <v>3544</v>
      </c>
      <c r="Z446" s="90">
        <v>0</v>
      </c>
      <c r="AA446" s="90">
        <v>1</v>
      </c>
    </row>
    <row r="447" spans="1:27">
      <c r="A447" s="24" t="s">
        <v>1900</v>
      </c>
      <c r="B447" s="25">
        <v>0</v>
      </c>
      <c r="C447" s="25">
        <v>0</v>
      </c>
      <c r="D447" s="25"/>
      <c r="E447" s="25" t="s">
        <v>1540</v>
      </c>
      <c r="F447" s="25">
        <v>0</v>
      </c>
      <c r="G447" s="25">
        <v>0</v>
      </c>
      <c r="H447" s="25"/>
      <c r="I447" s="95" t="s">
        <v>7448</v>
      </c>
      <c r="J447" s="95">
        <v>10</v>
      </c>
      <c r="K447" s="95">
        <v>0</v>
      </c>
      <c r="M447" s="74" t="s">
        <v>398</v>
      </c>
      <c r="N447" s="74">
        <v>10</v>
      </c>
      <c r="O447" s="74">
        <v>0</v>
      </c>
      <c r="Q447" s="92" t="s">
        <v>1376</v>
      </c>
      <c r="R447" s="92">
        <v>10</v>
      </c>
      <c r="S447" s="92">
        <v>1</v>
      </c>
      <c r="U447" s="92" t="s">
        <v>2654</v>
      </c>
      <c r="V447" s="92">
        <v>10</v>
      </c>
      <c r="W447" s="92">
        <v>0</v>
      </c>
      <c r="Y447" s="90" t="s">
        <v>3568</v>
      </c>
      <c r="Z447" s="90">
        <v>0</v>
      </c>
      <c r="AA447" s="90">
        <v>1</v>
      </c>
    </row>
    <row r="448" spans="1:27">
      <c r="A448" s="24" t="s">
        <v>3337</v>
      </c>
      <c r="B448" s="25">
        <v>10</v>
      </c>
      <c r="C448" s="25">
        <v>0</v>
      </c>
      <c r="D448" s="25"/>
      <c r="E448" s="25" t="s">
        <v>6967</v>
      </c>
      <c r="F448" s="25">
        <v>10</v>
      </c>
      <c r="G448" s="25">
        <v>0</v>
      </c>
      <c r="H448" s="25"/>
      <c r="I448" s="95" t="s">
        <v>7449</v>
      </c>
      <c r="J448" s="95">
        <v>10</v>
      </c>
      <c r="K448" s="95">
        <v>0</v>
      </c>
      <c r="M448" s="74" t="s">
        <v>5606</v>
      </c>
      <c r="N448" s="74">
        <v>10</v>
      </c>
      <c r="O448" s="74">
        <v>0</v>
      </c>
      <c r="Q448" s="92" t="s">
        <v>3737</v>
      </c>
      <c r="R448" s="92">
        <v>10</v>
      </c>
      <c r="S448" s="92">
        <v>0</v>
      </c>
      <c r="U448" s="92" t="s">
        <v>3966</v>
      </c>
      <c r="V448" s="92">
        <v>10</v>
      </c>
      <c r="W448" s="92">
        <v>0</v>
      </c>
      <c r="Y448" s="90" t="s">
        <v>314</v>
      </c>
      <c r="Z448" s="90">
        <v>0</v>
      </c>
      <c r="AA448" s="90">
        <v>1</v>
      </c>
    </row>
    <row r="449" spans="1:27">
      <c r="A449" s="24" t="s">
        <v>785</v>
      </c>
      <c r="B449" s="25">
        <v>20</v>
      </c>
      <c r="C449" s="25">
        <v>1</v>
      </c>
      <c r="D449" s="25"/>
      <c r="E449" s="25" t="s">
        <v>5192</v>
      </c>
      <c r="F449" s="25">
        <v>0</v>
      </c>
      <c r="G449" s="25">
        <v>0</v>
      </c>
      <c r="H449" s="25"/>
      <c r="I449" s="95" t="s">
        <v>7450</v>
      </c>
      <c r="J449" s="95">
        <v>10</v>
      </c>
      <c r="K449" s="95">
        <v>0</v>
      </c>
      <c r="M449" s="74" t="s">
        <v>6974</v>
      </c>
      <c r="N449" s="74">
        <v>10</v>
      </c>
      <c r="O449" s="74">
        <v>0</v>
      </c>
      <c r="Q449" s="92" t="s">
        <v>1217</v>
      </c>
      <c r="R449" s="92">
        <v>10</v>
      </c>
      <c r="S449" s="92">
        <v>0</v>
      </c>
      <c r="U449" s="92" t="s">
        <v>6354</v>
      </c>
      <c r="V449" s="92">
        <v>10</v>
      </c>
      <c r="W449" s="92">
        <v>0</v>
      </c>
      <c r="Y449" s="90" t="s">
        <v>2037</v>
      </c>
      <c r="Z449" s="90">
        <v>0</v>
      </c>
      <c r="AA449" s="90">
        <v>1</v>
      </c>
    </row>
    <row r="450" spans="1:27">
      <c r="A450" s="24" t="s">
        <v>118</v>
      </c>
      <c r="B450" s="25">
        <v>0</v>
      </c>
      <c r="C450" s="25">
        <v>2</v>
      </c>
      <c r="D450" s="25"/>
      <c r="E450" s="25" t="s">
        <v>3901</v>
      </c>
      <c r="F450" s="25">
        <v>10</v>
      </c>
      <c r="G450" s="25">
        <v>0</v>
      </c>
      <c r="H450" s="25"/>
      <c r="I450" s="95" t="s">
        <v>7451</v>
      </c>
      <c r="J450" s="95">
        <v>10</v>
      </c>
      <c r="K450" s="95">
        <v>0</v>
      </c>
      <c r="M450" s="74" t="s">
        <v>1240</v>
      </c>
      <c r="N450" s="74">
        <v>10</v>
      </c>
      <c r="O450" s="74">
        <v>0</v>
      </c>
      <c r="Q450" s="92" t="s">
        <v>79</v>
      </c>
      <c r="R450" s="92">
        <v>10</v>
      </c>
      <c r="S450" s="92">
        <v>0</v>
      </c>
      <c r="U450" s="92" t="s">
        <v>2578</v>
      </c>
      <c r="V450" s="92">
        <v>10</v>
      </c>
      <c r="W450" s="92">
        <v>0</v>
      </c>
      <c r="Y450" s="90" t="s">
        <v>1593</v>
      </c>
      <c r="Z450" s="90">
        <v>0</v>
      </c>
      <c r="AA450" s="90">
        <v>1</v>
      </c>
    </row>
    <row r="451" spans="1:27">
      <c r="A451" s="24" t="s">
        <v>2981</v>
      </c>
      <c r="B451" s="25">
        <v>10</v>
      </c>
      <c r="C451" s="25">
        <v>0</v>
      </c>
      <c r="D451" s="25"/>
      <c r="E451" s="25" t="s">
        <v>552</v>
      </c>
      <c r="F451" s="25">
        <v>30</v>
      </c>
      <c r="G451" s="25">
        <v>0</v>
      </c>
      <c r="H451" s="25"/>
      <c r="I451" s="95" t="s">
        <v>7452</v>
      </c>
      <c r="J451" s="95">
        <v>10</v>
      </c>
      <c r="K451" s="95">
        <v>0</v>
      </c>
      <c r="M451" s="74" t="s">
        <v>307</v>
      </c>
      <c r="N451" s="74">
        <v>10</v>
      </c>
      <c r="O451" s="74">
        <v>1</v>
      </c>
      <c r="Q451" s="92" t="s">
        <v>2927</v>
      </c>
      <c r="R451" s="92">
        <v>10</v>
      </c>
      <c r="S451" s="92">
        <v>0</v>
      </c>
      <c r="U451" s="92" t="s">
        <v>4101</v>
      </c>
      <c r="V451" s="92">
        <v>10</v>
      </c>
      <c r="W451" s="92">
        <v>0</v>
      </c>
      <c r="Y451" s="90" t="s">
        <v>1327</v>
      </c>
      <c r="Z451" s="90">
        <v>0</v>
      </c>
      <c r="AA451" s="90">
        <v>1</v>
      </c>
    </row>
    <row r="452" spans="1:27">
      <c r="A452" s="24" t="s">
        <v>5621</v>
      </c>
      <c r="B452" s="25">
        <v>10</v>
      </c>
      <c r="C452" s="25">
        <v>0</v>
      </c>
      <c r="D452" s="25"/>
      <c r="E452" s="25" t="s">
        <v>5176</v>
      </c>
      <c r="F452" s="25">
        <v>0</v>
      </c>
      <c r="G452" s="25">
        <v>0</v>
      </c>
      <c r="H452" s="25"/>
      <c r="I452" s="95" t="s">
        <v>7453</v>
      </c>
      <c r="J452" s="95">
        <v>10</v>
      </c>
      <c r="K452" s="95">
        <v>0</v>
      </c>
      <c r="M452" s="74" t="s">
        <v>6297</v>
      </c>
      <c r="N452" s="74">
        <v>10</v>
      </c>
      <c r="O452" s="74">
        <v>0</v>
      </c>
      <c r="Q452" s="92" t="s">
        <v>1738</v>
      </c>
      <c r="R452" s="92">
        <v>10</v>
      </c>
      <c r="S452" s="92">
        <v>1</v>
      </c>
      <c r="U452" s="92" t="s">
        <v>4005</v>
      </c>
      <c r="V452" s="92">
        <v>10</v>
      </c>
      <c r="W452" s="92">
        <v>0</v>
      </c>
      <c r="Y452" s="90" t="s">
        <v>5407</v>
      </c>
      <c r="Z452" s="90">
        <v>0</v>
      </c>
      <c r="AA452" s="90">
        <v>1</v>
      </c>
    </row>
    <row r="453" spans="1:27">
      <c r="A453" s="24" t="s">
        <v>3416</v>
      </c>
      <c r="B453" s="25">
        <v>0</v>
      </c>
      <c r="C453" s="25">
        <v>1</v>
      </c>
      <c r="D453" s="25"/>
      <c r="E453" s="25" t="s">
        <v>2304</v>
      </c>
      <c r="F453" s="25">
        <v>10</v>
      </c>
      <c r="G453" s="25">
        <v>0</v>
      </c>
      <c r="H453" s="25"/>
      <c r="I453" s="95" t="s">
        <v>7454</v>
      </c>
      <c r="J453" s="95">
        <v>10</v>
      </c>
      <c r="K453" s="95">
        <v>1</v>
      </c>
      <c r="M453" s="74" t="s">
        <v>650</v>
      </c>
      <c r="N453" s="74">
        <v>10</v>
      </c>
      <c r="O453" s="74">
        <v>0</v>
      </c>
      <c r="Q453" s="92" t="s">
        <v>4148</v>
      </c>
      <c r="R453" s="92">
        <v>10</v>
      </c>
      <c r="S453" s="92">
        <v>0</v>
      </c>
      <c r="U453" s="92" t="s">
        <v>3997</v>
      </c>
      <c r="V453" s="92">
        <v>10</v>
      </c>
      <c r="W453" s="92">
        <v>0</v>
      </c>
      <c r="Y453" s="90" t="s">
        <v>3854</v>
      </c>
      <c r="Z453" s="90">
        <v>0</v>
      </c>
      <c r="AA453" s="90">
        <v>1</v>
      </c>
    </row>
    <row r="454" spans="1:27">
      <c r="A454" s="24" t="s">
        <v>449</v>
      </c>
      <c r="B454" s="25">
        <v>10</v>
      </c>
      <c r="C454" s="25">
        <v>0</v>
      </c>
      <c r="D454" s="25"/>
      <c r="E454" s="25" t="s">
        <v>1699</v>
      </c>
      <c r="F454" s="25">
        <v>30</v>
      </c>
      <c r="G454" s="25">
        <v>0</v>
      </c>
      <c r="H454" s="25"/>
      <c r="I454" s="95" t="s">
        <v>7455</v>
      </c>
      <c r="J454" s="95">
        <v>10</v>
      </c>
      <c r="K454" s="95">
        <v>0</v>
      </c>
      <c r="M454" s="74" t="s">
        <v>3759</v>
      </c>
      <c r="N454" s="74">
        <v>10</v>
      </c>
      <c r="O454" s="74">
        <v>0</v>
      </c>
      <c r="Q454" s="92" t="s">
        <v>2654</v>
      </c>
      <c r="R454" s="92">
        <v>10</v>
      </c>
      <c r="S454" s="92">
        <v>0</v>
      </c>
      <c r="U454" s="92" t="s">
        <v>4109</v>
      </c>
      <c r="V454" s="92">
        <v>10</v>
      </c>
      <c r="W454" s="92">
        <v>0</v>
      </c>
      <c r="Y454" s="90" t="s">
        <v>5016</v>
      </c>
      <c r="Z454" s="90">
        <v>0</v>
      </c>
      <c r="AA454" s="90">
        <v>1</v>
      </c>
    </row>
    <row r="455" spans="1:27">
      <c r="A455" s="24" t="s">
        <v>1645</v>
      </c>
      <c r="B455" s="25">
        <v>0</v>
      </c>
      <c r="C455" s="25">
        <v>1</v>
      </c>
      <c r="D455" s="25"/>
      <c r="E455" s="25" t="s">
        <v>3060</v>
      </c>
      <c r="F455" s="25">
        <v>10</v>
      </c>
      <c r="G455" s="25">
        <v>0</v>
      </c>
      <c r="H455" s="25"/>
      <c r="I455" s="95" t="s">
        <v>7456</v>
      </c>
      <c r="J455" s="95">
        <v>10</v>
      </c>
      <c r="K455" s="95">
        <v>0</v>
      </c>
      <c r="M455" s="74" t="s">
        <v>645</v>
      </c>
      <c r="N455" s="74">
        <v>10</v>
      </c>
      <c r="O455" s="74">
        <v>0</v>
      </c>
      <c r="Q455" s="92" t="s">
        <v>3966</v>
      </c>
      <c r="R455" s="92">
        <v>10</v>
      </c>
      <c r="S455" s="92">
        <v>0</v>
      </c>
      <c r="U455" s="92" t="s">
        <v>3946</v>
      </c>
      <c r="V455" s="92">
        <v>10</v>
      </c>
      <c r="W455" s="92">
        <v>0</v>
      </c>
      <c r="Y455" s="90" t="s">
        <v>2820</v>
      </c>
      <c r="Z455" s="90">
        <v>0</v>
      </c>
      <c r="AA455" s="90">
        <v>1</v>
      </c>
    </row>
    <row r="456" spans="1:27">
      <c r="A456" s="24" t="s">
        <v>94</v>
      </c>
      <c r="B456" s="25">
        <v>0</v>
      </c>
      <c r="C456" s="25">
        <v>1</v>
      </c>
      <c r="D456" s="25"/>
      <c r="E456" s="25" t="s">
        <v>1529</v>
      </c>
      <c r="F456" s="25">
        <v>10</v>
      </c>
      <c r="G456" s="25">
        <v>0</v>
      </c>
      <c r="H456" s="25"/>
      <c r="I456" s="95" t="s">
        <v>7457</v>
      </c>
      <c r="J456" s="95">
        <v>10</v>
      </c>
      <c r="K456" s="95">
        <v>0</v>
      </c>
      <c r="M456" s="74" t="s">
        <v>3729</v>
      </c>
      <c r="N456" s="74">
        <v>10</v>
      </c>
      <c r="O456" s="74">
        <v>0</v>
      </c>
      <c r="Q456" s="92" t="s">
        <v>6354</v>
      </c>
      <c r="R456" s="92">
        <v>10</v>
      </c>
      <c r="S456" s="92">
        <v>0</v>
      </c>
      <c r="U456" s="92" t="s">
        <v>2030</v>
      </c>
      <c r="V456" s="92">
        <v>10</v>
      </c>
      <c r="W456" s="92">
        <v>1</v>
      </c>
      <c r="Y456" s="90" t="s">
        <v>3331</v>
      </c>
      <c r="Z456" s="90">
        <v>0</v>
      </c>
      <c r="AA456" s="90">
        <v>1</v>
      </c>
    </row>
    <row r="457" spans="1:27">
      <c r="A457" s="24" t="s">
        <v>2004</v>
      </c>
      <c r="B457" s="25">
        <v>0</v>
      </c>
      <c r="C457" s="25">
        <v>1</v>
      </c>
      <c r="D457" s="25"/>
      <c r="E457" s="25" t="s">
        <v>2744</v>
      </c>
      <c r="F457" s="25">
        <v>0</v>
      </c>
      <c r="G457" s="25">
        <v>0</v>
      </c>
      <c r="H457" s="25"/>
      <c r="I457" s="95" t="s">
        <v>7458</v>
      </c>
      <c r="J457" s="95">
        <v>10</v>
      </c>
      <c r="K457" s="95">
        <v>0</v>
      </c>
      <c r="M457" s="74" t="s">
        <v>330</v>
      </c>
      <c r="N457" s="74">
        <v>10</v>
      </c>
      <c r="O457" s="74">
        <v>1</v>
      </c>
      <c r="Q457" s="92" t="s">
        <v>2578</v>
      </c>
      <c r="R457" s="92">
        <v>10</v>
      </c>
      <c r="S457" s="92">
        <v>0</v>
      </c>
      <c r="U457" s="92" t="s">
        <v>582</v>
      </c>
      <c r="V457" s="92">
        <v>10</v>
      </c>
      <c r="W457" s="92">
        <v>0</v>
      </c>
      <c r="Y457" s="90" t="s">
        <v>1312</v>
      </c>
      <c r="Z457" s="90">
        <v>0</v>
      </c>
      <c r="AA457" s="90">
        <v>1</v>
      </c>
    </row>
    <row r="458" spans="1:27">
      <c r="A458" s="24" t="s">
        <v>349</v>
      </c>
      <c r="B458" s="25">
        <v>20</v>
      </c>
      <c r="C458" s="25">
        <v>0</v>
      </c>
      <c r="D458" s="25"/>
      <c r="E458" s="25" t="s">
        <v>3138</v>
      </c>
      <c r="F458" s="25">
        <v>20</v>
      </c>
      <c r="G458" s="25">
        <v>0</v>
      </c>
      <c r="H458" s="25"/>
      <c r="I458" s="95" t="s">
        <v>7459</v>
      </c>
      <c r="J458" s="95">
        <v>10</v>
      </c>
      <c r="K458" s="95">
        <v>0</v>
      </c>
      <c r="M458" s="74" t="s">
        <v>2397</v>
      </c>
      <c r="N458" s="74">
        <v>10</v>
      </c>
      <c r="O458" s="74">
        <v>1</v>
      </c>
      <c r="Q458" s="92" t="s">
        <v>4101</v>
      </c>
      <c r="R458" s="92">
        <v>10</v>
      </c>
      <c r="S458" s="92">
        <v>0</v>
      </c>
      <c r="U458" s="92" t="s">
        <v>2726</v>
      </c>
      <c r="V458" s="92">
        <v>10</v>
      </c>
      <c r="W458" s="92">
        <v>0</v>
      </c>
      <c r="Y458" s="90" t="s">
        <v>1265</v>
      </c>
      <c r="Z458" s="90">
        <v>0</v>
      </c>
      <c r="AA458" s="90">
        <v>1</v>
      </c>
    </row>
    <row r="459" spans="1:27">
      <c r="A459" s="24" t="s">
        <v>5417</v>
      </c>
      <c r="B459" s="25">
        <v>0</v>
      </c>
      <c r="C459" s="25">
        <v>1</v>
      </c>
      <c r="D459" s="25"/>
      <c r="E459" s="25" t="s">
        <v>1489</v>
      </c>
      <c r="F459" s="25">
        <v>40</v>
      </c>
      <c r="G459" s="25">
        <v>0</v>
      </c>
      <c r="H459" s="25"/>
      <c r="I459" s="95" t="s">
        <v>7460</v>
      </c>
      <c r="J459" s="95">
        <v>10</v>
      </c>
      <c r="K459" s="95">
        <v>1</v>
      </c>
      <c r="M459" s="74" t="s">
        <v>2380</v>
      </c>
      <c r="N459" s="74">
        <v>10</v>
      </c>
      <c r="O459" s="74">
        <v>0</v>
      </c>
      <c r="Q459" s="92" t="s">
        <v>4005</v>
      </c>
      <c r="R459" s="92">
        <v>10</v>
      </c>
      <c r="S459" s="92">
        <v>0</v>
      </c>
      <c r="U459" s="92" t="s">
        <v>5988</v>
      </c>
      <c r="V459" s="92">
        <v>10</v>
      </c>
      <c r="W459" s="92">
        <v>0</v>
      </c>
      <c r="Y459" s="90" t="s">
        <v>2792</v>
      </c>
      <c r="Z459" s="90">
        <v>0</v>
      </c>
      <c r="AA459" s="90">
        <v>1</v>
      </c>
    </row>
    <row r="460" spans="1:27">
      <c r="A460" s="24" t="s">
        <v>2120</v>
      </c>
      <c r="B460" s="25">
        <v>0</v>
      </c>
      <c r="C460" s="25">
        <v>1</v>
      </c>
      <c r="D460" s="25"/>
      <c r="E460" s="25" t="s">
        <v>2749</v>
      </c>
      <c r="F460" s="25">
        <v>0</v>
      </c>
      <c r="G460" s="25">
        <v>0</v>
      </c>
      <c r="H460" s="25"/>
      <c r="I460" s="95" t="s">
        <v>7461</v>
      </c>
      <c r="J460" s="95">
        <v>10</v>
      </c>
      <c r="K460" s="95">
        <v>1</v>
      </c>
      <c r="M460" s="74" t="s">
        <v>1376</v>
      </c>
      <c r="N460" s="74">
        <v>10</v>
      </c>
      <c r="O460" s="74">
        <v>1</v>
      </c>
      <c r="Q460" s="92" t="s">
        <v>3997</v>
      </c>
      <c r="R460" s="92">
        <v>10</v>
      </c>
      <c r="S460" s="92">
        <v>0</v>
      </c>
      <c r="U460" s="92" t="s">
        <v>4010</v>
      </c>
      <c r="V460" s="92">
        <v>10</v>
      </c>
      <c r="W460" s="92">
        <v>0</v>
      </c>
      <c r="Y460" s="90" t="s">
        <v>948</v>
      </c>
      <c r="Z460" s="90">
        <v>0</v>
      </c>
      <c r="AA460" s="90">
        <v>1</v>
      </c>
    </row>
    <row r="461" spans="1:27">
      <c r="A461" s="24" t="s">
        <v>4061</v>
      </c>
      <c r="B461" s="25">
        <v>10</v>
      </c>
      <c r="C461" s="25">
        <v>0</v>
      </c>
      <c r="D461" s="25"/>
      <c r="E461" s="25" t="s">
        <v>5700</v>
      </c>
      <c r="F461" s="25">
        <v>10</v>
      </c>
      <c r="G461" s="25">
        <v>0</v>
      </c>
      <c r="H461" s="25"/>
      <c r="I461" s="95" t="s">
        <v>7462</v>
      </c>
      <c r="J461" s="95">
        <v>10</v>
      </c>
      <c r="K461" s="95">
        <v>0</v>
      </c>
      <c r="M461" s="74" t="s">
        <v>3737</v>
      </c>
      <c r="N461" s="74">
        <v>10</v>
      </c>
      <c r="O461" s="74">
        <v>0</v>
      </c>
      <c r="Q461" s="92" t="s">
        <v>4109</v>
      </c>
      <c r="R461" s="92">
        <v>10</v>
      </c>
      <c r="S461" s="92">
        <v>0</v>
      </c>
      <c r="U461" s="92" t="s">
        <v>1107</v>
      </c>
      <c r="V461" s="92">
        <v>10</v>
      </c>
      <c r="W461" s="92">
        <v>0</v>
      </c>
      <c r="Y461" s="90" t="s">
        <v>3480</v>
      </c>
      <c r="Z461" s="90">
        <v>0</v>
      </c>
      <c r="AA461" s="90">
        <v>1</v>
      </c>
    </row>
    <row r="462" spans="1:27">
      <c r="A462" s="24" t="s">
        <v>5181</v>
      </c>
      <c r="B462" s="25">
        <v>0</v>
      </c>
      <c r="C462" s="25">
        <v>0</v>
      </c>
      <c r="D462" s="25"/>
      <c r="E462" s="25" t="s">
        <v>2665</v>
      </c>
      <c r="F462" s="25">
        <v>0</v>
      </c>
      <c r="G462" s="25">
        <v>0</v>
      </c>
      <c r="H462" s="25"/>
      <c r="I462" s="95" t="s">
        <v>7463</v>
      </c>
      <c r="J462" s="95">
        <v>10</v>
      </c>
      <c r="K462" s="95">
        <v>1</v>
      </c>
      <c r="M462" s="74" t="s">
        <v>1217</v>
      </c>
      <c r="N462" s="74">
        <v>10</v>
      </c>
      <c r="O462" s="74">
        <v>0</v>
      </c>
      <c r="Q462" s="92" t="s">
        <v>3946</v>
      </c>
      <c r="R462" s="92">
        <v>10</v>
      </c>
      <c r="S462" s="92">
        <v>0</v>
      </c>
      <c r="U462" s="92" t="s">
        <v>5590</v>
      </c>
      <c r="V462" s="92">
        <v>10</v>
      </c>
      <c r="W462" s="92">
        <v>0</v>
      </c>
      <c r="Y462" s="90" t="s">
        <v>3554</v>
      </c>
      <c r="Z462" s="90">
        <v>0</v>
      </c>
      <c r="AA462" s="90">
        <v>1</v>
      </c>
    </row>
    <row r="463" spans="1:27">
      <c r="A463" s="24" t="s">
        <v>1677</v>
      </c>
      <c r="B463" s="25">
        <v>60</v>
      </c>
      <c r="C463" s="25">
        <v>0</v>
      </c>
      <c r="D463" s="25"/>
      <c r="E463" s="25" t="s">
        <v>6613</v>
      </c>
      <c r="F463" s="25">
        <v>0</v>
      </c>
      <c r="G463" s="25">
        <v>0</v>
      </c>
      <c r="H463" s="25"/>
      <c r="I463" s="95" t="s">
        <v>7464</v>
      </c>
      <c r="J463" s="95">
        <v>10</v>
      </c>
      <c r="K463" s="95">
        <v>0</v>
      </c>
      <c r="M463" s="74" t="s">
        <v>2927</v>
      </c>
      <c r="N463" s="74">
        <v>10</v>
      </c>
      <c r="O463" s="74">
        <v>0</v>
      </c>
      <c r="Q463" s="92" t="s">
        <v>2030</v>
      </c>
      <c r="R463" s="92">
        <v>10</v>
      </c>
      <c r="S463" s="92">
        <v>1</v>
      </c>
      <c r="U463" s="92" t="s">
        <v>5996</v>
      </c>
      <c r="V463" s="92">
        <v>10</v>
      </c>
      <c r="W463" s="92">
        <v>0</v>
      </c>
      <c r="Y463" s="90" t="s">
        <v>1397</v>
      </c>
      <c r="Z463" s="90">
        <v>0</v>
      </c>
      <c r="AA463" s="90">
        <v>1</v>
      </c>
    </row>
    <row r="464" spans="1:27">
      <c r="A464" s="24" t="s">
        <v>3496</v>
      </c>
      <c r="B464" s="25">
        <v>0</v>
      </c>
      <c r="C464" s="25">
        <v>1</v>
      </c>
      <c r="D464" s="25"/>
      <c r="E464" s="25" t="s">
        <v>1429</v>
      </c>
      <c r="F464" s="25">
        <v>10</v>
      </c>
      <c r="G464" s="25">
        <v>0</v>
      </c>
      <c r="H464" s="25"/>
      <c r="I464" s="95" t="s">
        <v>7465</v>
      </c>
      <c r="J464" s="95">
        <v>10</v>
      </c>
      <c r="K464" s="95">
        <v>0</v>
      </c>
      <c r="M464" s="74" t="s">
        <v>1738</v>
      </c>
      <c r="N464" s="74">
        <v>10</v>
      </c>
      <c r="O464" s="74">
        <v>1</v>
      </c>
      <c r="Q464" s="92" t="s">
        <v>582</v>
      </c>
      <c r="R464" s="92">
        <v>10</v>
      </c>
      <c r="S464" s="92">
        <v>0</v>
      </c>
      <c r="U464" s="92" t="s">
        <v>3803</v>
      </c>
      <c r="V464" s="92">
        <v>10</v>
      </c>
      <c r="W464" s="92">
        <v>0</v>
      </c>
      <c r="Y464" s="90" t="s">
        <v>801</v>
      </c>
      <c r="Z464" s="90">
        <v>0</v>
      </c>
      <c r="AA464" s="90">
        <v>1</v>
      </c>
    </row>
    <row r="465" spans="1:27">
      <c r="A465" s="24" t="s">
        <v>678</v>
      </c>
      <c r="B465" s="25">
        <v>10</v>
      </c>
      <c r="C465" s="25">
        <v>0</v>
      </c>
      <c r="D465" s="25"/>
      <c r="E465" s="25" t="s">
        <v>6626</v>
      </c>
      <c r="F465" s="25">
        <v>10</v>
      </c>
      <c r="G465" s="25">
        <v>0</v>
      </c>
      <c r="H465" s="25"/>
      <c r="I465" s="95" t="s">
        <v>7466</v>
      </c>
      <c r="J465" s="95">
        <v>10</v>
      </c>
      <c r="K465" s="95">
        <v>0</v>
      </c>
      <c r="M465" s="74" t="s">
        <v>4148</v>
      </c>
      <c r="N465" s="74">
        <v>10</v>
      </c>
      <c r="O465" s="74">
        <v>0</v>
      </c>
      <c r="Q465" s="92" t="s">
        <v>2726</v>
      </c>
      <c r="R465" s="92">
        <v>10</v>
      </c>
      <c r="S465" s="92">
        <v>0</v>
      </c>
      <c r="U465" s="92" t="s">
        <v>6516</v>
      </c>
      <c r="V465" s="92">
        <v>10</v>
      </c>
      <c r="W465" s="92">
        <v>0</v>
      </c>
      <c r="Y465" s="90" t="s">
        <v>3324</v>
      </c>
      <c r="Z465" s="90">
        <v>0</v>
      </c>
      <c r="AA465" s="90">
        <v>1</v>
      </c>
    </row>
    <row r="466" spans="1:27">
      <c r="A466" s="24" t="s">
        <v>3147</v>
      </c>
      <c r="B466" s="25">
        <v>10</v>
      </c>
      <c r="C466" s="25">
        <v>0</v>
      </c>
      <c r="D466" s="25"/>
      <c r="E466" s="25" t="s">
        <v>3689</v>
      </c>
      <c r="F466" s="25">
        <v>10</v>
      </c>
      <c r="G466" s="25">
        <v>0</v>
      </c>
      <c r="H466" s="25"/>
      <c r="I466" s="95" t="s">
        <v>7467</v>
      </c>
      <c r="J466" s="95">
        <v>10</v>
      </c>
      <c r="K466" s="95">
        <v>0</v>
      </c>
      <c r="M466" s="74" t="s">
        <v>2654</v>
      </c>
      <c r="N466" s="74">
        <v>10</v>
      </c>
      <c r="O466" s="74">
        <v>0</v>
      </c>
      <c r="Q466" s="92" t="s">
        <v>5988</v>
      </c>
      <c r="R466" s="92">
        <v>10</v>
      </c>
      <c r="S466" s="92">
        <v>0</v>
      </c>
      <c r="U466" s="92" t="s">
        <v>6004</v>
      </c>
      <c r="V466" s="92">
        <v>10</v>
      </c>
      <c r="W466" s="92">
        <v>0</v>
      </c>
      <c r="Y466" s="90" t="s">
        <v>2127</v>
      </c>
      <c r="Z466" s="90">
        <v>0</v>
      </c>
      <c r="AA466" s="90">
        <v>1</v>
      </c>
    </row>
    <row r="467" spans="1:27">
      <c r="A467" s="24" t="s">
        <v>5277</v>
      </c>
      <c r="B467" s="25">
        <v>50</v>
      </c>
      <c r="C467" s="25">
        <v>0</v>
      </c>
      <c r="D467" s="25"/>
      <c r="E467" s="25" t="s">
        <v>375</v>
      </c>
      <c r="F467" s="25">
        <v>110</v>
      </c>
      <c r="G467" s="25">
        <v>0</v>
      </c>
      <c r="H467" s="25"/>
      <c r="I467" s="95" t="s">
        <v>7468</v>
      </c>
      <c r="J467" s="95">
        <v>10</v>
      </c>
      <c r="K467" s="95">
        <v>1</v>
      </c>
      <c r="M467" s="74" t="s">
        <v>3966</v>
      </c>
      <c r="N467" s="74">
        <v>10</v>
      </c>
      <c r="O467" s="74">
        <v>0</v>
      </c>
      <c r="Q467" s="92" t="s">
        <v>4010</v>
      </c>
      <c r="R467" s="92">
        <v>10</v>
      </c>
      <c r="S467" s="92">
        <v>0</v>
      </c>
      <c r="U467" s="92" t="s">
        <v>2637</v>
      </c>
      <c r="V467" s="92">
        <v>10</v>
      </c>
      <c r="W467" s="92">
        <v>0</v>
      </c>
      <c r="Y467" s="90" t="s">
        <v>248</v>
      </c>
      <c r="Z467" s="90">
        <v>0</v>
      </c>
      <c r="AA467" s="90">
        <v>1</v>
      </c>
    </row>
    <row r="468" spans="1:27">
      <c r="A468" s="24" t="s">
        <v>2205</v>
      </c>
      <c r="B468" s="25">
        <v>10</v>
      </c>
      <c r="C468" s="25">
        <v>0</v>
      </c>
      <c r="D468" s="25"/>
      <c r="E468" s="25" t="s">
        <v>5726</v>
      </c>
      <c r="F468" s="25">
        <v>20</v>
      </c>
      <c r="G468" s="25">
        <v>0</v>
      </c>
      <c r="H468" s="25"/>
      <c r="I468" s="95" t="s">
        <v>7469</v>
      </c>
      <c r="J468" s="95">
        <v>10</v>
      </c>
      <c r="K468" s="95">
        <v>0</v>
      </c>
      <c r="M468" s="74" t="s">
        <v>2578</v>
      </c>
      <c r="N468" s="74">
        <v>10</v>
      </c>
      <c r="O468" s="74">
        <v>0</v>
      </c>
      <c r="Q468" s="92" t="s">
        <v>1107</v>
      </c>
      <c r="R468" s="92">
        <v>10</v>
      </c>
      <c r="S468" s="92">
        <v>0</v>
      </c>
      <c r="U468" s="92" t="s">
        <v>3077</v>
      </c>
      <c r="V468" s="92">
        <v>10</v>
      </c>
      <c r="W468" s="92">
        <v>0</v>
      </c>
      <c r="Y468" s="90" t="s">
        <v>2077</v>
      </c>
      <c r="Z468" s="90">
        <v>0</v>
      </c>
      <c r="AA468" s="90">
        <v>1</v>
      </c>
    </row>
    <row r="469" spans="1:27">
      <c r="A469" s="24" t="s">
        <v>3279</v>
      </c>
      <c r="B469" s="25">
        <v>0</v>
      </c>
      <c r="C469" s="25">
        <v>0</v>
      </c>
      <c r="D469" s="25"/>
      <c r="E469" s="25" t="s">
        <v>3309</v>
      </c>
      <c r="F469" s="25">
        <v>10</v>
      </c>
      <c r="G469" s="25">
        <v>0</v>
      </c>
      <c r="H469" s="25"/>
      <c r="I469" s="95" t="s">
        <v>7470</v>
      </c>
      <c r="J469" s="95">
        <v>10</v>
      </c>
      <c r="K469" s="95">
        <v>0</v>
      </c>
      <c r="M469" s="74" t="s">
        <v>4101</v>
      </c>
      <c r="N469" s="74">
        <v>10</v>
      </c>
      <c r="O469" s="74">
        <v>0</v>
      </c>
      <c r="Q469" s="92" t="s">
        <v>5590</v>
      </c>
      <c r="R469" s="92">
        <v>10</v>
      </c>
      <c r="S469" s="92">
        <v>0</v>
      </c>
      <c r="U469" s="92" t="s">
        <v>1462</v>
      </c>
      <c r="V469" s="92">
        <v>10</v>
      </c>
      <c r="W469" s="92">
        <v>0</v>
      </c>
      <c r="Y469" s="90" t="s">
        <v>1136</v>
      </c>
      <c r="Z469" s="90">
        <v>0</v>
      </c>
      <c r="AA469" s="90">
        <v>1</v>
      </c>
    </row>
    <row r="470" spans="1:27">
      <c r="A470" s="24" t="s">
        <v>3274</v>
      </c>
      <c r="B470" s="25">
        <v>0</v>
      </c>
      <c r="C470" s="25">
        <v>1</v>
      </c>
      <c r="D470" s="25"/>
      <c r="E470" s="25" t="s">
        <v>6646</v>
      </c>
      <c r="F470" s="25">
        <v>10</v>
      </c>
      <c r="G470" s="25">
        <v>0</v>
      </c>
      <c r="H470" s="25"/>
      <c r="I470" s="95" t="s">
        <v>7471</v>
      </c>
      <c r="J470" s="95">
        <v>10</v>
      </c>
      <c r="K470" s="95">
        <v>0</v>
      </c>
      <c r="M470" s="74" t="s">
        <v>4005</v>
      </c>
      <c r="N470" s="74">
        <v>10</v>
      </c>
      <c r="O470" s="74">
        <v>0</v>
      </c>
      <c r="Q470" s="92" t="s">
        <v>5996</v>
      </c>
      <c r="R470" s="92">
        <v>10</v>
      </c>
      <c r="S470" s="92">
        <v>0</v>
      </c>
      <c r="U470" s="92" t="s">
        <v>2585</v>
      </c>
      <c r="V470" s="92">
        <v>10</v>
      </c>
      <c r="W470" s="92">
        <v>0</v>
      </c>
      <c r="Y470" s="90" t="s">
        <v>2852</v>
      </c>
      <c r="Z470" s="90">
        <v>0</v>
      </c>
      <c r="AA470" s="90">
        <v>1</v>
      </c>
    </row>
    <row r="471" spans="1:27">
      <c r="A471" s="24" t="s">
        <v>5145</v>
      </c>
      <c r="B471" s="25">
        <v>0</v>
      </c>
      <c r="C471" s="25">
        <v>0</v>
      </c>
      <c r="D471" s="25"/>
      <c r="E471" s="25" t="s">
        <v>204</v>
      </c>
      <c r="F471" s="25">
        <v>10</v>
      </c>
      <c r="G471" s="25">
        <v>0</v>
      </c>
      <c r="H471" s="25"/>
      <c r="I471" s="95" t="s">
        <v>7472</v>
      </c>
      <c r="J471" s="95">
        <v>10</v>
      </c>
      <c r="K471" s="95">
        <v>0</v>
      </c>
      <c r="M471" s="74" t="s">
        <v>3997</v>
      </c>
      <c r="N471" s="74">
        <v>10</v>
      </c>
      <c r="O471" s="74">
        <v>0</v>
      </c>
      <c r="Q471" s="92" t="s">
        <v>3803</v>
      </c>
      <c r="R471" s="92">
        <v>10</v>
      </c>
      <c r="S471" s="92">
        <v>0</v>
      </c>
      <c r="U471" s="92" t="s">
        <v>2879</v>
      </c>
      <c r="V471" s="92">
        <v>10</v>
      </c>
      <c r="W471" s="92">
        <v>0</v>
      </c>
      <c r="Y471" s="90" t="s">
        <v>3888</v>
      </c>
      <c r="Z471" s="90">
        <v>0</v>
      </c>
      <c r="AA471" s="90">
        <v>1</v>
      </c>
    </row>
    <row r="472" spans="1:27">
      <c r="A472" s="24" t="s">
        <v>5291</v>
      </c>
      <c r="B472" s="25">
        <v>10</v>
      </c>
      <c r="C472" s="25">
        <v>1</v>
      </c>
      <c r="D472" s="25"/>
      <c r="E472" s="25" t="s">
        <v>71</v>
      </c>
      <c r="F472" s="25">
        <v>100</v>
      </c>
      <c r="G472" s="25">
        <v>0</v>
      </c>
      <c r="H472" s="25"/>
      <c r="I472" s="95" t="s">
        <v>7473</v>
      </c>
      <c r="J472" s="95">
        <v>10</v>
      </c>
      <c r="K472" s="95">
        <v>0</v>
      </c>
      <c r="M472" s="74" t="s">
        <v>4109</v>
      </c>
      <c r="N472" s="74">
        <v>10</v>
      </c>
      <c r="O472" s="74">
        <v>0</v>
      </c>
      <c r="Q472" s="92" t="s">
        <v>6516</v>
      </c>
      <c r="R472" s="92">
        <v>10</v>
      </c>
      <c r="S472" s="92">
        <v>0</v>
      </c>
      <c r="U472" s="92" t="s">
        <v>1499</v>
      </c>
      <c r="V472" s="92">
        <v>10</v>
      </c>
      <c r="W472" s="92">
        <v>1</v>
      </c>
      <c r="Y472" s="90" t="s">
        <v>3353</v>
      </c>
      <c r="Z472" s="90">
        <v>0</v>
      </c>
      <c r="AA472" s="90">
        <v>1</v>
      </c>
    </row>
    <row r="473" spans="1:27">
      <c r="A473" s="24" t="s">
        <v>5186</v>
      </c>
      <c r="B473" s="25">
        <v>0</v>
      </c>
      <c r="C473" s="25">
        <v>0</v>
      </c>
      <c r="D473" s="25"/>
      <c r="E473" s="25" t="s">
        <v>1891</v>
      </c>
      <c r="F473" s="25">
        <v>0</v>
      </c>
      <c r="G473" s="25">
        <v>0</v>
      </c>
      <c r="H473" s="25"/>
      <c r="I473" s="95" t="s">
        <v>7474</v>
      </c>
      <c r="J473" s="95">
        <v>10</v>
      </c>
      <c r="K473" s="95">
        <v>0</v>
      </c>
      <c r="M473" s="74" t="s">
        <v>2030</v>
      </c>
      <c r="N473" s="74">
        <v>10</v>
      </c>
      <c r="O473" s="74">
        <v>1</v>
      </c>
      <c r="Q473" s="92" t="s">
        <v>6004</v>
      </c>
      <c r="R473" s="92">
        <v>10</v>
      </c>
      <c r="S473" s="92">
        <v>0</v>
      </c>
      <c r="U473" s="92" t="s">
        <v>6404</v>
      </c>
      <c r="V473" s="92">
        <v>10</v>
      </c>
      <c r="W473" s="92">
        <v>0</v>
      </c>
      <c r="Y473" s="90" t="s">
        <v>5284</v>
      </c>
      <c r="Z473" s="90">
        <v>0</v>
      </c>
      <c r="AA473" s="90">
        <v>1</v>
      </c>
    </row>
    <row r="474" spans="1:27">
      <c r="A474" s="24" t="s">
        <v>110</v>
      </c>
      <c r="B474" s="25">
        <v>160</v>
      </c>
      <c r="C474" s="25">
        <v>0</v>
      </c>
      <c r="D474" s="25"/>
      <c r="E474" s="25" t="s">
        <v>132</v>
      </c>
      <c r="F474" s="25">
        <v>30</v>
      </c>
      <c r="G474" s="25">
        <v>0</v>
      </c>
      <c r="H474" s="25"/>
      <c r="I474" s="95" t="s">
        <v>7475</v>
      </c>
      <c r="J474" s="95">
        <v>10</v>
      </c>
      <c r="K474" s="95">
        <v>0</v>
      </c>
      <c r="M474" s="74" t="s">
        <v>582</v>
      </c>
      <c r="N474" s="74">
        <v>10</v>
      </c>
      <c r="O474" s="74">
        <v>0</v>
      </c>
      <c r="Q474" s="92" t="s">
        <v>2637</v>
      </c>
      <c r="R474" s="92">
        <v>10</v>
      </c>
      <c r="S474" s="92">
        <v>0</v>
      </c>
      <c r="U474" s="92" t="s">
        <v>5525</v>
      </c>
      <c r="V474" s="92">
        <v>10</v>
      </c>
      <c r="W474" s="92">
        <v>0</v>
      </c>
      <c r="Y474" s="90" t="s">
        <v>2091</v>
      </c>
      <c r="Z474" s="90">
        <v>0</v>
      </c>
      <c r="AA474" s="90">
        <v>1</v>
      </c>
    </row>
    <row r="475" spans="1:27">
      <c r="A475" s="24" t="s">
        <v>1605</v>
      </c>
      <c r="B475" s="25">
        <v>10</v>
      </c>
      <c r="C475" s="25">
        <v>2</v>
      </c>
      <c r="D475" s="25"/>
      <c r="E475" s="25" t="s">
        <v>1770</v>
      </c>
      <c r="F475" s="25">
        <v>60</v>
      </c>
      <c r="G475" s="25">
        <v>0</v>
      </c>
      <c r="H475" s="25"/>
      <c r="I475" s="95" t="s">
        <v>7476</v>
      </c>
      <c r="J475" s="95">
        <v>10</v>
      </c>
      <c r="K475" s="95">
        <v>0</v>
      </c>
      <c r="M475" s="74" t="s">
        <v>2726</v>
      </c>
      <c r="N475" s="74">
        <v>10</v>
      </c>
      <c r="O475" s="74">
        <v>0</v>
      </c>
      <c r="Q475" s="92" t="s">
        <v>5157</v>
      </c>
      <c r="R475" s="92">
        <v>10</v>
      </c>
      <c r="S475" s="92">
        <v>0</v>
      </c>
      <c r="U475" s="92" t="s">
        <v>6545</v>
      </c>
      <c r="V475" s="92">
        <v>10</v>
      </c>
      <c r="W475" s="92">
        <v>0</v>
      </c>
      <c r="Y475" s="90" t="s">
        <v>2011</v>
      </c>
      <c r="Z475" s="90">
        <v>0</v>
      </c>
      <c r="AA475" s="90">
        <v>1</v>
      </c>
    </row>
    <row r="476" spans="1:27">
      <c r="A476" s="24" t="s">
        <v>2142</v>
      </c>
      <c r="B476" s="25">
        <v>20</v>
      </c>
      <c r="C476" s="25">
        <v>0</v>
      </c>
      <c r="D476" s="25"/>
      <c r="E476" s="25" t="s">
        <v>7087</v>
      </c>
      <c r="F476" s="25">
        <v>10</v>
      </c>
      <c r="G476" s="25">
        <v>0</v>
      </c>
      <c r="H476" s="25"/>
      <c r="I476" s="95" t="s">
        <v>7477</v>
      </c>
      <c r="J476" s="95">
        <v>10</v>
      </c>
      <c r="K476" s="95">
        <v>1</v>
      </c>
      <c r="M476" s="74" t="s">
        <v>5988</v>
      </c>
      <c r="N476" s="74">
        <v>10</v>
      </c>
      <c r="O476" s="74">
        <v>0</v>
      </c>
      <c r="Q476" s="92" t="s">
        <v>1462</v>
      </c>
      <c r="R476" s="92">
        <v>10</v>
      </c>
      <c r="S476" s="92">
        <v>0</v>
      </c>
      <c r="U476" s="92" t="s">
        <v>3660</v>
      </c>
      <c r="V476" s="92">
        <v>10</v>
      </c>
      <c r="W476" s="92">
        <v>0</v>
      </c>
      <c r="Y476" s="90" t="s">
        <v>5425</v>
      </c>
      <c r="Z476" s="90">
        <v>0</v>
      </c>
      <c r="AA476" s="90">
        <v>1</v>
      </c>
    </row>
    <row r="477" spans="1:27">
      <c r="A477" s="24" t="s">
        <v>53</v>
      </c>
      <c r="B477" s="25">
        <v>10</v>
      </c>
      <c r="C477" s="25">
        <v>1</v>
      </c>
      <c r="D477" s="25"/>
      <c r="E477" s="25" t="s">
        <v>6317</v>
      </c>
      <c r="F477" s="25">
        <v>10</v>
      </c>
      <c r="G477" s="25">
        <v>0</v>
      </c>
      <c r="H477" s="25"/>
      <c r="I477" s="95" t="s">
        <v>7478</v>
      </c>
      <c r="J477" s="95">
        <v>10</v>
      </c>
      <c r="K477" s="95">
        <v>0</v>
      </c>
      <c r="M477" s="74" t="s">
        <v>4010</v>
      </c>
      <c r="N477" s="74">
        <v>10</v>
      </c>
      <c r="O477" s="74">
        <v>0</v>
      </c>
      <c r="Q477" s="92" t="s">
        <v>2585</v>
      </c>
      <c r="R477" s="92">
        <v>10</v>
      </c>
      <c r="S477" s="92">
        <v>0</v>
      </c>
      <c r="U477" s="92" t="s">
        <v>3585</v>
      </c>
      <c r="V477" s="92">
        <v>10</v>
      </c>
      <c r="W477" s="92">
        <v>0</v>
      </c>
      <c r="Y477" s="90" t="s">
        <v>1578</v>
      </c>
      <c r="Z477" s="90">
        <v>0</v>
      </c>
      <c r="AA477" s="90">
        <v>1</v>
      </c>
    </row>
    <row r="478" spans="1:27">
      <c r="A478" s="24" t="s">
        <v>2050</v>
      </c>
      <c r="B478" s="25">
        <v>0</v>
      </c>
      <c r="C478" s="25">
        <v>2</v>
      </c>
      <c r="D478" s="25"/>
      <c r="E478" s="25" t="s">
        <v>2675</v>
      </c>
      <c r="F478" s="25">
        <v>40</v>
      </c>
      <c r="G478" s="25">
        <v>0</v>
      </c>
      <c r="H478" s="25"/>
      <c r="I478" s="95" t="s">
        <v>7479</v>
      </c>
      <c r="J478" s="95">
        <v>10</v>
      </c>
      <c r="K478" s="95">
        <v>0</v>
      </c>
      <c r="M478" s="74" t="s">
        <v>1107</v>
      </c>
      <c r="N478" s="74">
        <v>10</v>
      </c>
      <c r="O478" s="74">
        <v>0</v>
      </c>
      <c r="Q478" s="92" t="s">
        <v>2879</v>
      </c>
      <c r="R478" s="92">
        <v>10</v>
      </c>
      <c r="S478" s="92">
        <v>0</v>
      </c>
      <c r="U478" s="92" t="s">
        <v>685</v>
      </c>
      <c r="V478" s="92">
        <v>10</v>
      </c>
      <c r="W478" s="92">
        <v>0</v>
      </c>
      <c r="Y478" s="90" t="s">
        <v>3441</v>
      </c>
      <c r="Z478" s="90">
        <v>0</v>
      </c>
      <c r="AA478" s="90">
        <v>1</v>
      </c>
    </row>
    <row r="479" spans="1:27">
      <c r="A479" s="24" t="s">
        <v>1951</v>
      </c>
      <c r="B479" s="25">
        <v>0</v>
      </c>
      <c r="C479" s="25">
        <v>0</v>
      </c>
      <c r="D479" s="25"/>
      <c r="E479" s="25" t="s">
        <v>6168</v>
      </c>
      <c r="F479" s="25">
        <v>20</v>
      </c>
      <c r="G479" s="25">
        <v>0</v>
      </c>
      <c r="H479" s="25"/>
      <c r="I479" s="95" t="s">
        <v>7480</v>
      </c>
      <c r="J479" s="95">
        <v>10</v>
      </c>
      <c r="K479" s="95">
        <v>0</v>
      </c>
      <c r="M479" s="74" t="s">
        <v>5590</v>
      </c>
      <c r="N479" s="74">
        <v>10</v>
      </c>
      <c r="O479" s="74">
        <v>0</v>
      </c>
      <c r="Q479" s="92" t="s">
        <v>1499</v>
      </c>
      <c r="R479" s="92">
        <v>10</v>
      </c>
      <c r="S479" s="92">
        <v>1</v>
      </c>
      <c r="U479" s="92" t="s">
        <v>696</v>
      </c>
      <c r="V479" s="92">
        <v>10</v>
      </c>
      <c r="W479" s="92">
        <v>0</v>
      </c>
      <c r="Y479" s="90" t="s">
        <v>5436</v>
      </c>
      <c r="Z479" s="90">
        <v>0</v>
      </c>
      <c r="AA479" s="90">
        <v>1</v>
      </c>
    </row>
    <row r="480" spans="1:27">
      <c r="A480" s="24" t="s">
        <v>5140</v>
      </c>
      <c r="B480" s="25">
        <v>0</v>
      </c>
      <c r="C480" s="25">
        <v>0</v>
      </c>
      <c r="D480" s="25"/>
      <c r="E480" s="25" t="s">
        <v>270</v>
      </c>
      <c r="F480" s="25">
        <v>80</v>
      </c>
      <c r="G480" s="25">
        <v>0</v>
      </c>
      <c r="H480" s="25"/>
      <c r="I480" s="95" t="s">
        <v>7481</v>
      </c>
      <c r="J480" s="95">
        <v>10</v>
      </c>
      <c r="K480" s="95">
        <v>0</v>
      </c>
      <c r="M480" s="74" t="s">
        <v>5996</v>
      </c>
      <c r="N480" s="74">
        <v>10</v>
      </c>
      <c r="O480" s="74">
        <v>0</v>
      </c>
      <c r="Q480" s="92" t="s">
        <v>6404</v>
      </c>
      <c r="R480" s="92">
        <v>10</v>
      </c>
      <c r="S480" s="92">
        <v>0</v>
      </c>
      <c r="U480" s="92" t="s">
        <v>2992</v>
      </c>
      <c r="V480" s="92">
        <v>10</v>
      </c>
      <c r="W480" s="92">
        <v>0</v>
      </c>
      <c r="Y480" s="90" t="s">
        <v>322</v>
      </c>
      <c r="Z480" s="90">
        <v>0</v>
      </c>
      <c r="AA480" s="90">
        <v>1</v>
      </c>
    </row>
    <row r="481" spans="1:27">
      <c r="A481" s="24" t="s">
        <v>3433</v>
      </c>
      <c r="B481" s="25">
        <v>0</v>
      </c>
      <c r="C481" s="25">
        <v>1</v>
      </c>
      <c r="D481" s="25"/>
      <c r="E481" s="25" t="s">
        <v>2934</v>
      </c>
      <c r="F481" s="25">
        <v>10</v>
      </c>
      <c r="G481" s="25">
        <v>0</v>
      </c>
      <c r="H481" s="25"/>
      <c r="I481" s="95" t="s">
        <v>7482</v>
      </c>
      <c r="J481" s="95">
        <v>10</v>
      </c>
      <c r="K481" s="95">
        <v>0</v>
      </c>
      <c r="M481" s="74" t="s">
        <v>3803</v>
      </c>
      <c r="N481" s="74">
        <v>10</v>
      </c>
      <c r="O481" s="74">
        <v>0</v>
      </c>
      <c r="Q481" s="92" t="s">
        <v>5525</v>
      </c>
      <c r="R481" s="92">
        <v>10</v>
      </c>
      <c r="S481" s="92">
        <v>0</v>
      </c>
      <c r="U481" s="92" t="s">
        <v>458</v>
      </c>
      <c r="V481" s="92">
        <v>10</v>
      </c>
      <c r="W481" s="92">
        <v>0</v>
      </c>
      <c r="Y481" s="90" t="s">
        <v>1176</v>
      </c>
      <c r="Z481" s="90">
        <v>0</v>
      </c>
      <c r="AA481" s="90">
        <v>1</v>
      </c>
    </row>
    <row r="482" spans="1:27">
      <c r="A482" s="24" t="s">
        <v>1632</v>
      </c>
      <c r="B482" s="25">
        <v>0</v>
      </c>
      <c r="C482" s="25">
        <v>1</v>
      </c>
      <c r="D482" s="25"/>
      <c r="E482" s="25" t="s">
        <v>760</v>
      </c>
      <c r="F482" s="25">
        <v>40</v>
      </c>
      <c r="G482" s="25">
        <v>0</v>
      </c>
      <c r="H482" s="25"/>
      <c r="I482" s="95" t="s">
        <v>7483</v>
      </c>
      <c r="J482" s="95">
        <v>10</v>
      </c>
      <c r="K482" s="95">
        <v>0</v>
      </c>
      <c r="M482" s="74" t="s">
        <v>6516</v>
      </c>
      <c r="N482" s="74">
        <v>10</v>
      </c>
      <c r="O482" s="74">
        <v>0</v>
      </c>
      <c r="Q482" s="92" t="s">
        <v>6545</v>
      </c>
      <c r="R482" s="92">
        <v>10</v>
      </c>
      <c r="S482" s="92">
        <v>0</v>
      </c>
      <c r="U482" s="92" t="s">
        <v>464</v>
      </c>
      <c r="V482" s="92">
        <v>10</v>
      </c>
      <c r="W482" s="92">
        <v>0</v>
      </c>
      <c r="Y482" s="90" t="s">
        <v>3416</v>
      </c>
      <c r="Z482" s="90">
        <v>0</v>
      </c>
      <c r="AA482" s="90">
        <v>1</v>
      </c>
    </row>
    <row r="483" spans="1:27">
      <c r="A483" s="24" t="s">
        <v>1762</v>
      </c>
      <c r="B483" s="25">
        <v>10</v>
      </c>
      <c r="C483" s="25">
        <v>0</v>
      </c>
      <c r="D483" s="25"/>
      <c r="E483" s="25" t="s">
        <v>6111</v>
      </c>
      <c r="F483" s="25">
        <v>20</v>
      </c>
      <c r="G483" s="25">
        <v>0</v>
      </c>
      <c r="H483" s="25"/>
      <c r="I483" s="95" t="s">
        <v>7484</v>
      </c>
      <c r="J483" s="95">
        <v>10</v>
      </c>
      <c r="K483" s="95">
        <v>0</v>
      </c>
      <c r="M483" s="74" t="s">
        <v>6004</v>
      </c>
      <c r="N483" s="74">
        <v>10</v>
      </c>
      <c r="O483" s="74">
        <v>0</v>
      </c>
      <c r="Q483" s="92" t="s">
        <v>3660</v>
      </c>
      <c r="R483" s="92">
        <v>10</v>
      </c>
      <c r="S483" s="92">
        <v>0</v>
      </c>
      <c r="U483" s="92" t="s">
        <v>3202</v>
      </c>
      <c r="V483" s="92">
        <v>10</v>
      </c>
      <c r="W483" s="92">
        <v>0</v>
      </c>
      <c r="Y483" s="90" t="s">
        <v>1645</v>
      </c>
      <c r="Z483" s="90">
        <v>0</v>
      </c>
      <c r="AA483" s="90">
        <v>1</v>
      </c>
    </row>
    <row r="484" spans="1:27">
      <c r="A484" s="24" t="s">
        <v>1846</v>
      </c>
      <c r="B484" s="25">
        <v>0</v>
      </c>
      <c r="C484" s="25">
        <v>0</v>
      </c>
      <c r="D484" s="25"/>
      <c r="E484" s="25" t="s">
        <v>276</v>
      </c>
      <c r="F484" s="25">
        <v>60</v>
      </c>
      <c r="G484" s="25">
        <v>0</v>
      </c>
      <c r="H484" s="25"/>
      <c r="I484" s="95" t="s">
        <v>3803</v>
      </c>
      <c r="J484" s="95">
        <v>10</v>
      </c>
      <c r="K484" s="95">
        <v>0</v>
      </c>
      <c r="M484" s="74" t="s">
        <v>7125</v>
      </c>
      <c r="N484" s="74">
        <v>10</v>
      </c>
      <c r="O484" s="74">
        <v>0</v>
      </c>
      <c r="Q484" s="92" t="s">
        <v>3585</v>
      </c>
      <c r="R484" s="92">
        <v>10</v>
      </c>
      <c r="S484" s="92">
        <v>0</v>
      </c>
      <c r="U484" s="92" t="s">
        <v>3109</v>
      </c>
      <c r="V484" s="92">
        <v>10</v>
      </c>
      <c r="W484" s="92">
        <v>0</v>
      </c>
      <c r="Y484" s="90" t="s">
        <v>94</v>
      </c>
      <c r="Z484" s="90">
        <v>0</v>
      </c>
      <c r="AA484" s="90">
        <v>1</v>
      </c>
    </row>
    <row r="485" spans="1:27">
      <c r="A485" s="24" t="s">
        <v>5163</v>
      </c>
      <c r="B485" s="25">
        <v>0</v>
      </c>
      <c r="C485" s="25">
        <v>0</v>
      </c>
      <c r="D485" s="25"/>
      <c r="E485" s="25" t="s">
        <v>869</v>
      </c>
      <c r="F485" s="25">
        <v>0</v>
      </c>
      <c r="G485" s="25">
        <v>0</v>
      </c>
      <c r="H485" s="25"/>
      <c r="I485" s="95" t="s">
        <v>7485</v>
      </c>
      <c r="J485" s="95">
        <v>10</v>
      </c>
      <c r="K485" s="95">
        <v>0</v>
      </c>
      <c r="M485" s="74" t="s">
        <v>2637</v>
      </c>
      <c r="N485" s="74">
        <v>10</v>
      </c>
      <c r="O485" s="74">
        <v>0</v>
      </c>
      <c r="Q485" s="92" t="s">
        <v>685</v>
      </c>
      <c r="R485" s="92">
        <v>10</v>
      </c>
      <c r="S485" s="92">
        <v>0</v>
      </c>
      <c r="U485" s="92" t="s">
        <v>5544</v>
      </c>
      <c r="V485" s="92">
        <v>10</v>
      </c>
      <c r="W485" s="92">
        <v>0</v>
      </c>
      <c r="Y485" s="90" t="s">
        <v>2004</v>
      </c>
      <c r="Z485" s="90">
        <v>0</v>
      </c>
      <c r="AA485" s="90">
        <v>1</v>
      </c>
    </row>
    <row r="486" spans="1:27">
      <c r="A486" s="24" t="s">
        <v>3505</v>
      </c>
      <c r="B486" s="25">
        <v>-10</v>
      </c>
      <c r="C486" s="25">
        <v>1</v>
      </c>
      <c r="D486" s="25"/>
      <c r="E486" s="25" t="s">
        <v>7166</v>
      </c>
      <c r="F486" s="25">
        <v>0</v>
      </c>
      <c r="G486" s="25">
        <v>0</v>
      </c>
      <c r="H486" s="25"/>
      <c r="I486" s="95" t="s">
        <v>7486</v>
      </c>
      <c r="J486" s="95">
        <v>10</v>
      </c>
      <c r="K486" s="95">
        <v>0</v>
      </c>
      <c r="M486" s="74" t="s">
        <v>7117</v>
      </c>
      <c r="N486" s="74">
        <v>10</v>
      </c>
      <c r="O486" s="74">
        <v>0</v>
      </c>
      <c r="Q486" s="92" t="s">
        <v>696</v>
      </c>
      <c r="R486" s="92">
        <v>10</v>
      </c>
      <c r="S486" s="92">
        <v>0</v>
      </c>
      <c r="U486" s="92" t="s">
        <v>6649</v>
      </c>
      <c r="V486" s="92">
        <v>10</v>
      </c>
      <c r="W486" s="92">
        <v>0</v>
      </c>
      <c r="Y486" s="90" t="s">
        <v>5417</v>
      </c>
      <c r="Z486" s="90">
        <v>0</v>
      </c>
      <c r="AA486" s="90">
        <v>1</v>
      </c>
    </row>
    <row r="487" spans="1:27">
      <c r="A487" s="24" t="s">
        <v>4164</v>
      </c>
      <c r="B487" s="25">
        <v>0</v>
      </c>
      <c r="C487" s="25">
        <v>0</v>
      </c>
      <c r="D487" s="25"/>
      <c r="E487" s="25" t="s">
        <v>1028</v>
      </c>
      <c r="F487" s="25">
        <v>20</v>
      </c>
      <c r="G487" s="25">
        <v>0</v>
      </c>
      <c r="H487" s="25"/>
      <c r="I487" s="95" t="s">
        <v>7487</v>
      </c>
      <c r="J487" s="95">
        <v>10</v>
      </c>
      <c r="K487" s="95">
        <v>0</v>
      </c>
      <c r="M487" s="74" t="s">
        <v>3077</v>
      </c>
      <c r="N487" s="74">
        <v>10</v>
      </c>
      <c r="O487" s="74">
        <v>0</v>
      </c>
      <c r="Q487" s="92" t="s">
        <v>2992</v>
      </c>
      <c r="R487" s="92">
        <v>10</v>
      </c>
      <c r="S487" s="92">
        <v>0</v>
      </c>
      <c r="U487" s="92" t="s">
        <v>6086</v>
      </c>
      <c r="V487" s="92">
        <v>10</v>
      </c>
      <c r="W487" s="92">
        <v>0</v>
      </c>
      <c r="Y487" s="90" t="s">
        <v>2120</v>
      </c>
      <c r="Z487" s="90">
        <v>0</v>
      </c>
      <c r="AA487" s="90">
        <v>1</v>
      </c>
    </row>
    <row r="488" spans="1:27">
      <c r="A488" s="24" t="s">
        <v>3702</v>
      </c>
      <c r="B488" s="25">
        <v>10</v>
      </c>
      <c r="C488" s="25">
        <v>0</v>
      </c>
      <c r="D488" s="25"/>
      <c r="E488" s="25" t="s">
        <v>671</v>
      </c>
      <c r="F488" s="25">
        <v>50</v>
      </c>
      <c r="G488" s="25">
        <v>0</v>
      </c>
      <c r="H488" s="25"/>
      <c r="I488" s="95" t="s">
        <v>7488</v>
      </c>
      <c r="J488" s="95">
        <v>10</v>
      </c>
      <c r="K488" s="95">
        <v>0</v>
      </c>
      <c r="M488" s="74" t="s">
        <v>1462</v>
      </c>
      <c r="N488" s="74">
        <v>10</v>
      </c>
      <c r="O488" s="74">
        <v>0</v>
      </c>
      <c r="Q488" s="92" t="s">
        <v>458</v>
      </c>
      <c r="R488" s="92">
        <v>10</v>
      </c>
      <c r="S488" s="92">
        <v>0</v>
      </c>
      <c r="U488" s="92" t="s">
        <v>4087</v>
      </c>
      <c r="V488" s="92">
        <v>10</v>
      </c>
      <c r="W488" s="92">
        <v>0</v>
      </c>
      <c r="Y488" s="90" t="s">
        <v>3496</v>
      </c>
      <c r="Z488" s="90">
        <v>0</v>
      </c>
      <c r="AA488" s="90">
        <v>1</v>
      </c>
    </row>
    <row r="489" spans="1:27">
      <c r="A489" s="24" t="s">
        <v>3752</v>
      </c>
      <c r="B489" s="25">
        <v>10</v>
      </c>
      <c r="C489" s="25">
        <v>0</v>
      </c>
      <c r="D489" s="25"/>
      <c r="E489" s="25" t="s">
        <v>3211</v>
      </c>
      <c r="F489" s="25">
        <v>30</v>
      </c>
      <c r="G489" s="25">
        <v>0</v>
      </c>
      <c r="H489" s="25"/>
      <c r="I489" s="95" t="s">
        <v>7489</v>
      </c>
      <c r="J489" s="95">
        <v>10</v>
      </c>
      <c r="K489" s="95">
        <v>0</v>
      </c>
      <c r="M489" s="74" t="s">
        <v>2585</v>
      </c>
      <c r="N489" s="74">
        <v>10</v>
      </c>
      <c r="O489" s="74">
        <v>0</v>
      </c>
      <c r="Q489" s="92" t="s">
        <v>464</v>
      </c>
      <c r="R489" s="92">
        <v>10</v>
      </c>
      <c r="S489" s="92">
        <v>0</v>
      </c>
      <c r="U489" s="92">
        <v>104205072</v>
      </c>
      <c r="V489" s="92">
        <v>0</v>
      </c>
      <c r="W489" s="92">
        <v>1</v>
      </c>
      <c r="Y489" s="90" t="s">
        <v>3274</v>
      </c>
      <c r="Z489" s="90">
        <v>0</v>
      </c>
      <c r="AA489" s="90">
        <v>1</v>
      </c>
    </row>
    <row r="490" spans="1:27">
      <c r="A490" s="24" t="s">
        <v>3537</v>
      </c>
      <c r="B490" s="25">
        <v>0</v>
      </c>
      <c r="C490" s="25">
        <v>1</v>
      </c>
      <c r="D490" s="25"/>
      <c r="E490" s="25" t="s">
        <v>5735</v>
      </c>
      <c r="F490" s="25">
        <v>20</v>
      </c>
      <c r="G490" s="25">
        <v>0</v>
      </c>
      <c r="H490" s="25"/>
      <c r="I490" s="95" t="s">
        <v>5157</v>
      </c>
      <c r="J490" s="95">
        <v>10</v>
      </c>
      <c r="K490" s="95">
        <v>0</v>
      </c>
      <c r="M490" s="74" t="s">
        <v>2879</v>
      </c>
      <c r="N490" s="74">
        <v>10</v>
      </c>
      <c r="O490" s="74">
        <v>0</v>
      </c>
      <c r="Q490" s="92" t="s">
        <v>3202</v>
      </c>
      <c r="R490" s="92">
        <v>10</v>
      </c>
      <c r="S490" s="92">
        <v>0</v>
      </c>
      <c r="U490" s="92">
        <v>110318032</v>
      </c>
      <c r="V490" s="92">
        <v>0</v>
      </c>
      <c r="W490" s="92">
        <v>1</v>
      </c>
      <c r="Y490" s="90" t="s">
        <v>5291</v>
      </c>
      <c r="Z490" s="90">
        <v>0</v>
      </c>
      <c r="AA490" s="90">
        <v>1</v>
      </c>
    </row>
    <row r="491" spans="1:27">
      <c r="A491" s="24" t="s">
        <v>3720</v>
      </c>
      <c r="B491" s="25">
        <v>10</v>
      </c>
      <c r="C491" s="25">
        <v>0</v>
      </c>
      <c r="D491" s="25"/>
      <c r="E491" s="25" t="s">
        <v>7156</v>
      </c>
      <c r="F491" s="25">
        <v>0</v>
      </c>
      <c r="G491" s="25">
        <v>0</v>
      </c>
      <c r="H491" s="25"/>
      <c r="I491" s="95" t="s">
        <v>7490</v>
      </c>
      <c r="J491" s="95">
        <v>10</v>
      </c>
      <c r="K491" s="95">
        <v>0</v>
      </c>
      <c r="M491" s="74" t="s">
        <v>1499</v>
      </c>
      <c r="N491" s="74">
        <v>10</v>
      </c>
      <c r="O491" s="74">
        <v>1</v>
      </c>
      <c r="Q491" s="92" t="s">
        <v>3109</v>
      </c>
      <c r="R491" s="92">
        <v>10</v>
      </c>
      <c r="S491" s="92">
        <v>0</v>
      </c>
      <c r="U491" s="92" t="s">
        <v>4231</v>
      </c>
      <c r="V491" s="92">
        <v>0</v>
      </c>
      <c r="W491" s="92">
        <v>0</v>
      </c>
      <c r="Y491" s="90" t="s">
        <v>53</v>
      </c>
      <c r="Z491" s="90">
        <v>0</v>
      </c>
      <c r="AA491" s="90">
        <v>1</v>
      </c>
    </row>
    <row r="492" spans="1:27">
      <c r="A492" s="24" t="s">
        <v>3745</v>
      </c>
      <c r="B492" s="25">
        <v>10</v>
      </c>
      <c r="C492" s="25">
        <v>0</v>
      </c>
      <c r="D492" s="25"/>
      <c r="E492" s="25" t="s">
        <v>5563</v>
      </c>
      <c r="F492" s="25">
        <v>10</v>
      </c>
      <c r="G492" s="25">
        <v>0</v>
      </c>
      <c r="H492" s="25"/>
      <c r="I492" s="95" t="s">
        <v>7491</v>
      </c>
      <c r="J492" s="95">
        <v>10</v>
      </c>
      <c r="K492" s="95">
        <v>0</v>
      </c>
      <c r="M492" s="74" t="s">
        <v>6404</v>
      </c>
      <c r="N492" s="74">
        <v>10</v>
      </c>
      <c r="O492" s="74">
        <v>0</v>
      </c>
      <c r="Q492" s="92" t="s">
        <v>5544</v>
      </c>
      <c r="R492" s="92">
        <v>10</v>
      </c>
      <c r="S492" s="92">
        <v>0</v>
      </c>
      <c r="U492" s="92" t="s">
        <v>3489</v>
      </c>
      <c r="V492" s="92">
        <v>0</v>
      </c>
      <c r="W492" s="92">
        <v>1</v>
      </c>
      <c r="Y492" s="90" t="s">
        <v>3433</v>
      </c>
      <c r="Z492" s="90">
        <v>0</v>
      </c>
      <c r="AA492" s="90">
        <v>1</v>
      </c>
    </row>
    <row r="493" spans="1:27">
      <c r="A493" s="24" t="s">
        <v>405</v>
      </c>
      <c r="B493" s="25">
        <v>10</v>
      </c>
      <c r="C493" s="25">
        <v>0</v>
      </c>
      <c r="D493" s="25"/>
      <c r="E493" s="25" t="s">
        <v>3093</v>
      </c>
      <c r="F493" s="25">
        <v>10</v>
      </c>
      <c r="G493" s="25">
        <v>0</v>
      </c>
      <c r="H493" s="25"/>
      <c r="I493" s="95" t="s">
        <v>7492</v>
      </c>
      <c r="J493" s="95">
        <v>10</v>
      </c>
      <c r="K493" s="95">
        <v>0</v>
      </c>
      <c r="M493" s="74" t="s">
        <v>5525</v>
      </c>
      <c r="N493" s="74">
        <v>10</v>
      </c>
      <c r="O493" s="74">
        <v>0</v>
      </c>
      <c r="Q493" s="92" t="s">
        <v>6649</v>
      </c>
      <c r="R493" s="92">
        <v>10</v>
      </c>
      <c r="S493" s="92">
        <v>0</v>
      </c>
      <c r="U493" s="92" t="s">
        <v>3290</v>
      </c>
      <c r="V493" s="92">
        <v>0</v>
      </c>
      <c r="W493" s="92">
        <v>0</v>
      </c>
      <c r="Y493" s="90" t="s">
        <v>1632</v>
      </c>
      <c r="Z493" s="90">
        <v>0</v>
      </c>
      <c r="AA493" s="90">
        <v>1</v>
      </c>
    </row>
    <row r="494" spans="1:27">
      <c r="A494" s="24" t="s">
        <v>358</v>
      </c>
      <c r="B494" s="25">
        <v>20</v>
      </c>
      <c r="C494" s="25">
        <v>0</v>
      </c>
      <c r="D494" s="25"/>
      <c r="E494" s="25" t="s">
        <v>5108</v>
      </c>
      <c r="F494" s="25">
        <v>10</v>
      </c>
      <c r="G494" s="25">
        <v>0</v>
      </c>
      <c r="H494" s="25"/>
      <c r="I494" s="95" t="s">
        <v>7493</v>
      </c>
      <c r="J494" s="95">
        <v>10</v>
      </c>
      <c r="K494" s="95">
        <v>1</v>
      </c>
      <c r="M494" s="74" t="s">
        <v>6545</v>
      </c>
      <c r="N494" s="74">
        <v>10</v>
      </c>
      <c r="O494" s="74">
        <v>0</v>
      </c>
      <c r="Q494" s="92" t="s">
        <v>6086</v>
      </c>
      <c r="R494" s="92">
        <v>10</v>
      </c>
      <c r="S494" s="92">
        <v>0</v>
      </c>
      <c r="U494" s="92" t="s">
        <v>4200</v>
      </c>
      <c r="V494" s="92">
        <v>0</v>
      </c>
      <c r="W494" s="92">
        <v>0</v>
      </c>
      <c r="Y494" s="90" t="s">
        <v>3505</v>
      </c>
      <c r="Z494" s="90">
        <v>0</v>
      </c>
      <c r="AA494" s="90">
        <v>1</v>
      </c>
    </row>
    <row r="495" spans="1:27">
      <c r="A495" s="24" t="s">
        <v>398</v>
      </c>
      <c r="B495" s="25">
        <v>10</v>
      </c>
      <c r="C495" s="25">
        <v>0</v>
      </c>
      <c r="D495" s="25"/>
      <c r="E495" s="25" t="s">
        <v>7177</v>
      </c>
      <c r="F495" s="25">
        <v>20</v>
      </c>
      <c r="G495" s="25">
        <v>0</v>
      </c>
      <c r="H495" s="25"/>
      <c r="I495" s="95" t="s">
        <v>7494</v>
      </c>
      <c r="J495" s="95">
        <v>10</v>
      </c>
      <c r="K495" s="95">
        <v>0</v>
      </c>
      <c r="M495" s="74" t="s">
        <v>3660</v>
      </c>
      <c r="N495" s="74">
        <v>10</v>
      </c>
      <c r="O495" s="74">
        <v>0</v>
      </c>
      <c r="Q495" s="92" t="s">
        <v>4087</v>
      </c>
      <c r="R495" s="92">
        <v>10</v>
      </c>
      <c r="S495" s="92">
        <v>0</v>
      </c>
      <c r="U495" s="92" t="s">
        <v>4975</v>
      </c>
      <c r="V495" s="92">
        <v>0</v>
      </c>
      <c r="W495" s="92">
        <v>2</v>
      </c>
      <c r="Y495" s="90" t="s">
        <v>3537</v>
      </c>
      <c r="Z495" s="90">
        <v>0</v>
      </c>
      <c r="AA495" s="90">
        <v>1</v>
      </c>
    </row>
    <row r="496" spans="1:27">
      <c r="A496" s="24" t="s">
        <v>5606</v>
      </c>
      <c r="B496" s="25">
        <v>10</v>
      </c>
      <c r="C496" s="25">
        <v>0</v>
      </c>
      <c r="D496" s="25"/>
      <c r="E496" s="25" t="s">
        <v>1819</v>
      </c>
      <c r="F496" s="25">
        <v>0</v>
      </c>
      <c r="G496" s="25">
        <v>0</v>
      </c>
      <c r="H496" s="25"/>
      <c r="I496" s="95" t="s">
        <v>7495</v>
      </c>
      <c r="J496" s="95">
        <v>10</v>
      </c>
      <c r="K496" s="95">
        <v>0</v>
      </c>
      <c r="M496" s="74" t="s">
        <v>3585</v>
      </c>
      <c r="N496" s="74">
        <v>10</v>
      </c>
      <c r="O496" s="74">
        <v>0</v>
      </c>
      <c r="Q496" s="92">
        <v>104205072</v>
      </c>
      <c r="R496" s="92">
        <v>0</v>
      </c>
      <c r="S496" s="92">
        <v>1</v>
      </c>
      <c r="U496" s="92" t="s">
        <v>1936</v>
      </c>
      <c r="V496" s="92">
        <v>0</v>
      </c>
      <c r="W496" s="92">
        <v>0</v>
      </c>
      <c r="Y496" s="90" t="s">
        <v>1250</v>
      </c>
      <c r="Z496" s="90">
        <v>0</v>
      </c>
      <c r="AA496" s="90">
        <v>1</v>
      </c>
    </row>
    <row r="497" spans="1:27">
      <c r="A497" s="24" t="s">
        <v>435</v>
      </c>
      <c r="B497" s="25">
        <v>20</v>
      </c>
      <c r="C497" s="25">
        <v>1</v>
      </c>
      <c r="D497" s="25"/>
      <c r="E497" s="25" t="s">
        <v>6618</v>
      </c>
      <c r="F497" s="25">
        <v>10</v>
      </c>
      <c r="G497" s="25">
        <v>0</v>
      </c>
      <c r="H497" s="25"/>
      <c r="I497" s="95" t="s">
        <v>7496</v>
      </c>
      <c r="J497" s="95">
        <v>10</v>
      </c>
      <c r="K497" s="95">
        <v>0</v>
      </c>
      <c r="M497" s="74" t="s">
        <v>685</v>
      </c>
      <c r="N497" s="74">
        <v>10</v>
      </c>
      <c r="O497" s="74">
        <v>0</v>
      </c>
      <c r="Q497" s="92">
        <v>110318032</v>
      </c>
      <c r="R497" s="92">
        <v>0</v>
      </c>
      <c r="S497" s="92">
        <v>1</v>
      </c>
      <c r="U497" s="92" t="s">
        <v>6231</v>
      </c>
      <c r="V497" s="92">
        <v>0</v>
      </c>
      <c r="W497" s="92">
        <v>1</v>
      </c>
      <c r="Y497" s="90" t="s">
        <v>2056</v>
      </c>
      <c r="Z497" s="90">
        <v>0</v>
      </c>
      <c r="AA497" s="90">
        <v>1</v>
      </c>
    </row>
    <row r="498" spans="1:27">
      <c r="A498" s="24" t="s">
        <v>1240</v>
      </c>
      <c r="B498" s="25">
        <v>10</v>
      </c>
      <c r="C498" s="25">
        <v>0</v>
      </c>
      <c r="D498" s="25"/>
      <c r="E498" s="25" t="s">
        <v>6539</v>
      </c>
      <c r="F498" s="25">
        <v>10</v>
      </c>
      <c r="G498" s="25">
        <v>0</v>
      </c>
      <c r="H498" s="25"/>
      <c r="I498" s="95" t="s">
        <v>7497</v>
      </c>
      <c r="J498" s="95">
        <v>10</v>
      </c>
      <c r="K498" s="95">
        <v>0</v>
      </c>
      <c r="M498" s="74" t="s">
        <v>696</v>
      </c>
      <c r="N498" s="74">
        <v>10</v>
      </c>
      <c r="O498" s="74">
        <v>0</v>
      </c>
      <c r="Q498" s="92" t="s">
        <v>4231</v>
      </c>
      <c r="R498" s="92">
        <v>0</v>
      </c>
      <c r="S498" s="92">
        <v>0</v>
      </c>
      <c r="U498" s="92" t="s">
        <v>1931</v>
      </c>
      <c r="V498" s="92">
        <v>0</v>
      </c>
      <c r="W498" s="92">
        <v>0</v>
      </c>
      <c r="Y498" s="90" t="s">
        <v>5023</v>
      </c>
      <c r="Z498" s="90">
        <v>0</v>
      </c>
      <c r="AA498" s="90">
        <v>1</v>
      </c>
    </row>
    <row r="499" spans="1:27">
      <c r="A499" s="24" t="s">
        <v>1250</v>
      </c>
      <c r="B499" s="25">
        <v>0</v>
      </c>
      <c r="C499" s="25">
        <v>1</v>
      </c>
      <c r="D499" s="25"/>
      <c r="E499" s="25" t="s">
        <v>1186</v>
      </c>
      <c r="F499" s="25">
        <v>20</v>
      </c>
      <c r="G499" s="25">
        <v>0</v>
      </c>
      <c r="H499" s="25"/>
      <c r="I499" s="95" t="s">
        <v>7498</v>
      </c>
      <c r="J499" s="95">
        <v>10</v>
      </c>
      <c r="K499" s="95">
        <v>0</v>
      </c>
      <c r="M499" s="74" t="s">
        <v>2992</v>
      </c>
      <c r="N499" s="74">
        <v>10</v>
      </c>
      <c r="O499" s="74">
        <v>0</v>
      </c>
      <c r="Q499" s="92" t="s">
        <v>3489</v>
      </c>
      <c r="R499" s="92">
        <v>0</v>
      </c>
      <c r="S499" s="92">
        <v>1</v>
      </c>
      <c r="U499" s="92" t="s">
        <v>3881</v>
      </c>
      <c r="V499" s="92">
        <v>0</v>
      </c>
      <c r="W499" s="92">
        <v>1</v>
      </c>
      <c r="Y499" s="90" t="s">
        <v>3561</v>
      </c>
      <c r="Z499" s="90">
        <v>0</v>
      </c>
      <c r="AA499" s="90">
        <v>1</v>
      </c>
    </row>
    <row r="500" spans="1:27">
      <c r="A500" s="24" t="s">
        <v>307</v>
      </c>
      <c r="B500" s="25">
        <v>10</v>
      </c>
      <c r="C500" s="25">
        <v>1</v>
      </c>
      <c r="D500" s="25"/>
      <c r="E500" s="25" t="s">
        <v>1707</v>
      </c>
      <c r="F500" s="25">
        <v>20</v>
      </c>
      <c r="G500" s="25">
        <v>0</v>
      </c>
      <c r="H500" s="25"/>
      <c r="I500" s="95" t="s">
        <v>7499</v>
      </c>
      <c r="J500" s="95">
        <v>10</v>
      </c>
      <c r="K500" s="95">
        <v>0</v>
      </c>
      <c r="M500" s="74" t="s">
        <v>458</v>
      </c>
      <c r="N500" s="74">
        <v>10</v>
      </c>
      <c r="O500" s="74">
        <v>0</v>
      </c>
      <c r="Q500" s="92" t="s">
        <v>3290</v>
      </c>
      <c r="R500" s="92">
        <v>0</v>
      </c>
      <c r="S500" s="92">
        <v>0</v>
      </c>
      <c r="U500" s="92" t="s">
        <v>5394</v>
      </c>
      <c r="V500" s="92">
        <v>0</v>
      </c>
      <c r="W500" s="92">
        <v>1</v>
      </c>
      <c r="Y500" s="90" t="s">
        <v>3521</v>
      </c>
      <c r="Z500" s="90">
        <v>0</v>
      </c>
      <c r="AA500" s="90">
        <v>1</v>
      </c>
    </row>
    <row r="501" spans="1:27">
      <c r="A501" s="24" t="s">
        <v>2056</v>
      </c>
      <c r="B501" s="25">
        <v>0</v>
      </c>
      <c r="C501" s="25">
        <v>1</v>
      </c>
      <c r="D501" s="25"/>
      <c r="E501" s="25" t="s">
        <v>2359</v>
      </c>
      <c r="F501" s="25">
        <v>30</v>
      </c>
      <c r="G501" s="25">
        <v>0</v>
      </c>
      <c r="H501" s="25"/>
      <c r="I501" s="95" t="s">
        <v>7500</v>
      </c>
      <c r="J501" s="95">
        <v>10</v>
      </c>
      <c r="K501" s="95">
        <v>0</v>
      </c>
      <c r="M501" s="74" t="s">
        <v>464</v>
      </c>
      <c r="N501" s="74">
        <v>10</v>
      </c>
      <c r="O501" s="74">
        <v>0</v>
      </c>
      <c r="Q501" s="92" t="s">
        <v>4200</v>
      </c>
      <c r="R501" s="92">
        <v>0</v>
      </c>
      <c r="S501" s="92">
        <v>0</v>
      </c>
      <c r="U501" s="92" t="s">
        <v>5151</v>
      </c>
      <c r="V501" s="92">
        <v>0</v>
      </c>
      <c r="W501" s="92">
        <v>0</v>
      </c>
      <c r="Y501" s="90" t="s">
        <v>5442</v>
      </c>
      <c r="Z501" s="90">
        <v>0</v>
      </c>
      <c r="AA501" s="90">
        <v>1</v>
      </c>
    </row>
    <row r="502" spans="1:27">
      <c r="A502" s="24" t="s">
        <v>5023</v>
      </c>
      <c r="B502" s="25">
        <v>0</v>
      </c>
      <c r="C502" s="25">
        <v>1</v>
      </c>
      <c r="D502" s="25"/>
      <c r="E502" s="25" t="s">
        <v>5057</v>
      </c>
      <c r="F502" s="25">
        <v>10</v>
      </c>
      <c r="G502" s="25">
        <v>0</v>
      </c>
      <c r="H502" s="25"/>
      <c r="I502" s="95" t="s">
        <v>7501</v>
      </c>
      <c r="J502" s="95">
        <v>10</v>
      </c>
      <c r="K502" s="95">
        <v>0</v>
      </c>
      <c r="M502" s="74" t="s">
        <v>3202</v>
      </c>
      <c r="N502" s="74">
        <v>10</v>
      </c>
      <c r="O502" s="74">
        <v>0</v>
      </c>
      <c r="Q502" s="92" t="s">
        <v>4975</v>
      </c>
      <c r="R502" s="92">
        <v>0</v>
      </c>
      <c r="S502" s="92">
        <v>2</v>
      </c>
      <c r="U502" s="92" t="s">
        <v>1533</v>
      </c>
      <c r="V502" s="92">
        <v>0</v>
      </c>
      <c r="W502" s="92">
        <v>0</v>
      </c>
      <c r="Y502" s="90" t="s">
        <v>3842</v>
      </c>
      <c r="Z502" s="90">
        <v>0</v>
      </c>
      <c r="AA502" s="90">
        <v>1</v>
      </c>
    </row>
    <row r="503" spans="1:27">
      <c r="A503" s="24" t="s">
        <v>650</v>
      </c>
      <c r="B503" s="25">
        <v>10</v>
      </c>
      <c r="C503" s="25">
        <v>0</v>
      </c>
      <c r="D503" s="25"/>
      <c r="E503" s="25" t="s">
        <v>6377</v>
      </c>
      <c r="F503" s="25">
        <v>10</v>
      </c>
      <c r="G503" s="25">
        <v>0</v>
      </c>
      <c r="H503" s="25"/>
      <c r="I503" s="95" t="s">
        <v>7502</v>
      </c>
      <c r="J503" s="95">
        <v>10</v>
      </c>
      <c r="K503" s="95">
        <v>0</v>
      </c>
      <c r="M503" s="74" t="s">
        <v>3109</v>
      </c>
      <c r="N503" s="74">
        <v>10</v>
      </c>
      <c r="O503" s="74">
        <v>0</v>
      </c>
      <c r="Q503" s="92" t="s">
        <v>1936</v>
      </c>
      <c r="R503" s="92">
        <v>0</v>
      </c>
      <c r="S503" s="92">
        <v>0</v>
      </c>
      <c r="U503" s="92" t="s">
        <v>3848</v>
      </c>
      <c r="V503" s="92">
        <v>0</v>
      </c>
      <c r="W503" s="92">
        <v>1</v>
      </c>
      <c r="Y503" s="90" t="s">
        <v>1852</v>
      </c>
      <c r="Z503" s="90">
        <v>0</v>
      </c>
      <c r="AA503" s="90">
        <v>1</v>
      </c>
    </row>
    <row r="504" spans="1:27">
      <c r="A504" s="24" t="s">
        <v>3561</v>
      </c>
      <c r="B504" s="25">
        <v>0</v>
      </c>
      <c r="C504" s="25">
        <v>1</v>
      </c>
      <c r="D504" s="25"/>
      <c r="E504" s="25" t="s">
        <v>6195</v>
      </c>
      <c r="F504" s="25">
        <v>20</v>
      </c>
      <c r="G504" s="25">
        <v>0</v>
      </c>
      <c r="H504" s="25"/>
      <c r="I504" s="95" t="s">
        <v>7503</v>
      </c>
      <c r="J504" s="95">
        <v>10</v>
      </c>
      <c r="K504" s="95">
        <v>0</v>
      </c>
      <c r="M504" s="74" t="s">
        <v>6953</v>
      </c>
      <c r="N504" s="74">
        <v>10</v>
      </c>
      <c r="O504" s="74">
        <v>0</v>
      </c>
      <c r="Q504" s="92" t="s">
        <v>6231</v>
      </c>
      <c r="R504" s="92">
        <v>0</v>
      </c>
      <c r="S504" s="92">
        <v>1</v>
      </c>
      <c r="U504" s="92" t="s">
        <v>232</v>
      </c>
      <c r="V504" s="92">
        <v>0</v>
      </c>
      <c r="W504" s="92">
        <v>0</v>
      </c>
      <c r="Y504" s="90" t="s">
        <v>1113</v>
      </c>
      <c r="Z504" s="90">
        <v>0</v>
      </c>
      <c r="AA504" s="90">
        <v>1</v>
      </c>
    </row>
    <row r="505" spans="1:27">
      <c r="A505" s="24" t="s">
        <v>3759</v>
      </c>
      <c r="B505" s="25">
        <v>10</v>
      </c>
      <c r="C505" s="25">
        <v>0</v>
      </c>
      <c r="D505" s="25"/>
      <c r="E505" s="25" t="s">
        <v>5101</v>
      </c>
      <c r="F505" s="25">
        <v>10</v>
      </c>
      <c r="G505" s="25">
        <v>0</v>
      </c>
      <c r="H505" s="25"/>
      <c r="I505" s="95" t="s">
        <v>3202</v>
      </c>
      <c r="J505" s="95">
        <v>10</v>
      </c>
      <c r="K505" s="95">
        <v>0</v>
      </c>
      <c r="M505" s="74" t="s">
        <v>5544</v>
      </c>
      <c r="N505" s="74">
        <v>10</v>
      </c>
      <c r="O505" s="74">
        <v>0</v>
      </c>
      <c r="Q505" s="92" t="s">
        <v>1931</v>
      </c>
      <c r="R505" s="92">
        <v>0</v>
      </c>
      <c r="S505" s="92">
        <v>0</v>
      </c>
      <c r="U505" s="92" t="s">
        <v>1318</v>
      </c>
      <c r="V505" s="92">
        <v>0</v>
      </c>
      <c r="W505" s="92">
        <v>1</v>
      </c>
      <c r="Y505" s="90" t="s">
        <v>1638</v>
      </c>
      <c r="Z505" s="90">
        <v>0</v>
      </c>
      <c r="AA505" s="90">
        <v>1</v>
      </c>
    </row>
    <row r="506" spans="1:27">
      <c r="A506" s="24" t="s">
        <v>645</v>
      </c>
      <c r="B506" s="25">
        <v>10</v>
      </c>
      <c r="C506" s="25">
        <v>0</v>
      </c>
      <c r="D506" s="25"/>
      <c r="E506" s="25" t="s">
        <v>566</v>
      </c>
      <c r="F506" s="25">
        <v>20</v>
      </c>
      <c r="G506" s="25">
        <v>0</v>
      </c>
      <c r="H506" s="25"/>
      <c r="I506" s="95" t="s">
        <v>3109</v>
      </c>
      <c r="J506" s="95">
        <v>10</v>
      </c>
      <c r="K506" s="95">
        <v>0</v>
      </c>
      <c r="M506" s="74" t="s">
        <v>6649</v>
      </c>
      <c r="N506" s="74">
        <v>10</v>
      </c>
      <c r="O506" s="74">
        <v>0</v>
      </c>
      <c r="Q506" s="92" t="s">
        <v>3881</v>
      </c>
      <c r="R506" s="92">
        <v>0</v>
      </c>
      <c r="S506" s="92">
        <v>1</v>
      </c>
      <c r="U506" s="92" t="s">
        <v>5472</v>
      </c>
      <c r="V506" s="92">
        <v>0</v>
      </c>
      <c r="W506" s="92">
        <v>1</v>
      </c>
      <c r="Y506" s="90" t="s">
        <v>5400</v>
      </c>
      <c r="Z506" s="90">
        <v>0</v>
      </c>
      <c r="AA506" s="90">
        <v>1</v>
      </c>
    </row>
    <row r="507" spans="1:27">
      <c r="A507" s="24" t="s">
        <v>3729</v>
      </c>
      <c r="B507" s="25">
        <v>10</v>
      </c>
      <c r="C507" s="25">
        <v>0</v>
      </c>
      <c r="D507" s="25"/>
      <c r="E507" s="25" t="s">
        <v>1211</v>
      </c>
      <c r="F507" s="25">
        <v>10</v>
      </c>
      <c r="G507" s="25">
        <v>0</v>
      </c>
      <c r="H507" s="25"/>
      <c r="I507" s="95" t="s">
        <v>6953</v>
      </c>
      <c r="J507" s="95">
        <v>10</v>
      </c>
      <c r="K507" s="95">
        <v>0</v>
      </c>
      <c r="M507" s="74" t="s">
        <v>6086</v>
      </c>
      <c r="N507" s="74">
        <v>10</v>
      </c>
      <c r="O507" s="74">
        <v>0</v>
      </c>
      <c r="Q507" s="92" t="s">
        <v>5394</v>
      </c>
      <c r="R507" s="92">
        <v>0</v>
      </c>
      <c r="S507" s="92">
        <v>1</v>
      </c>
      <c r="U507" s="92" t="s">
        <v>6560</v>
      </c>
      <c r="V507" s="92">
        <v>0</v>
      </c>
      <c r="W507" s="92">
        <v>0</v>
      </c>
      <c r="Y507" s="90" t="s">
        <v>1625</v>
      </c>
      <c r="Z507" s="90">
        <v>0</v>
      </c>
      <c r="AA507" s="90">
        <v>1</v>
      </c>
    </row>
    <row r="508" spans="1:27">
      <c r="A508" s="24" t="s">
        <v>864</v>
      </c>
      <c r="B508" s="25">
        <v>30</v>
      </c>
      <c r="C508" s="25">
        <v>0</v>
      </c>
      <c r="D508" s="25"/>
      <c r="E508" s="25" t="s">
        <v>5070</v>
      </c>
      <c r="F508" s="25">
        <v>10</v>
      </c>
      <c r="G508" s="25">
        <v>0</v>
      </c>
      <c r="H508" s="25"/>
      <c r="I508" s="95" t="s">
        <v>5544</v>
      </c>
      <c r="J508" s="95">
        <v>10</v>
      </c>
      <c r="K508" s="95">
        <v>0</v>
      </c>
      <c r="M508" s="74" t="s">
        <v>4087</v>
      </c>
      <c r="N508" s="74">
        <v>10</v>
      </c>
      <c r="O508" s="74">
        <v>0</v>
      </c>
      <c r="Q508" s="92" t="s">
        <v>5151</v>
      </c>
      <c r="R508" s="92">
        <v>0</v>
      </c>
      <c r="S508" s="92">
        <v>0</v>
      </c>
      <c r="U508" s="92" t="s">
        <v>1284</v>
      </c>
      <c r="V508" s="92">
        <v>0</v>
      </c>
      <c r="W508" s="92">
        <v>1</v>
      </c>
      <c r="Y508" s="90" t="s">
        <v>5480</v>
      </c>
      <c r="Z508" s="90">
        <v>0</v>
      </c>
      <c r="AA508" s="90">
        <v>1</v>
      </c>
    </row>
    <row r="509" spans="1:27">
      <c r="A509" s="24" t="s">
        <v>330</v>
      </c>
      <c r="B509" s="25">
        <v>10</v>
      </c>
      <c r="C509" s="25">
        <v>1</v>
      </c>
      <c r="D509" s="25"/>
      <c r="E509" s="25" t="s">
        <v>6141</v>
      </c>
      <c r="F509" s="25">
        <v>30</v>
      </c>
      <c r="G509" s="25">
        <v>0</v>
      </c>
      <c r="H509" s="25"/>
      <c r="I509" s="95" t="s">
        <v>7504</v>
      </c>
      <c r="J509" s="95">
        <v>10</v>
      </c>
      <c r="K509" s="95">
        <v>0</v>
      </c>
      <c r="M509" s="74">
        <v>104205072</v>
      </c>
      <c r="N509" s="74">
        <v>0</v>
      </c>
      <c r="O509" s="74">
        <v>1</v>
      </c>
      <c r="Q509" s="92" t="s">
        <v>1533</v>
      </c>
      <c r="R509" s="92">
        <v>0</v>
      </c>
      <c r="S509" s="92">
        <v>0</v>
      </c>
      <c r="U509" s="92" t="s">
        <v>1566</v>
      </c>
      <c r="V509" s="92">
        <v>0</v>
      </c>
      <c r="W509" s="92">
        <v>1</v>
      </c>
      <c r="Y509" s="90" t="s">
        <v>3513</v>
      </c>
      <c r="Z509" s="90">
        <v>0</v>
      </c>
      <c r="AA509" s="90">
        <v>1</v>
      </c>
    </row>
    <row r="510" spans="1:27">
      <c r="A510" s="24" t="s">
        <v>1960</v>
      </c>
      <c r="B510" s="25">
        <v>0</v>
      </c>
      <c r="C510" s="25">
        <v>0</v>
      </c>
      <c r="D510" s="25"/>
      <c r="E510" s="78" t="s">
        <v>7587</v>
      </c>
      <c r="F510" s="78">
        <v>10</v>
      </c>
      <c r="G510" s="78">
        <v>0</v>
      </c>
      <c r="H510" s="25"/>
      <c r="I510" s="95" t="s">
        <v>7505</v>
      </c>
      <c r="J510" s="95">
        <v>10</v>
      </c>
      <c r="K510" s="95">
        <v>0</v>
      </c>
      <c r="M510" s="74">
        <v>110318032</v>
      </c>
      <c r="N510" s="74">
        <v>0</v>
      </c>
      <c r="O510" s="74">
        <v>1</v>
      </c>
      <c r="Q510" s="92" t="s">
        <v>3848</v>
      </c>
      <c r="R510" s="92">
        <v>0</v>
      </c>
      <c r="S510" s="92">
        <v>1</v>
      </c>
      <c r="U510" s="92" t="s">
        <v>6050</v>
      </c>
      <c r="V510" s="92">
        <v>0</v>
      </c>
      <c r="W510" s="92">
        <v>0</v>
      </c>
      <c r="Y510" s="90" t="s">
        <v>5452</v>
      </c>
      <c r="Z510" s="90">
        <v>0</v>
      </c>
      <c r="AA510" s="90">
        <v>1</v>
      </c>
    </row>
    <row r="511" spans="1:27">
      <c r="A511" s="24" t="s">
        <v>2397</v>
      </c>
      <c r="B511" s="25">
        <v>10</v>
      </c>
      <c r="C511" s="25">
        <v>1</v>
      </c>
      <c r="D511" s="25"/>
      <c r="E511" s="25" t="s">
        <v>2446</v>
      </c>
      <c r="F511" s="25">
        <v>50</v>
      </c>
      <c r="G511" s="25">
        <v>0</v>
      </c>
      <c r="H511" s="25"/>
      <c r="I511" s="95" t="s">
        <v>4087</v>
      </c>
      <c r="J511" s="95">
        <v>10</v>
      </c>
      <c r="K511" s="95">
        <v>0</v>
      </c>
      <c r="M511" s="74" t="s">
        <v>4231</v>
      </c>
      <c r="N511" s="74">
        <v>0</v>
      </c>
      <c r="O511" s="74">
        <v>0</v>
      </c>
      <c r="Q511" s="92" t="s">
        <v>232</v>
      </c>
      <c r="R511" s="92">
        <v>0</v>
      </c>
      <c r="S511" s="92">
        <v>0</v>
      </c>
      <c r="U511" s="92" t="s">
        <v>3809</v>
      </c>
      <c r="V511" s="92">
        <v>0</v>
      </c>
      <c r="W511" s="92">
        <v>0</v>
      </c>
      <c r="Y511" s="90" t="s">
        <v>3873</v>
      </c>
      <c r="Z511" s="90">
        <v>0</v>
      </c>
      <c r="AA511" s="90">
        <v>1</v>
      </c>
    </row>
    <row r="512" spans="1:27">
      <c r="A512" s="24" t="s">
        <v>3521</v>
      </c>
      <c r="B512" s="25">
        <v>0</v>
      </c>
      <c r="C512" s="25">
        <v>1</v>
      </c>
      <c r="D512" s="25"/>
      <c r="E512" s="25" t="s">
        <v>4077</v>
      </c>
      <c r="F512" s="25">
        <v>10</v>
      </c>
      <c r="G512" s="25">
        <v>0</v>
      </c>
      <c r="H512" s="25"/>
      <c r="I512" s="95">
        <v>104205072</v>
      </c>
      <c r="J512" s="95">
        <v>0</v>
      </c>
      <c r="K512" s="95">
        <v>1</v>
      </c>
      <c r="M512" s="74" t="s">
        <v>3489</v>
      </c>
      <c r="N512" s="74">
        <v>0</v>
      </c>
      <c r="O512" s="74">
        <v>1</v>
      </c>
      <c r="Q512" s="92" t="s">
        <v>1318</v>
      </c>
      <c r="R512" s="92">
        <v>0</v>
      </c>
      <c r="S512" s="92">
        <v>1</v>
      </c>
      <c r="U512" s="92" t="s">
        <v>3795</v>
      </c>
      <c r="V512" s="92">
        <v>0</v>
      </c>
      <c r="W512" s="92">
        <v>0</v>
      </c>
      <c r="Y512" s="90" t="s">
        <v>3820</v>
      </c>
      <c r="Z512" s="90">
        <v>0</v>
      </c>
      <c r="AA512" s="90">
        <v>1</v>
      </c>
    </row>
    <row r="513" spans="1:27">
      <c r="A513" s="24" t="s">
        <v>515</v>
      </c>
      <c r="B513" s="25">
        <v>20</v>
      </c>
      <c r="C513" s="25">
        <v>0</v>
      </c>
      <c r="D513" s="25"/>
      <c r="E513" s="25" t="s">
        <v>5912</v>
      </c>
      <c r="F513" s="25">
        <v>0</v>
      </c>
      <c r="G513" s="25">
        <v>0</v>
      </c>
      <c r="H513" s="25"/>
      <c r="I513" s="95">
        <v>110318032</v>
      </c>
      <c r="J513" s="95">
        <v>0</v>
      </c>
      <c r="K513" s="95">
        <v>1</v>
      </c>
      <c r="M513" s="74" t="s">
        <v>3290</v>
      </c>
      <c r="N513" s="74">
        <v>0</v>
      </c>
      <c r="O513" s="74">
        <v>0</v>
      </c>
      <c r="Q513" s="92" t="s">
        <v>5472</v>
      </c>
      <c r="R513" s="92">
        <v>0</v>
      </c>
      <c r="S513" s="92">
        <v>1</v>
      </c>
      <c r="U513" s="92" t="s">
        <v>6054</v>
      </c>
      <c r="V513" s="92">
        <v>0</v>
      </c>
      <c r="W513" s="92">
        <v>0</v>
      </c>
      <c r="Y513" s="90" t="s">
        <v>2803</v>
      </c>
      <c r="Z513" s="90">
        <v>0</v>
      </c>
      <c r="AA513" s="90">
        <v>1</v>
      </c>
    </row>
    <row r="514" spans="1:27">
      <c r="A514" s="24" t="s">
        <v>2151</v>
      </c>
      <c r="B514" s="25">
        <v>30</v>
      </c>
      <c r="C514" s="25">
        <v>0</v>
      </c>
      <c r="D514" s="25"/>
      <c r="E514" s="25" t="s">
        <v>2594</v>
      </c>
      <c r="F514" s="25">
        <v>20</v>
      </c>
      <c r="G514" s="25">
        <v>0</v>
      </c>
      <c r="H514" s="25"/>
      <c r="I514" s="95" t="s">
        <v>4231</v>
      </c>
      <c r="J514" s="95">
        <v>0</v>
      </c>
      <c r="K514" s="95">
        <v>0</v>
      </c>
      <c r="M514" s="74" t="s">
        <v>4200</v>
      </c>
      <c r="N514" s="74">
        <v>0</v>
      </c>
      <c r="O514" s="74">
        <v>0</v>
      </c>
      <c r="Q514" s="92" t="s">
        <v>6560</v>
      </c>
      <c r="R514" s="92">
        <v>0</v>
      </c>
      <c r="S514" s="92">
        <v>0</v>
      </c>
      <c r="U514" s="92" t="s">
        <v>1833</v>
      </c>
      <c r="V514" s="92">
        <v>0</v>
      </c>
      <c r="W514" s="92">
        <v>0</v>
      </c>
      <c r="Y514" s="90" t="s">
        <v>3290</v>
      </c>
      <c r="Z514" s="90">
        <v>0</v>
      </c>
      <c r="AA514" s="90">
        <v>0</v>
      </c>
    </row>
    <row r="515" spans="1:27">
      <c r="A515" s="24" t="s">
        <v>2159</v>
      </c>
      <c r="B515" s="25">
        <v>20</v>
      </c>
      <c r="C515" s="25">
        <v>2</v>
      </c>
      <c r="D515" s="25"/>
      <c r="E515" s="25" t="s">
        <v>6256</v>
      </c>
      <c r="F515" s="25">
        <v>20</v>
      </c>
      <c r="G515" s="25">
        <v>0</v>
      </c>
      <c r="H515" s="25"/>
      <c r="I515" s="95" t="s">
        <v>7506</v>
      </c>
      <c r="J515" s="95">
        <v>0</v>
      </c>
      <c r="K515" s="95">
        <v>1</v>
      </c>
      <c r="M515" s="74" t="s">
        <v>4975</v>
      </c>
      <c r="N515" s="74">
        <v>0</v>
      </c>
      <c r="O515" s="74">
        <v>2</v>
      </c>
      <c r="Q515" s="92" t="s">
        <v>1284</v>
      </c>
      <c r="R515" s="92">
        <v>0</v>
      </c>
      <c r="S515" s="92">
        <v>1</v>
      </c>
      <c r="U515" s="92" t="s">
        <v>5134</v>
      </c>
      <c r="V515" s="92">
        <v>0</v>
      </c>
      <c r="W515" s="92">
        <v>0</v>
      </c>
      <c r="Y515" s="90" t="s">
        <v>4200</v>
      </c>
      <c r="Z515" s="90">
        <v>0</v>
      </c>
      <c r="AA515" s="90">
        <v>0</v>
      </c>
    </row>
    <row r="516" spans="1:27">
      <c r="A516" s="24" t="s">
        <v>1354</v>
      </c>
      <c r="B516" s="25">
        <v>30</v>
      </c>
      <c r="C516" s="25">
        <v>1</v>
      </c>
      <c r="D516" s="25"/>
      <c r="E516" s="25" t="s">
        <v>2607</v>
      </c>
      <c r="F516" s="25">
        <v>10</v>
      </c>
      <c r="G516" s="25">
        <v>0</v>
      </c>
      <c r="H516" s="25"/>
      <c r="I516" s="95" t="s">
        <v>3290</v>
      </c>
      <c r="J516" s="95">
        <v>0</v>
      </c>
      <c r="K516" s="95">
        <v>0</v>
      </c>
      <c r="M516" s="74" t="s">
        <v>1936</v>
      </c>
      <c r="N516" s="74">
        <v>0</v>
      </c>
      <c r="O516" s="74">
        <v>0</v>
      </c>
      <c r="Q516" s="92" t="s">
        <v>1566</v>
      </c>
      <c r="R516" s="92">
        <v>0</v>
      </c>
      <c r="S516" s="92">
        <v>1</v>
      </c>
      <c r="U516" s="92" t="s">
        <v>1824</v>
      </c>
      <c r="V516" s="92">
        <v>0</v>
      </c>
      <c r="W516" s="92">
        <v>0</v>
      </c>
      <c r="Y516" s="90" t="s">
        <v>1936</v>
      </c>
      <c r="Z516" s="90">
        <v>0</v>
      </c>
      <c r="AA516" s="90">
        <v>0</v>
      </c>
    </row>
    <row r="517" spans="1:27">
      <c r="A517" s="24" t="s">
        <v>2337</v>
      </c>
      <c r="B517" s="25">
        <v>20</v>
      </c>
      <c r="C517" s="25">
        <v>0</v>
      </c>
      <c r="D517" s="25"/>
      <c r="E517" s="25" t="s">
        <v>2600</v>
      </c>
      <c r="F517" s="25">
        <v>40</v>
      </c>
      <c r="G517" s="25">
        <v>0</v>
      </c>
      <c r="H517" s="25"/>
      <c r="I517" s="95" t="s">
        <v>4200</v>
      </c>
      <c r="J517" s="95">
        <v>0</v>
      </c>
      <c r="K517" s="95">
        <v>0</v>
      </c>
      <c r="M517" s="74" t="s">
        <v>6231</v>
      </c>
      <c r="N517" s="74">
        <v>0</v>
      </c>
      <c r="O517" s="74">
        <v>1</v>
      </c>
      <c r="Q517" s="92" t="s">
        <v>6050</v>
      </c>
      <c r="R517" s="92">
        <v>0</v>
      </c>
      <c r="S517" s="92">
        <v>0</v>
      </c>
      <c r="U517" s="92" t="s">
        <v>1872</v>
      </c>
      <c r="V517" s="92">
        <v>0</v>
      </c>
      <c r="W517" s="92">
        <v>1</v>
      </c>
      <c r="Y517" s="90" t="s">
        <v>1931</v>
      </c>
      <c r="Z517" s="90">
        <v>0</v>
      </c>
      <c r="AA517" s="90">
        <v>0</v>
      </c>
    </row>
    <row r="518" spans="1:27">
      <c r="A518" s="24" t="s">
        <v>1388</v>
      </c>
      <c r="B518" s="25">
        <v>50</v>
      </c>
      <c r="C518" s="25">
        <v>0</v>
      </c>
      <c r="D518" s="25"/>
      <c r="E518" s="25" t="s">
        <v>2697</v>
      </c>
      <c r="F518" s="25">
        <v>0</v>
      </c>
      <c r="G518" s="25">
        <v>0</v>
      </c>
      <c r="H518" s="25"/>
      <c r="I518" s="95" t="s">
        <v>4975</v>
      </c>
      <c r="J518" s="95">
        <v>0</v>
      </c>
      <c r="K518" s="95">
        <v>2</v>
      </c>
      <c r="M518" s="74" t="s">
        <v>1931</v>
      </c>
      <c r="N518" s="74">
        <v>0</v>
      </c>
      <c r="O518" s="74">
        <v>0</v>
      </c>
      <c r="Q518" s="92" t="s">
        <v>3809</v>
      </c>
      <c r="R518" s="92">
        <v>0</v>
      </c>
      <c r="S518" s="92">
        <v>0</v>
      </c>
      <c r="U518" s="92" t="s">
        <v>3249</v>
      </c>
      <c r="V518" s="92">
        <v>0</v>
      </c>
      <c r="W518" s="92">
        <v>0</v>
      </c>
      <c r="Y518" s="90" t="s">
        <v>5151</v>
      </c>
      <c r="Z518" s="90">
        <v>0</v>
      </c>
      <c r="AA518" s="90">
        <v>0</v>
      </c>
    </row>
    <row r="519" spans="1:27">
      <c r="A519" s="24" t="s">
        <v>2380</v>
      </c>
      <c r="B519" s="25">
        <v>10</v>
      </c>
      <c r="C519" s="25">
        <v>0</v>
      </c>
      <c r="D519" s="25"/>
      <c r="E519" s="25" t="s">
        <v>6525</v>
      </c>
      <c r="F519" s="25">
        <v>10</v>
      </c>
      <c r="G519" s="25">
        <v>0</v>
      </c>
      <c r="H519" s="25"/>
      <c r="I519" s="95" t="s">
        <v>1936</v>
      </c>
      <c r="J519" s="95">
        <v>0</v>
      </c>
      <c r="K519" s="95">
        <v>0</v>
      </c>
      <c r="M519" s="74" t="s">
        <v>3881</v>
      </c>
      <c r="N519" s="74">
        <v>0</v>
      </c>
      <c r="O519" s="74">
        <v>1</v>
      </c>
      <c r="Q519" s="92" t="s">
        <v>6054</v>
      </c>
      <c r="R519" s="92">
        <v>0</v>
      </c>
      <c r="S519" s="92">
        <v>0</v>
      </c>
      <c r="U519" s="92" t="s">
        <v>5931</v>
      </c>
      <c r="V519" s="92">
        <v>0</v>
      </c>
      <c r="W519" s="92">
        <v>1</v>
      </c>
      <c r="Y519" s="90" t="s">
        <v>1533</v>
      </c>
      <c r="Z519" s="90">
        <v>0</v>
      </c>
      <c r="AA519" s="90">
        <v>0</v>
      </c>
    </row>
    <row r="520" spans="1:27">
      <c r="A520" s="24" t="s">
        <v>126</v>
      </c>
      <c r="B520" s="25">
        <v>30</v>
      </c>
      <c r="C520" s="25">
        <v>0</v>
      </c>
      <c r="D520" s="25"/>
      <c r="E520" s="25" t="s">
        <v>6147</v>
      </c>
      <c r="F520" s="25">
        <v>20</v>
      </c>
      <c r="G520" s="25">
        <v>0</v>
      </c>
      <c r="H520" s="25"/>
      <c r="I520" s="95" t="s">
        <v>6231</v>
      </c>
      <c r="J520" s="95">
        <v>0</v>
      </c>
      <c r="K520" s="95">
        <v>1</v>
      </c>
      <c r="M520" s="74" t="s">
        <v>5394</v>
      </c>
      <c r="N520" s="74">
        <v>0</v>
      </c>
      <c r="O520" s="74">
        <v>1</v>
      </c>
      <c r="Q520" s="92" t="s">
        <v>1833</v>
      </c>
      <c r="R520" s="92">
        <v>0</v>
      </c>
      <c r="S520" s="92">
        <v>0</v>
      </c>
      <c r="U520" s="92" t="s">
        <v>5773</v>
      </c>
      <c r="V520" s="92">
        <v>0</v>
      </c>
      <c r="W520" s="92">
        <v>2</v>
      </c>
      <c r="Y520" s="90" t="s">
        <v>232</v>
      </c>
      <c r="Z520" s="90">
        <v>0</v>
      </c>
      <c r="AA520" s="90">
        <v>0</v>
      </c>
    </row>
    <row r="521" spans="1:27">
      <c r="A521" s="24" t="s">
        <v>1333</v>
      </c>
      <c r="B521" s="25">
        <v>20</v>
      </c>
      <c r="C521" s="25">
        <v>1</v>
      </c>
      <c r="D521" s="25"/>
      <c r="E521" s="25" t="s">
        <v>2701</v>
      </c>
      <c r="F521" s="25">
        <v>0</v>
      </c>
      <c r="G521" s="25">
        <v>0</v>
      </c>
      <c r="H521" s="25"/>
      <c r="I521" s="95" t="s">
        <v>1931</v>
      </c>
      <c r="J521" s="95">
        <v>0</v>
      </c>
      <c r="K521" s="95">
        <v>0</v>
      </c>
      <c r="M521" s="74" t="s">
        <v>5151</v>
      </c>
      <c r="N521" s="74">
        <v>0</v>
      </c>
      <c r="O521" s="74">
        <v>0</v>
      </c>
      <c r="Q521" s="92" t="s">
        <v>5134</v>
      </c>
      <c r="R521" s="92">
        <v>0</v>
      </c>
      <c r="S521" s="92">
        <v>0</v>
      </c>
      <c r="U521" s="92" t="s">
        <v>6463</v>
      </c>
      <c r="V521" s="92">
        <v>0</v>
      </c>
      <c r="W521" s="92">
        <v>1</v>
      </c>
      <c r="Y521" s="90" t="s">
        <v>3809</v>
      </c>
      <c r="Z521" s="90">
        <v>0</v>
      </c>
      <c r="AA521" s="90">
        <v>0</v>
      </c>
    </row>
    <row r="522" spans="1:27">
      <c r="A522" s="24" t="s">
        <v>1376</v>
      </c>
      <c r="B522" s="25">
        <v>10</v>
      </c>
      <c r="C522" s="25">
        <v>1</v>
      </c>
      <c r="D522" s="25"/>
      <c r="E522" s="25" t="s">
        <v>6012</v>
      </c>
      <c r="F522" s="25">
        <v>10</v>
      </c>
      <c r="G522" s="25">
        <v>0</v>
      </c>
      <c r="H522" s="25"/>
      <c r="I522" s="95" t="s">
        <v>3881</v>
      </c>
      <c r="J522" s="95">
        <v>0</v>
      </c>
      <c r="K522" s="95">
        <v>1</v>
      </c>
      <c r="M522" s="74" t="s">
        <v>1533</v>
      </c>
      <c r="N522" s="74">
        <v>0</v>
      </c>
      <c r="O522" s="74">
        <v>0</v>
      </c>
      <c r="Q522" s="92" t="s">
        <v>1824</v>
      </c>
      <c r="R522" s="92">
        <v>0</v>
      </c>
      <c r="S522" s="92">
        <v>0</v>
      </c>
      <c r="U522" s="92" t="s">
        <v>5667</v>
      </c>
      <c r="V522" s="92">
        <v>0</v>
      </c>
      <c r="W522" s="92">
        <v>0</v>
      </c>
      <c r="Y522" s="90" t="s">
        <v>1833</v>
      </c>
      <c r="Z522" s="90">
        <v>0</v>
      </c>
      <c r="AA522" s="90">
        <v>0</v>
      </c>
    </row>
    <row r="523" spans="1:27">
      <c r="A523" s="24" t="s">
        <v>2352</v>
      </c>
      <c r="B523" s="25">
        <v>20</v>
      </c>
      <c r="C523" s="25">
        <v>0</v>
      </c>
      <c r="D523" s="25"/>
      <c r="E523" s="25" t="s">
        <v>2731</v>
      </c>
      <c r="F523" s="25">
        <v>10</v>
      </c>
      <c r="G523" s="25">
        <v>0</v>
      </c>
      <c r="H523" s="25"/>
      <c r="I523" s="95" t="s">
        <v>5394</v>
      </c>
      <c r="J523" s="95">
        <v>0</v>
      </c>
      <c r="K523" s="95">
        <v>1</v>
      </c>
      <c r="M523" s="74" t="s">
        <v>3848</v>
      </c>
      <c r="N523" s="74">
        <v>0</v>
      </c>
      <c r="O523" s="74">
        <v>1</v>
      </c>
      <c r="Q523" s="92" t="s">
        <v>1872</v>
      </c>
      <c r="R523" s="92">
        <v>0</v>
      </c>
      <c r="S523" s="92">
        <v>1</v>
      </c>
      <c r="U523" s="92" t="s">
        <v>2845</v>
      </c>
      <c r="V523" s="92">
        <v>0</v>
      </c>
      <c r="W523" s="92">
        <v>2</v>
      </c>
      <c r="Y523" s="90" t="s">
        <v>5134</v>
      </c>
      <c r="Z523" s="90">
        <v>0</v>
      </c>
      <c r="AA523" s="90">
        <v>0</v>
      </c>
    </row>
    <row r="524" spans="1:27">
      <c r="A524" s="24" t="s">
        <v>3737</v>
      </c>
      <c r="B524" s="25">
        <v>10</v>
      </c>
      <c r="C524" s="25">
        <v>0</v>
      </c>
      <c r="D524" s="25"/>
      <c r="E524" s="25" t="s">
        <v>2563</v>
      </c>
      <c r="F524" s="25">
        <v>10</v>
      </c>
      <c r="G524" s="25">
        <v>0</v>
      </c>
      <c r="H524" s="25"/>
      <c r="I524" s="95" t="s">
        <v>7358</v>
      </c>
      <c r="J524" s="95">
        <v>0</v>
      </c>
      <c r="K524" s="95">
        <v>0</v>
      </c>
      <c r="M524" s="74" t="s">
        <v>232</v>
      </c>
      <c r="N524" s="74">
        <v>0</v>
      </c>
      <c r="O524" s="74">
        <v>0</v>
      </c>
      <c r="Q524" s="92" t="s">
        <v>3249</v>
      </c>
      <c r="R524" s="92">
        <v>0</v>
      </c>
      <c r="S524" s="92">
        <v>0</v>
      </c>
      <c r="U524" s="92" t="s">
        <v>1291</v>
      </c>
      <c r="V524" s="92">
        <v>0</v>
      </c>
      <c r="W524" s="92">
        <v>1</v>
      </c>
      <c r="Y524" s="90" t="s">
        <v>1824</v>
      </c>
      <c r="Z524" s="90">
        <v>0</v>
      </c>
      <c r="AA524" s="90">
        <v>0</v>
      </c>
    </row>
    <row r="525" spans="1:27">
      <c r="A525" s="24" t="s">
        <v>1217</v>
      </c>
      <c r="B525" s="25">
        <v>10</v>
      </c>
      <c r="C525" s="25">
        <v>0</v>
      </c>
      <c r="D525" s="25"/>
      <c r="E525" s="25" t="s">
        <v>263</v>
      </c>
      <c r="F525" s="25">
        <v>0</v>
      </c>
      <c r="G525" s="25">
        <v>0</v>
      </c>
      <c r="H525" s="25"/>
      <c r="I525" s="95" t="s">
        <v>7359</v>
      </c>
      <c r="J525" s="95">
        <v>0</v>
      </c>
      <c r="K525" s="95">
        <v>0</v>
      </c>
      <c r="M525" s="74" t="s">
        <v>1318</v>
      </c>
      <c r="N525" s="74">
        <v>0</v>
      </c>
      <c r="O525" s="74">
        <v>1</v>
      </c>
      <c r="Q525" s="92" t="s">
        <v>5931</v>
      </c>
      <c r="R525" s="92">
        <v>0</v>
      </c>
      <c r="S525" s="92">
        <v>1</v>
      </c>
      <c r="U525" s="92" t="s">
        <v>2811</v>
      </c>
      <c r="V525" s="92">
        <v>0</v>
      </c>
      <c r="W525" s="92">
        <v>1</v>
      </c>
      <c r="Y525" s="90" t="s">
        <v>1909</v>
      </c>
      <c r="Z525" s="90">
        <v>0</v>
      </c>
      <c r="AA525" s="90">
        <v>0</v>
      </c>
    </row>
    <row r="526" spans="1:27">
      <c r="A526" s="24" t="s">
        <v>79</v>
      </c>
      <c r="B526" s="25">
        <v>20</v>
      </c>
      <c r="C526" s="25">
        <v>0</v>
      </c>
      <c r="D526" s="25"/>
      <c r="E526" s="25" t="s">
        <v>6419</v>
      </c>
      <c r="F526" s="25">
        <v>10</v>
      </c>
      <c r="G526" s="25">
        <v>0</v>
      </c>
      <c r="H526" s="25"/>
      <c r="I526" s="95" t="s">
        <v>3848</v>
      </c>
      <c r="J526" s="95">
        <v>0</v>
      </c>
      <c r="K526" s="95">
        <v>1</v>
      </c>
      <c r="M526" s="74" t="s">
        <v>5472</v>
      </c>
      <c r="N526" s="74">
        <v>0</v>
      </c>
      <c r="O526" s="74">
        <v>1</v>
      </c>
      <c r="Q526" s="92" t="s">
        <v>5773</v>
      </c>
      <c r="R526" s="92">
        <v>0</v>
      </c>
      <c r="S526" s="92">
        <v>2</v>
      </c>
      <c r="U526" s="92" t="s">
        <v>2705</v>
      </c>
      <c r="V526" s="92">
        <v>0</v>
      </c>
      <c r="W526" s="92">
        <v>0</v>
      </c>
      <c r="Y526" s="90" t="s">
        <v>3249</v>
      </c>
      <c r="Z526" s="90">
        <v>0</v>
      </c>
      <c r="AA526" s="90">
        <v>0</v>
      </c>
    </row>
    <row r="527" spans="1:27">
      <c r="A527" s="24" t="s">
        <v>2927</v>
      </c>
      <c r="B527" s="25">
        <v>10</v>
      </c>
      <c r="C527" s="25">
        <v>0</v>
      </c>
      <c r="D527" s="25"/>
      <c r="E527" s="25" t="s">
        <v>6162</v>
      </c>
      <c r="F527" s="25">
        <v>20</v>
      </c>
      <c r="G527" s="25">
        <v>0</v>
      </c>
      <c r="H527" s="25"/>
      <c r="I527" s="95" t="s">
        <v>232</v>
      </c>
      <c r="J527" s="95">
        <v>0</v>
      </c>
      <c r="K527" s="95">
        <v>0</v>
      </c>
      <c r="M527" s="74" t="s">
        <v>6903</v>
      </c>
      <c r="N527" s="74">
        <v>0</v>
      </c>
      <c r="O527" s="74">
        <v>1</v>
      </c>
      <c r="Q527" s="92" t="s">
        <v>6463</v>
      </c>
      <c r="R527" s="92">
        <v>0</v>
      </c>
      <c r="S527" s="92">
        <v>1</v>
      </c>
      <c r="U527" s="92" t="s">
        <v>4169</v>
      </c>
      <c r="V527" s="92">
        <v>0</v>
      </c>
      <c r="W527" s="92">
        <v>0</v>
      </c>
      <c r="Y527" s="90" t="s">
        <v>5667</v>
      </c>
      <c r="Z527" s="90">
        <v>0</v>
      </c>
      <c r="AA527" s="90">
        <v>0</v>
      </c>
    </row>
    <row r="528" spans="1:27">
      <c r="A528" s="24" t="s">
        <v>3254</v>
      </c>
      <c r="B528" s="25">
        <v>0</v>
      </c>
      <c r="C528" s="25">
        <v>0</v>
      </c>
      <c r="D528" s="25"/>
      <c r="E528" s="25" t="s">
        <v>3939</v>
      </c>
      <c r="F528" s="25">
        <v>50</v>
      </c>
      <c r="G528" s="25">
        <v>0</v>
      </c>
      <c r="H528" s="25"/>
      <c r="I528" s="95" t="s">
        <v>1318</v>
      </c>
      <c r="J528" s="95">
        <v>0</v>
      </c>
      <c r="K528" s="95">
        <v>1</v>
      </c>
      <c r="M528" s="74" t="s">
        <v>6560</v>
      </c>
      <c r="N528" s="74">
        <v>0</v>
      </c>
      <c r="O528" s="74">
        <v>0</v>
      </c>
      <c r="Q528" s="92" t="s">
        <v>5667</v>
      </c>
      <c r="R528" s="92">
        <v>0</v>
      </c>
      <c r="S528" s="92">
        <v>0</v>
      </c>
      <c r="U528" s="92" t="s">
        <v>1876</v>
      </c>
      <c r="V528" s="92">
        <v>0</v>
      </c>
      <c r="W528" s="92">
        <v>0</v>
      </c>
      <c r="Y528" s="90" t="s">
        <v>2705</v>
      </c>
      <c r="Z528" s="90">
        <v>0</v>
      </c>
      <c r="AA528" s="90">
        <v>0</v>
      </c>
    </row>
    <row r="529" spans="1:27">
      <c r="A529" s="24" t="s">
        <v>5442</v>
      </c>
      <c r="B529" s="25">
        <v>0</v>
      </c>
      <c r="C529" s="25">
        <v>1</v>
      </c>
      <c r="D529" s="25"/>
      <c r="E529" s="25" t="s">
        <v>2512</v>
      </c>
      <c r="F529" s="25">
        <v>20</v>
      </c>
      <c r="G529" s="25">
        <v>0</v>
      </c>
      <c r="H529" s="25"/>
      <c r="I529" s="95" t="s">
        <v>7278</v>
      </c>
      <c r="J529" s="95">
        <v>0</v>
      </c>
      <c r="K529" s="95">
        <v>1</v>
      </c>
      <c r="M529" s="74" t="s">
        <v>1284</v>
      </c>
      <c r="N529" s="74">
        <v>0</v>
      </c>
      <c r="O529" s="74">
        <v>1</v>
      </c>
      <c r="Q529" s="92" t="s">
        <v>2845</v>
      </c>
      <c r="R529" s="92">
        <v>0</v>
      </c>
      <c r="S529" s="92">
        <v>2</v>
      </c>
      <c r="U529" s="92" t="s">
        <v>2761</v>
      </c>
      <c r="V529" s="92">
        <v>0</v>
      </c>
      <c r="W529" s="92">
        <v>0</v>
      </c>
      <c r="Y529" s="90" t="s">
        <v>4169</v>
      </c>
      <c r="Z529" s="90">
        <v>0</v>
      </c>
      <c r="AA529" s="90">
        <v>0</v>
      </c>
    </row>
    <row r="530" spans="1:27">
      <c r="A530" s="24" t="s">
        <v>2716</v>
      </c>
      <c r="B530" s="25">
        <v>20</v>
      </c>
      <c r="C530" s="25">
        <v>0</v>
      </c>
      <c r="D530" s="25"/>
      <c r="E530" s="25" t="s">
        <v>3981</v>
      </c>
      <c r="F530" s="25">
        <v>10</v>
      </c>
      <c r="G530" s="25">
        <v>0</v>
      </c>
      <c r="H530" s="25"/>
      <c r="I530" s="95" t="s">
        <v>5472</v>
      </c>
      <c r="J530" s="95">
        <v>0</v>
      </c>
      <c r="K530" s="95">
        <v>1</v>
      </c>
      <c r="M530" s="74" t="s">
        <v>1566</v>
      </c>
      <c r="N530" s="74">
        <v>0</v>
      </c>
      <c r="O530" s="74">
        <v>1</v>
      </c>
      <c r="Q530" s="92" t="s">
        <v>1291</v>
      </c>
      <c r="R530" s="92">
        <v>0</v>
      </c>
      <c r="S530" s="92">
        <v>1</v>
      </c>
      <c r="U530" s="92" t="s">
        <v>4191</v>
      </c>
      <c r="V530" s="92">
        <v>0</v>
      </c>
      <c r="W530" s="92">
        <v>0</v>
      </c>
      <c r="Y530" s="90" t="s">
        <v>1876</v>
      </c>
      <c r="Z530" s="90">
        <v>0</v>
      </c>
      <c r="AA530" s="90">
        <v>0</v>
      </c>
    </row>
    <row r="531" spans="1:27">
      <c r="A531" s="24" t="s">
        <v>1506</v>
      </c>
      <c r="B531" s="25">
        <v>40</v>
      </c>
      <c r="C531" s="25">
        <v>0</v>
      </c>
      <c r="D531" s="25"/>
      <c r="E531" s="25" t="s">
        <v>5749</v>
      </c>
      <c r="F531" s="25">
        <v>40</v>
      </c>
      <c r="G531" s="25">
        <v>0</v>
      </c>
      <c r="H531" s="25"/>
      <c r="I531" s="95" t="s">
        <v>6903</v>
      </c>
      <c r="J531" s="95">
        <v>0</v>
      </c>
      <c r="K531" s="95">
        <v>1</v>
      </c>
      <c r="M531" s="74" t="s">
        <v>7003</v>
      </c>
      <c r="N531" s="74">
        <v>0</v>
      </c>
      <c r="O531" s="74">
        <v>1</v>
      </c>
      <c r="Q531" s="92" t="s">
        <v>2811</v>
      </c>
      <c r="R531" s="92">
        <v>0</v>
      </c>
      <c r="S531" s="92">
        <v>1</v>
      </c>
      <c r="U531" s="92" t="s">
        <v>1927</v>
      </c>
      <c r="V531" s="92">
        <v>0</v>
      </c>
      <c r="W531" s="92">
        <v>0</v>
      </c>
      <c r="Y531" s="90" t="s">
        <v>2761</v>
      </c>
      <c r="Z531" s="90">
        <v>0</v>
      </c>
      <c r="AA531" s="90">
        <v>0</v>
      </c>
    </row>
    <row r="532" spans="1:27">
      <c r="A532" s="24" t="s">
        <v>1738</v>
      </c>
      <c r="B532" s="25">
        <v>10</v>
      </c>
      <c r="C532" s="25">
        <v>1</v>
      </c>
      <c r="D532" s="25"/>
      <c r="E532" s="25" t="s">
        <v>2691</v>
      </c>
      <c r="F532" s="25">
        <v>0</v>
      </c>
      <c r="G532" s="25">
        <v>0</v>
      </c>
      <c r="H532" s="25"/>
      <c r="I532" s="95" t="s">
        <v>6560</v>
      </c>
      <c r="J532" s="95">
        <v>0</v>
      </c>
      <c r="K532" s="95">
        <v>0</v>
      </c>
      <c r="M532" s="74" t="s">
        <v>7147</v>
      </c>
      <c r="N532" s="74">
        <v>0</v>
      </c>
      <c r="O532" s="74">
        <v>0</v>
      </c>
      <c r="Q532" s="92" t="s">
        <v>2705</v>
      </c>
      <c r="R532" s="92">
        <v>0</v>
      </c>
      <c r="S532" s="92">
        <v>0</v>
      </c>
      <c r="U532" s="92" t="s">
        <v>5125</v>
      </c>
      <c r="V532" s="92">
        <v>0</v>
      </c>
      <c r="W532" s="92">
        <v>0</v>
      </c>
      <c r="Y532" s="90" t="s">
        <v>4191</v>
      </c>
      <c r="Z532" s="90">
        <v>0</v>
      </c>
      <c r="AA532" s="90">
        <v>0</v>
      </c>
    </row>
    <row r="533" spans="1:27">
      <c r="A533" s="24" t="s">
        <v>3243</v>
      </c>
      <c r="B533" s="25">
        <v>0</v>
      </c>
      <c r="C533" s="25">
        <v>0</v>
      </c>
      <c r="D533" s="25"/>
      <c r="E533" s="25" t="s">
        <v>4049</v>
      </c>
      <c r="F533" s="25">
        <v>60</v>
      </c>
      <c r="G533" s="25">
        <v>0</v>
      </c>
      <c r="H533" s="25"/>
      <c r="I533" s="95" t="s">
        <v>1284</v>
      </c>
      <c r="J533" s="95">
        <v>0</v>
      </c>
      <c r="K533" s="95">
        <v>1</v>
      </c>
      <c r="M533" s="74" t="s">
        <v>6050</v>
      </c>
      <c r="N533" s="74">
        <v>0</v>
      </c>
      <c r="O533" s="74">
        <v>0</v>
      </c>
      <c r="Q533" s="92" t="s">
        <v>4169</v>
      </c>
      <c r="R533" s="92">
        <v>0</v>
      </c>
      <c r="S533" s="92">
        <v>0</v>
      </c>
      <c r="U533" s="92" t="s">
        <v>5466</v>
      </c>
      <c r="V533" s="92">
        <v>0</v>
      </c>
      <c r="W533" s="92">
        <v>1</v>
      </c>
      <c r="Y533" s="90" t="s">
        <v>1927</v>
      </c>
      <c r="Z533" s="90">
        <v>0</v>
      </c>
      <c r="AA533" s="90">
        <v>0</v>
      </c>
    </row>
    <row r="534" spans="1:27">
      <c r="A534" s="24" t="s">
        <v>2570</v>
      </c>
      <c r="B534" s="25">
        <v>40</v>
      </c>
      <c r="C534" s="25">
        <v>0</v>
      </c>
      <c r="D534" s="25"/>
      <c r="E534" s="25" t="s">
        <v>2519</v>
      </c>
      <c r="F534" s="25">
        <v>10</v>
      </c>
      <c r="G534" s="25">
        <v>0</v>
      </c>
      <c r="H534" s="25"/>
      <c r="I534" s="95" t="s">
        <v>1566</v>
      </c>
      <c r="J534" s="95">
        <v>0</v>
      </c>
      <c r="K534" s="95">
        <v>1</v>
      </c>
      <c r="M534" s="74" t="s">
        <v>3809</v>
      </c>
      <c r="N534" s="74">
        <v>0</v>
      </c>
      <c r="O534" s="74">
        <v>0</v>
      </c>
      <c r="Q534" s="92" t="s">
        <v>1876</v>
      </c>
      <c r="R534" s="92">
        <v>0</v>
      </c>
      <c r="S534" s="92">
        <v>0</v>
      </c>
      <c r="U534" s="92" t="s">
        <v>2710</v>
      </c>
      <c r="V534" s="92">
        <v>0</v>
      </c>
      <c r="W534" s="92">
        <v>0</v>
      </c>
      <c r="Y534" s="90" t="s">
        <v>5125</v>
      </c>
      <c r="Z534" s="90">
        <v>0</v>
      </c>
      <c r="AA534" s="90">
        <v>0</v>
      </c>
    </row>
    <row r="535" spans="1:27">
      <c r="A535" s="24" t="s">
        <v>2956</v>
      </c>
      <c r="B535" s="25">
        <v>20</v>
      </c>
      <c r="C535" s="25">
        <v>0</v>
      </c>
      <c r="D535" s="25"/>
      <c r="E535" s="25" t="s">
        <v>5901</v>
      </c>
      <c r="F535" s="25">
        <v>10</v>
      </c>
      <c r="G535" s="25">
        <v>0</v>
      </c>
      <c r="H535" s="25"/>
      <c r="I535" s="95" t="s">
        <v>7003</v>
      </c>
      <c r="J535" s="95">
        <v>0</v>
      </c>
      <c r="K535" s="95">
        <v>1</v>
      </c>
      <c r="M535" s="74" t="s">
        <v>3795</v>
      </c>
      <c r="N535" s="74">
        <v>0</v>
      </c>
      <c r="O535" s="74">
        <v>0</v>
      </c>
      <c r="Q535" s="92" t="s">
        <v>2761</v>
      </c>
      <c r="R535" s="92">
        <v>0</v>
      </c>
      <c r="S535" s="92">
        <v>0</v>
      </c>
      <c r="U535" s="92" t="s">
        <v>1051</v>
      </c>
      <c r="V535" s="92">
        <v>0</v>
      </c>
      <c r="W535" s="92">
        <v>0</v>
      </c>
      <c r="Y535" s="90" t="s">
        <v>2710</v>
      </c>
      <c r="Z535" s="90">
        <v>0</v>
      </c>
      <c r="AA535" s="90">
        <v>0</v>
      </c>
    </row>
    <row r="536" spans="1:27">
      <c r="A536" s="24" t="s">
        <v>4148</v>
      </c>
      <c r="B536" s="25">
        <v>10</v>
      </c>
      <c r="C536" s="25">
        <v>0</v>
      </c>
      <c r="D536" s="25"/>
      <c r="E536" s="25" t="s">
        <v>655</v>
      </c>
      <c r="F536" s="25">
        <v>10</v>
      </c>
      <c r="G536" s="25">
        <v>0</v>
      </c>
      <c r="H536" s="25"/>
      <c r="I536" s="95" t="s">
        <v>7360</v>
      </c>
      <c r="J536" s="95">
        <v>0</v>
      </c>
      <c r="K536" s="95">
        <v>0</v>
      </c>
      <c r="M536" s="74" t="s">
        <v>6054</v>
      </c>
      <c r="N536" s="74">
        <v>0</v>
      </c>
      <c r="O536" s="74">
        <v>0</v>
      </c>
      <c r="Q536" s="92" t="s">
        <v>4191</v>
      </c>
      <c r="R536" s="92">
        <v>0</v>
      </c>
      <c r="S536" s="92">
        <v>0</v>
      </c>
      <c r="U536" s="92" t="s">
        <v>854</v>
      </c>
      <c r="V536" s="92">
        <v>0</v>
      </c>
      <c r="W536" s="92">
        <v>0</v>
      </c>
      <c r="Y536" s="90" t="s">
        <v>1051</v>
      </c>
      <c r="Z536" s="90">
        <v>0</v>
      </c>
      <c r="AA536" s="90">
        <v>0</v>
      </c>
    </row>
    <row r="537" spans="1:27">
      <c r="A537" s="24" t="s">
        <v>2344</v>
      </c>
      <c r="B537" s="25">
        <v>30</v>
      </c>
      <c r="C537" s="25">
        <v>0</v>
      </c>
      <c r="D537" s="25"/>
      <c r="E537" s="25" t="s">
        <v>2754</v>
      </c>
      <c r="F537" s="25">
        <v>30</v>
      </c>
      <c r="G537" s="25">
        <v>0</v>
      </c>
      <c r="H537" s="25"/>
      <c r="I537" s="95" t="s">
        <v>6050</v>
      </c>
      <c r="J537" s="95">
        <v>0</v>
      </c>
      <c r="K537" s="95">
        <v>0</v>
      </c>
      <c r="M537" s="74" t="s">
        <v>1833</v>
      </c>
      <c r="N537" s="74">
        <v>0</v>
      </c>
      <c r="O537" s="74">
        <v>0</v>
      </c>
      <c r="Q537" s="92" t="s">
        <v>1927</v>
      </c>
      <c r="R537" s="92">
        <v>0</v>
      </c>
      <c r="S537" s="92">
        <v>0</v>
      </c>
      <c r="U537" s="92" t="s">
        <v>1122</v>
      </c>
      <c r="V537" s="92">
        <v>0</v>
      </c>
      <c r="W537" s="92">
        <v>1</v>
      </c>
      <c r="Y537" s="90" t="s">
        <v>854</v>
      </c>
      <c r="Z537" s="90">
        <v>0</v>
      </c>
      <c r="AA537" s="90">
        <v>0</v>
      </c>
    </row>
    <row r="538" spans="1:27">
      <c r="A538" s="24" t="s">
        <v>2165</v>
      </c>
      <c r="B538" s="25">
        <v>30</v>
      </c>
      <c r="C538" s="25">
        <v>0</v>
      </c>
      <c r="D538" s="25"/>
      <c r="E538" s="25" t="s">
        <v>6532</v>
      </c>
      <c r="F538" s="25">
        <v>10</v>
      </c>
      <c r="G538" s="25">
        <v>0</v>
      </c>
      <c r="H538" s="25"/>
      <c r="I538" s="95" t="s">
        <v>7361</v>
      </c>
      <c r="J538" s="95">
        <v>0</v>
      </c>
      <c r="K538" s="95">
        <v>0</v>
      </c>
      <c r="M538" s="74" t="s">
        <v>5134</v>
      </c>
      <c r="N538" s="74">
        <v>0</v>
      </c>
      <c r="O538" s="74">
        <v>0</v>
      </c>
      <c r="Q538" s="92" t="s">
        <v>5125</v>
      </c>
      <c r="R538" s="92">
        <v>0</v>
      </c>
      <c r="S538" s="92">
        <v>0</v>
      </c>
      <c r="U538" s="92" t="s">
        <v>1919</v>
      </c>
      <c r="V538" s="92">
        <v>0</v>
      </c>
      <c r="W538" s="92">
        <v>0</v>
      </c>
      <c r="Y538" s="90" t="s">
        <v>1259</v>
      </c>
      <c r="Z538" s="90">
        <v>0</v>
      </c>
      <c r="AA538" s="90">
        <v>0</v>
      </c>
    </row>
    <row r="539" spans="1:27">
      <c r="A539" s="24" t="s">
        <v>2654</v>
      </c>
      <c r="B539" s="25">
        <v>10</v>
      </c>
      <c r="C539" s="25">
        <v>0</v>
      </c>
      <c r="D539" s="25"/>
      <c r="E539" s="25" t="s">
        <v>6426</v>
      </c>
      <c r="F539" s="25">
        <v>10</v>
      </c>
      <c r="G539" s="25">
        <v>0</v>
      </c>
      <c r="H539" s="25"/>
      <c r="I539" s="95" t="s">
        <v>3795</v>
      </c>
      <c r="J539" s="95">
        <v>0</v>
      </c>
      <c r="K539" s="95">
        <v>0</v>
      </c>
      <c r="M539" s="74" t="s">
        <v>1824</v>
      </c>
      <c r="N539" s="74">
        <v>0</v>
      </c>
      <c r="O539" s="74">
        <v>0</v>
      </c>
      <c r="Q539" s="92" t="s">
        <v>5466</v>
      </c>
      <c r="R539" s="92">
        <v>0</v>
      </c>
      <c r="S539" s="92">
        <v>1</v>
      </c>
      <c r="U539" s="92" t="s">
        <v>3259</v>
      </c>
      <c r="V539" s="92">
        <v>0</v>
      </c>
      <c r="W539" s="92">
        <v>0</v>
      </c>
      <c r="Y539" s="90" t="s">
        <v>1919</v>
      </c>
      <c r="Z539" s="90">
        <v>0</v>
      </c>
      <c r="AA539" s="90">
        <v>0</v>
      </c>
    </row>
    <row r="540" spans="1:27">
      <c r="A540" s="24" t="s">
        <v>1233</v>
      </c>
      <c r="B540" s="25">
        <v>20</v>
      </c>
      <c r="C540" s="25">
        <v>0</v>
      </c>
      <c r="D540" s="25"/>
      <c r="E540" s="25" t="s">
        <v>2371</v>
      </c>
      <c r="F540" s="25">
        <v>10</v>
      </c>
      <c r="G540" s="25">
        <v>0</v>
      </c>
      <c r="H540" s="25"/>
      <c r="I540" s="95" t="s">
        <v>6054</v>
      </c>
      <c r="J540" s="95">
        <v>0</v>
      </c>
      <c r="K540" s="95">
        <v>0</v>
      </c>
      <c r="M540" s="74" t="s">
        <v>1872</v>
      </c>
      <c r="N540" s="74">
        <v>0</v>
      </c>
      <c r="O540" s="74">
        <v>1</v>
      </c>
      <c r="Q540" s="92" t="s">
        <v>2710</v>
      </c>
      <c r="R540" s="92">
        <v>0</v>
      </c>
      <c r="S540" s="92">
        <v>0</v>
      </c>
      <c r="U540" s="92" t="s">
        <v>701</v>
      </c>
      <c r="V540" s="92">
        <v>0</v>
      </c>
      <c r="W540" s="92">
        <v>0</v>
      </c>
      <c r="Y540" s="90" t="s">
        <v>3259</v>
      </c>
      <c r="Z540" s="90">
        <v>0</v>
      </c>
      <c r="AA540" s="90">
        <v>0</v>
      </c>
    </row>
    <row r="541" spans="1:27">
      <c r="A541" s="24" t="s">
        <v>2624</v>
      </c>
      <c r="B541" s="25">
        <v>20</v>
      </c>
      <c r="C541" s="25">
        <v>0</v>
      </c>
      <c r="D541" s="25"/>
      <c r="E541" s="25" t="s">
        <v>5888</v>
      </c>
      <c r="F541" s="25">
        <v>10</v>
      </c>
      <c r="G541" s="25">
        <v>0</v>
      </c>
      <c r="H541" s="25"/>
      <c r="I541" s="95" t="s">
        <v>1833</v>
      </c>
      <c r="J541" s="95">
        <v>0</v>
      </c>
      <c r="K541" s="95">
        <v>0</v>
      </c>
      <c r="M541" s="74" t="s">
        <v>3249</v>
      </c>
      <c r="N541" s="74">
        <v>0</v>
      </c>
      <c r="O541" s="74">
        <v>0</v>
      </c>
      <c r="Q541" s="92" t="s">
        <v>1051</v>
      </c>
      <c r="R541" s="92">
        <v>0</v>
      </c>
      <c r="S541" s="92">
        <v>0</v>
      </c>
      <c r="U541" s="92" t="s">
        <v>1305</v>
      </c>
      <c r="V541" s="92">
        <v>0</v>
      </c>
      <c r="W541" s="92">
        <v>1</v>
      </c>
      <c r="Y541" s="90" t="s">
        <v>701</v>
      </c>
      <c r="Z541" s="90">
        <v>0</v>
      </c>
      <c r="AA541" s="90">
        <v>0</v>
      </c>
    </row>
    <row r="542" spans="1:27">
      <c r="A542" s="24" t="s">
        <v>3966</v>
      </c>
      <c r="B542" s="25">
        <v>10</v>
      </c>
      <c r="C542" s="25">
        <v>0</v>
      </c>
      <c r="D542" s="25"/>
      <c r="E542" s="25" t="s">
        <v>2506</v>
      </c>
      <c r="F542" s="25">
        <v>20</v>
      </c>
      <c r="G542" s="25">
        <v>0</v>
      </c>
      <c r="H542" s="25"/>
      <c r="I542" s="95" t="s">
        <v>7362</v>
      </c>
      <c r="J542" s="95">
        <v>0</v>
      </c>
      <c r="K542" s="95">
        <v>0</v>
      </c>
      <c r="M542" s="74" t="s">
        <v>5931</v>
      </c>
      <c r="N542" s="74">
        <v>0</v>
      </c>
      <c r="O542" s="74">
        <v>1</v>
      </c>
      <c r="Q542" s="92" t="s">
        <v>854</v>
      </c>
      <c r="R542" s="92">
        <v>0</v>
      </c>
      <c r="S542" s="92">
        <v>0</v>
      </c>
      <c r="U542" s="92" t="s">
        <v>3263</v>
      </c>
      <c r="V542" s="92">
        <v>0</v>
      </c>
      <c r="W542" s="92">
        <v>0</v>
      </c>
      <c r="Y542" s="90" t="s">
        <v>3263</v>
      </c>
      <c r="Z542" s="90">
        <v>0</v>
      </c>
      <c r="AA542" s="90">
        <v>0</v>
      </c>
    </row>
    <row r="543" spans="1:27">
      <c r="A543" s="24" t="s">
        <v>2224</v>
      </c>
      <c r="B543" s="25">
        <v>20</v>
      </c>
      <c r="C543" s="25">
        <v>0</v>
      </c>
      <c r="D543" s="25"/>
      <c r="E543" s="25" t="s">
        <v>5775</v>
      </c>
      <c r="F543" s="25">
        <v>60</v>
      </c>
      <c r="G543" s="25">
        <v>0</v>
      </c>
      <c r="H543" s="25"/>
      <c r="I543" s="95" t="s">
        <v>1824</v>
      </c>
      <c r="J543" s="95">
        <v>0</v>
      </c>
      <c r="K543" s="95">
        <v>0</v>
      </c>
      <c r="M543" s="74" t="s">
        <v>5773</v>
      </c>
      <c r="N543" s="74">
        <v>0</v>
      </c>
      <c r="O543" s="74">
        <v>2</v>
      </c>
      <c r="Q543" s="92" t="s">
        <v>1122</v>
      </c>
      <c r="R543" s="92">
        <v>0</v>
      </c>
      <c r="S543" s="92">
        <v>1</v>
      </c>
      <c r="U543" s="92" t="s">
        <v>5031</v>
      </c>
      <c r="V543" s="92">
        <v>0</v>
      </c>
      <c r="W543" s="92">
        <v>1</v>
      </c>
      <c r="Y543" s="90" t="s">
        <v>896</v>
      </c>
      <c r="Z543" s="90">
        <v>0</v>
      </c>
      <c r="AA543" s="90">
        <v>0</v>
      </c>
    </row>
    <row r="544" spans="1:27">
      <c r="A544" s="24" t="s">
        <v>2578</v>
      </c>
      <c r="B544" s="25">
        <v>10</v>
      </c>
      <c r="C544" s="25">
        <v>0</v>
      </c>
      <c r="D544" s="25"/>
      <c r="E544" s="25" t="s">
        <v>5965</v>
      </c>
      <c r="F544" s="25">
        <v>10</v>
      </c>
      <c r="G544" s="25">
        <v>0</v>
      </c>
      <c r="H544" s="25"/>
      <c r="I544" s="95" t="s">
        <v>1872</v>
      </c>
      <c r="J544" s="95">
        <v>0</v>
      </c>
      <c r="K544" s="95">
        <v>1</v>
      </c>
      <c r="M544" s="74" t="s">
        <v>6463</v>
      </c>
      <c r="N544" s="74">
        <v>0</v>
      </c>
      <c r="O544" s="74">
        <v>1</v>
      </c>
      <c r="Q544" s="92" t="s">
        <v>1919</v>
      </c>
      <c r="R544" s="92">
        <v>0</v>
      </c>
      <c r="S544" s="92">
        <v>0</v>
      </c>
      <c r="U544" s="92" t="s">
        <v>6573</v>
      </c>
      <c r="V544" s="92">
        <v>0</v>
      </c>
      <c r="W544" s="92">
        <v>0</v>
      </c>
      <c r="Y544" s="90" t="s">
        <v>1993</v>
      </c>
      <c r="Z544" s="90">
        <v>0</v>
      </c>
      <c r="AA544" s="90">
        <v>0</v>
      </c>
    </row>
    <row r="545" spans="1:27">
      <c r="A545" s="24" t="s">
        <v>4101</v>
      </c>
      <c r="B545" s="25">
        <v>10</v>
      </c>
      <c r="C545" s="25">
        <v>0</v>
      </c>
      <c r="D545" s="25"/>
      <c r="E545" s="25" t="s">
        <v>5093</v>
      </c>
      <c r="F545" s="25">
        <v>10</v>
      </c>
      <c r="G545" s="25">
        <v>0</v>
      </c>
      <c r="H545" s="25"/>
      <c r="I545" s="95" t="s">
        <v>3249</v>
      </c>
      <c r="J545" s="95">
        <v>0</v>
      </c>
      <c r="K545" s="95">
        <v>0</v>
      </c>
      <c r="M545" s="74" t="s">
        <v>5667</v>
      </c>
      <c r="N545" s="74">
        <v>0</v>
      </c>
      <c r="O545" s="74">
        <v>0</v>
      </c>
      <c r="Q545" s="92" t="s">
        <v>3259</v>
      </c>
      <c r="R545" s="92">
        <v>0</v>
      </c>
      <c r="S545" s="92">
        <v>0</v>
      </c>
      <c r="U545" s="92" t="s">
        <v>6564</v>
      </c>
      <c r="V545" s="92">
        <v>0</v>
      </c>
      <c r="W545" s="92">
        <v>0</v>
      </c>
      <c r="Y545" s="90" t="s">
        <v>3285</v>
      </c>
      <c r="Z545" s="90">
        <v>0</v>
      </c>
      <c r="AA545" s="90">
        <v>0</v>
      </c>
    </row>
    <row r="546" spans="1:27">
      <c r="A546" s="24" t="s">
        <v>4211</v>
      </c>
      <c r="B546" s="25">
        <v>0</v>
      </c>
      <c r="C546" s="25">
        <v>0</v>
      </c>
      <c r="D546" s="25"/>
      <c r="E546" s="25" t="s">
        <v>5168</v>
      </c>
      <c r="F546" s="25">
        <v>10</v>
      </c>
      <c r="G546" s="25">
        <v>0</v>
      </c>
      <c r="H546" s="25"/>
      <c r="I546" s="95" t="s">
        <v>5931</v>
      </c>
      <c r="J546" s="95">
        <v>0</v>
      </c>
      <c r="K546" s="95">
        <v>1</v>
      </c>
      <c r="M546" s="74" t="s">
        <v>2845</v>
      </c>
      <c r="N546" s="74">
        <v>0</v>
      </c>
      <c r="O546" s="74">
        <v>2</v>
      </c>
      <c r="Q546" s="92" t="s">
        <v>701</v>
      </c>
      <c r="R546" s="92">
        <v>0</v>
      </c>
      <c r="S546" s="92">
        <v>0</v>
      </c>
      <c r="U546" s="92" t="s">
        <v>896</v>
      </c>
      <c r="V546" s="92">
        <v>0</v>
      </c>
      <c r="W546" s="92">
        <v>0</v>
      </c>
      <c r="Y546" s="90" t="s">
        <v>3268</v>
      </c>
      <c r="Z546" s="90">
        <v>0</v>
      </c>
      <c r="AA546" s="90">
        <v>0</v>
      </c>
    </row>
    <row r="547" spans="1:27">
      <c r="A547" s="24" t="s">
        <v>4187</v>
      </c>
      <c r="B547" s="25">
        <v>0</v>
      </c>
      <c r="C547" s="25">
        <v>0</v>
      </c>
      <c r="D547" s="25"/>
      <c r="E547" s="25" t="s">
        <v>1557</v>
      </c>
      <c r="F547" s="25">
        <v>40</v>
      </c>
      <c r="G547" s="25">
        <v>0</v>
      </c>
      <c r="H547" s="25"/>
      <c r="I547" s="95" t="s">
        <v>5773</v>
      </c>
      <c r="J547" s="95">
        <v>0</v>
      </c>
      <c r="K547" s="95">
        <v>2</v>
      </c>
      <c r="M547" s="74" t="s">
        <v>1291</v>
      </c>
      <c r="N547" s="74">
        <v>0</v>
      </c>
      <c r="O547" s="74">
        <v>1</v>
      </c>
      <c r="Q547" s="92" t="s">
        <v>1305</v>
      </c>
      <c r="R547" s="92">
        <v>0</v>
      </c>
      <c r="S547" s="92">
        <v>1</v>
      </c>
      <c r="U547" s="92" t="s">
        <v>1993</v>
      </c>
      <c r="V547" s="92">
        <v>0</v>
      </c>
      <c r="W547" s="92">
        <v>0</v>
      </c>
      <c r="Y547" s="90" t="s">
        <v>4207</v>
      </c>
      <c r="Z547" s="90">
        <v>0</v>
      </c>
      <c r="AA547" s="90">
        <v>0</v>
      </c>
    </row>
    <row r="548" spans="1:27">
      <c r="A548" s="24" t="s">
        <v>4204</v>
      </c>
      <c r="B548" s="25">
        <v>0</v>
      </c>
      <c r="C548" s="25">
        <v>0</v>
      </c>
      <c r="D548" s="25"/>
      <c r="E548" s="78" t="s">
        <v>7601</v>
      </c>
      <c r="F548" s="78">
        <v>10</v>
      </c>
      <c r="G548" s="78">
        <v>0</v>
      </c>
      <c r="H548" s="25"/>
      <c r="I548" s="95" t="s">
        <v>6463</v>
      </c>
      <c r="J548" s="95">
        <v>0</v>
      </c>
      <c r="K548" s="95">
        <v>1</v>
      </c>
      <c r="M548" s="74" t="s">
        <v>2811</v>
      </c>
      <c r="N548" s="74">
        <v>0</v>
      </c>
      <c r="O548" s="74">
        <v>1</v>
      </c>
      <c r="Q548" s="92" t="s">
        <v>3263</v>
      </c>
      <c r="R548" s="92">
        <v>0</v>
      </c>
      <c r="S548" s="92">
        <v>0</v>
      </c>
      <c r="U548" s="92" t="s">
        <v>3285</v>
      </c>
      <c r="V548" s="92">
        <v>0</v>
      </c>
      <c r="W548" s="92">
        <v>0</v>
      </c>
      <c r="Y548" s="90" t="s">
        <v>1863</v>
      </c>
      <c r="Z548" s="90">
        <v>0</v>
      </c>
      <c r="AA548" s="90">
        <v>0</v>
      </c>
    </row>
    <row r="549" spans="1:27">
      <c r="A549" s="24" t="s">
        <v>4005</v>
      </c>
      <c r="B549" s="25">
        <v>10</v>
      </c>
      <c r="C549" s="25">
        <v>0</v>
      </c>
      <c r="D549" s="25"/>
      <c r="E549" s="25" t="s">
        <v>1273</v>
      </c>
      <c r="F549" s="25">
        <v>20</v>
      </c>
      <c r="G549" s="25">
        <v>0</v>
      </c>
      <c r="H549" s="25"/>
      <c r="I549" s="95" t="s">
        <v>5667</v>
      </c>
      <c r="J549" s="95">
        <v>0</v>
      </c>
      <c r="K549" s="95">
        <v>0</v>
      </c>
      <c r="M549" s="74" t="s">
        <v>857</v>
      </c>
      <c r="N549" s="74">
        <v>0</v>
      </c>
      <c r="O549" s="74">
        <v>0</v>
      </c>
      <c r="Q549" s="92" t="s">
        <v>5031</v>
      </c>
      <c r="R549" s="92">
        <v>0</v>
      </c>
      <c r="S549" s="92">
        <v>1</v>
      </c>
      <c r="U549" s="92" t="s">
        <v>6569</v>
      </c>
      <c r="V549" s="92">
        <v>0</v>
      </c>
      <c r="W549" s="92">
        <v>0</v>
      </c>
      <c r="Y549" s="90" t="s">
        <v>1035</v>
      </c>
      <c r="Z549" s="90">
        <v>0</v>
      </c>
      <c r="AA549" s="90">
        <v>0</v>
      </c>
    </row>
    <row r="550" spans="1:27">
      <c r="A550" s="24" t="s">
        <v>4217</v>
      </c>
      <c r="B550" s="25">
        <v>0</v>
      </c>
      <c r="C550" s="25">
        <v>0</v>
      </c>
      <c r="D550" s="25"/>
      <c r="E550" s="25" t="s">
        <v>6104</v>
      </c>
      <c r="F550" s="25">
        <v>20</v>
      </c>
      <c r="G550" s="25">
        <v>0</v>
      </c>
      <c r="H550" s="25"/>
      <c r="I550" s="95" t="s">
        <v>2845</v>
      </c>
      <c r="J550" s="95">
        <v>0</v>
      </c>
      <c r="K550" s="95">
        <v>2</v>
      </c>
      <c r="M550" s="74" t="s">
        <v>2705</v>
      </c>
      <c r="N550" s="74">
        <v>0</v>
      </c>
      <c r="O550" s="74">
        <v>0</v>
      </c>
      <c r="Q550" s="92" t="s">
        <v>6573</v>
      </c>
      <c r="R550" s="92">
        <v>0</v>
      </c>
      <c r="S550" s="92">
        <v>0</v>
      </c>
      <c r="U550" s="92" t="s">
        <v>3835</v>
      </c>
      <c r="V550" s="92">
        <v>0</v>
      </c>
      <c r="W550" s="92">
        <v>1</v>
      </c>
      <c r="Y550" s="90" t="s">
        <v>1524</v>
      </c>
      <c r="Z550" s="90">
        <v>0</v>
      </c>
      <c r="AA550" s="90">
        <v>0</v>
      </c>
    </row>
    <row r="551" spans="1:27">
      <c r="A551" s="24" t="s">
        <v>3997</v>
      </c>
      <c r="B551" s="25">
        <v>10</v>
      </c>
      <c r="C551" s="25">
        <v>0</v>
      </c>
      <c r="D551" s="25"/>
      <c r="E551" s="25" t="s">
        <v>3618</v>
      </c>
      <c r="F551" s="25">
        <v>20</v>
      </c>
      <c r="G551" s="25">
        <v>0</v>
      </c>
      <c r="H551" s="25"/>
      <c r="I551" s="95" t="s">
        <v>1291</v>
      </c>
      <c r="J551" s="95">
        <v>0</v>
      </c>
      <c r="K551" s="95">
        <v>1</v>
      </c>
      <c r="M551" s="74" t="s">
        <v>4169</v>
      </c>
      <c r="N551" s="74">
        <v>0</v>
      </c>
      <c r="O551" s="74">
        <v>0</v>
      </c>
      <c r="Q551" s="92" t="s">
        <v>6564</v>
      </c>
      <c r="R551" s="92">
        <v>0</v>
      </c>
      <c r="S551" s="92">
        <v>0</v>
      </c>
      <c r="U551" s="92" t="s">
        <v>6556</v>
      </c>
      <c r="V551" s="92">
        <v>0</v>
      </c>
      <c r="W551" s="92">
        <v>0</v>
      </c>
      <c r="Y551" s="90" t="s">
        <v>1545</v>
      </c>
      <c r="Z551" s="90">
        <v>0</v>
      </c>
      <c r="AA551" s="90">
        <v>0</v>
      </c>
    </row>
    <row r="552" spans="1:27">
      <c r="A552" s="24" t="s">
        <v>4109</v>
      </c>
      <c r="B552" s="25">
        <v>10</v>
      </c>
      <c r="C552" s="25">
        <v>0</v>
      </c>
      <c r="D552" s="25"/>
      <c r="E552" s="25" t="s">
        <v>2432</v>
      </c>
      <c r="F552" s="25">
        <v>20</v>
      </c>
      <c r="G552" s="25">
        <v>0</v>
      </c>
      <c r="H552" s="25"/>
      <c r="I552" s="95" t="s">
        <v>2811</v>
      </c>
      <c r="J552" s="95">
        <v>0</v>
      </c>
      <c r="K552" s="95">
        <v>1</v>
      </c>
      <c r="M552" s="74" t="s">
        <v>1876</v>
      </c>
      <c r="N552" s="74">
        <v>0</v>
      </c>
      <c r="O552" s="74">
        <v>0</v>
      </c>
      <c r="Q552" s="92" t="s">
        <v>896</v>
      </c>
      <c r="R552" s="92">
        <v>0</v>
      </c>
      <c r="S552" s="92">
        <v>0</v>
      </c>
      <c r="U552" s="92" t="s">
        <v>1298</v>
      </c>
      <c r="V552" s="92">
        <v>0</v>
      </c>
      <c r="W552" s="92">
        <v>2</v>
      </c>
      <c r="Y552" s="90" t="s">
        <v>217</v>
      </c>
      <c r="Z552" s="90">
        <v>0</v>
      </c>
      <c r="AA552" s="90">
        <v>0</v>
      </c>
    </row>
    <row r="553" spans="1:27">
      <c r="A553" s="24" t="s">
        <v>5634</v>
      </c>
      <c r="B553" s="25">
        <v>20</v>
      </c>
      <c r="C553" s="25">
        <v>0</v>
      </c>
      <c r="D553" s="25"/>
      <c r="E553" s="25" t="s">
        <v>5077</v>
      </c>
      <c r="F553" s="25">
        <v>10</v>
      </c>
      <c r="G553" s="25">
        <v>0</v>
      </c>
      <c r="H553" s="25"/>
      <c r="I553" s="95" t="s">
        <v>857</v>
      </c>
      <c r="J553" s="95">
        <v>0</v>
      </c>
      <c r="K553" s="95">
        <v>0</v>
      </c>
      <c r="M553" s="74" t="s">
        <v>7150</v>
      </c>
      <c r="N553" s="74">
        <v>0</v>
      </c>
      <c r="O553" s="74">
        <v>0</v>
      </c>
      <c r="Q553" s="92" t="s">
        <v>1993</v>
      </c>
      <c r="R553" s="92">
        <v>0</v>
      </c>
      <c r="S553" s="92">
        <v>0</v>
      </c>
      <c r="U553" s="92" t="s">
        <v>3385</v>
      </c>
      <c r="V553" s="92">
        <v>0</v>
      </c>
      <c r="W553" s="92">
        <v>2</v>
      </c>
      <c r="Y553" s="90" t="s">
        <v>4181</v>
      </c>
      <c r="Z553" s="90">
        <v>0</v>
      </c>
      <c r="AA553" s="90">
        <v>0</v>
      </c>
    </row>
    <row r="554" spans="1:27">
      <c r="A554" s="24" t="s">
        <v>2739</v>
      </c>
      <c r="B554" s="25">
        <v>0</v>
      </c>
      <c r="C554" s="25">
        <v>0</v>
      </c>
      <c r="D554" s="25"/>
      <c r="E554" s="25" t="s">
        <v>3468</v>
      </c>
      <c r="F554" s="25">
        <v>0</v>
      </c>
      <c r="G554" s="25">
        <v>0</v>
      </c>
      <c r="H554" s="25"/>
      <c r="I554" s="95" t="s">
        <v>2705</v>
      </c>
      <c r="J554" s="95">
        <v>0</v>
      </c>
      <c r="K554" s="95">
        <v>0</v>
      </c>
      <c r="M554" s="74" t="s">
        <v>4191</v>
      </c>
      <c r="N554" s="74">
        <v>0</v>
      </c>
      <c r="O554" s="74">
        <v>0</v>
      </c>
      <c r="Q554" s="92" t="s">
        <v>3285</v>
      </c>
      <c r="R554" s="92">
        <v>0</v>
      </c>
      <c r="S554" s="92">
        <v>0</v>
      </c>
      <c r="U554" s="92" t="s">
        <v>777</v>
      </c>
      <c r="V554" s="92">
        <v>0</v>
      </c>
      <c r="W554" s="92">
        <v>1</v>
      </c>
      <c r="Y554" s="90" t="s">
        <v>2649</v>
      </c>
      <c r="Z554" s="90">
        <v>0</v>
      </c>
      <c r="AA554" s="90">
        <v>0</v>
      </c>
    </row>
    <row r="555" spans="1:27">
      <c r="A555" s="24" t="s">
        <v>2198</v>
      </c>
      <c r="B555" s="25">
        <v>20</v>
      </c>
      <c r="C555" s="25">
        <v>0</v>
      </c>
      <c r="D555" s="25"/>
      <c r="E555" s="25" t="s">
        <v>1448</v>
      </c>
      <c r="F555" s="25">
        <v>30</v>
      </c>
      <c r="G555" s="25">
        <v>0</v>
      </c>
      <c r="H555" s="25"/>
      <c r="I555" s="95" t="s">
        <v>4169</v>
      </c>
      <c r="J555" s="95">
        <v>0</v>
      </c>
      <c r="K555" s="95">
        <v>0</v>
      </c>
      <c r="M555" s="74" t="s">
        <v>1927</v>
      </c>
      <c r="N555" s="74">
        <v>0</v>
      </c>
      <c r="O555" s="74">
        <v>0</v>
      </c>
      <c r="Q555" s="92" t="s">
        <v>6569</v>
      </c>
      <c r="R555" s="92">
        <v>0</v>
      </c>
      <c r="S555" s="92">
        <v>0</v>
      </c>
      <c r="U555" s="92" t="s">
        <v>3544</v>
      </c>
      <c r="V555" s="92">
        <v>0</v>
      </c>
      <c r="W555" s="92">
        <v>1</v>
      </c>
      <c r="Y555" s="90" t="s">
        <v>5657</v>
      </c>
      <c r="Z555" s="90">
        <v>0</v>
      </c>
      <c r="AA555" s="90">
        <v>0</v>
      </c>
    </row>
    <row r="556" spans="1:27">
      <c r="A556" s="24" t="s">
        <v>3046</v>
      </c>
      <c r="B556" s="25">
        <v>20</v>
      </c>
      <c r="C556" s="25">
        <v>0</v>
      </c>
      <c r="D556" s="25"/>
      <c r="E556" s="25" t="s">
        <v>1726</v>
      </c>
      <c r="F556" s="25">
        <v>10</v>
      </c>
      <c r="G556" s="25">
        <v>0</v>
      </c>
      <c r="H556" s="25"/>
      <c r="I556" s="95" t="s">
        <v>1876</v>
      </c>
      <c r="J556" s="95">
        <v>0</v>
      </c>
      <c r="K556" s="95">
        <v>0</v>
      </c>
      <c r="M556" s="74" t="s">
        <v>5125</v>
      </c>
      <c r="N556" s="74">
        <v>0</v>
      </c>
      <c r="O556" s="74">
        <v>0</v>
      </c>
      <c r="Q556" s="92" t="s">
        <v>3835</v>
      </c>
      <c r="R556" s="92">
        <v>0</v>
      </c>
      <c r="S556" s="92">
        <v>1</v>
      </c>
      <c r="U556" s="92" t="s">
        <v>3568</v>
      </c>
      <c r="V556" s="92">
        <v>0</v>
      </c>
      <c r="W556" s="92">
        <v>1</v>
      </c>
      <c r="Y556" s="90" t="s">
        <v>4196</v>
      </c>
      <c r="Z556" s="90">
        <v>0</v>
      </c>
      <c r="AA556" s="90">
        <v>0</v>
      </c>
    </row>
    <row r="557" spans="1:27">
      <c r="A557" s="24" t="s">
        <v>3946</v>
      </c>
      <c r="B557" s="25">
        <v>20</v>
      </c>
      <c r="C557" s="25">
        <v>0</v>
      </c>
      <c r="D557" s="25"/>
      <c r="E557" s="25" t="s">
        <v>6154</v>
      </c>
      <c r="F557" s="25">
        <v>10</v>
      </c>
      <c r="G557" s="25">
        <v>0</v>
      </c>
      <c r="H557" s="25"/>
      <c r="I557" s="95" t="s">
        <v>7363</v>
      </c>
      <c r="J557" s="95">
        <v>0</v>
      </c>
      <c r="K557" s="95">
        <v>0</v>
      </c>
      <c r="M557" s="74" t="s">
        <v>5466</v>
      </c>
      <c r="N557" s="74">
        <v>0</v>
      </c>
      <c r="O557" s="74">
        <v>1</v>
      </c>
      <c r="Q557" s="92" t="s">
        <v>6556</v>
      </c>
      <c r="R557" s="92">
        <v>0</v>
      </c>
      <c r="S557" s="92">
        <v>0</v>
      </c>
      <c r="U557" s="92" t="s">
        <v>1064</v>
      </c>
      <c r="V557" s="92">
        <v>0</v>
      </c>
      <c r="W557" s="92">
        <v>2</v>
      </c>
      <c r="Y557" s="90" t="s">
        <v>3472</v>
      </c>
      <c r="Z557" s="90">
        <v>0</v>
      </c>
      <c r="AA557" s="90">
        <v>0</v>
      </c>
    </row>
    <row r="558" spans="1:27">
      <c r="A558" s="24" t="s">
        <v>2030</v>
      </c>
      <c r="B558" s="25">
        <v>10</v>
      </c>
      <c r="C558" s="25">
        <v>1</v>
      </c>
      <c r="D558" s="25"/>
      <c r="E558" s="25" t="s">
        <v>2644</v>
      </c>
      <c r="F558" s="25">
        <v>0</v>
      </c>
      <c r="G558" s="25">
        <v>0</v>
      </c>
      <c r="H558" s="25"/>
      <c r="I558" s="95" t="s">
        <v>4191</v>
      </c>
      <c r="J558" s="95">
        <v>0</v>
      </c>
      <c r="K558" s="95">
        <v>0</v>
      </c>
      <c r="M558" s="74" t="s">
        <v>2710</v>
      </c>
      <c r="N558" s="74">
        <v>0</v>
      </c>
      <c r="O558" s="74">
        <v>0</v>
      </c>
      <c r="Q558" s="92" t="s">
        <v>1298</v>
      </c>
      <c r="R558" s="92">
        <v>0</v>
      </c>
      <c r="S558" s="92">
        <v>2</v>
      </c>
      <c r="U558" s="92" t="s">
        <v>314</v>
      </c>
      <c r="V558" s="92">
        <v>0</v>
      </c>
      <c r="W558" s="92">
        <v>1</v>
      </c>
      <c r="Y558" s="90" t="s">
        <v>1905</v>
      </c>
      <c r="Z558" s="90">
        <v>0</v>
      </c>
      <c r="AA558" s="90">
        <v>0</v>
      </c>
    </row>
    <row r="559" spans="1:27">
      <c r="A559" s="24" t="s">
        <v>3842</v>
      </c>
      <c r="B559" s="25">
        <v>0</v>
      </c>
      <c r="C559" s="25">
        <v>1</v>
      </c>
      <c r="D559" s="25"/>
      <c r="E559" s="25" t="s">
        <v>808</v>
      </c>
      <c r="F559" s="25">
        <v>10</v>
      </c>
      <c r="G559" s="25">
        <v>0</v>
      </c>
      <c r="H559" s="25"/>
      <c r="I559" s="95" t="s">
        <v>1927</v>
      </c>
      <c r="J559" s="95">
        <v>0</v>
      </c>
      <c r="K559" s="95">
        <v>0</v>
      </c>
      <c r="M559" s="74" t="s">
        <v>1051</v>
      </c>
      <c r="N559" s="74">
        <v>0</v>
      </c>
      <c r="O559" s="74">
        <v>0</v>
      </c>
      <c r="Q559" s="92" t="s">
        <v>3385</v>
      </c>
      <c r="R559" s="92">
        <v>0</v>
      </c>
      <c r="S559" s="92">
        <v>2</v>
      </c>
      <c r="U559" s="92" t="s">
        <v>3268</v>
      </c>
      <c r="V559" s="92">
        <v>0</v>
      </c>
      <c r="W559" s="92">
        <v>0</v>
      </c>
      <c r="Y559" s="90" t="s">
        <v>228</v>
      </c>
      <c r="Z559" s="90">
        <v>0</v>
      </c>
      <c r="AA559" s="90">
        <v>0</v>
      </c>
    </row>
    <row r="560" spans="1:27">
      <c r="A560" s="24" t="s">
        <v>582</v>
      </c>
      <c r="B560" s="25">
        <v>10</v>
      </c>
      <c r="C560" s="25">
        <v>0</v>
      </c>
      <c r="D560" s="25"/>
      <c r="E560" s="25" t="s">
        <v>902</v>
      </c>
      <c r="F560" s="25">
        <v>0</v>
      </c>
      <c r="G560" s="25">
        <v>0</v>
      </c>
      <c r="H560" s="25"/>
      <c r="I560" s="95" t="s">
        <v>5125</v>
      </c>
      <c r="J560" s="95">
        <v>0</v>
      </c>
      <c r="K560" s="95">
        <v>0</v>
      </c>
      <c r="M560" s="74" t="s">
        <v>854</v>
      </c>
      <c r="N560" s="74">
        <v>0</v>
      </c>
      <c r="O560" s="74">
        <v>0</v>
      </c>
      <c r="Q560" s="92" t="s">
        <v>777</v>
      </c>
      <c r="R560" s="92">
        <v>0</v>
      </c>
      <c r="S560" s="92">
        <v>1</v>
      </c>
      <c r="U560" s="92" t="s">
        <v>2037</v>
      </c>
      <c r="V560" s="92">
        <v>0</v>
      </c>
      <c r="W560" s="92">
        <v>1</v>
      </c>
      <c r="Y560" s="90" t="s">
        <v>5663</v>
      </c>
      <c r="Z560" s="90">
        <v>0</v>
      </c>
      <c r="AA560" s="90">
        <v>0</v>
      </c>
    </row>
    <row r="561" spans="1:27">
      <c r="A561" s="24" t="s">
        <v>2726</v>
      </c>
      <c r="B561" s="25">
        <v>10</v>
      </c>
      <c r="C561" s="25">
        <v>0</v>
      </c>
      <c r="D561" s="25"/>
      <c r="E561" s="25" t="s">
        <v>1946</v>
      </c>
      <c r="F561" s="25">
        <v>0</v>
      </c>
      <c r="G561" s="25">
        <v>0</v>
      </c>
      <c r="H561" s="25"/>
      <c r="I561" s="95" t="s">
        <v>5466</v>
      </c>
      <c r="J561" s="95">
        <v>0</v>
      </c>
      <c r="K561" s="95">
        <v>1</v>
      </c>
      <c r="M561" s="74" t="s">
        <v>1122</v>
      </c>
      <c r="N561" s="74">
        <v>0</v>
      </c>
      <c r="O561" s="74">
        <v>1</v>
      </c>
      <c r="Q561" s="92" t="s">
        <v>3544</v>
      </c>
      <c r="R561" s="92">
        <v>0</v>
      </c>
      <c r="S561" s="92">
        <v>1</v>
      </c>
      <c r="U561" s="92" t="s">
        <v>1593</v>
      </c>
      <c r="V561" s="92">
        <v>0</v>
      </c>
      <c r="W561" s="92">
        <v>1</v>
      </c>
      <c r="Y561" s="90" t="s">
        <v>238</v>
      </c>
      <c r="Z561" s="90">
        <v>0</v>
      </c>
      <c r="AA561" s="90">
        <v>0</v>
      </c>
    </row>
    <row r="562" spans="1:27">
      <c r="A562" s="24" t="s">
        <v>2219</v>
      </c>
      <c r="B562" s="25">
        <v>0</v>
      </c>
      <c r="C562" s="25">
        <v>0</v>
      </c>
      <c r="D562" s="25"/>
      <c r="E562" s="25" t="s">
        <v>6584</v>
      </c>
      <c r="F562" s="25">
        <v>20</v>
      </c>
      <c r="G562" s="25">
        <v>0</v>
      </c>
      <c r="H562" s="25"/>
      <c r="I562" s="95" t="s">
        <v>2710</v>
      </c>
      <c r="J562" s="95">
        <v>0</v>
      </c>
      <c r="K562" s="95">
        <v>0</v>
      </c>
      <c r="M562" s="74" t="s">
        <v>1919</v>
      </c>
      <c r="N562" s="74">
        <v>0</v>
      </c>
      <c r="O562" s="74">
        <v>0</v>
      </c>
      <c r="Q562" s="92" t="s">
        <v>3568</v>
      </c>
      <c r="R562" s="92">
        <v>0</v>
      </c>
      <c r="S562" s="92">
        <v>1</v>
      </c>
      <c r="U562" s="92" t="s">
        <v>4207</v>
      </c>
      <c r="V562" s="92">
        <v>0</v>
      </c>
      <c r="W562" s="92">
        <v>0</v>
      </c>
      <c r="Y562" s="90" t="s">
        <v>3227</v>
      </c>
      <c r="Z562" s="90">
        <v>0</v>
      </c>
      <c r="AA562" s="90">
        <v>0</v>
      </c>
    </row>
    <row r="563" spans="1:27">
      <c r="A563" s="24" t="s">
        <v>1852</v>
      </c>
      <c r="B563" s="25">
        <v>0</v>
      </c>
      <c r="C563" s="25">
        <v>2</v>
      </c>
      <c r="D563" s="25"/>
      <c r="E563" s="25" t="s">
        <v>5754</v>
      </c>
      <c r="F563" s="25">
        <v>0</v>
      </c>
      <c r="G563" s="25">
        <v>0</v>
      </c>
      <c r="H563" s="25"/>
      <c r="I563" s="95" t="s">
        <v>1051</v>
      </c>
      <c r="J563" s="95">
        <v>0</v>
      </c>
      <c r="K563" s="95">
        <v>0</v>
      </c>
      <c r="M563" s="74" t="s">
        <v>3259</v>
      </c>
      <c r="N563" s="74">
        <v>0</v>
      </c>
      <c r="O563" s="74">
        <v>0</v>
      </c>
      <c r="Q563" s="92" t="s">
        <v>1064</v>
      </c>
      <c r="R563" s="92">
        <v>0</v>
      </c>
      <c r="S563" s="92">
        <v>2</v>
      </c>
      <c r="U563" s="92" t="s">
        <v>1863</v>
      </c>
      <c r="V563" s="92">
        <v>0</v>
      </c>
      <c r="W563" s="92">
        <v>0</v>
      </c>
      <c r="Y563" s="90" t="s">
        <v>1922</v>
      </c>
      <c r="Z563" s="90">
        <v>0</v>
      </c>
      <c r="AA563" s="90">
        <v>0</v>
      </c>
    </row>
    <row r="564" spans="1:27">
      <c r="A564" s="24" t="s">
        <v>537</v>
      </c>
      <c r="B564" s="25">
        <v>20</v>
      </c>
      <c r="C564" s="25">
        <v>0</v>
      </c>
      <c r="D564" s="25"/>
      <c r="E564" s="25" t="s">
        <v>5085</v>
      </c>
      <c r="F564" s="25">
        <v>10</v>
      </c>
      <c r="G564" s="25">
        <v>0</v>
      </c>
      <c r="H564" s="25"/>
      <c r="I564" s="95" t="s">
        <v>854</v>
      </c>
      <c r="J564" s="95">
        <v>0</v>
      </c>
      <c r="K564" s="95">
        <v>0</v>
      </c>
      <c r="M564" s="74" t="s">
        <v>701</v>
      </c>
      <c r="N564" s="74">
        <v>0</v>
      </c>
      <c r="O564" s="74">
        <v>0</v>
      </c>
      <c r="Q564" s="92" t="s">
        <v>314</v>
      </c>
      <c r="R564" s="92">
        <v>0</v>
      </c>
      <c r="S564" s="92">
        <v>1</v>
      </c>
      <c r="U564" s="92" t="s">
        <v>1035</v>
      </c>
      <c r="V564" s="92">
        <v>0</v>
      </c>
      <c r="W564" s="92">
        <v>0</v>
      </c>
      <c r="Y564" s="90" t="s">
        <v>1955</v>
      </c>
      <c r="Z564" s="90">
        <v>0</v>
      </c>
      <c r="AA564" s="90">
        <v>0</v>
      </c>
    </row>
    <row r="565" spans="1:27">
      <c r="A565" s="24" t="s">
        <v>4010</v>
      </c>
      <c r="B565" s="25">
        <v>10</v>
      </c>
      <c r="C565" s="25">
        <v>0</v>
      </c>
      <c r="D565" s="25"/>
      <c r="E565" s="25" t="s">
        <v>559</v>
      </c>
      <c r="F565" s="25">
        <v>20</v>
      </c>
      <c r="G565" s="25">
        <v>0</v>
      </c>
      <c r="H565" s="25"/>
      <c r="I565" s="95" t="s">
        <v>1122</v>
      </c>
      <c r="J565" s="95">
        <v>0</v>
      </c>
      <c r="K565" s="95">
        <v>1</v>
      </c>
      <c r="M565" s="74" t="s">
        <v>1305</v>
      </c>
      <c r="N565" s="74">
        <v>0</v>
      </c>
      <c r="O565" s="74">
        <v>1</v>
      </c>
      <c r="Q565" s="92" t="s">
        <v>3268</v>
      </c>
      <c r="R565" s="92">
        <v>0</v>
      </c>
      <c r="S565" s="92">
        <v>0</v>
      </c>
      <c r="U565" s="92" t="s">
        <v>1524</v>
      </c>
      <c r="V565" s="92">
        <v>0</v>
      </c>
      <c r="W565" s="92">
        <v>0</v>
      </c>
      <c r="Y565" s="90" t="s">
        <v>2101</v>
      </c>
      <c r="Z565" s="90">
        <v>0</v>
      </c>
      <c r="AA565" s="90">
        <v>0</v>
      </c>
    </row>
    <row r="566" spans="1:27">
      <c r="A566" s="24" t="s">
        <v>172</v>
      </c>
      <c r="B566" s="25">
        <v>80</v>
      </c>
      <c r="C566" s="25">
        <v>0</v>
      </c>
      <c r="D566" s="25"/>
      <c r="E566" s="25" t="s">
        <v>2973</v>
      </c>
      <c r="F566" s="25">
        <v>30</v>
      </c>
      <c r="G566" s="25">
        <v>0</v>
      </c>
      <c r="H566" s="25"/>
      <c r="I566" s="95" t="s">
        <v>1919</v>
      </c>
      <c r="J566" s="95">
        <v>0</v>
      </c>
      <c r="K566" s="95">
        <v>0</v>
      </c>
      <c r="M566" s="74" t="s">
        <v>3263</v>
      </c>
      <c r="N566" s="74">
        <v>0</v>
      </c>
      <c r="O566" s="74">
        <v>0</v>
      </c>
      <c r="Q566" s="92" t="s">
        <v>2037</v>
      </c>
      <c r="R566" s="92">
        <v>0</v>
      </c>
      <c r="S566" s="92">
        <v>1</v>
      </c>
      <c r="U566" s="92" t="s">
        <v>6470</v>
      </c>
      <c r="V566" s="92">
        <v>0</v>
      </c>
      <c r="W566" s="92">
        <v>1</v>
      </c>
      <c r="Y566" s="90" t="s">
        <v>1540</v>
      </c>
      <c r="Z566" s="90">
        <v>0</v>
      </c>
      <c r="AA566" s="90">
        <v>0</v>
      </c>
    </row>
    <row r="567" spans="1:27">
      <c r="A567" s="24" t="s">
        <v>1158</v>
      </c>
      <c r="B567" s="25">
        <v>20</v>
      </c>
      <c r="C567" s="25">
        <v>0</v>
      </c>
      <c r="D567" s="25"/>
      <c r="E567" s="25" t="s">
        <v>2613</v>
      </c>
      <c r="F567" s="25">
        <v>10</v>
      </c>
      <c r="G567" s="25">
        <v>0</v>
      </c>
      <c r="H567" s="25"/>
      <c r="I567" s="95" t="s">
        <v>3259</v>
      </c>
      <c r="J567" s="95">
        <v>0</v>
      </c>
      <c r="K567" s="95">
        <v>0</v>
      </c>
      <c r="M567" s="74" t="s">
        <v>5031</v>
      </c>
      <c r="N567" s="74">
        <v>0</v>
      </c>
      <c r="O567" s="74">
        <v>1</v>
      </c>
      <c r="Q567" s="92" t="s">
        <v>1593</v>
      </c>
      <c r="R567" s="92">
        <v>0</v>
      </c>
      <c r="S567" s="92">
        <v>1</v>
      </c>
      <c r="U567" s="92" t="s">
        <v>1545</v>
      </c>
      <c r="V567" s="92">
        <v>0</v>
      </c>
      <c r="W567" s="92">
        <v>0</v>
      </c>
      <c r="Y567" s="90" t="s">
        <v>5192</v>
      </c>
      <c r="Z567" s="90">
        <v>0</v>
      </c>
      <c r="AA567" s="90">
        <v>0</v>
      </c>
    </row>
    <row r="568" spans="1:27">
      <c r="A568" s="24" t="s">
        <v>1107</v>
      </c>
      <c r="B568" s="25">
        <v>10</v>
      </c>
      <c r="C568" s="25">
        <v>0</v>
      </c>
      <c r="D568" s="25"/>
      <c r="E568" s="25" t="s">
        <v>3644</v>
      </c>
      <c r="F568" s="25">
        <v>10</v>
      </c>
      <c r="G568" s="25">
        <v>0</v>
      </c>
      <c r="H568" s="25"/>
      <c r="I568" s="95" t="s">
        <v>701</v>
      </c>
      <c r="J568" s="95">
        <v>0</v>
      </c>
      <c r="K568" s="95">
        <v>0</v>
      </c>
      <c r="M568" s="74" t="s">
        <v>6573</v>
      </c>
      <c r="N568" s="74">
        <v>0</v>
      </c>
      <c r="O568" s="74">
        <v>0</v>
      </c>
      <c r="Q568" s="92" t="s">
        <v>4207</v>
      </c>
      <c r="R568" s="92">
        <v>0</v>
      </c>
      <c r="S568" s="92">
        <v>0</v>
      </c>
      <c r="U568" s="92" t="s">
        <v>1327</v>
      </c>
      <c r="V568" s="92">
        <v>0</v>
      </c>
      <c r="W568" s="92">
        <v>1</v>
      </c>
      <c r="Y568" s="90" t="s">
        <v>5176</v>
      </c>
      <c r="Z568" s="90">
        <v>0</v>
      </c>
      <c r="AA568" s="90">
        <v>0</v>
      </c>
    </row>
    <row r="569" spans="1:27">
      <c r="A569" s="24" t="s">
        <v>5590</v>
      </c>
      <c r="B569" s="25">
        <v>10</v>
      </c>
      <c r="C569" s="25">
        <v>0</v>
      </c>
      <c r="D569" s="25"/>
      <c r="E569" s="25" t="s">
        <v>3668</v>
      </c>
      <c r="F569" s="25">
        <v>30</v>
      </c>
      <c r="G569" s="25">
        <v>0</v>
      </c>
      <c r="H569" s="25"/>
      <c r="I569" s="95" t="s">
        <v>1305</v>
      </c>
      <c r="J569" s="95">
        <v>0</v>
      </c>
      <c r="K569" s="95">
        <v>1</v>
      </c>
      <c r="M569" s="74" t="s">
        <v>6564</v>
      </c>
      <c r="N569" s="74">
        <v>0</v>
      </c>
      <c r="O569" s="74">
        <v>0</v>
      </c>
      <c r="Q569" s="92" t="s">
        <v>1863</v>
      </c>
      <c r="R569" s="92">
        <v>0</v>
      </c>
      <c r="S569" s="92">
        <v>0</v>
      </c>
      <c r="U569" s="92" t="s">
        <v>217</v>
      </c>
      <c r="V569" s="92">
        <v>0</v>
      </c>
      <c r="W569" s="92">
        <v>0</v>
      </c>
      <c r="Y569" s="90" t="s">
        <v>2744</v>
      </c>
      <c r="Z569" s="90">
        <v>0</v>
      </c>
      <c r="AA569" s="90">
        <v>0</v>
      </c>
    </row>
    <row r="570" spans="1:27">
      <c r="A570" s="24" t="s">
        <v>1941</v>
      </c>
      <c r="B570" s="25">
        <v>0</v>
      </c>
      <c r="C570" s="25">
        <v>0</v>
      </c>
      <c r="D570" s="25"/>
      <c r="E570" s="25" t="s">
        <v>3679</v>
      </c>
      <c r="F570" s="25">
        <v>30</v>
      </c>
      <c r="G570" s="25">
        <v>0</v>
      </c>
      <c r="H570" s="25"/>
      <c r="I570" s="95" t="s">
        <v>3263</v>
      </c>
      <c r="J570" s="95">
        <v>0</v>
      </c>
      <c r="K570" s="95">
        <v>0</v>
      </c>
      <c r="M570" s="74" t="s">
        <v>896</v>
      </c>
      <c r="N570" s="74">
        <v>0</v>
      </c>
      <c r="O570" s="74">
        <v>0</v>
      </c>
      <c r="Q570" s="92" t="s">
        <v>1035</v>
      </c>
      <c r="R570" s="92">
        <v>0</v>
      </c>
      <c r="S570" s="92">
        <v>0</v>
      </c>
      <c r="U570" s="92" t="s">
        <v>5407</v>
      </c>
      <c r="V570" s="92">
        <v>0</v>
      </c>
      <c r="W570" s="92">
        <v>1</v>
      </c>
      <c r="Y570" s="90" t="s">
        <v>2749</v>
      </c>
      <c r="Z570" s="90">
        <v>0</v>
      </c>
      <c r="AA570" s="90">
        <v>0</v>
      </c>
    </row>
    <row r="571" spans="1:27">
      <c r="A571" s="24" t="s">
        <v>3612</v>
      </c>
      <c r="B571" s="25">
        <v>20</v>
      </c>
      <c r="C571" s="25">
        <v>0</v>
      </c>
      <c r="D571" s="25"/>
      <c r="E571" s="25" t="s">
        <v>879</v>
      </c>
      <c r="F571" s="25">
        <v>0</v>
      </c>
      <c r="G571" s="25">
        <v>0</v>
      </c>
      <c r="H571" s="25"/>
      <c r="I571" s="95" t="s">
        <v>5031</v>
      </c>
      <c r="J571" s="95">
        <v>0</v>
      </c>
      <c r="K571" s="95">
        <v>1</v>
      </c>
      <c r="M571" s="74" t="s">
        <v>1993</v>
      </c>
      <c r="N571" s="74">
        <v>0</v>
      </c>
      <c r="O571" s="74">
        <v>0</v>
      </c>
      <c r="Q571" s="92" t="s">
        <v>1524</v>
      </c>
      <c r="R571" s="92">
        <v>0</v>
      </c>
      <c r="S571" s="92">
        <v>0</v>
      </c>
      <c r="U571" s="92" t="s">
        <v>2649</v>
      </c>
      <c r="V571" s="92">
        <v>0</v>
      </c>
      <c r="W571" s="92">
        <v>0</v>
      </c>
      <c r="Y571" s="90" t="s">
        <v>2665</v>
      </c>
      <c r="Z571" s="90">
        <v>0</v>
      </c>
      <c r="AA571" s="90">
        <v>0</v>
      </c>
    </row>
    <row r="572" spans="1:27">
      <c r="A572" s="24" t="s">
        <v>3803</v>
      </c>
      <c r="B572" s="25">
        <v>10</v>
      </c>
      <c r="C572" s="25">
        <v>0</v>
      </c>
      <c r="D572" s="25"/>
      <c r="E572" s="25" t="s">
        <v>874</v>
      </c>
      <c r="F572" s="25">
        <v>0</v>
      </c>
      <c r="G572" s="25">
        <v>0</v>
      </c>
      <c r="H572" s="25"/>
      <c r="I572" s="95" t="s">
        <v>6573</v>
      </c>
      <c r="J572" s="95">
        <v>0</v>
      </c>
      <c r="K572" s="95">
        <v>0</v>
      </c>
      <c r="M572" s="74" t="s">
        <v>3285</v>
      </c>
      <c r="N572" s="74">
        <v>0</v>
      </c>
      <c r="O572" s="74">
        <v>0</v>
      </c>
      <c r="Q572" s="92" t="s">
        <v>6470</v>
      </c>
      <c r="R572" s="92">
        <v>0</v>
      </c>
      <c r="S572" s="92">
        <v>1</v>
      </c>
      <c r="U572" s="92" t="s">
        <v>6552</v>
      </c>
      <c r="V572" s="92">
        <v>0</v>
      </c>
      <c r="W572" s="92">
        <v>0</v>
      </c>
      <c r="Y572" s="90" t="s">
        <v>1891</v>
      </c>
      <c r="Z572" s="90">
        <v>0</v>
      </c>
      <c r="AA572" s="90">
        <v>0</v>
      </c>
    </row>
    <row r="573" spans="1:27">
      <c r="A573" s="24" t="s">
        <v>1755</v>
      </c>
      <c r="B573" s="25">
        <v>50</v>
      </c>
      <c r="C573" s="25">
        <v>0</v>
      </c>
      <c r="D573" s="25"/>
      <c r="E573" s="25" t="s">
        <v>190</v>
      </c>
      <c r="F573" s="25">
        <v>10</v>
      </c>
      <c r="G573" s="25">
        <v>0</v>
      </c>
      <c r="H573" s="25"/>
      <c r="I573" s="95" t="s">
        <v>6564</v>
      </c>
      <c r="J573" s="95">
        <v>0</v>
      </c>
      <c r="K573" s="95">
        <v>0</v>
      </c>
      <c r="M573" s="74" t="s">
        <v>6569</v>
      </c>
      <c r="N573" s="74">
        <v>0</v>
      </c>
      <c r="O573" s="74">
        <v>0</v>
      </c>
      <c r="Q573" s="92" t="s">
        <v>1545</v>
      </c>
      <c r="R573" s="92">
        <v>0</v>
      </c>
      <c r="S573" s="92">
        <v>0</v>
      </c>
      <c r="U573" s="92" t="s">
        <v>5657</v>
      </c>
      <c r="V573" s="92">
        <v>0</v>
      </c>
      <c r="W573" s="92">
        <v>0</v>
      </c>
      <c r="Y573" s="90" t="s">
        <v>869</v>
      </c>
      <c r="Z573" s="90">
        <v>0</v>
      </c>
      <c r="AA573" s="90">
        <v>0</v>
      </c>
    </row>
    <row r="574" spans="1:27">
      <c r="A574" s="24" t="s">
        <v>1670</v>
      </c>
      <c r="B574" s="25">
        <v>30</v>
      </c>
      <c r="C574" s="25">
        <v>0</v>
      </c>
      <c r="D574" s="25"/>
      <c r="E574" s="25" t="s">
        <v>5628</v>
      </c>
      <c r="F574" s="25">
        <v>10</v>
      </c>
      <c r="G574" s="25">
        <v>0</v>
      </c>
      <c r="H574" s="25"/>
      <c r="I574" s="95" t="s">
        <v>896</v>
      </c>
      <c r="J574" s="95">
        <v>0</v>
      </c>
      <c r="K574" s="95">
        <v>0</v>
      </c>
      <c r="M574" s="74" t="s">
        <v>6556</v>
      </c>
      <c r="N574" s="74">
        <v>0</v>
      </c>
      <c r="O574" s="74">
        <v>0</v>
      </c>
      <c r="Q574" s="92" t="s">
        <v>1327</v>
      </c>
      <c r="R574" s="92">
        <v>0</v>
      </c>
      <c r="S574" s="92">
        <v>1</v>
      </c>
      <c r="U574" s="92" t="s">
        <v>4196</v>
      </c>
      <c r="V574" s="92">
        <v>0</v>
      </c>
      <c r="W574" s="92">
        <v>0</v>
      </c>
      <c r="Y574" s="90" t="s">
        <v>1819</v>
      </c>
      <c r="Z574" s="90">
        <v>0</v>
      </c>
      <c r="AA574" s="90">
        <v>0</v>
      </c>
    </row>
    <row r="575" spans="1:27">
      <c r="A575" s="24" t="s">
        <v>2189</v>
      </c>
      <c r="B575" s="25">
        <v>30</v>
      </c>
      <c r="C575" s="25">
        <v>0</v>
      </c>
      <c r="D575" s="25"/>
      <c r="E575" s="25" t="s">
        <v>3218</v>
      </c>
      <c r="F575" s="25">
        <v>10</v>
      </c>
      <c r="G575" s="25">
        <v>0</v>
      </c>
      <c r="H575" s="25"/>
      <c r="I575" s="95" t="s">
        <v>1993</v>
      </c>
      <c r="J575" s="95">
        <v>0</v>
      </c>
      <c r="K575" s="95">
        <v>0</v>
      </c>
      <c r="M575" s="74" t="s">
        <v>1298</v>
      </c>
      <c r="N575" s="74">
        <v>0</v>
      </c>
      <c r="O575" s="74">
        <v>2</v>
      </c>
      <c r="Q575" s="92" t="s">
        <v>217</v>
      </c>
      <c r="R575" s="92">
        <v>0</v>
      </c>
      <c r="S575" s="92">
        <v>0</v>
      </c>
      <c r="U575" s="92" t="s">
        <v>3854</v>
      </c>
      <c r="V575" s="92">
        <v>0</v>
      </c>
      <c r="W575" s="92">
        <v>1</v>
      </c>
      <c r="Y575" s="90" t="s">
        <v>2697</v>
      </c>
      <c r="Z575" s="90">
        <v>0</v>
      </c>
      <c r="AA575" s="90">
        <v>0</v>
      </c>
    </row>
    <row r="576" spans="1:27">
      <c r="A576" s="24" t="s">
        <v>2242</v>
      </c>
      <c r="B576" s="25">
        <v>30</v>
      </c>
      <c r="C576" s="25">
        <v>0</v>
      </c>
      <c r="D576" s="25"/>
      <c r="E576" s="25" t="s">
        <v>2940</v>
      </c>
      <c r="F576" s="25">
        <v>10</v>
      </c>
      <c r="G576" s="25">
        <v>0</v>
      </c>
      <c r="H576" s="25"/>
      <c r="I576" s="95" t="s">
        <v>3285</v>
      </c>
      <c r="J576" s="95">
        <v>0</v>
      </c>
      <c r="K576" s="95">
        <v>0</v>
      </c>
      <c r="M576" s="74" t="s">
        <v>3385</v>
      </c>
      <c r="N576" s="74">
        <v>0</v>
      </c>
      <c r="O576" s="74">
        <v>2</v>
      </c>
      <c r="Q576" s="92" t="s">
        <v>5407</v>
      </c>
      <c r="R576" s="92">
        <v>0</v>
      </c>
      <c r="S576" s="92">
        <v>1</v>
      </c>
      <c r="U576" s="92" t="s">
        <v>3472</v>
      </c>
      <c r="V576" s="92">
        <v>0</v>
      </c>
      <c r="W576" s="92">
        <v>0</v>
      </c>
      <c r="Y576" s="90" t="s">
        <v>2701</v>
      </c>
      <c r="Z576" s="90">
        <v>0</v>
      </c>
      <c r="AA576" s="90">
        <v>0</v>
      </c>
    </row>
    <row r="577" spans="1:27">
      <c r="A577" s="24" t="s">
        <v>4158</v>
      </c>
      <c r="B577" s="25">
        <v>0</v>
      </c>
      <c r="C577" s="25">
        <v>0</v>
      </c>
      <c r="D577" s="25"/>
      <c r="E577" s="25" t="s">
        <v>3926</v>
      </c>
      <c r="F577" s="25">
        <v>10</v>
      </c>
      <c r="G577" s="25">
        <v>0</v>
      </c>
      <c r="H577" s="25"/>
      <c r="I577" s="95" t="s">
        <v>6569</v>
      </c>
      <c r="J577" s="95">
        <v>0</v>
      </c>
      <c r="K577" s="95">
        <v>0</v>
      </c>
      <c r="M577" s="74" t="s">
        <v>777</v>
      </c>
      <c r="N577" s="74">
        <v>0</v>
      </c>
      <c r="O577" s="74">
        <v>1</v>
      </c>
      <c r="Q577" s="92" t="s">
        <v>2649</v>
      </c>
      <c r="R577" s="92">
        <v>0</v>
      </c>
      <c r="S577" s="92">
        <v>0</v>
      </c>
      <c r="U577" s="92" t="s">
        <v>2859</v>
      </c>
      <c r="V577" s="92">
        <v>0</v>
      </c>
      <c r="W577" s="92">
        <v>2</v>
      </c>
      <c r="Y577" s="90" t="s">
        <v>2731</v>
      </c>
      <c r="Z577" s="90">
        <v>0</v>
      </c>
      <c r="AA577" s="90">
        <v>0</v>
      </c>
    </row>
    <row r="578" spans="1:27">
      <c r="A578" s="24" t="s">
        <v>3232</v>
      </c>
      <c r="B578" s="25">
        <v>0</v>
      </c>
      <c r="C578" s="25">
        <v>0</v>
      </c>
      <c r="D578" s="25"/>
      <c r="E578" s="25" t="s">
        <v>609</v>
      </c>
      <c r="F578" s="25">
        <v>10</v>
      </c>
      <c r="G578" s="25">
        <v>0</v>
      </c>
      <c r="H578" s="25"/>
      <c r="I578" s="95" t="s">
        <v>6556</v>
      </c>
      <c r="J578" s="95">
        <v>0</v>
      </c>
      <c r="K578" s="95">
        <v>0</v>
      </c>
      <c r="M578" s="74" t="s">
        <v>3544</v>
      </c>
      <c r="N578" s="74">
        <v>0</v>
      </c>
      <c r="O578" s="74">
        <v>1</v>
      </c>
      <c r="Q578" s="92" t="s">
        <v>6552</v>
      </c>
      <c r="R578" s="92">
        <v>0</v>
      </c>
      <c r="S578" s="92">
        <v>0</v>
      </c>
      <c r="U578" s="92" t="s">
        <v>5937</v>
      </c>
      <c r="V578" s="92">
        <v>0</v>
      </c>
      <c r="W578" s="92">
        <v>1</v>
      </c>
      <c r="Y578" s="90" t="s">
        <v>263</v>
      </c>
      <c r="Z578" s="90">
        <v>0</v>
      </c>
      <c r="AA578" s="90">
        <v>0</v>
      </c>
    </row>
    <row r="579" spans="1:27">
      <c r="A579" s="24" t="s">
        <v>1612</v>
      </c>
      <c r="B579" s="25">
        <v>0</v>
      </c>
      <c r="C579" s="25">
        <v>0</v>
      </c>
      <c r="D579" s="25"/>
      <c r="E579" s="25" t="s">
        <v>1687</v>
      </c>
      <c r="F579" s="25">
        <v>10</v>
      </c>
      <c r="G579" s="25">
        <v>0</v>
      </c>
      <c r="H579" s="25"/>
      <c r="I579" s="95" t="s">
        <v>1298</v>
      </c>
      <c r="J579" s="95">
        <v>0</v>
      </c>
      <c r="K579" s="95">
        <v>2</v>
      </c>
      <c r="M579" s="74" t="s">
        <v>3568</v>
      </c>
      <c r="N579" s="74">
        <v>0</v>
      </c>
      <c r="O579" s="74">
        <v>1</v>
      </c>
      <c r="Q579" s="92" t="s">
        <v>5657</v>
      </c>
      <c r="R579" s="92">
        <v>0</v>
      </c>
      <c r="S579" s="92">
        <v>0</v>
      </c>
      <c r="U579" s="92" t="s">
        <v>5016</v>
      </c>
      <c r="V579" s="92">
        <v>0</v>
      </c>
      <c r="W579" s="92">
        <v>1</v>
      </c>
      <c r="Y579" s="90" t="s">
        <v>2691</v>
      </c>
      <c r="Z579" s="90">
        <v>0</v>
      </c>
      <c r="AA579" s="90">
        <v>0</v>
      </c>
    </row>
    <row r="580" spans="1:27">
      <c r="A580" s="24" t="s">
        <v>5156</v>
      </c>
      <c r="B580" s="25">
        <v>0</v>
      </c>
      <c r="C580" s="25">
        <v>0</v>
      </c>
      <c r="D580" s="25"/>
      <c r="E580" s="25" t="s">
        <v>1895</v>
      </c>
      <c r="F580" s="25">
        <v>0</v>
      </c>
      <c r="G580" s="25">
        <v>0</v>
      </c>
      <c r="H580" s="25"/>
      <c r="I580" s="95" t="s">
        <v>3385</v>
      </c>
      <c r="J580" s="95">
        <v>0</v>
      </c>
      <c r="K580" s="95">
        <v>2</v>
      </c>
      <c r="M580" s="74" t="s">
        <v>1064</v>
      </c>
      <c r="N580" s="74">
        <v>0</v>
      </c>
      <c r="O580" s="74">
        <v>2</v>
      </c>
      <c r="Q580" s="92" t="s">
        <v>4196</v>
      </c>
      <c r="R580" s="92">
        <v>0</v>
      </c>
      <c r="S580" s="92">
        <v>0</v>
      </c>
      <c r="U580" s="92" t="s">
        <v>1905</v>
      </c>
      <c r="V580" s="92">
        <v>0</v>
      </c>
      <c r="W580" s="92">
        <v>0</v>
      </c>
      <c r="Y580" s="90" t="s">
        <v>5168</v>
      </c>
      <c r="Z580" s="90">
        <v>0</v>
      </c>
      <c r="AA580" s="90">
        <v>0</v>
      </c>
    </row>
    <row r="581" spans="1:27">
      <c r="A581" s="24" t="s">
        <v>1113</v>
      </c>
      <c r="B581" s="25">
        <v>0</v>
      </c>
      <c r="C581" s="25">
        <v>1</v>
      </c>
      <c r="D581" s="25"/>
      <c r="E581" s="25" t="s">
        <v>1091</v>
      </c>
      <c r="F581" s="25">
        <v>10</v>
      </c>
      <c r="G581" s="25">
        <v>0</v>
      </c>
      <c r="H581" s="25"/>
      <c r="I581" s="95" t="s">
        <v>777</v>
      </c>
      <c r="J581" s="95">
        <v>0</v>
      </c>
      <c r="K581" s="95">
        <v>1</v>
      </c>
      <c r="M581" s="74" t="s">
        <v>314</v>
      </c>
      <c r="N581" s="74">
        <v>0</v>
      </c>
      <c r="O581" s="74">
        <v>1</v>
      </c>
      <c r="Q581" s="92" t="s">
        <v>3854</v>
      </c>
      <c r="R581" s="92">
        <v>0</v>
      </c>
      <c r="S581" s="92">
        <v>1</v>
      </c>
      <c r="U581" s="92" t="s">
        <v>228</v>
      </c>
      <c r="V581" s="92">
        <v>0</v>
      </c>
      <c r="W581" s="92">
        <v>0</v>
      </c>
      <c r="Y581" s="90" t="s">
        <v>3468</v>
      </c>
      <c r="Z581" s="90">
        <v>0</v>
      </c>
      <c r="AA581" s="90">
        <v>0</v>
      </c>
    </row>
    <row r="582" spans="1:27">
      <c r="A582" s="24" t="s">
        <v>2637</v>
      </c>
      <c r="B582" s="25">
        <v>10</v>
      </c>
      <c r="C582" s="25">
        <v>0</v>
      </c>
      <c r="D582" s="25"/>
      <c r="E582" s="25" t="s">
        <v>1777</v>
      </c>
      <c r="F582" s="25">
        <v>10</v>
      </c>
      <c r="G582" s="25">
        <v>0</v>
      </c>
      <c r="H582" s="25"/>
      <c r="I582" s="95" t="s">
        <v>3544</v>
      </c>
      <c r="J582" s="95">
        <v>0</v>
      </c>
      <c r="K582" s="95">
        <v>1</v>
      </c>
      <c r="M582" s="74" t="s">
        <v>3268</v>
      </c>
      <c r="N582" s="74">
        <v>0</v>
      </c>
      <c r="O582" s="74">
        <v>0</v>
      </c>
      <c r="Q582" s="92" t="s">
        <v>3472</v>
      </c>
      <c r="R582" s="92">
        <v>0</v>
      </c>
      <c r="S582" s="92">
        <v>0</v>
      </c>
      <c r="U582" s="92" t="s">
        <v>5663</v>
      </c>
      <c r="V582" s="92">
        <v>0</v>
      </c>
      <c r="W582" s="92">
        <v>0</v>
      </c>
      <c r="Y582" s="90" t="s">
        <v>2644</v>
      </c>
      <c r="Z582" s="90">
        <v>0</v>
      </c>
      <c r="AA582" s="90">
        <v>0</v>
      </c>
    </row>
    <row r="583" spans="1:27">
      <c r="A583" s="24" t="s">
        <v>1638</v>
      </c>
      <c r="B583" s="25">
        <v>0</v>
      </c>
      <c r="C583" s="25">
        <v>1</v>
      </c>
      <c r="D583" s="25"/>
      <c r="E583" s="25" t="s">
        <v>5973</v>
      </c>
      <c r="F583" s="25">
        <v>10</v>
      </c>
      <c r="G583" s="25">
        <v>0</v>
      </c>
      <c r="H583" s="25"/>
      <c r="I583" s="95" t="s">
        <v>3568</v>
      </c>
      <c r="J583" s="95">
        <v>0</v>
      </c>
      <c r="K583" s="95">
        <v>1</v>
      </c>
      <c r="M583" s="74" t="s">
        <v>2037</v>
      </c>
      <c r="N583" s="74">
        <v>0</v>
      </c>
      <c r="O583" s="74">
        <v>1</v>
      </c>
      <c r="Q583" s="92" t="s">
        <v>2859</v>
      </c>
      <c r="R583" s="92">
        <v>0</v>
      </c>
      <c r="S583" s="92">
        <v>2</v>
      </c>
      <c r="U583" s="92" t="s">
        <v>238</v>
      </c>
      <c r="V583" s="92">
        <v>0</v>
      </c>
      <c r="W583" s="92">
        <v>0</v>
      </c>
      <c r="Y583" s="90" t="s">
        <v>902</v>
      </c>
      <c r="Z583" s="90">
        <v>0</v>
      </c>
      <c r="AA583" s="90">
        <v>0</v>
      </c>
    </row>
    <row r="584" spans="1:27">
      <c r="A584" s="24" t="s">
        <v>211</v>
      </c>
      <c r="B584" s="25">
        <v>20</v>
      </c>
      <c r="C584" s="25">
        <v>0</v>
      </c>
      <c r="D584" s="25"/>
      <c r="E584" s="25" t="s">
        <v>3117</v>
      </c>
      <c r="F584" s="25">
        <v>30</v>
      </c>
      <c r="G584" s="25">
        <v>0</v>
      </c>
      <c r="H584" s="25"/>
      <c r="I584" s="95" t="s">
        <v>1064</v>
      </c>
      <c r="J584" s="95">
        <v>0</v>
      </c>
      <c r="K584" s="95">
        <v>2</v>
      </c>
      <c r="M584" s="74" t="s">
        <v>1593</v>
      </c>
      <c r="N584" s="74">
        <v>0</v>
      </c>
      <c r="O584" s="74">
        <v>1</v>
      </c>
      <c r="Q584" s="92" t="s">
        <v>5937</v>
      </c>
      <c r="R584" s="92">
        <v>0</v>
      </c>
      <c r="S584" s="92">
        <v>1</v>
      </c>
      <c r="U584" s="92" t="s">
        <v>6678</v>
      </c>
      <c r="V584" s="92">
        <v>0</v>
      </c>
      <c r="W584" s="92">
        <v>0</v>
      </c>
      <c r="Y584" s="90" t="s">
        <v>1946</v>
      </c>
      <c r="Z584" s="90">
        <v>0</v>
      </c>
      <c r="AA584" s="90">
        <v>0</v>
      </c>
    </row>
    <row r="585" spans="1:27">
      <c r="A585" s="24" t="s">
        <v>3077</v>
      </c>
      <c r="B585" s="25">
        <v>10</v>
      </c>
      <c r="C585" s="25">
        <v>0</v>
      </c>
      <c r="D585" s="25"/>
      <c r="E585" s="25" t="s">
        <v>5115</v>
      </c>
      <c r="F585" s="25">
        <v>0</v>
      </c>
      <c r="G585" s="25">
        <v>0</v>
      </c>
      <c r="H585" s="25"/>
      <c r="I585" s="95" t="s">
        <v>314</v>
      </c>
      <c r="J585" s="95">
        <v>0</v>
      </c>
      <c r="K585" s="95">
        <v>1</v>
      </c>
      <c r="M585" s="74" t="s">
        <v>4207</v>
      </c>
      <c r="N585" s="74">
        <v>0</v>
      </c>
      <c r="O585" s="74">
        <v>0</v>
      </c>
      <c r="Q585" s="92" t="s">
        <v>5016</v>
      </c>
      <c r="R585" s="92">
        <v>0</v>
      </c>
      <c r="S585" s="92">
        <v>1</v>
      </c>
      <c r="U585" s="92" t="s">
        <v>6224</v>
      </c>
      <c r="V585" s="92">
        <v>0</v>
      </c>
      <c r="W585" s="92">
        <v>1</v>
      </c>
      <c r="Y585" s="90" t="s">
        <v>5754</v>
      </c>
      <c r="Z585" s="90">
        <v>0</v>
      </c>
      <c r="AA585" s="90">
        <v>0</v>
      </c>
    </row>
    <row r="586" spans="1:27">
      <c r="A586" s="24" t="s">
        <v>1462</v>
      </c>
      <c r="B586" s="25">
        <v>10</v>
      </c>
      <c r="C586" s="25">
        <v>0</v>
      </c>
      <c r="D586" s="25"/>
      <c r="E586" s="25" t="s">
        <v>6960</v>
      </c>
      <c r="F586" s="25">
        <v>10</v>
      </c>
      <c r="G586" s="25">
        <v>0</v>
      </c>
      <c r="H586" s="25"/>
      <c r="I586" s="95" t="s">
        <v>3268</v>
      </c>
      <c r="J586" s="95">
        <v>0</v>
      </c>
      <c r="K586" s="95">
        <v>0</v>
      </c>
      <c r="M586" s="74" t="s">
        <v>1863</v>
      </c>
      <c r="N586" s="74">
        <v>0</v>
      </c>
      <c r="O586" s="74">
        <v>0</v>
      </c>
      <c r="Q586" s="92" t="s">
        <v>1905</v>
      </c>
      <c r="R586" s="92">
        <v>0</v>
      </c>
      <c r="S586" s="92">
        <v>0</v>
      </c>
      <c r="U586" s="92" t="s">
        <v>3227</v>
      </c>
      <c r="V586" s="92">
        <v>0</v>
      </c>
      <c r="W586" s="92">
        <v>0</v>
      </c>
      <c r="Y586" s="90" t="s">
        <v>879</v>
      </c>
      <c r="Z586" s="90">
        <v>0</v>
      </c>
      <c r="AA586" s="90">
        <v>0</v>
      </c>
    </row>
    <row r="587" spans="1:27">
      <c r="A587" s="24" t="s">
        <v>969</v>
      </c>
      <c r="B587" s="25">
        <v>40</v>
      </c>
      <c r="C587" s="25">
        <v>0</v>
      </c>
      <c r="D587" s="25"/>
      <c r="E587" s="25" t="s">
        <v>6039</v>
      </c>
      <c r="F587" s="25">
        <v>10</v>
      </c>
      <c r="G587" s="25">
        <v>0</v>
      </c>
      <c r="H587" s="25"/>
      <c r="I587" s="95" t="s">
        <v>2037</v>
      </c>
      <c r="J587" s="95">
        <v>0</v>
      </c>
      <c r="K587" s="95">
        <v>1</v>
      </c>
      <c r="M587" s="74" t="s">
        <v>1035</v>
      </c>
      <c r="N587" s="74">
        <v>0</v>
      </c>
      <c r="O587" s="74">
        <v>0</v>
      </c>
      <c r="Q587" s="92" t="s">
        <v>228</v>
      </c>
      <c r="R587" s="92">
        <v>0</v>
      </c>
      <c r="S587" s="92">
        <v>0</v>
      </c>
      <c r="U587" s="92" t="s">
        <v>2890</v>
      </c>
      <c r="V587" s="92">
        <v>0</v>
      </c>
      <c r="W587" s="92">
        <v>0</v>
      </c>
      <c r="Y587" s="90" t="s">
        <v>874</v>
      </c>
      <c r="Z587" s="90">
        <v>0</v>
      </c>
      <c r="AA587" s="90">
        <v>0</v>
      </c>
    </row>
    <row r="588" spans="1:27">
      <c r="A588" s="24" t="s">
        <v>2585</v>
      </c>
      <c r="B588" s="25">
        <v>10</v>
      </c>
      <c r="C588" s="25">
        <v>0</v>
      </c>
      <c r="D588" s="25"/>
      <c r="E588" s="25" t="s">
        <v>6433</v>
      </c>
      <c r="F588" s="25">
        <v>-20</v>
      </c>
      <c r="G588" s="25">
        <v>0</v>
      </c>
      <c r="H588" s="25"/>
      <c r="I588" s="95" t="s">
        <v>1593</v>
      </c>
      <c r="J588" s="95">
        <v>0</v>
      </c>
      <c r="K588" s="95">
        <v>1</v>
      </c>
      <c r="M588" s="74" t="s">
        <v>1524</v>
      </c>
      <c r="N588" s="74">
        <v>0</v>
      </c>
      <c r="O588" s="74">
        <v>0</v>
      </c>
      <c r="Q588" s="92" t="s">
        <v>5663</v>
      </c>
      <c r="R588" s="92">
        <v>0</v>
      </c>
      <c r="S588" s="92">
        <v>0</v>
      </c>
      <c r="U588" s="92" t="s">
        <v>2820</v>
      </c>
      <c r="V588" s="92">
        <v>0</v>
      </c>
      <c r="W588" s="92">
        <v>1</v>
      </c>
      <c r="Y588" s="90" t="s">
        <v>1895</v>
      </c>
      <c r="Z588" s="90">
        <v>0</v>
      </c>
      <c r="AA588" s="90">
        <v>0</v>
      </c>
    </row>
    <row r="589" spans="1:27">
      <c r="A589" s="24" t="s">
        <v>5556</v>
      </c>
      <c r="B589" s="25">
        <v>20</v>
      </c>
      <c r="C589" s="25">
        <v>1</v>
      </c>
      <c r="D589" s="25"/>
      <c r="E589" s="25" t="s">
        <v>7094</v>
      </c>
      <c r="F589" s="25">
        <v>10</v>
      </c>
      <c r="G589" s="25">
        <v>0</v>
      </c>
      <c r="H589" s="25"/>
      <c r="I589" s="95" t="s">
        <v>4207</v>
      </c>
      <c r="J589" s="95">
        <v>0</v>
      </c>
      <c r="K589" s="95">
        <v>0</v>
      </c>
      <c r="M589" s="74" t="s">
        <v>6470</v>
      </c>
      <c r="N589" s="74">
        <v>0</v>
      </c>
      <c r="O589" s="74">
        <v>1</v>
      </c>
      <c r="Q589" s="92" t="s">
        <v>238</v>
      </c>
      <c r="R589" s="92">
        <v>0</v>
      </c>
      <c r="S589" s="92">
        <v>0</v>
      </c>
      <c r="U589" s="92" t="s">
        <v>1922</v>
      </c>
      <c r="V589" s="92">
        <v>0</v>
      </c>
      <c r="W589" s="92">
        <v>0</v>
      </c>
      <c r="Y589" s="90" t="s">
        <v>5115</v>
      </c>
      <c r="Z589" s="90">
        <v>0</v>
      </c>
      <c r="AA589" s="90">
        <v>0</v>
      </c>
    </row>
    <row r="590" spans="1:27">
      <c r="A590" s="24" t="s">
        <v>2879</v>
      </c>
      <c r="B590" s="25">
        <v>10</v>
      </c>
      <c r="C590" s="25">
        <v>0</v>
      </c>
      <c r="D590" s="25"/>
      <c r="E590" s="25" t="s">
        <v>7161</v>
      </c>
      <c r="F590" s="25">
        <v>0</v>
      </c>
      <c r="G590" s="25">
        <v>0</v>
      </c>
      <c r="H590" s="25"/>
      <c r="I590" s="95" t="s">
        <v>1863</v>
      </c>
      <c r="J590" s="95">
        <v>0</v>
      </c>
      <c r="K590" s="95">
        <v>0</v>
      </c>
      <c r="M590" s="74" t="s">
        <v>1545</v>
      </c>
      <c r="N590" s="74">
        <v>0</v>
      </c>
      <c r="O590" s="74">
        <v>0</v>
      </c>
      <c r="Q590" s="92" t="s">
        <v>6678</v>
      </c>
      <c r="R590" s="92">
        <v>0</v>
      </c>
      <c r="S590" s="92">
        <v>0</v>
      </c>
      <c r="U590" s="92" t="s">
        <v>1955</v>
      </c>
      <c r="V590" s="92">
        <v>0</v>
      </c>
      <c r="W590" s="92">
        <v>0</v>
      </c>
      <c r="Y590" s="90" t="s">
        <v>2661</v>
      </c>
      <c r="Z590" s="90">
        <v>0</v>
      </c>
      <c r="AA590" s="90">
        <v>0</v>
      </c>
    </row>
    <row r="591" spans="1:27">
      <c r="A591" s="24" t="s">
        <v>1499</v>
      </c>
      <c r="B591" s="25">
        <v>10</v>
      </c>
      <c r="C591" s="25">
        <v>1</v>
      </c>
      <c r="D591" s="25"/>
      <c r="E591" s="25" t="s">
        <v>6097</v>
      </c>
      <c r="F591" s="25">
        <v>10</v>
      </c>
      <c r="G591" s="25">
        <v>0</v>
      </c>
      <c r="H591" s="25"/>
      <c r="I591" s="95" t="s">
        <v>1035</v>
      </c>
      <c r="J591" s="95">
        <v>0</v>
      </c>
      <c r="K591" s="95">
        <v>0</v>
      </c>
      <c r="M591" s="74" t="s">
        <v>1327</v>
      </c>
      <c r="N591" s="74">
        <v>0</v>
      </c>
      <c r="O591" s="74">
        <v>1</v>
      </c>
      <c r="Q591" s="92" t="s">
        <v>6224</v>
      </c>
      <c r="R591" s="92">
        <v>0</v>
      </c>
      <c r="S591" s="92">
        <v>1</v>
      </c>
      <c r="U591" s="92" t="s">
        <v>6668</v>
      </c>
      <c r="V591" s="92">
        <v>0</v>
      </c>
      <c r="W591" s="92">
        <v>0</v>
      </c>
      <c r="Y591" s="90" t="s">
        <v>5121</v>
      </c>
      <c r="Z591" s="90">
        <v>0</v>
      </c>
      <c r="AA591" s="90">
        <v>0</v>
      </c>
    </row>
    <row r="592" spans="1:27">
      <c r="A592" s="24" t="s">
        <v>5525</v>
      </c>
      <c r="B592" s="25">
        <v>10</v>
      </c>
      <c r="C592" s="25">
        <v>0</v>
      </c>
      <c r="D592" s="25"/>
      <c r="E592" s="25" t="s">
        <v>2661</v>
      </c>
      <c r="F592" s="25">
        <v>0</v>
      </c>
      <c r="G592" s="25">
        <v>0</v>
      </c>
      <c r="H592" s="25"/>
      <c r="I592" s="95" t="s">
        <v>7364</v>
      </c>
      <c r="J592" s="95">
        <v>0</v>
      </c>
      <c r="K592" s="95">
        <v>0</v>
      </c>
      <c r="M592" s="74" t="s">
        <v>217</v>
      </c>
      <c r="N592" s="74">
        <v>0</v>
      </c>
      <c r="O592" s="74">
        <v>0</v>
      </c>
      <c r="Q592" s="92" t="s">
        <v>3227</v>
      </c>
      <c r="R592" s="92">
        <v>0</v>
      </c>
      <c r="S592" s="92">
        <v>0</v>
      </c>
      <c r="U592" s="92" t="s">
        <v>2101</v>
      </c>
      <c r="V592" s="92">
        <v>0</v>
      </c>
      <c r="W592" s="92">
        <v>0</v>
      </c>
      <c r="Y592" s="90" t="s">
        <v>1914</v>
      </c>
      <c r="Z592" s="90">
        <v>0</v>
      </c>
      <c r="AA592" s="90">
        <v>0</v>
      </c>
    </row>
    <row r="593" spans="1:27">
      <c r="A593" s="24" t="s">
        <v>3237</v>
      </c>
      <c r="B593" s="25">
        <v>0</v>
      </c>
      <c r="C593" s="25">
        <v>0</v>
      </c>
      <c r="D593" s="25"/>
      <c r="E593" s="25" t="s">
        <v>86</v>
      </c>
      <c r="F593" s="25">
        <v>0</v>
      </c>
      <c r="G593" s="25">
        <v>0</v>
      </c>
      <c r="H593" s="25"/>
      <c r="I593" s="95" t="s">
        <v>6470</v>
      </c>
      <c r="J593" s="95">
        <v>0</v>
      </c>
      <c r="K593" s="95">
        <v>1</v>
      </c>
      <c r="M593" s="74" t="s">
        <v>5407</v>
      </c>
      <c r="N593" s="74">
        <v>0</v>
      </c>
      <c r="O593" s="74">
        <v>1</v>
      </c>
      <c r="Q593" s="92" t="s">
        <v>2820</v>
      </c>
      <c r="R593" s="92">
        <v>0</v>
      </c>
      <c r="S593" s="92">
        <v>1</v>
      </c>
      <c r="U593" s="92" t="s">
        <v>6672</v>
      </c>
      <c r="V593" s="92">
        <v>0</v>
      </c>
      <c r="W593" s="92">
        <v>0</v>
      </c>
      <c r="Y593" s="90" t="s">
        <v>1868</v>
      </c>
      <c r="Z593" s="90">
        <v>0</v>
      </c>
      <c r="AA593" s="90">
        <v>0</v>
      </c>
    </row>
    <row r="594" spans="1:27">
      <c r="A594" s="24" t="s">
        <v>156</v>
      </c>
      <c r="B594" s="25">
        <v>20</v>
      </c>
      <c r="C594" s="25">
        <v>0</v>
      </c>
      <c r="D594" s="25"/>
      <c r="E594" s="25" t="s">
        <v>7065</v>
      </c>
      <c r="F594" s="25">
        <v>20</v>
      </c>
      <c r="G594" s="25">
        <v>0</v>
      </c>
      <c r="H594" s="25"/>
      <c r="I594" s="95" t="s">
        <v>7365</v>
      </c>
      <c r="J594" s="95">
        <v>0</v>
      </c>
      <c r="K594" s="95">
        <v>0</v>
      </c>
      <c r="M594" s="74" t="s">
        <v>2649</v>
      </c>
      <c r="N594" s="74">
        <v>0</v>
      </c>
      <c r="O594" s="74">
        <v>0</v>
      </c>
      <c r="Q594" s="92" t="s">
        <v>1922</v>
      </c>
      <c r="R594" s="92">
        <v>0</v>
      </c>
      <c r="S594" s="92">
        <v>0</v>
      </c>
      <c r="U594" s="92" t="s">
        <v>3331</v>
      </c>
      <c r="V594" s="92">
        <v>0</v>
      </c>
      <c r="W594" s="92">
        <v>1</v>
      </c>
      <c r="Y594" s="90" t="s">
        <v>1840</v>
      </c>
      <c r="Z594" s="90">
        <v>0</v>
      </c>
      <c r="AA594" s="90">
        <v>0</v>
      </c>
    </row>
    <row r="595" spans="1:27">
      <c r="A595" s="24" t="s">
        <v>2670</v>
      </c>
      <c r="B595" s="25">
        <v>0</v>
      </c>
      <c r="C595" s="25">
        <v>0</v>
      </c>
      <c r="D595" s="25"/>
      <c r="E595" s="25" t="s">
        <v>7169</v>
      </c>
      <c r="F595" s="25">
        <v>0</v>
      </c>
      <c r="G595" s="25">
        <v>0</v>
      </c>
      <c r="H595" s="25"/>
      <c r="I595" s="95" t="s">
        <v>1327</v>
      </c>
      <c r="J595" s="95">
        <v>0</v>
      </c>
      <c r="K595" s="95">
        <v>1</v>
      </c>
      <c r="M595" s="74" t="s">
        <v>6552</v>
      </c>
      <c r="N595" s="74">
        <v>0</v>
      </c>
      <c r="O595" s="74">
        <v>0</v>
      </c>
      <c r="Q595" s="92" t="s">
        <v>1955</v>
      </c>
      <c r="R595" s="92">
        <v>0</v>
      </c>
      <c r="S595" s="92">
        <v>0</v>
      </c>
      <c r="U595" s="92" t="s">
        <v>1540</v>
      </c>
      <c r="V595" s="92">
        <v>0</v>
      </c>
      <c r="W595" s="92">
        <v>0</v>
      </c>
      <c r="Y595" s="90" t="s">
        <v>1858</v>
      </c>
      <c r="Z595" s="90">
        <v>0</v>
      </c>
      <c r="AA595" s="90">
        <v>0</v>
      </c>
    </row>
    <row r="596" spans="1:27">
      <c r="A596" s="24" t="s">
        <v>5400</v>
      </c>
      <c r="B596" s="25">
        <v>0</v>
      </c>
      <c r="C596" s="25">
        <v>1</v>
      </c>
      <c r="D596" s="25"/>
      <c r="E596" s="25" t="s">
        <v>3362</v>
      </c>
      <c r="F596" s="25">
        <v>10</v>
      </c>
      <c r="G596" s="25">
        <v>0</v>
      </c>
      <c r="H596" s="25"/>
      <c r="I596" s="95" t="s">
        <v>217</v>
      </c>
      <c r="J596" s="95">
        <v>0</v>
      </c>
      <c r="K596" s="95">
        <v>0</v>
      </c>
      <c r="M596" s="74" t="s">
        <v>5657</v>
      </c>
      <c r="N596" s="74">
        <v>0</v>
      </c>
      <c r="O596" s="74">
        <v>0</v>
      </c>
      <c r="Q596" s="92" t="s">
        <v>6668</v>
      </c>
      <c r="R596" s="92">
        <v>0</v>
      </c>
      <c r="S596" s="92">
        <v>0</v>
      </c>
      <c r="U596" s="92" t="s">
        <v>2792</v>
      </c>
      <c r="V596" s="92">
        <v>0</v>
      </c>
      <c r="W596" s="92">
        <v>1</v>
      </c>
      <c r="Y596" s="90" t="s">
        <v>1900</v>
      </c>
      <c r="Z596" s="90">
        <v>0</v>
      </c>
      <c r="AA596" s="90">
        <v>0</v>
      </c>
    </row>
    <row r="597" spans="1:27">
      <c r="A597" s="24" t="s">
        <v>1625</v>
      </c>
      <c r="B597" s="25">
        <v>0</v>
      </c>
      <c r="C597" s="25">
        <v>1</v>
      </c>
      <c r="D597" s="25"/>
      <c r="E597" s="25" t="s">
        <v>2281</v>
      </c>
      <c r="F597" s="25">
        <v>20</v>
      </c>
      <c r="G597" s="25">
        <v>0</v>
      </c>
      <c r="H597" s="25"/>
      <c r="I597" s="95" t="s">
        <v>5407</v>
      </c>
      <c r="J597" s="95">
        <v>0</v>
      </c>
      <c r="K597" s="95">
        <v>1</v>
      </c>
      <c r="M597" s="74" t="s">
        <v>4196</v>
      </c>
      <c r="N597" s="74">
        <v>0</v>
      </c>
      <c r="O597" s="74">
        <v>0</v>
      </c>
      <c r="Q597" s="92" t="s">
        <v>2101</v>
      </c>
      <c r="R597" s="92">
        <v>0</v>
      </c>
      <c r="S597" s="92">
        <v>0</v>
      </c>
      <c r="U597" s="92" t="s">
        <v>5192</v>
      </c>
      <c r="V597" s="92">
        <v>0</v>
      </c>
      <c r="W597" s="92">
        <v>0</v>
      </c>
      <c r="Y597" s="90" t="s">
        <v>5181</v>
      </c>
      <c r="Z597" s="90">
        <v>0</v>
      </c>
      <c r="AA597" s="90">
        <v>0</v>
      </c>
    </row>
    <row r="598" spans="1:27">
      <c r="A598" s="24" t="s">
        <v>2044</v>
      </c>
      <c r="B598" s="25">
        <v>20</v>
      </c>
      <c r="C598" s="25">
        <v>1</v>
      </c>
      <c r="D598" s="25"/>
      <c r="E598" s="25" t="s">
        <v>5490</v>
      </c>
      <c r="F598" s="25">
        <v>10</v>
      </c>
      <c r="G598" s="25">
        <v>0</v>
      </c>
      <c r="H598" s="25"/>
      <c r="I598" s="95" t="s">
        <v>2649</v>
      </c>
      <c r="J598" s="95">
        <v>0</v>
      </c>
      <c r="K598" s="95">
        <v>0</v>
      </c>
      <c r="M598" s="74" t="s">
        <v>3854</v>
      </c>
      <c r="N598" s="74">
        <v>0</v>
      </c>
      <c r="O598" s="74">
        <v>1</v>
      </c>
      <c r="Q598" s="92" t="s">
        <v>6672</v>
      </c>
      <c r="R598" s="92">
        <v>0</v>
      </c>
      <c r="S598" s="92">
        <v>0</v>
      </c>
      <c r="U598" s="92" t="s">
        <v>5176</v>
      </c>
      <c r="V598" s="92">
        <v>0</v>
      </c>
      <c r="W598" s="92">
        <v>0</v>
      </c>
      <c r="Y598" s="90" t="s">
        <v>3279</v>
      </c>
      <c r="Z598" s="90">
        <v>0</v>
      </c>
      <c r="AA598" s="90">
        <v>0</v>
      </c>
    </row>
    <row r="599" spans="1:27">
      <c r="A599" s="24" t="s">
        <v>660</v>
      </c>
      <c r="B599" s="25">
        <v>0</v>
      </c>
      <c r="C599" s="25">
        <v>0</v>
      </c>
      <c r="D599" s="25"/>
      <c r="E599" s="25" t="s">
        <v>5950</v>
      </c>
      <c r="F599" s="25">
        <v>10</v>
      </c>
      <c r="G599" s="25">
        <v>0</v>
      </c>
      <c r="H599" s="25"/>
      <c r="I599" s="95" t="s">
        <v>6552</v>
      </c>
      <c r="J599" s="95">
        <v>0</v>
      </c>
      <c r="K599" s="95">
        <v>0</v>
      </c>
      <c r="M599" s="74" t="s">
        <v>3472</v>
      </c>
      <c r="N599" s="74">
        <v>0</v>
      </c>
      <c r="O599" s="74">
        <v>0</v>
      </c>
      <c r="Q599" s="92" t="s">
        <v>3331</v>
      </c>
      <c r="R599" s="92">
        <v>0</v>
      </c>
      <c r="S599" s="92">
        <v>1</v>
      </c>
      <c r="U599" s="92" t="s">
        <v>2744</v>
      </c>
      <c r="V599" s="92">
        <v>0</v>
      </c>
      <c r="W599" s="92">
        <v>0</v>
      </c>
      <c r="Y599" s="90" t="s">
        <v>5145</v>
      </c>
      <c r="Z599" s="90">
        <v>0</v>
      </c>
      <c r="AA599" s="90">
        <v>0</v>
      </c>
    </row>
    <row r="600" spans="1:27">
      <c r="A600" s="24" t="s">
        <v>913</v>
      </c>
      <c r="B600" s="25">
        <v>20</v>
      </c>
      <c r="C600" s="25">
        <v>1</v>
      </c>
      <c r="D600" s="25"/>
      <c r="E600" s="25" t="s">
        <v>3184</v>
      </c>
      <c r="F600" s="25">
        <v>20</v>
      </c>
      <c r="G600" s="25">
        <v>0</v>
      </c>
      <c r="H600" s="25"/>
      <c r="I600" s="95" t="s">
        <v>5657</v>
      </c>
      <c r="J600" s="95">
        <v>0</v>
      </c>
      <c r="K600" s="95">
        <v>0</v>
      </c>
      <c r="M600" s="74" t="s">
        <v>2859</v>
      </c>
      <c r="N600" s="74">
        <v>0</v>
      </c>
      <c r="O600" s="74">
        <v>2</v>
      </c>
      <c r="Q600" s="92" t="s">
        <v>1540</v>
      </c>
      <c r="R600" s="92">
        <v>0</v>
      </c>
      <c r="S600" s="92">
        <v>0</v>
      </c>
      <c r="U600" s="92" t="s">
        <v>2749</v>
      </c>
      <c r="V600" s="92">
        <v>0</v>
      </c>
      <c r="W600" s="92">
        <v>0</v>
      </c>
      <c r="Y600" s="90" t="s">
        <v>5186</v>
      </c>
      <c r="Z600" s="90">
        <v>0</v>
      </c>
      <c r="AA600" s="90">
        <v>0</v>
      </c>
    </row>
    <row r="601" spans="1:27">
      <c r="A601" s="24" t="s">
        <v>5673</v>
      </c>
      <c r="B601" s="25">
        <v>0</v>
      </c>
      <c r="C601" s="25">
        <v>0</v>
      </c>
      <c r="D601" s="25"/>
      <c r="E601" s="25" t="s">
        <v>7071</v>
      </c>
      <c r="F601" s="25">
        <v>10</v>
      </c>
      <c r="G601" s="25">
        <v>0</v>
      </c>
      <c r="H601" s="25"/>
      <c r="I601" s="95" t="s">
        <v>4196</v>
      </c>
      <c r="J601" s="95">
        <v>0</v>
      </c>
      <c r="K601" s="95">
        <v>0</v>
      </c>
      <c r="M601" s="74" t="s">
        <v>5937</v>
      </c>
      <c r="N601" s="74">
        <v>0</v>
      </c>
      <c r="O601" s="74">
        <v>1</v>
      </c>
      <c r="Q601" s="92" t="s">
        <v>2792</v>
      </c>
      <c r="R601" s="92">
        <v>0</v>
      </c>
      <c r="S601" s="92">
        <v>1</v>
      </c>
      <c r="U601" s="92" t="s">
        <v>2665</v>
      </c>
      <c r="V601" s="92">
        <v>0</v>
      </c>
      <c r="W601" s="92">
        <v>0</v>
      </c>
      <c r="Y601" s="90" t="s">
        <v>1951</v>
      </c>
      <c r="Z601" s="90">
        <v>0</v>
      </c>
      <c r="AA601" s="90">
        <v>0</v>
      </c>
    </row>
    <row r="602" spans="1:27">
      <c r="A602" s="24" t="s">
        <v>5531</v>
      </c>
      <c r="B602" s="25">
        <v>20</v>
      </c>
      <c r="C602" s="25">
        <v>0</v>
      </c>
      <c r="D602" s="25"/>
      <c r="E602" s="25" t="s">
        <v>5121</v>
      </c>
      <c r="F602" s="25">
        <v>0</v>
      </c>
      <c r="G602" s="25">
        <v>0</v>
      </c>
      <c r="H602" s="25"/>
      <c r="I602" s="95" t="s">
        <v>3854</v>
      </c>
      <c r="J602" s="95">
        <v>0</v>
      </c>
      <c r="K602" s="95">
        <v>1</v>
      </c>
      <c r="M602" s="74" t="s">
        <v>5016</v>
      </c>
      <c r="N602" s="74">
        <v>0</v>
      </c>
      <c r="O602" s="74">
        <v>1</v>
      </c>
      <c r="Q602" s="92" t="s">
        <v>5192</v>
      </c>
      <c r="R602" s="92">
        <v>0</v>
      </c>
      <c r="S602" s="92">
        <v>0</v>
      </c>
      <c r="U602" s="92" t="s">
        <v>6613</v>
      </c>
      <c r="V602" s="92">
        <v>0</v>
      </c>
      <c r="W602" s="92">
        <v>0</v>
      </c>
      <c r="Y602" s="90" t="s">
        <v>5140</v>
      </c>
      <c r="Z602" s="90">
        <v>0</v>
      </c>
      <c r="AA602" s="90">
        <v>0</v>
      </c>
    </row>
    <row r="603" spans="1:27">
      <c r="A603" s="24" t="s">
        <v>3660</v>
      </c>
      <c r="B603" s="25">
        <v>10</v>
      </c>
      <c r="C603" s="25">
        <v>0</v>
      </c>
      <c r="D603" s="25"/>
      <c r="E603" s="25" t="s">
        <v>7102</v>
      </c>
      <c r="F603" s="25">
        <v>10</v>
      </c>
      <c r="G603" s="25">
        <v>0</v>
      </c>
      <c r="H603" s="25"/>
      <c r="I603" s="95" t="s">
        <v>3472</v>
      </c>
      <c r="J603" s="95">
        <v>0</v>
      </c>
      <c r="K603" s="95">
        <v>0</v>
      </c>
      <c r="M603" s="74" t="s">
        <v>1905</v>
      </c>
      <c r="N603" s="74">
        <v>0</v>
      </c>
      <c r="O603" s="74">
        <v>0</v>
      </c>
      <c r="Q603" s="92" t="s">
        <v>5176</v>
      </c>
      <c r="R603" s="92">
        <v>0</v>
      </c>
      <c r="S603" s="92">
        <v>0</v>
      </c>
      <c r="U603" s="92" t="s">
        <v>6287</v>
      </c>
      <c r="V603" s="92">
        <v>0</v>
      </c>
      <c r="W603" s="92">
        <v>1</v>
      </c>
      <c r="Y603" s="90" t="s">
        <v>1846</v>
      </c>
      <c r="Z603" s="90">
        <v>0</v>
      </c>
      <c r="AA603" s="90">
        <v>0</v>
      </c>
    </row>
    <row r="604" spans="1:27">
      <c r="A604" s="24" t="s">
        <v>3585</v>
      </c>
      <c r="B604" s="25">
        <v>10</v>
      </c>
      <c r="C604" s="25">
        <v>0</v>
      </c>
      <c r="D604" s="25"/>
      <c r="E604" s="25" t="s">
        <v>847</v>
      </c>
      <c r="F604" s="25">
        <v>20</v>
      </c>
      <c r="G604" s="25">
        <v>0</v>
      </c>
      <c r="H604" s="25"/>
      <c r="I604" s="95" t="s">
        <v>2859</v>
      </c>
      <c r="J604" s="95">
        <v>0</v>
      </c>
      <c r="K604" s="95">
        <v>2</v>
      </c>
      <c r="M604" s="74" t="s">
        <v>228</v>
      </c>
      <c r="N604" s="74">
        <v>0</v>
      </c>
      <c r="O604" s="74">
        <v>0</v>
      </c>
      <c r="Q604" s="92" t="s">
        <v>2744</v>
      </c>
      <c r="R604" s="92">
        <v>0</v>
      </c>
      <c r="S604" s="92">
        <v>0</v>
      </c>
      <c r="U604" s="92" t="s">
        <v>948</v>
      </c>
      <c r="V604" s="92">
        <v>0</v>
      </c>
      <c r="W604" s="92">
        <v>2</v>
      </c>
      <c r="Y604" s="90" t="s">
        <v>5163</v>
      </c>
      <c r="Z604" s="90">
        <v>0</v>
      </c>
      <c r="AA604" s="90">
        <v>0</v>
      </c>
    </row>
    <row r="605" spans="1:27">
      <c r="A605" s="24" t="s">
        <v>685</v>
      </c>
      <c r="B605" s="25">
        <v>10</v>
      </c>
      <c r="C605" s="25">
        <v>0</v>
      </c>
      <c r="D605" s="25"/>
      <c r="E605" s="25" t="s">
        <v>2266</v>
      </c>
      <c r="F605" s="25">
        <v>20</v>
      </c>
      <c r="G605" s="25">
        <v>0</v>
      </c>
      <c r="H605" s="25"/>
      <c r="I605" s="95" t="s">
        <v>5937</v>
      </c>
      <c r="J605" s="95">
        <v>0</v>
      </c>
      <c r="K605" s="95">
        <v>1</v>
      </c>
      <c r="M605" s="74" t="s">
        <v>5663</v>
      </c>
      <c r="N605" s="74">
        <v>0</v>
      </c>
      <c r="O605" s="74">
        <v>0</v>
      </c>
      <c r="Q605" s="92" t="s">
        <v>2749</v>
      </c>
      <c r="R605" s="92">
        <v>0</v>
      </c>
      <c r="S605" s="92">
        <v>0</v>
      </c>
      <c r="U605" s="92" t="s">
        <v>3480</v>
      </c>
      <c r="V605" s="92">
        <v>0</v>
      </c>
      <c r="W605" s="92">
        <v>1</v>
      </c>
      <c r="Y605" s="90" t="s">
        <v>4164</v>
      </c>
      <c r="Z605" s="90">
        <v>0</v>
      </c>
      <c r="AA605" s="90">
        <v>0</v>
      </c>
    </row>
    <row r="606" spans="1:27">
      <c r="A606" s="24" t="s">
        <v>690</v>
      </c>
      <c r="B606" s="25">
        <v>0</v>
      </c>
      <c r="C606" s="25">
        <v>0</v>
      </c>
      <c r="D606" s="25"/>
      <c r="E606" s="25" t="s">
        <v>6450</v>
      </c>
      <c r="F606" s="25">
        <v>10</v>
      </c>
      <c r="G606" s="25">
        <v>0</v>
      </c>
      <c r="H606" s="25"/>
      <c r="I606" s="95" t="s">
        <v>5016</v>
      </c>
      <c r="J606" s="95">
        <v>0</v>
      </c>
      <c r="K606" s="95">
        <v>1</v>
      </c>
      <c r="M606" s="74" t="s">
        <v>238</v>
      </c>
      <c r="N606" s="74">
        <v>0</v>
      </c>
      <c r="O606" s="74">
        <v>0</v>
      </c>
      <c r="Q606" s="92" t="s">
        <v>2665</v>
      </c>
      <c r="R606" s="92">
        <v>0</v>
      </c>
      <c r="S606" s="92">
        <v>0</v>
      </c>
      <c r="U606" s="92" t="s">
        <v>3554</v>
      </c>
      <c r="V606" s="92">
        <v>0</v>
      </c>
      <c r="W606" s="92">
        <v>1</v>
      </c>
      <c r="Y606" s="90" t="s">
        <v>1960</v>
      </c>
      <c r="Z606" s="90">
        <v>0</v>
      </c>
      <c r="AA606" s="90">
        <v>0</v>
      </c>
    </row>
    <row r="607" spans="1:27">
      <c r="A607" s="24" t="s">
        <v>696</v>
      </c>
      <c r="B607" s="25">
        <v>10</v>
      </c>
      <c r="C607" s="25">
        <v>0</v>
      </c>
      <c r="D607" s="25"/>
      <c r="E607" s="25" t="s">
        <v>2318</v>
      </c>
      <c r="F607" s="25">
        <v>20</v>
      </c>
      <c r="G607" s="25">
        <v>0</v>
      </c>
      <c r="H607" s="25"/>
      <c r="I607" s="95" t="s">
        <v>1905</v>
      </c>
      <c r="J607" s="95">
        <v>0</v>
      </c>
      <c r="K607" s="95">
        <v>0</v>
      </c>
      <c r="M607" s="74" t="s">
        <v>6678</v>
      </c>
      <c r="N607" s="74">
        <v>0</v>
      </c>
      <c r="O607" s="74">
        <v>0</v>
      </c>
      <c r="Q607" s="92" t="s">
        <v>6613</v>
      </c>
      <c r="R607" s="92">
        <v>0</v>
      </c>
      <c r="S607" s="92">
        <v>0</v>
      </c>
      <c r="U607" s="92" t="s">
        <v>1397</v>
      </c>
      <c r="V607" s="92">
        <v>0</v>
      </c>
      <c r="W607" s="92">
        <v>1</v>
      </c>
      <c r="Y607" s="90" t="s">
        <v>3254</v>
      </c>
      <c r="Z607" s="90">
        <v>0</v>
      </c>
      <c r="AA607" s="90">
        <v>0</v>
      </c>
    </row>
    <row r="608" spans="1:27">
      <c r="A608" s="24" t="s">
        <v>3529</v>
      </c>
      <c r="B608" s="25">
        <v>0</v>
      </c>
      <c r="C608" s="25">
        <v>2</v>
      </c>
      <c r="D608" s="25"/>
      <c r="E608" s="25" t="s">
        <v>3425</v>
      </c>
      <c r="F608" s="25">
        <v>10</v>
      </c>
      <c r="G608" s="25">
        <v>0</v>
      </c>
      <c r="H608" s="25"/>
      <c r="I608" s="95" t="s">
        <v>228</v>
      </c>
      <c r="J608" s="95">
        <v>0</v>
      </c>
      <c r="K608" s="95">
        <v>0</v>
      </c>
      <c r="M608" s="74" t="s">
        <v>6224</v>
      </c>
      <c r="N608" s="74">
        <v>0</v>
      </c>
      <c r="O608" s="74">
        <v>1</v>
      </c>
      <c r="Q608" s="92" t="s">
        <v>6287</v>
      </c>
      <c r="R608" s="92">
        <v>0</v>
      </c>
      <c r="S608" s="92">
        <v>1</v>
      </c>
      <c r="U608" s="92" t="s">
        <v>801</v>
      </c>
      <c r="V608" s="92">
        <v>0</v>
      </c>
      <c r="W608" s="92">
        <v>1</v>
      </c>
      <c r="Y608" s="90" t="s">
        <v>3243</v>
      </c>
      <c r="Z608" s="90">
        <v>0</v>
      </c>
      <c r="AA608" s="90">
        <v>0</v>
      </c>
    </row>
    <row r="609" spans="1:27">
      <c r="A609" s="24" t="s">
        <v>2454</v>
      </c>
      <c r="B609" s="25">
        <v>50</v>
      </c>
      <c r="C609" s="25">
        <v>0</v>
      </c>
      <c r="D609" s="25"/>
      <c r="E609" s="25" t="s">
        <v>5614</v>
      </c>
      <c r="F609" s="25">
        <v>10</v>
      </c>
      <c r="G609" s="25">
        <v>0</v>
      </c>
      <c r="H609" s="25"/>
      <c r="I609" s="95" t="s">
        <v>5663</v>
      </c>
      <c r="J609" s="95">
        <v>0</v>
      </c>
      <c r="K609" s="95">
        <v>0</v>
      </c>
      <c r="M609" s="74" t="s">
        <v>3227</v>
      </c>
      <c r="N609" s="74">
        <v>0</v>
      </c>
      <c r="O609" s="74">
        <v>0</v>
      </c>
      <c r="Q609" s="92" t="s">
        <v>948</v>
      </c>
      <c r="R609" s="92">
        <v>0</v>
      </c>
      <c r="S609" s="92">
        <v>2</v>
      </c>
      <c r="U609" s="92" t="s">
        <v>1891</v>
      </c>
      <c r="V609" s="92">
        <v>0</v>
      </c>
      <c r="W609" s="92">
        <v>0</v>
      </c>
      <c r="Y609" s="90" t="s">
        <v>4211</v>
      </c>
      <c r="Z609" s="90">
        <v>0</v>
      </c>
      <c r="AA609" s="90">
        <v>0</v>
      </c>
    </row>
    <row r="610" spans="1:27">
      <c r="A610" s="24" t="s">
        <v>5480</v>
      </c>
      <c r="B610" s="25">
        <v>0</v>
      </c>
      <c r="C610" s="25">
        <v>1</v>
      </c>
      <c r="D610" s="25"/>
      <c r="E610" s="25" t="s">
        <v>767</v>
      </c>
      <c r="F610" s="25">
        <v>10</v>
      </c>
      <c r="G610" s="25">
        <v>0</v>
      </c>
      <c r="H610" s="25"/>
      <c r="I610" s="95" t="s">
        <v>238</v>
      </c>
      <c r="J610" s="95">
        <v>0</v>
      </c>
      <c r="K610" s="95">
        <v>0</v>
      </c>
      <c r="M610" s="74" t="s">
        <v>2890</v>
      </c>
      <c r="N610" s="74">
        <v>0</v>
      </c>
      <c r="O610" s="74">
        <v>0</v>
      </c>
      <c r="Q610" s="92" t="s">
        <v>3480</v>
      </c>
      <c r="R610" s="92">
        <v>0</v>
      </c>
      <c r="S610" s="92">
        <v>1</v>
      </c>
      <c r="U610" s="92" t="s">
        <v>3324</v>
      </c>
      <c r="V610" s="92">
        <v>0</v>
      </c>
      <c r="W610" s="92">
        <v>1</v>
      </c>
      <c r="Y610" s="90" t="s">
        <v>5171</v>
      </c>
      <c r="Z610" s="90">
        <v>0</v>
      </c>
      <c r="AA610" s="90">
        <v>0</v>
      </c>
    </row>
    <row r="611" spans="1:27">
      <c r="A611" s="24" t="s">
        <v>3513</v>
      </c>
      <c r="B611" s="25">
        <v>0</v>
      </c>
      <c r="C611" s="25">
        <v>1</v>
      </c>
      <c r="D611" s="25"/>
      <c r="E611" s="25" t="s">
        <v>182</v>
      </c>
      <c r="F611" s="25">
        <v>10</v>
      </c>
      <c r="G611" s="25">
        <v>0</v>
      </c>
      <c r="H611" s="25"/>
      <c r="I611" s="95" t="s">
        <v>6678</v>
      </c>
      <c r="J611" s="95">
        <v>0</v>
      </c>
      <c r="K611" s="95">
        <v>0</v>
      </c>
      <c r="M611" s="74" t="s">
        <v>2820</v>
      </c>
      <c r="N611" s="74">
        <v>0</v>
      </c>
      <c r="O611" s="74">
        <v>1</v>
      </c>
      <c r="Q611" s="92" t="s">
        <v>3554</v>
      </c>
      <c r="R611" s="92">
        <v>0</v>
      </c>
      <c r="S611" s="92">
        <v>1</v>
      </c>
      <c r="U611" s="92" t="s">
        <v>2127</v>
      </c>
      <c r="V611" s="92">
        <v>0</v>
      </c>
      <c r="W611" s="92">
        <v>1</v>
      </c>
      <c r="Y611" s="90" t="s">
        <v>4204</v>
      </c>
      <c r="Z611" s="90">
        <v>0</v>
      </c>
      <c r="AA611" s="90">
        <v>0</v>
      </c>
    </row>
    <row r="612" spans="1:27">
      <c r="A612" s="24" t="s">
        <v>4176</v>
      </c>
      <c r="B612" s="25">
        <v>0</v>
      </c>
      <c r="C612" s="25">
        <v>0</v>
      </c>
      <c r="D612" s="25"/>
      <c r="E612" s="25" t="s">
        <v>6046</v>
      </c>
      <c r="F612" s="25">
        <v>10</v>
      </c>
      <c r="G612" s="25">
        <v>0</v>
      </c>
      <c r="H612" s="25"/>
      <c r="I612" s="95" t="s">
        <v>6224</v>
      </c>
      <c r="J612" s="95">
        <v>0</v>
      </c>
      <c r="K612" s="95">
        <v>1</v>
      </c>
      <c r="M612" s="74" t="s">
        <v>1922</v>
      </c>
      <c r="N612" s="74">
        <v>0</v>
      </c>
      <c r="O612" s="74">
        <v>0</v>
      </c>
      <c r="Q612" s="92" t="s">
        <v>1397</v>
      </c>
      <c r="R612" s="92">
        <v>0</v>
      </c>
      <c r="S612" s="92">
        <v>1</v>
      </c>
      <c r="U612" s="92" t="s">
        <v>869</v>
      </c>
      <c r="V612" s="92">
        <v>0</v>
      </c>
      <c r="W612" s="92">
        <v>0</v>
      </c>
      <c r="Y612" s="90" t="s">
        <v>4217</v>
      </c>
      <c r="Z612" s="90">
        <v>0</v>
      </c>
      <c r="AA612" s="90">
        <v>0</v>
      </c>
    </row>
    <row r="613" spans="1:27">
      <c r="A613" s="24" t="s">
        <v>2992</v>
      </c>
      <c r="B613" s="25">
        <v>10</v>
      </c>
      <c r="C613" s="25">
        <v>0</v>
      </c>
      <c r="D613" s="25"/>
      <c r="E613" s="25" t="s">
        <v>2326</v>
      </c>
      <c r="F613" s="25">
        <v>10</v>
      </c>
      <c r="G613" s="25">
        <v>0</v>
      </c>
      <c r="H613" s="25"/>
      <c r="I613" s="95" t="s">
        <v>3227</v>
      </c>
      <c r="J613" s="95">
        <v>0</v>
      </c>
      <c r="K613" s="95">
        <v>0</v>
      </c>
      <c r="M613" s="74" t="s">
        <v>1955</v>
      </c>
      <c r="N613" s="74">
        <v>0</v>
      </c>
      <c r="O613" s="74">
        <v>0</v>
      </c>
      <c r="Q613" s="92" t="s">
        <v>801</v>
      </c>
      <c r="R613" s="92">
        <v>0</v>
      </c>
      <c r="S613" s="92">
        <v>1</v>
      </c>
      <c r="U613" s="92" t="s">
        <v>248</v>
      </c>
      <c r="V613" s="92">
        <v>0</v>
      </c>
      <c r="W613" s="92">
        <v>1</v>
      </c>
      <c r="Y613" s="90" t="s">
        <v>2739</v>
      </c>
      <c r="Z613" s="90">
        <v>0</v>
      </c>
      <c r="AA613" s="90">
        <v>0</v>
      </c>
    </row>
    <row r="614" spans="1:27">
      <c r="A614" s="24" t="s">
        <v>458</v>
      </c>
      <c r="B614" s="25">
        <v>10</v>
      </c>
      <c r="C614" s="25">
        <v>0</v>
      </c>
      <c r="D614" s="25"/>
      <c r="E614" s="25" t="s">
        <v>3457</v>
      </c>
      <c r="F614" s="25">
        <v>10</v>
      </c>
      <c r="G614" s="25">
        <v>0</v>
      </c>
      <c r="H614" s="25"/>
      <c r="I614" s="95" t="s">
        <v>2890</v>
      </c>
      <c r="J614" s="95">
        <v>0</v>
      </c>
      <c r="K614" s="95">
        <v>0</v>
      </c>
      <c r="M614" s="74" t="s">
        <v>6668</v>
      </c>
      <c r="N614" s="74">
        <v>0</v>
      </c>
      <c r="O614" s="74">
        <v>0</v>
      </c>
      <c r="Q614" s="92" t="s">
        <v>1891</v>
      </c>
      <c r="R614" s="92">
        <v>0</v>
      </c>
      <c r="S614" s="92">
        <v>0</v>
      </c>
      <c r="U614" s="92" t="s">
        <v>1819</v>
      </c>
      <c r="V614" s="92">
        <v>0</v>
      </c>
      <c r="W614" s="92">
        <v>0</v>
      </c>
      <c r="Y614" s="90" t="s">
        <v>1941</v>
      </c>
      <c r="Z614" s="90">
        <v>0</v>
      </c>
      <c r="AA614" s="90">
        <v>0</v>
      </c>
    </row>
    <row r="615" spans="1:27">
      <c r="A615" s="24" t="s">
        <v>464</v>
      </c>
      <c r="B615" s="25">
        <v>10</v>
      </c>
      <c r="C615" s="25">
        <v>0</v>
      </c>
      <c r="D615" s="25"/>
      <c r="E615" s="25" t="s">
        <v>3600</v>
      </c>
      <c r="F615" s="25">
        <v>10</v>
      </c>
      <c r="G615" s="25">
        <v>0</v>
      </c>
      <c r="H615" s="25"/>
      <c r="I615" s="95" t="s">
        <v>2820</v>
      </c>
      <c r="J615" s="95">
        <v>0</v>
      </c>
      <c r="K615" s="95">
        <v>1</v>
      </c>
      <c r="M615" s="74" t="s">
        <v>2101</v>
      </c>
      <c r="N615" s="74">
        <v>0</v>
      </c>
      <c r="O615" s="74">
        <v>0</v>
      </c>
      <c r="Q615" s="92" t="s">
        <v>3324</v>
      </c>
      <c r="R615" s="92">
        <v>0</v>
      </c>
      <c r="S615" s="92">
        <v>1</v>
      </c>
      <c r="U615" s="92" t="s">
        <v>5912</v>
      </c>
      <c r="V615" s="92">
        <v>0</v>
      </c>
      <c r="W615" s="92">
        <v>0</v>
      </c>
      <c r="Y615" s="90" t="s">
        <v>3803</v>
      </c>
      <c r="Z615" s="90">
        <v>0</v>
      </c>
      <c r="AA615" s="90">
        <v>0</v>
      </c>
    </row>
    <row r="616" spans="1:27">
      <c r="A616" s="24" t="s">
        <v>5452</v>
      </c>
      <c r="B616" s="25">
        <v>0</v>
      </c>
      <c r="C616" s="25">
        <v>1</v>
      </c>
      <c r="D616" s="25"/>
      <c r="E616" s="25" t="s">
        <v>3317</v>
      </c>
      <c r="F616" s="25">
        <v>10</v>
      </c>
      <c r="G616" s="25">
        <v>0</v>
      </c>
      <c r="H616" s="25"/>
      <c r="I616" s="95" t="s">
        <v>1922</v>
      </c>
      <c r="J616" s="95">
        <v>0</v>
      </c>
      <c r="K616" s="95">
        <v>0</v>
      </c>
      <c r="M616" s="74" t="s">
        <v>6672</v>
      </c>
      <c r="N616" s="74">
        <v>0</v>
      </c>
      <c r="O616" s="74">
        <v>0</v>
      </c>
      <c r="Q616" s="92" t="s">
        <v>2127</v>
      </c>
      <c r="R616" s="92">
        <v>0</v>
      </c>
      <c r="S616" s="92">
        <v>1</v>
      </c>
      <c r="U616" s="92" t="s">
        <v>2077</v>
      </c>
      <c r="V616" s="92">
        <v>0</v>
      </c>
      <c r="W616" s="92">
        <v>1</v>
      </c>
      <c r="Y616" s="90" t="s">
        <v>4158</v>
      </c>
      <c r="Z616" s="90">
        <v>0</v>
      </c>
      <c r="AA616" s="90">
        <v>0</v>
      </c>
    </row>
    <row r="617" spans="1:27">
      <c r="A617" s="24" t="s">
        <v>3873</v>
      </c>
      <c r="B617" s="25">
        <v>0</v>
      </c>
      <c r="C617" s="25">
        <v>1</v>
      </c>
      <c r="D617" s="25"/>
      <c r="E617" s="25" t="s">
        <v>3713</v>
      </c>
      <c r="F617" s="25">
        <v>10</v>
      </c>
      <c r="G617" s="25">
        <v>0</v>
      </c>
      <c r="H617" s="25"/>
      <c r="I617" s="95" t="s">
        <v>1955</v>
      </c>
      <c r="J617" s="95">
        <v>0</v>
      </c>
      <c r="K617" s="95">
        <v>0</v>
      </c>
      <c r="M617" s="74" t="s">
        <v>3331</v>
      </c>
      <c r="N617" s="74">
        <v>0</v>
      </c>
      <c r="O617" s="74">
        <v>1</v>
      </c>
      <c r="Q617" s="92" t="s">
        <v>869</v>
      </c>
      <c r="R617" s="92">
        <v>0</v>
      </c>
      <c r="S617" s="92">
        <v>0</v>
      </c>
      <c r="U617" s="92" t="s">
        <v>2697</v>
      </c>
      <c r="V617" s="92">
        <v>0</v>
      </c>
      <c r="W617" s="92">
        <v>0</v>
      </c>
      <c r="Y617" s="90" t="s">
        <v>3232</v>
      </c>
      <c r="Z617" s="90">
        <v>0</v>
      </c>
      <c r="AA617" s="90">
        <v>0</v>
      </c>
    </row>
    <row r="618" spans="1:27">
      <c r="A618" s="24" t="s">
        <v>3202</v>
      </c>
      <c r="B618" s="25">
        <v>10</v>
      </c>
      <c r="C618" s="25">
        <v>0</v>
      </c>
      <c r="D618" s="25"/>
      <c r="E618" s="25" t="s">
        <v>2288</v>
      </c>
      <c r="F618" s="25">
        <v>20</v>
      </c>
      <c r="G618" s="25">
        <v>0</v>
      </c>
      <c r="H618" s="25"/>
      <c r="I618" s="95" t="s">
        <v>6668</v>
      </c>
      <c r="J618" s="95">
        <v>0</v>
      </c>
      <c r="K618" s="95">
        <v>0</v>
      </c>
      <c r="M618" s="74" t="s">
        <v>1540</v>
      </c>
      <c r="N618" s="74">
        <v>0</v>
      </c>
      <c r="O618" s="74">
        <v>0</v>
      </c>
      <c r="Q618" s="92" t="s">
        <v>248</v>
      </c>
      <c r="R618" s="92">
        <v>0</v>
      </c>
      <c r="S618" s="92">
        <v>1</v>
      </c>
      <c r="U618" s="92" t="s">
        <v>2701</v>
      </c>
      <c r="V618" s="92">
        <v>0</v>
      </c>
      <c r="W618" s="92">
        <v>0</v>
      </c>
      <c r="Y618" s="90" t="s">
        <v>1612</v>
      </c>
      <c r="Z618" s="90">
        <v>0</v>
      </c>
      <c r="AA618" s="90">
        <v>0</v>
      </c>
    </row>
    <row r="619" spans="1:27">
      <c r="A619" s="24" t="s">
        <v>2363</v>
      </c>
      <c r="B619" s="25">
        <v>20</v>
      </c>
      <c r="C619" s="25">
        <v>1</v>
      </c>
      <c r="D619" s="25"/>
      <c r="E619" s="25" t="s">
        <v>6271</v>
      </c>
      <c r="F619" s="25">
        <v>0</v>
      </c>
      <c r="G619" s="25">
        <v>0</v>
      </c>
      <c r="H619" s="25"/>
      <c r="I619" s="95" t="s">
        <v>2101</v>
      </c>
      <c r="J619" s="95">
        <v>0</v>
      </c>
      <c r="K619" s="95">
        <v>0</v>
      </c>
      <c r="M619" s="74" t="s">
        <v>2792</v>
      </c>
      <c r="N619" s="74">
        <v>0</v>
      </c>
      <c r="O619" s="74">
        <v>1</v>
      </c>
      <c r="Q619" s="92" t="s">
        <v>1819</v>
      </c>
      <c r="R619" s="92">
        <v>0</v>
      </c>
      <c r="S619" s="92">
        <v>0</v>
      </c>
      <c r="U619" s="92" t="s">
        <v>2731</v>
      </c>
      <c r="V619" s="92">
        <v>0</v>
      </c>
      <c r="W619" s="92">
        <v>0</v>
      </c>
      <c r="Y619" s="90" t="s">
        <v>5156</v>
      </c>
      <c r="Z619" s="90">
        <v>0</v>
      </c>
      <c r="AA619" s="90">
        <v>0</v>
      </c>
    </row>
    <row r="620" spans="1:27">
      <c r="A620" s="24" t="s">
        <v>3109</v>
      </c>
      <c r="B620" s="25">
        <v>10</v>
      </c>
      <c r="C620" s="25">
        <v>0</v>
      </c>
      <c r="D620" s="25"/>
      <c r="E620" s="25" t="s">
        <v>6745</v>
      </c>
      <c r="F620" s="25">
        <v>10</v>
      </c>
      <c r="G620" s="25">
        <v>0</v>
      </c>
      <c r="H620" s="25"/>
      <c r="I620" s="95" t="s">
        <v>6672</v>
      </c>
      <c r="J620" s="95">
        <v>0</v>
      </c>
      <c r="K620" s="95">
        <v>0</v>
      </c>
      <c r="M620" s="74" t="s">
        <v>5192</v>
      </c>
      <c r="N620" s="74">
        <v>0</v>
      </c>
      <c r="O620" s="74">
        <v>0</v>
      </c>
      <c r="Q620" s="92" t="s">
        <v>5912</v>
      </c>
      <c r="R620" s="92">
        <v>0</v>
      </c>
      <c r="S620" s="92">
        <v>0</v>
      </c>
      <c r="U620" s="92" t="s">
        <v>263</v>
      </c>
      <c r="V620" s="92">
        <v>0</v>
      </c>
      <c r="W620" s="92">
        <v>0</v>
      </c>
      <c r="Y620" s="90" t="s">
        <v>3237</v>
      </c>
      <c r="Z620" s="90">
        <v>0</v>
      </c>
      <c r="AA620" s="90">
        <v>0</v>
      </c>
    </row>
    <row r="621" spans="1:27">
      <c r="A621" s="24" t="s">
        <v>5544</v>
      </c>
      <c r="B621" s="25">
        <v>10</v>
      </c>
      <c r="C621" s="25">
        <v>0</v>
      </c>
      <c r="D621" s="25"/>
      <c r="E621" s="25" t="s">
        <v>1914</v>
      </c>
      <c r="F621" s="25">
        <v>0</v>
      </c>
      <c r="G621" s="25">
        <v>0</v>
      </c>
      <c r="H621" s="25"/>
      <c r="I621" s="95" t="s">
        <v>3331</v>
      </c>
      <c r="J621" s="95">
        <v>0</v>
      </c>
      <c r="K621" s="95">
        <v>1</v>
      </c>
      <c r="M621" s="74" t="s">
        <v>5176</v>
      </c>
      <c r="N621" s="74">
        <v>0</v>
      </c>
      <c r="O621" s="74">
        <v>0</v>
      </c>
      <c r="Q621" s="92" t="s">
        <v>2077</v>
      </c>
      <c r="R621" s="92">
        <v>0</v>
      </c>
      <c r="S621" s="92">
        <v>1</v>
      </c>
      <c r="U621" s="92" t="s">
        <v>2691</v>
      </c>
      <c r="V621" s="92">
        <v>0</v>
      </c>
      <c r="W621" s="92">
        <v>0</v>
      </c>
      <c r="Y621" s="90" t="s">
        <v>5188</v>
      </c>
      <c r="Z621" s="90">
        <v>0</v>
      </c>
      <c r="AA621" s="90">
        <v>0</v>
      </c>
    </row>
    <row r="622" spans="1:27">
      <c r="A622" s="24" t="s">
        <v>2540</v>
      </c>
      <c r="B622" s="25">
        <v>20</v>
      </c>
      <c r="C622" s="25">
        <v>0</v>
      </c>
      <c r="D622" s="25"/>
      <c r="E622" s="25" t="s">
        <v>1868</v>
      </c>
      <c r="F622" s="25">
        <v>0</v>
      </c>
      <c r="G622" s="25">
        <v>0</v>
      </c>
      <c r="H622" s="25"/>
      <c r="I622" s="95" t="s">
        <v>7366</v>
      </c>
      <c r="J622" s="95">
        <v>0</v>
      </c>
      <c r="K622" s="95">
        <v>0</v>
      </c>
      <c r="M622" s="74" t="s">
        <v>2744</v>
      </c>
      <c r="N622" s="74">
        <v>0</v>
      </c>
      <c r="O622" s="74">
        <v>0</v>
      </c>
      <c r="Q622" s="92" t="s">
        <v>2697</v>
      </c>
      <c r="R622" s="92">
        <v>0</v>
      </c>
      <c r="S622" s="92">
        <v>0</v>
      </c>
      <c r="U622" s="92" t="s">
        <v>1136</v>
      </c>
      <c r="V622" s="92">
        <v>0</v>
      </c>
      <c r="W622" s="92">
        <v>1</v>
      </c>
      <c r="Y622" s="90" t="s">
        <v>660</v>
      </c>
      <c r="Z622" s="90">
        <v>0</v>
      </c>
      <c r="AA622" s="90">
        <v>0</v>
      </c>
    </row>
    <row r="623" spans="1:27">
      <c r="A623" s="24" t="s">
        <v>3820</v>
      </c>
      <c r="B623" s="25">
        <v>0</v>
      </c>
      <c r="C623" s="25">
        <v>1</v>
      </c>
      <c r="D623" s="25"/>
      <c r="E623" s="25" t="s">
        <v>1840</v>
      </c>
      <c r="F623" s="25">
        <v>0</v>
      </c>
      <c r="G623" s="25">
        <v>0</v>
      </c>
      <c r="H623" s="25"/>
      <c r="I623" s="95" t="s">
        <v>2792</v>
      </c>
      <c r="J623" s="95">
        <v>0</v>
      </c>
      <c r="K623" s="95">
        <v>1</v>
      </c>
      <c r="M623" s="74" t="s">
        <v>7012</v>
      </c>
      <c r="N623" s="74">
        <v>0</v>
      </c>
      <c r="O623" s="74">
        <v>1</v>
      </c>
      <c r="Q623" s="92" t="s">
        <v>2701</v>
      </c>
      <c r="R623" s="92">
        <v>0</v>
      </c>
      <c r="S623" s="92">
        <v>0</v>
      </c>
      <c r="U623" s="92" t="s">
        <v>5168</v>
      </c>
      <c r="V623" s="92">
        <v>0</v>
      </c>
      <c r="W623" s="92">
        <v>0</v>
      </c>
      <c r="Y623" s="90" t="s">
        <v>5673</v>
      </c>
      <c r="Z623" s="90">
        <v>0</v>
      </c>
      <c r="AA623" s="90">
        <v>0</v>
      </c>
    </row>
    <row r="624" spans="1:27">
      <c r="A624" s="24" t="s">
        <v>2803</v>
      </c>
      <c r="B624" s="25">
        <v>0</v>
      </c>
      <c r="C624" s="25">
        <v>1</v>
      </c>
      <c r="D624" s="25"/>
      <c r="E624" s="25" t="s">
        <v>977</v>
      </c>
      <c r="F624" s="25">
        <v>40</v>
      </c>
      <c r="G624" s="25">
        <v>0</v>
      </c>
      <c r="H624" s="25"/>
      <c r="I624" s="95" t="s">
        <v>7367</v>
      </c>
      <c r="J624" s="95">
        <v>0</v>
      </c>
      <c r="K624" s="95">
        <v>0</v>
      </c>
      <c r="M624" s="74" t="s">
        <v>2749</v>
      </c>
      <c r="N624" s="74">
        <v>0</v>
      </c>
      <c r="O624" s="74">
        <v>0</v>
      </c>
      <c r="Q624" s="92" t="s">
        <v>2731</v>
      </c>
      <c r="R624" s="92">
        <v>0</v>
      </c>
      <c r="S624" s="92">
        <v>0</v>
      </c>
      <c r="U624" s="92" t="s">
        <v>3468</v>
      </c>
      <c r="V624" s="92">
        <v>0</v>
      </c>
      <c r="W624" s="92">
        <v>0</v>
      </c>
      <c r="Y624" s="90" t="s">
        <v>690</v>
      </c>
      <c r="Z624" s="90">
        <v>0</v>
      </c>
      <c r="AA624" s="90">
        <v>0</v>
      </c>
    </row>
    <row r="625" spans="1:27">
      <c r="A625" s="24" t="s">
        <v>4087</v>
      </c>
      <c r="B625" s="25">
        <v>10</v>
      </c>
      <c r="C625" s="25">
        <v>0</v>
      </c>
      <c r="D625" s="25"/>
      <c r="E625" s="25" t="s">
        <v>149</v>
      </c>
      <c r="F625" s="25">
        <v>100</v>
      </c>
      <c r="G625" s="25">
        <v>0</v>
      </c>
      <c r="H625" s="25"/>
      <c r="I625" s="95" t="s">
        <v>7368</v>
      </c>
      <c r="J625" s="95">
        <v>0</v>
      </c>
      <c r="K625" s="95">
        <v>0</v>
      </c>
      <c r="M625" s="74" t="s">
        <v>2665</v>
      </c>
      <c r="N625" s="74">
        <v>0</v>
      </c>
      <c r="O625" s="74">
        <v>0</v>
      </c>
      <c r="Q625" s="92" t="s">
        <v>263</v>
      </c>
      <c r="R625" s="92">
        <v>0</v>
      </c>
      <c r="S625" s="92">
        <v>0</v>
      </c>
      <c r="U625" s="92" t="s">
        <v>2644</v>
      </c>
      <c r="V625" s="92">
        <v>0</v>
      </c>
      <c r="W625" s="92">
        <v>0</v>
      </c>
      <c r="Y625" s="90" t="s">
        <v>4176</v>
      </c>
      <c r="Z625" s="90">
        <v>0</v>
      </c>
      <c r="AA625" s="90">
        <v>0</v>
      </c>
    </row>
    <row r="626" spans="1:27">
      <c r="A626" s="24" t="s">
        <v>5298</v>
      </c>
      <c r="B626" s="25">
        <v>0</v>
      </c>
      <c r="C626" s="25">
        <v>0</v>
      </c>
      <c r="D626" s="25"/>
      <c r="E626" s="25" t="s">
        <v>1813</v>
      </c>
      <c r="F626" s="25">
        <v>10</v>
      </c>
      <c r="G626" s="25">
        <v>0</v>
      </c>
      <c r="H626" s="25"/>
      <c r="I626" s="95" t="s">
        <v>2744</v>
      </c>
      <c r="J626" s="95">
        <v>0</v>
      </c>
      <c r="K626" s="95">
        <v>0</v>
      </c>
      <c r="M626" s="74" t="s">
        <v>6613</v>
      </c>
      <c r="N626" s="74">
        <v>0</v>
      </c>
      <c r="O626" s="74">
        <v>0</v>
      </c>
      <c r="Q626" s="92" t="s">
        <v>2691</v>
      </c>
      <c r="R626" s="92">
        <v>0</v>
      </c>
      <c r="S626" s="92">
        <v>0</v>
      </c>
      <c r="U626" s="92" t="s">
        <v>902</v>
      </c>
      <c r="V626" s="92">
        <v>0</v>
      </c>
      <c r="W626" s="92">
        <v>0</v>
      </c>
      <c r="Y626" s="90" t="s">
        <v>5298</v>
      </c>
      <c r="Z626" s="90">
        <v>0</v>
      </c>
      <c r="AA626" s="90">
        <v>0</v>
      </c>
    </row>
    <row r="627" spans="1:27">
      <c r="A627" s="24" t="s">
        <v>4231</v>
      </c>
      <c r="B627" s="25">
        <v>0</v>
      </c>
      <c r="C627" s="25">
        <v>0</v>
      </c>
      <c r="D627" s="25"/>
      <c r="E627" s="78" t="s">
        <v>7606</v>
      </c>
      <c r="F627" s="78">
        <v>10</v>
      </c>
      <c r="G627" s="78">
        <v>0</v>
      </c>
      <c r="H627" s="25"/>
      <c r="I627" s="95" t="s">
        <v>7012</v>
      </c>
      <c r="J627" s="95">
        <v>0</v>
      </c>
      <c r="K627" s="95">
        <v>1</v>
      </c>
      <c r="M627" s="74" t="s">
        <v>6287</v>
      </c>
      <c r="N627" s="74">
        <v>0</v>
      </c>
      <c r="O627" s="74">
        <v>1</v>
      </c>
      <c r="Q627" s="92" t="s">
        <v>1136</v>
      </c>
      <c r="R627" s="92">
        <v>0</v>
      </c>
      <c r="S627" s="92">
        <v>1</v>
      </c>
      <c r="U627" s="92" t="s">
        <v>1946</v>
      </c>
      <c r="V627" s="92">
        <v>0</v>
      </c>
      <c r="W627" s="92">
        <v>0</v>
      </c>
      <c r="Y627" s="90" t="s">
        <v>4231</v>
      </c>
      <c r="Z627" s="90">
        <v>0</v>
      </c>
      <c r="AA627" s="90">
        <v>0</v>
      </c>
    </row>
    <row r="628" spans="1:27">
      <c r="A628" s="24" t="s">
        <v>5888</v>
      </c>
      <c r="B628" s="25">
        <v>10</v>
      </c>
      <c r="C628" s="25">
        <v>0</v>
      </c>
      <c r="D628" s="25"/>
      <c r="E628" s="25" t="s">
        <v>1858</v>
      </c>
      <c r="F628" s="25">
        <v>0</v>
      </c>
      <c r="G628" s="25">
        <v>0</v>
      </c>
      <c r="H628" s="25"/>
      <c r="I628" s="95" t="s">
        <v>2749</v>
      </c>
      <c r="J628" s="95">
        <v>0</v>
      </c>
      <c r="K628" s="95">
        <v>0</v>
      </c>
      <c r="M628" s="74" t="s">
        <v>948</v>
      </c>
      <c r="N628" s="74">
        <v>0</v>
      </c>
      <c r="O628" s="74">
        <v>2</v>
      </c>
      <c r="Q628" s="92" t="s">
        <v>5168</v>
      </c>
      <c r="R628" s="92">
        <v>0</v>
      </c>
      <c r="S628" s="92">
        <v>0</v>
      </c>
      <c r="U628" s="92" t="s">
        <v>5754</v>
      </c>
      <c r="V628" s="92">
        <v>0</v>
      </c>
      <c r="W628" s="92">
        <v>0</v>
      </c>
    </row>
    <row r="629" spans="1:27">
      <c r="A629" s="24" t="s">
        <v>5894</v>
      </c>
      <c r="B629" s="25">
        <v>20</v>
      </c>
      <c r="C629" s="25">
        <v>1</v>
      </c>
      <c r="D629" s="25"/>
      <c r="E629" s="25" t="s">
        <v>1900</v>
      </c>
      <c r="F629" s="25">
        <v>0</v>
      </c>
      <c r="G629" s="25">
        <v>0</v>
      </c>
      <c r="H629" s="25"/>
      <c r="I629" s="95" t="s">
        <v>2665</v>
      </c>
      <c r="J629" s="95">
        <v>0</v>
      </c>
      <c r="K629" s="95">
        <v>0</v>
      </c>
      <c r="M629" s="74" t="s">
        <v>3480</v>
      </c>
      <c r="N629" s="74">
        <v>0</v>
      </c>
      <c r="O629" s="74">
        <v>1</v>
      </c>
      <c r="Q629" s="92" t="s">
        <v>3468</v>
      </c>
      <c r="R629" s="92">
        <v>0</v>
      </c>
      <c r="S629" s="92">
        <v>0</v>
      </c>
      <c r="U629" s="92" t="s">
        <v>2852</v>
      </c>
      <c r="V629" s="92">
        <v>0</v>
      </c>
      <c r="W629" s="92">
        <v>1</v>
      </c>
    </row>
    <row r="630" spans="1:27">
      <c r="A630" s="24" t="s">
        <v>5901</v>
      </c>
      <c r="B630" s="25">
        <v>10</v>
      </c>
      <c r="C630" s="25">
        <v>0</v>
      </c>
      <c r="D630" s="25"/>
      <c r="E630" s="25" t="s">
        <v>3337</v>
      </c>
      <c r="F630" s="25">
        <v>10</v>
      </c>
      <c r="G630" s="25">
        <v>0</v>
      </c>
      <c r="H630" s="25"/>
      <c r="I630" s="95" t="s">
        <v>6613</v>
      </c>
      <c r="J630" s="95">
        <v>0</v>
      </c>
      <c r="K630" s="95">
        <v>0</v>
      </c>
      <c r="M630" s="74" t="s">
        <v>3554</v>
      </c>
      <c r="N630" s="74">
        <v>0</v>
      </c>
      <c r="O630" s="74">
        <v>1</v>
      </c>
      <c r="Q630" s="92" t="s">
        <v>2644</v>
      </c>
      <c r="R630" s="92">
        <v>0</v>
      </c>
      <c r="S630" s="92">
        <v>0</v>
      </c>
      <c r="U630" s="92" t="s">
        <v>3888</v>
      </c>
      <c r="V630" s="92">
        <v>0</v>
      </c>
      <c r="W630" s="92">
        <v>1</v>
      </c>
    </row>
    <row r="631" spans="1:27">
      <c r="A631" s="24" t="s">
        <v>5912</v>
      </c>
      <c r="B631" s="25">
        <v>0</v>
      </c>
      <c r="C631" s="25">
        <v>0</v>
      </c>
      <c r="D631" s="25"/>
      <c r="E631" s="25" t="s">
        <v>2981</v>
      </c>
      <c r="F631" s="25">
        <v>10</v>
      </c>
      <c r="G631" s="25">
        <v>0</v>
      </c>
      <c r="H631" s="25"/>
      <c r="I631" s="95" t="s">
        <v>6287</v>
      </c>
      <c r="J631" s="95">
        <v>0</v>
      </c>
      <c r="K631" s="95">
        <v>1</v>
      </c>
      <c r="M631" s="74" t="s">
        <v>1397</v>
      </c>
      <c r="N631" s="74">
        <v>0</v>
      </c>
      <c r="O631" s="74">
        <v>1</v>
      </c>
      <c r="Q631" s="92" t="s">
        <v>902</v>
      </c>
      <c r="R631" s="92">
        <v>0</v>
      </c>
      <c r="S631" s="92">
        <v>0</v>
      </c>
      <c r="U631" s="92" t="s">
        <v>3353</v>
      </c>
      <c r="V631" s="92">
        <v>0</v>
      </c>
      <c r="W631" s="92">
        <v>1</v>
      </c>
    </row>
    <row r="632" spans="1:27">
      <c r="A632" s="24" t="s">
        <v>5921</v>
      </c>
      <c r="B632" s="25">
        <v>0</v>
      </c>
      <c r="C632" s="25">
        <v>1</v>
      </c>
      <c r="D632" s="25"/>
      <c r="E632" s="25" t="s">
        <v>6734</v>
      </c>
      <c r="F632" s="25">
        <v>10</v>
      </c>
      <c r="G632" s="25">
        <v>0</v>
      </c>
      <c r="H632" s="25"/>
      <c r="I632" s="95" t="s">
        <v>948</v>
      </c>
      <c r="J632" s="95">
        <v>0</v>
      </c>
      <c r="K632" s="95">
        <v>2</v>
      </c>
      <c r="M632" s="74" t="s">
        <v>801</v>
      </c>
      <c r="N632" s="74">
        <v>0</v>
      </c>
      <c r="O632" s="74">
        <v>1</v>
      </c>
      <c r="Q632" s="92" t="s">
        <v>1946</v>
      </c>
      <c r="R632" s="92">
        <v>0</v>
      </c>
      <c r="S632" s="92">
        <v>0</v>
      </c>
      <c r="U632" s="92" t="s">
        <v>5284</v>
      </c>
      <c r="V632" s="92">
        <v>0</v>
      </c>
      <c r="W632" s="92">
        <v>1</v>
      </c>
    </row>
    <row r="633" spans="1:27">
      <c r="A633" s="24" t="s">
        <v>5931</v>
      </c>
      <c r="B633" s="25">
        <v>0</v>
      </c>
      <c r="C633" s="25">
        <v>1</v>
      </c>
      <c r="D633" s="25"/>
      <c r="E633" s="25" t="s">
        <v>5621</v>
      </c>
      <c r="F633" s="25">
        <v>10</v>
      </c>
      <c r="G633" s="25">
        <v>0</v>
      </c>
      <c r="H633" s="25"/>
      <c r="I633" s="95" t="s">
        <v>3480</v>
      </c>
      <c r="J633" s="95">
        <v>0</v>
      </c>
      <c r="K633" s="95">
        <v>1</v>
      </c>
      <c r="M633" s="74" t="s">
        <v>1891</v>
      </c>
      <c r="N633" s="74">
        <v>0</v>
      </c>
      <c r="O633" s="74">
        <v>0</v>
      </c>
      <c r="Q633" s="92" t="s">
        <v>5754</v>
      </c>
      <c r="R633" s="92">
        <v>0</v>
      </c>
      <c r="S633" s="92">
        <v>0</v>
      </c>
      <c r="U633" s="92" t="s">
        <v>879</v>
      </c>
      <c r="V633" s="92">
        <v>0</v>
      </c>
      <c r="W633" s="92">
        <v>0</v>
      </c>
    </row>
    <row r="634" spans="1:27">
      <c r="A634" s="24" t="s">
        <v>5937</v>
      </c>
      <c r="B634" s="25">
        <v>0</v>
      </c>
      <c r="C634" s="25">
        <v>1</v>
      </c>
      <c r="D634" s="25"/>
      <c r="E634" s="25" t="s">
        <v>449</v>
      </c>
      <c r="F634" s="25">
        <v>10</v>
      </c>
      <c r="G634" s="25">
        <v>0</v>
      </c>
      <c r="H634" s="25"/>
      <c r="I634" s="95" t="s">
        <v>3554</v>
      </c>
      <c r="J634" s="95">
        <v>0</v>
      </c>
      <c r="K634" s="95">
        <v>1</v>
      </c>
      <c r="M634" s="74" t="s">
        <v>3324</v>
      </c>
      <c r="N634" s="74">
        <v>0</v>
      </c>
      <c r="O634" s="74">
        <v>1</v>
      </c>
      <c r="Q634" s="92" t="s">
        <v>2852</v>
      </c>
      <c r="R634" s="92">
        <v>0</v>
      </c>
      <c r="S634" s="92">
        <v>1</v>
      </c>
      <c r="U634" s="92" t="s">
        <v>874</v>
      </c>
      <c r="V634" s="92">
        <v>0</v>
      </c>
      <c r="W634" s="92">
        <v>0</v>
      </c>
    </row>
    <row r="635" spans="1:27">
      <c r="A635" s="24" t="s">
        <v>5950</v>
      </c>
      <c r="B635" s="25">
        <v>10</v>
      </c>
      <c r="C635" s="25">
        <v>0</v>
      </c>
      <c r="D635" s="25"/>
      <c r="E635" s="25" t="s">
        <v>349</v>
      </c>
      <c r="F635" s="25">
        <v>20</v>
      </c>
      <c r="G635" s="25">
        <v>0</v>
      </c>
      <c r="H635" s="25"/>
      <c r="I635" s="95" t="s">
        <v>1397</v>
      </c>
      <c r="J635" s="95">
        <v>0</v>
      </c>
      <c r="K635" s="95">
        <v>1</v>
      </c>
      <c r="M635" s="74" t="s">
        <v>2127</v>
      </c>
      <c r="N635" s="74">
        <v>0</v>
      </c>
      <c r="O635" s="74">
        <v>1</v>
      </c>
      <c r="Q635" s="92" t="s">
        <v>3888</v>
      </c>
      <c r="R635" s="92">
        <v>0</v>
      </c>
      <c r="S635" s="92">
        <v>1</v>
      </c>
      <c r="U635" s="92" t="s">
        <v>2019</v>
      </c>
      <c r="V635" s="92">
        <v>0</v>
      </c>
      <c r="W635" s="92">
        <v>2</v>
      </c>
    </row>
    <row r="636" spans="1:27">
      <c r="A636" s="24" t="s">
        <v>5958</v>
      </c>
      <c r="B636" s="25">
        <v>10</v>
      </c>
      <c r="C636" s="25">
        <v>0</v>
      </c>
      <c r="D636" s="25"/>
      <c r="E636" s="25" t="s">
        <v>4061</v>
      </c>
      <c r="F636" s="25">
        <v>10</v>
      </c>
      <c r="G636" s="25">
        <v>0</v>
      </c>
      <c r="H636" s="25"/>
      <c r="I636" s="95" t="s">
        <v>801</v>
      </c>
      <c r="J636" s="95">
        <v>0</v>
      </c>
      <c r="K636" s="95">
        <v>1</v>
      </c>
      <c r="M636" s="74" t="s">
        <v>869</v>
      </c>
      <c r="N636" s="74">
        <v>0</v>
      </c>
      <c r="O636" s="74">
        <v>0</v>
      </c>
      <c r="Q636" s="92" t="s">
        <v>3353</v>
      </c>
      <c r="R636" s="92">
        <v>0</v>
      </c>
      <c r="S636" s="92">
        <v>1</v>
      </c>
      <c r="U636" s="92" t="s">
        <v>1895</v>
      </c>
      <c r="V636" s="92">
        <v>0</v>
      </c>
      <c r="W636" s="92">
        <v>0</v>
      </c>
    </row>
    <row r="637" spans="1:27">
      <c r="A637" s="24" t="s">
        <v>5965</v>
      </c>
      <c r="B637" s="25">
        <v>10</v>
      </c>
      <c r="C637" s="25">
        <v>0</v>
      </c>
      <c r="D637" s="25"/>
      <c r="E637" s="25" t="s">
        <v>5181</v>
      </c>
      <c r="F637" s="25">
        <v>0</v>
      </c>
      <c r="G637" s="25">
        <v>0</v>
      </c>
      <c r="H637" s="25"/>
      <c r="I637" s="95" t="s">
        <v>1891</v>
      </c>
      <c r="J637" s="95">
        <v>0</v>
      </c>
      <c r="K637" s="95">
        <v>0</v>
      </c>
      <c r="M637" s="74" t="s">
        <v>7166</v>
      </c>
      <c r="N637" s="74">
        <v>0</v>
      </c>
      <c r="O637" s="74">
        <v>0</v>
      </c>
      <c r="Q637" s="92" t="s">
        <v>5284</v>
      </c>
      <c r="R637" s="92">
        <v>0</v>
      </c>
      <c r="S637" s="92">
        <v>1</v>
      </c>
      <c r="U637" s="92" t="s">
        <v>5115</v>
      </c>
      <c r="V637" s="92">
        <v>0</v>
      </c>
      <c r="W637" s="92">
        <v>0</v>
      </c>
    </row>
    <row r="638" spans="1:27">
      <c r="A638" s="24" t="s">
        <v>5973</v>
      </c>
      <c r="B638" s="25">
        <v>10</v>
      </c>
      <c r="C638" s="25">
        <v>0</v>
      </c>
      <c r="D638" s="25"/>
      <c r="E638" s="25" t="s">
        <v>1677</v>
      </c>
      <c r="F638" s="25">
        <v>60</v>
      </c>
      <c r="G638" s="25">
        <v>0</v>
      </c>
      <c r="H638" s="25"/>
      <c r="I638" s="95" t="s">
        <v>3324</v>
      </c>
      <c r="J638" s="95">
        <v>0</v>
      </c>
      <c r="K638" s="95">
        <v>1</v>
      </c>
      <c r="M638" s="74" t="s">
        <v>7156</v>
      </c>
      <c r="N638" s="74">
        <v>0</v>
      </c>
      <c r="O638" s="74">
        <v>0</v>
      </c>
      <c r="Q638" s="92" t="s">
        <v>879</v>
      </c>
      <c r="R638" s="92">
        <v>0</v>
      </c>
      <c r="S638" s="92">
        <v>0</v>
      </c>
      <c r="U638" s="92" t="s">
        <v>6279</v>
      </c>
      <c r="V638" s="92">
        <v>0</v>
      </c>
      <c r="W638" s="92">
        <v>1</v>
      </c>
    </row>
    <row r="639" spans="1:27">
      <c r="A639" s="24" t="s">
        <v>5981</v>
      </c>
      <c r="B639" s="25">
        <v>20</v>
      </c>
      <c r="C639" s="25">
        <v>1</v>
      </c>
      <c r="D639" s="25"/>
      <c r="E639" s="25" t="s">
        <v>678</v>
      </c>
      <c r="F639" s="25">
        <v>10</v>
      </c>
      <c r="G639" s="25">
        <v>0</v>
      </c>
      <c r="H639" s="25"/>
      <c r="I639" s="95" t="s">
        <v>2127</v>
      </c>
      <c r="J639" s="95">
        <v>0</v>
      </c>
      <c r="K639" s="95">
        <v>1</v>
      </c>
      <c r="M639" s="74" t="s">
        <v>248</v>
      </c>
      <c r="N639" s="74">
        <v>0</v>
      </c>
      <c r="O639" s="74">
        <v>1</v>
      </c>
      <c r="Q639" s="92" t="s">
        <v>874</v>
      </c>
      <c r="R639" s="92">
        <v>0</v>
      </c>
      <c r="S639" s="92">
        <v>0</v>
      </c>
      <c r="U639" s="92" t="s">
        <v>2091</v>
      </c>
      <c r="V639" s="92">
        <v>0</v>
      </c>
      <c r="W639" s="92">
        <v>1</v>
      </c>
    </row>
    <row r="640" spans="1:27">
      <c r="A640" s="24" t="s">
        <v>5988</v>
      </c>
      <c r="B640" s="25">
        <v>10</v>
      </c>
      <c r="C640" s="25">
        <v>0</v>
      </c>
      <c r="D640" s="25"/>
      <c r="E640" s="25" t="s">
        <v>7044</v>
      </c>
      <c r="F640" s="25">
        <v>0</v>
      </c>
      <c r="G640" s="25">
        <v>0</v>
      </c>
      <c r="H640" s="25"/>
      <c r="I640" s="95" t="s">
        <v>869</v>
      </c>
      <c r="J640" s="95">
        <v>0</v>
      </c>
      <c r="K640" s="95">
        <v>0</v>
      </c>
      <c r="M640" s="74" t="s">
        <v>1819</v>
      </c>
      <c r="N640" s="74">
        <v>0</v>
      </c>
      <c r="O640" s="74">
        <v>0</v>
      </c>
      <c r="Q640" s="92" t="s">
        <v>2019</v>
      </c>
      <c r="R640" s="92">
        <v>0</v>
      </c>
      <c r="S640" s="92">
        <v>2</v>
      </c>
      <c r="U640" s="92" t="s">
        <v>2011</v>
      </c>
      <c r="V640" s="92">
        <v>0</v>
      </c>
      <c r="W640" s="92">
        <v>1</v>
      </c>
    </row>
    <row r="641" spans="1:23">
      <c r="A641" s="24" t="s">
        <v>5996</v>
      </c>
      <c r="B641" s="25">
        <v>10</v>
      </c>
      <c r="C641" s="25">
        <v>0</v>
      </c>
      <c r="D641" s="25"/>
      <c r="E641" s="25" t="s">
        <v>3147</v>
      </c>
      <c r="F641" s="25">
        <v>10</v>
      </c>
      <c r="G641" s="25">
        <v>0</v>
      </c>
      <c r="H641" s="25"/>
      <c r="I641" s="95" t="s">
        <v>7369</v>
      </c>
      <c r="J641" s="95">
        <v>0</v>
      </c>
      <c r="K641" s="95">
        <v>0</v>
      </c>
      <c r="M641" s="74" t="s">
        <v>5912</v>
      </c>
      <c r="N641" s="74">
        <v>0</v>
      </c>
      <c r="O641" s="74">
        <v>0</v>
      </c>
      <c r="Q641" s="92" t="s">
        <v>1895</v>
      </c>
      <c r="R641" s="92">
        <v>0</v>
      </c>
      <c r="S641" s="92">
        <v>0</v>
      </c>
      <c r="U641" s="92" t="s">
        <v>2661</v>
      </c>
      <c r="V641" s="92">
        <v>0</v>
      </c>
      <c r="W641" s="92">
        <v>0</v>
      </c>
    </row>
    <row r="642" spans="1:23">
      <c r="A642" s="24" t="s">
        <v>6004</v>
      </c>
      <c r="B642" s="25">
        <v>10</v>
      </c>
      <c r="C642" s="25">
        <v>0</v>
      </c>
      <c r="D642" s="25"/>
      <c r="E642" s="25" t="s">
        <v>5277</v>
      </c>
      <c r="F642" s="25">
        <v>50</v>
      </c>
      <c r="G642" s="25">
        <v>0</v>
      </c>
      <c r="H642" s="25"/>
      <c r="I642" s="95" t="s">
        <v>7370</v>
      </c>
      <c r="J642" s="95">
        <v>0</v>
      </c>
      <c r="K642" s="95">
        <v>0</v>
      </c>
      <c r="M642" s="74" t="s">
        <v>2077</v>
      </c>
      <c r="N642" s="74">
        <v>0</v>
      </c>
      <c r="O642" s="74">
        <v>1</v>
      </c>
      <c r="Q642" s="92" t="s">
        <v>5115</v>
      </c>
      <c r="R642" s="92">
        <v>0</v>
      </c>
      <c r="S642" s="92">
        <v>0</v>
      </c>
      <c r="U642" s="92" t="s">
        <v>86</v>
      </c>
      <c r="V642" s="92">
        <v>0</v>
      </c>
      <c r="W642" s="92">
        <v>0</v>
      </c>
    </row>
    <row r="643" spans="1:23">
      <c r="A643" s="24" t="s">
        <v>6012</v>
      </c>
      <c r="B643" s="25">
        <v>10</v>
      </c>
      <c r="C643" s="25">
        <v>0</v>
      </c>
      <c r="D643" s="25"/>
      <c r="E643" s="25" t="s">
        <v>2205</v>
      </c>
      <c r="F643" s="25">
        <v>10</v>
      </c>
      <c r="G643" s="25">
        <v>0</v>
      </c>
      <c r="H643" s="25"/>
      <c r="I643" s="95" t="s">
        <v>248</v>
      </c>
      <c r="J643" s="95">
        <v>0</v>
      </c>
      <c r="K643" s="95">
        <v>1</v>
      </c>
      <c r="M643" s="74" t="s">
        <v>2697</v>
      </c>
      <c r="N643" s="74">
        <v>0</v>
      </c>
      <c r="O643" s="74">
        <v>0</v>
      </c>
      <c r="Q643" s="92" t="s">
        <v>6279</v>
      </c>
      <c r="R643" s="92">
        <v>0</v>
      </c>
      <c r="S643" s="92">
        <v>1</v>
      </c>
      <c r="U643" s="92" t="s">
        <v>6441</v>
      </c>
      <c r="V643" s="92">
        <v>0</v>
      </c>
      <c r="W643" s="92">
        <v>1</v>
      </c>
    </row>
    <row r="644" spans="1:23">
      <c r="A644" s="24" t="s">
        <v>6024</v>
      </c>
      <c r="B644" s="25">
        <v>10</v>
      </c>
      <c r="C644" s="25">
        <v>0</v>
      </c>
      <c r="D644" s="25"/>
      <c r="E644" s="25" t="s">
        <v>3279</v>
      </c>
      <c r="F644" s="25">
        <v>0</v>
      </c>
      <c r="G644" s="25">
        <v>0</v>
      </c>
      <c r="H644" s="25"/>
      <c r="I644" s="95" t="s">
        <v>1819</v>
      </c>
      <c r="J644" s="95">
        <v>0</v>
      </c>
      <c r="K644" s="95">
        <v>0</v>
      </c>
      <c r="M644" s="74" t="s">
        <v>2701</v>
      </c>
      <c r="N644" s="74">
        <v>0</v>
      </c>
      <c r="O644" s="74">
        <v>0</v>
      </c>
      <c r="Q644" s="92" t="s">
        <v>2091</v>
      </c>
      <c r="R644" s="92">
        <v>0</v>
      </c>
      <c r="S644" s="92">
        <v>1</v>
      </c>
      <c r="U644" s="92" t="s">
        <v>5425</v>
      </c>
      <c r="V644" s="92">
        <v>0</v>
      </c>
      <c r="W644" s="92">
        <v>1</v>
      </c>
    </row>
    <row r="645" spans="1:23">
      <c r="A645" s="24" t="s">
        <v>6032</v>
      </c>
      <c r="B645" s="25">
        <v>10</v>
      </c>
      <c r="C645" s="25">
        <v>0</v>
      </c>
      <c r="D645" s="25"/>
      <c r="E645" s="25" t="s">
        <v>5145</v>
      </c>
      <c r="F645" s="25">
        <v>0</v>
      </c>
      <c r="G645" s="25">
        <v>0</v>
      </c>
      <c r="H645" s="25"/>
      <c r="I645" s="95" t="s">
        <v>7371</v>
      </c>
      <c r="J645" s="95">
        <v>0</v>
      </c>
      <c r="K645" s="95">
        <v>0</v>
      </c>
      <c r="M645" s="74" t="s">
        <v>263</v>
      </c>
      <c r="N645" s="74">
        <v>0</v>
      </c>
      <c r="O645" s="74">
        <v>0</v>
      </c>
      <c r="Q645" s="92" t="s">
        <v>2011</v>
      </c>
      <c r="R645" s="92">
        <v>0</v>
      </c>
      <c r="S645" s="92">
        <v>1</v>
      </c>
      <c r="U645" s="92" t="s">
        <v>6478</v>
      </c>
      <c r="V645" s="92">
        <v>0</v>
      </c>
      <c r="W645" s="92">
        <v>1</v>
      </c>
    </row>
    <row r="646" spans="1:23">
      <c r="A646" s="24" t="s">
        <v>6039</v>
      </c>
      <c r="B646" s="25">
        <v>10</v>
      </c>
      <c r="C646" s="25">
        <v>0</v>
      </c>
      <c r="D646" s="25"/>
      <c r="E646" s="25" t="s">
        <v>5186</v>
      </c>
      <c r="F646" s="25">
        <v>0</v>
      </c>
      <c r="G646" s="25">
        <v>0</v>
      </c>
      <c r="H646" s="25"/>
      <c r="I646" s="95" t="s">
        <v>2077</v>
      </c>
      <c r="J646" s="95">
        <v>0</v>
      </c>
      <c r="K646" s="95">
        <v>1</v>
      </c>
      <c r="M646" s="74" t="s">
        <v>2691</v>
      </c>
      <c r="N646" s="74">
        <v>0</v>
      </c>
      <c r="O646" s="74">
        <v>0</v>
      </c>
      <c r="Q646" s="92" t="s">
        <v>2661</v>
      </c>
      <c r="R646" s="92">
        <v>0</v>
      </c>
      <c r="S646" s="92">
        <v>0</v>
      </c>
      <c r="U646" s="92" t="s">
        <v>1578</v>
      </c>
      <c r="V646" s="92">
        <v>0</v>
      </c>
      <c r="W646" s="92">
        <v>1</v>
      </c>
    </row>
    <row r="647" spans="1:23">
      <c r="A647" s="24" t="s">
        <v>6046</v>
      </c>
      <c r="B647" s="25">
        <v>10</v>
      </c>
      <c r="C647" s="25">
        <v>0</v>
      </c>
      <c r="D647" s="25"/>
      <c r="E647" s="25" t="s">
        <v>110</v>
      </c>
      <c r="F647" s="25">
        <v>160</v>
      </c>
      <c r="G647" s="25">
        <v>0</v>
      </c>
      <c r="H647" s="25"/>
      <c r="I647" s="95" t="s">
        <v>2697</v>
      </c>
      <c r="J647" s="95">
        <v>0</v>
      </c>
      <c r="K647" s="95">
        <v>0</v>
      </c>
      <c r="M647" s="74" t="s">
        <v>1136</v>
      </c>
      <c r="N647" s="74">
        <v>0</v>
      </c>
      <c r="O647" s="74">
        <v>1</v>
      </c>
      <c r="Q647" s="92" t="s">
        <v>6441</v>
      </c>
      <c r="R647" s="92">
        <v>0</v>
      </c>
      <c r="S647" s="92">
        <v>1</v>
      </c>
      <c r="U647" s="92" t="s">
        <v>5121</v>
      </c>
      <c r="V647" s="92">
        <v>0</v>
      </c>
      <c r="W647" s="92">
        <v>0</v>
      </c>
    </row>
    <row r="648" spans="1:23">
      <c r="A648" s="24" t="s">
        <v>6050</v>
      </c>
      <c r="B648" s="25">
        <v>0</v>
      </c>
      <c r="C648" s="25">
        <v>0</v>
      </c>
      <c r="D648" s="25"/>
      <c r="E648" s="25" t="s">
        <v>2142</v>
      </c>
      <c r="F648" s="25">
        <v>20</v>
      </c>
      <c r="G648" s="25">
        <v>0</v>
      </c>
      <c r="H648" s="25"/>
      <c r="I648" s="95" t="s">
        <v>2701</v>
      </c>
      <c r="J648" s="95">
        <v>0</v>
      </c>
      <c r="K648" s="95">
        <v>0</v>
      </c>
      <c r="M648" s="74" t="s">
        <v>5168</v>
      </c>
      <c r="N648" s="74">
        <v>0</v>
      </c>
      <c r="O648" s="74">
        <v>0</v>
      </c>
      <c r="Q648" s="92" t="s">
        <v>5425</v>
      </c>
      <c r="R648" s="92">
        <v>0</v>
      </c>
      <c r="S648" s="92">
        <v>1</v>
      </c>
      <c r="U648" s="92" t="s">
        <v>3441</v>
      </c>
      <c r="V648" s="92">
        <v>0</v>
      </c>
      <c r="W648" s="92">
        <v>1</v>
      </c>
    </row>
    <row r="649" spans="1:23">
      <c r="A649" s="24" t="s">
        <v>6054</v>
      </c>
      <c r="B649" s="25">
        <v>0</v>
      </c>
      <c r="C649" s="25">
        <v>0</v>
      </c>
      <c r="D649" s="25"/>
      <c r="E649" s="25" t="s">
        <v>1951</v>
      </c>
      <c r="F649" s="25">
        <v>0</v>
      </c>
      <c r="G649" s="25">
        <v>0</v>
      </c>
      <c r="H649" s="25"/>
      <c r="I649" s="95" t="s">
        <v>263</v>
      </c>
      <c r="J649" s="95">
        <v>0</v>
      </c>
      <c r="K649" s="95">
        <v>0</v>
      </c>
      <c r="M649" s="74" t="s">
        <v>3468</v>
      </c>
      <c r="N649" s="74">
        <v>0</v>
      </c>
      <c r="O649" s="74">
        <v>0</v>
      </c>
      <c r="Q649" s="92" t="s">
        <v>6478</v>
      </c>
      <c r="R649" s="92">
        <v>0</v>
      </c>
      <c r="S649" s="92">
        <v>1</v>
      </c>
      <c r="U649" s="92" t="s">
        <v>5436</v>
      </c>
      <c r="V649" s="92">
        <v>0</v>
      </c>
      <c r="W649" s="92">
        <v>1</v>
      </c>
    </row>
    <row r="650" spans="1:23">
      <c r="A650" s="24" t="s">
        <v>6070</v>
      </c>
      <c r="B650" s="25">
        <v>10</v>
      </c>
      <c r="C650" s="25">
        <v>0</v>
      </c>
      <c r="D650" s="25"/>
      <c r="E650" s="25" t="s">
        <v>5140</v>
      </c>
      <c r="F650" s="25">
        <v>0</v>
      </c>
      <c r="G650" s="25">
        <v>0</v>
      </c>
      <c r="H650" s="25"/>
      <c r="I650" s="95" t="s">
        <v>2691</v>
      </c>
      <c r="J650" s="95">
        <v>0</v>
      </c>
      <c r="K650" s="95">
        <v>0</v>
      </c>
      <c r="M650" s="74" t="s">
        <v>2644</v>
      </c>
      <c r="N650" s="74">
        <v>0</v>
      </c>
      <c r="O650" s="74">
        <v>0</v>
      </c>
      <c r="Q650" s="92" t="s">
        <v>1578</v>
      </c>
      <c r="R650" s="92">
        <v>0</v>
      </c>
      <c r="S650" s="92">
        <v>1</v>
      </c>
      <c r="U650" s="92" t="s">
        <v>322</v>
      </c>
      <c r="V650" s="92">
        <v>0</v>
      </c>
      <c r="W650" s="92">
        <v>1</v>
      </c>
    </row>
    <row r="651" spans="1:23">
      <c r="A651" s="24" t="s">
        <v>6086</v>
      </c>
      <c r="B651" s="25">
        <v>10</v>
      </c>
      <c r="C651" s="25">
        <v>0</v>
      </c>
      <c r="D651" s="25"/>
      <c r="E651" s="25" t="s">
        <v>1762</v>
      </c>
      <c r="F651" s="25">
        <v>10</v>
      </c>
      <c r="G651" s="25">
        <v>0</v>
      </c>
      <c r="H651" s="25"/>
      <c r="I651" s="95" t="s">
        <v>1136</v>
      </c>
      <c r="J651" s="95">
        <v>0</v>
      </c>
      <c r="K651" s="95">
        <v>1</v>
      </c>
      <c r="M651" s="74" t="s">
        <v>902</v>
      </c>
      <c r="N651" s="74">
        <v>0</v>
      </c>
      <c r="O651" s="74">
        <v>0</v>
      </c>
      <c r="Q651" s="92" t="s">
        <v>5121</v>
      </c>
      <c r="R651" s="92">
        <v>0</v>
      </c>
      <c r="S651" s="92">
        <v>0</v>
      </c>
      <c r="U651" s="92" t="s">
        <v>6271</v>
      </c>
      <c r="V651" s="92">
        <v>0</v>
      </c>
      <c r="W651" s="92">
        <v>0</v>
      </c>
    </row>
    <row r="652" spans="1:23">
      <c r="A652" s="24" t="s">
        <v>6097</v>
      </c>
      <c r="B652" s="25">
        <v>10</v>
      </c>
      <c r="C652" s="25">
        <v>0</v>
      </c>
      <c r="D652" s="25"/>
      <c r="E652" s="25" t="s">
        <v>1846</v>
      </c>
      <c r="F652" s="25">
        <v>0</v>
      </c>
      <c r="G652" s="25">
        <v>0</v>
      </c>
      <c r="H652" s="25"/>
      <c r="I652" s="95" t="s">
        <v>7372</v>
      </c>
      <c r="J652" s="95">
        <v>0</v>
      </c>
      <c r="K652" s="95">
        <v>0</v>
      </c>
      <c r="M652" s="74" t="s">
        <v>1946</v>
      </c>
      <c r="N652" s="74">
        <v>0</v>
      </c>
      <c r="O652" s="74">
        <v>0</v>
      </c>
      <c r="Q652" s="92" t="s">
        <v>3441</v>
      </c>
      <c r="R652" s="92">
        <v>0</v>
      </c>
      <c r="S652" s="92">
        <v>1</v>
      </c>
      <c r="U652" s="92" t="s">
        <v>1914</v>
      </c>
      <c r="V652" s="92">
        <v>0</v>
      </c>
      <c r="W652" s="92">
        <v>0</v>
      </c>
    </row>
    <row r="653" spans="1:23">
      <c r="A653" s="24" t="s">
        <v>6104</v>
      </c>
      <c r="B653" s="25">
        <v>20</v>
      </c>
      <c r="C653" s="25">
        <v>0</v>
      </c>
      <c r="D653" s="25"/>
      <c r="E653" s="25" t="s">
        <v>5163</v>
      </c>
      <c r="F653" s="25">
        <v>0</v>
      </c>
      <c r="G653" s="25">
        <v>0</v>
      </c>
      <c r="H653" s="25"/>
      <c r="I653" s="95" t="s">
        <v>7268</v>
      </c>
      <c r="J653" s="95">
        <v>0</v>
      </c>
      <c r="K653" s="95">
        <v>1</v>
      </c>
      <c r="M653" s="74" t="s">
        <v>5754</v>
      </c>
      <c r="N653" s="74">
        <v>0</v>
      </c>
      <c r="O653" s="74">
        <v>0</v>
      </c>
      <c r="Q653" s="92" t="s">
        <v>5436</v>
      </c>
      <c r="R653" s="92">
        <v>0</v>
      </c>
      <c r="S653" s="92">
        <v>1</v>
      </c>
      <c r="U653" s="92" t="s">
        <v>1868</v>
      </c>
      <c r="V653" s="92">
        <v>0</v>
      </c>
      <c r="W653" s="92">
        <v>0</v>
      </c>
    </row>
    <row r="654" spans="1:23">
      <c r="A654" s="24" t="s">
        <v>6111</v>
      </c>
      <c r="B654" s="25">
        <v>20</v>
      </c>
      <c r="C654" s="25">
        <v>0</v>
      </c>
      <c r="D654" s="25"/>
      <c r="E654" s="25" t="s">
        <v>4164</v>
      </c>
      <c r="F654" s="25">
        <v>0</v>
      </c>
      <c r="G654" s="25">
        <v>0</v>
      </c>
      <c r="H654" s="25"/>
      <c r="I654" s="95" t="s">
        <v>3468</v>
      </c>
      <c r="J654" s="95">
        <v>0</v>
      </c>
      <c r="K654" s="95">
        <v>0</v>
      </c>
      <c r="M654" s="74" t="s">
        <v>2852</v>
      </c>
      <c r="N654" s="74">
        <v>0</v>
      </c>
      <c r="O654" s="74">
        <v>1</v>
      </c>
      <c r="Q654" s="92" t="s">
        <v>322</v>
      </c>
      <c r="R654" s="92">
        <v>0</v>
      </c>
      <c r="S654" s="92">
        <v>1</v>
      </c>
      <c r="U654" s="92" t="s">
        <v>1840</v>
      </c>
      <c r="V654" s="92">
        <v>0</v>
      </c>
      <c r="W654" s="92">
        <v>0</v>
      </c>
    </row>
    <row r="655" spans="1:23">
      <c r="A655" s="24" t="s">
        <v>6121</v>
      </c>
      <c r="B655" s="25">
        <v>20</v>
      </c>
      <c r="C655" s="25">
        <v>0</v>
      </c>
      <c r="D655" s="25"/>
      <c r="E655" s="25" t="s">
        <v>3702</v>
      </c>
      <c r="F655" s="25">
        <v>10</v>
      </c>
      <c r="G655" s="25">
        <v>0</v>
      </c>
      <c r="H655" s="25"/>
      <c r="I655" s="95" t="s">
        <v>2644</v>
      </c>
      <c r="J655" s="95">
        <v>0</v>
      </c>
      <c r="K655" s="95">
        <v>0</v>
      </c>
      <c r="M655" s="74" t="s">
        <v>3888</v>
      </c>
      <c r="N655" s="74">
        <v>0</v>
      </c>
      <c r="O655" s="74">
        <v>1</v>
      </c>
      <c r="Q655" s="92" t="s">
        <v>6271</v>
      </c>
      <c r="R655" s="92">
        <v>0</v>
      </c>
      <c r="S655" s="92">
        <v>0</v>
      </c>
      <c r="U655" s="92" t="s">
        <v>1176</v>
      </c>
      <c r="V655" s="92">
        <v>0</v>
      </c>
      <c r="W655" s="92">
        <v>1</v>
      </c>
    </row>
    <row r="656" spans="1:23">
      <c r="A656" s="24" t="s">
        <v>6130</v>
      </c>
      <c r="B656" s="25">
        <v>10</v>
      </c>
      <c r="C656" s="25">
        <v>0</v>
      </c>
      <c r="D656" s="25"/>
      <c r="E656" s="25" t="s">
        <v>3752</v>
      </c>
      <c r="F656" s="25">
        <v>10</v>
      </c>
      <c r="G656" s="25">
        <v>0</v>
      </c>
      <c r="H656" s="25"/>
      <c r="I656" s="95" t="s">
        <v>902</v>
      </c>
      <c r="J656" s="95">
        <v>0</v>
      </c>
      <c r="K656" s="95">
        <v>0</v>
      </c>
      <c r="M656" s="74" t="s">
        <v>3353</v>
      </c>
      <c r="N656" s="74">
        <v>0</v>
      </c>
      <c r="O656" s="74">
        <v>1</v>
      </c>
      <c r="Q656" s="92" t="s">
        <v>1914</v>
      </c>
      <c r="R656" s="92">
        <v>0</v>
      </c>
      <c r="S656" s="92">
        <v>0</v>
      </c>
      <c r="U656" s="92" t="s">
        <v>1858</v>
      </c>
      <c r="V656" s="92">
        <v>0</v>
      </c>
      <c r="W656" s="92">
        <v>0</v>
      </c>
    </row>
    <row r="657" spans="1:23">
      <c r="A657" s="24" t="s">
        <v>6141</v>
      </c>
      <c r="B657" s="25">
        <v>30</v>
      </c>
      <c r="C657" s="25">
        <v>0</v>
      </c>
      <c r="D657" s="25"/>
      <c r="E657" s="25" t="s">
        <v>3720</v>
      </c>
      <c r="F657" s="25">
        <v>10</v>
      </c>
      <c r="G657" s="25">
        <v>0</v>
      </c>
      <c r="H657" s="25"/>
      <c r="I657" s="95" t="s">
        <v>1946</v>
      </c>
      <c r="J657" s="95">
        <v>0</v>
      </c>
      <c r="K657" s="95">
        <v>0</v>
      </c>
      <c r="M657" s="74" t="s">
        <v>5284</v>
      </c>
      <c r="N657" s="74">
        <v>0</v>
      </c>
      <c r="O657" s="74">
        <v>1</v>
      </c>
      <c r="Q657" s="92" t="s">
        <v>1868</v>
      </c>
      <c r="R657" s="92">
        <v>0</v>
      </c>
      <c r="S657" s="92">
        <v>0</v>
      </c>
      <c r="U657" s="92" t="s">
        <v>1900</v>
      </c>
      <c r="V657" s="92">
        <v>0</v>
      </c>
      <c r="W657" s="92">
        <v>0</v>
      </c>
    </row>
    <row r="658" spans="1:23">
      <c r="A658" s="24" t="s">
        <v>6147</v>
      </c>
      <c r="B658" s="25">
        <v>20</v>
      </c>
      <c r="C658" s="25">
        <v>0</v>
      </c>
      <c r="D658" s="25"/>
      <c r="E658" s="25" t="s">
        <v>3745</v>
      </c>
      <c r="F658" s="25">
        <v>10</v>
      </c>
      <c r="G658" s="25">
        <v>0</v>
      </c>
      <c r="H658" s="25"/>
      <c r="I658" s="95" t="s">
        <v>5754</v>
      </c>
      <c r="J658" s="95">
        <v>0</v>
      </c>
      <c r="K658" s="95">
        <v>0</v>
      </c>
      <c r="M658" s="74" t="s">
        <v>879</v>
      </c>
      <c r="N658" s="74">
        <v>0</v>
      </c>
      <c r="O658" s="74">
        <v>0</v>
      </c>
      <c r="Q658" s="92" t="s">
        <v>1840</v>
      </c>
      <c r="R658" s="92">
        <v>0</v>
      </c>
      <c r="S658" s="92">
        <v>0</v>
      </c>
      <c r="U658" s="92" t="s">
        <v>118</v>
      </c>
      <c r="V658" s="92">
        <v>0</v>
      </c>
      <c r="W658" s="92">
        <v>2</v>
      </c>
    </row>
    <row r="659" spans="1:23">
      <c r="A659" s="24" t="s">
        <v>6154</v>
      </c>
      <c r="B659" s="25">
        <v>10</v>
      </c>
      <c r="C659" s="25">
        <v>0</v>
      </c>
      <c r="D659" s="25"/>
      <c r="E659" s="25" t="s">
        <v>405</v>
      </c>
      <c r="F659" s="25">
        <v>10</v>
      </c>
      <c r="G659" s="25">
        <v>0</v>
      </c>
      <c r="H659" s="25"/>
      <c r="I659" s="95" t="s">
        <v>2852</v>
      </c>
      <c r="J659" s="95">
        <v>0</v>
      </c>
      <c r="K659" s="95">
        <v>1</v>
      </c>
      <c r="M659" s="74" t="s">
        <v>874</v>
      </c>
      <c r="N659" s="74">
        <v>0</v>
      </c>
      <c r="O659" s="74">
        <v>0</v>
      </c>
      <c r="Q659" s="92" t="s">
        <v>1176</v>
      </c>
      <c r="R659" s="92">
        <v>0</v>
      </c>
      <c r="S659" s="92">
        <v>1</v>
      </c>
      <c r="U659" s="92" t="s">
        <v>3416</v>
      </c>
      <c r="V659" s="92">
        <v>0</v>
      </c>
      <c r="W659" s="92">
        <v>1</v>
      </c>
    </row>
    <row r="660" spans="1:23">
      <c r="A660" s="24" t="s">
        <v>6162</v>
      </c>
      <c r="B660" s="25">
        <v>20</v>
      </c>
      <c r="C660" s="25">
        <v>0</v>
      </c>
      <c r="D660" s="25"/>
      <c r="E660" s="25" t="s">
        <v>358</v>
      </c>
      <c r="F660" s="25">
        <v>20</v>
      </c>
      <c r="G660" s="25">
        <v>0</v>
      </c>
      <c r="H660" s="25"/>
      <c r="I660" s="95" t="s">
        <v>3888</v>
      </c>
      <c r="J660" s="95">
        <v>0</v>
      </c>
      <c r="K660" s="95">
        <v>1</v>
      </c>
      <c r="M660" s="74" t="s">
        <v>2019</v>
      </c>
      <c r="N660" s="74">
        <v>0</v>
      </c>
      <c r="O660" s="74">
        <v>2</v>
      </c>
      <c r="Q660" s="92" t="s">
        <v>1858</v>
      </c>
      <c r="R660" s="92">
        <v>0</v>
      </c>
      <c r="S660" s="92">
        <v>0</v>
      </c>
      <c r="U660" s="92" t="s">
        <v>1645</v>
      </c>
      <c r="V660" s="92">
        <v>0</v>
      </c>
      <c r="W660" s="92">
        <v>1</v>
      </c>
    </row>
    <row r="661" spans="1:23">
      <c r="A661" s="24" t="s">
        <v>6168</v>
      </c>
      <c r="B661" s="25">
        <v>20</v>
      </c>
      <c r="C661" s="25">
        <v>0</v>
      </c>
      <c r="D661" s="25"/>
      <c r="E661" s="25" t="s">
        <v>398</v>
      </c>
      <c r="F661" s="25">
        <v>10</v>
      </c>
      <c r="G661" s="25">
        <v>0</v>
      </c>
      <c r="H661" s="25"/>
      <c r="I661" s="95" t="s">
        <v>3353</v>
      </c>
      <c r="J661" s="95">
        <v>0</v>
      </c>
      <c r="K661" s="95">
        <v>1</v>
      </c>
      <c r="M661" s="74" t="s">
        <v>1895</v>
      </c>
      <c r="N661" s="74">
        <v>0</v>
      </c>
      <c r="O661" s="74">
        <v>0</v>
      </c>
      <c r="Q661" s="92" t="s">
        <v>1900</v>
      </c>
      <c r="R661" s="92">
        <v>0</v>
      </c>
      <c r="S661" s="92">
        <v>0</v>
      </c>
      <c r="U661" s="92" t="s">
        <v>94</v>
      </c>
      <c r="V661" s="92">
        <v>0</v>
      </c>
      <c r="W661" s="92">
        <v>1</v>
      </c>
    </row>
    <row r="662" spans="1:23">
      <c r="A662" s="24" t="s">
        <v>6173</v>
      </c>
      <c r="B662" s="25">
        <v>10</v>
      </c>
      <c r="C662" s="25">
        <v>0</v>
      </c>
      <c r="D662" s="25"/>
      <c r="E662" s="25" t="s">
        <v>5606</v>
      </c>
      <c r="F662" s="25">
        <v>10</v>
      </c>
      <c r="G662" s="25">
        <v>0</v>
      </c>
      <c r="H662" s="25"/>
      <c r="I662" s="95" t="s">
        <v>5284</v>
      </c>
      <c r="J662" s="95">
        <v>0</v>
      </c>
      <c r="K662" s="95">
        <v>1</v>
      </c>
      <c r="M662" s="74" t="s">
        <v>5115</v>
      </c>
      <c r="N662" s="74">
        <v>0</v>
      </c>
      <c r="O662" s="74">
        <v>0</v>
      </c>
      <c r="Q662" s="92" t="s">
        <v>118</v>
      </c>
      <c r="R662" s="92">
        <v>0</v>
      </c>
      <c r="S662" s="92">
        <v>2</v>
      </c>
      <c r="U662" s="92" t="s">
        <v>2004</v>
      </c>
      <c r="V662" s="92">
        <v>0</v>
      </c>
      <c r="W662" s="92">
        <v>1</v>
      </c>
    </row>
    <row r="663" spans="1:23">
      <c r="A663" s="24" t="s">
        <v>6180</v>
      </c>
      <c r="B663" s="25">
        <v>20</v>
      </c>
      <c r="C663" s="25">
        <v>0</v>
      </c>
      <c r="D663" s="25"/>
      <c r="E663" s="25" t="s">
        <v>6974</v>
      </c>
      <c r="F663" s="25">
        <v>10</v>
      </c>
      <c r="G663" s="25">
        <v>0</v>
      </c>
      <c r="H663" s="25"/>
      <c r="I663" s="95" t="s">
        <v>879</v>
      </c>
      <c r="J663" s="95">
        <v>0</v>
      </c>
      <c r="K663" s="95">
        <v>0</v>
      </c>
      <c r="M663" s="74" t="s">
        <v>6279</v>
      </c>
      <c r="N663" s="74">
        <v>0</v>
      </c>
      <c r="O663" s="74">
        <v>1</v>
      </c>
      <c r="Q663" s="92" t="s">
        <v>3416</v>
      </c>
      <c r="R663" s="92">
        <v>0</v>
      </c>
      <c r="S663" s="92">
        <v>1</v>
      </c>
      <c r="U663" s="92" t="s">
        <v>5417</v>
      </c>
      <c r="V663" s="92">
        <v>0</v>
      </c>
      <c r="W663" s="92">
        <v>1</v>
      </c>
    </row>
    <row r="664" spans="1:23">
      <c r="A664" s="24" t="s">
        <v>6187</v>
      </c>
      <c r="B664" s="25">
        <v>10</v>
      </c>
      <c r="C664" s="25">
        <v>0</v>
      </c>
      <c r="D664" s="25"/>
      <c r="E664" s="25" t="s">
        <v>1240</v>
      </c>
      <c r="F664" s="25">
        <v>10</v>
      </c>
      <c r="G664" s="25">
        <v>0</v>
      </c>
      <c r="H664" s="25"/>
      <c r="I664" s="95" t="s">
        <v>874</v>
      </c>
      <c r="J664" s="95">
        <v>0</v>
      </c>
      <c r="K664" s="95">
        <v>0</v>
      </c>
      <c r="M664" s="74" t="s">
        <v>2091</v>
      </c>
      <c r="N664" s="74">
        <v>0</v>
      </c>
      <c r="O664" s="74">
        <v>1</v>
      </c>
      <c r="Q664" s="92" t="s">
        <v>1645</v>
      </c>
      <c r="R664" s="92">
        <v>0</v>
      </c>
      <c r="S664" s="92">
        <v>1</v>
      </c>
      <c r="U664" s="92" t="s">
        <v>2120</v>
      </c>
      <c r="V664" s="92">
        <v>0</v>
      </c>
      <c r="W664" s="92">
        <v>1</v>
      </c>
    </row>
    <row r="665" spans="1:23">
      <c r="A665" s="24" t="s">
        <v>6195</v>
      </c>
      <c r="B665" s="25">
        <v>20</v>
      </c>
      <c r="C665" s="25">
        <v>0</v>
      </c>
      <c r="D665" s="25"/>
      <c r="E665" s="25" t="s">
        <v>6297</v>
      </c>
      <c r="F665" s="25">
        <v>10</v>
      </c>
      <c r="G665" s="25">
        <v>0</v>
      </c>
      <c r="H665" s="25"/>
      <c r="I665" s="95" t="s">
        <v>2019</v>
      </c>
      <c r="J665" s="95">
        <v>0</v>
      </c>
      <c r="K665" s="95">
        <v>2</v>
      </c>
      <c r="M665" s="74" t="s">
        <v>6922</v>
      </c>
      <c r="N665" s="74">
        <v>0</v>
      </c>
      <c r="O665" s="74">
        <v>1</v>
      </c>
      <c r="Q665" s="92" t="s">
        <v>94</v>
      </c>
      <c r="R665" s="92">
        <v>0</v>
      </c>
      <c r="S665" s="92">
        <v>1</v>
      </c>
      <c r="U665" s="92" t="s">
        <v>5181</v>
      </c>
      <c r="V665" s="92">
        <v>0</v>
      </c>
      <c r="W665" s="92">
        <v>0</v>
      </c>
    </row>
    <row r="666" spans="1:23">
      <c r="A666" s="24" t="s">
        <v>6214</v>
      </c>
      <c r="B666" s="25">
        <v>0</v>
      </c>
      <c r="C666" s="25">
        <v>1</v>
      </c>
      <c r="D666" s="25"/>
      <c r="E666" s="25" t="s">
        <v>650</v>
      </c>
      <c r="F666" s="25">
        <v>10</v>
      </c>
      <c r="G666" s="25">
        <v>0</v>
      </c>
      <c r="H666" s="25"/>
      <c r="I666" s="95" t="s">
        <v>1895</v>
      </c>
      <c r="J666" s="95">
        <v>0</v>
      </c>
      <c r="K666" s="95">
        <v>0</v>
      </c>
      <c r="M666" s="74" t="s">
        <v>2011</v>
      </c>
      <c r="N666" s="74">
        <v>0</v>
      </c>
      <c r="O666" s="74">
        <v>1</v>
      </c>
      <c r="Q666" s="92" t="s">
        <v>2004</v>
      </c>
      <c r="R666" s="92">
        <v>0</v>
      </c>
      <c r="S666" s="92">
        <v>1</v>
      </c>
      <c r="U666" s="92" t="s">
        <v>3496</v>
      </c>
      <c r="V666" s="92">
        <v>0</v>
      </c>
      <c r="W666" s="92">
        <v>1</v>
      </c>
    </row>
    <row r="667" spans="1:23">
      <c r="A667" s="24" t="s">
        <v>6224</v>
      </c>
      <c r="B667" s="25">
        <v>0</v>
      </c>
      <c r="C667" s="25">
        <v>1</v>
      </c>
      <c r="D667" s="25"/>
      <c r="E667" s="25" t="s">
        <v>3759</v>
      </c>
      <c r="F667" s="25">
        <v>10</v>
      </c>
      <c r="G667" s="25">
        <v>0</v>
      </c>
      <c r="H667" s="25"/>
      <c r="I667" s="95" t="s">
        <v>5115</v>
      </c>
      <c r="J667" s="95">
        <v>0</v>
      </c>
      <c r="K667" s="95">
        <v>0</v>
      </c>
      <c r="M667" s="74" t="s">
        <v>7161</v>
      </c>
      <c r="N667" s="74">
        <v>0</v>
      </c>
      <c r="O667" s="74">
        <v>0</v>
      </c>
      <c r="Q667" s="92" t="s">
        <v>5417</v>
      </c>
      <c r="R667" s="92">
        <v>0</v>
      </c>
      <c r="S667" s="92">
        <v>1</v>
      </c>
      <c r="U667" s="92" t="s">
        <v>6214</v>
      </c>
      <c r="V667" s="92">
        <v>0</v>
      </c>
      <c r="W667" s="92">
        <v>1</v>
      </c>
    </row>
    <row r="668" spans="1:23">
      <c r="A668" s="24" t="s">
        <v>6231</v>
      </c>
      <c r="B668" s="25">
        <v>0</v>
      </c>
      <c r="C668" s="25">
        <v>1</v>
      </c>
      <c r="D668" s="25"/>
      <c r="E668" s="25" t="s">
        <v>645</v>
      </c>
      <c r="F668" s="25">
        <v>10</v>
      </c>
      <c r="G668" s="25">
        <v>0</v>
      </c>
      <c r="H668" s="25"/>
      <c r="I668" s="95" t="s">
        <v>6279</v>
      </c>
      <c r="J668" s="95">
        <v>0</v>
      </c>
      <c r="K668" s="95">
        <v>1</v>
      </c>
      <c r="M668" s="74" t="s">
        <v>2661</v>
      </c>
      <c r="N668" s="74">
        <v>0</v>
      </c>
      <c r="O668" s="74">
        <v>0</v>
      </c>
      <c r="Q668" s="92" t="s">
        <v>2120</v>
      </c>
      <c r="R668" s="92">
        <v>0</v>
      </c>
      <c r="S668" s="92">
        <v>1</v>
      </c>
      <c r="U668" s="92" t="s">
        <v>3279</v>
      </c>
      <c r="V668" s="92">
        <v>0</v>
      </c>
      <c r="W668" s="92">
        <v>0</v>
      </c>
    </row>
    <row r="669" spans="1:23">
      <c r="A669" s="24" t="s">
        <v>6246</v>
      </c>
      <c r="B669" s="25">
        <v>10</v>
      </c>
      <c r="C669" s="25">
        <v>0</v>
      </c>
      <c r="D669" s="25"/>
      <c r="E669" s="25" t="s">
        <v>3729</v>
      </c>
      <c r="F669" s="25">
        <v>10</v>
      </c>
      <c r="G669" s="25">
        <v>0</v>
      </c>
      <c r="H669" s="25"/>
      <c r="I669" s="95" t="s">
        <v>2091</v>
      </c>
      <c r="J669" s="95">
        <v>0</v>
      </c>
      <c r="K669" s="95">
        <v>1</v>
      </c>
      <c r="M669" s="74" t="s">
        <v>86</v>
      </c>
      <c r="N669" s="74">
        <v>0</v>
      </c>
      <c r="O669" s="74">
        <v>0</v>
      </c>
      <c r="Q669" s="92" t="s">
        <v>5181</v>
      </c>
      <c r="R669" s="92">
        <v>0</v>
      </c>
      <c r="S669" s="92">
        <v>0</v>
      </c>
      <c r="U669" s="92" t="s">
        <v>3274</v>
      </c>
      <c r="V669" s="92">
        <v>0</v>
      </c>
      <c r="W669" s="92">
        <v>1</v>
      </c>
    </row>
    <row r="670" spans="1:23">
      <c r="A670" s="24" t="s">
        <v>6256</v>
      </c>
      <c r="B670" s="25">
        <v>20</v>
      </c>
      <c r="C670" s="25">
        <v>0</v>
      </c>
      <c r="D670" s="25"/>
      <c r="E670" s="25" t="s">
        <v>864</v>
      </c>
      <c r="F670" s="25">
        <v>30</v>
      </c>
      <c r="G670" s="25">
        <v>0</v>
      </c>
      <c r="H670" s="25"/>
      <c r="I670" s="95" t="s">
        <v>6922</v>
      </c>
      <c r="J670" s="95">
        <v>0</v>
      </c>
      <c r="K670" s="95">
        <v>1</v>
      </c>
      <c r="M670" s="74" t="s">
        <v>7169</v>
      </c>
      <c r="N670" s="74">
        <v>0</v>
      </c>
      <c r="O670" s="74">
        <v>0</v>
      </c>
      <c r="Q670" s="92" t="s">
        <v>3496</v>
      </c>
      <c r="R670" s="92">
        <v>0</v>
      </c>
      <c r="S670" s="92">
        <v>1</v>
      </c>
      <c r="U670" s="92" t="s">
        <v>5145</v>
      </c>
      <c r="V670" s="92">
        <v>0</v>
      </c>
      <c r="W670" s="92">
        <v>0</v>
      </c>
    </row>
    <row r="671" spans="1:23">
      <c r="A671" s="24" t="s">
        <v>6271</v>
      </c>
      <c r="B671" s="25">
        <v>0</v>
      </c>
      <c r="C671" s="25">
        <v>0</v>
      </c>
      <c r="D671" s="25"/>
      <c r="E671" s="25" t="s">
        <v>1960</v>
      </c>
      <c r="F671" s="25">
        <v>0</v>
      </c>
      <c r="G671" s="25">
        <v>0</v>
      </c>
      <c r="H671" s="25"/>
      <c r="I671" s="95" t="s">
        <v>2011</v>
      </c>
      <c r="J671" s="95">
        <v>0</v>
      </c>
      <c r="K671" s="95">
        <v>1</v>
      </c>
      <c r="M671" s="74" t="s">
        <v>6441</v>
      </c>
      <c r="N671" s="74">
        <v>0</v>
      </c>
      <c r="O671" s="74">
        <v>1</v>
      </c>
      <c r="Q671" s="92" t="s">
        <v>6214</v>
      </c>
      <c r="R671" s="92">
        <v>0</v>
      </c>
      <c r="S671" s="92">
        <v>1</v>
      </c>
      <c r="U671" s="92" t="s">
        <v>5186</v>
      </c>
      <c r="V671" s="92">
        <v>0</v>
      </c>
      <c r="W671" s="92">
        <v>0</v>
      </c>
    </row>
    <row r="672" spans="1:23">
      <c r="A672" s="24" t="s">
        <v>6279</v>
      </c>
      <c r="B672" s="25">
        <v>0</v>
      </c>
      <c r="C672" s="25">
        <v>1</v>
      </c>
      <c r="D672" s="25"/>
      <c r="E672" s="25" t="s">
        <v>515</v>
      </c>
      <c r="F672" s="25">
        <v>20</v>
      </c>
      <c r="G672" s="25">
        <v>0</v>
      </c>
      <c r="H672" s="25"/>
      <c r="I672" s="95" t="s">
        <v>7373</v>
      </c>
      <c r="J672" s="95">
        <v>0</v>
      </c>
      <c r="K672" s="95">
        <v>0</v>
      </c>
      <c r="M672" s="74" t="s">
        <v>5425</v>
      </c>
      <c r="N672" s="74">
        <v>0</v>
      </c>
      <c r="O672" s="74">
        <v>1</v>
      </c>
      <c r="Q672" s="92" t="s">
        <v>3279</v>
      </c>
      <c r="R672" s="92">
        <v>0</v>
      </c>
      <c r="S672" s="92">
        <v>0</v>
      </c>
      <c r="U672" s="92" t="s">
        <v>2050</v>
      </c>
      <c r="V672" s="92">
        <v>0</v>
      </c>
      <c r="W672" s="92">
        <v>2</v>
      </c>
    </row>
    <row r="673" spans="1:23">
      <c r="A673" s="24" t="s">
        <v>6287</v>
      </c>
      <c r="B673" s="25">
        <v>0</v>
      </c>
      <c r="C673" s="25">
        <v>1</v>
      </c>
      <c r="D673" s="25"/>
      <c r="E673" s="25" t="s">
        <v>2151</v>
      </c>
      <c r="F673" s="25">
        <v>30</v>
      </c>
      <c r="G673" s="25">
        <v>0</v>
      </c>
      <c r="H673" s="25"/>
      <c r="I673" s="95" t="s">
        <v>2661</v>
      </c>
      <c r="J673" s="95">
        <v>0</v>
      </c>
      <c r="K673" s="95">
        <v>0</v>
      </c>
      <c r="M673" s="74" t="s">
        <v>6478</v>
      </c>
      <c r="N673" s="74">
        <v>0</v>
      </c>
      <c r="O673" s="74">
        <v>1</v>
      </c>
      <c r="Q673" s="92" t="s">
        <v>3274</v>
      </c>
      <c r="R673" s="92">
        <v>0</v>
      </c>
      <c r="S673" s="92">
        <v>1</v>
      </c>
      <c r="U673" s="92" t="s">
        <v>1951</v>
      </c>
      <c r="V673" s="92">
        <v>0</v>
      </c>
      <c r="W673" s="92">
        <v>0</v>
      </c>
    </row>
    <row r="674" spans="1:23">
      <c r="A674" s="24" t="s">
        <v>6297</v>
      </c>
      <c r="B674" s="25">
        <v>10</v>
      </c>
      <c r="C674" s="25">
        <v>0</v>
      </c>
      <c r="D674" s="25"/>
      <c r="E674" s="25" t="s">
        <v>2337</v>
      </c>
      <c r="F674" s="25">
        <v>20</v>
      </c>
      <c r="G674" s="25">
        <v>0</v>
      </c>
      <c r="H674" s="25"/>
      <c r="I674" s="95" t="s">
        <v>86</v>
      </c>
      <c r="J674" s="95">
        <v>0</v>
      </c>
      <c r="K674" s="95">
        <v>0</v>
      </c>
      <c r="M674" s="74" t="s">
        <v>1578</v>
      </c>
      <c r="N674" s="74">
        <v>0</v>
      </c>
      <c r="O674" s="74">
        <v>1</v>
      </c>
      <c r="Q674" s="92" t="s">
        <v>5145</v>
      </c>
      <c r="R674" s="92">
        <v>0</v>
      </c>
      <c r="S674" s="92">
        <v>0</v>
      </c>
      <c r="U674" s="92" t="s">
        <v>5140</v>
      </c>
      <c r="V674" s="92">
        <v>0</v>
      </c>
      <c r="W674" s="92">
        <v>0</v>
      </c>
    </row>
    <row r="675" spans="1:23">
      <c r="A675" s="24" t="s">
        <v>6303</v>
      </c>
      <c r="B675" s="25">
        <v>10</v>
      </c>
      <c r="C675" s="25">
        <v>0</v>
      </c>
      <c r="D675" s="25"/>
      <c r="E675" s="25" t="s">
        <v>1388</v>
      </c>
      <c r="F675" s="25">
        <v>50</v>
      </c>
      <c r="G675" s="25">
        <v>0</v>
      </c>
      <c r="H675" s="25"/>
      <c r="I675" s="95" t="s">
        <v>7374</v>
      </c>
      <c r="J675" s="95">
        <v>0</v>
      </c>
      <c r="K675" s="95">
        <v>0</v>
      </c>
      <c r="M675" s="74" t="s">
        <v>5121</v>
      </c>
      <c r="N675" s="74">
        <v>0</v>
      </c>
      <c r="O675" s="74">
        <v>0</v>
      </c>
      <c r="Q675" s="92" t="s">
        <v>5186</v>
      </c>
      <c r="R675" s="92">
        <v>0</v>
      </c>
      <c r="S675" s="92">
        <v>0</v>
      </c>
      <c r="U675" s="92" t="s">
        <v>3433</v>
      </c>
      <c r="V675" s="92">
        <v>0</v>
      </c>
      <c r="W675" s="92">
        <v>1</v>
      </c>
    </row>
    <row r="676" spans="1:23">
      <c r="A676" s="24" t="s">
        <v>6317</v>
      </c>
      <c r="B676" s="25">
        <v>10</v>
      </c>
      <c r="C676" s="25">
        <v>0</v>
      </c>
      <c r="D676" s="25"/>
      <c r="E676" s="25" t="s">
        <v>2380</v>
      </c>
      <c r="F676" s="25">
        <v>10</v>
      </c>
      <c r="G676" s="25">
        <v>0</v>
      </c>
      <c r="H676" s="25"/>
      <c r="I676" s="95" t="s">
        <v>6441</v>
      </c>
      <c r="J676" s="95">
        <v>0</v>
      </c>
      <c r="K676" s="95">
        <v>1</v>
      </c>
      <c r="M676" s="74" t="s">
        <v>3441</v>
      </c>
      <c r="N676" s="74">
        <v>0</v>
      </c>
      <c r="O676" s="74">
        <v>1</v>
      </c>
      <c r="Q676" s="92" t="s">
        <v>2050</v>
      </c>
      <c r="R676" s="92">
        <v>0</v>
      </c>
      <c r="S676" s="92">
        <v>2</v>
      </c>
      <c r="U676" s="92" t="s">
        <v>1632</v>
      </c>
      <c r="V676" s="92">
        <v>0</v>
      </c>
      <c r="W676" s="92">
        <v>1</v>
      </c>
    </row>
    <row r="677" spans="1:23">
      <c r="A677" s="24" t="s">
        <v>6331</v>
      </c>
      <c r="B677" s="25">
        <v>10</v>
      </c>
      <c r="C677" s="25">
        <v>0</v>
      </c>
      <c r="D677" s="25"/>
      <c r="E677" s="25" t="s">
        <v>126</v>
      </c>
      <c r="F677" s="25">
        <v>30</v>
      </c>
      <c r="G677" s="25">
        <v>0</v>
      </c>
      <c r="H677" s="25"/>
      <c r="I677" s="95" t="s">
        <v>5425</v>
      </c>
      <c r="J677" s="95">
        <v>0</v>
      </c>
      <c r="K677" s="95">
        <v>1</v>
      </c>
      <c r="M677" s="74" t="s">
        <v>5436</v>
      </c>
      <c r="N677" s="74">
        <v>0</v>
      </c>
      <c r="O677" s="74">
        <v>1</v>
      </c>
      <c r="Q677" s="92" t="s">
        <v>1951</v>
      </c>
      <c r="R677" s="92">
        <v>0</v>
      </c>
      <c r="S677" s="92">
        <v>0</v>
      </c>
      <c r="U677" s="92" t="s">
        <v>1846</v>
      </c>
      <c r="V677" s="92">
        <v>0</v>
      </c>
      <c r="W677" s="92">
        <v>0</v>
      </c>
    </row>
    <row r="678" spans="1:23">
      <c r="A678" s="24" t="s">
        <v>6338</v>
      </c>
      <c r="B678" s="25">
        <v>10</v>
      </c>
      <c r="C678" s="25">
        <v>0</v>
      </c>
      <c r="D678" s="25"/>
      <c r="E678" s="25" t="s">
        <v>2352</v>
      </c>
      <c r="F678" s="25">
        <v>20</v>
      </c>
      <c r="G678" s="25">
        <v>0</v>
      </c>
      <c r="H678" s="25"/>
      <c r="I678" s="95" t="s">
        <v>6478</v>
      </c>
      <c r="J678" s="95">
        <v>0</v>
      </c>
      <c r="K678" s="95">
        <v>1</v>
      </c>
      <c r="M678" s="74" t="s">
        <v>7109</v>
      </c>
      <c r="N678" s="74">
        <v>0</v>
      </c>
      <c r="O678" s="74">
        <v>1</v>
      </c>
      <c r="Q678" s="92" t="s">
        <v>5140</v>
      </c>
      <c r="R678" s="92">
        <v>0</v>
      </c>
      <c r="S678" s="92">
        <v>0</v>
      </c>
      <c r="U678" s="92" t="s">
        <v>5163</v>
      </c>
      <c r="V678" s="92">
        <v>0</v>
      </c>
      <c r="W678" s="92">
        <v>0</v>
      </c>
    </row>
    <row r="679" spans="1:23">
      <c r="A679" s="24" t="s">
        <v>6347</v>
      </c>
      <c r="B679" s="25">
        <v>20</v>
      </c>
      <c r="C679" s="25">
        <v>0</v>
      </c>
      <c r="D679" s="25"/>
      <c r="E679" s="25" t="s">
        <v>3737</v>
      </c>
      <c r="F679" s="25">
        <v>10</v>
      </c>
      <c r="G679" s="25">
        <v>0</v>
      </c>
      <c r="H679" s="25"/>
      <c r="I679" s="95" t="s">
        <v>1578</v>
      </c>
      <c r="J679" s="95">
        <v>0</v>
      </c>
      <c r="K679" s="95">
        <v>1</v>
      </c>
      <c r="M679" s="74" t="s">
        <v>322</v>
      </c>
      <c r="N679" s="74">
        <v>0</v>
      </c>
      <c r="O679" s="74">
        <v>1</v>
      </c>
      <c r="Q679" s="92" t="s">
        <v>3433</v>
      </c>
      <c r="R679" s="92">
        <v>0</v>
      </c>
      <c r="S679" s="92">
        <v>1</v>
      </c>
      <c r="U679" s="92" t="s">
        <v>4164</v>
      </c>
      <c r="V679" s="92">
        <v>0</v>
      </c>
      <c r="W679" s="92">
        <v>0</v>
      </c>
    </row>
    <row r="680" spans="1:23">
      <c r="A680" s="24" t="s">
        <v>6354</v>
      </c>
      <c r="B680" s="25">
        <v>20</v>
      </c>
      <c r="C680" s="25">
        <v>0</v>
      </c>
      <c r="D680" s="25"/>
      <c r="E680" s="25" t="s">
        <v>1217</v>
      </c>
      <c r="F680" s="25">
        <v>10</v>
      </c>
      <c r="G680" s="25">
        <v>0</v>
      </c>
      <c r="H680" s="25"/>
      <c r="I680" s="95" t="s">
        <v>5121</v>
      </c>
      <c r="J680" s="95">
        <v>0</v>
      </c>
      <c r="K680" s="95">
        <v>0</v>
      </c>
      <c r="M680" s="74" t="s">
        <v>6271</v>
      </c>
      <c r="N680" s="74">
        <v>0</v>
      </c>
      <c r="O680" s="74">
        <v>0</v>
      </c>
      <c r="Q680" s="92" t="s">
        <v>1632</v>
      </c>
      <c r="R680" s="92">
        <v>0</v>
      </c>
      <c r="S680" s="92">
        <v>1</v>
      </c>
      <c r="U680" s="92" t="s">
        <v>3537</v>
      </c>
      <c r="V680" s="92">
        <v>0</v>
      </c>
      <c r="W680" s="92">
        <v>1</v>
      </c>
    </row>
    <row r="681" spans="1:23">
      <c r="A681" s="24" t="s">
        <v>6368</v>
      </c>
      <c r="B681" s="25">
        <v>10</v>
      </c>
      <c r="C681" s="25">
        <v>0</v>
      </c>
      <c r="D681" s="25"/>
      <c r="E681" s="25" t="s">
        <v>79</v>
      </c>
      <c r="F681" s="25">
        <v>20</v>
      </c>
      <c r="G681" s="25">
        <v>0</v>
      </c>
      <c r="H681" s="25"/>
      <c r="I681" s="95" t="s">
        <v>3441</v>
      </c>
      <c r="J681" s="95">
        <v>0</v>
      </c>
      <c r="K681" s="95">
        <v>1</v>
      </c>
      <c r="M681" s="74" t="s">
        <v>1914</v>
      </c>
      <c r="N681" s="74">
        <v>0</v>
      </c>
      <c r="O681" s="74">
        <v>0</v>
      </c>
      <c r="Q681" s="92" t="s">
        <v>1846</v>
      </c>
      <c r="R681" s="92">
        <v>0</v>
      </c>
      <c r="S681" s="92">
        <v>0</v>
      </c>
      <c r="U681" s="92" t="s">
        <v>1250</v>
      </c>
      <c r="V681" s="92">
        <v>0</v>
      </c>
      <c r="W681" s="92">
        <v>1</v>
      </c>
    </row>
    <row r="682" spans="1:23">
      <c r="A682" s="24" t="s">
        <v>6377</v>
      </c>
      <c r="B682" s="25">
        <v>10</v>
      </c>
      <c r="C682" s="25">
        <v>0</v>
      </c>
      <c r="D682" s="25"/>
      <c r="E682" s="25" t="s">
        <v>7054</v>
      </c>
      <c r="F682" s="25">
        <v>0</v>
      </c>
      <c r="G682" s="25">
        <v>0</v>
      </c>
      <c r="H682" s="25"/>
      <c r="I682" s="95" t="s">
        <v>5436</v>
      </c>
      <c r="J682" s="95">
        <v>0</v>
      </c>
      <c r="K682" s="95">
        <v>1</v>
      </c>
      <c r="M682" s="74" t="s">
        <v>1868</v>
      </c>
      <c r="N682" s="74">
        <v>0</v>
      </c>
      <c r="O682" s="74">
        <v>0</v>
      </c>
      <c r="Q682" s="92" t="s">
        <v>5163</v>
      </c>
      <c r="R682" s="92">
        <v>0</v>
      </c>
      <c r="S682" s="92">
        <v>0</v>
      </c>
      <c r="U682" s="92" t="s">
        <v>2056</v>
      </c>
      <c r="V682" s="92">
        <v>0</v>
      </c>
      <c r="W682" s="92">
        <v>1</v>
      </c>
    </row>
    <row r="683" spans="1:23">
      <c r="A683" s="24" t="s">
        <v>6393</v>
      </c>
      <c r="B683" s="25">
        <v>10</v>
      </c>
      <c r="C683" s="25">
        <v>0</v>
      </c>
      <c r="D683" s="25"/>
      <c r="E683" s="25" t="s">
        <v>2927</v>
      </c>
      <c r="F683" s="25">
        <v>10</v>
      </c>
      <c r="G683" s="25">
        <v>0</v>
      </c>
      <c r="H683" s="25"/>
      <c r="I683" s="95" t="s">
        <v>7507</v>
      </c>
      <c r="J683" s="95">
        <v>0</v>
      </c>
      <c r="K683" s="95">
        <v>1</v>
      </c>
      <c r="M683" s="74" t="s">
        <v>1840</v>
      </c>
      <c r="N683" s="74">
        <v>0</v>
      </c>
      <c r="O683" s="74">
        <v>0</v>
      </c>
      <c r="Q683" s="92" t="s">
        <v>4164</v>
      </c>
      <c r="R683" s="92">
        <v>0</v>
      </c>
      <c r="S683" s="92">
        <v>0</v>
      </c>
      <c r="U683" s="92" t="s">
        <v>5023</v>
      </c>
      <c r="V683" s="92">
        <v>0</v>
      </c>
      <c r="W683" s="92">
        <v>1</v>
      </c>
    </row>
    <row r="684" spans="1:23">
      <c r="A684" s="24" t="s">
        <v>6404</v>
      </c>
      <c r="B684" s="25">
        <v>10</v>
      </c>
      <c r="C684" s="25">
        <v>0</v>
      </c>
      <c r="D684" s="25"/>
      <c r="E684" s="25" t="s">
        <v>7049</v>
      </c>
      <c r="F684" s="25">
        <v>0</v>
      </c>
      <c r="G684" s="25">
        <v>0</v>
      </c>
      <c r="H684" s="25"/>
      <c r="I684" s="95" t="s">
        <v>322</v>
      </c>
      <c r="J684" s="95">
        <v>0</v>
      </c>
      <c r="K684" s="95">
        <v>1</v>
      </c>
      <c r="M684" s="74" t="s">
        <v>1176</v>
      </c>
      <c r="N684" s="74">
        <v>0</v>
      </c>
      <c r="O684" s="74">
        <v>1</v>
      </c>
      <c r="Q684" s="92" t="s">
        <v>3537</v>
      </c>
      <c r="R684" s="92">
        <v>0</v>
      </c>
      <c r="S684" s="92">
        <v>1</v>
      </c>
      <c r="U684" s="92" t="s">
        <v>3561</v>
      </c>
      <c r="V684" s="92">
        <v>0</v>
      </c>
      <c r="W684" s="92">
        <v>1</v>
      </c>
    </row>
    <row r="685" spans="1:23">
      <c r="A685" s="24" t="s">
        <v>6412</v>
      </c>
      <c r="B685" s="25">
        <v>10</v>
      </c>
      <c r="C685" s="25">
        <v>1</v>
      </c>
      <c r="D685" s="25"/>
      <c r="E685" s="25" t="s">
        <v>3254</v>
      </c>
      <c r="F685" s="25">
        <v>0</v>
      </c>
      <c r="G685" s="25">
        <v>0</v>
      </c>
      <c r="H685" s="25"/>
      <c r="I685" s="95" t="s">
        <v>6271</v>
      </c>
      <c r="J685" s="95">
        <v>0</v>
      </c>
      <c r="K685" s="95">
        <v>0</v>
      </c>
      <c r="M685" s="74" t="s">
        <v>1858</v>
      </c>
      <c r="N685" s="74">
        <v>0</v>
      </c>
      <c r="O685" s="74">
        <v>0</v>
      </c>
      <c r="Q685" s="92" t="s">
        <v>1250</v>
      </c>
      <c r="R685" s="92">
        <v>0</v>
      </c>
      <c r="S685" s="92">
        <v>1</v>
      </c>
      <c r="U685" s="92" t="s">
        <v>1960</v>
      </c>
      <c r="V685" s="92">
        <v>0</v>
      </c>
      <c r="W685" s="92">
        <v>0</v>
      </c>
    </row>
    <row r="686" spans="1:23">
      <c r="A686" s="24" t="s">
        <v>6419</v>
      </c>
      <c r="B686" s="25">
        <v>10</v>
      </c>
      <c r="C686" s="25">
        <v>0</v>
      </c>
      <c r="D686" s="25"/>
      <c r="E686" s="25" t="s">
        <v>2716</v>
      </c>
      <c r="F686" s="25">
        <v>20</v>
      </c>
      <c r="G686" s="25">
        <v>0</v>
      </c>
      <c r="H686" s="25"/>
      <c r="I686" s="95" t="s">
        <v>7508</v>
      </c>
      <c r="J686" s="95">
        <v>0</v>
      </c>
      <c r="K686" s="95">
        <v>0</v>
      </c>
      <c r="M686" s="74" t="s">
        <v>1900</v>
      </c>
      <c r="N686" s="74">
        <v>0</v>
      </c>
      <c r="O686" s="74">
        <v>0</v>
      </c>
      <c r="Q686" s="92" t="s">
        <v>2056</v>
      </c>
      <c r="R686" s="92">
        <v>0</v>
      </c>
      <c r="S686" s="92">
        <v>1</v>
      </c>
      <c r="U686" s="92" t="s">
        <v>3521</v>
      </c>
      <c r="V686" s="92">
        <v>0</v>
      </c>
      <c r="W686" s="92">
        <v>1</v>
      </c>
    </row>
    <row r="687" spans="1:23">
      <c r="A687" s="24" t="s">
        <v>6426</v>
      </c>
      <c r="B687" s="25">
        <v>10</v>
      </c>
      <c r="C687" s="25">
        <v>0</v>
      </c>
      <c r="D687" s="25"/>
      <c r="E687" s="25" t="s">
        <v>1506</v>
      </c>
      <c r="F687" s="25">
        <v>40</v>
      </c>
      <c r="G687" s="25">
        <v>0</v>
      </c>
      <c r="H687" s="25"/>
      <c r="I687" s="95" t="s">
        <v>7509</v>
      </c>
      <c r="J687" s="95">
        <v>0</v>
      </c>
      <c r="K687" s="95">
        <v>0</v>
      </c>
      <c r="M687" s="74" t="s">
        <v>118</v>
      </c>
      <c r="N687" s="74">
        <v>0</v>
      </c>
      <c r="O687" s="74">
        <v>2</v>
      </c>
      <c r="Q687" s="92" t="s">
        <v>5023</v>
      </c>
      <c r="R687" s="92">
        <v>0</v>
      </c>
      <c r="S687" s="92">
        <v>1</v>
      </c>
      <c r="U687" s="92" t="s">
        <v>3254</v>
      </c>
      <c r="V687" s="92">
        <v>0</v>
      </c>
      <c r="W687" s="92">
        <v>0</v>
      </c>
    </row>
    <row r="688" spans="1:23">
      <c r="A688" s="24" t="s">
        <v>6433</v>
      </c>
      <c r="B688" s="25">
        <v>-20</v>
      </c>
      <c r="C688" s="25">
        <v>0</v>
      </c>
      <c r="D688" s="25"/>
      <c r="E688" s="25" t="s">
        <v>7251</v>
      </c>
      <c r="F688" s="25">
        <v>10</v>
      </c>
      <c r="G688" s="25">
        <v>0</v>
      </c>
      <c r="H688" s="25"/>
      <c r="I688" s="95" t="s">
        <v>7510</v>
      </c>
      <c r="J688" s="95">
        <v>0</v>
      </c>
      <c r="K688" s="95">
        <v>0</v>
      </c>
      <c r="M688" s="74" t="s">
        <v>3416</v>
      </c>
      <c r="N688" s="74">
        <v>0</v>
      </c>
      <c r="O688" s="74">
        <v>1</v>
      </c>
      <c r="Q688" s="92" t="s">
        <v>3561</v>
      </c>
      <c r="R688" s="92">
        <v>0</v>
      </c>
      <c r="S688" s="92">
        <v>1</v>
      </c>
      <c r="U688" s="92" t="s">
        <v>5442</v>
      </c>
      <c r="V688" s="92">
        <v>0</v>
      </c>
      <c r="W688" s="92">
        <v>1</v>
      </c>
    </row>
    <row r="689" spans="1:23">
      <c r="A689" s="24" t="s">
        <v>6441</v>
      </c>
      <c r="B689" s="25">
        <v>0</v>
      </c>
      <c r="C689" s="25">
        <v>1</v>
      </c>
      <c r="D689" s="25"/>
      <c r="E689" s="25" t="s">
        <v>3243</v>
      </c>
      <c r="F689" s="25">
        <v>0</v>
      </c>
      <c r="G689" s="25">
        <v>0</v>
      </c>
      <c r="H689" s="25"/>
      <c r="I689" s="95" t="s">
        <v>7511</v>
      </c>
      <c r="J689" s="95">
        <v>0</v>
      </c>
      <c r="K689" s="95">
        <v>1</v>
      </c>
      <c r="M689" s="74" t="s">
        <v>1645</v>
      </c>
      <c r="N689" s="74">
        <v>0</v>
      </c>
      <c r="O689" s="74">
        <v>1</v>
      </c>
      <c r="Q689" s="92" t="s">
        <v>1960</v>
      </c>
      <c r="R689" s="92">
        <v>0</v>
      </c>
      <c r="S689" s="92">
        <v>0</v>
      </c>
      <c r="U689" s="92" t="s">
        <v>3243</v>
      </c>
      <c r="V689" s="92">
        <v>0</v>
      </c>
      <c r="W689" s="92">
        <v>0</v>
      </c>
    </row>
    <row r="690" spans="1:23">
      <c r="A690" s="24" t="s">
        <v>6450</v>
      </c>
      <c r="B690" s="25">
        <v>10</v>
      </c>
      <c r="C690" s="25">
        <v>0</v>
      </c>
      <c r="D690" s="25"/>
      <c r="E690" s="25" t="s">
        <v>2570</v>
      </c>
      <c r="F690" s="25">
        <v>40</v>
      </c>
      <c r="G690" s="25">
        <v>0</v>
      </c>
      <c r="H690" s="25"/>
      <c r="I690" s="95" t="s">
        <v>7512</v>
      </c>
      <c r="J690" s="95">
        <v>0</v>
      </c>
      <c r="K690" s="95">
        <v>0</v>
      </c>
      <c r="M690" s="74" t="s">
        <v>94</v>
      </c>
      <c r="N690" s="74">
        <v>0</v>
      </c>
      <c r="O690" s="74">
        <v>1</v>
      </c>
      <c r="Q690" s="92" t="s">
        <v>3521</v>
      </c>
      <c r="R690" s="92">
        <v>0</v>
      </c>
      <c r="S690" s="92">
        <v>1</v>
      </c>
      <c r="U690" s="92" t="s">
        <v>4211</v>
      </c>
      <c r="V690" s="92">
        <v>0</v>
      </c>
      <c r="W690" s="92">
        <v>0</v>
      </c>
    </row>
    <row r="691" spans="1:23">
      <c r="A691" s="24" t="s">
        <v>6456</v>
      </c>
      <c r="B691" s="25">
        <v>10</v>
      </c>
      <c r="C691" s="25">
        <v>0</v>
      </c>
      <c r="D691" s="25"/>
      <c r="E691" s="25" t="s">
        <v>2956</v>
      </c>
      <c r="F691" s="25">
        <v>20</v>
      </c>
      <c r="G691" s="25">
        <v>0</v>
      </c>
      <c r="H691" s="25"/>
      <c r="I691" s="95" t="s">
        <v>7513</v>
      </c>
      <c r="J691" s="95">
        <v>0</v>
      </c>
      <c r="K691" s="95">
        <v>0</v>
      </c>
      <c r="M691" s="74" t="s">
        <v>2004</v>
      </c>
      <c r="N691" s="74">
        <v>0</v>
      </c>
      <c r="O691" s="74">
        <v>1</v>
      </c>
      <c r="Q691" s="92" t="s">
        <v>3254</v>
      </c>
      <c r="R691" s="92">
        <v>0</v>
      </c>
      <c r="S691" s="92">
        <v>0</v>
      </c>
      <c r="U691" s="92" t="s">
        <v>4187</v>
      </c>
      <c r="V691" s="92">
        <v>0</v>
      </c>
      <c r="W691" s="92">
        <v>0</v>
      </c>
    </row>
    <row r="692" spans="1:23">
      <c r="A692" s="24" t="s">
        <v>6463</v>
      </c>
      <c r="B692" s="25">
        <v>0</v>
      </c>
      <c r="C692" s="25">
        <v>1</v>
      </c>
      <c r="D692" s="25"/>
      <c r="E692" s="25" t="s">
        <v>4148</v>
      </c>
      <c r="F692" s="25">
        <v>10</v>
      </c>
      <c r="G692" s="25">
        <v>0</v>
      </c>
      <c r="H692" s="25"/>
      <c r="I692" s="95" t="s">
        <v>7514</v>
      </c>
      <c r="J692" s="95">
        <v>0</v>
      </c>
      <c r="K692" s="95">
        <v>2</v>
      </c>
      <c r="M692" s="74" t="s">
        <v>5417</v>
      </c>
      <c r="N692" s="74">
        <v>0</v>
      </c>
      <c r="O692" s="74">
        <v>1</v>
      </c>
      <c r="Q692" s="92" t="s">
        <v>5442</v>
      </c>
      <c r="R692" s="92">
        <v>0</v>
      </c>
      <c r="S692" s="92">
        <v>1</v>
      </c>
      <c r="U692" s="92" t="s">
        <v>4204</v>
      </c>
      <c r="V692" s="92">
        <v>0</v>
      </c>
      <c r="W692" s="92">
        <v>0</v>
      </c>
    </row>
    <row r="693" spans="1:23">
      <c r="A693" s="24" t="s">
        <v>6470</v>
      </c>
      <c r="B693" s="25">
        <v>0</v>
      </c>
      <c r="C693" s="25">
        <v>1</v>
      </c>
      <c r="D693" s="25"/>
      <c r="E693" s="25" t="s">
        <v>2344</v>
      </c>
      <c r="F693" s="25">
        <v>30</v>
      </c>
      <c r="G693" s="25">
        <v>0</v>
      </c>
      <c r="H693" s="25"/>
      <c r="I693" s="95" t="s">
        <v>7515</v>
      </c>
      <c r="J693" s="95">
        <v>0</v>
      </c>
      <c r="K693" s="95">
        <v>1</v>
      </c>
      <c r="M693" s="74" t="s">
        <v>2120</v>
      </c>
      <c r="N693" s="74">
        <v>0</v>
      </c>
      <c r="O693" s="74">
        <v>1</v>
      </c>
      <c r="Q693" s="92" t="s">
        <v>3243</v>
      </c>
      <c r="R693" s="92">
        <v>0</v>
      </c>
      <c r="S693" s="92">
        <v>0</v>
      </c>
      <c r="U693" s="92" t="s">
        <v>4217</v>
      </c>
      <c r="V693" s="92">
        <v>0</v>
      </c>
      <c r="W693" s="92">
        <v>0</v>
      </c>
    </row>
    <row r="694" spans="1:23">
      <c r="A694" s="24" t="s">
        <v>6478</v>
      </c>
      <c r="B694" s="25">
        <v>0</v>
      </c>
      <c r="C694" s="25">
        <v>1</v>
      </c>
      <c r="D694" s="25"/>
      <c r="E694" s="25" t="s">
        <v>2165</v>
      </c>
      <c r="F694" s="25">
        <v>30</v>
      </c>
      <c r="G694" s="25">
        <v>0</v>
      </c>
      <c r="H694" s="25"/>
      <c r="I694" s="95" t="s">
        <v>7516</v>
      </c>
      <c r="J694" s="95">
        <v>0</v>
      </c>
      <c r="K694" s="95">
        <v>1</v>
      </c>
      <c r="M694" s="74" t="s">
        <v>5181</v>
      </c>
      <c r="N694" s="74">
        <v>0</v>
      </c>
      <c r="O694" s="74">
        <v>0</v>
      </c>
      <c r="Q694" s="92" t="s">
        <v>4211</v>
      </c>
      <c r="R694" s="92">
        <v>0</v>
      </c>
      <c r="S694" s="92">
        <v>0</v>
      </c>
      <c r="U694" s="92" t="s">
        <v>2739</v>
      </c>
      <c r="V694" s="92">
        <v>0</v>
      </c>
      <c r="W694" s="92">
        <v>0</v>
      </c>
    </row>
    <row r="695" spans="1:23">
      <c r="A695" s="24" t="s">
        <v>6489</v>
      </c>
      <c r="B695" s="25">
        <v>10</v>
      </c>
      <c r="C695" s="25">
        <v>0</v>
      </c>
      <c r="D695" s="25"/>
      <c r="E695" s="25" t="s">
        <v>2654</v>
      </c>
      <c r="F695" s="25">
        <v>10</v>
      </c>
      <c r="G695" s="25">
        <v>0</v>
      </c>
      <c r="H695" s="25"/>
      <c r="I695" s="95" t="s">
        <v>7517</v>
      </c>
      <c r="J695" s="95">
        <v>0</v>
      </c>
      <c r="K695" s="95">
        <v>1</v>
      </c>
      <c r="M695" s="74" t="s">
        <v>3496</v>
      </c>
      <c r="N695" s="74">
        <v>0</v>
      </c>
      <c r="O695" s="74">
        <v>1</v>
      </c>
      <c r="Q695" s="92" t="s">
        <v>5171</v>
      </c>
      <c r="R695" s="92">
        <v>0</v>
      </c>
      <c r="S695" s="92">
        <v>0</v>
      </c>
      <c r="U695" s="92" t="s">
        <v>3842</v>
      </c>
      <c r="V695" s="92">
        <v>0</v>
      </c>
      <c r="W695" s="92">
        <v>1</v>
      </c>
    </row>
    <row r="696" spans="1:23">
      <c r="A696" s="24" t="s">
        <v>6496</v>
      </c>
      <c r="B696" s="25">
        <v>10</v>
      </c>
      <c r="C696" s="25">
        <v>0</v>
      </c>
      <c r="D696" s="25"/>
      <c r="E696" s="25" t="s">
        <v>1233</v>
      </c>
      <c r="F696" s="25">
        <v>20</v>
      </c>
      <c r="G696" s="25">
        <v>0</v>
      </c>
      <c r="H696" s="25"/>
      <c r="I696" s="95" t="s">
        <v>7518</v>
      </c>
      <c r="J696" s="95">
        <v>0</v>
      </c>
      <c r="K696" s="95">
        <v>1</v>
      </c>
      <c r="M696" s="74" t="s">
        <v>6214</v>
      </c>
      <c r="N696" s="74">
        <v>0</v>
      </c>
      <c r="O696" s="74">
        <v>1</v>
      </c>
      <c r="Q696" s="92" t="s">
        <v>4204</v>
      </c>
      <c r="R696" s="92">
        <v>0</v>
      </c>
      <c r="S696" s="92">
        <v>0</v>
      </c>
      <c r="U696" s="92" t="s">
        <v>2219</v>
      </c>
      <c r="V696" s="92">
        <v>0</v>
      </c>
      <c r="W696" s="92">
        <v>0</v>
      </c>
    </row>
    <row r="697" spans="1:23">
      <c r="A697" s="24" t="s">
        <v>6503</v>
      </c>
      <c r="B697" s="25">
        <v>10</v>
      </c>
      <c r="C697" s="25">
        <v>0</v>
      </c>
      <c r="D697" s="25"/>
      <c r="E697" s="25" t="s">
        <v>2624</v>
      </c>
      <c r="F697" s="25">
        <v>20</v>
      </c>
      <c r="G697" s="25">
        <v>0</v>
      </c>
      <c r="H697" s="25"/>
      <c r="I697" s="95" t="s">
        <v>7519</v>
      </c>
      <c r="J697" s="95">
        <v>0</v>
      </c>
      <c r="K697" s="95">
        <v>1</v>
      </c>
      <c r="M697" s="74" t="s">
        <v>7044</v>
      </c>
      <c r="N697" s="74">
        <v>0</v>
      </c>
      <c r="O697" s="74">
        <v>0</v>
      </c>
      <c r="Q697" s="92" t="s">
        <v>4217</v>
      </c>
      <c r="R697" s="92">
        <v>0</v>
      </c>
      <c r="S697" s="92">
        <v>0</v>
      </c>
      <c r="U697" s="92" t="s">
        <v>1852</v>
      </c>
      <c r="V697" s="92">
        <v>0</v>
      </c>
      <c r="W697" s="92">
        <v>1</v>
      </c>
    </row>
    <row r="698" spans="1:23">
      <c r="A698" s="24" t="s">
        <v>6509</v>
      </c>
      <c r="B698" s="25">
        <v>10</v>
      </c>
      <c r="C698" s="25">
        <v>0</v>
      </c>
      <c r="D698" s="25"/>
      <c r="E698" s="25" t="s">
        <v>3966</v>
      </c>
      <c r="F698" s="25">
        <v>10</v>
      </c>
      <c r="G698" s="25">
        <v>0</v>
      </c>
      <c r="H698" s="25"/>
      <c r="I698" s="95" t="s">
        <v>7520</v>
      </c>
      <c r="J698" s="95">
        <v>0</v>
      </c>
      <c r="K698" s="95">
        <v>1</v>
      </c>
      <c r="M698" s="74" t="s">
        <v>3279</v>
      </c>
      <c r="N698" s="74">
        <v>0</v>
      </c>
      <c r="O698" s="74">
        <v>0</v>
      </c>
      <c r="Q698" s="92" t="s">
        <v>2739</v>
      </c>
      <c r="R698" s="92">
        <v>0</v>
      </c>
      <c r="S698" s="92">
        <v>0</v>
      </c>
      <c r="U698" s="92" t="s">
        <v>1941</v>
      </c>
      <c r="V698" s="92">
        <v>0</v>
      </c>
      <c r="W698" s="92">
        <v>0</v>
      </c>
    </row>
    <row r="699" spans="1:23">
      <c r="A699" s="24" t="s">
        <v>6516</v>
      </c>
      <c r="B699" s="25">
        <v>10</v>
      </c>
      <c r="C699" s="25">
        <v>0</v>
      </c>
      <c r="D699" s="25"/>
      <c r="E699" s="25" t="s">
        <v>2224</v>
      </c>
      <c r="F699" s="25">
        <v>20</v>
      </c>
      <c r="G699" s="25">
        <v>0</v>
      </c>
      <c r="H699" s="25"/>
      <c r="I699" s="95" t="s">
        <v>5181</v>
      </c>
      <c r="J699" s="95">
        <v>0</v>
      </c>
      <c r="K699" s="95">
        <v>0</v>
      </c>
      <c r="M699" s="74" t="s">
        <v>3274</v>
      </c>
      <c r="N699" s="74">
        <v>0</v>
      </c>
      <c r="O699" s="74">
        <v>1</v>
      </c>
      <c r="Q699" s="92" t="s">
        <v>3842</v>
      </c>
      <c r="R699" s="92">
        <v>0</v>
      </c>
      <c r="S699" s="92">
        <v>1</v>
      </c>
      <c r="U699" s="92" t="s">
        <v>4158</v>
      </c>
      <c r="V699" s="92">
        <v>0</v>
      </c>
      <c r="W699" s="92">
        <v>0</v>
      </c>
    </row>
    <row r="700" spans="1:23">
      <c r="A700" s="24" t="s">
        <v>6525</v>
      </c>
      <c r="B700" s="25">
        <v>10</v>
      </c>
      <c r="C700" s="25">
        <v>0</v>
      </c>
      <c r="D700" s="25"/>
      <c r="E700" s="25" t="s">
        <v>6354</v>
      </c>
      <c r="F700" s="25">
        <v>20</v>
      </c>
      <c r="G700" s="25">
        <v>0</v>
      </c>
      <c r="H700" s="25"/>
      <c r="I700" s="95" t="s">
        <v>7521</v>
      </c>
      <c r="J700" s="95">
        <v>0</v>
      </c>
      <c r="K700" s="95">
        <v>1</v>
      </c>
      <c r="M700" s="74" t="s">
        <v>5145</v>
      </c>
      <c r="N700" s="74">
        <v>0</v>
      </c>
      <c r="O700" s="74">
        <v>0</v>
      </c>
      <c r="Q700" s="92" t="s">
        <v>1852</v>
      </c>
      <c r="R700" s="92">
        <v>0</v>
      </c>
      <c r="S700" s="92">
        <v>1</v>
      </c>
      <c r="U700" s="92" t="s">
        <v>3232</v>
      </c>
      <c r="V700" s="92">
        <v>0</v>
      </c>
      <c r="W700" s="92">
        <v>0</v>
      </c>
    </row>
    <row r="701" spans="1:23">
      <c r="A701" s="24" t="s">
        <v>6532</v>
      </c>
      <c r="B701" s="25">
        <v>10</v>
      </c>
      <c r="C701" s="25">
        <v>0</v>
      </c>
      <c r="D701" s="25"/>
      <c r="E701" s="25" t="s">
        <v>2578</v>
      </c>
      <c r="F701" s="25">
        <v>10</v>
      </c>
      <c r="G701" s="25">
        <v>0</v>
      </c>
      <c r="H701" s="25"/>
      <c r="I701" s="95" t="s">
        <v>7522</v>
      </c>
      <c r="J701" s="95">
        <v>0</v>
      </c>
      <c r="K701" s="95">
        <v>1</v>
      </c>
      <c r="M701" s="74" t="s">
        <v>5186</v>
      </c>
      <c r="N701" s="74">
        <v>0</v>
      </c>
      <c r="O701" s="74">
        <v>0</v>
      </c>
      <c r="Q701" s="92" t="s">
        <v>1941</v>
      </c>
      <c r="R701" s="92">
        <v>0</v>
      </c>
      <c r="S701" s="92">
        <v>0</v>
      </c>
      <c r="U701" s="92" t="s">
        <v>1612</v>
      </c>
      <c r="V701" s="92">
        <v>0</v>
      </c>
      <c r="W701" s="92">
        <v>0</v>
      </c>
    </row>
    <row r="702" spans="1:23">
      <c r="A702" s="24" t="s">
        <v>6539</v>
      </c>
      <c r="B702" s="25">
        <v>10</v>
      </c>
      <c r="C702" s="25">
        <v>0</v>
      </c>
      <c r="D702" s="25"/>
      <c r="E702" s="25" t="s">
        <v>4101</v>
      </c>
      <c r="F702" s="25">
        <v>10</v>
      </c>
      <c r="G702" s="25">
        <v>0</v>
      </c>
      <c r="H702" s="25"/>
      <c r="I702" s="95" t="s">
        <v>7523</v>
      </c>
      <c r="J702" s="95">
        <v>0</v>
      </c>
      <c r="K702" s="95">
        <v>0</v>
      </c>
      <c r="M702" s="74" t="s">
        <v>2050</v>
      </c>
      <c r="N702" s="74">
        <v>0</v>
      </c>
      <c r="O702" s="74">
        <v>2</v>
      </c>
      <c r="Q702" s="92" t="s">
        <v>4158</v>
      </c>
      <c r="R702" s="92">
        <v>0</v>
      </c>
      <c r="S702" s="92">
        <v>0</v>
      </c>
      <c r="U702" s="92" t="s">
        <v>5156</v>
      </c>
      <c r="V702" s="92">
        <v>0</v>
      </c>
      <c r="W702" s="92">
        <v>0</v>
      </c>
    </row>
    <row r="703" spans="1:23">
      <c r="A703" s="24" t="s">
        <v>6545</v>
      </c>
      <c r="B703" s="25">
        <v>10</v>
      </c>
      <c r="C703" s="25">
        <v>0</v>
      </c>
      <c r="D703" s="25"/>
      <c r="E703" s="25" t="s">
        <v>4211</v>
      </c>
      <c r="F703" s="25">
        <v>0</v>
      </c>
      <c r="G703" s="25">
        <v>0</v>
      </c>
      <c r="H703" s="25"/>
      <c r="I703" s="95" t="s">
        <v>7524</v>
      </c>
      <c r="J703" s="95">
        <v>0</v>
      </c>
      <c r="K703" s="95">
        <v>0</v>
      </c>
      <c r="M703" s="74" t="s">
        <v>1951</v>
      </c>
      <c r="N703" s="74">
        <v>0</v>
      </c>
      <c r="O703" s="74">
        <v>0</v>
      </c>
      <c r="Q703" s="92" t="s">
        <v>3232</v>
      </c>
      <c r="R703" s="92">
        <v>0</v>
      </c>
      <c r="S703" s="92">
        <v>0</v>
      </c>
      <c r="U703" s="92" t="s">
        <v>1113</v>
      </c>
      <c r="V703" s="92">
        <v>0</v>
      </c>
      <c r="W703" s="92">
        <v>1</v>
      </c>
    </row>
    <row r="704" spans="1:23">
      <c r="A704" s="24" t="s">
        <v>6552</v>
      </c>
      <c r="B704" s="25">
        <v>0</v>
      </c>
      <c r="C704" s="25">
        <v>0</v>
      </c>
      <c r="D704" s="25"/>
      <c r="E704" s="25" t="s">
        <v>4187</v>
      </c>
      <c r="F704" s="25">
        <v>0</v>
      </c>
      <c r="G704" s="25">
        <v>0</v>
      </c>
      <c r="H704" s="25"/>
      <c r="I704" s="95" t="s">
        <v>7525</v>
      </c>
      <c r="J704" s="95">
        <v>0</v>
      </c>
      <c r="K704" s="95">
        <v>1</v>
      </c>
      <c r="M704" s="74" t="s">
        <v>5140</v>
      </c>
      <c r="N704" s="74">
        <v>0</v>
      </c>
      <c r="O704" s="74">
        <v>0</v>
      </c>
      <c r="Q704" s="92" t="s">
        <v>1612</v>
      </c>
      <c r="R704" s="92">
        <v>0</v>
      </c>
      <c r="S704" s="92">
        <v>0</v>
      </c>
      <c r="U704" s="92" t="s">
        <v>1638</v>
      </c>
      <c r="V704" s="92">
        <v>0</v>
      </c>
      <c r="W704" s="92">
        <v>1</v>
      </c>
    </row>
    <row r="705" spans="1:23">
      <c r="A705" s="24" t="s">
        <v>6556</v>
      </c>
      <c r="B705" s="25">
        <v>0</v>
      </c>
      <c r="C705" s="25">
        <v>0</v>
      </c>
      <c r="D705" s="25"/>
      <c r="E705" s="25" t="s">
        <v>4204</v>
      </c>
      <c r="F705" s="25">
        <v>0</v>
      </c>
      <c r="G705" s="25">
        <v>0</v>
      </c>
      <c r="H705" s="25"/>
      <c r="I705" s="95" t="s">
        <v>5145</v>
      </c>
      <c r="J705" s="95">
        <v>0</v>
      </c>
      <c r="K705" s="95">
        <v>0</v>
      </c>
      <c r="M705" s="74" t="s">
        <v>3433</v>
      </c>
      <c r="N705" s="74">
        <v>0</v>
      </c>
      <c r="O705" s="74">
        <v>1</v>
      </c>
      <c r="Q705" s="92" t="s">
        <v>5156</v>
      </c>
      <c r="R705" s="92">
        <v>0</v>
      </c>
      <c r="S705" s="92">
        <v>0</v>
      </c>
      <c r="U705" s="92" t="s">
        <v>3237</v>
      </c>
      <c r="V705" s="92">
        <v>0</v>
      </c>
      <c r="W705" s="92">
        <v>0</v>
      </c>
    </row>
    <row r="706" spans="1:23">
      <c r="A706" s="24" t="s">
        <v>6560</v>
      </c>
      <c r="B706" s="25">
        <v>0</v>
      </c>
      <c r="C706" s="25">
        <v>0</v>
      </c>
      <c r="D706" s="25"/>
      <c r="E706" s="25" t="s">
        <v>4005</v>
      </c>
      <c r="F706" s="25">
        <v>10</v>
      </c>
      <c r="G706" s="25">
        <v>0</v>
      </c>
      <c r="H706" s="25"/>
      <c r="I706" s="95" t="s">
        <v>5186</v>
      </c>
      <c r="J706" s="95">
        <v>0</v>
      </c>
      <c r="K706" s="95">
        <v>0</v>
      </c>
      <c r="M706" s="74" t="s">
        <v>1632</v>
      </c>
      <c r="N706" s="74">
        <v>0</v>
      </c>
      <c r="O706" s="74">
        <v>1</v>
      </c>
      <c r="Q706" s="92" t="s">
        <v>1113</v>
      </c>
      <c r="R706" s="92">
        <v>0</v>
      </c>
      <c r="S706" s="92">
        <v>1</v>
      </c>
      <c r="U706" s="92" t="s">
        <v>2670</v>
      </c>
      <c r="V706" s="92">
        <v>0</v>
      </c>
      <c r="W706" s="92">
        <v>0</v>
      </c>
    </row>
    <row r="707" spans="1:23">
      <c r="A707" s="24" t="s">
        <v>6564</v>
      </c>
      <c r="B707" s="25">
        <v>0</v>
      </c>
      <c r="C707" s="25">
        <v>0</v>
      </c>
      <c r="D707" s="25"/>
      <c r="E707" s="25" t="s">
        <v>4217</v>
      </c>
      <c r="F707" s="25">
        <v>0</v>
      </c>
      <c r="G707" s="25">
        <v>0</v>
      </c>
      <c r="H707" s="25"/>
      <c r="I707" s="95" t="s">
        <v>7526</v>
      </c>
      <c r="J707" s="95">
        <v>0</v>
      </c>
      <c r="K707" s="95">
        <v>2</v>
      </c>
      <c r="M707" s="74" t="s">
        <v>1846</v>
      </c>
      <c r="N707" s="74">
        <v>0</v>
      </c>
      <c r="O707" s="74">
        <v>0</v>
      </c>
      <c r="Q707" s="92" t="s">
        <v>1638</v>
      </c>
      <c r="R707" s="92">
        <v>0</v>
      </c>
      <c r="S707" s="92">
        <v>1</v>
      </c>
      <c r="U707" s="92" t="s">
        <v>5400</v>
      </c>
      <c r="V707" s="92">
        <v>0</v>
      </c>
      <c r="W707" s="92">
        <v>1</v>
      </c>
    </row>
    <row r="708" spans="1:23">
      <c r="A708" s="24" t="s">
        <v>6569</v>
      </c>
      <c r="B708" s="25">
        <v>0</v>
      </c>
      <c r="C708" s="25">
        <v>0</v>
      </c>
      <c r="D708" s="25"/>
      <c r="E708" s="25" t="s">
        <v>3997</v>
      </c>
      <c r="F708" s="25">
        <v>10</v>
      </c>
      <c r="G708" s="25">
        <v>0</v>
      </c>
      <c r="H708" s="25"/>
      <c r="I708" s="95" t="s">
        <v>7527</v>
      </c>
      <c r="J708" s="95">
        <v>0</v>
      </c>
      <c r="K708" s="95">
        <v>0</v>
      </c>
      <c r="M708" s="74" t="s">
        <v>5163</v>
      </c>
      <c r="N708" s="74">
        <v>0</v>
      </c>
      <c r="O708" s="74">
        <v>0</v>
      </c>
      <c r="Q708" s="92" t="s">
        <v>3237</v>
      </c>
      <c r="R708" s="92">
        <v>0</v>
      </c>
      <c r="S708" s="92">
        <v>0</v>
      </c>
      <c r="U708" s="92" t="s">
        <v>1625</v>
      </c>
      <c r="V708" s="92">
        <v>0</v>
      </c>
      <c r="W708" s="92">
        <v>1</v>
      </c>
    </row>
    <row r="709" spans="1:23">
      <c r="A709" s="24" t="s">
        <v>6573</v>
      </c>
      <c r="B709" s="25">
        <v>0</v>
      </c>
      <c r="C709" s="25">
        <v>0</v>
      </c>
      <c r="D709" s="25"/>
      <c r="E709" s="25" t="s">
        <v>4109</v>
      </c>
      <c r="F709" s="25">
        <v>10</v>
      </c>
      <c r="G709" s="25">
        <v>0</v>
      </c>
      <c r="H709" s="25"/>
      <c r="I709" s="95" t="s">
        <v>5140</v>
      </c>
      <c r="J709" s="95">
        <v>0</v>
      </c>
      <c r="K709" s="95">
        <v>0</v>
      </c>
      <c r="M709" s="74" t="s">
        <v>4164</v>
      </c>
      <c r="N709" s="74">
        <v>0</v>
      </c>
      <c r="O709" s="74">
        <v>0</v>
      </c>
      <c r="Q709" s="92" t="s">
        <v>5188</v>
      </c>
      <c r="R709" s="92">
        <v>0</v>
      </c>
      <c r="S709" s="92">
        <v>0</v>
      </c>
      <c r="U709" s="92" t="s">
        <v>660</v>
      </c>
      <c r="V709" s="92">
        <v>0</v>
      </c>
      <c r="W709" s="92">
        <v>0</v>
      </c>
    </row>
    <row r="710" spans="1:23">
      <c r="A710" s="24" t="s">
        <v>6584</v>
      </c>
      <c r="B710" s="25">
        <v>20</v>
      </c>
      <c r="C710" s="25">
        <v>0</v>
      </c>
      <c r="D710" s="25"/>
      <c r="E710" s="25" t="s">
        <v>5634</v>
      </c>
      <c r="F710" s="25">
        <v>20</v>
      </c>
      <c r="G710" s="25">
        <v>0</v>
      </c>
      <c r="H710" s="25"/>
      <c r="I710" s="95" t="s">
        <v>7528</v>
      </c>
      <c r="J710" s="95">
        <v>0</v>
      </c>
      <c r="K710" s="95">
        <v>1</v>
      </c>
      <c r="M710" s="74" t="s">
        <v>3537</v>
      </c>
      <c r="N710" s="74">
        <v>0</v>
      </c>
      <c r="O710" s="74">
        <v>1</v>
      </c>
      <c r="Q710" s="92" t="s">
        <v>5400</v>
      </c>
      <c r="R710" s="92">
        <v>0</v>
      </c>
      <c r="S710" s="92">
        <v>1</v>
      </c>
      <c r="U710" s="92" t="s">
        <v>5673</v>
      </c>
      <c r="V710" s="92">
        <v>0</v>
      </c>
      <c r="W710" s="92">
        <v>0</v>
      </c>
    </row>
    <row r="711" spans="1:23">
      <c r="A711" s="24" t="s">
        <v>6593</v>
      </c>
      <c r="B711" s="25">
        <v>10</v>
      </c>
      <c r="C711" s="25">
        <v>0</v>
      </c>
      <c r="D711" s="25"/>
      <c r="E711" s="25" t="s">
        <v>2739</v>
      </c>
      <c r="F711" s="25">
        <v>0</v>
      </c>
      <c r="G711" s="25">
        <v>0</v>
      </c>
      <c r="H711" s="25"/>
      <c r="I711" s="95" t="s">
        <v>7529</v>
      </c>
      <c r="J711" s="95">
        <v>0</v>
      </c>
      <c r="K711" s="95">
        <v>1</v>
      </c>
      <c r="M711" s="74" t="s">
        <v>1250</v>
      </c>
      <c r="N711" s="74">
        <v>0</v>
      </c>
      <c r="O711" s="74">
        <v>1</v>
      </c>
      <c r="Q711" s="92" t="s">
        <v>1625</v>
      </c>
      <c r="R711" s="92">
        <v>0</v>
      </c>
      <c r="S711" s="92">
        <v>1</v>
      </c>
      <c r="U711" s="92" t="s">
        <v>690</v>
      </c>
      <c r="V711" s="92">
        <v>0</v>
      </c>
      <c r="W711" s="92">
        <v>0</v>
      </c>
    </row>
    <row r="712" spans="1:23">
      <c r="A712" s="24" t="s">
        <v>6613</v>
      </c>
      <c r="B712" s="25">
        <v>0</v>
      </c>
      <c r="C712" s="25">
        <v>0</v>
      </c>
      <c r="D712" s="25"/>
      <c r="E712" s="25" t="s">
        <v>2198</v>
      </c>
      <c r="F712" s="25">
        <v>20</v>
      </c>
      <c r="G712" s="25">
        <v>0</v>
      </c>
      <c r="H712" s="25"/>
      <c r="I712" s="95" t="s">
        <v>7530</v>
      </c>
      <c r="J712" s="95">
        <v>0</v>
      </c>
      <c r="K712" s="95">
        <v>0</v>
      </c>
      <c r="M712" s="74" t="s">
        <v>2056</v>
      </c>
      <c r="N712" s="74">
        <v>0</v>
      </c>
      <c r="O712" s="74">
        <v>1</v>
      </c>
      <c r="Q712" s="92" t="s">
        <v>660</v>
      </c>
      <c r="R712" s="92">
        <v>0</v>
      </c>
      <c r="S712" s="92">
        <v>0</v>
      </c>
      <c r="U712" s="92" t="s">
        <v>3529</v>
      </c>
      <c r="V712" s="92">
        <v>0</v>
      </c>
      <c r="W712" s="92">
        <v>2</v>
      </c>
    </row>
    <row r="713" spans="1:23">
      <c r="A713" s="24" t="s">
        <v>6618</v>
      </c>
      <c r="B713" s="25">
        <v>10</v>
      </c>
      <c r="C713" s="25">
        <v>0</v>
      </c>
      <c r="D713" s="25"/>
      <c r="E713" s="25" t="s">
        <v>3046</v>
      </c>
      <c r="F713" s="25">
        <v>20</v>
      </c>
      <c r="G713" s="25">
        <v>0</v>
      </c>
      <c r="H713" s="25"/>
      <c r="I713" s="95" t="s">
        <v>5163</v>
      </c>
      <c r="J713" s="95">
        <v>0</v>
      </c>
      <c r="K713" s="95">
        <v>0</v>
      </c>
      <c r="M713" s="74" t="s">
        <v>5023</v>
      </c>
      <c r="N713" s="74">
        <v>0</v>
      </c>
      <c r="O713" s="74">
        <v>1</v>
      </c>
      <c r="Q713" s="92" t="s">
        <v>5673</v>
      </c>
      <c r="R713" s="92">
        <v>0</v>
      </c>
      <c r="S713" s="92">
        <v>0</v>
      </c>
      <c r="U713" s="92" t="s">
        <v>5480</v>
      </c>
      <c r="V713" s="92">
        <v>0</v>
      </c>
      <c r="W713" s="92">
        <v>1</v>
      </c>
    </row>
    <row r="714" spans="1:23">
      <c r="A714" s="24" t="s">
        <v>6626</v>
      </c>
      <c r="B714" s="25">
        <v>10</v>
      </c>
      <c r="C714" s="25">
        <v>0</v>
      </c>
      <c r="D714" s="25"/>
      <c r="E714" s="25" t="s">
        <v>3946</v>
      </c>
      <c r="F714" s="25">
        <v>20</v>
      </c>
      <c r="G714" s="25">
        <v>0</v>
      </c>
      <c r="H714" s="25"/>
      <c r="I714" s="95" t="s">
        <v>7531</v>
      </c>
      <c r="J714" s="95">
        <v>0</v>
      </c>
      <c r="K714" s="95">
        <v>0</v>
      </c>
      <c r="M714" s="74" t="s">
        <v>3561</v>
      </c>
      <c r="N714" s="74">
        <v>0</v>
      </c>
      <c r="O714" s="74">
        <v>1</v>
      </c>
      <c r="Q714" s="92" t="s">
        <v>690</v>
      </c>
      <c r="R714" s="92">
        <v>0</v>
      </c>
      <c r="S714" s="92">
        <v>0</v>
      </c>
      <c r="U714" s="92" t="s">
        <v>3513</v>
      </c>
      <c r="V714" s="92">
        <v>0</v>
      </c>
      <c r="W714" s="92">
        <v>1</v>
      </c>
    </row>
    <row r="715" spans="1:23">
      <c r="A715" s="24" t="s">
        <v>6635</v>
      </c>
      <c r="B715" s="25">
        <v>10</v>
      </c>
      <c r="C715" s="25">
        <v>0</v>
      </c>
      <c r="D715" s="25"/>
      <c r="E715" s="25" t="s">
        <v>582</v>
      </c>
      <c r="F715" s="25">
        <v>10</v>
      </c>
      <c r="G715" s="25">
        <v>0</v>
      </c>
      <c r="H715" s="25"/>
      <c r="I715" s="95" t="s">
        <v>7532</v>
      </c>
      <c r="J715" s="95">
        <v>0</v>
      </c>
      <c r="K715" s="95">
        <v>1</v>
      </c>
      <c r="M715" s="74" t="s">
        <v>1960</v>
      </c>
      <c r="N715" s="74">
        <v>0</v>
      </c>
      <c r="O715" s="74">
        <v>0</v>
      </c>
      <c r="Q715" s="92" t="s">
        <v>3529</v>
      </c>
      <c r="R715" s="92">
        <v>0</v>
      </c>
      <c r="S715" s="92">
        <v>2</v>
      </c>
      <c r="U715" s="92" t="s">
        <v>4176</v>
      </c>
      <c r="V715" s="92">
        <v>0</v>
      </c>
      <c r="W715" s="92">
        <v>0</v>
      </c>
    </row>
    <row r="716" spans="1:23">
      <c r="A716" s="24" t="s">
        <v>6646</v>
      </c>
      <c r="B716" s="25">
        <v>10</v>
      </c>
      <c r="C716" s="25">
        <v>0</v>
      </c>
      <c r="D716" s="25"/>
      <c r="E716" s="25" t="s">
        <v>2726</v>
      </c>
      <c r="F716" s="25">
        <v>10</v>
      </c>
      <c r="G716" s="25">
        <v>0</v>
      </c>
      <c r="H716" s="25"/>
      <c r="I716" s="95" t="s">
        <v>7533</v>
      </c>
      <c r="J716" s="95">
        <v>0</v>
      </c>
      <c r="K716" s="95">
        <v>1</v>
      </c>
      <c r="M716" s="74" t="s">
        <v>3521</v>
      </c>
      <c r="N716" s="74">
        <v>0</v>
      </c>
      <c r="O716" s="74">
        <v>1</v>
      </c>
      <c r="Q716" s="92" t="s">
        <v>5480</v>
      </c>
      <c r="R716" s="92">
        <v>0</v>
      </c>
      <c r="S716" s="92">
        <v>1</v>
      </c>
      <c r="U716" s="92" t="s">
        <v>5921</v>
      </c>
      <c r="V716" s="92">
        <v>0</v>
      </c>
      <c r="W716" s="92">
        <v>1</v>
      </c>
    </row>
    <row r="717" spans="1:23">
      <c r="A717" s="24" t="s">
        <v>6649</v>
      </c>
      <c r="B717" s="25">
        <v>10</v>
      </c>
      <c r="C717" s="25">
        <v>0</v>
      </c>
      <c r="D717" s="25"/>
      <c r="E717" s="25" t="s">
        <v>2219</v>
      </c>
      <c r="F717" s="25">
        <v>0</v>
      </c>
      <c r="G717" s="25">
        <v>0</v>
      </c>
      <c r="H717" s="25"/>
      <c r="I717" s="95" t="s">
        <v>7534</v>
      </c>
      <c r="J717" s="95">
        <v>0</v>
      </c>
      <c r="K717" s="95">
        <v>1</v>
      </c>
      <c r="M717" s="74" t="s">
        <v>7054</v>
      </c>
      <c r="N717" s="74">
        <v>0</v>
      </c>
      <c r="O717" s="74">
        <v>0</v>
      </c>
      <c r="Q717" s="92" t="s">
        <v>3513</v>
      </c>
      <c r="R717" s="92">
        <v>0</v>
      </c>
      <c r="S717" s="92">
        <v>1</v>
      </c>
      <c r="U717" s="92" t="s">
        <v>5452</v>
      </c>
      <c r="V717" s="92">
        <v>0</v>
      </c>
      <c r="W717" s="92">
        <v>1</v>
      </c>
    </row>
    <row r="718" spans="1:23">
      <c r="A718" s="24" t="s">
        <v>6656</v>
      </c>
      <c r="B718" s="25">
        <v>10</v>
      </c>
      <c r="C718" s="25">
        <v>0</v>
      </c>
      <c r="D718" s="25"/>
      <c r="E718" s="25" t="s">
        <v>537</v>
      </c>
      <c r="F718" s="25">
        <v>20</v>
      </c>
      <c r="G718" s="25">
        <v>0</v>
      </c>
      <c r="H718" s="25"/>
      <c r="I718" s="95" t="s">
        <v>7535</v>
      </c>
      <c r="J718" s="95">
        <v>0</v>
      </c>
      <c r="K718" s="95">
        <v>1</v>
      </c>
      <c r="M718" s="74" t="s">
        <v>7049</v>
      </c>
      <c r="N718" s="74">
        <v>0</v>
      </c>
      <c r="O718" s="74">
        <v>0</v>
      </c>
      <c r="Q718" s="92" t="s">
        <v>4176</v>
      </c>
      <c r="R718" s="92">
        <v>0</v>
      </c>
      <c r="S718" s="92">
        <v>0</v>
      </c>
      <c r="U718" s="92" t="s">
        <v>3873</v>
      </c>
      <c r="V718" s="92">
        <v>0</v>
      </c>
      <c r="W718" s="92">
        <v>1</v>
      </c>
    </row>
    <row r="719" spans="1:23">
      <c r="A719" s="24" t="s">
        <v>6662</v>
      </c>
      <c r="B719" s="25">
        <v>10</v>
      </c>
      <c r="C719" s="25">
        <v>0</v>
      </c>
      <c r="D719" s="25"/>
      <c r="E719" s="25" t="s">
        <v>5988</v>
      </c>
      <c r="F719" s="25">
        <v>10</v>
      </c>
      <c r="G719" s="25">
        <v>0</v>
      </c>
      <c r="H719" s="25"/>
      <c r="I719" s="95" t="s">
        <v>7536</v>
      </c>
      <c r="J719" s="95">
        <v>0</v>
      </c>
      <c r="K719" s="95">
        <v>1</v>
      </c>
      <c r="M719" s="74" t="s">
        <v>3254</v>
      </c>
      <c r="N719" s="74">
        <v>0</v>
      </c>
      <c r="O719" s="74">
        <v>0</v>
      </c>
      <c r="Q719" s="92" t="s">
        <v>5921</v>
      </c>
      <c r="R719" s="92">
        <v>0</v>
      </c>
      <c r="S719" s="92">
        <v>1</v>
      </c>
      <c r="U719" s="92" t="s">
        <v>3820</v>
      </c>
      <c r="V719" s="92">
        <v>0</v>
      </c>
      <c r="W719" s="92">
        <v>1</v>
      </c>
    </row>
    <row r="720" spans="1:23">
      <c r="A720" s="24" t="s">
        <v>6668</v>
      </c>
      <c r="B720" s="25">
        <v>0</v>
      </c>
      <c r="C720" s="25">
        <v>0</v>
      </c>
      <c r="D720" s="25"/>
      <c r="E720" s="25" t="s">
        <v>4010</v>
      </c>
      <c r="F720" s="25">
        <v>10</v>
      </c>
      <c r="G720" s="25">
        <v>0</v>
      </c>
      <c r="H720" s="25"/>
      <c r="I720" s="95" t="s">
        <v>7537</v>
      </c>
      <c r="J720" s="95">
        <v>0</v>
      </c>
      <c r="K720" s="95">
        <v>1</v>
      </c>
      <c r="M720" s="74" t="s">
        <v>5442</v>
      </c>
      <c r="N720" s="74">
        <v>0</v>
      </c>
      <c r="O720" s="74">
        <v>1</v>
      </c>
      <c r="Q720" s="92" t="s">
        <v>5452</v>
      </c>
      <c r="R720" s="92">
        <v>0</v>
      </c>
      <c r="S720" s="92">
        <v>1</v>
      </c>
      <c r="U720" s="92" t="s">
        <v>2803</v>
      </c>
      <c r="V720" s="92">
        <v>0</v>
      </c>
      <c r="W720" s="92">
        <v>1</v>
      </c>
    </row>
    <row r="721" spans="1:23">
      <c r="A721" s="24" t="s">
        <v>6672</v>
      </c>
      <c r="B721" s="25">
        <v>0</v>
      </c>
      <c r="C721" s="25">
        <v>0</v>
      </c>
      <c r="D721" s="25"/>
      <c r="E721" s="25" t="s">
        <v>172</v>
      </c>
      <c r="F721" s="25">
        <v>80</v>
      </c>
      <c r="G721" s="25">
        <v>0</v>
      </c>
      <c r="H721" s="25"/>
      <c r="I721" s="95" t="s">
        <v>7538</v>
      </c>
      <c r="J721" s="95">
        <v>0</v>
      </c>
      <c r="K721" s="95">
        <v>0</v>
      </c>
      <c r="M721" s="74" t="s">
        <v>3243</v>
      </c>
      <c r="N721" s="74">
        <v>0</v>
      </c>
      <c r="O721" s="74">
        <v>0</v>
      </c>
      <c r="Q721" s="92" t="s">
        <v>3873</v>
      </c>
      <c r="R721" s="92">
        <v>0</v>
      </c>
      <c r="S721" s="92">
        <v>1</v>
      </c>
      <c r="U721" s="92" t="s">
        <v>5298</v>
      </c>
      <c r="V721" s="92">
        <v>0</v>
      </c>
      <c r="W721" s="92">
        <v>0</v>
      </c>
    </row>
    <row r="722" spans="1:23">
      <c r="A722" s="24" t="s">
        <v>6678</v>
      </c>
      <c r="B722" s="25">
        <v>0</v>
      </c>
      <c r="C722" s="25">
        <v>0</v>
      </c>
      <c r="D722" s="25"/>
      <c r="E722" s="25" t="s">
        <v>1158</v>
      </c>
      <c r="F722" s="25">
        <v>20</v>
      </c>
      <c r="G722" s="25">
        <v>0</v>
      </c>
      <c r="H722" s="25"/>
      <c r="I722" s="95" t="s">
        <v>7539</v>
      </c>
      <c r="J722" s="95">
        <v>0</v>
      </c>
      <c r="K722" s="95">
        <v>1</v>
      </c>
      <c r="M722" s="74" t="s">
        <v>4211</v>
      </c>
      <c r="N722" s="74">
        <v>0</v>
      </c>
      <c r="O722" s="74">
        <v>0</v>
      </c>
      <c r="Q722" s="92" t="s">
        <v>3820</v>
      </c>
      <c r="R722" s="92">
        <v>0</v>
      </c>
      <c r="S722" s="92">
        <v>1</v>
      </c>
      <c r="U722" s="92" t="s">
        <v>6886</v>
      </c>
      <c r="V722" s="92">
        <v>-10</v>
      </c>
      <c r="W722" s="92">
        <v>0</v>
      </c>
    </row>
    <row r="723" spans="1:23">
      <c r="A723" s="24" t="s">
        <v>6721</v>
      </c>
      <c r="B723" s="25">
        <v>20</v>
      </c>
      <c r="C723" s="25">
        <v>0</v>
      </c>
      <c r="D723" s="25"/>
      <c r="E723" s="25" t="s">
        <v>1107</v>
      </c>
      <c r="F723" s="25">
        <v>10</v>
      </c>
      <c r="G723" s="25">
        <v>0</v>
      </c>
      <c r="H723" s="25"/>
      <c r="I723" s="95" t="s">
        <v>7540</v>
      </c>
      <c r="J723" s="95">
        <v>0</v>
      </c>
      <c r="K723" s="95">
        <v>0</v>
      </c>
      <c r="M723" s="74" t="s">
        <v>4187</v>
      </c>
      <c r="N723" s="74">
        <v>0</v>
      </c>
      <c r="O723" s="74">
        <v>0</v>
      </c>
      <c r="Q723" s="92" t="s">
        <v>2803</v>
      </c>
      <c r="R723" s="92">
        <v>0</v>
      </c>
      <c r="S723" s="92">
        <v>1</v>
      </c>
      <c r="U723" s="92" t="s">
        <v>4181</v>
      </c>
      <c r="V723" s="92">
        <v>-10</v>
      </c>
      <c r="W723" s="92">
        <v>0</v>
      </c>
    </row>
    <row r="724" spans="1:23">
      <c r="A724" s="24" t="s">
        <v>6734</v>
      </c>
      <c r="B724" s="25">
        <v>10</v>
      </c>
      <c r="C724" s="25">
        <v>0</v>
      </c>
      <c r="D724" s="25"/>
      <c r="E724" s="25" t="s">
        <v>5590</v>
      </c>
      <c r="F724" s="25">
        <v>10</v>
      </c>
      <c r="G724" s="25">
        <v>0</v>
      </c>
      <c r="H724" s="25"/>
      <c r="I724" s="95" t="s">
        <v>7541</v>
      </c>
      <c r="J724" s="95">
        <v>0</v>
      </c>
      <c r="K724" s="95">
        <v>0</v>
      </c>
      <c r="M724" s="74" t="s">
        <v>4204</v>
      </c>
      <c r="N724" s="74">
        <v>0</v>
      </c>
      <c r="O724" s="74">
        <v>0</v>
      </c>
      <c r="Q724" s="92" t="s">
        <v>5298</v>
      </c>
      <c r="R724" s="92">
        <v>0</v>
      </c>
      <c r="S724" s="92">
        <v>0</v>
      </c>
      <c r="U724" s="92" t="s">
        <v>3505</v>
      </c>
      <c r="V724" s="92">
        <v>-10</v>
      </c>
      <c r="W724" s="92">
        <v>1</v>
      </c>
    </row>
    <row r="725" spans="1:23">
      <c r="A725" s="24" t="s">
        <v>6745</v>
      </c>
      <c r="B725" s="25">
        <v>10</v>
      </c>
      <c r="C725" s="25">
        <v>0</v>
      </c>
      <c r="D725" s="25"/>
      <c r="E725" s="25" t="s">
        <v>1941</v>
      </c>
      <c r="F725" s="25">
        <v>0</v>
      </c>
      <c r="G725" s="25">
        <v>0</v>
      </c>
      <c r="H725" s="25"/>
      <c r="I725" s="95" t="s">
        <v>7542</v>
      </c>
      <c r="J725" s="95">
        <v>0</v>
      </c>
      <c r="K725" s="95">
        <v>0</v>
      </c>
      <c r="M725" s="74" t="s">
        <v>4217</v>
      </c>
      <c r="N725" s="74">
        <v>0</v>
      </c>
      <c r="O725" s="74">
        <v>0</v>
      </c>
      <c r="Q725" s="92" t="s">
        <v>4181</v>
      </c>
      <c r="R725" s="92">
        <v>-10</v>
      </c>
      <c r="S725" s="92">
        <v>0</v>
      </c>
      <c r="U725" s="92" t="s">
        <v>1150</v>
      </c>
      <c r="V725" s="92">
        <v>-20</v>
      </c>
      <c r="W725" s="92">
        <v>1</v>
      </c>
    </row>
    <row r="726" spans="1:23">
      <c r="A726" s="24" t="s">
        <v>6751</v>
      </c>
      <c r="B726" s="25">
        <v>10</v>
      </c>
      <c r="C726" s="25">
        <v>0</v>
      </c>
      <c r="D726" s="25"/>
      <c r="E726" s="25" t="s">
        <v>3612</v>
      </c>
      <c r="F726" s="25">
        <v>20</v>
      </c>
      <c r="G726" s="25">
        <v>0</v>
      </c>
      <c r="H726" s="25"/>
      <c r="I726" s="95" t="s">
        <v>7543</v>
      </c>
      <c r="J726" s="95">
        <v>0</v>
      </c>
      <c r="K726" s="95">
        <v>1</v>
      </c>
      <c r="M726" s="74" t="s">
        <v>2739</v>
      </c>
      <c r="N726" s="74">
        <v>0</v>
      </c>
      <c r="O726" s="74">
        <v>0</v>
      </c>
      <c r="Q726" s="92" t="s">
        <v>3505</v>
      </c>
      <c r="R726" s="92">
        <v>-10</v>
      </c>
      <c r="S726" s="92">
        <v>1</v>
      </c>
      <c r="U726" s="92" t="s">
        <v>6433</v>
      </c>
      <c r="V726" s="92">
        <v>-20</v>
      </c>
      <c r="W726" s="92">
        <v>0</v>
      </c>
    </row>
    <row r="727" spans="1:23">
      <c r="A727" s="24" t="s">
        <v>6903</v>
      </c>
      <c r="B727" s="25">
        <v>0</v>
      </c>
      <c r="C727" s="25">
        <v>1</v>
      </c>
      <c r="D727" s="25"/>
      <c r="E727" s="25" t="s">
        <v>5996</v>
      </c>
      <c r="F727" s="25">
        <v>10</v>
      </c>
      <c r="G727" s="25">
        <v>0</v>
      </c>
      <c r="H727" s="25"/>
      <c r="I727" s="95" t="s">
        <v>7544</v>
      </c>
      <c r="J727" s="95">
        <v>0</v>
      </c>
      <c r="K727" s="95">
        <v>0</v>
      </c>
      <c r="M727" s="74" t="s">
        <v>3842</v>
      </c>
      <c r="N727" s="74">
        <v>0</v>
      </c>
      <c r="O727" s="74">
        <v>1</v>
      </c>
    </row>
    <row r="728" spans="1:23">
      <c r="A728" s="24" t="s">
        <v>6922</v>
      </c>
      <c r="B728" s="25">
        <v>0</v>
      </c>
      <c r="C728" s="25">
        <v>1</v>
      </c>
      <c r="D728" s="25"/>
      <c r="E728" s="25" t="s">
        <v>3803</v>
      </c>
      <c r="F728" s="25">
        <v>10</v>
      </c>
      <c r="G728" s="25">
        <v>0</v>
      </c>
      <c r="H728" s="25"/>
      <c r="I728" s="95" t="s">
        <v>7545</v>
      </c>
      <c r="J728" s="95">
        <v>0</v>
      </c>
      <c r="K728" s="95">
        <v>0</v>
      </c>
      <c r="M728" s="74" t="s">
        <v>2219</v>
      </c>
      <c r="N728" s="74">
        <v>0</v>
      </c>
      <c r="O728" s="74">
        <v>0</v>
      </c>
    </row>
    <row r="729" spans="1:23">
      <c r="A729" s="24" t="s">
        <v>6930</v>
      </c>
      <c r="B729" s="25">
        <v>0</v>
      </c>
      <c r="C729" s="25">
        <v>1</v>
      </c>
      <c r="D729" s="25"/>
      <c r="E729" s="25" t="s">
        <v>1755</v>
      </c>
      <c r="F729" s="25">
        <v>50</v>
      </c>
      <c r="G729" s="25">
        <v>0</v>
      </c>
      <c r="H729" s="25"/>
      <c r="I729" s="95" t="s">
        <v>5171</v>
      </c>
      <c r="J729" s="95">
        <v>0</v>
      </c>
      <c r="K729" s="95">
        <v>0</v>
      </c>
      <c r="M729" s="74" t="s">
        <v>1852</v>
      </c>
      <c r="N729" s="74">
        <v>0</v>
      </c>
      <c r="O729" s="74">
        <v>2</v>
      </c>
    </row>
    <row r="730" spans="1:23">
      <c r="A730" s="24" t="s">
        <v>6953</v>
      </c>
      <c r="B730" s="25">
        <v>10</v>
      </c>
      <c r="C730" s="25">
        <v>0</v>
      </c>
      <c r="D730" s="25"/>
      <c r="E730" s="25" t="s">
        <v>1670</v>
      </c>
      <c r="F730" s="25">
        <v>30</v>
      </c>
      <c r="G730" s="25">
        <v>0</v>
      </c>
      <c r="H730" s="25"/>
      <c r="I730" s="95" t="s">
        <v>7546</v>
      </c>
      <c r="J730" s="95">
        <v>0</v>
      </c>
      <c r="K730" s="95">
        <v>0</v>
      </c>
      <c r="M730" s="74" t="s">
        <v>1941</v>
      </c>
      <c r="N730" s="74">
        <v>0</v>
      </c>
      <c r="O730" s="74">
        <v>0</v>
      </c>
    </row>
    <row r="731" spans="1:23">
      <c r="A731" s="24" t="s">
        <v>6960</v>
      </c>
      <c r="B731" s="25">
        <v>10</v>
      </c>
      <c r="C731" s="25">
        <v>0</v>
      </c>
      <c r="D731" s="25"/>
      <c r="E731" s="25" t="s">
        <v>6516</v>
      </c>
      <c r="F731" s="25">
        <v>10</v>
      </c>
      <c r="G731" s="25">
        <v>0</v>
      </c>
      <c r="H731" s="25"/>
      <c r="I731" s="95" t="s">
        <v>7547</v>
      </c>
      <c r="J731" s="95">
        <v>0</v>
      </c>
      <c r="K731" s="95">
        <v>0</v>
      </c>
      <c r="M731" s="74" t="s">
        <v>4158</v>
      </c>
      <c r="N731" s="74">
        <v>0</v>
      </c>
      <c r="O731" s="74">
        <v>0</v>
      </c>
    </row>
    <row r="732" spans="1:23">
      <c r="A732" s="24" t="s">
        <v>6967</v>
      </c>
      <c r="B732" s="25">
        <v>10</v>
      </c>
      <c r="C732" s="25">
        <v>0</v>
      </c>
      <c r="D732" s="25"/>
      <c r="E732" s="25" t="s">
        <v>6004</v>
      </c>
      <c r="F732" s="25">
        <v>10</v>
      </c>
      <c r="G732" s="25">
        <v>0</v>
      </c>
      <c r="H732" s="25"/>
      <c r="I732" s="95" t="s">
        <v>7548</v>
      </c>
      <c r="J732" s="95">
        <v>0</v>
      </c>
      <c r="K732" s="95">
        <v>0</v>
      </c>
      <c r="M732" s="74" t="s">
        <v>3232</v>
      </c>
      <c r="N732" s="74">
        <v>0</v>
      </c>
      <c r="O732" s="74">
        <v>0</v>
      </c>
    </row>
    <row r="733" spans="1:23">
      <c r="A733" s="24" t="s">
        <v>6974</v>
      </c>
      <c r="B733" s="25">
        <v>10</v>
      </c>
      <c r="C733" s="25">
        <v>0</v>
      </c>
      <c r="D733" s="25"/>
      <c r="E733" s="25" t="s">
        <v>2189</v>
      </c>
      <c r="F733" s="25">
        <v>30</v>
      </c>
      <c r="G733" s="25">
        <v>0</v>
      </c>
      <c r="H733" s="25"/>
      <c r="I733" s="95" t="s">
        <v>7549</v>
      </c>
      <c r="J733" s="95">
        <v>0</v>
      </c>
      <c r="K733" s="95">
        <v>1</v>
      </c>
      <c r="M733" s="74" t="s">
        <v>1612</v>
      </c>
      <c r="N733" s="74">
        <v>0</v>
      </c>
      <c r="O733" s="74">
        <v>0</v>
      </c>
    </row>
    <row r="734" spans="1:23">
      <c r="A734" s="24" t="s">
        <v>6981</v>
      </c>
      <c r="B734" s="25">
        <v>10</v>
      </c>
      <c r="C734" s="25">
        <v>0</v>
      </c>
      <c r="D734" s="25"/>
      <c r="E734" s="25" t="s">
        <v>2242</v>
      </c>
      <c r="F734" s="25">
        <v>30</v>
      </c>
      <c r="G734" s="25">
        <v>0</v>
      </c>
      <c r="H734" s="25"/>
      <c r="I734" s="95" t="s">
        <v>6882</v>
      </c>
      <c r="J734" s="95">
        <v>0</v>
      </c>
      <c r="K734" s="95">
        <v>0</v>
      </c>
      <c r="M734" s="74" t="s">
        <v>5156</v>
      </c>
      <c r="N734" s="74">
        <v>0</v>
      </c>
      <c r="O734" s="74">
        <v>0</v>
      </c>
    </row>
    <row r="735" spans="1:23">
      <c r="A735" s="24" t="s">
        <v>6990</v>
      </c>
      <c r="B735" s="25">
        <v>10</v>
      </c>
      <c r="C735" s="25">
        <v>0</v>
      </c>
      <c r="D735" s="25"/>
      <c r="E735" s="25" t="s">
        <v>4158</v>
      </c>
      <c r="F735" s="25">
        <v>0</v>
      </c>
      <c r="G735" s="25">
        <v>0</v>
      </c>
      <c r="H735" s="25"/>
      <c r="I735" s="95" t="s">
        <v>7550</v>
      </c>
      <c r="J735" s="95">
        <v>0</v>
      </c>
      <c r="K735" s="95">
        <v>2</v>
      </c>
      <c r="M735" s="74" t="s">
        <v>1113</v>
      </c>
      <c r="N735" s="74">
        <v>0</v>
      </c>
      <c r="O735" s="74">
        <v>1</v>
      </c>
    </row>
    <row r="736" spans="1:23">
      <c r="A736" s="24" t="s">
        <v>7003</v>
      </c>
      <c r="B736" s="25">
        <v>0</v>
      </c>
      <c r="C736" s="25">
        <v>1</v>
      </c>
      <c r="D736" s="25"/>
      <c r="E736" s="25" t="s">
        <v>3232</v>
      </c>
      <c r="F736" s="25">
        <v>0</v>
      </c>
      <c r="G736" s="25">
        <v>0</v>
      </c>
      <c r="H736" s="25"/>
      <c r="I736" s="95" t="s">
        <v>7551</v>
      </c>
      <c r="J736" s="95">
        <v>0</v>
      </c>
      <c r="K736" s="95">
        <v>0</v>
      </c>
      <c r="M736" s="74" t="s">
        <v>1638</v>
      </c>
      <c r="N736" s="74">
        <v>0</v>
      </c>
      <c r="O736" s="74">
        <v>1</v>
      </c>
    </row>
    <row r="737" spans="1:15">
      <c r="A737" s="24" t="s">
        <v>7012</v>
      </c>
      <c r="B737" s="25">
        <v>0</v>
      </c>
      <c r="C737" s="25">
        <v>1</v>
      </c>
      <c r="D737" s="25"/>
      <c r="E737" s="25" t="s">
        <v>1612</v>
      </c>
      <c r="F737" s="25">
        <v>0</v>
      </c>
      <c r="G737" s="25">
        <v>0</v>
      </c>
      <c r="H737" s="25"/>
      <c r="I737" s="95" t="s">
        <v>7552</v>
      </c>
      <c r="J737" s="95">
        <v>0</v>
      </c>
      <c r="K737" s="95">
        <v>0</v>
      </c>
      <c r="M737" s="74" t="s">
        <v>6930</v>
      </c>
      <c r="N737" s="74">
        <v>0</v>
      </c>
      <c r="O737" s="74">
        <v>1</v>
      </c>
    </row>
    <row r="738" spans="1:15">
      <c r="A738" s="24" t="s">
        <v>7021</v>
      </c>
      <c r="B738" s="25">
        <v>0</v>
      </c>
      <c r="C738" s="25">
        <v>1</v>
      </c>
      <c r="D738" s="25"/>
      <c r="E738" s="25" t="s">
        <v>5156</v>
      </c>
      <c r="F738" s="25">
        <v>0</v>
      </c>
      <c r="G738" s="25">
        <v>0</v>
      </c>
      <c r="H738" s="25"/>
      <c r="I738" s="95" t="s">
        <v>7553</v>
      </c>
      <c r="J738" s="95">
        <v>0</v>
      </c>
      <c r="K738" s="95">
        <v>0</v>
      </c>
      <c r="M738" s="74" t="s">
        <v>3237</v>
      </c>
      <c r="N738" s="74">
        <v>0</v>
      </c>
      <c r="O738" s="74">
        <v>0</v>
      </c>
    </row>
    <row r="739" spans="1:15">
      <c r="A739" s="24" t="s">
        <v>7028</v>
      </c>
      <c r="B739" s="25">
        <v>10</v>
      </c>
      <c r="C739" s="25">
        <v>0</v>
      </c>
      <c r="D739" s="25"/>
      <c r="E739" s="25" t="s">
        <v>7125</v>
      </c>
      <c r="F739" s="25">
        <v>10</v>
      </c>
      <c r="G739" s="25">
        <v>0</v>
      </c>
      <c r="H739" s="25"/>
      <c r="I739" s="95" t="s">
        <v>7554</v>
      </c>
      <c r="J739" s="95">
        <v>0</v>
      </c>
      <c r="K739" s="95">
        <v>0</v>
      </c>
      <c r="M739" s="74" t="s">
        <v>2670</v>
      </c>
      <c r="N739" s="74">
        <v>0</v>
      </c>
      <c r="O739" s="74">
        <v>0</v>
      </c>
    </row>
    <row r="740" spans="1:15">
      <c r="A740" s="24" t="s">
        <v>7044</v>
      </c>
      <c r="B740" s="25">
        <v>0</v>
      </c>
      <c r="C740" s="25">
        <v>0</v>
      </c>
      <c r="D740" s="25"/>
      <c r="E740" s="25" t="s">
        <v>2637</v>
      </c>
      <c r="F740" s="25">
        <v>10</v>
      </c>
      <c r="G740" s="25">
        <v>0</v>
      </c>
      <c r="H740" s="25"/>
      <c r="I740" s="95" t="s">
        <v>5156</v>
      </c>
      <c r="J740" s="95">
        <v>0</v>
      </c>
      <c r="K740" s="95">
        <v>0</v>
      </c>
      <c r="M740" s="74" t="s">
        <v>5400</v>
      </c>
      <c r="N740" s="74">
        <v>0</v>
      </c>
      <c r="O740" s="74">
        <v>1</v>
      </c>
    </row>
    <row r="741" spans="1:15">
      <c r="A741" s="24" t="s">
        <v>7049</v>
      </c>
      <c r="B741" s="25">
        <v>0</v>
      </c>
      <c r="C741" s="25">
        <v>0</v>
      </c>
      <c r="D741" s="25"/>
      <c r="E741" s="25" t="s">
        <v>211</v>
      </c>
      <c r="F741" s="25">
        <v>20</v>
      </c>
      <c r="G741" s="25">
        <v>0</v>
      </c>
      <c r="H741" s="25"/>
      <c r="I741" s="95" t="s">
        <v>7555</v>
      </c>
      <c r="J741" s="95">
        <v>0</v>
      </c>
      <c r="K741" s="95">
        <v>1</v>
      </c>
      <c r="M741" s="74" t="s">
        <v>1625</v>
      </c>
      <c r="N741" s="74">
        <v>0</v>
      </c>
      <c r="O741" s="74">
        <v>1</v>
      </c>
    </row>
    <row r="742" spans="1:15">
      <c r="A742" s="24" t="s">
        <v>7054</v>
      </c>
      <c r="B742" s="25">
        <v>0</v>
      </c>
      <c r="C742" s="25">
        <v>0</v>
      </c>
      <c r="D742" s="25"/>
      <c r="E742" s="25" t="s">
        <v>7117</v>
      </c>
      <c r="F742" s="25">
        <v>10</v>
      </c>
      <c r="G742" s="25">
        <v>0</v>
      </c>
      <c r="H742" s="25"/>
      <c r="I742" s="95" t="s">
        <v>7556</v>
      </c>
      <c r="J742" s="95">
        <v>0</v>
      </c>
      <c r="K742" s="95">
        <v>1</v>
      </c>
      <c r="M742" s="74" t="s">
        <v>660</v>
      </c>
      <c r="N742" s="74">
        <v>0</v>
      </c>
      <c r="O742" s="74">
        <v>0</v>
      </c>
    </row>
    <row r="743" spans="1:15">
      <c r="A743" s="24" t="s">
        <v>7200</v>
      </c>
      <c r="B743" s="25">
        <v>0</v>
      </c>
      <c r="C743" s="25">
        <v>0</v>
      </c>
      <c r="D743" s="25"/>
      <c r="E743" s="25" t="s">
        <v>3077</v>
      </c>
      <c r="F743" s="25">
        <v>10</v>
      </c>
      <c r="G743" s="25">
        <v>0</v>
      </c>
      <c r="H743" s="25"/>
      <c r="I743" s="95" t="s">
        <v>7557</v>
      </c>
      <c r="J743" s="95">
        <v>0</v>
      </c>
      <c r="K743" s="95">
        <v>1</v>
      </c>
      <c r="M743" s="74" t="s">
        <v>5673</v>
      </c>
      <c r="N743" s="74">
        <v>0</v>
      </c>
      <c r="O743" s="74">
        <v>0</v>
      </c>
    </row>
    <row r="744" spans="1:15">
      <c r="A744" s="24" t="s">
        <v>7065</v>
      </c>
      <c r="B744" s="25">
        <v>20</v>
      </c>
      <c r="C744" s="25">
        <v>0</v>
      </c>
      <c r="D744" s="25"/>
      <c r="E744" s="25" t="s">
        <v>1462</v>
      </c>
      <c r="F744" s="25">
        <v>10</v>
      </c>
      <c r="G744" s="25">
        <v>0</v>
      </c>
      <c r="H744" s="25"/>
      <c r="I744" s="95" t="s">
        <v>7558</v>
      </c>
      <c r="J744" s="95">
        <v>0</v>
      </c>
      <c r="K744" s="95">
        <v>0</v>
      </c>
      <c r="M744" s="74" t="s">
        <v>690</v>
      </c>
      <c r="N744" s="74">
        <v>0</v>
      </c>
      <c r="O744" s="74">
        <v>0</v>
      </c>
    </row>
    <row r="745" spans="1:15">
      <c r="A745" s="24" t="s">
        <v>7071</v>
      </c>
      <c r="B745" s="25">
        <v>10</v>
      </c>
      <c r="C745" s="25">
        <v>0</v>
      </c>
      <c r="D745" s="25"/>
      <c r="E745" s="25" t="s">
        <v>969</v>
      </c>
      <c r="F745" s="25">
        <v>40</v>
      </c>
      <c r="G745" s="25">
        <v>0</v>
      </c>
      <c r="H745" s="25"/>
      <c r="I745" s="95" t="s">
        <v>5188</v>
      </c>
      <c r="J745" s="95">
        <v>0</v>
      </c>
      <c r="K745" s="95">
        <v>0</v>
      </c>
      <c r="M745" s="74" t="s">
        <v>3529</v>
      </c>
      <c r="N745" s="74">
        <v>0</v>
      </c>
      <c r="O745" s="74">
        <v>2</v>
      </c>
    </row>
    <row r="746" spans="1:15">
      <c r="A746" s="24" t="s">
        <v>7079</v>
      </c>
      <c r="B746" s="25">
        <v>10</v>
      </c>
      <c r="C746" s="25">
        <v>0</v>
      </c>
      <c r="D746" s="25"/>
      <c r="E746" s="25" t="s">
        <v>2585</v>
      </c>
      <c r="F746" s="25">
        <v>10</v>
      </c>
      <c r="G746" s="25">
        <v>0</v>
      </c>
      <c r="H746" s="25"/>
      <c r="I746" s="95" t="s">
        <v>7559</v>
      </c>
      <c r="J746" s="95">
        <v>0</v>
      </c>
      <c r="K746" s="95">
        <v>1</v>
      </c>
      <c r="M746" s="74" t="s">
        <v>5480</v>
      </c>
      <c r="N746" s="74">
        <v>0</v>
      </c>
      <c r="O746" s="74">
        <v>1</v>
      </c>
    </row>
    <row r="747" spans="1:15">
      <c r="A747" s="24" t="s">
        <v>7087</v>
      </c>
      <c r="B747" s="25">
        <v>10</v>
      </c>
      <c r="C747" s="25">
        <v>0</v>
      </c>
      <c r="D747" s="25"/>
      <c r="E747" s="25" t="s">
        <v>2879</v>
      </c>
      <c r="F747" s="25">
        <v>10</v>
      </c>
      <c r="G747" s="25">
        <v>0</v>
      </c>
      <c r="H747" s="25"/>
      <c r="I747" s="95" t="s">
        <v>7560</v>
      </c>
      <c r="J747" s="95">
        <v>0</v>
      </c>
      <c r="K747" s="95">
        <v>1</v>
      </c>
      <c r="M747" s="74" t="s">
        <v>3513</v>
      </c>
      <c r="N747" s="74">
        <v>0</v>
      </c>
      <c r="O747" s="74">
        <v>1</v>
      </c>
    </row>
    <row r="748" spans="1:15">
      <c r="A748" s="24" t="s">
        <v>7094</v>
      </c>
      <c r="B748" s="25">
        <v>10</v>
      </c>
      <c r="C748" s="25">
        <v>0</v>
      </c>
      <c r="D748" s="25"/>
      <c r="E748" s="25" t="s">
        <v>6404</v>
      </c>
      <c r="F748" s="25">
        <v>10</v>
      </c>
      <c r="G748" s="25">
        <v>0</v>
      </c>
      <c r="H748" s="25"/>
      <c r="I748" s="95" t="s">
        <v>1551</v>
      </c>
      <c r="J748" s="95">
        <v>0</v>
      </c>
      <c r="K748" s="95">
        <v>0</v>
      </c>
      <c r="M748" s="74" t="s">
        <v>4176</v>
      </c>
      <c r="N748" s="74">
        <v>0</v>
      </c>
      <c r="O748" s="74">
        <v>0</v>
      </c>
    </row>
    <row r="749" spans="1:15">
      <c r="A749" s="24" t="s">
        <v>7102</v>
      </c>
      <c r="B749" s="25">
        <v>10</v>
      </c>
      <c r="C749" s="25">
        <v>0</v>
      </c>
      <c r="D749" s="25"/>
      <c r="E749" s="25" t="s">
        <v>5525</v>
      </c>
      <c r="F749" s="25">
        <v>10</v>
      </c>
      <c r="G749" s="25">
        <v>0</v>
      </c>
      <c r="H749" s="25"/>
      <c r="I749" s="95" t="s">
        <v>7561</v>
      </c>
      <c r="J749" s="95">
        <v>0</v>
      </c>
      <c r="K749" s="95">
        <v>0</v>
      </c>
      <c r="M749" s="74" t="s">
        <v>7200</v>
      </c>
      <c r="N749" s="74">
        <v>0</v>
      </c>
      <c r="O749" s="74">
        <v>0</v>
      </c>
    </row>
    <row r="750" spans="1:15">
      <c r="A750" s="24" t="s">
        <v>7109</v>
      </c>
      <c r="B750" s="25">
        <v>0</v>
      </c>
      <c r="C750" s="25">
        <v>1</v>
      </c>
      <c r="D750" s="25"/>
      <c r="E750" s="25" t="s">
        <v>3237</v>
      </c>
      <c r="F750" s="25">
        <v>0</v>
      </c>
      <c r="G750" s="25">
        <v>0</v>
      </c>
      <c r="H750" s="25"/>
      <c r="I750" s="95" t="s">
        <v>7562</v>
      </c>
      <c r="J750" s="95">
        <v>0</v>
      </c>
      <c r="K750" s="95">
        <v>0</v>
      </c>
      <c r="M750" s="74" t="s">
        <v>5921</v>
      </c>
      <c r="N750" s="74">
        <v>0</v>
      </c>
      <c r="O750" s="74">
        <v>1</v>
      </c>
    </row>
    <row r="751" spans="1:15">
      <c r="A751" s="24" t="s">
        <v>7117</v>
      </c>
      <c r="B751" s="25">
        <v>10</v>
      </c>
      <c r="C751" s="25">
        <v>0</v>
      </c>
      <c r="D751" s="25"/>
      <c r="E751" s="25" t="s">
        <v>156</v>
      </c>
      <c r="F751" s="25">
        <v>20</v>
      </c>
      <c r="G751" s="25">
        <v>0</v>
      </c>
      <c r="H751" s="25"/>
      <c r="I751" s="95" t="s">
        <v>7563</v>
      </c>
      <c r="J751" s="95">
        <v>0</v>
      </c>
      <c r="K751" s="95">
        <v>2</v>
      </c>
      <c r="M751" s="74" t="s">
        <v>5452</v>
      </c>
      <c r="N751" s="74">
        <v>0</v>
      </c>
      <c r="O751" s="74">
        <v>1</v>
      </c>
    </row>
    <row r="752" spans="1:15">
      <c r="A752" s="24" t="s">
        <v>7125</v>
      </c>
      <c r="B752" s="25">
        <v>10</v>
      </c>
      <c r="C752" s="25">
        <v>0</v>
      </c>
      <c r="D752" s="25"/>
      <c r="E752" s="25" t="s">
        <v>2670</v>
      </c>
      <c r="F752" s="25">
        <v>0</v>
      </c>
      <c r="G752" s="25">
        <v>0</v>
      </c>
      <c r="H752" s="25"/>
      <c r="I752" s="95" t="s">
        <v>7564</v>
      </c>
      <c r="J752" s="95">
        <v>0</v>
      </c>
      <c r="K752" s="95">
        <v>1</v>
      </c>
      <c r="M752" s="74" t="s">
        <v>3873</v>
      </c>
      <c r="N752" s="74">
        <v>0</v>
      </c>
      <c r="O752" s="74">
        <v>1</v>
      </c>
    </row>
    <row r="753" spans="1:15">
      <c r="A753" s="24" t="s">
        <v>7135</v>
      </c>
      <c r="B753" s="25">
        <v>10</v>
      </c>
      <c r="C753" s="25">
        <v>0</v>
      </c>
      <c r="D753" s="25"/>
      <c r="E753" s="25" t="s">
        <v>6545</v>
      </c>
      <c r="F753" s="25">
        <v>10</v>
      </c>
      <c r="G753" s="25">
        <v>0</v>
      </c>
      <c r="H753" s="25"/>
      <c r="I753" s="95" t="s">
        <v>7565</v>
      </c>
      <c r="J753" s="95">
        <v>0</v>
      </c>
      <c r="K753" s="95">
        <v>1</v>
      </c>
      <c r="M753" s="74" t="s">
        <v>7021</v>
      </c>
      <c r="N753" s="74">
        <v>0</v>
      </c>
      <c r="O753" s="74">
        <v>1</v>
      </c>
    </row>
    <row r="754" spans="1:15">
      <c r="A754" s="24" t="s">
        <v>7142</v>
      </c>
      <c r="B754" s="25">
        <v>10</v>
      </c>
      <c r="C754" s="25">
        <v>0</v>
      </c>
      <c r="D754" s="25"/>
      <c r="E754" s="25" t="s">
        <v>660</v>
      </c>
      <c r="F754" s="25">
        <v>0</v>
      </c>
      <c r="G754" s="25">
        <v>0</v>
      </c>
      <c r="H754" s="25"/>
      <c r="I754" s="95" t="s">
        <v>7566</v>
      </c>
      <c r="J754" s="95">
        <v>0</v>
      </c>
      <c r="K754" s="95">
        <v>0</v>
      </c>
      <c r="M754" s="74" t="s">
        <v>3820</v>
      </c>
      <c r="N754" s="74">
        <v>0</v>
      </c>
      <c r="O754" s="74">
        <v>1</v>
      </c>
    </row>
    <row r="755" spans="1:15">
      <c r="A755" s="24" t="s">
        <v>7147</v>
      </c>
      <c r="B755" s="25">
        <v>0</v>
      </c>
      <c r="C755" s="25">
        <v>0</v>
      </c>
      <c r="D755" s="25"/>
      <c r="E755" s="25" t="s">
        <v>5673</v>
      </c>
      <c r="F755" s="25">
        <v>0</v>
      </c>
      <c r="G755" s="25">
        <v>0</v>
      </c>
      <c r="H755" s="25"/>
      <c r="I755" s="95" t="s">
        <v>7567</v>
      </c>
      <c r="J755" s="95">
        <v>0</v>
      </c>
      <c r="K755" s="95">
        <v>0</v>
      </c>
      <c r="M755" s="74" t="s">
        <v>2803</v>
      </c>
      <c r="N755" s="74">
        <v>0</v>
      </c>
      <c r="O755" s="74">
        <v>1</v>
      </c>
    </row>
    <row r="756" spans="1:15">
      <c r="A756" s="24" t="s">
        <v>7150</v>
      </c>
      <c r="B756" s="25">
        <v>0</v>
      </c>
      <c r="C756" s="25">
        <v>0</v>
      </c>
      <c r="D756" s="25"/>
      <c r="E756" s="25" t="s">
        <v>5531</v>
      </c>
      <c r="F756" s="25">
        <v>20</v>
      </c>
      <c r="G756" s="25">
        <v>0</v>
      </c>
      <c r="H756" s="25"/>
      <c r="I756" s="95" t="s">
        <v>7568</v>
      </c>
      <c r="J756" s="95">
        <v>0</v>
      </c>
      <c r="K756" s="95">
        <v>1</v>
      </c>
      <c r="M756" s="74" t="s">
        <v>5298</v>
      </c>
      <c r="N756" s="74">
        <v>0</v>
      </c>
      <c r="O756" s="74">
        <v>0</v>
      </c>
    </row>
    <row r="757" spans="1:15">
      <c r="A757" s="24" t="s">
        <v>7156</v>
      </c>
      <c r="B757" s="25">
        <v>0</v>
      </c>
      <c r="C757" s="25">
        <v>0</v>
      </c>
      <c r="D757" s="25"/>
      <c r="E757" s="25" t="s">
        <v>3660</v>
      </c>
      <c r="F757" s="25">
        <v>10</v>
      </c>
      <c r="G757" s="25">
        <v>0</v>
      </c>
      <c r="H757" s="25"/>
      <c r="I757" s="95" t="s">
        <v>5452</v>
      </c>
      <c r="J757" s="95">
        <v>0</v>
      </c>
      <c r="K757" s="95">
        <v>1</v>
      </c>
      <c r="M757" s="74" t="s">
        <v>3835</v>
      </c>
      <c r="N757" s="74">
        <v>-10</v>
      </c>
      <c r="O757" s="74">
        <v>1</v>
      </c>
    </row>
    <row r="758" spans="1:15">
      <c r="A758" s="24" t="s">
        <v>7161</v>
      </c>
      <c r="B758" s="25">
        <v>0</v>
      </c>
      <c r="C758" s="25">
        <v>0</v>
      </c>
      <c r="D758" s="25"/>
      <c r="E758" s="25" t="s">
        <v>3585</v>
      </c>
      <c r="F758" s="25">
        <v>10</v>
      </c>
      <c r="G758" s="25">
        <v>0</v>
      </c>
      <c r="H758" s="25"/>
      <c r="I758" s="95" t="s">
        <v>3873</v>
      </c>
      <c r="J758" s="95">
        <v>0</v>
      </c>
      <c r="K758" s="95">
        <v>1</v>
      </c>
      <c r="M758" s="74" t="s">
        <v>4181</v>
      </c>
      <c r="N758" s="74">
        <v>-10</v>
      </c>
      <c r="O758" s="74">
        <v>0</v>
      </c>
    </row>
    <row r="759" spans="1:15">
      <c r="A759" s="24" t="s">
        <v>7166</v>
      </c>
      <c r="B759" s="25">
        <v>0</v>
      </c>
      <c r="C759" s="25">
        <v>0</v>
      </c>
      <c r="D759" s="25"/>
      <c r="E759" s="25" t="s">
        <v>685</v>
      </c>
      <c r="F759" s="25">
        <v>10</v>
      </c>
      <c r="G759" s="25">
        <v>0</v>
      </c>
      <c r="H759" s="25"/>
      <c r="I759" s="95" t="s">
        <v>7021</v>
      </c>
      <c r="J759" s="95">
        <v>0</v>
      </c>
      <c r="K759" s="95">
        <v>1</v>
      </c>
      <c r="M759" s="74" t="s">
        <v>3505</v>
      </c>
      <c r="N759" s="74">
        <v>-10</v>
      </c>
      <c r="O759" s="74">
        <v>1</v>
      </c>
    </row>
    <row r="760" spans="1:15">
      <c r="A760" s="24" t="s">
        <v>7169</v>
      </c>
      <c r="B760" s="25">
        <v>0</v>
      </c>
      <c r="C760" s="25">
        <v>0</v>
      </c>
      <c r="D760" s="25"/>
      <c r="E760" s="25" t="s">
        <v>690</v>
      </c>
      <c r="F760" s="25">
        <v>0</v>
      </c>
      <c r="G760" s="25">
        <v>0</v>
      </c>
      <c r="H760" s="25"/>
      <c r="I760" s="95" t="s">
        <v>3820</v>
      </c>
      <c r="J760" s="95">
        <v>0</v>
      </c>
      <c r="K760" s="95">
        <v>1</v>
      </c>
      <c r="M760" s="74" t="s">
        <v>1150</v>
      </c>
      <c r="N760" s="74">
        <v>-20</v>
      </c>
      <c r="O760" s="74">
        <v>1</v>
      </c>
    </row>
    <row r="761" spans="1:15">
      <c r="A761" s="24" t="s">
        <v>7177</v>
      </c>
      <c r="B761" s="25">
        <v>20</v>
      </c>
      <c r="C761" s="25">
        <v>0</v>
      </c>
      <c r="D761" s="25"/>
      <c r="E761" s="25" t="s">
        <v>696</v>
      </c>
      <c r="F761" s="25">
        <v>10</v>
      </c>
      <c r="G761" s="25">
        <v>0</v>
      </c>
      <c r="H761" s="25"/>
      <c r="I761" s="95" t="s">
        <v>2803</v>
      </c>
      <c r="J761" s="95">
        <v>0</v>
      </c>
      <c r="K761" s="95">
        <v>1</v>
      </c>
      <c r="M761" s="74" t="s">
        <v>6433</v>
      </c>
      <c r="N761" s="74">
        <v>-20</v>
      </c>
      <c r="O761" s="74">
        <v>0</v>
      </c>
    </row>
    <row r="762" spans="1:15">
      <c r="A762" s="24" t="s">
        <v>7212</v>
      </c>
      <c r="B762" s="25">
        <v>-10</v>
      </c>
      <c r="C762" s="25">
        <v>0</v>
      </c>
      <c r="D762" s="25"/>
      <c r="E762" s="25" t="s">
        <v>2454</v>
      </c>
      <c r="F762" s="25">
        <v>50</v>
      </c>
      <c r="G762" s="25">
        <v>0</v>
      </c>
      <c r="H762" s="25"/>
      <c r="I762" s="95" t="s">
        <v>5298</v>
      </c>
      <c r="J762" s="95">
        <v>0</v>
      </c>
      <c r="K762" s="95">
        <v>0</v>
      </c>
    </row>
    <row r="763" spans="1:15">
      <c r="A763" s="24" t="s">
        <v>7220</v>
      </c>
      <c r="B763" s="25">
        <v>-10</v>
      </c>
      <c r="C763" s="25">
        <v>0</v>
      </c>
      <c r="D763" s="25"/>
      <c r="E763" s="25" t="s">
        <v>4176</v>
      </c>
      <c r="F763" s="25">
        <v>0</v>
      </c>
      <c r="G763" s="25">
        <v>0</v>
      </c>
      <c r="H763" s="25"/>
      <c r="I763" s="95" t="s">
        <v>7212</v>
      </c>
      <c r="J763" s="95">
        <v>-10</v>
      </c>
      <c r="K763" s="95">
        <v>0</v>
      </c>
    </row>
    <row r="764" spans="1:15">
      <c r="A764" s="24" t="s">
        <v>7241</v>
      </c>
      <c r="B764" s="25">
        <v>0</v>
      </c>
      <c r="C764" s="25">
        <v>1</v>
      </c>
      <c r="D764" s="25"/>
      <c r="E764" s="25" t="s">
        <v>2992</v>
      </c>
      <c r="F764" s="25">
        <v>10</v>
      </c>
      <c r="G764" s="25">
        <v>0</v>
      </c>
      <c r="H764" s="25"/>
      <c r="I764" s="95" t="s">
        <v>3835</v>
      </c>
      <c r="J764" s="95">
        <v>-10</v>
      </c>
      <c r="K764" s="95">
        <v>1</v>
      </c>
    </row>
    <row r="765" spans="1:15">
      <c r="A765" s="24" t="s">
        <v>7251</v>
      </c>
      <c r="B765" s="25">
        <v>10</v>
      </c>
      <c r="C765" s="25">
        <v>0</v>
      </c>
      <c r="D765" s="25"/>
      <c r="E765" s="25" t="s">
        <v>458</v>
      </c>
      <c r="F765" s="25">
        <v>10</v>
      </c>
      <c r="G765" s="25">
        <v>0</v>
      </c>
      <c r="H765" s="25"/>
      <c r="I765" s="95" t="s">
        <v>4181</v>
      </c>
      <c r="J765" s="95">
        <v>-10</v>
      </c>
      <c r="K765" s="95">
        <v>0</v>
      </c>
    </row>
    <row r="766" spans="1:15">
      <c r="A766" s="24" t="s">
        <v>7258</v>
      </c>
      <c r="B766" s="25">
        <v>10</v>
      </c>
      <c r="C766" s="25">
        <v>0</v>
      </c>
      <c r="D766" s="25"/>
      <c r="E766" s="25" t="s">
        <v>464</v>
      </c>
      <c r="F766" s="25">
        <v>10</v>
      </c>
      <c r="G766" s="25">
        <v>0</v>
      </c>
      <c r="H766" s="25"/>
      <c r="I766" s="95" t="s">
        <v>7220</v>
      </c>
      <c r="J766" s="95">
        <v>-10</v>
      </c>
      <c r="K766" s="95">
        <v>0</v>
      </c>
    </row>
    <row r="767" spans="1:15">
      <c r="A767" s="24" t="s">
        <v>7268</v>
      </c>
      <c r="B767" s="25">
        <v>0</v>
      </c>
      <c r="C767" s="25">
        <v>1</v>
      </c>
      <c r="D767" s="25"/>
      <c r="E767" s="25" t="s">
        <v>7200</v>
      </c>
      <c r="F767" s="25">
        <v>0</v>
      </c>
      <c r="G767" s="25">
        <v>0</v>
      </c>
      <c r="H767" s="25"/>
      <c r="I767" s="95" t="s">
        <v>7569</v>
      </c>
      <c r="J767" s="95">
        <v>-10</v>
      </c>
      <c r="K767" s="95">
        <v>1</v>
      </c>
    </row>
    <row r="768" spans="1:15">
      <c r="A768" s="24" t="s">
        <v>7278</v>
      </c>
      <c r="B768" s="25">
        <v>0</v>
      </c>
      <c r="C768" s="25">
        <v>1</v>
      </c>
      <c r="D768" s="25"/>
      <c r="E768" s="25" t="s">
        <v>3202</v>
      </c>
      <c r="F768" s="25">
        <v>10</v>
      </c>
      <c r="G768" s="25">
        <v>0</v>
      </c>
      <c r="H768" s="25"/>
      <c r="I768" s="95" t="s">
        <v>1150</v>
      </c>
      <c r="J768" s="95">
        <v>-20</v>
      </c>
      <c r="K768" s="95">
        <v>1</v>
      </c>
    </row>
    <row r="769" spans="1:11">
      <c r="A769" s="24" t="s">
        <v>7287</v>
      </c>
      <c r="B769" s="25">
        <v>10</v>
      </c>
      <c r="C769" s="25">
        <v>0</v>
      </c>
      <c r="D769" s="25"/>
      <c r="E769" s="25" t="s">
        <v>3109</v>
      </c>
      <c r="F769" s="25">
        <v>10</v>
      </c>
      <c r="G769" s="25">
        <v>0</v>
      </c>
      <c r="H769" s="25"/>
      <c r="I769" s="95" t="s">
        <v>6433</v>
      </c>
      <c r="J769" s="95">
        <v>-20</v>
      </c>
      <c r="K769" s="95">
        <v>0</v>
      </c>
    </row>
    <row r="770" spans="1:11">
      <c r="A770" s="24" t="s">
        <v>7574</v>
      </c>
      <c r="B770" s="25">
        <v>10</v>
      </c>
      <c r="C770" s="25">
        <v>0</v>
      </c>
      <c r="D770" s="25"/>
      <c r="E770" s="25" t="s">
        <v>6953</v>
      </c>
      <c r="F770" s="25">
        <v>10</v>
      </c>
      <c r="G770" s="25">
        <v>0</v>
      </c>
      <c r="H770" s="25"/>
      <c r="I770" s="25"/>
      <c r="J770" s="25"/>
      <c r="K770" s="25"/>
    </row>
    <row r="771" spans="1:11">
      <c r="A771" s="24" t="s">
        <v>7578</v>
      </c>
      <c r="B771" s="25">
        <v>10</v>
      </c>
      <c r="C771" s="25">
        <v>0</v>
      </c>
      <c r="E771" s="25" t="s">
        <v>5544</v>
      </c>
      <c r="F771" s="25">
        <v>10</v>
      </c>
      <c r="G771" s="25">
        <v>0</v>
      </c>
    </row>
    <row r="772" spans="1:11">
      <c r="A772" s="24" t="s">
        <v>7582</v>
      </c>
      <c r="B772" s="25">
        <v>10</v>
      </c>
      <c r="C772" s="25">
        <v>0</v>
      </c>
      <c r="E772" s="25" t="s">
        <v>2540</v>
      </c>
      <c r="F772" s="25">
        <v>20</v>
      </c>
      <c r="G772" s="25">
        <v>0</v>
      </c>
    </row>
    <row r="773" spans="1:11">
      <c r="A773" s="24" t="s">
        <v>7587</v>
      </c>
      <c r="B773" s="25">
        <v>10</v>
      </c>
      <c r="C773" s="25">
        <v>0</v>
      </c>
      <c r="E773" s="25" t="s">
        <v>6649</v>
      </c>
      <c r="F773" s="25">
        <v>10</v>
      </c>
      <c r="G773" s="25">
        <v>0</v>
      </c>
    </row>
    <row r="774" spans="1:11">
      <c r="A774" s="24" t="s">
        <v>7601</v>
      </c>
      <c r="B774" s="25">
        <v>10</v>
      </c>
      <c r="C774" s="25">
        <v>0</v>
      </c>
      <c r="E774" s="25" t="s">
        <v>6086</v>
      </c>
      <c r="F774" s="25">
        <v>10</v>
      </c>
      <c r="G774" s="25">
        <v>0</v>
      </c>
    </row>
    <row r="775" spans="1:11">
      <c r="A775" s="24" t="s">
        <v>7606</v>
      </c>
      <c r="B775" s="25">
        <v>10</v>
      </c>
      <c r="C775" s="25">
        <v>0</v>
      </c>
      <c r="E775" s="25" t="s">
        <v>4087</v>
      </c>
      <c r="F775" s="25">
        <v>10</v>
      </c>
      <c r="G775" s="25">
        <v>0</v>
      </c>
    </row>
    <row r="776" spans="1:11">
      <c r="A776" s="24" t="s">
        <v>7612</v>
      </c>
      <c r="B776" s="25">
        <v>10</v>
      </c>
      <c r="C776" s="25">
        <v>0</v>
      </c>
      <c r="E776" s="25" t="s">
        <v>5298</v>
      </c>
      <c r="F776" s="25">
        <v>0</v>
      </c>
      <c r="G776" s="25">
        <v>0</v>
      </c>
    </row>
    <row r="777" spans="1:11">
      <c r="A777" s="24" t="s">
        <v>4232</v>
      </c>
      <c r="B777" s="25">
        <v>9640</v>
      </c>
      <c r="C777" s="25">
        <v>219</v>
      </c>
    </row>
  </sheetData>
  <autoFilter ref="U1:W726">
    <sortState ref="U2:W726">
      <sortCondition descending="1" ref="V2:V726"/>
      <sortCondition ref="U2:U726"/>
    </sortState>
  </autoFilter>
  <sortState ref="E2:G776">
    <sortCondition descending="1" ref="G2:G776"/>
    <sortCondition ref="E2:E776"/>
  </sortState>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
  <sheetViews>
    <sheetView tabSelected="1" workbookViewId="0">
      <selection activeCell="J14" sqref="J14"/>
    </sheetView>
  </sheetViews>
  <sheetFormatPr defaultRowHeight="17"/>
  <cols>
    <col min="1" max="1" width="22.1796875" customWidth="1"/>
    <col min="4" max="7" width="12.6328125" customWidth="1"/>
    <col min="8" max="8" width="24.81640625" customWidth="1"/>
    <col min="10" max="10" width="12.54296875" customWidth="1"/>
  </cols>
  <sheetData>
    <row r="1" spans="1:11" ht="26">
      <c r="A1" s="51" t="s">
        <v>5838</v>
      </c>
      <c r="B1" s="52" t="s">
        <v>4988</v>
      </c>
      <c r="C1" s="52" t="s">
        <v>4989</v>
      </c>
      <c r="D1" s="52" t="s">
        <v>4937</v>
      </c>
      <c r="E1" s="53" t="s">
        <v>4990</v>
      </c>
      <c r="F1" s="52" t="s">
        <v>4938</v>
      </c>
      <c r="G1" s="52" t="s">
        <v>4985</v>
      </c>
      <c r="H1" s="52" t="s">
        <v>5820</v>
      </c>
      <c r="I1" s="52" t="s">
        <v>4946</v>
      </c>
      <c r="J1" s="112" t="s">
        <v>7637</v>
      </c>
    </row>
    <row r="2" spans="1:11">
      <c r="A2" s="13" t="s">
        <v>5831</v>
      </c>
      <c r="B2" s="13">
        <v>4</v>
      </c>
      <c r="C2" s="13">
        <v>0</v>
      </c>
      <c r="D2" s="50">
        <v>43555</v>
      </c>
      <c r="E2" s="50">
        <v>43546</v>
      </c>
      <c r="F2" s="50">
        <f>+E2+1</f>
        <v>43547</v>
      </c>
      <c r="G2" s="50">
        <f>+F2+45</f>
        <v>43592</v>
      </c>
      <c r="H2" s="13" t="str">
        <f>CONCATENATE(TEXT(F2,"yyyymmdd"),"-",TEXT(G2,"yyyymmdd"))</f>
        <v>20190323-20190507</v>
      </c>
      <c r="I2" s="50">
        <v>43556</v>
      </c>
      <c r="J2" t="str">
        <f>LEFT(A2,9)</f>
        <v>b05702099</v>
      </c>
      <c r="K2" t="s">
        <v>7638</v>
      </c>
    </row>
    <row r="3" spans="1:11">
      <c r="A3" s="13" t="s">
        <v>5834</v>
      </c>
      <c r="B3" s="13">
        <v>3</v>
      </c>
      <c r="C3" s="13">
        <v>0</v>
      </c>
      <c r="D3" s="50">
        <v>43555</v>
      </c>
      <c r="E3" s="50">
        <v>43549</v>
      </c>
      <c r="F3" s="50">
        <f>+E3+1</f>
        <v>43550</v>
      </c>
      <c r="G3" s="50">
        <f>+F3+45</f>
        <v>43595</v>
      </c>
      <c r="H3" s="13" t="str">
        <f t="shared" ref="H3:H9" si="0">CONCATENATE(TEXT(F3,"yyyymmdd"),"-",TEXT(G3,"yyyymmdd"))</f>
        <v>20190326-20190510</v>
      </c>
      <c r="I3" s="50">
        <v>43556</v>
      </c>
      <c r="J3" s="78" t="str">
        <f t="shared" ref="J3:J9" si="1">LEFT(A3,9)</f>
        <v>b05302352</v>
      </c>
      <c r="K3" s="78" t="s">
        <v>7638</v>
      </c>
    </row>
    <row r="4" spans="1:11">
      <c r="A4" s="13" t="s">
        <v>4939</v>
      </c>
      <c r="B4" s="13">
        <v>3</v>
      </c>
      <c r="C4" s="13">
        <v>10</v>
      </c>
      <c r="D4" s="50">
        <v>43555</v>
      </c>
      <c r="E4" s="50">
        <v>43549</v>
      </c>
      <c r="F4" s="50">
        <f t="shared" ref="F4:F9" si="2">+E4+1</f>
        <v>43550</v>
      </c>
      <c r="G4" s="50">
        <f t="shared" ref="G4:G9" si="3">+F4+45</f>
        <v>43595</v>
      </c>
      <c r="H4" s="13" t="str">
        <f t="shared" si="0"/>
        <v>20190326-20190510</v>
      </c>
      <c r="I4" s="50">
        <v>43556</v>
      </c>
      <c r="J4" s="78" t="str">
        <f t="shared" si="1"/>
        <v>b05702046</v>
      </c>
      <c r="K4" s="78" t="s">
        <v>7638</v>
      </c>
    </row>
    <row r="5" spans="1:11">
      <c r="A5" s="13" t="s">
        <v>5835</v>
      </c>
      <c r="B5" s="13">
        <v>3</v>
      </c>
      <c r="C5" s="13">
        <v>0</v>
      </c>
      <c r="D5" s="50">
        <v>43555</v>
      </c>
      <c r="E5" s="50">
        <v>43549</v>
      </c>
      <c r="F5" s="50">
        <f t="shared" si="2"/>
        <v>43550</v>
      </c>
      <c r="G5" s="50">
        <f t="shared" si="3"/>
        <v>43595</v>
      </c>
      <c r="H5" s="13" t="str">
        <f t="shared" si="0"/>
        <v>20190326-20190510</v>
      </c>
      <c r="I5" s="50">
        <v>43556</v>
      </c>
      <c r="J5" s="78" t="str">
        <f t="shared" si="1"/>
        <v>b05705013</v>
      </c>
      <c r="K5" s="78" t="s">
        <v>7638</v>
      </c>
    </row>
    <row r="6" spans="1:11">
      <c r="A6" s="13" t="s">
        <v>5836</v>
      </c>
      <c r="B6" s="13">
        <v>3</v>
      </c>
      <c r="C6" s="13">
        <v>0</v>
      </c>
      <c r="D6" s="50">
        <v>43555</v>
      </c>
      <c r="E6" s="50">
        <v>43544</v>
      </c>
      <c r="F6" s="50">
        <f t="shared" si="2"/>
        <v>43545</v>
      </c>
      <c r="G6" s="50">
        <f t="shared" si="3"/>
        <v>43590</v>
      </c>
      <c r="H6" s="13" t="str">
        <f t="shared" si="0"/>
        <v>20190321-20190505</v>
      </c>
      <c r="I6" s="50">
        <v>43556</v>
      </c>
      <c r="J6" s="78" t="str">
        <f t="shared" si="1"/>
        <v>r07724059</v>
      </c>
      <c r="K6" s="78" t="s">
        <v>7638</v>
      </c>
    </row>
    <row r="7" spans="1:11">
      <c r="A7" t="s">
        <v>4414</v>
      </c>
      <c r="B7" s="84">
        <v>3</v>
      </c>
      <c r="C7" s="84">
        <v>20</v>
      </c>
      <c r="D7" s="49">
        <v>43595</v>
      </c>
      <c r="E7" s="49">
        <v>43586</v>
      </c>
      <c r="F7" s="85">
        <f t="shared" si="2"/>
        <v>43587</v>
      </c>
      <c r="G7" s="85">
        <f t="shared" si="3"/>
        <v>43632</v>
      </c>
      <c r="H7" s="84" t="str">
        <f t="shared" si="0"/>
        <v>20190502-20190616</v>
      </c>
      <c r="I7" s="49">
        <v>43606</v>
      </c>
      <c r="J7" s="78" t="str">
        <f t="shared" si="1"/>
        <v>b04610018</v>
      </c>
      <c r="K7" s="78" t="s">
        <v>7638</v>
      </c>
    </row>
    <row r="8" spans="1:11">
      <c r="A8" t="s">
        <v>4592</v>
      </c>
      <c r="B8" s="84">
        <v>3</v>
      </c>
      <c r="C8" s="84">
        <v>30</v>
      </c>
      <c r="D8" s="49">
        <v>43595</v>
      </c>
      <c r="E8" s="49">
        <v>43581</v>
      </c>
      <c r="F8" s="85">
        <f t="shared" si="2"/>
        <v>43582</v>
      </c>
      <c r="G8" s="85">
        <f t="shared" si="3"/>
        <v>43627</v>
      </c>
      <c r="H8" s="84" t="str">
        <f t="shared" si="0"/>
        <v>20190427-20190611</v>
      </c>
      <c r="I8" s="49">
        <v>43606</v>
      </c>
      <c r="J8" s="78" t="str">
        <f t="shared" si="1"/>
        <v>b05704040</v>
      </c>
      <c r="K8" s="78" t="s">
        <v>7638</v>
      </c>
    </row>
    <row r="9" spans="1:11">
      <c r="A9" t="s">
        <v>4732</v>
      </c>
      <c r="B9" s="84">
        <v>3</v>
      </c>
      <c r="C9" s="84">
        <v>40</v>
      </c>
      <c r="D9" s="49">
        <v>43595</v>
      </c>
      <c r="E9" s="49">
        <v>43593</v>
      </c>
      <c r="F9" s="85">
        <f t="shared" si="2"/>
        <v>43594</v>
      </c>
      <c r="G9" s="85">
        <f t="shared" si="3"/>
        <v>43639</v>
      </c>
      <c r="H9" s="84" t="str">
        <f t="shared" si="0"/>
        <v>20190509-20190623</v>
      </c>
      <c r="I9" s="49">
        <v>43606</v>
      </c>
      <c r="J9" s="78" t="str">
        <f t="shared" si="1"/>
        <v>b07704098</v>
      </c>
      <c r="K9" s="78" t="s">
        <v>7638</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7"/>
  <sheetViews>
    <sheetView topLeftCell="A28" workbookViewId="0">
      <selection activeCell="S45" sqref="S45"/>
    </sheetView>
  </sheetViews>
  <sheetFormatPr defaultRowHeight="17"/>
  <cols>
    <col min="1" max="1" width="17.6328125" customWidth="1"/>
    <col min="2" max="2" width="10.453125" bestFit="1" customWidth="1"/>
    <col min="4" max="5" width="3.6328125" customWidth="1"/>
    <col min="6" max="6" width="5.6328125" customWidth="1"/>
    <col min="7" max="7" width="10.6328125" style="3" customWidth="1"/>
    <col min="8" max="8" width="18.6328125" style="24" customWidth="1"/>
    <col min="9" max="10" width="5.6328125" customWidth="1"/>
    <col min="11" max="11" width="17.1796875" style="6" customWidth="1"/>
    <col min="20" max="21" width="11.08984375" bestFit="1" customWidth="1"/>
  </cols>
  <sheetData>
    <row r="1" spans="1:31" ht="25" customHeight="1">
      <c r="A1" s="16" t="s">
        <v>727</v>
      </c>
      <c r="B1" s="16" t="s">
        <v>724</v>
      </c>
      <c r="C1" s="16" t="s">
        <v>725</v>
      </c>
      <c r="E1" s="40" t="s">
        <v>4237</v>
      </c>
      <c r="F1" s="2" t="s">
        <v>703</v>
      </c>
      <c r="G1" s="2" t="s">
        <v>704</v>
      </c>
      <c r="H1" s="2" t="s">
        <v>705</v>
      </c>
      <c r="I1" s="2" t="s">
        <v>706</v>
      </c>
      <c r="J1" s="2" t="s">
        <v>4358</v>
      </c>
      <c r="K1" s="2" t="s">
        <v>1276</v>
      </c>
      <c r="L1" s="10" t="s">
        <v>283</v>
      </c>
      <c r="M1" s="10" t="s">
        <v>278</v>
      </c>
      <c r="N1" s="10" t="s">
        <v>279</v>
      </c>
      <c r="O1" s="10" t="s">
        <v>280</v>
      </c>
      <c r="P1" s="10" t="s">
        <v>288</v>
      </c>
      <c r="Q1" s="10" t="s">
        <v>282</v>
      </c>
      <c r="R1" s="5" t="s">
        <v>708</v>
      </c>
      <c r="S1" s="5" t="s">
        <v>709</v>
      </c>
      <c r="T1" s="10" t="s">
        <v>284</v>
      </c>
      <c r="U1" s="10" t="s">
        <v>718</v>
      </c>
      <c r="V1" s="10" t="s">
        <v>285</v>
      </c>
      <c r="W1" s="4" t="s">
        <v>710</v>
      </c>
      <c r="X1" s="10" t="s">
        <v>286</v>
      </c>
      <c r="Y1" s="11" t="s">
        <v>711</v>
      </c>
      <c r="Z1" s="12" t="s">
        <v>712</v>
      </c>
      <c r="AA1" s="12" t="s">
        <v>713</v>
      </c>
      <c r="AB1" s="12" t="s">
        <v>714</v>
      </c>
      <c r="AC1" s="12" t="s">
        <v>715</v>
      </c>
      <c r="AD1" s="12" t="s">
        <v>716</v>
      </c>
      <c r="AE1" s="12" t="s">
        <v>717</v>
      </c>
    </row>
    <row r="2" spans="1:31" ht="18" customHeight="1">
      <c r="A2" s="13" t="s">
        <v>719</v>
      </c>
      <c r="B2" s="15">
        <f>COUNTIFS($G$3:$G$506,$A2)</f>
        <v>25</v>
      </c>
      <c r="C2" s="15">
        <f>SUMIF($G$3:$G$506,$A2,$Q$3:$Q$506)</f>
        <v>1151</v>
      </c>
      <c r="E2" s="98"/>
      <c r="F2" s="99"/>
      <c r="G2" s="99"/>
      <c r="H2" s="99"/>
      <c r="I2" s="99"/>
      <c r="J2" s="99"/>
      <c r="K2" s="99" t="s">
        <v>7348</v>
      </c>
      <c r="L2" s="103">
        <f>SUM(L3:L104)</f>
        <v>1317</v>
      </c>
      <c r="M2" s="103">
        <f t="shared" ref="M2:Q2" si="0">SUM(M3:M104)</f>
        <v>246</v>
      </c>
      <c r="N2" s="103">
        <f t="shared" si="0"/>
        <v>1071</v>
      </c>
      <c r="O2" s="103">
        <f t="shared" si="0"/>
        <v>278</v>
      </c>
      <c r="P2" s="103">
        <f t="shared" si="0"/>
        <v>23</v>
      </c>
      <c r="Q2" s="103">
        <f t="shared" si="0"/>
        <v>1372</v>
      </c>
      <c r="R2" s="100">
        <f t="shared" ref="R2:R42" si="1">$N2/$L2</f>
        <v>0.81321184510250566</v>
      </c>
      <c r="S2" s="100">
        <f t="shared" ref="S2:S42" si="2">$Q2/$L2</f>
        <v>1.0417615793470008</v>
      </c>
      <c r="T2" s="99"/>
      <c r="U2" s="99"/>
      <c r="V2" s="99"/>
      <c r="W2" s="100"/>
      <c r="X2" s="99"/>
      <c r="Y2" s="101"/>
      <c r="Z2" s="102"/>
      <c r="AA2" s="102"/>
      <c r="AB2" s="102"/>
      <c r="AC2" s="102"/>
      <c r="AD2" s="102"/>
      <c r="AE2" s="102"/>
    </row>
    <row r="3" spans="1:31" ht="18" customHeight="1">
      <c r="A3" s="13" t="s">
        <v>720</v>
      </c>
      <c r="B3" s="15">
        <f>COUNTIFS($G$3:$G$506,$A3)</f>
        <v>1</v>
      </c>
      <c r="C3" s="15">
        <f>SUMIF($G$3:$G$506,$A3,$Q$3:$Q$506)</f>
        <v>50</v>
      </c>
      <c r="E3" s="26">
        <v>1</v>
      </c>
      <c r="F3" s="37">
        <v>2019</v>
      </c>
      <c r="G3" s="27" t="s">
        <v>719</v>
      </c>
      <c r="H3" s="33" t="s">
        <v>5005</v>
      </c>
      <c r="I3" s="26"/>
      <c r="J3" s="27" t="s">
        <v>707</v>
      </c>
      <c r="K3" s="26" t="s">
        <v>34</v>
      </c>
      <c r="L3" s="15">
        <f>COUNTIFS(全部名單!$R$2:$R$10008,$L$1,全部名單!$X$2:$X$10008,$K3)+COUNTIFS(全部名單!$R$2:$R$10008,"邀請制",全部名單!$X$2:$X$10008,$K3)</f>
        <v>23</v>
      </c>
      <c r="M3" s="15">
        <f>COUNTIFS(全部名單!$R$2:$R$10008,$L$1,全部名單!$P$2:$P$10008,"否",全部名單!$X$2:$X$10008,$K3)</f>
        <v>2</v>
      </c>
      <c r="N3" s="15">
        <f>COUNTIFS(全部名單!$R$2:$R$10008,$L$1,全部名單!$P$2:$P$10008,"是",全部名單!$X$2:$X$10008,$K3)+COUNTIFS(全部名單!$R$2:$R$10008,"邀請制",全部名單!$P$2:$P$10008,"是",全部名單!$X$2:$X$10008,$K3)</f>
        <v>21</v>
      </c>
      <c r="O3" s="15">
        <f>COUNTIFS(全部名單!$R$2:$R$10008,$O$1,全部名單!$X$2:$X$10008,$K3)</f>
        <v>11</v>
      </c>
      <c r="P3" s="15">
        <f>COUNTIFS(全部名單!$R$2:$R$10008,$P$1,全部名單!$X$2:$X$10008,$K3)</f>
        <v>2</v>
      </c>
      <c r="Q3" s="15">
        <f t="shared" ref="Q3" si="3">SUM(N3:P3)</f>
        <v>34</v>
      </c>
      <c r="R3" s="28">
        <f t="shared" si="1"/>
        <v>0.91304347826086951</v>
      </c>
      <c r="S3" s="28">
        <f t="shared" si="2"/>
        <v>1.4782608695652173</v>
      </c>
      <c r="T3" s="28"/>
      <c r="U3" s="28"/>
      <c r="V3" s="29"/>
      <c r="W3" s="29"/>
      <c r="X3" s="29"/>
      <c r="Y3" s="29"/>
      <c r="Z3" s="29"/>
      <c r="AA3" s="29"/>
      <c r="AB3" s="29"/>
      <c r="AC3" s="29"/>
      <c r="AD3" s="29"/>
      <c r="AE3" s="29"/>
    </row>
    <row r="4" spans="1:31" ht="18" customHeight="1">
      <c r="A4" s="13" t="s">
        <v>721</v>
      </c>
      <c r="B4" s="15">
        <f>COUNTIFS($G$3:$G$506,$A4)</f>
        <v>6</v>
      </c>
      <c r="C4" s="15">
        <f>SUMIF($G$3:$G$506,$A4,$Q$3:$Q$506)</f>
        <v>117</v>
      </c>
      <c r="E4" s="26">
        <v>2</v>
      </c>
      <c r="F4" s="37">
        <v>2019</v>
      </c>
      <c r="G4" s="27" t="s">
        <v>719</v>
      </c>
      <c r="H4" s="33" t="s">
        <v>5005</v>
      </c>
      <c r="I4" s="26"/>
      <c r="J4" s="27" t="s">
        <v>707</v>
      </c>
      <c r="K4" s="104" t="s">
        <v>299</v>
      </c>
      <c r="L4" s="15">
        <f>COUNTIFS(全部名單!$R$2:$R$10008,$L$1,全部名單!$X$2:$X$10008,$K4)+COUNTIFS(全部名單!$R$2:$R$10008,"邀請制",全部名單!$X$2:$X$10008,$K4)</f>
        <v>52</v>
      </c>
      <c r="M4" s="15">
        <f>COUNTIFS(全部名單!$R$2:$R$10008,$L$1,全部名單!$P$2:$P$10008,"否",全部名單!$X$2:$X$10008,$K4)</f>
        <v>7</v>
      </c>
      <c r="N4" s="15">
        <f>COUNTIFS(全部名單!$R$2:$R$10008,$L$1,全部名單!$P$2:$P$10008,"是",全部名單!$X$2:$X$10008,$K4)+COUNTIFS(全部名單!$R$2:$R$10008,"邀請制",全部名單!$P$2:$P$10008,"是",全部名單!$X$2:$X$10008,$K4)</f>
        <v>45</v>
      </c>
      <c r="O4" s="15">
        <f>COUNTIFS(全部名單!$R$2:$R$10008,$O$1,全部名單!$X$2:$X$10008,$K4)</f>
        <v>13</v>
      </c>
      <c r="P4" s="15">
        <f>COUNTIFS(全部名單!$R$2:$R$10008,$P$1,全部名單!$X$2:$X$10008,$K4)</f>
        <v>0</v>
      </c>
      <c r="Q4" s="15">
        <f t="shared" ref="Q4:Q45" si="4">SUM(N4:P4)</f>
        <v>58</v>
      </c>
      <c r="R4" s="28">
        <f t="shared" si="1"/>
        <v>0.86538461538461542</v>
      </c>
      <c r="S4" s="28">
        <f t="shared" si="2"/>
        <v>1.1153846153846154</v>
      </c>
      <c r="T4" s="28"/>
      <c r="U4" s="28"/>
      <c r="V4" s="29"/>
      <c r="W4" s="29"/>
      <c r="X4" s="29"/>
      <c r="Y4" s="29"/>
      <c r="Z4" s="29"/>
      <c r="AA4" s="29"/>
      <c r="AB4" s="29"/>
      <c r="AC4" s="29"/>
      <c r="AD4" s="29"/>
      <c r="AE4" s="29"/>
    </row>
    <row r="5" spans="1:31" ht="18" customHeight="1">
      <c r="A5" s="13" t="s">
        <v>722</v>
      </c>
      <c r="B5" s="15">
        <f>COUNTIFS($G$3:$G$506,$A5)</f>
        <v>4</v>
      </c>
      <c r="C5" s="15">
        <f>SUMIF($G$3:$G$506,$A5,$Q$3:$Q$506)</f>
        <v>39</v>
      </c>
      <c r="E5" s="26">
        <v>3</v>
      </c>
      <c r="F5" s="37">
        <v>2019</v>
      </c>
      <c r="G5" s="27" t="s">
        <v>719</v>
      </c>
      <c r="H5" s="33" t="s">
        <v>5005</v>
      </c>
      <c r="I5" s="26"/>
      <c r="J5" s="27" t="s">
        <v>707</v>
      </c>
      <c r="K5" s="26" t="s">
        <v>778</v>
      </c>
      <c r="L5" s="15">
        <f>COUNTIFS(全部名單!$R$2:$R$10008,$L$1,全部名單!$X$2:$X$10008,$K5)+COUNTIFS(全部名單!$R$2:$R$10008,"邀請制",全部名單!$X$2:$X$10008,$K5)</f>
        <v>26</v>
      </c>
      <c r="M5" s="15">
        <f>COUNTIFS(全部名單!$R$2:$R$10008,$L$1,全部名單!$P$2:$P$10008,"否",全部名單!$X$2:$X$10008,$K5)</f>
        <v>1</v>
      </c>
      <c r="N5" s="15">
        <f>COUNTIFS(全部名單!$R$2:$R$10008,$L$1,全部名單!$P$2:$P$10008,"是",全部名單!$X$2:$X$10008,$K5)+COUNTIFS(全部名單!$R$2:$R$10008,"邀請制",全部名單!$P$2:$P$10008,"是",全部名單!$X$2:$X$10008,$K5)</f>
        <v>25</v>
      </c>
      <c r="O5" s="15">
        <f>COUNTIFS(全部名單!$R$2:$R$10008,$O$1,全部名單!$X$2:$X$10008,$K5)</f>
        <v>15</v>
      </c>
      <c r="P5" s="15">
        <f>COUNTIFS(全部名單!$R$2:$R$10008,$P$1,全部名單!$X$2:$X$10008,$K5)</f>
        <v>2</v>
      </c>
      <c r="Q5" s="15">
        <f t="shared" si="4"/>
        <v>42</v>
      </c>
      <c r="R5" s="28">
        <f t="shared" si="1"/>
        <v>0.96153846153846156</v>
      </c>
      <c r="S5" s="28">
        <f t="shared" si="2"/>
        <v>1.6153846153846154</v>
      </c>
      <c r="T5" s="28"/>
      <c r="U5" s="28"/>
      <c r="V5" s="29"/>
      <c r="W5" s="29"/>
      <c r="X5" s="29"/>
      <c r="Y5" s="29"/>
      <c r="Z5" s="29"/>
      <c r="AA5" s="29"/>
      <c r="AB5" s="29"/>
      <c r="AC5" s="29"/>
      <c r="AD5" s="29"/>
      <c r="AE5" s="29"/>
    </row>
    <row r="6" spans="1:31" ht="18" customHeight="1">
      <c r="A6" s="13" t="s">
        <v>723</v>
      </c>
      <c r="B6" s="15">
        <f>COUNTIFS($G$3:$G$506,$A6)</f>
        <v>4</v>
      </c>
      <c r="C6" s="15">
        <f>SUMIF($G$3:$G$506,$A6,$Q$3:$Q$506)</f>
        <v>15</v>
      </c>
      <c r="E6" s="26">
        <v>4</v>
      </c>
      <c r="F6" s="37">
        <v>2019</v>
      </c>
      <c r="G6" s="27" t="s">
        <v>719</v>
      </c>
      <c r="H6" s="33" t="s">
        <v>5005</v>
      </c>
      <c r="I6" s="26"/>
      <c r="J6" s="27" t="s">
        <v>707</v>
      </c>
      <c r="K6" s="26" t="s">
        <v>1056</v>
      </c>
      <c r="L6" s="15">
        <f>COUNTIFS(全部名單!$R$2:$R$10008,$L$1,全部名單!$X$2:$X$10008,$K6)+COUNTIFS(全部名單!$R$2:$R$10008,"邀請制",全部名單!$X$2:$X$10008,$K6)</f>
        <v>26</v>
      </c>
      <c r="M6" s="15">
        <f>COUNTIFS(全部名單!$R$2:$R$10008,$L$1,全部名單!$P$2:$P$10008,"否",全部名單!$X$2:$X$10008,$K6)</f>
        <v>4</v>
      </c>
      <c r="N6" s="15">
        <f>COUNTIFS(全部名單!$R$2:$R$10008,$L$1,全部名單!$P$2:$P$10008,"是",全部名單!$X$2:$X$10008,$K6)+COUNTIFS(全部名單!$R$2:$R$10008,"邀請制",全部名單!$P$2:$P$10008,"是",全部名單!$X$2:$X$10008,$K6)</f>
        <v>22</v>
      </c>
      <c r="O6" s="15">
        <f>COUNTIFS(全部名單!$R$2:$R$10008,$O$1,全部名單!$X$2:$X$10008,$K6)</f>
        <v>3</v>
      </c>
      <c r="P6" s="15">
        <f>COUNTIFS(全部名單!$R$2:$R$10008,$P$1,全部名單!$X$2:$X$10008,$K6)</f>
        <v>0</v>
      </c>
      <c r="Q6" s="15">
        <f t="shared" si="4"/>
        <v>25</v>
      </c>
      <c r="R6" s="28">
        <f t="shared" si="1"/>
        <v>0.84615384615384615</v>
      </c>
      <c r="S6" s="28">
        <f t="shared" si="2"/>
        <v>0.96153846153846156</v>
      </c>
      <c r="T6" s="28"/>
      <c r="U6" s="28"/>
      <c r="V6" s="29"/>
      <c r="W6" s="31"/>
      <c r="X6" s="29"/>
      <c r="Y6" s="29"/>
      <c r="Z6" s="29"/>
      <c r="AA6" s="29"/>
      <c r="AB6" s="29"/>
      <c r="AC6" s="29"/>
      <c r="AD6" s="29"/>
      <c r="AE6" s="29"/>
    </row>
    <row r="7" spans="1:31" ht="18" customHeight="1">
      <c r="A7" s="17" t="s">
        <v>726</v>
      </c>
      <c r="B7" s="18">
        <f>SUM(B2:B6)</f>
        <v>40</v>
      </c>
      <c r="C7" s="18">
        <f>SUM(C2:C6)</f>
        <v>1372</v>
      </c>
      <c r="E7" s="26">
        <v>5</v>
      </c>
      <c r="F7" s="37">
        <v>2019</v>
      </c>
      <c r="G7" s="27" t="s">
        <v>719</v>
      </c>
      <c r="H7" s="33" t="s">
        <v>5005</v>
      </c>
      <c r="I7" s="26"/>
      <c r="J7" s="27" t="s">
        <v>4359</v>
      </c>
      <c r="K7" s="26" t="s">
        <v>1275</v>
      </c>
      <c r="L7" s="15">
        <f>COUNTIFS(全部名單!$R$2:$R$10008,$L$1,全部名單!$X$2:$X$10008,$K7)+COUNTIFS(全部名單!$R$2:$R$10008,"邀請制",全部名單!$X$2:$X$10008,$K7)</f>
        <v>44</v>
      </c>
      <c r="M7" s="15">
        <f>COUNTIFS(全部名單!$R$2:$R$10008,$L$1,全部名單!$P$2:$P$10008,"否",全部名單!$X$2:$X$10008,$K7)</f>
        <v>7</v>
      </c>
      <c r="N7" s="15">
        <f>COUNTIFS(全部名單!$R$2:$R$10008,$L$1,全部名單!$P$2:$P$10008,"是",全部名單!$X$2:$X$10008,$K7)+COUNTIFS(全部名單!$R$2:$R$10008,"邀請制",全部名單!$P$2:$P$10008,"是",全部名單!$X$2:$X$10008,$K7)</f>
        <v>37</v>
      </c>
      <c r="O7" s="15">
        <f>COUNTIFS(全部名單!$R$2:$R$10008,$O$1,全部名單!$X$2:$X$10008,$K7)</f>
        <v>5</v>
      </c>
      <c r="P7" s="15">
        <f>COUNTIFS(全部名單!$R$2:$R$10008,$P$1,全部名單!$X$2:$X$10008,$K7)</f>
        <v>2</v>
      </c>
      <c r="Q7" s="15">
        <f t="shared" si="4"/>
        <v>44</v>
      </c>
      <c r="R7" s="28">
        <f t="shared" si="1"/>
        <v>0.84090909090909094</v>
      </c>
      <c r="S7" s="28">
        <f t="shared" si="2"/>
        <v>1</v>
      </c>
      <c r="T7" s="28"/>
      <c r="U7" s="28"/>
      <c r="V7" s="29"/>
      <c r="W7" s="29"/>
      <c r="X7" s="29"/>
      <c r="Y7" s="29"/>
      <c r="Z7" s="29"/>
      <c r="AA7" s="29"/>
      <c r="AB7" s="29"/>
      <c r="AC7" s="29"/>
      <c r="AD7" s="29"/>
      <c r="AE7" s="29"/>
    </row>
    <row r="8" spans="1:31" ht="18" customHeight="1">
      <c r="A8" s="6"/>
      <c r="B8" s="6"/>
      <c r="C8" s="6"/>
      <c r="E8" s="26">
        <v>6</v>
      </c>
      <c r="F8" s="37">
        <v>2019</v>
      </c>
      <c r="G8" s="27" t="s">
        <v>719</v>
      </c>
      <c r="H8" s="33" t="s">
        <v>5005</v>
      </c>
      <c r="I8" s="26"/>
      <c r="J8" s="27" t="s">
        <v>707</v>
      </c>
      <c r="K8" s="104" t="s">
        <v>1559</v>
      </c>
      <c r="L8" s="15">
        <f>COUNTIFS(全部名單!$R$2:$R$10008,$L$1,全部名單!$X$2:$X$10008,$K8)+COUNTIFS(全部名單!$R$2:$R$10008,"邀請制",全部名單!$X$2:$X$10008,$K8)</f>
        <v>49</v>
      </c>
      <c r="M8" s="15">
        <f>COUNTIFS(全部名單!$R$2:$R$10008,$L$1,全部名單!$P$2:$P$10008,"否",全部名單!$X$2:$X$10008,$K8)</f>
        <v>11</v>
      </c>
      <c r="N8" s="15">
        <f>COUNTIFS(全部名單!$R$2:$R$10008,$L$1,全部名單!$P$2:$P$10008,"是",全部名單!$X$2:$X$10008,$K8)+COUNTIFS(全部名單!$R$2:$R$10008,"邀請制",全部名單!$P$2:$P$10008,"是",全部名單!$X$2:$X$10008,$K8)</f>
        <v>38</v>
      </c>
      <c r="O8" s="15">
        <f>COUNTIFS(全部名單!$R$2:$R$10008,$O$1,全部名單!$X$2:$X$10008,$K8)</f>
        <v>10</v>
      </c>
      <c r="P8" s="15">
        <f>COUNTIFS(全部名單!$R$2:$R$10008,$P$1,全部名單!$X$2:$X$10008,$K8)</f>
        <v>1</v>
      </c>
      <c r="Q8" s="15">
        <f t="shared" si="4"/>
        <v>49</v>
      </c>
      <c r="R8" s="28">
        <f t="shared" si="1"/>
        <v>0.77551020408163263</v>
      </c>
      <c r="S8" s="28">
        <f t="shared" si="2"/>
        <v>1</v>
      </c>
      <c r="T8" s="28"/>
      <c r="U8" s="28"/>
      <c r="V8" s="29"/>
      <c r="W8" s="29"/>
      <c r="X8" s="29"/>
      <c r="Y8" s="29"/>
      <c r="Z8" s="29"/>
      <c r="AA8" s="29"/>
      <c r="AB8" s="29"/>
      <c r="AC8" s="29"/>
      <c r="AD8" s="29"/>
      <c r="AE8" s="29"/>
    </row>
    <row r="9" spans="1:31" ht="18" customHeight="1">
      <c r="E9" s="26">
        <v>7</v>
      </c>
      <c r="F9" s="37">
        <v>2019</v>
      </c>
      <c r="G9" s="27" t="s">
        <v>719</v>
      </c>
      <c r="H9" s="33" t="s">
        <v>5005</v>
      </c>
      <c r="I9" s="26"/>
      <c r="J9" s="27" t="s">
        <v>707</v>
      </c>
      <c r="K9" s="26" t="s">
        <v>1983</v>
      </c>
      <c r="L9" s="15">
        <f>COUNTIFS(全部名單!$R$2:$R$10008,$L$1,全部名單!$X$2:$X$10008,$K9)+COUNTIFS(全部名單!$R$2:$R$10008,"邀請制",全部名單!$X$2:$X$10008,$K9)</f>
        <v>66</v>
      </c>
      <c r="M9" s="15">
        <f>COUNTIFS(全部名單!$R$2:$R$10008,$L$1,全部名單!$P$2:$P$10008,"否",全部名單!$X$2:$X$10008,$K9)</f>
        <v>17</v>
      </c>
      <c r="N9" s="15">
        <f>COUNTIFS(全部名單!$R$2:$R$10008,$L$1,全部名單!$P$2:$P$10008,"是",全部名單!$X$2:$X$10008,$K9)+COUNTIFS(全部名單!$R$2:$R$10008,"邀請制",全部名單!$P$2:$P$10008,"是",全部名單!$X$2:$X$10008,$K9)</f>
        <v>49</v>
      </c>
      <c r="O9" s="15">
        <f>COUNTIFS(全部名單!$R$2:$R$10008,$O$1,全部名單!$X$2:$X$10008,$K9)</f>
        <v>45</v>
      </c>
      <c r="P9" s="15">
        <f>COUNTIFS(全部名單!$R$2:$R$10008,$P$1,全部名單!$X$2:$X$10008,$K9)</f>
        <v>1</v>
      </c>
      <c r="Q9" s="15">
        <f t="shared" si="4"/>
        <v>95</v>
      </c>
      <c r="R9" s="28">
        <f t="shared" si="1"/>
        <v>0.74242424242424243</v>
      </c>
      <c r="S9" s="28">
        <f t="shared" si="2"/>
        <v>1.4393939393939394</v>
      </c>
      <c r="T9" s="28"/>
      <c r="U9" s="28"/>
      <c r="V9" s="29"/>
      <c r="W9" s="29"/>
      <c r="X9" s="29"/>
      <c r="Y9" s="29"/>
      <c r="Z9" s="29"/>
      <c r="AA9" s="29"/>
      <c r="AB9" s="29"/>
      <c r="AC9" s="29"/>
      <c r="AD9" s="29"/>
      <c r="AE9" s="29"/>
    </row>
    <row r="10" spans="1:31" ht="18" customHeight="1">
      <c r="E10" s="26">
        <v>8</v>
      </c>
      <c r="F10" s="37">
        <v>2019</v>
      </c>
      <c r="G10" s="27" t="s">
        <v>719</v>
      </c>
      <c r="H10" s="33" t="s">
        <v>5005</v>
      </c>
      <c r="I10" s="26"/>
      <c r="J10" s="27" t="s">
        <v>707</v>
      </c>
      <c r="K10" s="26" t="s">
        <v>2772</v>
      </c>
      <c r="L10" s="15">
        <f>COUNTIFS(全部名單!$R$2:$R$10008,$L$1,全部名單!$X$2:$X$10008,$K10)+COUNTIFS(全部名單!$R$2:$R$10008,"邀請制",全部名單!$X$2:$X$10008,$K10)</f>
        <v>143</v>
      </c>
      <c r="M10" s="15">
        <f>COUNTIFS(全部名單!$R$2:$R$10008,$L$1,全部名單!$P$2:$P$10008,"否",全部名單!$X$2:$X$10008,$K10)</f>
        <v>28</v>
      </c>
      <c r="N10" s="15">
        <f>COUNTIFS(全部名單!$R$2:$R$10008,$L$1,全部名單!$P$2:$P$10008,"是",全部名單!$X$2:$X$10008,$K10)+COUNTIFS(全部名單!$R$2:$R$10008,"邀請制",全部名單!$P$2:$P$10008,"是",全部名單!$X$2:$X$10008,$K10)</f>
        <v>115</v>
      </c>
      <c r="O10" s="15">
        <f>COUNTIFS(全部名單!$R$2:$R$10008,$O$1,全部名單!$X$2:$X$10008,$K10)</f>
        <v>32</v>
      </c>
      <c r="P10" s="15">
        <f>COUNTIFS(全部名單!$R$2:$R$10008,$P$1,全部名單!$X$2:$X$10008,$K10)</f>
        <v>2</v>
      </c>
      <c r="Q10" s="15">
        <f t="shared" si="4"/>
        <v>149</v>
      </c>
      <c r="R10" s="28">
        <f t="shared" si="1"/>
        <v>0.80419580419580416</v>
      </c>
      <c r="S10" s="28">
        <f t="shared" si="2"/>
        <v>1.0419580419580419</v>
      </c>
      <c r="T10" s="28"/>
      <c r="U10" s="28"/>
      <c r="V10" s="29"/>
      <c r="W10" s="29"/>
      <c r="X10" s="29"/>
      <c r="Y10" s="29"/>
      <c r="Z10" s="29"/>
      <c r="AA10" s="29"/>
      <c r="AB10" s="29"/>
      <c r="AC10" s="29"/>
      <c r="AD10" s="29"/>
      <c r="AE10" s="29"/>
    </row>
    <row r="11" spans="1:31" ht="18" customHeight="1">
      <c r="E11" s="26">
        <v>9</v>
      </c>
      <c r="F11" s="37">
        <v>2019</v>
      </c>
      <c r="G11" s="27" t="s">
        <v>719</v>
      </c>
      <c r="H11" s="33" t="s">
        <v>5005</v>
      </c>
      <c r="I11" s="26"/>
      <c r="J11" s="27" t="s">
        <v>707</v>
      </c>
      <c r="K11" s="26" t="s">
        <v>3293</v>
      </c>
      <c r="L11" s="15">
        <f>COUNTIFS(全部名單!$R$2:$R$10008,$L$1,全部名單!$X$2:$X$10008,$K11)+COUNTIFS(全部名單!$R$2:$R$10008,"邀請制",全部名單!$X$2:$X$10008,$K11)</f>
        <v>147</v>
      </c>
      <c r="M11" s="15">
        <f>COUNTIFS(全部名單!$R$2:$R$10008,$L$1,全部名單!$P$2:$P$10008,"否",全部名單!$X$2:$X$10008,$K11)</f>
        <v>25</v>
      </c>
      <c r="N11" s="15">
        <f>COUNTIFS(全部名單!$R$2:$R$10008,$L$1,全部名單!$P$2:$P$10008,"是",全部名單!$X$2:$X$10008,$K11)+COUNTIFS(全部名單!$R$2:$R$10008,"邀請制",全部名單!$P$2:$P$10008,"是",全部名單!$X$2:$X$10008,$K11)</f>
        <v>122</v>
      </c>
      <c r="O11" s="15">
        <f>COUNTIFS(全部名單!$R$2:$R$10008,$O$1,全部名單!$X$2:$X$10008,$K11)</f>
        <v>22</v>
      </c>
      <c r="P11" s="15">
        <f>COUNTIFS(全部名單!$R$2:$R$10008,$P$1,全部名單!$X$2:$X$10008,$K11)</f>
        <v>2</v>
      </c>
      <c r="Q11" s="15">
        <f t="shared" si="4"/>
        <v>146</v>
      </c>
      <c r="R11" s="28">
        <f t="shared" si="1"/>
        <v>0.82993197278911568</v>
      </c>
      <c r="S11" s="28">
        <f t="shared" si="2"/>
        <v>0.99319727891156462</v>
      </c>
      <c r="T11" s="28"/>
      <c r="U11" s="28"/>
      <c r="V11" s="29"/>
      <c r="W11" s="29"/>
      <c r="X11" s="29"/>
      <c r="Y11" s="29"/>
      <c r="Z11" s="29"/>
      <c r="AA11" s="29"/>
      <c r="AB11" s="29"/>
      <c r="AC11" s="29"/>
      <c r="AD11" s="29"/>
      <c r="AE11" s="29"/>
    </row>
    <row r="12" spans="1:31" ht="18" customHeight="1">
      <c r="E12" s="26">
        <v>10</v>
      </c>
      <c r="F12" s="37">
        <v>2019</v>
      </c>
      <c r="G12" s="27" t="s">
        <v>3294</v>
      </c>
      <c r="H12" s="33" t="s">
        <v>3295</v>
      </c>
      <c r="I12" s="26"/>
      <c r="J12" s="27" t="s">
        <v>707</v>
      </c>
      <c r="K12" s="26" t="s">
        <v>5003</v>
      </c>
      <c r="L12" s="15">
        <f>COUNTIFS(全部名單!$R$2:$R$10008,$L$1,全部名單!$X$2:$X$10008,$K12)+COUNTIFS(全部名單!$R$2:$R$10008,"邀請制",全部名單!$X$2:$X$10008,$K12)</f>
        <v>27</v>
      </c>
      <c r="M12" s="15">
        <f>COUNTIFS(全部名單!$R$2:$R$10008,$L$1,全部名單!$P$2:$P$10008,"否",全部名單!$X$2:$X$10008,$K12)</f>
        <v>7</v>
      </c>
      <c r="N12" s="15">
        <f>COUNTIFS(全部名單!$R$2:$R$10008,$L$1,全部名單!$P$2:$P$10008,"是",全部名單!$X$2:$X$10008,$K12)+COUNTIFS(全部名單!$R$2:$R$10008,"邀請制",全部名單!$P$2:$P$10008,"是",全部名單!$X$2:$X$10008,$K12)</f>
        <v>20</v>
      </c>
      <c r="O12" s="15">
        <f>COUNTIFS(全部名單!$R$2:$R$10008,$O$1,全部名單!$X$2:$X$10008,$K12)</f>
        <v>2</v>
      </c>
      <c r="P12" s="15">
        <f>COUNTIFS(全部名單!$R$2:$R$10008,$P$1,全部名單!$X$2:$X$10008,$K12)</f>
        <v>0</v>
      </c>
      <c r="Q12" s="15">
        <f t="shared" si="4"/>
        <v>22</v>
      </c>
      <c r="R12" s="28">
        <f t="shared" si="1"/>
        <v>0.7407407407407407</v>
      </c>
      <c r="S12" s="28">
        <f t="shared" si="2"/>
        <v>0.81481481481481477</v>
      </c>
      <c r="T12" s="28"/>
      <c r="U12" s="28"/>
      <c r="V12" s="29"/>
      <c r="W12" s="29"/>
      <c r="X12" s="29"/>
      <c r="Y12" s="29"/>
      <c r="Z12" s="29"/>
      <c r="AA12" s="29"/>
      <c r="AB12" s="29"/>
      <c r="AC12" s="29"/>
      <c r="AD12" s="29"/>
      <c r="AE12" s="29"/>
    </row>
    <row r="13" spans="1:31" ht="18" customHeight="1">
      <c r="E13" s="26">
        <v>11</v>
      </c>
      <c r="F13" s="37">
        <v>2019</v>
      </c>
      <c r="G13" s="27" t="s">
        <v>719</v>
      </c>
      <c r="H13" s="33" t="s">
        <v>5005</v>
      </c>
      <c r="I13" s="26"/>
      <c r="J13" s="27" t="s">
        <v>707</v>
      </c>
      <c r="K13" s="26" t="s">
        <v>3813</v>
      </c>
      <c r="L13" s="15">
        <f>COUNTIFS(全部名單!$R$2:$R$10008,$L$1,全部名單!$X$2:$X$10008,$K13)+COUNTIFS(全部名單!$R$2:$R$10008,"邀請制",全部名單!$X$2:$X$10008,$K13)</f>
        <v>85</v>
      </c>
      <c r="M13" s="15">
        <f>COUNTIFS(全部名單!$R$2:$R$10008,$L$1,全部名單!$P$2:$P$10008,"否",全部名單!$X$2:$X$10008,$K13)</f>
        <v>21</v>
      </c>
      <c r="N13" s="15">
        <f>COUNTIFS(全部名單!$R$2:$R$10008,$L$1,全部名單!$P$2:$P$10008,"是",全部名單!$X$2:$X$10008,$K13)+COUNTIFS(全部名單!$R$2:$R$10008,"邀請制",全部名單!$P$2:$P$10008,"是",全部名單!$X$2:$X$10008,$K13)</f>
        <v>64</v>
      </c>
      <c r="O13" s="15">
        <f>COUNTIFS(全部名單!$R$2:$R$10008,$O$1,全部名單!$X$2:$X$10008,$K13)</f>
        <v>9</v>
      </c>
      <c r="P13" s="15">
        <f>COUNTIFS(全部名單!$R$2:$R$10008,$P$1,全部名單!$X$2:$X$10008,$K13)</f>
        <v>1</v>
      </c>
      <c r="Q13" s="15">
        <f t="shared" si="4"/>
        <v>74</v>
      </c>
      <c r="R13" s="28">
        <f t="shared" si="1"/>
        <v>0.75294117647058822</v>
      </c>
      <c r="S13" s="28">
        <f t="shared" si="2"/>
        <v>0.87058823529411766</v>
      </c>
      <c r="T13" s="28"/>
      <c r="U13" s="28"/>
      <c r="V13" s="29"/>
      <c r="W13" s="29"/>
      <c r="X13" s="29"/>
      <c r="Y13" s="29"/>
      <c r="Z13" s="29"/>
      <c r="AA13" s="29"/>
      <c r="AB13" s="29"/>
      <c r="AC13" s="29"/>
      <c r="AD13" s="29"/>
      <c r="AE13" s="29"/>
    </row>
    <row r="14" spans="1:31" ht="18" customHeight="1">
      <c r="E14" s="26">
        <v>12</v>
      </c>
      <c r="F14" s="37">
        <v>2019</v>
      </c>
      <c r="G14" s="27" t="s">
        <v>719</v>
      </c>
      <c r="H14" s="33" t="s">
        <v>5005</v>
      </c>
      <c r="I14" s="26"/>
      <c r="J14" s="27" t="s">
        <v>707</v>
      </c>
      <c r="K14" s="26" t="s">
        <v>4229</v>
      </c>
      <c r="L14" s="15">
        <f>COUNTIFS(全部名單!$R$2:$R$10008,$L$1,全部名單!$X$2:$X$10008,$K14)+COUNTIFS(全部名單!$R$2:$R$10008,"邀請制",全部名單!$X$2:$X$10008,$K14)</f>
        <v>106</v>
      </c>
      <c r="M14" s="15">
        <f>COUNTIFS(全部名單!$R$2:$R$10008,$L$1,全部名單!$P$2:$P$10008,"否",全部名單!$X$2:$X$10008,$K14)</f>
        <v>21</v>
      </c>
      <c r="N14" s="15">
        <f>COUNTIFS(全部名單!$R$2:$R$10008,$L$1,全部名單!$P$2:$P$10008,"是",全部名單!$X$2:$X$10008,$K14)+COUNTIFS(全部名單!$R$2:$R$10008,"邀請制",全部名單!$P$2:$P$10008,"是",全部名單!$X$2:$X$10008,$K14)</f>
        <v>85</v>
      </c>
      <c r="O14" s="15">
        <f>COUNTIFS(全部名單!$R$2:$R$10008,$O$1,全部名單!$X$2:$X$10008,$K14)</f>
        <v>23</v>
      </c>
      <c r="P14" s="15">
        <f>COUNTIFS(全部名單!$R$2:$R$10008,$P$1,全部名單!$X$2:$X$10008,$K14)</f>
        <v>2</v>
      </c>
      <c r="Q14" s="15">
        <f t="shared" si="4"/>
        <v>110</v>
      </c>
      <c r="R14" s="28">
        <f t="shared" si="1"/>
        <v>0.80188679245283023</v>
      </c>
      <c r="S14" s="28">
        <f t="shared" si="2"/>
        <v>1.0377358490566038</v>
      </c>
      <c r="T14" s="28"/>
      <c r="U14" s="28"/>
      <c r="V14" s="29"/>
      <c r="W14" s="29"/>
      <c r="X14" s="29"/>
      <c r="Y14" s="29"/>
      <c r="Z14" s="29"/>
      <c r="AA14" s="29"/>
      <c r="AB14" s="29"/>
      <c r="AC14" s="29"/>
      <c r="AD14" s="29"/>
      <c r="AE14" s="29"/>
    </row>
    <row r="15" spans="1:31" ht="18" customHeight="1">
      <c r="E15" s="26">
        <v>13</v>
      </c>
      <c r="F15" s="37">
        <v>2019</v>
      </c>
      <c r="G15" s="27" t="s">
        <v>3294</v>
      </c>
      <c r="H15" s="105" t="s">
        <v>6712</v>
      </c>
      <c r="I15" s="26"/>
      <c r="J15" s="27" t="s">
        <v>5128</v>
      </c>
      <c r="K15" s="26" t="s">
        <v>5849</v>
      </c>
      <c r="L15" s="15">
        <f>COUNTIFS(全部名單!$R$2:$R$10008,$L$1,全部名單!$X$2:$X$10008,$K15)+COUNTIFS(全部名單!$R$2:$R$10008,"邀請制",全部名單!$X$2:$X$10008,$K15)</f>
        <v>19</v>
      </c>
      <c r="M15" s="15">
        <f>COUNTIFS(全部名單!$R$2:$R$10008,$L$1,全部名單!$P$2:$P$10008,"否",全部名單!$X$2:$X$10008,$K15)</f>
        <v>5</v>
      </c>
      <c r="N15" s="15">
        <f>COUNTIFS(全部名單!$R$2:$R$10008,$L$1,全部名單!$P$2:$P$10008,"是",全部名單!$X$2:$X$10008,$K15)+COUNTIFS(全部名單!$R$2:$R$10008,"邀請制",全部名單!$P$2:$P$10008,"是",全部名單!$X$2:$X$10008,$K15)</f>
        <v>14</v>
      </c>
      <c r="O15" s="15">
        <f>COUNTIFS(全部名單!$R$2:$R$10008,$O$1,全部名單!$X$2:$X$10008,$K15)</f>
        <v>4</v>
      </c>
      <c r="P15" s="15">
        <f>COUNTIFS(全部名單!$R$2:$R$10008,$P$1,全部名單!$X$2:$X$10008,$K15)</f>
        <v>0</v>
      </c>
      <c r="Q15" s="15">
        <f t="shared" si="4"/>
        <v>18</v>
      </c>
      <c r="R15" s="28">
        <f t="shared" si="1"/>
        <v>0.73684210526315785</v>
      </c>
      <c r="S15" s="28">
        <f t="shared" si="2"/>
        <v>0.94736842105263153</v>
      </c>
      <c r="T15" s="28"/>
      <c r="U15" s="28"/>
      <c r="V15" s="29"/>
      <c r="W15" s="29"/>
      <c r="X15" s="29"/>
      <c r="Y15" s="29"/>
      <c r="Z15" s="29"/>
      <c r="AA15" s="29"/>
      <c r="AB15" s="29"/>
      <c r="AC15" s="29"/>
      <c r="AD15" s="29"/>
      <c r="AE15" s="29"/>
    </row>
    <row r="16" spans="1:31" ht="18" customHeight="1">
      <c r="E16" s="26">
        <v>14</v>
      </c>
      <c r="F16" s="37">
        <v>2019</v>
      </c>
      <c r="G16" s="27" t="s">
        <v>719</v>
      </c>
      <c r="H16" s="33" t="s">
        <v>5004</v>
      </c>
      <c r="I16" s="26"/>
      <c r="J16" s="27" t="s">
        <v>5129</v>
      </c>
      <c r="K16" s="26" t="s">
        <v>4981</v>
      </c>
      <c r="L16" s="15">
        <f>COUNTIFS(全部名單!$R$2:$R$10008,$L$1,全部名單!$X$2:$X$10008,$K16)+COUNTIFS(全部名單!$R$2:$R$10008,"邀請制",全部名單!$X$2:$X$10008,$K16)</f>
        <v>17</v>
      </c>
      <c r="M16" s="15">
        <f>COUNTIFS(全部名單!$R$2:$R$10008,$L$1,全部名單!$P$2:$P$10008,"否",全部名單!$X$2:$X$10008,$K16)</f>
        <v>12</v>
      </c>
      <c r="N16" s="15">
        <f>COUNTIFS(全部名單!$R$2:$R$10008,$L$1,全部名單!$P$2:$P$10008,"是",全部名單!$X$2:$X$10008,$K16)+COUNTIFS(全部名單!$R$2:$R$10008,"邀請制",全部名單!$P$2:$P$10008,"是",全部名單!$X$2:$X$10008,$K16)</f>
        <v>5</v>
      </c>
      <c r="O16" s="15">
        <f>COUNTIFS(全部名單!$R$2:$R$10008,$O$1,全部名單!$X$2:$X$10008,$K16)</f>
        <v>0</v>
      </c>
      <c r="P16" s="15">
        <f>COUNTIFS(全部名單!$R$2:$R$10008,$P$1,全部名單!$X$2:$X$10008,$K16)</f>
        <v>0</v>
      </c>
      <c r="Q16" s="15">
        <f t="shared" si="4"/>
        <v>5</v>
      </c>
      <c r="R16" s="28">
        <f t="shared" si="1"/>
        <v>0.29411764705882354</v>
      </c>
      <c r="S16" s="28">
        <f t="shared" si="2"/>
        <v>0.29411764705882354</v>
      </c>
      <c r="T16" s="28"/>
      <c r="U16" s="28"/>
      <c r="V16" s="29"/>
      <c r="W16" s="29"/>
      <c r="X16" s="29"/>
      <c r="Y16" s="29"/>
      <c r="Z16" s="29"/>
      <c r="AA16" s="29"/>
      <c r="AB16" s="29"/>
      <c r="AC16" s="29"/>
      <c r="AD16" s="29"/>
      <c r="AE16" s="29"/>
    </row>
    <row r="17" spans="5:31" ht="18" customHeight="1">
      <c r="E17" s="26">
        <v>15</v>
      </c>
      <c r="F17" s="37">
        <v>2019</v>
      </c>
      <c r="G17" s="27" t="s">
        <v>5241</v>
      </c>
      <c r="H17" s="105" t="s">
        <v>5242</v>
      </c>
      <c r="I17" s="26"/>
      <c r="J17" s="27" t="s">
        <v>5129</v>
      </c>
      <c r="K17" s="26" t="s">
        <v>5234</v>
      </c>
      <c r="L17" s="15">
        <f>COUNTIFS(全部名單!$R$2:$R$10008,$L$1,全部名單!$X$2:$X$10008,$K17)+COUNTIFS(全部名單!$R$2:$R$10008,"邀請制",全部名單!$X$2:$X$10008,$K17)</f>
        <v>50</v>
      </c>
      <c r="M17" s="15">
        <f>COUNTIFS(全部名單!$R$2:$R$10008,$L$1,全部名單!$P$2:$P$10008,"否",全部名單!$X$2:$X$10008,$K17)</f>
        <v>0</v>
      </c>
      <c r="N17" s="15">
        <f>COUNTIFS(全部名單!$R$2:$R$10008,$L$1,全部名單!$P$2:$P$10008,"是",全部名單!$X$2:$X$10008,$K17)+COUNTIFS(全部名單!$R$2:$R$10008,"邀請制",全部名單!$P$2:$P$10008,"是",全部名單!$X$2:$X$10008,$K17)</f>
        <v>50</v>
      </c>
      <c r="O17" s="15">
        <f>COUNTIFS(全部名單!$R$2:$R$10008,$O$1,全部名單!$X$2:$X$10008,$K17)</f>
        <v>0</v>
      </c>
      <c r="P17" s="15">
        <f>COUNTIFS(全部名單!$R$2:$R$10008,$P$1,全部名單!$X$2:$X$10008,$K17)</f>
        <v>0</v>
      </c>
      <c r="Q17" s="15">
        <f t="shared" si="4"/>
        <v>50</v>
      </c>
      <c r="R17" s="28">
        <f t="shared" si="1"/>
        <v>1</v>
      </c>
      <c r="S17" s="28">
        <f t="shared" si="2"/>
        <v>1</v>
      </c>
      <c r="T17" s="28"/>
      <c r="U17" s="28"/>
      <c r="V17" s="29"/>
      <c r="W17" s="29"/>
      <c r="X17" s="29"/>
      <c r="Y17" s="29"/>
      <c r="Z17" s="29"/>
      <c r="AA17" s="29"/>
      <c r="AB17" s="29"/>
      <c r="AC17" s="29"/>
      <c r="AD17" s="29"/>
      <c r="AE17" s="29"/>
    </row>
    <row r="18" spans="5:31" ht="18" customHeight="1">
      <c r="E18" s="26">
        <v>16</v>
      </c>
      <c r="F18" s="37">
        <v>2019</v>
      </c>
      <c r="G18" s="27" t="s">
        <v>719</v>
      </c>
      <c r="H18" s="33" t="s">
        <v>5004</v>
      </c>
      <c r="I18" s="26"/>
      <c r="J18" s="27" t="s">
        <v>707</v>
      </c>
      <c r="K18" s="26" t="s">
        <v>5258</v>
      </c>
      <c r="L18" s="15">
        <f>COUNTIFS(全部名單!$R$2:$R$10008,$L$1,全部名單!$X$2:$X$10008,$K18)+COUNTIFS(全部名單!$R$2:$R$10008,"邀請制",全部名單!$X$2:$X$10008,$K18)</f>
        <v>18</v>
      </c>
      <c r="M18" s="15">
        <f>COUNTIFS(全部名單!$R$2:$R$10008,$L$1,全部名單!$P$2:$P$10008,"否",全部名單!$X$2:$X$10008,$K18)</f>
        <v>1</v>
      </c>
      <c r="N18" s="15">
        <f>COUNTIFS(全部名單!$R$2:$R$10008,$L$1,全部名單!$P$2:$P$10008,"是",全部名單!$X$2:$X$10008,$K18)+COUNTIFS(全部名單!$R$2:$R$10008,"邀請制",全部名單!$P$2:$P$10008,"是",全部名單!$X$2:$X$10008,$K18)</f>
        <v>17</v>
      </c>
      <c r="O18" s="15">
        <f>COUNTIFS(全部名單!$R$2:$R$10008,$O$1,全部名單!$X$2:$X$10008,$K18)</f>
        <v>1</v>
      </c>
      <c r="P18" s="15">
        <f>COUNTIFS(全部名單!$R$2:$R$10008,$P$1,全部名單!$X$2:$X$10008,$K18)</f>
        <v>2</v>
      </c>
      <c r="Q18" s="15">
        <f t="shared" si="4"/>
        <v>20</v>
      </c>
      <c r="R18" s="28">
        <f t="shared" si="1"/>
        <v>0.94444444444444442</v>
      </c>
      <c r="S18" s="28">
        <f t="shared" si="2"/>
        <v>1.1111111111111112</v>
      </c>
      <c r="T18" s="28"/>
      <c r="U18" s="28"/>
      <c r="V18" s="29"/>
      <c r="W18" s="29"/>
      <c r="X18" s="29"/>
      <c r="Y18" s="29"/>
      <c r="Z18" s="29"/>
      <c r="AA18" s="29"/>
      <c r="AB18" s="29"/>
      <c r="AC18" s="29"/>
      <c r="AD18" s="29"/>
      <c r="AE18" s="29"/>
    </row>
    <row r="19" spans="5:31" ht="18" customHeight="1">
      <c r="E19" s="26">
        <v>17</v>
      </c>
      <c r="F19" s="37">
        <v>2019</v>
      </c>
      <c r="G19" s="27" t="s">
        <v>719</v>
      </c>
      <c r="H19" s="33" t="s">
        <v>5004</v>
      </c>
      <c r="I19" s="26"/>
      <c r="J19" s="27" t="s">
        <v>707</v>
      </c>
      <c r="K19" s="26" t="s">
        <v>5388</v>
      </c>
      <c r="L19" s="15">
        <f>COUNTIFS(全部名單!$R$2:$R$10008,$L$1,全部名單!$X$2:$X$10008,$K19)+COUNTIFS(全部名單!$R$2:$R$10008,"邀請制",全部名單!$X$2:$X$10008,$K19)</f>
        <v>66</v>
      </c>
      <c r="M19" s="15">
        <f>COUNTIFS(全部名單!$R$2:$R$10008,$L$1,全部名單!$P$2:$P$10008,"否",全部名單!$X$2:$X$10008,$K19)</f>
        <v>24</v>
      </c>
      <c r="N19" s="15">
        <f>COUNTIFS(全部名單!$R$2:$R$10008,$L$1,全部名單!$P$2:$P$10008,"是",全部名單!$X$2:$X$10008,$K19)+COUNTIFS(全部名單!$R$2:$R$10008,"邀請制",全部名單!$P$2:$P$10008,"是",全部名單!$X$2:$X$10008,$K19)</f>
        <v>42</v>
      </c>
      <c r="O19" s="15">
        <f>COUNTIFS(全部名單!$R$2:$R$10008,$O$1,全部名單!$X$2:$X$10008,$K19)</f>
        <v>10</v>
      </c>
      <c r="P19" s="15">
        <f>COUNTIFS(全部名單!$R$2:$R$10008,$P$1,全部名單!$X$2:$X$10008,$K19)</f>
        <v>0</v>
      </c>
      <c r="Q19" s="15">
        <f t="shared" si="4"/>
        <v>52</v>
      </c>
      <c r="R19" s="28">
        <f t="shared" si="1"/>
        <v>0.63636363636363635</v>
      </c>
      <c r="S19" s="28">
        <f t="shared" si="2"/>
        <v>0.78787878787878785</v>
      </c>
      <c r="T19" s="28"/>
      <c r="U19" s="28"/>
      <c r="V19" s="29"/>
      <c r="W19" s="29"/>
      <c r="X19" s="29"/>
      <c r="Y19" s="29"/>
      <c r="Z19" s="29"/>
      <c r="AA19" s="29"/>
      <c r="AB19" s="29"/>
      <c r="AC19" s="29"/>
      <c r="AD19" s="29"/>
      <c r="AE19" s="29"/>
    </row>
    <row r="20" spans="5:31" s="78" customFormat="1" ht="18" customHeight="1">
      <c r="E20" s="26">
        <v>18</v>
      </c>
      <c r="F20" s="79">
        <v>2019</v>
      </c>
      <c r="G20" s="81" t="s">
        <v>719</v>
      </c>
      <c r="H20" s="80" t="s">
        <v>5004</v>
      </c>
      <c r="I20" s="106"/>
      <c r="J20" s="81" t="s">
        <v>707</v>
      </c>
      <c r="K20" s="26" t="s">
        <v>5679</v>
      </c>
      <c r="L20" s="15">
        <f>COUNTIFS(全部名單!$R$2:$R$10008,$L$1,全部名單!$X$2:$X$10008,$K20)+COUNTIFS(全部名單!$R$2:$R$10008,"邀請制",全部名單!$X$2:$X$10008,$K20)</f>
        <v>34</v>
      </c>
      <c r="M20" s="15">
        <f>COUNTIFS(全部名單!$R$2:$R$10008,$L$1,全部名單!$P$2:$P$10008,"否",全部名單!$X$2:$X$10008,$K20)</f>
        <v>6</v>
      </c>
      <c r="N20" s="15">
        <f>COUNTIFS(全部名單!$R$2:$R$10008,$L$1,全部名單!$P$2:$P$10008,"是",全部名單!$X$2:$X$10008,$K20)+COUNTIFS(全部名單!$R$2:$R$10008,"邀請制",全部名單!$P$2:$P$10008,"是",全部名單!$X$2:$X$10008,$K20)</f>
        <v>28</v>
      </c>
      <c r="O20" s="15">
        <f>COUNTIFS(全部名單!$R$2:$R$10008,$O$1,全部名單!$X$2:$X$10008,$K20)</f>
        <v>2</v>
      </c>
      <c r="P20" s="15">
        <f>COUNTIFS(全部名單!$R$2:$R$10008,$P$1,全部名單!$X$2:$X$10008,$K20)</f>
        <v>2</v>
      </c>
      <c r="Q20" s="15">
        <f t="shared" si="4"/>
        <v>32</v>
      </c>
      <c r="R20" s="28">
        <f t="shared" si="1"/>
        <v>0.82352941176470584</v>
      </c>
      <c r="S20" s="28">
        <f t="shared" si="2"/>
        <v>0.94117647058823528</v>
      </c>
      <c r="T20" s="28"/>
      <c r="U20" s="28"/>
      <c r="V20" s="29"/>
      <c r="W20" s="29"/>
      <c r="X20" s="29"/>
      <c r="Y20" s="29"/>
      <c r="Z20" s="29"/>
      <c r="AA20" s="29"/>
      <c r="AB20" s="29"/>
      <c r="AC20" s="29"/>
      <c r="AD20" s="29"/>
      <c r="AE20" s="29"/>
    </row>
    <row r="21" spans="5:31" ht="18" customHeight="1">
      <c r="E21" s="26">
        <v>19</v>
      </c>
      <c r="F21" s="79">
        <v>2019</v>
      </c>
      <c r="G21" s="27" t="s">
        <v>6681</v>
      </c>
      <c r="H21" s="105" t="s">
        <v>6710</v>
      </c>
      <c r="I21" s="106"/>
      <c r="J21" s="27" t="s">
        <v>4359</v>
      </c>
      <c r="K21" s="26" t="s">
        <v>6755</v>
      </c>
      <c r="L21" s="15">
        <f>COUNTIFS(全部名單!$R$2:$R$10008,$L$1,全部名單!$X$2:$X$10008,$K21)+COUNTIFS(全部名單!$R$2:$R$10008,"邀請制",全部名單!$X$2:$X$10008,$K21)</f>
        <v>6</v>
      </c>
      <c r="M21" s="15">
        <f>COUNTIFS(全部名單!$R$2:$R$10008,$L$1,全部名單!$P$2:$P$10008,"否",全部名單!$X$2:$X$10008,$K21)</f>
        <v>0</v>
      </c>
      <c r="N21" s="15">
        <f>COUNTIFS(全部名單!$R$2:$R$10008,$L$1,全部名單!$P$2:$P$10008,"是",全部名單!$X$2:$X$10008,$K21)+COUNTIFS(全部名單!$R$2:$R$10008,"邀請制",全部名單!$P$2:$P$10008,"是",全部名單!$X$2:$X$10008,$K21)</f>
        <v>6</v>
      </c>
      <c r="O21" s="15">
        <f>COUNTIFS(全部名單!$R$2:$R$10008,$O$1,全部名單!$X$2:$X$10008,$K21)</f>
        <v>0</v>
      </c>
      <c r="P21" s="15">
        <f>COUNTIFS(全部名單!$R$2:$R$10008,$P$1,全部名單!$X$2:$X$10008,$K21)</f>
        <v>0</v>
      </c>
      <c r="Q21" s="15">
        <f t="shared" ref="Q21" si="5">SUM(N21:P21)</f>
        <v>6</v>
      </c>
      <c r="R21" s="28">
        <f t="shared" si="1"/>
        <v>1</v>
      </c>
      <c r="S21" s="28">
        <f t="shared" si="2"/>
        <v>1</v>
      </c>
      <c r="T21" s="28"/>
      <c r="U21" s="28"/>
      <c r="V21" s="29"/>
      <c r="W21" s="29"/>
      <c r="X21" s="29"/>
      <c r="Y21" s="29"/>
      <c r="Z21" s="29"/>
      <c r="AA21" s="29"/>
      <c r="AB21" s="29"/>
      <c r="AC21" s="29"/>
      <c r="AD21" s="29"/>
      <c r="AE21" s="29"/>
    </row>
    <row r="22" spans="5:31" ht="18" customHeight="1">
      <c r="E22" s="26">
        <v>20</v>
      </c>
      <c r="F22" s="79">
        <v>2019</v>
      </c>
      <c r="G22" s="27" t="s">
        <v>3294</v>
      </c>
      <c r="H22" s="33" t="s">
        <v>6713</v>
      </c>
      <c r="I22" s="107"/>
      <c r="J22" s="81" t="s">
        <v>707</v>
      </c>
      <c r="K22" s="26" t="s">
        <v>6707</v>
      </c>
      <c r="L22" s="15">
        <f>COUNTIFS(全部名單!$R$2:$R$10008,$L$1,全部名單!$X$2:$X$10008,$K22)+COUNTIFS(全部名單!$R$2:$R$10008,"邀請制",全部名單!$X$2:$X$10008,$K22)</f>
        <v>21</v>
      </c>
      <c r="M22" s="15">
        <f>COUNTIFS(全部名單!$R$2:$R$10008,$L$1,全部名單!$P$2:$P$10008,"否",全部名單!$X$2:$X$10008,$K22)</f>
        <v>5</v>
      </c>
      <c r="N22" s="15">
        <f>COUNTIFS(全部名單!$R$2:$R$10008,$L$1,全部名單!$P$2:$P$10008,"是",全部名單!$X$2:$X$10008,$K22)+COUNTIFS(全部名單!$R$2:$R$10008,"邀請制",全部名單!$P$2:$P$10008,"是",全部名單!$X$2:$X$10008,$K22)</f>
        <v>16</v>
      </c>
      <c r="O22" s="15">
        <f>COUNTIFS(全部名單!$R$2:$R$10008,$O$1,全部名單!$X$2:$X$10008,$K22)</f>
        <v>13</v>
      </c>
      <c r="P22" s="15">
        <f>COUNTIFS(全部名單!$R$2:$R$10008,$P$1,全部名單!$X$2:$X$10008,$K22)</f>
        <v>0</v>
      </c>
      <c r="Q22" s="15">
        <f t="shared" si="4"/>
        <v>29</v>
      </c>
      <c r="R22" s="28">
        <f t="shared" si="1"/>
        <v>0.76190476190476186</v>
      </c>
      <c r="S22" s="28">
        <f t="shared" si="2"/>
        <v>1.3809523809523809</v>
      </c>
      <c r="T22" s="28"/>
      <c r="U22" s="28"/>
      <c r="V22" s="29"/>
      <c r="W22" s="29"/>
      <c r="X22" s="29"/>
      <c r="Y22" s="29"/>
      <c r="Z22" s="29"/>
      <c r="AA22" s="29"/>
      <c r="AB22" s="29"/>
      <c r="AC22" s="29"/>
      <c r="AD22" s="29"/>
      <c r="AE22" s="29"/>
    </row>
    <row r="23" spans="5:31" ht="18" customHeight="1">
      <c r="E23" s="26">
        <v>21</v>
      </c>
      <c r="F23" s="79">
        <v>2019</v>
      </c>
      <c r="G23" s="27" t="s">
        <v>719</v>
      </c>
      <c r="H23" s="33" t="s">
        <v>5004</v>
      </c>
      <c r="I23" s="26"/>
      <c r="J23" s="27" t="s">
        <v>4359</v>
      </c>
      <c r="K23" s="26" t="s">
        <v>5914</v>
      </c>
      <c r="L23" s="15">
        <f>COUNTIFS(全部名單!$R$2:$R$10008,$L$1,全部名單!$X$2:$X$10008,$K23)+COUNTIFS(全部名單!$R$2:$R$10008,"邀請制",全部名單!$X$2:$X$10008,$K23)</f>
        <v>12</v>
      </c>
      <c r="M23" s="15">
        <f>COUNTIFS(全部名單!$R$2:$R$10008,$L$1,全部名單!$P$2:$P$10008,"否",全部名單!$X$2:$X$10008,$K23)</f>
        <v>1</v>
      </c>
      <c r="N23" s="15">
        <f>COUNTIFS(全部名單!$R$2:$R$10008,$L$1,全部名單!$P$2:$P$10008,"是",全部名單!$X$2:$X$10008,$K23)+COUNTIFS(全部名單!$R$2:$R$10008,"邀請制",全部名單!$P$2:$P$10008,"是",全部名單!$X$2:$X$10008,$K23)</f>
        <v>11</v>
      </c>
      <c r="O23" s="15">
        <f>COUNTIFS(全部名單!$R$2:$R$10008,$O$1,全部名單!$X$2:$X$10008,$K23)</f>
        <v>1</v>
      </c>
      <c r="P23" s="15">
        <f>COUNTIFS(全部名單!$R$2:$R$10008,$P$1,全部名單!$X$2:$X$10008,$K23)</f>
        <v>0</v>
      </c>
      <c r="Q23" s="15">
        <f t="shared" si="4"/>
        <v>12</v>
      </c>
      <c r="R23" s="28">
        <f t="shared" si="1"/>
        <v>0.91666666666666663</v>
      </c>
      <c r="S23" s="28">
        <f t="shared" si="2"/>
        <v>1</v>
      </c>
      <c r="T23" s="28"/>
      <c r="U23" s="28"/>
      <c r="V23" s="29"/>
      <c r="W23" s="29"/>
      <c r="X23" s="29"/>
      <c r="Y23" s="29"/>
      <c r="Z23" s="29"/>
      <c r="AA23" s="29"/>
      <c r="AB23" s="29"/>
      <c r="AC23" s="29"/>
      <c r="AD23" s="29"/>
      <c r="AE23" s="29"/>
    </row>
    <row r="24" spans="5:31" ht="18" customHeight="1">
      <c r="E24" s="26">
        <v>22</v>
      </c>
      <c r="F24" s="79">
        <v>2019</v>
      </c>
      <c r="G24" s="81" t="s">
        <v>719</v>
      </c>
      <c r="H24" s="80" t="s">
        <v>5004</v>
      </c>
      <c r="I24" s="106"/>
      <c r="J24" s="81" t="s">
        <v>707</v>
      </c>
      <c r="K24" s="108" t="s">
        <v>6703</v>
      </c>
      <c r="L24" s="15">
        <f>COUNTIFS(全部名單!$R$2:$R$10008,$L$1,全部名單!$X$2:$X$10008,$K24)+COUNTIFS(全部名單!$R$2:$R$10008,"邀請制",全部名單!$X$2:$X$10008,$K24)</f>
        <v>53</v>
      </c>
      <c r="M24" s="15">
        <f>COUNTIFS(全部名單!$R$2:$R$10008,$L$1,全部名單!$P$2:$P$10008,"否",全部名單!$X$2:$X$10008,$K24)</f>
        <v>8</v>
      </c>
      <c r="N24" s="15">
        <f>COUNTIFS(全部名單!$R$2:$R$10008,$L$1,全部名單!$P$2:$P$10008,"是",全部名單!$X$2:$X$10008,$K24)+COUNTIFS(全部名單!$R$2:$R$10008,"邀請制",全部名單!$P$2:$P$10008,"是",全部名單!$X$2:$X$10008,$K24)</f>
        <v>45</v>
      </c>
      <c r="O24" s="15">
        <f>COUNTIFS(全部名單!$R$2:$R$10008,$O$1,全部名單!$X$2:$X$10008,$K24)</f>
        <v>6</v>
      </c>
      <c r="P24" s="15">
        <f>COUNTIFS(全部名單!$R$2:$R$10008,$P$1,全部名單!$X$2:$X$10008,$K24)</f>
        <v>2</v>
      </c>
      <c r="Q24" s="15">
        <f t="shared" si="4"/>
        <v>53</v>
      </c>
      <c r="R24" s="28">
        <f t="shared" si="1"/>
        <v>0.84905660377358494</v>
      </c>
      <c r="S24" s="28">
        <f t="shared" si="2"/>
        <v>1</v>
      </c>
      <c r="T24" s="28"/>
      <c r="U24" s="28"/>
      <c r="V24" s="29"/>
      <c r="W24" s="29"/>
      <c r="X24" s="29"/>
      <c r="Y24" s="29"/>
      <c r="Z24" s="29"/>
      <c r="AA24" s="29"/>
      <c r="AB24" s="29"/>
      <c r="AC24" s="29"/>
      <c r="AD24" s="29"/>
      <c r="AE24" s="29"/>
    </row>
    <row r="25" spans="5:31" ht="18" customHeight="1">
      <c r="E25" s="26">
        <v>23</v>
      </c>
      <c r="F25" s="79">
        <v>2019</v>
      </c>
      <c r="G25" s="27" t="s">
        <v>6233</v>
      </c>
      <c r="H25" s="105" t="s">
        <v>6712</v>
      </c>
      <c r="I25" s="26"/>
      <c r="J25" s="27" t="s">
        <v>4359</v>
      </c>
      <c r="K25" s="108" t="s">
        <v>6715</v>
      </c>
      <c r="L25" s="15">
        <f>COUNTIFS(全部名單!$R$2:$R$10008,$L$1,全部名單!$X$2:$X$10008,$K25)+COUNTIFS(全部名單!$R$2:$R$10008,"邀請制",全部名單!$X$2:$X$10008,$K25)</f>
        <v>13</v>
      </c>
      <c r="M25" s="15">
        <f>COUNTIFS(全部名單!$R$2:$R$10008,$L$1,全部名單!$P$2:$P$10008,"否",全部名單!$X$2:$X$10008,$K25)</f>
        <v>3</v>
      </c>
      <c r="N25" s="15">
        <f>COUNTIFS(全部名單!$R$2:$R$10008,$L$1,全部名單!$P$2:$P$10008,"是",全部名單!$X$2:$X$10008,$K25)+COUNTIFS(全部名單!$R$2:$R$10008,"邀請制",全部名單!$P$2:$P$10008,"是",全部名單!$X$2:$X$10008,$K25)</f>
        <v>10</v>
      </c>
      <c r="O25" s="15">
        <f>COUNTIFS(全部名單!$R$2:$R$10008,$O$1,全部名單!$X$2:$X$10008,$K25)</f>
        <v>2</v>
      </c>
      <c r="P25" s="15">
        <f>COUNTIFS(全部名單!$R$2:$R$10008,$P$1,全部名單!$X$2:$X$10008,$K25)</f>
        <v>0</v>
      </c>
      <c r="Q25" s="15">
        <f t="shared" si="4"/>
        <v>12</v>
      </c>
      <c r="R25" s="28">
        <f t="shared" si="1"/>
        <v>0.76923076923076927</v>
      </c>
      <c r="S25" s="28">
        <f t="shared" si="2"/>
        <v>0.92307692307692313</v>
      </c>
      <c r="T25" s="13"/>
      <c r="U25" s="13"/>
      <c r="V25" s="29"/>
      <c r="W25" s="29"/>
      <c r="X25" s="29"/>
      <c r="Y25" s="29"/>
      <c r="Z25" s="29"/>
      <c r="AA25" s="29"/>
      <c r="AB25" s="29"/>
      <c r="AC25" s="29"/>
      <c r="AD25" s="29"/>
      <c r="AE25" s="29"/>
    </row>
    <row r="26" spans="5:31" ht="18" customHeight="1">
      <c r="E26" s="26">
        <v>24</v>
      </c>
      <c r="F26" s="79">
        <v>2019</v>
      </c>
      <c r="G26" s="27" t="s">
        <v>6681</v>
      </c>
      <c r="H26" s="105" t="s">
        <v>6710</v>
      </c>
      <c r="I26" s="26"/>
      <c r="J26" s="27" t="s">
        <v>4359</v>
      </c>
      <c r="K26" s="26" t="s">
        <v>6709</v>
      </c>
      <c r="L26" s="15">
        <f>COUNTIFS(全部名單!$R$2:$R$10008,$L$1,全部名單!$X$2:$X$10008,$K26)+COUNTIFS(全部名單!$R$2:$R$10008,"邀請制",全部名單!$X$2:$X$10008,$K26)</f>
        <v>4</v>
      </c>
      <c r="M26" s="15">
        <f>COUNTIFS(全部名單!$R$2:$R$10008,$L$1,全部名單!$P$2:$P$10008,"否",全部名單!$X$2:$X$10008,$K26)</f>
        <v>0</v>
      </c>
      <c r="N26" s="15">
        <f>COUNTIFS(全部名單!$R$2:$R$10008,$L$1,全部名單!$P$2:$P$10008,"是",全部名單!$X$2:$X$10008,$K26)+COUNTIFS(全部名單!$R$2:$R$10008,"邀請制",全部名單!$P$2:$P$10008,"是",全部名單!$X$2:$X$10008,$K26)</f>
        <v>4</v>
      </c>
      <c r="O26" s="15">
        <f>COUNTIFS(全部名單!$R$2:$R$10008,$O$1,全部名單!$X$2:$X$10008,$K26)</f>
        <v>0</v>
      </c>
      <c r="P26" s="15">
        <f>COUNTIFS(全部名單!$R$2:$R$10008,$P$1,全部名單!$X$2:$X$10008,$K26)</f>
        <v>0</v>
      </c>
      <c r="Q26" s="15">
        <f t="shared" si="4"/>
        <v>4</v>
      </c>
      <c r="R26" s="28">
        <f t="shared" si="1"/>
        <v>1</v>
      </c>
      <c r="S26" s="28">
        <f t="shared" si="2"/>
        <v>1</v>
      </c>
      <c r="T26" s="13"/>
      <c r="U26" s="13"/>
      <c r="V26" s="29"/>
      <c r="W26" s="29"/>
      <c r="X26" s="29"/>
      <c r="Y26" s="29"/>
      <c r="Z26" s="29"/>
      <c r="AA26" s="29"/>
      <c r="AB26" s="29"/>
      <c r="AC26" s="29"/>
      <c r="AD26" s="29"/>
      <c r="AE26" s="29"/>
    </row>
    <row r="27" spans="5:31" ht="18" customHeight="1">
      <c r="E27" s="26">
        <v>25</v>
      </c>
      <c r="F27" s="79">
        <v>2019</v>
      </c>
      <c r="G27" s="27" t="s">
        <v>719</v>
      </c>
      <c r="H27" s="33" t="s">
        <v>5005</v>
      </c>
      <c r="I27" s="109"/>
      <c r="J27" s="81" t="s">
        <v>707</v>
      </c>
      <c r="K27" s="26" t="s">
        <v>6704</v>
      </c>
      <c r="L27" s="15">
        <f>COUNTIFS(全部名單!$R$2:$R$10008,$L$1,全部名單!$X$2:$X$10008,$K27)+COUNTIFS(全部名單!$R$2:$R$10008,"邀請制",全部名單!$X$2:$X$10008,$K27)</f>
        <v>16</v>
      </c>
      <c r="M27" s="15">
        <f>COUNTIFS(全部名單!$R$2:$R$10008,$L$1,全部名單!$P$2:$P$10008,"否",全部名單!$X$2:$X$10008,$K27)</f>
        <v>3</v>
      </c>
      <c r="N27" s="15">
        <f>COUNTIFS(全部名單!$R$2:$R$10008,$L$1,全部名單!$P$2:$P$10008,"是",全部名單!$X$2:$X$10008,$K27)+COUNTIFS(全部名單!$R$2:$R$10008,"邀請制",全部名單!$P$2:$P$10008,"是",全部名單!$X$2:$X$10008,$K27)</f>
        <v>13</v>
      </c>
      <c r="O27" s="15">
        <f>COUNTIFS(全部名單!$R$2:$R$10008,$O$1,全部名單!$X$2:$X$10008,$K27)</f>
        <v>3</v>
      </c>
      <c r="P27" s="15">
        <f>COUNTIFS(全部名單!$R$2:$R$10008,$P$1,全部名單!$X$2:$X$10008,$K27)</f>
        <v>0</v>
      </c>
      <c r="Q27" s="15">
        <f t="shared" si="4"/>
        <v>16</v>
      </c>
      <c r="R27" s="28">
        <f t="shared" si="1"/>
        <v>0.8125</v>
      </c>
      <c r="S27" s="28">
        <f t="shared" si="2"/>
        <v>1</v>
      </c>
      <c r="T27" s="13"/>
      <c r="U27" s="13"/>
      <c r="V27" s="29"/>
      <c r="W27" s="29"/>
      <c r="X27" s="29"/>
      <c r="Y27" s="29"/>
      <c r="Z27" s="29"/>
      <c r="AA27" s="29"/>
      <c r="AB27" s="29"/>
      <c r="AC27" s="29"/>
      <c r="AD27" s="29"/>
      <c r="AE27" s="29"/>
    </row>
    <row r="28" spans="5:31" ht="18" customHeight="1">
      <c r="E28" s="26">
        <v>26</v>
      </c>
      <c r="F28" s="79">
        <v>2019</v>
      </c>
      <c r="G28" s="82" t="s">
        <v>723</v>
      </c>
      <c r="H28" s="83" t="s">
        <v>6711</v>
      </c>
      <c r="I28" s="26"/>
      <c r="J28" s="27" t="s">
        <v>4359</v>
      </c>
      <c r="K28" s="26" t="s">
        <v>6698</v>
      </c>
      <c r="L28" s="15">
        <f>COUNTIFS(全部名單!$R$2:$R$10008,$L$1,全部名單!$X$2:$X$10008,$K28)+COUNTIFS(全部名單!$R$2:$R$10008,"邀請制",全部名單!$X$2:$X$10008,$K28)</f>
        <v>3</v>
      </c>
      <c r="M28" s="15">
        <f>COUNTIFS(全部名單!$R$2:$R$10008,$L$1,全部名單!$P$2:$P$10008,"否",全部名單!$X$2:$X$10008,$K28)</f>
        <v>0</v>
      </c>
      <c r="N28" s="15">
        <f>COUNTIFS(全部名單!$R$2:$R$10008,$L$1,全部名單!$P$2:$P$10008,"是",全部名單!$X$2:$X$10008,$K28)+COUNTIFS(全部名單!$R$2:$R$10008,"邀請制",全部名單!$P$2:$P$10008,"是",全部名單!$X$2:$X$10008,$K28)</f>
        <v>3</v>
      </c>
      <c r="O28" s="15">
        <f>COUNTIFS(全部名單!$R$2:$R$10008,$O$1,全部名單!$X$2:$X$10008,$K28)</f>
        <v>0</v>
      </c>
      <c r="P28" s="15">
        <f>COUNTIFS(全部名單!$R$2:$R$10008,$P$1,全部名單!$X$2:$X$10008,$K28)</f>
        <v>0</v>
      </c>
      <c r="Q28" s="15">
        <f t="shared" si="4"/>
        <v>3</v>
      </c>
      <c r="R28" s="28">
        <f t="shared" si="1"/>
        <v>1</v>
      </c>
      <c r="S28" s="28">
        <f t="shared" si="2"/>
        <v>1</v>
      </c>
      <c r="T28" s="13"/>
      <c r="U28" s="13"/>
      <c r="V28" s="29"/>
      <c r="W28" s="29"/>
      <c r="X28" s="29"/>
      <c r="Y28" s="29"/>
      <c r="Z28" s="29"/>
      <c r="AA28" s="29"/>
      <c r="AB28" s="29"/>
      <c r="AC28" s="29"/>
      <c r="AD28" s="29"/>
      <c r="AE28" s="29"/>
    </row>
    <row r="29" spans="5:31" ht="18" customHeight="1">
      <c r="E29" s="26">
        <v>27</v>
      </c>
      <c r="F29" s="79">
        <v>2019</v>
      </c>
      <c r="G29" s="81" t="s">
        <v>719</v>
      </c>
      <c r="H29" s="80" t="s">
        <v>5004</v>
      </c>
      <c r="I29" s="26"/>
      <c r="J29" s="81" t="s">
        <v>707</v>
      </c>
      <c r="K29" s="26" t="s">
        <v>6705</v>
      </c>
      <c r="L29" s="15">
        <f>COUNTIFS(全部名單!$R$2:$R$10008,$L$1,全部名單!$X$2:$X$10008,$K29)+COUNTIFS(全部名單!$R$2:$R$10008,"邀請制",全部名單!$X$2:$X$10008,$K29)</f>
        <v>47</v>
      </c>
      <c r="M29" s="15">
        <f>COUNTIFS(全部名單!$R$2:$R$10008,$L$1,全部名單!$P$2:$P$10008,"否",全部名單!$X$2:$X$10008,$K29)</f>
        <v>6</v>
      </c>
      <c r="N29" s="15">
        <f>COUNTIFS(全部名單!$R$2:$R$10008,$L$1,全部名單!$P$2:$P$10008,"是",全部名單!$X$2:$X$10008,$K29)+COUNTIFS(全部名單!$R$2:$R$10008,"邀請制",全部名單!$P$2:$P$10008,"是",全部名單!$X$2:$X$10008,$K29)</f>
        <v>41</v>
      </c>
      <c r="O29" s="15">
        <f>COUNTIFS(全部名單!$R$2:$R$10008,$O$1,全部名單!$X$2:$X$10008,$K29)</f>
        <v>15</v>
      </c>
      <c r="P29" s="15">
        <f>COUNTIFS(全部名單!$R$2:$R$10008,$P$1,全部名單!$X$2:$X$10008,$K29)</f>
        <v>0</v>
      </c>
      <c r="Q29" s="15">
        <f t="shared" si="4"/>
        <v>56</v>
      </c>
      <c r="R29" s="28">
        <f t="shared" si="1"/>
        <v>0.87234042553191493</v>
      </c>
      <c r="S29" s="28">
        <f t="shared" si="2"/>
        <v>1.1914893617021276</v>
      </c>
      <c r="T29" s="13"/>
      <c r="U29" s="13"/>
      <c r="V29" s="29"/>
      <c r="W29" s="29"/>
      <c r="X29" s="29"/>
      <c r="Y29" s="29"/>
      <c r="Z29" s="29"/>
      <c r="AA29" s="29"/>
      <c r="AB29" s="29"/>
      <c r="AC29" s="29"/>
      <c r="AD29" s="29"/>
      <c r="AE29" s="29"/>
    </row>
    <row r="30" spans="5:31" ht="18" customHeight="1">
      <c r="E30" s="26">
        <v>28</v>
      </c>
      <c r="F30" s="79">
        <v>2019</v>
      </c>
      <c r="G30" s="81" t="s">
        <v>719</v>
      </c>
      <c r="H30" s="80" t="s">
        <v>5004</v>
      </c>
      <c r="I30" s="26"/>
      <c r="J30" s="81" t="s">
        <v>707</v>
      </c>
      <c r="K30" s="26" t="s">
        <v>6706</v>
      </c>
      <c r="L30" s="15">
        <f>COUNTIFS(全部名單!$R$2:$R$10008,$L$1,全部名單!$X$2:$X$10008,$K30)+COUNTIFS(全部名單!$R$2:$R$10008,"邀請制",全部名單!$X$2:$X$10008,$K30)</f>
        <v>30</v>
      </c>
      <c r="M30" s="15">
        <f>COUNTIFS(全部名單!$R$2:$R$10008,$L$1,全部名單!$P$2:$P$10008,"否",全部名單!$X$2:$X$10008,$K30)</f>
        <v>3</v>
      </c>
      <c r="N30" s="15">
        <f>COUNTIFS(全部名單!$R$2:$R$10008,$L$1,全部名單!$P$2:$P$10008,"是",全部名單!$X$2:$X$10008,$K30)+COUNTIFS(全部名單!$R$2:$R$10008,"邀請制",全部名單!$P$2:$P$10008,"是",全部名單!$X$2:$X$10008,$K30)</f>
        <v>27</v>
      </c>
      <c r="O30" s="15">
        <f>COUNTIFS(全部名單!$R$2:$R$10008,$O$1,全部名單!$X$2:$X$10008,$K30)</f>
        <v>4</v>
      </c>
      <c r="P30" s="15">
        <f>COUNTIFS(全部名單!$R$2:$R$10008,$P$1,全部名單!$X$2:$X$10008,$K30)</f>
        <v>0</v>
      </c>
      <c r="Q30" s="15">
        <f t="shared" si="4"/>
        <v>31</v>
      </c>
      <c r="R30" s="28">
        <f t="shared" si="1"/>
        <v>0.9</v>
      </c>
      <c r="S30" s="28">
        <f t="shared" si="2"/>
        <v>1.0333333333333334</v>
      </c>
      <c r="T30" s="13"/>
      <c r="U30" s="13"/>
      <c r="V30" s="29"/>
      <c r="W30" s="29"/>
      <c r="X30" s="29"/>
      <c r="Y30" s="29"/>
      <c r="Z30" s="29"/>
      <c r="AA30" s="29"/>
      <c r="AB30" s="29"/>
      <c r="AC30" s="29"/>
      <c r="AD30" s="29"/>
      <c r="AE30" s="29"/>
    </row>
    <row r="31" spans="5:31" s="78" customFormat="1" ht="18" customHeight="1">
      <c r="E31" s="26">
        <v>29</v>
      </c>
      <c r="F31" s="79">
        <v>2019</v>
      </c>
      <c r="G31" s="81" t="s">
        <v>719</v>
      </c>
      <c r="H31" s="80" t="s">
        <v>5004</v>
      </c>
      <c r="I31" s="26"/>
      <c r="J31" s="81" t="s">
        <v>707</v>
      </c>
      <c r="K31" s="26" t="s">
        <v>7351</v>
      </c>
      <c r="L31" s="15">
        <f>COUNTIFS(全部名單!$R$2:$R$10008,$L$1,全部名單!$X$2:$X$10008,$K31)+COUNTIFS(全部名單!$R$2:$R$10008,"邀請制",全部名單!$X$2:$X$10008,$K31)</f>
        <v>0</v>
      </c>
      <c r="M31" s="15">
        <f>COUNTIFS(全部名單!$R$2:$R$10008,$L$1,全部名單!$P$2:$P$10008,"否",全部名單!$X$2:$X$10008,$K31)</f>
        <v>0</v>
      </c>
      <c r="N31" s="15">
        <f>COUNTIFS(全部名單!$R$2:$R$10008,$L$1,全部名單!$P$2:$P$10008,"是",全部名單!$X$2:$X$10008,$K31)+COUNTIFS(全部名單!$R$2:$R$10008,"邀請制",全部名單!$P$2:$P$10008,"是",全部名單!$X$2:$X$10008,$K31)</f>
        <v>0</v>
      </c>
      <c r="O31" s="15">
        <f>COUNTIFS(全部名單!$R$2:$R$10008,$O$1,全部名單!$X$2:$X$10008,$K31)</f>
        <v>0</v>
      </c>
      <c r="P31" s="15">
        <f>COUNTIFS(全部名單!$R$2:$R$10008,$P$1,全部名單!$X$2:$X$10008,$K31)</f>
        <v>0</v>
      </c>
      <c r="Q31" s="15">
        <f t="shared" ref="Q31:Q33" si="6">SUM(N31:P31)</f>
        <v>0</v>
      </c>
      <c r="R31" s="28" t="e">
        <f t="shared" si="1"/>
        <v>#DIV/0!</v>
      </c>
      <c r="S31" s="28" t="e">
        <f t="shared" si="2"/>
        <v>#DIV/0!</v>
      </c>
      <c r="T31" s="13"/>
      <c r="U31" s="13"/>
      <c r="V31" s="29"/>
      <c r="W31" s="29"/>
      <c r="X31" s="29"/>
      <c r="Y31" s="29"/>
      <c r="Z31" s="29"/>
      <c r="AA31" s="29"/>
      <c r="AB31" s="29"/>
      <c r="AC31" s="29"/>
      <c r="AD31" s="29"/>
      <c r="AE31" s="29"/>
    </row>
    <row r="32" spans="5:31" s="78" customFormat="1" ht="18" customHeight="1">
      <c r="E32" s="26">
        <v>30</v>
      </c>
      <c r="F32" s="79">
        <v>2019</v>
      </c>
      <c r="G32" s="81" t="s">
        <v>719</v>
      </c>
      <c r="H32" s="80" t="s">
        <v>5004</v>
      </c>
      <c r="I32" s="26"/>
      <c r="J32" s="81" t="s">
        <v>707</v>
      </c>
      <c r="K32" s="26" t="s">
        <v>7353</v>
      </c>
      <c r="L32" s="15">
        <f>COUNTIFS(全部名單!$R$2:$R$10008,$L$1,全部名單!$X$2:$X$10008,$K32)+COUNTIFS(全部名單!$R$2:$R$10008,"邀請制",全部名單!$X$2:$X$10008,$K32)</f>
        <v>0</v>
      </c>
      <c r="M32" s="15">
        <f>COUNTIFS(全部名單!$R$2:$R$10008,$L$1,全部名單!$P$2:$P$10008,"否",全部名單!$X$2:$X$10008,$K32)</f>
        <v>0</v>
      </c>
      <c r="N32" s="15">
        <f>COUNTIFS(全部名單!$R$2:$R$10008,$L$1,全部名單!$P$2:$P$10008,"是",全部名單!$X$2:$X$10008,$K32)+COUNTIFS(全部名單!$R$2:$R$10008,"邀請制",全部名單!$P$2:$P$10008,"是",全部名單!$X$2:$X$10008,$K32)</f>
        <v>0</v>
      </c>
      <c r="O32" s="15">
        <f>COUNTIFS(全部名單!$R$2:$R$10008,$O$1,全部名單!$X$2:$X$10008,$K32)</f>
        <v>0</v>
      </c>
      <c r="P32" s="15">
        <f>COUNTIFS(全部名單!$R$2:$R$10008,$P$1,全部名單!$X$2:$X$10008,$K32)</f>
        <v>0</v>
      </c>
      <c r="Q32" s="15">
        <f t="shared" si="6"/>
        <v>0</v>
      </c>
      <c r="R32" s="28" t="e">
        <f t="shared" si="1"/>
        <v>#DIV/0!</v>
      </c>
      <c r="S32" s="28" t="e">
        <f t="shared" si="2"/>
        <v>#DIV/0!</v>
      </c>
      <c r="T32" s="13"/>
      <c r="U32" s="13"/>
      <c r="V32" s="29"/>
      <c r="W32" s="29"/>
      <c r="X32" s="29"/>
      <c r="Y32" s="29"/>
      <c r="Z32" s="29"/>
      <c r="AA32" s="29"/>
      <c r="AB32" s="29"/>
      <c r="AC32" s="29"/>
      <c r="AD32" s="29"/>
      <c r="AE32" s="29"/>
    </row>
    <row r="33" spans="5:31" s="78" customFormat="1" ht="18" customHeight="1">
      <c r="E33" s="26">
        <v>31</v>
      </c>
      <c r="F33" s="79">
        <v>2019</v>
      </c>
      <c r="G33" s="81" t="s">
        <v>719</v>
      </c>
      <c r="H33" s="80" t="s">
        <v>5004</v>
      </c>
      <c r="I33" s="26"/>
      <c r="J33" s="81" t="s">
        <v>707</v>
      </c>
      <c r="K33" s="26" t="s">
        <v>7355</v>
      </c>
      <c r="L33" s="15">
        <f>COUNTIFS(全部名單!$R$2:$R$10008,$L$1,全部名單!$X$2:$X$10008,$K33)+COUNTIFS(全部名單!$R$2:$R$10008,"邀請制",全部名單!$X$2:$X$10008,$K33)</f>
        <v>0</v>
      </c>
      <c r="M33" s="15">
        <f>COUNTIFS(全部名單!$R$2:$R$10008,$L$1,全部名單!$P$2:$P$10008,"否",全部名單!$X$2:$X$10008,$K33)</f>
        <v>0</v>
      </c>
      <c r="N33" s="15">
        <f>COUNTIFS(全部名單!$R$2:$R$10008,$L$1,全部名單!$P$2:$P$10008,"是",全部名單!$X$2:$X$10008,$K33)+COUNTIFS(全部名單!$R$2:$R$10008,"邀請制",全部名單!$P$2:$P$10008,"是",全部名單!$X$2:$X$10008,$K33)</f>
        <v>0</v>
      </c>
      <c r="O33" s="15">
        <f>COUNTIFS(全部名單!$R$2:$R$10008,$O$1,全部名單!$X$2:$X$10008,$K33)</f>
        <v>0</v>
      </c>
      <c r="P33" s="15">
        <f>COUNTIFS(全部名單!$R$2:$R$10008,$P$1,全部名單!$X$2:$X$10008,$K33)</f>
        <v>0</v>
      </c>
      <c r="Q33" s="15">
        <f t="shared" si="6"/>
        <v>0</v>
      </c>
      <c r="R33" s="28" t="e">
        <f t="shared" si="1"/>
        <v>#DIV/0!</v>
      </c>
      <c r="S33" s="28" t="e">
        <f t="shared" si="2"/>
        <v>#DIV/0!</v>
      </c>
      <c r="T33" s="13"/>
      <c r="U33" s="13"/>
      <c r="V33" s="29"/>
      <c r="W33" s="29"/>
      <c r="X33" s="29"/>
      <c r="Y33" s="29"/>
      <c r="Z33" s="29"/>
      <c r="AA33" s="29"/>
      <c r="AB33" s="29"/>
      <c r="AC33" s="29"/>
      <c r="AD33" s="29"/>
      <c r="AE33" s="29"/>
    </row>
    <row r="34" spans="5:31" s="78" customFormat="1" ht="18" customHeight="1">
      <c r="E34" s="26">
        <v>32</v>
      </c>
      <c r="F34" s="79">
        <v>2019</v>
      </c>
      <c r="G34" s="81" t="s">
        <v>719</v>
      </c>
      <c r="H34" s="80" t="s">
        <v>5004</v>
      </c>
      <c r="I34" s="26"/>
      <c r="J34" s="81" t="s">
        <v>707</v>
      </c>
      <c r="K34" s="26" t="s">
        <v>7357</v>
      </c>
      <c r="L34" s="15">
        <f>COUNTIFS(全部名單!$R$2:$R$10008,$L$1,全部名單!$X$2:$X$10008,$K34)+COUNTIFS(全部名單!$R$2:$R$10008,"邀請制",全部名單!$X$2:$X$10008,$K34)</f>
        <v>0</v>
      </c>
      <c r="M34" s="15">
        <f>COUNTIFS(全部名單!$R$2:$R$10008,$L$1,全部名單!$P$2:$P$10008,"否",全部名單!$X$2:$X$10008,$K34)</f>
        <v>0</v>
      </c>
      <c r="N34" s="15">
        <f>COUNTIFS(全部名單!$R$2:$R$10008,$L$1,全部名單!$P$2:$P$10008,"是",全部名單!$X$2:$X$10008,$K34)+COUNTIFS(全部名單!$R$2:$R$10008,"邀請制",全部名單!$P$2:$P$10008,"是",全部名單!$X$2:$X$10008,$K34)</f>
        <v>0</v>
      </c>
      <c r="O34" s="15">
        <f>COUNTIFS(全部名單!$R$2:$R$10008,$O$1,全部名單!$X$2:$X$10008,$K34)</f>
        <v>0</v>
      </c>
      <c r="P34" s="15">
        <f>COUNTIFS(全部名單!$R$2:$R$10008,$P$1,全部名單!$X$2:$X$10008,$K34)</f>
        <v>0</v>
      </c>
      <c r="Q34" s="15">
        <f t="shared" ref="Q34" si="7">SUM(N34:P34)</f>
        <v>0</v>
      </c>
      <c r="R34" s="28" t="e">
        <f t="shared" si="1"/>
        <v>#DIV/0!</v>
      </c>
      <c r="S34" s="28" t="e">
        <f t="shared" si="2"/>
        <v>#DIV/0!</v>
      </c>
      <c r="T34" s="13"/>
      <c r="U34" s="13"/>
      <c r="V34" s="29"/>
      <c r="W34" s="29"/>
      <c r="X34" s="29"/>
      <c r="Y34" s="29"/>
      <c r="Z34" s="29"/>
      <c r="AA34" s="29"/>
      <c r="AB34" s="29"/>
      <c r="AC34" s="29"/>
      <c r="AD34" s="29"/>
      <c r="AE34" s="29"/>
    </row>
    <row r="35" spans="5:31" ht="18" customHeight="1">
      <c r="E35" s="26">
        <v>33</v>
      </c>
      <c r="F35" s="79">
        <v>2019</v>
      </c>
      <c r="G35" s="82" t="s">
        <v>723</v>
      </c>
      <c r="H35" s="105" t="s">
        <v>6889</v>
      </c>
      <c r="I35" s="26"/>
      <c r="J35" s="81" t="s">
        <v>707</v>
      </c>
      <c r="K35" s="26" t="s">
        <v>6888</v>
      </c>
      <c r="L35" s="15">
        <f>COUNTIFS(全部名單!$R$2:$R$10008,$L$1,全部名單!$X$2:$X$10008,$K35)+COUNTIFS(全部名單!$R$2:$R$10008,"邀請制",全部名單!$X$2:$X$10008,$K35)</f>
        <v>6</v>
      </c>
      <c r="M35" s="15">
        <f>COUNTIFS(全部名單!$R$2:$R$10008,$L$1,全部名單!$P$2:$P$10008,"否",全部名單!$X$2:$X$10008,$K35)</f>
        <v>0</v>
      </c>
      <c r="N35" s="15">
        <f>COUNTIFS(全部名單!$R$2:$R$10008,$L$1,全部名單!$P$2:$P$10008,"是",全部名單!$X$2:$X$10008,$K35)+COUNTIFS(全部名單!$R$2:$R$10008,"邀請制",全部名單!$P$2:$P$10008,"是",全部名單!$X$2:$X$10008,$K35)</f>
        <v>6</v>
      </c>
      <c r="O35" s="15">
        <f>COUNTIFS(全部名單!$R$2:$R$10008,$O$1,全部名單!$X$2:$X$10008,$K35)</f>
        <v>0</v>
      </c>
      <c r="P35" s="15">
        <f>COUNTIFS(全部名單!$R$2:$R$10008,$P$1,全部名單!$X$2:$X$10008,$K35)</f>
        <v>0</v>
      </c>
      <c r="Q35" s="15">
        <f t="shared" si="4"/>
        <v>6</v>
      </c>
      <c r="R35" s="28">
        <f t="shared" si="1"/>
        <v>1</v>
      </c>
      <c r="S35" s="28">
        <f t="shared" si="2"/>
        <v>1</v>
      </c>
      <c r="T35" s="13"/>
      <c r="U35" s="13"/>
      <c r="V35" s="29"/>
      <c r="W35" s="29"/>
      <c r="X35" s="29"/>
      <c r="Y35" s="29"/>
      <c r="Z35" s="29"/>
      <c r="AA35" s="29"/>
      <c r="AB35" s="29"/>
      <c r="AC35" s="29"/>
      <c r="AD35" s="29"/>
      <c r="AE35" s="29"/>
    </row>
    <row r="36" spans="5:31" ht="18" customHeight="1">
      <c r="E36" s="26">
        <v>34</v>
      </c>
      <c r="F36" s="79">
        <v>2019</v>
      </c>
      <c r="G36" s="81" t="s">
        <v>719</v>
      </c>
      <c r="H36" s="80" t="s">
        <v>5004</v>
      </c>
      <c r="I36" s="26"/>
      <c r="J36" s="81" t="s">
        <v>707</v>
      </c>
      <c r="K36" s="26" t="s">
        <v>7186</v>
      </c>
      <c r="L36" s="15">
        <f>COUNTIFS(全部名單!$R$2:$R$10008,$L$1,全部名單!$X$2:$X$10008,$K36)+COUNTIFS(全部名單!$R$2:$R$10008,"邀請制",全部名單!$X$2:$X$10008,$K36)</f>
        <v>50</v>
      </c>
      <c r="M36" s="15">
        <f>COUNTIFS(全部名單!$R$2:$R$10008,$L$1,全部名單!$P$2:$P$10008,"否",全部名單!$X$2:$X$10008,$K36)</f>
        <v>14</v>
      </c>
      <c r="N36" s="15">
        <f>COUNTIFS(全部名單!$R$2:$R$10008,$L$1,全部名單!$P$2:$P$10008,"是",全部名單!$X$2:$X$10008,$K36)+COUNTIFS(全部名單!$R$2:$R$10008,"邀請制",全部名單!$P$2:$P$10008,"是",全部名單!$X$2:$X$10008,$K36)</f>
        <v>36</v>
      </c>
      <c r="O36" s="15">
        <f>COUNTIFS(全部名單!$R$2:$R$10008,$O$1,全部名單!$X$2:$X$10008,$K36)</f>
        <v>11</v>
      </c>
      <c r="P36" s="15">
        <f>COUNTIFS(全部名單!$R$2:$R$10008,$P$1,全部名單!$X$2:$X$10008,$K36)</f>
        <v>1</v>
      </c>
      <c r="Q36" s="15">
        <f t="shared" ref="Q36:Q38" si="8">SUM(N36:P36)</f>
        <v>48</v>
      </c>
      <c r="R36" s="28">
        <f t="shared" si="1"/>
        <v>0.72</v>
      </c>
      <c r="S36" s="28">
        <f t="shared" si="2"/>
        <v>0.96</v>
      </c>
      <c r="T36" s="13"/>
      <c r="U36" s="13"/>
      <c r="V36" s="29"/>
      <c r="W36" s="29"/>
      <c r="X36" s="29"/>
      <c r="Y36" s="29"/>
      <c r="Z36" s="29"/>
      <c r="AA36" s="29"/>
      <c r="AB36" s="29"/>
      <c r="AC36" s="29"/>
      <c r="AD36" s="29"/>
      <c r="AE36" s="29"/>
    </row>
    <row r="37" spans="5:31" ht="18" customHeight="1">
      <c r="E37" s="26">
        <v>35</v>
      </c>
      <c r="F37" s="79">
        <v>2019</v>
      </c>
      <c r="G37" s="27" t="s">
        <v>721</v>
      </c>
      <c r="H37" s="33" t="s">
        <v>5006</v>
      </c>
      <c r="I37" s="26"/>
      <c r="J37" s="27" t="s">
        <v>7197</v>
      </c>
      <c r="K37" s="26" t="s">
        <v>7190</v>
      </c>
      <c r="L37" s="15">
        <f>COUNTIFS(全部名單!$R$2:$R$10008,$L$1,全部名單!$X$2:$X$10008,$K37)+COUNTIFS(全部名單!$R$2:$R$10008,"邀請制",全部名單!$X$2:$X$10008,$K37)</f>
        <v>14</v>
      </c>
      <c r="M37" s="15">
        <f>COUNTIFS(全部名單!$R$2:$R$10008,$L$1,全部名單!$P$2:$P$10008,"否",全部名單!$X$2:$X$10008,$K37)</f>
        <v>1</v>
      </c>
      <c r="N37" s="15">
        <f>COUNTIFS(全部名單!$R$2:$R$10008,$L$1,全部名單!$P$2:$P$10008,"是",全部名單!$X$2:$X$10008,$K37)+COUNTIFS(全部名單!$R$2:$R$10008,"邀請制",全部名單!$P$2:$P$10008,"是",全部名單!$X$2:$X$10008,$K37)</f>
        <v>13</v>
      </c>
      <c r="O37" s="15">
        <f>COUNTIFS(全部名單!$R$2:$R$10008,$O$1,全部名單!$X$2:$X$10008,$K37)</f>
        <v>9</v>
      </c>
      <c r="P37" s="15">
        <f>COUNTIFS(全部名單!$R$2:$R$10008,$P$1,全部名單!$X$2:$X$10008,$K37)</f>
        <v>1</v>
      </c>
      <c r="Q37" s="15">
        <f t="shared" si="8"/>
        <v>23</v>
      </c>
      <c r="R37" s="28">
        <f t="shared" si="1"/>
        <v>0.9285714285714286</v>
      </c>
      <c r="S37" s="28">
        <f t="shared" si="2"/>
        <v>1.6428571428571428</v>
      </c>
      <c r="T37" s="13"/>
      <c r="U37" s="13"/>
      <c r="V37" s="29"/>
      <c r="W37" s="29"/>
      <c r="X37" s="29"/>
      <c r="Y37" s="29"/>
      <c r="Z37" s="29"/>
      <c r="AA37" s="29"/>
      <c r="AB37" s="29"/>
      <c r="AC37" s="29"/>
      <c r="AD37" s="29"/>
      <c r="AE37" s="29"/>
    </row>
    <row r="38" spans="5:31" ht="18" customHeight="1">
      <c r="E38" s="26">
        <v>36</v>
      </c>
      <c r="F38" s="79">
        <v>2019</v>
      </c>
      <c r="G38" s="82" t="s">
        <v>723</v>
      </c>
      <c r="H38" s="83" t="s">
        <v>6696</v>
      </c>
      <c r="I38" s="26"/>
      <c r="J38" s="27" t="s">
        <v>7197</v>
      </c>
      <c r="K38" s="26" t="s">
        <v>7194</v>
      </c>
      <c r="L38" s="15">
        <f>COUNTIFS(全部名單!$R$2:$R$10008,$L$1,全部名單!$X$2:$X$10008,$K38)+COUNTIFS(全部名單!$R$2:$R$10008,"邀請制",全部名單!$X$2:$X$10008,$K38)</f>
        <v>3</v>
      </c>
      <c r="M38" s="15">
        <f>COUNTIFS(全部名單!$R$2:$R$10008,$L$1,全部名單!$P$2:$P$10008,"否",全部名單!$X$2:$X$10008,$K38)</f>
        <v>0</v>
      </c>
      <c r="N38" s="15">
        <f>COUNTIFS(全部名單!$R$2:$R$10008,$L$1,全部名單!$P$2:$P$10008,"是",全部名單!$X$2:$X$10008,$K38)+COUNTIFS(全部名單!$R$2:$R$10008,"邀請制",全部名單!$P$2:$P$10008,"是",全部名單!$X$2:$X$10008,$K38)</f>
        <v>3</v>
      </c>
      <c r="O38" s="15">
        <f>COUNTIFS(全部名單!$R$2:$R$10008,$O$1,全部名單!$X$2:$X$10008,$K38)</f>
        <v>0</v>
      </c>
      <c r="P38" s="15">
        <f>COUNTIFS(全部名單!$R$2:$R$10008,$P$1,全部名單!$X$2:$X$10008,$K38)</f>
        <v>0</v>
      </c>
      <c r="Q38" s="15">
        <f t="shared" si="8"/>
        <v>3</v>
      </c>
      <c r="R38" s="28">
        <f t="shared" si="1"/>
        <v>1</v>
      </c>
      <c r="S38" s="28">
        <f t="shared" si="2"/>
        <v>1</v>
      </c>
      <c r="T38" s="13"/>
      <c r="U38" s="13"/>
      <c r="V38" s="29"/>
      <c r="W38" s="29"/>
      <c r="X38" s="29"/>
      <c r="Y38" s="29"/>
      <c r="Z38" s="29"/>
      <c r="AA38" s="29"/>
      <c r="AB38" s="29"/>
      <c r="AC38" s="29"/>
      <c r="AD38" s="29"/>
      <c r="AE38" s="29"/>
    </row>
    <row r="39" spans="5:31" ht="18" customHeight="1">
      <c r="E39" s="26">
        <v>37</v>
      </c>
      <c r="F39" s="79">
        <v>2019</v>
      </c>
      <c r="G39" s="82" t="s">
        <v>723</v>
      </c>
      <c r="H39" s="83" t="s">
        <v>6696</v>
      </c>
      <c r="I39" s="26"/>
      <c r="J39" s="27" t="s">
        <v>4359</v>
      </c>
      <c r="K39" s="26" t="s">
        <v>7295</v>
      </c>
      <c r="L39" s="15">
        <f>COUNTIFS(全部名單!$R$2:$R$10008,$L$1,全部名單!$X$2:$X$10008,$K39)+COUNTIFS(全部名單!$R$2:$R$10008,"邀請制",全部名單!$X$2:$X$10008,$K39)</f>
        <v>3</v>
      </c>
      <c r="M39" s="15">
        <f>COUNTIFS(全部名單!$R$2:$R$10008,$L$1,全部名單!$P$2:$P$10008,"否",全部名單!$X$2:$X$10008,$K39)</f>
        <v>0</v>
      </c>
      <c r="N39" s="15">
        <f>COUNTIFS(全部名單!$R$2:$R$10008,$L$1,全部名單!$P$2:$P$10008,"是",全部名單!$X$2:$X$10008,$K39)+COUNTIFS(全部名單!$R$2:$R$10008,"邀請制",全部名單!$P$2:$P$10008,"是",全部名單!$X$2:$X$10008,$K39)</f>
        <v>3</v>
      </c>
      <c r="O39" s="15">
        <f>COUNTIFS(全部名單!$R$2:$R$10008,$O$1,全部名單!$X$2:$X$10008,$K39)</f>
        <v>0</v>
      </c>
      <c r="P39" s="15">
        <f>COUNTIFS(全部名單!$R$2:$R$10008,$P$1,全部名單!$X$2:$X$10008,$K39)</f>
        <v>0</v>
      </c>
      <c r="Q39" s="15">
        <f t="shared" ref="Q39:Q40" si="9">SUM(N39:P39)</f>
        <v>3</v>
      </c>
      <c r="R39" s="28">
        <f t="shared" si="1"/>
        <v>1</v>
      </c>
      <c r="S39" s="28">
        <f t="shared" si="2"/>
        <v>1</v>
      </c>
      <c r="T39" s="13"/>
      <c r="U39" s="13"/>
      <c r="V39" s="29"/>
      <c r="W39" s="29"/>
      <c r="X39" s="29"/>
      <c r="Y39" s="29"/>
      <c r="Z39" s="29"/>
      <c r="AA39" s="29"/>
      <c r="AB39" s="29"/>
      <c r="AC39" s="29"/>
      <c r="AD39" s="29"/>
      <c r="AE39" s="29"/>
    </row>
    <row r="40" spans="5:31" ht="18" customHeight="1">
      <c r="E40" s="26">
        <v>38</v>
      </c>
      <c r="F40" s="79">
        <v>2019</v>
      </c>
      <c r="G40" s="27" t="s">
        <v>721</v>
      </c>
      <c r="H40" s="33" t="s">
        <v>3295</v>
      </c>
      <c r="I40" s="26"/>
      <c r="J40" s="81" t="s">
        <v>707</v>
      </c>
      <c r="K40" s="26" t="s">
        <v>7298</v>
      </c>
      <c r="L40" s="15">
        <f>COUNTIFS(全部名單!$R$2:$R$10008,$L$1,全部名單!$X$2:$X$10008,$K40)+COUNTIFS(全部名單!$R$2:$R$10008,"邀請制",全部名單!$X$2:$X$10008,$K40)</f>
        <v>9</v>
      </c>
      <c r="M40" s="15">
        <f>COUNTIFS(全部名單!$R$2:$R$10008,$L$1,全部名單!$P$2:$P$10008,"否",全部名單!$X$2:$X$10008,$K40)</f>
        <v>3</v>
      </c>
      <c r="N40" s="15">
        <f>COUNTIFS(全部名單!$R$2:$R$10008,$L$1,全部名單!$P$2:$P$10008,"是",全部名單!$X$2:$X$10008,$K40)+COUNTIFS(全部名單!$R$2:$R$10008,"邀請制",全部名單!$P$2:$P$10008,"是",全部名單!$X$2:$X$10008,$K40)</f>
        <v>6</v>
      </c>
      <c r="O40" s="15">
        <f>COUNTIFS(全部名單!$R$2:$R$10008,$O$1,全部名單!$X$2:$X$10008,$K40)</f>
        <v>7</v>
      </c>
      <c r="P40" s="15">
        <f>COUNTIFS(全部名單!$R$2:$R$10008,$P$1,全部名單!$X$2:$X$10008,$K40)</f>
        <v>0</v>
      </c>
      <c r="Q40" s="15">
        <f t="shared" si="9"/>
        <v>13</v>
      </c>
      <c r="R40" s="28">
        <f t="shared" si="1"/>
        <v>0.66666666666666663</v>
      </c>
      <c r="S40" s="28">
        <f t="shared" si="2"/>
        <v>1.4444444444444444</v>
      </c>
      <c r="T40" s="13"/>
      <c r="U40" s="13"/>
      <c r="V40" s="29"/>
      <c r="W40" s="29"/>
      <c r="X40" s="29"/>
      <c r="Y40" s="29"/>
      <c r="Z40" s="29"/>
      <c r="AA40" s="29"/>
      <c r="AB40" s="29"/>
      <c r="AC40" s="29"/>
      <c r="AD40" s="29"/>
      <c r="AE40" s="29"/>
    </row>
    <row r="41" spans="5:31" ht="18" customHeight="1">
      <c r="E41" s="26">
        <v>39</v>
      </c>
      <c r="F41" s="79">
        <v>2019</v>
      </c>
      <c r="G41" s="27" t="s">
        <v>6681</v>
      </c>
      <c r="H41" s="34" t="s">
        <v>7590</v>
      </c>
      <c r="I41" s="13"/>
      <c r="J41" s="27" t="s">
        <v>4359</v>
      </c>
      <c r="K41" s="13" t="s">
        <v>7592</v>
      </c>
      <c r="L41" s="15">
        <f>COUNTIFS(全部名單!$R$2:$R$10008,$L$1,全部名單!$X$2:$X$10008,$K41)+COUNTIFS(全部名單!$R$2:$R$10008,"邀請制",全部名單!$X$2:$X$10008,$K41)</f>
        <v>8</v>
      </c>
      <c r="M41" s="15">
        <f>COUNTIFS(全部名單!$R$2:$R$10008,$L$1,全部名單!$P$2:$P$10008,"否",全部名單!$X$2:$X$10008,$K41)</f>
        <v>0</v>
      </c>
      <c r="N41" s="15">
        <f>COUNTIFS(全部名單!$R$2:$R$10008,$L$1,全部名單!$P$2:$P$10008,"是",全部名單!$X$2:$X$10008,$K41)+COUNTIFS(全部名單!$R$2:$R$10008,"邀請制",全部名單!$P$2:$P$10008,"是",全部名單!$X$2:$X$10008,$K41)</f>
        <v>8</v>
      </c>
      <c r="O41" s="15">
        <f>COUNTIFS(全部名單!$R$2:$R$10008,$O$1,全部名單!$X$2:$X$10008,$K41)</f>
        <v>0</v>
      </c>
      <c r="P41" s="15">
        <f>COUNTIFS(全部名單!$R$2:$R$10008,$P$1,全部名單!$X$2:$X$10008,$K41)</f>
        <v>0</v>
      </c>
      <c r="Q41" s="15">
        <f t="shared" ref="Q41" si="10">SUM(N41:P41)</f>
        <v>8</v>
      </c>
      <c r="R41" s="28">
        <f t="shared" si="1"/>
        <v>1</v>
      </c>
      <c r="S41" s="28">
        <f t="shared" si="2"/>
        <v>1</v>
      </c>
      <c r="T41" s="13"/>
      <c r="U41" s="13"/>
      <c r="V41" s="29"/>
      <c r="W41" s="29"/>
      <c r="X41" s="29"/>
      <c r="Y41" s="29"/>
      <c r="Z41" s="29"/>
      <c r="AA41" s="29"/>
      <c r="AB41" s="29"/>
      <c r="AC41" s="29"/>
      <c r="AD41" s="29"/>
      <c r="AE41" s="29"/>
    </row>
    <row r="42" spans="5:31" ht="18" customHeight="1">
      <c r="E42" s="26">
        <v>40</v>
      </c>
      <c r="F42" s="79">
        <v>2019</v>
      </c>
      <c r="G42" s="27" t="s">
        <v>6681</v>
      </c>
      <c r="H42" s="35" t="s">
        <v>7627</v>
      </c>
      <c r="I42" s="13"/>
      <c r="J42" s="27" t="s">
        <v>4359</v>
      </c>
      <c r="K42" s="13" t="s">
        <v>7629</v>
      </c>
      <c r="L42" s="15">
        <f>COUNTIFS(全部名單!$R$2:$R$10008,$L$1,全部名單!$X$2:$X$10008,$K42)+COUNTIFS(全部名單!$R$2:$R$10008,"邀請制",全部名單!$X$2:$X$10008,$K42)</f>
        <v>21</v>
      </c>
      <c r="M42" s="15">
        <f>COUNTIFS(全部名單!$R$2:$R$10008,$L$1,全部名單!$P$2:$P$10008,"否",全部名單!$X$2:$X$10008,$K42)</f>
        <v>0</v>
      </c>
      <c r="N42" s="15">
        <f>COUNTIFS(全部名單!$R$2:$R$10008,$L$1,全部名單!$P$2:$P$10008,"是",全部名單!$X$2:$X$10008,$K42)+COUNTIFS(全部名單!$R$2:$R$10008,"邀請制",全部名單!$P$2:$P$10008,"是",全部名單!$X$2:$X$10008,$K42)</f>
        <v>21</v>
      </c>
      <c r="O42" s="15">
        <f>COUNTIFS(全部名單!$R$2:$R$10008,$O$1,全部名單!$X$2:$X$10008,$K42)</f>
        <v>0</v>
      </c>
      <c r="P42" s="15">
        <f>COUNTIFS(全部名單!$R$2:$R$10008,$P$1,全部名單!$X$2:$X$10008,$K42)</f>
        <v>0</v>
      </c>
      <c r="Q42" s="15">
        <f t="shared" ref="Q42" si="11">SUM(N42:P42)</f>
        <v>21</v>
      </c>
      <c r="R42" s="28">
        <f t="shared" si="1"/>
        <v>1</v>
      </c>
      <c r="S42" s="28">
        <f t="shared" si="2"/>
        <v>1</v>
      </c>
      <c r="T42" s="13"/>
      <c r="U42" s="13"/>
      <c r="V42" s="29"/>
      <c r="W42" s="29"/>
      <c r="X42" s="29"/>
      <c r="Y42" s="29"/>
      <c r="Z42" s="29"/>
      <c r="AA42" s="29"/>
      <c r="AB42" s="29"/>
      <c r="AC42" s="29"/>
      <c r="AD42" s="29"/>
      <c r="AE42" s="29"/>
    </row>
    <row r="43" spans="5:31" ht="18" customHeight="1">
      <c r="E43" s="26">
        <v>41</v>
      </c>
      <c r="F43" s="38"/>
      <c r="G43" s="32"/>
      <c r="H43" s="35"/>
      <c r="I43" s="13"/>
      <c r="J43" s="14"/>
      <c r="K43" s="13"/>
      <c r="L43" s="15">
        <f>COUNTIFS(全部名單!$R$2:$R$10008,$L$1,全部名單!$X$2:$X$10008,$K43)</f>
        <v>0</v>
      </c>
      <c r="M43" s="15">
        <f>COUNTIFS(全部名單!$R$2:$R$10008,$L$1,全部名單!$P$2:$P$10008,"否",全部名單!$X$2:$X$10008,$K43)</f>
        <v>0</v>
      </c>
      <c r="N43" s="15">
        <f>COUNTIFS(全部名單!$R$2:$R$10008,$L$1,全部名單!$P$2:$P$10008,"是",全部名單!$X$2:$X$10008,$K43)</f>
        <v>0</v>
      </c>
      <c r="O43" s="15">
        <f>COUNTIFS(全部名單!$R$2:$R$10008,$O$1,全部名單!$X$2:$X$10008,$K43)</f>
        <v>0</v>
      </c>
      <c r="P43" s="15">
        <f>COUNTIFS(全部名單!$R$2:$R$10008,$P$1,全部名單!$X$2:$X$10008,$K43)</f>
        <v>0</v>
      </c>
      <c r="Q43" s="15">
        <f t="shared" si="4"/>
        <v>0</v>
      </c>
      <c r="R43" s="13"/>
      <c r="S43" s="13"/>
      <c r="T43" s="13"/>
      <c r="U43" s="13"/>
      <c r="V43" s="29"/>
      <c r="W43" s="29"/>
      <c r="X43" s="29"/>
      <c r="Y43" s="29"/>
      <c r="Z43" s="29"/>
      <c r="AA43" s="29"/>
      <c r="AB43" s="29"/>
      <c r="AC43" s="29"/>
      <c r="AD43" s="29"/>
      <c r="AE43" s="29"/>
    </row>
    <row r="44" spans="5:31" ht="18" customHeight="1">
      <c r="E44" s="26">
        <v>42</v>
      </c>
      <c r="F44" s="38"/>
      <c r="G44" s="32"/>
      <c r="H44" s="35"/>
      <c r="I44" s="30"/>
      <c r="J44" s="32"/>
      <c r="K44" s="13"/>
      <c r="L44" s="15">
        <f>COUNTIFS(全部名單!$R$2:$R$10008,$L$1,全部名單!$X$2:$X$10008,$K44)</f>
        <v>0</v>
      </c>
      <c r="M44" s="15">
        <f>COUNTIFS(全部名單!$R$2:$R$10008,$L$1,全部名單!$P$2:$P$10008,"否",全部名單!$X$2:$X$10008,$K44)</f>
        <v>0</v>
      </c>
      <c r="N44" s="15">
        <f>COUNTIFS(全部名單!$R$2:$R$10008,$L$1,全部名單!$P$2:$P$10008,"是",全部名單!$X$2:$X$10008,$K44)</f>
        <v>0</v>
      </c>
      <c r="O44" s="15">
        <f>COUNTIFS(全部名單!$R$2:$R$10008,$O$1,全部名單!$X$2:$X$10008,$K44)</f>
        <v>0</v>
      </c>
      <c r="P44" s="15">
        <f>COUNTIFS(全部名單!$R$2:$R$10008,$P$1,全部名單!$X$2:$X$10008,$K44)</f>
        <v>0</v>
      </c>
      <c r="Q44" s="15">
        <f t="shared" si="4"/>
        <v>0</v>
      </c>
      <c r="R44" s="13"/>
      <c r="S44" s="13"/>
      <c r="T44" s="13"/>
      <c r="U44" s="13"/>
      <c r="V44" s="29"/>
      <c r="W44" s="29"/>
      <c r="X44" s="29"/>
      <c r="Y44" s="29"/>
      <c r="Z44" s="29"/>
      <c r="AA44" s="29"/>
      <c r="AB44" s="29"/>
      <c r="AC44" s="29"/>
      <c r="AD44" s="29"/>
      <c r="AE44" s="29"/>
    </row>
    <row r="45" spans="5:31" ht="18" customHeight="1">
      <c r="E45" s="26">
        <v>43</v>
      </c>
      <c r="F45" s="38"/>
      <c r="G45" s="32"/>
      <c r="H45" s="35"/>
      <c r="I45" s="30"/>
      <c r="J45" s="32"/>
      <c r="K45" s="13"/>
      <c r="L45" s="15">
        <f>COUNTIFS(全部名單!$R$2:$R$10008,$L$1,全部名單!$X$2:$X$10008,$K45)</f>
        <v>0</v>
      </c>
      <c r="M45" s="15">
        <f>COUNTIFS(全部名單!$R$2:$R$10008,$L$1,全部名單!$P$2:$P$10008,"否",全部名單!$X$2:$X$10008,$K45)</f>
        <v>0</v>
      </c>
      <c r="N45" s="15">
        <f>COUNTIFS(全部名單!$R$2:$R$10008,$L$1,全部名單!$P$2:$P$10008,"是",全部名單!$X$2:$X$10008,$K45)</f>
        <v>0</v>
      </c>
      <c r="O45" s="15">
        <f>COUNTIFS(全部名單!$R$2:$R$10008,$O$1,全部名單!$X$2:$X$10008,$K45)</f>
        <v>0</v>
      </c>
      <c r="P45" s="15">
        <f>COUNTIFS(全部名單!$R$2:$R$10008,$P$1,全部名單!$X$2:$X$10008,$K45)</f>
        <v>0</v>
      </c>
      <c r="Q45" s="15">
        <f t="shared" si="4"/>
        <v>0</v>
      </c>
      <c r="R45" s="13"/>
      <c r="S45" s="13"/>
      <c r="T45" s="13"/>
      <c r="U45" s="13"/>
      <c r="V45" s="29"/>
      <c r="W45" s="29"/>
      <c r="X45" s="29"/>
      <c r="Y45" s="29"/>
      <c r="Z45" s="29"/>
      <c r="AA45" s="29"/>
      <c r="AB45" s="29"/>
      <c r="AC45" s="29"/>
      <c r="AD45" s="29"/>
      <c r="AE45" s="29"/>
    </row>
    <row r="46" spans="5:31" ht="18" customHeight="1">
      <c r="E46" s="26">
        <v>44</v>
      </c>
      <c r="F46" s="38"/>
      <c r="G46" s="32"/>
      <c r="H46" s="35"/>
      <c r="I46" s="30"/>
      <c r="J46" s="32"/>
      <c r="K46" s="13"/>
      <c r="L46" s="15"/>
      <c r="M46" s="15"/>
      <c r="N46" s="15"/>
      <c r="O46" s="15"/>
      <c r="P46" s="15"/>
      <c r="Q46" s="15"/>
      <c r="R46" s="13"/>
      <c r="S46" s="13"/>
      <c r="T46" s="13"/>
      <c r="U46" s="13"/>
      <c r="V46" s="29"/>
      <c r="W46" s="29"/>
      <c r="X46" s="29"/>
      <c r="Y46" s="29"/>
      <c r="Z46" s="29"/>
      <c r="AA46" s="29"/>
      <c r="AB46" s="29"/>
      <c r="AC46" s="29"/>
      <c r="AD46" s="29"/>
      <c r="AE46" s="29"/>
    </row>
    <row r="47" spans="5:31" ht="18" customHeight="1">
      <c r="E47" s="26">
        <v>45</v>
      </c>
      <c r="F47" s="38"/>
      <c r="G47" s="32"/>
      <c r="H47" s="35"/>
      <c r="I47" s="30"/>
      <c r="J47" s="32"/>
      <c r="K47" s="13"/>
      <c r="L47" s="15"/>
      <c r="M47" s="15"/>
      <c r="N47" s="15"/>
      <c r="O47" s="15"/>
      <c r="P47" s="15"/>
      <c r="Q47" s="15"/>
      <c r="R47" s="13"/>
      <c r="S47" s="13"/>
      <c r="T47" s="13"/>
      <c r="U47" s="13"/>
      <c r="V47" s="29"/>
      <c r="W47" s="29"/>
      <c r="X47" s="29"/>
      <c r="Y47" s="29"/>
      <c r="Z47" s="29"/>
      <c r="AA47" s="29"/>
      <c r="AB47" s="29"/>
      <c r="AC47" s="29"/>
      <c r="AD47" s="29"/>
      <c r="AE47" s="29"/>
    </row>
    <row r="48" spans="5:31" ht="18" customHeight="1">
      <c r="E48" s="26">
        <v>46</v>
      </c>
      <c r="F48" s="39"/>
      <c r="G48" s="110"/>
      <c r="H48" s="36"/>
      <c r="I48" s="29"/>
      <c r="J48" s="29"/>
      <c r="K48" s="13"/>
      <c r="L48" s="29"/>
      <c r="M48" s="29"/>
      <c r="N48" s="29"/>
      <c r="O48" s="29"/>
      <c r="P48" s="29"/>
      <c r="Q48" s="29"/>
      <c r="R48" s="29"/>
      <c r="S48" s="29"/>
      <c r="T48" s="29"/>
      <c r="U48" s="29"/>
      <c r="V48" s="29"/>
      <c r="W48" s="29"/>
      <c r="X48" s="29"/>
      <c r="Y48" s="29"/>
      <c r="Z48" s="29"/>
      <c r="AA48" s="29"/>
      <c r="AB48" s="29"/>
      <c r="AC48" s="29"/>
      <c r="AD48" s="29"/>
      <c r="AE48" s="29"/>
    </row>
    <row r="49" spans="5:31" ht="18" customHeight="1">
      <c r="E49" s="26">
        <v>47</v>
      </c>
      <c r="F49" s="39"/>
      <c r="G49" s="110"/>
      <c r="H49" s="36"/>
      <c r="I49" s="29"/>
      <c r="J49" s="29"/>
      <c r="K49" s="13"/>
      <c r="L49" s="29"/>
      <c r="M49" s="29"/>
      <c r="N49" s="29"/>
      <c r="O49" s="29"/>
      <c r="P49" s="29"/>
      <c r="Q49" s="29"/>
      <c r="R49" s="29"/>
      <c r="S49" s="29"/>
      <c r="T49" s="29"/>
      <c r="U49" s="29"/>
      <c r="V49" s="29"/>
      <c r="W49" s="29"/>
      <c r="X49" s="29"/>
      <c r="Y49" s="29"/>
      <c r="Z49" s="29"/>
      <c r="AA49" s="29"/>
      <c r="AB49" s="29"/>
      <c r="AC49" s="29"/>
      <c r="AD49" s="29"/>
      <c r="AE49" s="29"/>
    </row>
    <row r="50" spans="5:31" ht="18" customHeight="1">
      <c r="E50" s="26">
        <v>48</v>
      </c>
      <c r="F50" s="39"/>
      <c r="G50" s="110"/>
      <c r="H50" s="36"/>
      <c r="I50" s="29"/>
      <c r="J50" s="29"/>
      <c r="K50" s="13"/>
      <c r="L50" s="29"/>
      <c r="M50" s="29"/>
      <c r="N50" s="29"/>
      <c r="O50" s="29"/>
      <c r="P50" s="29"/>
      <c r="Q50" s="29"/>
      <c r="R50" s="29"/>
      <c r="S50" s="29"/>
      <c r="T50" s="29"/>
      <c r="U50" s="29"/>
      <c r="V50" s="29"/>
      <c r="W50" s="29"/>
      <c r="X50" s="29"/>
      <c r="Y50" s="29"/>
      <c r="Z50" s="29"/>
      <c r="AA50" s="29"/>
      <c r="AB50" s="29"/>
      <c r="AC50" s="29"/>
      <c r="AD50" s="29"/>
      <c r="AE50" s="29"/>
    </row>
    <row r="51" spans="5:31" ht="18" customHeight="1">
      <c r="E51" s="26">
        <v>49</v>
      </c>
      <c r="F51" s="39"/>
      <c r="G51" s="110"/>
      <c r="H51" s="36"/>
      <c r="I51" s="29"/>
      <c r="J51" s="29"/>
      <c r="K51" s="13"/>
      <c r="L51" s="29"/>
      <c r="M51" s="29"/>
      <c r="N51" s="29"/>
      <c r="O51" s="29"/>
      <c r="P51" s="29"/>
      <c r="Q51" s="29"/>
      <c r="R51" s="29"/>
      <c r="S51" s="29"/>
      <c r="T51" s="29"/>
      <c r="U51" s="29"/>
      <c r="V51" s="29"/>
      <c r="W51" s="29"/>
      <c r="X51" s="29"/>
      <c r="Y51" s="29"/>
      <c r="Z51" s="29"/>
      <c r="AA51" s="29"/>
      <c r="AB51" s="29"/>
      <c r="AC51" s="29"/>
      <c r="AD51" s="29"/>
      <c r="AE51" s="29"/>
    </row>
    <row r="52" spans="5:31" ht="18" customHeight="1">
      <c r="E52" s="26">
        <v>50</v>
      </c>
      <c r="F52" s="39"/>
      <c r="G52" s="110"/>
      <c r="H52" s="36"/>
      <c r="I52" s="29"/>
      <c r="J52" s="29"/>
      <c r="K52" s="13"/>
      <c r="L52" s="29"/>
      <c r="M52" s="29"/>
      <c r="N52" s="29"/>
      <c r="O52" s="29"/>
      <c r="P52" s="29"/>
      <c r="Q52" s="29"/>
      <c r="R52" s="29"/>
      <c r="S52" s="29"/>
      <c r="T52" s="29"/>
      <c r="U52" s="29"/>
      <c r="V52" s="29"/>
      <c r="W52" s="29"/>
      <c r="X52" s="29"/>
      <c r="Y52" s="29"/>
      <c r="Z52" s="29"/>
      <c r="AA52" s="29"/>
      <c r="AB52" s="29"/>
      <c r="AC52" s="29"/>
      <c r="AD52" s="29"/>
      <c r="AE52" s="29"/>
    </row>
    <row r="53" spans="5:31" ht="18" customHeight="1">
      <c r="E53" s="26">
        <v>51</v>
      </c>
      <c r="F53" s="39"/>
      <c r="G53" s="110"/>
      <c r="H53" s="36"/>
      <c r="I53" s="29"/>
      <c r="J53" s="29"/>
      <c r="K53" s="13"/>
      <c r="L53" s="29"/>
      <c r="M53" s="29"/>
      <c r="N53" s="29"/>
      <c r="O53" s="29"/>
      <c r="P53" s="29"/>
      <c r="Q53" s="29"/>
      <c r="R53" s="29"/>
      <c r="S53" s="29"/>
      <c r="T53" s="29"/>
      <c r="U53" s="29"/>
      <c r="V53" s="29"/>
      <c r="W53" s="29"/>
      <c r="X53" s="29"/>
      <c r="Y53" s="29"/>
      <c r="Z53" s="29"/>
      <c r="AA53" s="29"/>
      <c r="AB53" s="29"/>
      <c r="AC53" s="29"/>
      <c r="AD53" s="29"/>
      <c r="AE53" s="29"/>
    </row>
    <row r="54" spans="5:31" ht="18" customHeight="1">
      <c r="E54" s="26">
        <v>52</v>
      </c>
      <c r="F54" s="39"/>
      <c r="G54" s="110"/>
      <c r="H54" s="36"/>
      <c r="I54" s="29"/>
      <c r="J54" s="29"/>
      <c r="K54" s="13"/>
      <c r="L54" s="29"/>
      <c r="M54" s="29"/>
      <c r="N54" s="29"/>
      <c r="O54" s="29"/>
      <c r="P54" s="29"/>
      <c r="Q54" s="29"/>
      <c r="R54" s="29"/>
      <c r="S54" s="29"/>
      <c r="T54" s="29"/>
      <c r="U54" s="29"/>
      <c r="V54" s="29"/>
      <c r="W54" s="29"/>
      <c r="X54" s="29"/>
      <c r="Y54" s="29"/>
      <c r="Z54" s="29"/>
      <c r="AA54" s="29"/>
      <c r="AB54" s="29"/>
      <c r="AC54" s="29"/>
      <c r="AD54" s="29"/>
      <c r="AE54" s="29"/>
    </row>
    <row r="55" spans="5:31" ht="18" customHeight="1">
      <c r="E55" s="26">
        <v>53</v>
      </c>
      <c r="F55" s="39"/>
      <c r="G55" s="110"/>
      <c r="H55" s="36"/>
      <c r="I55" s="29"/>
      <c r="J55" s="29"/>
      <c r="K55" s="13"/>
      <c r="L55" s="29"/>
      <c r="M55" s="29"/>
      <c r="N55" s="29"/>
      <c r="O55" s="29"/>
      <c r="P55" s="29"/>
      <c r="Q55" s="29"/>
      <c r="R55" s="29"/>
      <c r="S55" s="29"/>
      <c r="T55" s="29"/>
      <c r="U55" s="29"/>
      <c r="V55" s="29"/>
      <c r="W55" s="29"/>
      <c r="X55" s="29"/>
      <c r="Y55" s="29"/>
      <c r="Z55" s="29"/>
      <c r="AA55" s="29"/>
      <c r="AB55" s="29"/>
      <c r="AC55" s="29"/>
      <c r="AD55" s="29"/>
      <c r="AE55" s="29"/>
    </row>
    <row r="56" spans="5:31">
      <c r="E56" s="26">
        <v>54</v>
      </c>
      <c r="F56" s="39"/>
      <c r="G56" s="110"/>
      <c r="H56" s="36"/>
      <c r="I56" s="29"/>
      <c r="J56" s="29"/>
      <c r="K56" s="13"/>
      <c r="L56" s="29"/>
      <c r="M56" s="29"/>
      <c r="N56" s="29"/>
      <c r="O56" s="29"/>
      <c r="P56" s="29"/>
      <c r="Q56" s="29"/>
      <c r="R56" s="29"/>
      <c r="S56" s="29"/>
      <c r="T56" s="29"/>
      <c r="U56" s="29"/>
      <c r="V56" s="29"/>
      <c r="W56" s="29"/>
      <c r="X56" s="29"/>
      <c r="Y56" s="29"/>
      <c r="Z56" s="29"/>
      <c r="AA56" s="29"/>
      <c r="AB56" s="29"/>
      <c r="AC56" s="29"/>
      <c r="AD56" s="29"/>
      <c r="AE56" s="29"/>
    </row>
    <row r="57" spans="5:31">
      <c r="E57" s="13"/>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
  <sheetViews>
    <sheetView workbookViewId="0">
      <selection activeCell="L13" sqref="L13"/>
    </sheetView>
  </sheetViews>
  <sheetFormatPr defaultRowHeight="17"/>
  <cols>
    <col min="1" max="7" width="10.6328125" customWidth="1"/>
  </cols>
  <sheetData>
    <row r="1" spans="1:7" s="41" customFormat="1" ht="25" customHeight="1">
      <c r="A1" s="45" t="s">
        <v>4366</v>
      </c>
      <c r="B1" s="46" t="s">
        <v>4323</v>
      </c>
      <c r="C1" s="46" t="s">
        <v>4325</v>
      </c>
      <c r="D1" s="46" t="s">
        <v>4326</v>
      </c>
      <c r="E1" s="46" t="s">
        <v>4327</v>
      </c>
      <c r="F1" s="46" t="s">
        <v>4328</v>
      </c>
      <c r="G1" s="45" t="s">
        <v>4353</v>
      </c>
    </row>
    <row r="2" spans="1:7" ht="20" customHeight="1">
      <c r="A2" s="44" t="s">
        <v>4312</v>
      </c>
      <c r="B2" s="15">
        <f>COUNTIFS(全部名單!$R$2:$R$10008,系所統計!B$1,全部名單!$AO$2:$AO$10008,系所統計!$A2)</f>
        <v>108</v>
      </c>
      <c r="C2" s="15">
        <f>COUNTIFS(全部名單!$AF$2:$AF$10008,1,全部名單!$AO$2:$AO$10008,系所統計!$A2)</f>
        <v>22</v>
      </c>
      <c r="D2" s="15">
        <f>COUNTIFS(全部名單!$AG$2:$AG$10008,1,全部名單!$AO$2:$AO$10008,系所統計!$A2)</f>
        <v>91</v>
      </c>
      <c r="E2" s="15">
        <f>COUNTIFS(全部名單!$R$2:$R$10008,系所統計!E$1,全部名單!$AO$2:$AO$10008,系所統計!$A2)</f>
        <v>29</v>
      </c>
      <c r="F2" s="15">
        <f>COUNTIFS(全部名單!$R$2:$R$10008,系所統計!F$1,全部名單!$AO$2:$AO$10008,系所統計!$A2)</f>
        <v>9</v>
      </c>
      <c r="G2" s="15">
        <f>SUM(D2:F2)</f>
        <v>129</v>
      </c>
    </row>
    <row r="3" spans="1:7" ht="20" customHeight="1">
      <c r="A3" s="44" t="s">
        <v>4313</v>
      </c>
      <c r="B3" s="15">
        <f>COUNTIFS(全部名單!$R$2:$R$10008,系所統計!B$1,全部名單!$AO$2:$AO$10008,系所統計!$A3)</f>
        <v>42</v>
      </c>
      <c r="C3" s="15">
        <f>COUNTIFS(全部名單!$AF$2:$AF$10008,1,全部名單!$AO$2:$AO$10008,系所統計!$A3)</f>
        <v>12</v>
      </c>
      <c r="D3" s="15">
        <f>COUNTIFS(全部名單!$AG$2:$AG$10008,1,全部名單!$AO$2:$AO$10008,系所統計!$A3)</f>
        <v>31</v>
      </c>
      <c r="E3" s="15">
        <f>COUNTIFS(全部名單!$R$2:$R$10008,系所統計!E$1,全部名單!$AO$2:$AO$10008,系所統計!$A3)</f>
        <v>13</v>
      </c>
      <c r="F3" s="15">
        <f>COUNTIFS(全部名單!$R$2:$R$10008,系所統計!F$1,全部名單!$AO$2:$AO$10008,系所統計!$A3)</f>
        <v>0</v>
      </c>
      <c r="G3" s="15">
        <f t="shared" ref="G3:G16" si="0">SUM(D3:F3)</f>
        <v>44</v>
      </c>
    </row>
    <row r="4" spans="1:7" ht="20" customHeight="1">
      <c r="A4" s="44" t="s">
        <v>4314</v>
      </c>
      <c r="B4" s="15">
        <f>COUNTIFS(全部名單!$R$2:$R$10008,系所統計!B$1,全部名單!$AO$2:$AO$10008,系所統計!$A4)</f>
        <v>111</v>
      </c>
      <c r="C4" s="15">
        <f>COUNTIFS(全部名單!$AF$2:$AF$10008,1,全部名單!$AO$2:$AO$10008,系所統計!$A4)</f>
        <v>22</v>
      </c>
      <c r="D4" s="15">
        <f>COUNTIFS(全部名單!$AG$2:$AG$10008,1,全部名單!$AO$2:$AO$10008,系所統計!$A4)</f>
        <v>93</v>
      </c>
      <c r="E4" s="15">
        <f>COUNTIFS(全部名單!$R$2:$R$10008,系所統計!E$1,全部名單!$AO$2:$AO$10008,系所統計!$A4)</f>
        <v>16</v>
      </c>
      <c r="F4" s="15">
        <f>COUNTIFS(全部名單!$R$2:$R$10008,系所統計!F$1,全部名單!$AO$2:$AO$10008,系所統計!$A4)</f>
        <v>4</v>
      </c>
      <c r="G4" s="15">
        <f t="shared" si="0"/>
        <v>113</v>
      </c>
    </row>
    <row r="5" spans="1:7" ht="20" customHeight="1">
      <c r="A5" s="44" t="s">
        <v>4315</v>
      </c>
      <c r="B5" s="15">
        <f>COUNTIFS(全部名單!$R$2:$R$10008,系所統計!B$1,全部名單!$AO$2:$AO$10008,系所統計!$A5)</f>
        <v>19</v>
      </c>
      <c r="C5" s="15">
        <f>COUNTIFS(全部名單!$AF$2:$AF$10008,1,全部名單!$AO$2:$AO$10008,系所統計!$A5)</f>
        <v>2</v>
      </c>
      <c r="D5" s="15">
        <f>COUNTIFS(全部名單!$AG$2:$AG$10008,1,全部名單!$AO$2:$AO$10008,系所統計!$A5)</f>
        <v>18</v>
      </c>
      <c r="E5" s="15">
        <f>COUNTIFS(全部名單!$R$2:$R$10008,系所統計!E$1,全部名單!$AO$2:$AO$10008,系所統計!$A5)</f>
        <v>11</v>
      </c>
      <c r="F5" s="15">
        <f>COUNTIFS(全部名單!$R$2:$R$10008,系所統計!F$1,全部名單!$AO$2:$AO$10008,系所統計!$A5)</f>
        <v>0</v>
      </c>
      <c r="G5" s="15">
        <f t="shared" si="0"/>
        <v>29</v>
      </c>
    </row>
    <row r="6" spans="1:7" ht="20" customHeight="1">
      <c r="A6" s="44" t="s">
        <v>4316</v>
      </c>
      <c r="B6" s="15">
        <f>COUNTIFS(全部名單!$R$2:$R$10008,系所統計!B$1,全部名單!$AO$2:$AO$10008,系所統計!$A6)</f>
        <v>164</v>
      </c>
      <c r="C6" s="15">
        <f>COUNTIFS(全部名單!$AF$2:$AF$10008,1,全部名單!$AO$2:$AO$10008,系所統計!$A6)</f>
        <v>20</v>
      </c>
      <c r="D6" s="15">
        <f>COUNTIFS(全部名單!$AG$2:$AG$10008,1,全部名單!$AO$2:$AO$10008,系所統計!$A6)</f>
        <v>155</v>
      </c>
      <c r="E6" s="15">
        <f>COUNTIFS(全部名單!$R$2:$R$10008,系所統計!E$1,全部名單!$AO$2:$AO$10008,系所統計!$A6)</f>
        <v>40</v>
      </c>
      <c r="F6" s="15">
        <f>COUNTIFS(全部名單!$R$2:$R$10008,系所統計!F$1,全部名單!$AO$2:$AO$10008,系所統計!$A6)</f>
        <v>5</v>
      </c>
      <c r="G6" s="15">
        <f t="shared" si="0"/>
        <v>200</v>
      </c>
    </row>
    <row r="7" spans="1:7" ht="20" customHeight="1">
      <c r="A7" s="44" t="s">
        <v>4317</v>
      </c>
      <c r="B7" s="15">
        <f>COUNTIFS(全部名單!$R$2:$R$10008,系所統計!B$1,全部名單!$AO$2:$AO$10008,系所統計!$A7)</f>
        <v>35</v>
      </c>
      <c r="C7" s="15">
        <f>COUNTIFS(全部名單!$AF$2:$AF$10008,1,全部名單!$AO$2:$AO$10008,系所統計!$A7)</f>
        <v>0</v>
      </c>
      <c r="D7" s="15">
        <f>COUNTIFS(全部名單!$AG$2:$AG$10008,1,全部名單!$AO$2:$AO$10008,系所統計!$A7)</f>
        <v>35</v>
      </c>
      <c r="E7" s="15">
        <f>COUNTIFS(全部名單!$R$2:$R$10008,系所統計!E$1,全部名單!$AO$2:$AO$10008,系所統計!$A7)</f>
        <v>9</v>
      </c>
      <c r="F7" s="15">
        <f>COUNTIFS(全部名單!$R$2:$R$10008,系所統計!F$1,全部名單!$AO$2:$AO$10008,系所統計!$A7)</f>
        <v>0</v>
      </c>
      <c r="G7" s="15">
        <f t="shared" si="0"/>
        <v>44</v>
      </c>
    </row>
    <row r="8" spans="1:7" ht="20" customHeight="1">
      <c r="A8" s="44" t="s">
        <v>4318</v>
      </c>
      <c r="B8" s="15">
        <f>COUNTIFS(全部名單!$R$2:$R$10008,系所統計!B$1,全部名單!$AO$2:$AO$10008,系所統計!$A8)</f>
        <v>86</v>
      </c>
      <c r="C8" s="15">
        <f>COUNTIFS(全部名單!$AF$2:$AF$10008,1,全部名單!$AO$2:$AO$10008,系所統計!$A8)</f>
        <v>22</v>
      </c>
      <c r="D8" s="15">
        <f>COUNTIFS(全部名單!$AG$2:$AG$10008,1,全部名單!$AO$2:$AO$10008,系所統計!$A8)</f>
        <v>70</v>
      </c>
      <c r="E8" s="15">
        <f>COUNTIFS(全部名單!$R$2:$R$10008,系所統計!E$1,全部名單!$AO$2:$AO$10008,系所統計!$A8)</f>
        <v>31</v>
      </c>
      <c r="F8" s="15">
        <f>COUNTIFS(全部名單!$R$2:$R$10008,系所統計!F$1,全部名單!$AO$2:$AO$10008,系所統計!$A8)</f>
        <v>5</v>
      </c>
      <c r="G8" s="15">
        <f t="shared" si="0"/>
        <v>106</v>
      </c>
    </row>
    <row r="9" spans="1:7" ht="20" customHeight="1">
      <c r="A9" s="44" t="s">
        <v>4319</v>
      </c>
      <c r="B9" s="15">
        <f>COUNTIFS(全部名單!$R$2:$R$10008,系所統計!B$1,全部名單!$AO$2:$AO$10008,系所統計!$A9)</f>
        <v>85</v>
      </c>
      <c r="C9" s="15">
        <f>COUNTIFS(全部名單!$AF$2:$AF$10008,1,全部名單!$AO$2:$AO$10008,系所統計!$A9)</f>
        <v>12</v>
      </c>
      <c r="D9" s="15">
        <f>COUNTIFS(全部名單!$AG$2:$AG$10008,1,全部名單!$AO$2:$AO$10008,系所統計!$A9)</f>
        <v>76</v>
      </c>
      <c r="E9" s="15">
        <f>COUNTIFS(全部名單!$R$2:$R$10008,系所統計!E$1,全部名單!$AO$2:$AO$10008,系所統計!$A9)</f>
        <v>15</v>
      </c>
      <c r="F9" s="15">
        <f>COUNTIFS(全部名單!$R$2:$R$10008,系所統計!F$1,全部名單!$AO$2:$AO$10008,系所統計!$A9)</f>
        <v>0</v>
      </c>
      <c r="G9" s="15">
        <f t="shared" si="0"/>
        <v>91</v>
      </c>
    </row>
    <row r="10" spans="1:7" ht="20" customHeight="1">
      <c r="A10" s="44" t="s">
        <v>4320</v>
      </c>
      <c r="B10" s="15">
        <f>COUNTIFS(全部名單!$R$2:$R$10008,系所統計!B$1,全部名單!$AO$2:$AO$10008,系所統計!$A10)</f>
        <v>14</v>
      </c>
      <c r="C10" s="15">
        <f>COUNTIFS(全部名單!$AF$2:$AF$10008,1,全部名單!$AO$2:$AO$10008,系所統計!$A10)</f>
        <v>3</v>
      </c>
      <c r="D10" s="15">
        <f>COUNTIFS(全部名單!$AG$2:$AG$10008,1,全部名單!$AO$2:$AO$10008,系所統計!$A10)</f>
        <v>13</v>
      </c>
      <c r="E10" s="15">
        <f>COUNTIFS(全部名單!$R$2:$R$10008,系所統計!E$1,全部名單!$AO$2:$AO$10008,系所統計!$A10)</f>
        <v>6</v>
      </c>
      <c r="F10" s="15">
        <f>COUNTIFS(全部名單!$R$2:$R$10008,系所統計!F$1,全部名單!$AO$2:$AO$10008,系所統計!$A10)</f>
        <v>0</v>
      </c>
      <c r="G10" s="15">
        <f t="shared" si="0"/>
        <v>19</v>
      </c>
    </row>
    <row r="11" spans="1:7" ht="20" customHeight="1">
      <c r="A11" s="44" t="s">
        <v>4321</v>
      </c>
      <c r="B11" s="15">
        <f>COUNTIFS(全部名單!$R$2:$R$10008,系所統計!B$1,全部名單!$AO$2:$AO$10008,系所統計!$A11)</f>
        <v>17</v>
      </c>
      <c r="C11" s="15">
        <f>COUNTIFS(全部名單!$AF$2:$AF$10008,1,全部名單!$AO$2:$AO$10008,系所統計!$A11)</f>
        <v>4</v>
      </c>
      <c r="D11" s="15">
        <f>COUNTIFS(全部名單!$AG$2:$AG$10008,1,全部名單!$AO$2:$AO$10008,系所統計!$A11)</f>
        <v>13</v>
      </c>
      <c r="E11" s="15">
        <f>COUNTIFS(全部名單!$R$2:$R$10008,系所統計!E$1,全部名單!$AO$2:$AO$10008,系所統計!$A11)</f>
        <v>0</v>
      </c>
      <c r="F11" s="15">
        <f>COUNTIFS(全部名單!$R$2:$R$10008,系所統計!F$1,全部名單!$AO$2:$AO$10008,系所統計!$A11)</f>
        <v>0</v>
      </c>
      <c r="G11" s="15">
        <f t="shared" si="0"/>
        <v>13</v>
      </c>
    </row>
    <row r="12" spans="1:7" ht="20" customHeight="1">
      <c r="A12" s="44" t="s">
        <v>4355</v>
      </c>
      <c r="B12" s="15">
        <f>COUNTIFS(全部名單!$R$2:$R$10008,系所統計!B$1,全部名單!$AO$2:$AO$10008,系所統計!$A12)</f>
        <v>0</v>
      </c>
      <c r="C12" s="15">
        <f>COUNTIFS(全部名單!$AF$2:$AF$10008,1,全部名單!$AO$2:$AO$10008,系所統計!$A12)</f>
        <v>0</v>
      </c>
      <c r="D12" s="15">
        <f>COUNTIFS(全部名單!$AG$2:$AG$10008,1,全部名單!$AO$2:$AO$10008,系所統計!$A12)</f>
        <v>0</v>
      </c>
      <c r="E12" s="15">
        <f>COUNTIFS(全部名單!$R$2:$R$10008,系所統計!E$1,全部名單!$AO$2:$AO$10008,系所統計!$A12)</f>
        <v>0</v>
      </c>
      <c r="F12" s="15">
        <f>COUNTIFS(全部名單!$R$2:$R$10008,系所統計!F$1,全部名單!$AO$2:$AO$10008,系所統計!$A12)</f>
        <v>0</v>
      </c>
      <c r="G12" s="15">
        <f t="shared" si="0"/>
        <v>0</v>
      </c>
    </row>
    <row r="13" spans="1:7" s="43" customFormat="1" ht="20" customHeight="1">
      <c r="A13" s="44" t="s">
        <v>4354</v>
      </c>
      <c r="B13" s="15">
        <f>COUNTIFS(全部名單!$R$2:$R$10008,系所統計!B$1,全部名單!$AO$2:$AO$10008,系所統計!$A13)</f>
        <v>6</v>
      </c>
      <c r="C13" s="15">
        <f>COUNTIFS(全部名單!$AF$2:$AF$10008,1,全部名單!$AO$2:$AO$10008,系所統計!$A13)</f>
        <v>2</v>
      </c>
      <c r="D13" s="15">
        <f>COUNTIFS(全部名單!$AG$2:$AG$10008,1,全部名單!$AO$2:$AO$10008,系所統計!$A13)</f>
        <v>4</v>
      </c>
      <c r="E13" s="15">
        <f>COUNTIFS(全部名單!$R$2:$R$10008,系所統計!E$1,全部名單!$AO$2:$AO$10008,系所統計!$A13)</f>
        <v>2</v>
      </c>
      <c r="F13" s="15">
        <f>COUNTIFS(全部名單!$R$2:$R$10008,系所統計!F$1,全部名單!$AO$2:$AO$10008,系所統計!$A13)</f>
        <v>0</v>
      </c>
      <c r="G13" s="15">
        <f t="shared" ref="G13:G14" si="1">SUM(D13:F13)</f>
        <v>6</v>
      </c>
    </row>
    <row r="14" spans="1:7" ht="20" customHeight="1">
      <c r="A14" s="44" t="s">
        <v>4356</v>
      </c>
      <c r="B14" s="15">
        <f>COUNTIFS(全部名單!$R$2:$R$10008,系所統計!B$1,全部名單!$AO$2:$AO$10008,系所統計!$A14)</f>
        <v>0</v>
      </c>
      <c r="C14" s="15">
        <f>COUNTIFS(全部名單!$AF$2:$AF$10008,1,全部名單!$AO$2:$AO$10008,系所統計!$A14)</f>
        <v>0</v>
      </c>
      <c r="D14" s="15">
        <f>COUNTIFS(全部名單!$AG$2:$AG$10008,1,全部名單!$AO$2:$AO$10008,系所統計!$A14)</f>
        <v>0</v>
      </c>
      <c r="E14" s="15">
        <f>COUNTIFS(全部名單!$R$2:$R$10008,系所統計!E$1,全部名單!$AO$2:$AO$10008,系所統計!$A14)</f>
        <v>0</v>
      </c>
      <c r="F14" s="15">
        <f>COUNTIFS(全部名單!$R$2:$R$10008,系所統計!F$1,全部名單!$AO$2:$AO$10008,系所統計!$A14)</f>
        <v>0</v>
      </c>
      <c r="G14" s="15">
        <f t="shared" si="1"/>
        <v>0</v>
      </c>
    </row>
    <row r="15" spans="1:7">
      <c r="A15" s="44" t="s">
        <v>4360</v>
      </c>
      <c r="B15" s="15">
        <f>COUNTIFS(全部名單!$R$2:$R$10008,系所統計!B$1,全部名單!$AO$2:$AO$10008,系所統計!$A15)</f>
        <v>481</v>
      </c>
      <c r="C15" s="15">
        <f>COUNTIFS(全部名單!$AF$2:$AF$10008,1,全部名單!$AO$2:$AO$10008,系所統計!$A15)</f>
        <v>105</v>
      </c>
      <c r="D15" s="15">
        <f>COUNTIFS(全部名單!$AG$2:$AG$10008,1,全部名單!$AO$2:$AO$10008,系所統計!$A15)</f>
        <v>387</v>
      </c>
      <c r="E15" s="15">
        <f>COUNTIFS(全部名單!$R$2:$R$10008,系所統計!E$1,全部名單!$AO$2:$AO$10008,系所統計!$A15)</f>
        <v>54</v>
      </c>
      <c r="F15" s="15">
        <f>COUNTIFS(全部名單!$R$2:$R$10008,系所統計!F$1,全部名單!$AO$2:$AO$10008,系所統計!$A15)</f>
        <v>0</v>
      </c>
      <c r="G15" s="15">
        <f t="shared" ref="G15" si="2">SUM(D15:F15)</f>
        <v>441</v>
      </c>
    </row>
    <row r="16" spans="1:7">
      <c r="A16" s="44" t="s">
        <v>4357</v>
      </c>
      <c r="B16" s="15">
        <f>COUNTIFS(全部名單!$R$2:$R$10008,系所統計!B$1,全部名單!$AO$2:$AO$10008,系所統計!$A16)</f>
        <v>105</v>
      </c>
      <c r="C16" s="15">
        <f>COUNTIFS(全部名單!$AF$2:$AF$10008,1,全部名單!$AO$2:$AO$10008,系所統計!$A16)</f>
        <v>20</v>
      </c>
      <c r="D16" s="15">
        <f>COUNTIFS(全部名單!$AG$2:$AG$10008,1,全部名單!$AO$2:$AO$10008,系所統計!$A16)</f>
        <v>85</v>
      </c>
      <c r="E16" s="15">
        <f>COUNTIFS(全部名單!$R$2:$R$10008,系所統計!E$1,全部名單!$AO$2:$AO$10008,系所統計!$A16)</f>
        <v>52</v>
      </c>
      <c r="F16" s="15">
        <f>COUNTIFS(全部名單!$R$2:$R$10008,系所統計!F$1,全部名單!$AO$2:$AO$10008,系所統計!$A16)</f>
        <v>0</v>
      </c>
      <c r="G16" s="15">
        <f t="shared" si="0"/>
        <v>137</v>
      </c>
    </row>
    <row r="17" spans="1:7">
      <c r="A17" s="47" t="s">
        <v>4322</v>
      </c>
      <c r="B17" s="48">
        <f>SUM(B2:B16)</f>
        <v>1273</v>
      </c>
      <c r="C17" s="48">
        <f>SUM(C2:C16)</f>
        <v>246</v>
      </c>
      <c r="D17" s="48">
        <f>SUM(D2:D16)</f>
        <v>1071</v>
      </c>
      <c r="E17" s="48">
        <f>SUM(E2:E16)</f>
        <v>278</v>
      </c>
      <c r="F17" s="48">
        <f>SUM(F2:F16)</f>
        <v>23</v>
      </c>
      <c r="G17" s="48">
        <f>SUM(D17:F17)</f>
        <v>1372</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25"/>
  <sheetViews>
    <sheetView workbookViewId="0">
      <selection activeCell="D1" sqref="D1:F824"/>
    </sheetView>
  </sheetViews>
  <sheetFormatPr defaultRowHeight="17"/>
  <cols>
    <col min="1" max="1" width="31.36328125" bestFit="1" customWidth="1"/>
    <col min="2" max="2" width="17.54296875" bestFit="1" customWidth="1"/>
    <col min="3" max="3" width="24.90625" style="78" customWidth="1"/>
    <col min="4" max="4" width="16.08984375" customWidth="1"/>
    <col min="5" max="5" width="13.81640625" style="78" customWidth="1"/>
    <col min="6" max="6" width="8.81640625" style="78"/>
    <col min="7" max="7" width="21.90625" customWidth="1"/>
    <col min="8" max="8" width="20.6328125" customWidth="1"/>
  </cols>
  <sheetData>
    <row r="1" spans="1:8">
      <c r="A1" s="23" t="s">
        <v>4230</v>
      </c>
      <c r="B1" s="78" t="s">
        <v>4936</v>
      </c>
      <c r="C1" s="78" t="s">
        <v>4934</v>
      </c>
      <c r="D1" t="s">
        <v>4230</v>
      </c>
      <c r="E1" s="78" t="s">
        <v>4936</v>
      </c>
      <c r="F1" s="78" t="s">
        <v>4934</v>
      </c>
      <c r="G1" t="s">
        <v>4936</v>
      </c>
      <c r="H1" t="s">
        <v>4934</v>
      </c>
    </row>
    <row r="2" spans="1:8">
      <c r="A2" s="24" t="s">
        <v>4367</v>
      </c>
      <c r="B2" s="25">
        <v>0</v>
      </c>
      <c r="C2" s="25">
        <v>1</v>
      </c>
      <c r="D2" s="22" t="s">
        <v>4367</v>
      </c>
      <c r="E2" s="22">
        <v>0</v>
      </c>
      <c r="F2" s="22">
        <v>1</v>
      </c>
      <c r="G2">
        <v>10</v>
      </c>
      <c r="H2">
        <v>0</v>
      </c>
    </row>
    <row r="3" spans="1:8">
      <c r="A3" s="24" t="s">
        <v>4368</v>
      </c>
      <c r="B3" s="25">
        <v>0</v>
      </c>
      <c r="C3" s="25">
        <v>1</v>
      </c>
      <c r="D3" s="22" t="s">
        <v>4368</v>
      </c>
      <c r="E3" s="22">
        <v>0</v>
      </c>
      <c r="F3" s="22">
        <v>1</v>
      </c>
      <c r="G3">
        <v>10</v>
      </c>
      <c r="H3">
        <v>0</v>
      </c>
    </row>
    <row r="4" spans="1:8">
      <c r="A4" s="24" t="s">
        <v>4369</v>
      </c>
      <c r="B4" s="25">
        <v>0</v>
      </c>
      <c r="C4" s="25">
        <v>1</v>
      </c>
      <c r="D4" s="22" t="s">
        <v>4369</v>
      </c>
      <c r="E4" s="22">
        <v>0</v>
      </c>
      <c r="F4" s="22">
        <v>1</v>
      </c>
      <c r="G4">
        <v>10</v>
      </c>
      <c r="H4">
        <v>0</v>
      </c>
    </row>
    <row r="5" spans="1:8">
      <c r="A5" s="24" t="s">
        <v>6813</v>
      </c>
      <c r="B5" s="25">
        <v>10</v>
      </c>
      <c r="C5" s="25">
        <v>0</v>
      </c>
      <c r="D5" s="22" t="s">
        <v>6813</v>
      </c>
      <c r="E5" s="22">
        <v>10</v>
      </c>
      <c r="F5" s="22">
        <v>0</v>
      </c>
      <c r="G5">
        <v>0</v>
      </c>
      <c r="H5">
        <v>0</v>
      </c>
    </row>
    <row r="6" spans="1:8">
      <c r="A6" s="24" t="s">
        <v>4370</v>
      </c>
      <c r="B6" s="25">
        <v>10</v>
      </c>
      <c r="C6" s="25">
        <v>0</v>
      </c>
      <c r="D6" s="22" t="s">
        <v>4370</v>
      </c>
      <c r="E6" s="22">
        <v>10</v>
      </c>
      <c r="F6" s="22">
        <v>0</v>
      </c>
      <c r="G6">
        <v>0</v>
      </c>
      <c r="H6">
        <v>1</v>
      </c>
    </row>
    <row r="7" spans="1:8">
      <c r="A7" s="24" t="s">
        <v>4371</v>
      </c>
      <c r="B7" s="25">
        <v>10</v>
      </c>
      <c r="C7" s="25">
        <v>0</v>
      </c>
      <c r="D7" s="22" t="s">
        <v>4371</v>
      </c>
      <c r="E7" s="22">
        <v>10</v>
      </c>
      <c r="F7" s="22">
        <v>0</v>
      </c>
      <c r="G7">
        <v>0</v>
      </c>
      <c r="H7">
        <v>1</v>
      </c>
    </row>
    <row r="8" spans="1:8">
      <c r="A8" s="24" t="s">
        <v>4372</v>
      </c>
      <c r="B8" s="25">
        <v>20</v>
      </c>
      <c r="C8" s="25">
        <v>0</v>
      </c>
      <c r="D8" s="22" t="s">
        <v>4372</v>
      </c>
      <c r="E8" s="22">
        <v>20</v>
      </c>
      <c r="F8" s="22">
        <v>0</v>
      </c>
      <c r="G8">
        <v>50</v>
      </c>
      <c r="H8">
        <v>0</v>
      </c>
    </row>
    <row r="9" spans="1:8">
      <c r="A9" s="24" t="s">
        <v>4373</v>
      </c>
      <c r="B9" s="25">
        <v>20</v>
      </c>
      <c r="C9" s="25">
        <v>0</v>
      </c>
      <c r="D9" s="22" t="s">
        <v>4373</v>
      </c>
      <c r="E9" s="22">
        <v>20</v>
      </c>
      <c r="F9" s="22">
        <v>0</v>
      </c>
      <c r="G9">
        <v>0</v>
      </c>
      <c r="H9">
        <v>2</v>
      </c>
    </row>
    <row r="10" spans="1:8">
      <c r="A10" s="24" t="s">
        <v>4374</v>
      </c>
      <c r="B10" s="25">
        <v>0</v>
      </c>
      <c r="C10" s="25">
        <v>0</v>
      </c>
      <c r="D10" s="22" t="s">
        <v>4374</v>
      </c>
      <c r="E10" s="22">
        <v>0</v>
      </c>
      <c r="F10" s="22">
        <v>0</v>
      </c>
      <c r="G10">
        <v>10</v>
      </c>
      <c r="H10">
        <v>0</v>
      </c>
    </row>
    <row r="11" spans="1:8">
      <c r="A11" s="24" t="s">
        <v>4375</v>
      </c>
      <c r="B11" s="25">
        <v>0</v>
      </c>
      <c r="C11" s="25">
        <v>0</v>
      </c>
      <c r="D11" s="22" t="s">
        <v>4375</v>
      </c>
      <c r="E11" s="22">
        <v>0</v>
      </c>
      <c r="F11" s="22">
        <v>0</v>
      </c>
      <c r="G11">
        <v>0</v>
      </c>
      <c r="H11">
        <v>0</v>
      </c>
    </row>
    <row r="12" spans="1:8">
      <c r="A12" s="24" t="s">
        <v>4376</v>
      </c>
      <c r="B12" s="25">
        <v>10</v>
      </c>
      <c r="C12" s="25">
        <v>0</v>
      </c>
      <c r="D12" s="22" t="s">
        <v>4376</v>
      </c>
      <c r="E12" s="22">
        <v>10</v>
      </c>
      <c r="F12" s="22">
        <v>0</v>
      </c>
      <c r="G12">
        <v>10</v>
      </c>
      <c r="H12">
        <v>0</v>
      </c>
    </row>
    <row r="13" spans="1:8">
      <c r="A13" s="24" t="s">
        <v>4377</v>
      </c>
      <c r="B13" s="25">
        <v>20</v>
      </c>
      <c r="C13" s="25">
        <v>0</v>
      </c>
      <c r="D13" s="22" t="s">
        <v>4377</v>
      </c>
      <c r="E13" s="22">
        <v>20</v>
      </c>
      <c r="F13" s="22">
        <v>0</v>
      </c>
      <c r="G13">
        <v>10</v>
      </c>
      <c r="H13">
        <v>0</v>
      </c>
    </row>
    <row r="14" spans="1:8">
      <c r="A14" s="24" t="s">
        <v>4982</v>
      </c>
      <c r="B14" s="25">
        <v>0</v>
      </c>
      <c r="C14" s="25">
        <v>2</v>
      </c>
      <c r="D14" s="22" t="s">
        <v>4982</v>
      </c>
      <c r="E14" s="22">
        <v>0</v>
      </c>
      <c r="F14" s="22">
        <v>2</v>
      </c>
      <c r="G14">
        <v>10</v>
      </c>
      <c r="H14">
        <v>0</v>
      </c>
    </row>
    <row r="15" spans="1:8">
      <c r="A15" s="24" t="s">
        <v>5815</v>
      </c>
      <c r="B15" s="25">
        <v>10</v>
      </c>
      <c r="C15" s="25">
        <v>0</v>
      </c>
      <c r="D15" s="22" t="s">
        <v>5815</v>
      </c>
      <c r="E15" s="22">
        <v>10</v>
      </c>
      <c r="F15" s="22">
        <v>0</v>
      </c>
      <c r="G15">
        <v>20</v>
      </c>
      <c r="H15">
        <v>0</v>
      </c>
    </row>
    <row r="16" spans="1:8">
      <c r="A16" s="24" t="s">
        <v>4378</v>
      </c>
      <c r="B16" s="25">
        <v>10</v>
      </c>
      <c r="C16" s="25">
        <v>0</v>
      </c>
      <c r="D16" s="22" t="s">
        <v>4378</v>
      </c>
      <c r="E16" s="22">
        <v>10</v>
      </c>
      <c r="F16" s="22">
        <v>0</v>
      </c>
      <c r="G16">
        <v>0</v>
      </c>
      <c r="H16">
        <v>0</v>
      </c>
    </row>
    <row r="17" spans="1:8">
      <c r="A17" s="24" t="s">
        <v>4379</v>
      </c>
      <c r="B17" s="25">
        <v>0</v>
      </c>
      <c r="C17" s="25">
        <v>0</v>
      </c>
      <c r="D17" s="22" t="s">
        <v>4379</v>
      </c>
      <c r="E17" s="22">
        <v>0</v>
      </c>
      <c r="F17" s="22">
        <v>0</v>
      </c>
      <c r="G17">
        <v>20</v>
      </c>
      <c r="H17">
        <v>1</v>
      </c>
    </row>
    <row r="18" spans="1:8">
      <c r="A18" s="24" t="s">
        <v>4380</v>
      </c>
      <c r="B18" s="25">
        <v>70</v>
      </c>
      <c r="C18" s="25">
        <v>0</v>
      </c>
      <c r="D18" s="22" t="s">
        <v>4380</v>
      </c>
      <c r="E18" s="22">
        <v>70</v>
      </c>
      <c r="F18" s="22">
        <v>0</v>
      </c>
      <c r="G18">
        <v>0</v>
      </c>
      <c r="H18">
        <v>0</v>
      </c>
    </row>
    <row r="19" spans="1:8">
      <c r="A19" s="24" t="s">
        <v>6798</v>
      </c>
      <c r="B19" s="25">
        <v>0</v>
      </c>
      <c r="C19" s="25">
        <v>1</v>
      </c>
      <c r="D19" s="22" t="s">
        <v>6798</v>
      </c>
      <c r="E19" s="22">
        <v>0</v>
      </c>
      <c r="F19" s="22">
        <v>1</v>
      </c>
      <c r="G19">
        <v>10</v>
      </c>
      <c r="H19">
        <v>0</v>
      </c>
    </row>
    <row r="20" spans="1:8">
      <c r="A20" s="24" t="s">
        <v>4381</v>
      </c>
      <c r="B20" s="25">
        <v>10</v>
      </c>
      <c r="C20" s="25">
        <v>0</v>
      </c>
      <c r="D20" s="22" t="s">
        <v>4381</v>
      </c>
      <c r="E20" s="22">
        <v>10</v>
      </c>
      <c r="F20" s="22">
        <v>0</v>
      </c>
      <c r="G20">
        <v>20</v>
      </c>
      <c r="H20">
        <v>1</v>
      </c>
    </row>
    <row r="21" spans="1:8">
      <c r="A21" s="24" t="s">
        <v>4382</v>
      </c>
      <c r="B21" s="25">
        <v>10</v>
      </c>
      <c r="C21" s="25">
        <v>0</v>
      </c>
      <c r="D21" s="22" t="s">
        <v>4382</v>
      </c>
      <c r="E21" s="22">
        <v>10</v>
      </c>
      <c r="F21" s="22">
        <v>0</v>
      </c>
      <c r="G21">
        <v>0</v>
      </c>
      <c r="H21">
        <v>1</v>
      </c>
    </row>
    <row r="22" spans="1:8">
      <c r="A22" s="24" t="s">
        <v>4383</v>
      </c>
      <c r="B22" s="25">
        <v>100</v>
      </c>
      <c r="C22" s="25">
        <v>1</v>
      </c>
      <c r="D22" s="22" t="s">
        <v>4383</v>
      </c>
      <c r="E22" s="22">
        <v>100</v>
      </c>
      <c r="F22" s="22">
        <v>1</v>
      </c>
      <c r="G22">
        <v>0</v>
      </c>
      <c r="H22">
        <v>1</v>
      </c>
    </row>
    <row r="23" spans="1:8">
      <c r="A23" s="24" t="s">
        <v>4384</v>
      </c>
      <c r="B23" s="25">
        <v>0</v>
      </c>
      <c r="C23" s="25">
        <v>0</v>
      </c>
      <c r="D23" s="22" t="s">
        <v>4384</v>
      </c>
      <c r="E23" s="22">
        <v>0</v>
      </c>
      <c r="F23" s="22">
        <v>0</v>
      </c>
      <c r="G23">
        <v>0</v>
      </c>
      <c r="H23">
        <v>0</v>
      </c>
    </row>
    <row r="24" spans="1:8">
      <c r="A24" s="24" t="s">
        <v>5808</v>
      </c>
      <c r="B24" s="25">
        <v>10</v>
      </c>
      <c r="C24" s="25">
        <v>0</v>
      </c>
      <c r="D24" s="22" t="s">
        <v>5808</v>
      </c>
      <c r="E24" s="22">
        <v>10</v>
      </c>
      <c r="F24" s="22">
        <v>0</v>
      </c>
      <c r="G24">
        <v>20</v>
      </c>
      <c r="H24">
        <v>0</v>
      </c>
    </row>
    <row r="25" spans="1:8">
      <c r="A25" s="24" t="s">
        <v>4385</v>
      </c>
      <c r="B25" s="25">
        <v>0</v>
      </c>
      <c r="C25" s="25">
        <v>1</v>
      </c>
      <c r="D25" s="22" t="s">
        <v>4385</v>
      </c>
      <c r="E25" s="22">
        <v>0</v>
      </c>
      <c r="F25" s="22">
        <v>1</v>
      </c>
      <c r="G25">
        <v>0</v>
      </c>
      <c r="H25">
        <v>0</v>
      </c>
    </row>
    <row r="26" spans="1:8">
      <c r="A26" s="24" t="s">
        <v>5776</v>
      </c>
      <c r="B26" s="25">
        <v>0</v>
      </c>
      <c r="C26" s="25">
        <v>1</v>
      </c>
      <c r="D26" s="22" t="s">
        <v>5776</v>
      </c>
      <c r="E26" s="22">
        <v>0</v>
      </c>
      <c r="F26" s="22">
        <v>1</v>
      </c>
      <c r="G26">
        <v>10</v>
      </c>
      <c r="H26">
        <v>0</v>
      </c>
    </row>
    <row r="27" spans="1:8">
      <c r="A27" s="24" t="s">
        <v>5331</v>
      </c>
      <c r="B27" s="25">
        <v>0</v>
      </c>
      <c r="C27" s="25">
        <v>0</v>
      </c>
      <c r="D27" s="22" t="s">
        <v>5331</v>
      </c>
      <c r="E27" s="22">
        <v>0</v>
      </c>
      <c r="F27" s="22">
        <v>0</v>
      </c>
      <c r="G27">
        <v>10</v>
      </c>
      <c r="H27">
        <v>0</v>
      </c>
    </row>
    <row r="28" spans="1:8">
      <c r="A28" s="24" t="s">
        <v>4386</v>
      </c>
      <c r="B28" s="25">
        <v>10</v>
      </c>
      <c r="C28" s="25">
        <v>0</v>
      </c>
      <c r="D28" s="22" t="s">
        <v>4386</v>
      </c>
      <c r="E28" s="22">
        <v>10</v>
      </c>
      <c r="F28" s="22">
        <v>0</v>
      </c>
      <c r="G28">
        <v>10</v>
      </c>
      <c r="H28">
        <v>1</v>
      </c>
    </row>
    <row r="29" spans="1:8">
      <c r="A29" s="24" t="s">
        <v>6856</v>
      </c>
      <c r="B29" s="25">
        <v>10</v>
      </c>
      <c r="C29" s="25">
        <v>0</v>
      </c>
      <c r="D29" s="22" t="s">
        <v>6856</v>
      </c>
      <c r="E29" s="22">
        <v>10</v>
      </c>
      <c r="F29" s="22">
        <v>0</v>
      </c>
      <c r="G29">
        <v>10</v>
      </c>
      <c r="H29">
        <v>0</v>
      </c>
    </row>
    <row r="30" spans="1:8">
      <c r="A30" s="24" t="s">
        <v>4387</v>
      </c>
      <c r="B30" s="25">
        <v>10</v>
      </c>
      <c r="C30" s="25">
        <v>0</v>
      </c>
      <c r="D30" s="22" t="s">
        <v>4387</v>
      </c>
      <c r="E30" s="22">
        <v>10</v>
      </c>
      <c r="F30" s="22">
        <v>0</v>
      </c>
      <c r="G30">
        <v>20</v>
      </c>
      <c r="H30">
        <v>0</v>
      </c>
    </row>
    <row r="31" spans="1:8">
      <c r="A31" s="24" t="s">
        <v>6764</v>
      </c>
      <c r="B31" s="25">
        <v>10</v>
      </c>
      <c r="C31" s="25">
        <v>0</v>
      </c>
      <c r="D31" s="22" t="s">
        <v>6764</v>
      </c>
      <c r="E31" s="22">
        <v>10</v>
      </c>
      <c r="F31" s="22">
        <v>0</v>
      </c>
      <c r="G31">
        <v>10</v>
      </c>
      <c r="H31">
        <v>0</v>
      </c>
    </row>
    <row r="32" spans="1:8">
      <c r="A32" s="24" t="s">
        <v>4388</v>
      </c>
      <c r="B32" s="25">
        <v>30</v>
      </c>
      <c r="C32" s="25">
        <v>0</v>
      </c>
      <c r="D32" s="22" t="s">
        <v>4388</v>
      </c>
      <c r="E32" s="22">
        <v>30</v>
      </c>
      <c r="F32" s="22">
        <v>0</v>
      </c>
      <c r="G32">
        <v>40</v>
      </c>
      <c r="H32">
        <v>0</v>
      </c>
    </row>
    <row r="33" spans="1:8">
      <c r="A33" s="24" t="s">
        <v>6853</v>
      </c>
      <c r="B33" s="25">
        <v>20</v>
      </c>
      <c r="C33" s="25">
        <v>0</v>
      </c>
      <c r="D33" s="22" t="s">
        <v>6853</v>
      </c>
      <c r="E33" s="22">
        <v>20</v>
      </c>
      <c r="F33" s="22">
        <v>0</v>
      </c>
      <c r="G33">
        <v>10</v>
      </c>
      <c r="H33">
        <v>0</v>
      </c>
    </row>
    <row r="34" spans="1:8">
      <c r="A34" s="24" t="s">
        <v>4389</v>
      </c>
      <c r="B34" s="25">
        <v>0</v>
      </c>
      <c r="C34" s="25">
        <v>0</v>
      </c>
      <c r="D34" s="22" t="s">
        <v>4389</v>
      </c>
      <c r="E34" s="22">
        <v>0</v>
      </c>
      <c r="F34" s="22">
        <v>0</v>
      </c>
      <c r="G34">
        <v>10</v>
      </c>
      <c r="H34">
        <v>0</v>
      </c>
    </row>
    <row r="35" spans="1:8">
      <c r="A35" s="24" t="s">
        <v>4390</v>
      </c>
      <c r="B35" s="25">
        <v>20</v>
      </c>
      <c r="C35" s="25">
        <v>0</v>
      </c>
      <c r="D35" s="22" t="s">
        <v>4390</v>
      </c>
      <c r="E35" s="22">
        <v>20</v>
      </c>
      <c r="F35" s="22">
        <v>0</v>
      </c>
      <c r="G35">
        <v>20</v>
      </c>
      <c r="H35">
        <v>0</v>
      </c>
    </row>
    <row r="36" spans="1:8">
      <c r="A36" s="24" t="s">
        <v>4391</v>
      </c>
      <c r="B36" s="25">
        <v>0</v>
      </c>
      <c r="C36" s="25">
        <v>1</v>
      </c>
      <c r="D36" s="22" t="s">
        <v>4391</v>
      </c>
      <c r="E36" s="22">
        <v>0</v>
      </c>
      <c r="F36" s="22">
        <v>1</v>
      </c>
      <c r="G36">
        <v>0</v>
      </c>
      <c r="H36">
        <v>1</v>
      </c>
    </row>
    <row r="37" spans="1:8">
      <c r="A37" s="24" t="s">
        <v>4392</v>
      </c>
      <c r="B37" s="25">
        <v>20</v>
      </c>
      <c r="C37" s="25">
        <v>0</v>
      </c>
      <c r="D37" s="22" t="s">
        <v>4392</v>
      </c>
      <c r="E37" s="22">
        <v>20</v>
      </c>
      <c r="F37" s="22">
        <v>0</v>
      </c>
      <c r="G37">
        <v>10</v>
      </c>
      <c r="H37">
        <v>0</v>
      </c>
    </row>
    <row r="38" spans="1:8">
      <c r="A38" s="24" t="s">
        <v>4393</v>
      </c>
      <c r="B38" s="25">
        <v>0</v>
      </c>
      <c r="C38" s="25">
        <v>0</v>
      </c>
      <c r="D38" s="22" t="s">
        <v>4393</v>
      </c>
      <c r="E38" s="22">
        <v>0</v>
      </c>
      <c r="F38" s="22">
        <v>0</v>
      </c>
      <c r="G38">
        <v>0</v>
      </c>
      <c r="H38">
        <v>1</v>
      </c>
    </row>
    <row r="39" spans="1:8">
      <c r="A39" s="24" t="s">
        <v>6805</v>
      </c>
      <c r="B39" s="25">
        <v>10</v>
      </c>
      <c r="C39" s="25">
        <v>0</v>
      </c>
      <c r="D39" s="22" t="s">
        <v>6805</v>
      </c>
      <c r="E39" s="22">
        <v>10</v>
      </c>
      <c r="F39" s="22">
        <v>0</v>
      </c>
      <c r="G39">
        <v>0</v>
      </c>
      <c r="H39">
        <v>0</v>
      </c>
    </row>
    <row r="40" spans="1:8">
      <c r="A40" s="24" t="s">
        <v>4394</v>
      </c>
      <c r="B40" s="25">
        <v>0</v>
      </c>
      <c r="C40" s="25">
        <v>1</v>
      </c>
      <c r="D40" s="22" t="s">
        <v>4394</v>
      </c>
      <c r="E40" s="22">
        <v>0</v>
      </c>
      <c r="F40" s="22">
        <v>1</v>
      </c>
      <c r="G40">
        <v>0</v>
      </c>
      <c r="H40">
        <v>0</v>
      </c>
    </row>
    <row r="41" spans="1:8">
      <c r="A41" s="24" t="s">
        <v>4395</v>
      </c>
      <c r="B41" s="25">
        <v>10</v>
      </c>
      <c r="C41" s="25">
        <v>0</v>
      </c>
      <c r="D41" s="22" t="s">
        <v>4395</v>
      </c>
      <c r="E41" s="22">
        <v>10</v>
      </c>
      <c r="F41" s="22">
        <v>0</v>
      </c>
      <c r="G41">
        <v>0</v>
      </c>
      <c r="H41">
        <v>0</v>
      </c>
    </row>
    <row r="42" spans="1:8">
      <c r="A42" s="24" t="s">
        <v>4396</v>
      </c>
      <c r="B42" s="25">
        <v>10</v>
      </c>
      <c r="C42" s="25">
        <v>0</v>
      </c>
      <c r="D42" s="22" t="s">
        <v>4396</v>
      </c>
      <c r="E42" s="22">
        <v>10</v>
      </c>
      <c r="F42" s="22">
        <v>0</v>
      </c>
      <c r="G42">
        <v>0</v>
      </c>
      <c r="H42">
        <v>0</v>
      </c>
    </row>
    <row r="43" spans="1:8">
      <c r="A43" s="24" t="s">
        <v>4397</v>
      </c>
      <c r="B43" s="25">
        <v>40</v>
      </c>
      <c r="C43" s="25">
        <v>1</v>
      </c>
      <c r="D43" s="22" t="s">
        <v>4397</v>
      </c>
      <c r="E43" s="22">
        <v>40</v>
      </c>
      <c r="F43" s="22">
        <v>1</v>
      </c>
      <c r="G43">
        <v>20</v>
      </c>
      <c r="H43">
        <v>0</v>
      </c>
    </row>
    <row r="44" spans="1:8">
      <c r="A44" s="24" t="s">
        <v>4398</v>
      </c>
      <c r="B44" s="25">
        <v>20</v>
      </c>
      <c r="C44" s="25">
        <v>0</v>
      </c>
      <c r="D44" s="22" t="s">
        <v>4398</v>
      </c>
      <c r="E44" s="22">
        <v>20</v>
      </c>
      <c r="F44" s="22">
        <v>0</v>
      </c>
      <c r="G44">
        <v>30</v>
      </c>
      <c r="H44">
        <v>0</v>
      </c>
    </row>
    <row r="45" spans="1:8">
      <c r="A45" s="24" t="s">
        <v>5785</v>
      </c>
      <c r="B45" s="25">
        <v>0</v>
      </c>
      <c r="C45" s="25">
        <v>1</v>
      </c>
      <c r="D45" s="22" t="s">
        <v>5785</v>
      </c>
      <c r="E45" s="22">
        <v>0</v>
      </c>
      <c r="F45" s="22">
        <v>1</v>
      </c>
      <c r="G45">
        <v>10</v>
      </c>
      <c r="H45">
        <v>0</v>
      </c>
    </row>
    <row r="46" spans="1:8">
      <c r="A46" s="24" t="s">
        <v>4399</v>
      </c>
      <c r="B46" s="25">
        <v>20</v>
      </c>
      <c r="C46" s="25">
        <v>0</v>
      </c>
      <c r="D46" s="22" t="s">
        <v>4399</v>
      </c>
      <c r="E46" s="22">
        <v>20</v>
      </c>
      <c r="F46" s="22">
        <v>0</v>
      </c>
      <c r="G46">
        <v>10</v>
      </c>
      <c r="H46">
        <v>0</v>
      </c>
    </row>
    <row r="47" spans="1:8">
      <c r="A47" s="24" t="s">
        <v>4400</v>
      </c>
      <c r="B47" s="25">
        <v>10</v>
      </c>
      <c r="C47" s="25">
        <v>0</v>
      </c>
      <c r="D47" s="22" t="s">
        <v>4400</v>
      </c>
      <c r="E47" s="22">
        <v>10</v>
      </c>
      <c r="F47" s="22">
        <v>0</v>
      </c>
      <c r="G47">
        <v>30</v>
      </c>
      <c r="H47">
        <v>0</v>
      </c>
    </row>
    <row r="48" spans="1:8">
      <c r="A48" s="24" t="s">
        <v>5789</v>
      </c>
      <c r="B48" s="25">
        <v>20</v>
      </c>
      <c r="C48" s="25">
        <v>1</v>
      </c>
      <c r="D48" s="22" t="s">
        <v>5789</v>
      </c>
      <c r="E48" s="22">
        <v>20</v>
      </c>
      <c r="F48" s="22">
        <v>1</v>
      </c>
      <c r="G48">
        <v>40</v>
      </c>
      <c r="H48">
        <v>0</v>
      </c>
    </row>
    <row r="49" spans="1:8">
      <c r="A49" s="24" t="s">
        <v>4401</v>
      </c>
      <c r="B49" s="25">
        <v>-20</v>
      </c>
      <c r="C49" s="25">
        <v>1</v>
      </c>
      <c r="D49" s="22" t="s">
        <v>4401</v>
      </c>
      <c r="E49" s="22">
        <v>-20</v>
      </c>
      <c r="F49" s="22">
        <v>1</v>
      </c>
      <c r="G49">
        <v>10</v>
      </c>
      <c r="H49">
        <v>0</v>
      </c>
    </row>
    <row r="50" spans="1:8">
      <c r="A50" s="24" t="s">
        <v>6836</v>
      </c>
      <c r="B50" s="25">
        <v>0</v>
      </c>
      <c r="C50" s="25">
        <v>0</v>
      </c>
      <c r="D50" s="22" t="s">
        <v>6836</v>
      </c>
      <c r="E50" s="22">
        <v>0</v>
      </c>
      <c r="F50" s="22">
        <v>0</v>
      </c>
      <c r="G50">
        <v>10</v>
      </c>
      <c r="H50">
        <v>0</v>
      </c>
    </row>
    <row r="51" spans="1:8">
      <c r="A51" s="24" t="s">
        <v>4402</v>
      </c>
      <c r="B51" s="25">
        <v>30</v>
      </c>
      <c r="C51" s="25">
        <v>0</v>
      </c>
      <c r="D51" s="22" t="s">
        <v>4402</v>
      </c>
      <c r="E51" s="22">
        <v>30</v>
      </c>
      <c r="F51" s="22">
        <v>0</v>
      </c>
      <c r="G51">
        <v>20</v>
      </c>
      <c r="H51">
        <v>0</v>
      </c>
    </row>
    <row r="52" spans="1:8">
      <c r="A52" s="24" t="s">
        <v>5793</v>
      </c>
      <c r="B52" s="25">
        <v>10</v>
      </c>
      <c r="C52" s="25">
        <v>0</v>
      </c>
      <c r="D52" s="22" t="s">
        <v>5793</v>
      </c>
      <c r="E52" s="22">
        <v>10</v>
      </c>
      <c r="F52" s="22">
        <v>0</v>
      </c>
      <c r="G52">
        <v>0</v>
      </c>
      <c r="H52">
        <v>0</v>
      </c>
    </row>
    <row r="53" spans="1:8">
      <c r="A53" s="24" t="s">
        <v>4403</v>
      </c>
      <c r="B53" s="25">
        <v>0</v>
      </c>
      <c r="C53" s="25">
        <v>1</v>
      </c>
      <c r="D53" s="22" t="s">
        <v>4403</v>
      </c>
      <c r="E53" s="22">
        <v>0</v>
      </c>
      <c r="F53" s="22">
        <v>1</v>
      </c>
      <c r="G53">
        <v>10</v>
      </c>
      <c r="H53">
        <v>0</v>
      </c>
    </row>
    <row r="54" spans="1:8">
      <c r="A54" s="24" t="s">
        <v>4404</v>
      </c>
      <c r="B54" s="25">
        <v>20</v>
      </c>
      <c r="C54" s="25">
        <v>1</v>
      </c>
      <c r="D54" s="22" t="s">
        <v>4404</v>
      </c>
      <c r="E54" s="22">
        <v>20</v>
      </c>
      <c r="F54" s="22">
        <v>1</v>
      </c>
      <c r="G54">
        <v>10</v>
      </c>
      <c r="H54">
        <v>0</v>
      </c>
    </row>
    <row r="55" spans="1:8">
      <c r="A55" s="24" t="s">
        <v>4405</v>
      </c>
      <c r="B55" s="25">
        <v>20</v>
      </c>
      <c r="C55" s="25">
        <v>0</v>
      </c>
      <c r="D55" s="22" t="s">
        <v>4405</v>
      </c>
      <c r="E55" s="22">
        <v>20</v>
      </c>
      <c r="F55" s="22">
        <v>0</v>
      </c>
      <c r="G55">
        <v>20</v>
      </c>
      <c r="H55">
        <v>0</v>
      </c>
    </row>
    <row r="56" spans="1:8">
      <c r="A56" s="24" t="s">
        <v>4406</v>
      </c>
      <c r="B56" s="25">
        <v>10</v>
      </c>
      <c r="C56" s="25">
        <v>0</v>
      </c>
      <c r="D56" s="22" t="s">
        <v>4406</v>
      </c>
      <c r="E56" s="22">
        <v>10</v>
      </c>
      <c r="F56" s="22">
        <v>0</v>
      </c>
      <c r="G56">
        <v>80</v>
      </c>
      <c r="H56">
        <v>0</v>
      </c>
    </row>
    <row r="57" spans="1:8">
      <c r="A57" s="24" t="s">
        <v>4407</v>
      </c>
      <c r="B57" s="25">
        <v>10</v>
      </c>
      <c r="C57" s="25">
        <v>0</v>
      </c>
      <c r="D57" s="22" t="s">
        <v>4407</v>
      </c>
      <c r="E57" s="22">
        <v>10</v>
      </c>
      <c r="F57" s="22">
        <v>0</v>
      </c>
      <c r="G57">
        <v>10</v>
      </c>
      <c r="H57">
        <v>0</v>
      </c>
    </row>
    <row r="58" spans="1:8">
      <c r="A58" s="24" t="s">
        <v>4408</v>
      </c>
      <c r="B58" s="25">
        <v>0</v>
      </c>
      <c r="C58" s="25">
        <v>1</v>
      </c>
      <c r="D58" s="22" t="s">
        <v>4408</v>
      </c>
      <c r="E58" s="22">
        <v>0</v>
      </c>
      <c r="F58" s="22">
        <v>1</v>
      </c>
      <c r="G58">
        <v>10</v>
      </c>
      <c r="H58">
        <v>0</v>
      </c>
    </row>
    <row r="59" spans="1:8">
      <c r="A59" s="24" t="s">
        <v>4409</v>
      </c>
      <c r="B59" s="25">
        <v>10</v>
      </c>
      <c r="C59" s="25">
        <v>0</v>
      </c>
      <c r="D59" s="22" t="s">
        <v>4409</v>
      </c>
      <c r="E59" s="22">
        <v>10</v>
      </c>
      <c r="F59" s="22">
        <v>0</v>
      </c>
      <c r="G59">
        <v>20</v>
      </c>
      <c r="H59">
        <v>0</v>
      </c>
    </row>
    <row r="60" spans="1:8">
      <c r="A60" s="24" t="s">
        <v>6815</v>
      </c>
      <c r="B60" s="25">
        <v>10</v>
      </c>
      <c r="C60" s="25">
        <v>1</v>
      </c>
      <c r="D60" s="22" t="s">
        <v>6815</v>
      </c>
      <c r="E60" s="22">
        <v>10</v>
      </c>
      <c r="F60" s="22">
        <v>1</v>
      </c>
      <c r="G60">
        <v>0</v>
      </c>
      <c r="H60">
        <v>1</v>
      </c>
    </row>
    <row r="61" spans="1:8">
      <c r="A61" s="24" t="s">
        <v>4410</v>
      </c>
      <c r="B61" s="25">
        <v>60</v>
      </c>
      <c r="C61" s="25">
        <v>1</v>
      </c>
      <c r="D61" s="22" t="s">
        <v>4410</v>
      </c>
      <c r="E61" s="22">
        <v>60</v>
      </c>
      <c r="F61" s="22">
        <v>1</v>
      </c>
      <c r="G61">
        <v>0</v>
      </c>
      <c r="H61">
        <v>0</v>
      </c>
    </row>
    <row r="62" spans="1:8">
      <c r="A62" s="24" t="s">
        <v>5802</v>
      </c>
      <c r="B62" s="25">
        <v>10</v>
      </c>
      <c r="C62" s="25">
        <v>0</v>
      </c>
      <c r="D62" s="22" t="s">
        <v>5802</v>
      </c>
      <c r="E62" s="22">
        <v>10</v>
      </c>
      <c r="F62" s="22">
        <v>0</v>
      </c>
      <c r="G62">
        <v>10</v>
      </c>
      <c r="H62">
        <v>0</v>
      </c>
    </row>
    <row r="63" spans="1:8">
      <c r="A63" s="24" t="s">
        <v>6776</v>
      </c>
      <c r="B63" s="25">
        <v>0</v>
      </c>
      <c r="C63" s="25">
        <v>0</v>
      </c>
      <c r="D63" s="22" t="s">
        <v>6776</v>
      </c>
      <c r="E63" s="22">
        <v>0</v>
      </c>
      <c r="F63" s="22">
        <v>0</v>
      </c>
      <c r="G63">
        <v>10</v>
      </c>
      <c r="H63">
        <v>0</v>
      </c>
    </row>
    <row r="64" spans="1:8">
      <c r="A64" s="24" t="s">
        <v>4411</v>
      </c>
      <c r="B64" s="25">
        <v>0</v>
      </c>
      <c r="C64" s="25">
        <v>0</v>
      </c>
      <c r="D64" s="22" t="s">
        <v>4411</v>
      </c>
      <c r="E64" s="22">
        <v>0</v>
      </c>
      <c r="F64" s="22">
        <v>0</v>
      </c>
      <c r="G64">
        <v>0</v>
      </c>
      <c r="H64">
        <v>1</v>
      </c>
    </row>
    <row r="65" spans="1:8">
      <c r="A65" s="24" t="s">
        <v>4412</v>
      </c>
      <c r="B65" s="25">
        <v>20</v>
      </c>
      <c r="C65" s="25">
        <v>0</v>
      </c>
      <c r="D65" s="22" t="s">
        <v>4412</v>
      </c>
      <c r="E65" s="22">
        <v>20</v>
      </c>
      <c r="F65" s="22">
        <v>0</v>
      </c>
      <c r="G65">
        <v>10</v>
      </c>
      <c r="H65">
        <v>1</v>
      </c>
    </row>
    <row r="66" spans="1:8">
      <c r="A66" s="24" t="s">
        <v>4413</v>
      </c>
      <c r="B66" s="25">
        <v>20</v>
      </c>
      <c r="C66" s="25">
        <v>1</v>
      </c>
      <c r="D66" s="22" t="s">
        <v>4413</v>
      </c>
      <c r="E66" s="22">
        <v>20</v>
      </c>
      <c r="F66" s="22">
        <v>1</v>
      </c>
      <c r="G66">
        <v>10</v>
      </c>
      <c r="H66">
        <v>0</v>
      </c>
    </row>
    <row r="67" spans="1:8">
      <c r="A67" s="24" t="s">
        <v>4414</v>
      </c>
      <c r="B67" s="25">
        <v>0</v>
      </c>
      <c r="C67" s="25">
        <v>0</v>
      </c>
      <c r="D67" s="22" t="s">
        <v>4414</v>
      </c>
      <c r="E67" s="22">
        <v>0</v>
      </c>
      <c r="F67" s="22">
        <v>0</v>
      </c>
      <c r="G67">
        <v>20</v>
      </c>
      <c r="H67">
        <v>0</v>
      </c>
    </row>
    <row r="68" spans="1:8">
      <c r="A68" s="24" t="s">
        <v>6780</v>
      </c>
      <c r="B68" s="25">
        <v>10</v>
      </c>
      <c r="C68" s="25">
        <v>0</v>
      </c>
      <c r="D68" s="22" t="s">
        <v>6780</v>
      </c>
      <c r="E68" s="22">
        <v>10</v>
      </c>
      <c r="F68" s="22">
        <v>0</v>
      </c>
      <c r="G68">
        <v>20</v>
      </c>
      <c r="H68">
        <v>0</v>
      </c>
    </row>
    <row r="69" spans="1:8">
      <c r="A69" s="24" t="s">
        <v>6767</v>
      </c>
      <c r="B69" s="25">
        <v>20</v>
      </c>
      <c r="C69" s="25">
        <v>1</v>
      </c>
      <c r="D69" s="22" t="s">
        <v>6767</v>
      </c>
      <c r="E69" s="22">
        <v>20</v>
      </c>
      <c r="F69" s="22">
        <v>1</v>
      </c>
      <c r="G69">
        <v>0</v>
      </c>
      <c r="H69">
        <v>0</v>
      </c>
    </row>
    <row r="70" spans="1:8">
      <c r="A70" s="24" t="s">
        <v>4415</v>
      </c>
      <c r="B70" s="25">
        <v>10</v>
      </c>
      <c r="C70" s="25">
        <v>0</v>
      </c>
      <c r="D70" s="22" t="s">
        <v>4415</v>
      </c>
      <c r="E70" s="22">
        <v>10</v>
      </c>
      <c r="F70" s="22">
        <v>0</v>
      </c>
      <c r="G70">
        <v>20</v>
      </c>
      <c r="H70">
        <v>0</v>
      </c>
    </row>
    <row r="71" spans="1:8">
      <c r="A71" s="24" t="s">
        <v>6777</v>
      </c>
      <c r="B71" s="25">
        <v>0</v>
      </c>
      <c r="C71" s="25">
        <v>0</v>
      </c>
      <c r="D71" s="22" t="s">
        <v>6777</v>
      </c>
      <c r="E71" s="22">
        <v>0</v>
      </c>
      <c r="F71" s="22">
        <v>0</v>
      </c>
      <c r="G71">
        <v>10</v>
      </c>
      <c r="H71">
        <v>0</v>
      </c>
    </row>
    <row r="72" spans="1:8">
      <c r="A72" s="24" t="s">
        <v>4416</v>
      </c>
      <c r="B72" s="25">
        <v>10</v>
      </c>
      <c r="C72" s="25">
        <v>0</v>
      </c>
      <c r="D72" s="22" t="s">
        <v>4416</v>
      </c>
      <c r="E72" s="22">
        <v>10</v>
      </c>
      <c r="F72" s="22">
        <v>0</v>
      </c>
      <c r="G72">
        <v>10</v>
      </c>
      <c r="H72">
        <v>0</v>
      </c>
    </row>
    <row r="73" spans="1:8">
      <c r="A73" s="24" t="s">
        <v>4417</v>
      </c>
      <c r="B73" s="25">
        <v>0</v>
      </c>
      <c r="C73" s="25">
        <v>0</v>
      </c>
      <c r="D73" s="22" t="s">
        <v>4417</v>
      </c>
      <c r="E73" s="22">
        <v>0</v>
      </c>
      <c r="F73" s="22">
        <v>0</v>
      </c>
      <c r="G73">
        <v>0</v>
      </c>
      <c r="H73">
        <v>0</v>
      </c>
    </row>
    <row r="74" spans="1:8">
      <c r="A74" s="24" t="s">
        <v>5328</v>
      </c>
      <c r="B74" s="25">
        <v>0</v>
      </c>
      <c r="C74" s="25">
        <v>0</v>
      </c>
      <c r="D74" s="22" t="s">
        <v>5328</v>
      </c>
      <c r="E74" s="22">
        <v>0</v>
      </c>
      <c r="F74" s="22">
        <v>0</v>
      </c>
      <c r="G74">
        <v>10</v>
      </c>
      <c r="H74">
        <v>0</v>
      </c>
    </row>
    <row r="75" spans="1:8">
      <c r="A75" s="24" t="s">
        <v>4418</v>
      </c>
      <c r="B75" s="25">
        <v>30</v>
      </c>
      <c r="C75" s="25">
        <v>0</v>
      </c>
      <c r="D75" s="22" t="s">
        <v>4418</v>
      </c>
      <c r="E75" s="22">
        <v>30</v>
      </c>
      <c r="F75" s="22">
        <v>0</v>
      </c>
      <c r="G75">
        <v>0</v>
      </c>
      <c r="H75">
        <v>0</v>
      </c>
    </row>
    <row r="76" spans="1:8">
      <c r="A76" s="24" t="s">
        <v>4419</v>
      </c>
      <c r="B76" s="25">
        <v>0</v>
      </c>
      <c r="C76" s="25">
        <v>0</v>
      </c>
      <c r="D76" s="22" t="s">
        <v>4419</v>
      </c>
      <c r="E76" s="22">
        <v>0</v>
      </c>
      <c r="F76" s="22">
        <v>0</v>
      </c>
      <c r="G76">
        <v>0</v>
      </c>
      <c r="H76">
        <v>0</v>
      </c>
    </row>
    <row r="77" spans="1:8">
      <c r="A77" s="24" t="s">
        <v>6773</v>
      </c>
      <c r="B77" s="25">
        <v>10</v>
      </c>
      <c r="C77" s="25">
        <v>0</v>
      </c>
      <c r="D77" s="22" t="s">
        <v>6773</v>
      </c>
      <c r="E77" s="22">
        <v>10</v>
      </c>
      <c r="F77" s="22">
        <v>0</v>
      </c>
      <c r="G77">
        <v>0</v>
      </c>
      <c r="H77">
        <v>0</v>
      </c>
    </row>
    <row r="78" spans="1:8">
      <c r="A78" s="24" t="s">
        <v>4420</v>
      </c>
      <c r="B78" s="25">
        <v>0</v>
      </c>
      <c r="C78" s="25">
        <v>1</v>
      </c>
      <c r="D78" s="22" t="s">
        <v>4420</v>
      </c>
      <c r="E78" s="22">
        <v>0</v>
      </c>
      <c r="F78" s="22">
        <v>1</v>
      </c>
      <c r="G78">
        <v>10</v>
      </c>
      <c r="H78">
        <v>0</v>
      </c>
    </row>
    <row r="79" spans="1:8">
      <c r="A79" s="24" t="s">
        <v>4421</v>
      </c>
      <c r="B79" s="25">
        <v>40</v>
      </c>
      <c r="C79" s="25">
        <v>0</v>
      </c>
      <c r="D79" s="22" t="s">
        <v>4421</v>
      </c>
      <c r="E79" s="22">
        <v>40</v>
      </c>
      <c r="F79" s="22">
        <v>0</v>
      </c>
      <c r="G79">
        <v>10</v>
      </c>
      <c r="H79">
        <v>0</v>
      </c>
    </row>
    <row r="80" spans="1:8">
      <c r="A80" s="24" t="s">
        <v>4422</v>
      </c>
      <c r="B80" s="25">
        <v>10</v>
      </c>
      <c r="C80" s="25">
        <v>0</v>
      </c>
      <c r="D80" s="22" t="s">
        <v>4422</v>
      </c>
      <c r="E80" s="22">
        <v>10</v>
      </c>
      <c r="F80" s="22">
        <v>0</v>
      </c>
      <c r="G80">
        <v>10</v>
      </c>
      <c r="H80">
        <v>0</v>
      </c>
    </row>
    <row r="81" spans="1:8">
      <c r="A81" s="24" t="s">
        <v>4423</v>
      </c>
      <c r="B81" s="25">
        <v>0</v>
      </c>
      <c r="C81" s="25">
        <v>0</v>
      </c>
      <c r="D81" s="22" t="s">
        <v>4423</v>
      </c>
      <c r="E81" s="22">
        <v>0</v>
      </c>
      <c r="F81" s="22">
        <v>0</v>
      </c>
      <c r="G81">
        <v>20</v>
      </c>
      <c r="H81">
        <v>0</v>
      </c>
    </row>
    <row r="82" spans="1:8">
      <c r="A82" s="24" t="s">
        <v>4424</v>
      </c>
      <c r="B82" s="25">
        <v>20</v>
      </c>
      <c r="C82" s="25">
        <v>1</v>
      </c>
      <c r="D82" s="22" t="s">
        <v>4424</v>
      </c>
      <c r="E82" s="22">
        <v>20</v>
      </c>
      <c r="F82" s="22">
        <v>1</v>
      </c>
      <c r="G82">
        <v>10</v>
      </c>
      <c r="H82">
        <v>0</v>
      </c>
    </row>
    <row r="83" spans="1:8">
      <c r="A83" s="24" t="s">
        <v>6761</v>
      </c>
      <c r="B83" s="25">
        <v>0</v>
      </c>
      <c r="C83" s="25">
        <v>1</v>
      </c>
      <c r="D83" s="22" t="s">
        <v>6761</v>
      </c>
      <c r="E83" s="22">
        <v>0</v>
      </c>
      <c r="F83" s="22">
        <v>1</v>
      </c>
      <c r="G83">
        <v>20</v>
      </c>
      <c r="H83">
        <v>0</v>
      </c>
    </row>
    <row r="84" spans="1:8">
      <c r="A84" s="24" t="s">
        <v>6792</v>
      </c>
      <c r="B84" s="25">
        <v>10</v>
      </c>
      <c r="C84" s="25">
        <v>0</v>
      </c>
      <c r="D84" s="22" t="s">
        <v>6792</v>
      </c>
      <c r="E84" s="22">
        <v>10</v>
      </c>
      <c r="F84" s="22">
        <v>0</v>
      </c>
      <c r="G84">
        <v>20</v>
      </c>
      <c r="H84">
        <v>0</v>
      </c>
    </row>
    <row r="85" spans="1:8">
      <c r="A85" s="24" t="s">
        <v>5819</v>
      </c>
      <c r="B85" s="25">
        <v>0</v>
      </c>
      <c r="C85" s="25">
        <v>2</v>
      </c>
      <c r="D85" s="22" t="s">
        <v>5819</v>
      </c>
      <c r="E85" s="22">
        <v>0</v>
      </c>
      <c r="F85" s="22">
        <v>2</v>
      </c>
      <c r="G85">
        <v>10</v>
      </c>
      <c r="H85">
        <v>0</v>
      </c>
    </row>
    <row r="86" spans="1:8">
      <c r="A86" s="24" t="s">
        <v>4425</v>
      </c>
      <c r="B86" s="25">
        <v>10</v>
      </c>
      <c r="C86" s="25">
        <v>0</v>
      </c>
      <c r="D86" s="22" t="s">
        <v>4425</v>
      </c>
      <c r="E86" s="22">
        <v>10</v>
      </c>
      <c r="F86" s="22">
        <v>0</v>
      </c>
      <c r="G86">
        <v>30</v>
      </c>
      <c r="H86">
        <v>0</v>
      </c>
    </row>
    <row r="87" spans="1:8">
      <c r="A87" s="24" t="s">
        <v>4426</v>
      </c>
      <c r="B87" s="25">
        <v>10</v>
      </c>
      <c r="C87" s="25">
        <v>1</v>
      </c>
      <c r="D87" s="22" t="s">
        <v>4426</v>
      </c>
      <c r="E87" s="22">
        <v>10</v>
      </c>
      <c r="F87" s="22">
        <v>1</v>
      </c>
      <c r="G87">
        <v>30</v>
      </c>
      <c r="H87">
        <v>0</v>
      </c>
    </row>
    <row r="88" spans="1:8">
      <c r="A88" s="24" t="s">
        <v>6822</v>
      </c>
      <c r="B88" s="25">
        <v>0</v>
      </c>
      <c r="C88" s="25">
        <v>1</v>
      </c>
      <c r="D88" s="22" t="s">
        <v>6822</v>
      </c>
      <c r="E88" s="22">
        <v>0</v>
      </c>
      <c r="F88" s="22">
        <v>1</v>
      </c>
      <c r="G88">
        <v>10</v>
      </c>
      <c r="H88">
        <v>0</v>
      </c>
    </row>
    <row r="89" spans="1:8">
      <c r="A89" s="24" t="s">
        <v>5812</v>
      </c>
      <c r="B89" s="25">
        <v>0</v>
      </c>
      <c r="C89" s="25">
        <v>0</v>
      </c>
      <c r="D89" s="22" t="s">
        <v>5812</v>
      </c>
      <c r="E89" s="22">
        <v>0</v>
      </c>
      <c r="F89" s="22">
        <v>0</v>
      </c>
      <c r="G89">
        <v>20</v>
      </c>
      <c r="H89">
        <v>0</v>
      </c>
    </row>
    <row r="90" spans="1:8">
      <c r="A90" s="24" t="s">
        <v>4427</v>
      </c>
      <c r="B90" s="25">
        <v>10</v>
      </c>
      <c r="C90" s="25">
        <v>0</v>
      </c>
      <c r="D90" s="22" t="s">
        <v>4427</v>
      </c>
      <c r="E90" s="22">
        <v>10</v>
      </c>
      <c r="F90" s="22">
        <v>0</v>
      </c>
      <c r="G90">
        <v>20</v>
      </c>
      <c r="H90">
        <v>0</v>
      </c>
    </row>
    <row r="91" spans="1:8">
      <c r="A91" s="24" t="s">
        <v>4428</v>
      </c>
      <c r="B91" s="25">
        <v>10</v>
      </c>
      <c r="C91" s="25">
        <v>0</v>
      </c>
      <c r="D91" s="22" t="s">
        <v>4428</v>
      </c>
      <c r="E91" s="22">
        <v>10</v>
      </c>
      <c r="F91" s="22">
        <v>0</v>
      </c>
      <c r="G91">
        <v>0</v>
      </c>
      <c r="H91">
        <v>0</v>
      </c>
    </row>
    <row r="92" spans="1:8">
      <c r="A92" s="24" t="s">
        <v>4429</v>
      </c>
      <c r="B92" s="25">
        <v>0</v>
      </c>
      <c r="C92" s="25">
        <v>2</v>
      </c>
      <c r="D92" s="22" t="s">
        <v>4429</v>
      </c>
      <c r="E92" s="22">
        <v>0</v>
      </c>
      <c r="F92" s="22">
        <v>2</v>
      </c>
      <c r="G92">
        <v>10</v>
      </c>
      <c r="H92">
        <v>1</v>
      </c>
    </row>
    <row r="93" spans="1:8">
      <c r="A93" s="24" t="s">
        <v>6848</v>
      </c>
      <c r="B93" s="25">
        <v>10</v>
      </c>
      <c r="C93" s="25">
        <v>0</v>
      </c>
      <c r="D93" s="22" t="s">
        <v>6848</v>
      </c>
      <c r="E93" s="22">
        <v>10</v>
      </c>
      <c r="F93" s="22">
        <v>0</v>
      </c>
      <c r="G93">
        <v>40</v>
      </c>
      <c r="H93">
        <v>0</v>
      </c>
    </row>
    <row r="94" spans="1:8">
      <c r="A94" s="24" t="s">
        <v>4430</v>
      </c>
      <c r="B94" s="25">
        <v>10</v>
      </c>
      <c r="C94" s="25">
        <v>0</v>
      </c>
      <c r="D94" s="22" t="s">
        <v>4430</v>
      </c>
      <c r="E94" s="22">
        <v>10</v>
      </c>
      <c r="F94" s="22">
        <v>0</v>
      </c>
      <c r="G94">
        <v>20</v>
      </c>
      <c r="H94">
        <v>0</v>
      </c>
    </row>
    <row r="95" spans="1:8">
      <c r="A95" s="24" t="s">
        <v>4431</v>
      </c>
      <c r="B95" s="25">
        <v>0</v>
      </c>
      <c r="C95" s="25">
        <v>1</v>
      </c>
      <c r="D95" s="22" t="s">
        <v>4431</v>
      </c>
      <c r="E95" s="22">
        <v>0</v>
      </c>
      <c r="F95" s="22">
        <v>1</v>
      </c>
      <c r="G95">
        <v>0</v>
      </c>
      <c r="H95">
        <v>1</v>
      </c>
    </row>
    <row r="96" spans="1:8">
      <c r="A96" s="24" t="s">
        <v>4432</v>
      </c>
      <c r="B96" s="25">
        <v>0</v>
      </c>
      <c r="C96" s="25">
        <v>1</v>
      </c>
      <c r="D96" s="22" t="s">
        <v>4432</v>
      </c>
      <c r="E96" s="22">
        <v>0</v>
      </c>
      <c r="F96" s="22">
        <v>1</v>
      </c>
      <c r="G96">
        <v>0</v>
      </c>
      <c r="H96">
        <v>0</v>
      </c>
    </row>
    <row r="97" spans="1:8">
      <c r="A97" s="24" t="s">
        <v>4433</v>
      </c>
      <c r="B97" s="25">
        <v>60</v>
      </c>
      <c r="C97" s="25">
        <v>1</v>
      </c>
      <c r="D97" s="22" t="s">
        <v>4433</v>
      </c>
      <c r="E97" s="22">
        <v>60</v>
      </c>
      <c r="F97" s="22">
        <v>1</v>
      </c>
      <c r="G97">
        <v>10</v>
      </c>
      <c r="H97">
        <v>0</v>
      </c>
    </row>
    <row r="98" spans="1:8">
      <c r="A98" s="24" t="s">
        <v>6757</v>
      </c>
      <c r="B98" s="25">
        <v>20</v>
      </c>
      <c r="C98" s="25">
        <v>1</v>
      </c>
      <c r="D98" s="22" t="s">
        <v>6757</v>
      </c>
      <c r="E98" s="22">
        <v>20</v>
      </c>
      <c r="F98" s="22">
        <v>1</v>
      </c>
      <c r="G98">
        <v>10</v>
      </c>
      <c r="H98">
        <v>0</v>
      </c>
    </row>
    <row r="99" spans="1:8">
      <c r="A99" s="24" t="s">
        <v>4434</v>
      </c>
      <c r="B99" s="25">
        <v>30</v>
      </c>
      <c r="C99" s="25">
        <v>0</v>
      </c>
      <c r="D99" s="22" t="s">
        <v>4434</v>
      </c>
      <c r="E99" s="22">
        <v>30</v>
      </c>
      <c r="F99" s="22">
        <v>0</v>
      </c>
      <c r="G99">
        <v>10</v>
      </c>
      <c r="H99">
        <v>0</v>
      </c>
    </row>
    <row r="100" spans="1:8">
      <c r="A100" s="24" t="s">
        <v>4435</v>
      </c>
      <c r="B100" s="25">
        <v>10</v>
      </c>
      <c r="C100" s="25">
        <v>0</v>
      </c>
      <c r="D100" s="22" t="s">
        <v>4435</v>
      </c>
      <c r="E100" s="22">
        <v>10</v>
      </c>
      <c r="F100" s="22">
        <v>0</v>
      </c>
      <c r="G100">
        <v>10</v>
      </c>
      <c r="H100">
        <v>0</v>
      </c>
    </row>
    <row r="101" spans="1:8">
      <c r="A101" s="24" t="s">
        <v>4436</v>
      </c>
      <c r="B101" s="25">
        <v>0</v>
      </c>
      <c r="C101" s="25">
        <v>0</v>
      </c>
      <c r="D101" s="22" t="s">
        <v>4436</v>
      </c>
      <c r="E101" s="22">
        <v>0</v>
      </c>
      <c r="F101" s="22">
        <v>0</v>
      </c>
      <c r="G101">
        <v>20</v>
      </c>
      <c r="H101">
        <v>0</v>
      </c>
    </row>
    <row r="102" spans="1:8">
      <c r="A102" s="24" t="s">
        <v>4437</v>
      </c>
      <c r="B102" s="25">
        <v>10</v>
      </c>
      <c r="C102" s="25">
        <v>0</v>
      </c>
      <c r="D102" s="22" t="s">
        <v>4437</v>
      </c>
      <c r="E102" s="22">
        <v>10</v>
      </c>
      <c r="F102" s="22">
        <v>0</v>
      </c>
      <c r="G102">
        <v>10</v>
      </c>
      <c r="H102">
        <v>1</v>
      </c>
    </row>
    <row r="103" spans="1:8">
      <c r="A103" s="24" t="s">
        <v>4438</v>
      </c>
      <c r="B103" s="25">
        <v>20</v>
      </c>
      <c r="C103" s="25">
        <v>0</v>
      </c>
      <c r="D103" s="22" t="s">
        <v>4438</v>
      </c>
      <c r="E103" s="22">
        <v>20</v>
      </c>
      <c r="F103" s="22">
        <v>0</v>
      </c>
      <c r="G103">
        <v>20</v>
      </c>
      <c r="H103">
        <v>1</v>
      </c>
    </row>
    <row r="104" spans="1:8">
      <c r="A104" s="24" t="s">
        <v>4439</v>
      </c>
      <c r="B104" s="25">
        <v>10</v>
      </c>
      <c r="C104" s="25">
        <v>1</v>
      </c>
      <c r="D104" s="22" t="s">
        <v>4439</v>
      </c>
      <c r="E104" s="22">
        <v>10</v>
      </c>
      <c r="F104" s="22">
        <v>1</v>
      </c>
      <c r="G104">
        <v>30</v>
      </c>
      <c r="H104">
        <v>0</v>
      </c>
    </row>
    <row r="105" spans="1:8">
      <c r="A105" s="24" t="s">
        <v>4440</v>
      </c>
      <c r="B105" s="25">
        <v>10</v>
      </c>
      <c r="C105" s="25">
        <v>0</v>
      </c>
      <c r="D105" s="22" t="s">
        <v>4440</v>
      </c>
      <c r="E105" s="22">
        <v>10</v>
      </c>
      <c r="F105" s="22">
        <v>0</v>
      </c>
      <c r="G105">
        <v>10</v>
      </c>
      <c r="H105">
        <v>0</v>
      </c>
    </row>
    <row r="106" spans="1:8">
      <c r="A106" s="24" t="s">
        <v>4441</v>
      </c>
      <c r="B106" s="25">
        <v>20</v>
      </c>
      <c r="C106" s="25">
        <v>0</v>
      </c>
      <c r="D106" s="22" t="s">
        <v>4441</v>
      </c>
      <c r="E106" s="22">
        <v>20</v>
      </c>
      <c r="F106" s="22">
        <v>0</v>
      </c>
      <c r="G106">
        <v>40</v>
      </c>
      <c r="H106">
        <v>0</v>
      </c>
    </row>
    <row r="107" spans="1:8">
      <c r="A107" s="24" t="s">
        <v>4442</v>
      </c>
      <c r="B107" s="25">
        <v>0</v>
      </c>
      <c r="C107" s="25">
        <v>0</v>
      </c>
      <c r="D107" s="22" t="s">
        <v>4442</v>
      </c>
      <c r="E107" s="22">
        <v>0</v>
      </c>
      <c r="F107" s="22">
        <v>0</v>
      </c>
      <c r="G107">
        <v>20</v>
      </c>
      <c r="H107">
        <v>0</v>
      </c>
    </row>
    <row r="108" spans="1:8">
      <c r="A108" s="24" t="s">
        <v>4443</v>
      </c>
      <c r="B108" s="25">
        <v>0</v>
      </c>
      <c r="C108" s="25">
        <v>0</v>
      </c>
      <c r="D108" s="22" t="s">
        <v>4443</v>
      </c>
      <c r="E108" s="22">
        <v>0</v>
      </c>
      <c r="F108" s="22">
        <v>0</v>
      </c>
      <c r="G108">
        <v>30</v>
      </c>
      <c r="H108">
        <v>1</v>
      </c>
    </row>
    <row r="109" spans="1:8">
      <c r="A109" s="24" t="s">
        <v>4444</v>
      </c>
      <c r="B109" s="25">
        <v>10</v>
      </c>
      <c r="C109" s="25">
        <v>0</v>
      </c>
      <c r="D109" s="22" t="s">
        <v>4444</v>
      </c>
      <c r="E109" s="22">
        <v>10</v>
      </c>
      <c r="F109" s="22">
        <v>0</v>
      </c>
      <c r="G109">
        <v>20</v>
      </c>
      <c r="H109">
        <v>1</v>
      </c>
    </row>
    <row r="110" spans="1:8">
      <c r="A110" s="24" t="s">
        <v>4445</v>
      </c>
      <c r="B110" s="25">
        <v>10</v>
      </c>
      <c r="C110" s="25">
        <v>0</v>
      </c>
      <c r="D110" s="22" t="s">
        <v>4445</v>
      </c>
      <c r="E110" s="22">
        <v>10</v>
      </c>
      <c r="F110" s="22">
        <v>0</v>
      </c>
      <c r="G110">
        <v>20</v>
      </c>
      <c r="H110">
        <v>0</v>
      </c>
    </row>
    <row r="111" spans="1:8">
      <c r="A111" s="24" t="s">
        <v>4446</v>
      </c>
      <c r="B111" s="25">
        <v>20</v>
      </c>
      <c r="C111" s="25">
        <v>1</v>
      </c>
      <c r="D111" s="22" t="s">
        <v>4446</v>
      </c>
      <c r="E111" s="22">
        <v>20</v>
      </c>
      <c r="F111" s="22">
        <v>1</v>
      </c>
      <c r="G111">
        <v>20</v>
      </c>
      <c r="H111">
        <v>0</v>
      </c>
    </row>
    <row r="112" spans="1:8">
      <c r="A112" s="24" t="s">
        <v>4447</v>
      </c>
      <c r="B112" s="25">
        <v>10</v>
      </c>
      <c r="C112" s="25">
        <v>0</v>
      </c>
      <c r="D112" s="22" t="s">
        <v>4447</v>
      </c>
      <c r="E112" s="22">
        <v>10</v>
      </c>
      <c r="F112" s="22">
        <v>0</v>
      </c>
      <c r="G112">
        <v>0</v>
      </c>
      <c r="H112">
        <v>1</v>
      </c>
    </row>
    <row r="113" spans="1:8">
      <c r="A113" s="24" t="s">
        <v>4448</v>
      </c>
      <c r="B113" s="25">
        <v>10</v>
      </c>
      <c r="C113" s="25">
        <v>0</v>
      </c>
      <c r="D113" s="22" t="s">
        <v>4448</v>
      </c>
      <c r="E113" s="22">
        <v>10</v>
      </c>
      <c r="F113" s="22">
        <v>0</v>
      </c>
      <c r="G113">
        <v>10</v>
      </c>
      <c r="H113">
        <v>1</v>
      </c>
    </row>
    <row r="114" spans="1:8">
      <c r="A114" s="24" t="s">
        <v>4449</v>
      </c>
      <c r="B114" s="25">
        <v>0</v>
      </c>
      <c r="C114" s="25">
        <v>0</v>
      </c>
      <c r="D114" s="22" t="s">
        <v>4449</v>
      </c>
      <c r="E114" s="22">
        <v>0</v>
      </c>
      <c r="F114" s="22">
        <v>0</v>
      </c>
      <c r="G114">
        <v>0</v>
      </c>
      <c r="H114">
        <v>0</v>
      </c>
    </row>
    <row r="115" spans="1:8">
      <c r="A115" s="24" t="s">
        <v>4450</v>
      </c>
      <c r="B115" s="25">
        <v>10</v>
      </c>
      <c r="C115" s="25">
        <v>0</v>
      </c>
      <c r="D115" s="22" t="s">
        <v>4450</v>
      </c>
      <c r="E115" s="22">
        <v>10</v>
      </c>
      <c r="F115" s="22">
        <v>0</v>
      </c>
      <c r="G115">
        <v>10</v>
      </c>
      <c r="H115">
        <v>1</v>
      </c>
    </row>
    <row r="116" spans="1:8">
      <c r="A116" s="24" t="s">
        <v>4451</v>
      </c>
      <c r="B116" s="25">
        <v>10</v>
      </c>
      <c r="C116" s="25">
        <v>0</v>
      </c>
      <c r="D116" s="22" t="s">
        <v>4451</v>
      </c>
      <c r="E116" s="22">
        <v>10</v>
      </c>
      <c r="F116" s="22">
        <v>0</v>
      </c>
      <c r="G116">
        <v>30</v>
      </c>
      <c r="H116">
        <v>0</v>
      </c>
    </row>
    <row r="117" spans="1:8">
      <c r="A117" s="24" t="s">
        <v>4452</v>
      </c>
      <c r="B117" s="25">
        <v>10</v>
      </c>
      <c r="C117" s="25">
        <v>0</v>
      </c>
      <c r="D117" s="22" t="s">
        <v>4452</v>
      </c>
      <c r="E117" s="22">
        <v>10</v>
      </c>
      <c r="F117" s="22">
        <v>0</v>
      </c>
      <c r="G117">
        <v>10</v>
      </c>
      <c r="H117">
        <v>0</v>
      </c>
    </row>
    <row r="118" spans="1:8">
      <c r="A118" s="24" t="s">
        <v>4453</v>
      </c>
      <c r="B118" s="25">
        <v>20</v>
      </c>
      <c r="C118" s="25">
        <v>0</v>
      </c>
      <c r="D118" s="22" t="s">
        <v>4453</v>
      </c>
      <c r="E118" s="22">
        <v>20</v>
      </c>
      <c r="F118" s="22">
        <v>0</v>
      </c>
      <c r="G118">
        <v>10</v>
      </c>
      <c r="H118">
        <v>0</v>
      </c>
    </row>
    <row r="119" spans="1:8">
      <c r="A119" s="24" t="s">
        <v>6794</v>
      </c>
      <c r="B119" s="25">
        <v>10</v>
      </c>
      <c r="C119" s="25">
        <v>0</v>
      </c>
      <c r="D119" s="22" t="s">
        <v>6794</v>
      </c>
      <c r="E119" s="22">
        <v>10</v>
      </c>
      <c r="F119" s="22">
        <v>0</v>
      </c>
      <c r="G119">
        <v>10</v>
      </c>
      <c r="H119">
        <v>0</v>
      </c>
    </row>
    <row r="120" spans="1:8">
      <c r="A120" s="24" t="s">
        <v>4454</v>
      </c>
      <c r="B120" s="25">
        <v>40</v>
      </c>
      <c r="C120" s="25">
        <v>0</v>
      </c>
      <c r="D120" s="22" t="s">
        <v>4454</v>
      </c>
      <c r="E120" s="22">
        <v>40</v>
      </c>
      <c r="F120" s="22">
        <v>0</v>
      </c>
      <c r="G120">
        <v>0</v>
      </c>
      <c r="H120">
        <v>1</v>
      </c>
    </row>
    <row r="121" spans="1:8">
      <c r="A121" s="24" t="s">
        <v>5790</v>
      </c>
      <c r="B121" s="25">
        <v>10</v>
      </c>
      <c r="C121" s="25">
        <v>0</v>
      </c>
      <c r="D121" s="22" t="s">
        <v>5790</v>
      </c>
      <c r="E121" s="22">
        <v>10</v>
      </c>
      <c r="F121" s="22">
        <v>0</v>
      </c>
      <c r="G121">
        <v>10</v>
      </c>
      <c r="H121">
        <v>0</v>
      </c>
    </row>
    <row r="122" spans="1:8">
      <c r="A122" s="24" t="s">
        <v>4455</v>
      </c>
      <c r="B122" s="25">
        <v>10</v>
      </c>
      <c r="C122" s="25">
        <v>0</v>
      </c>
      <c r="D122" s="22" t="s">
        <v>4455</v>
      </c>
      <c r="E122" s="22">
        <v>10</v>
      </c>
      <c r="F122" s="22">
        <v>0</v>
      </c>
      <c r="G122">
        <v>10</v>
      </c>
      <c r="H122">
        <v>0</v>
      </c>
    </row>
    <row r="123" spans="1:8">
      <c r="A123" s="24" t="s">
        <v>4456</v>
      </c>
      <c r="B123" s="25">
        <v>0</v>
      </c>
      <c r="C123" s="25">
        <v>0</v>
      </c>
      <c r="D123" s="22" t="s">
        <v>4456</v>
      </c>
      <c r="E123" s="22">
        <v>0</v>
      </c>
      <c r="F123" s="22">
        <v>0</v>
      </c>
      <c r="G123">
        <v>0</v>
      </c>
      <c r="H123">
        <v>1</v>
      </c>
    </row>
    <row r="124" spans="1:8">
      <c r="A124" s="24" t="s">
        <v>4457</v>
      </c>
      <c r="B124" s="25">
        <v>0</v>
      </c>
      <c r="C124" s="25">
        <v>0</v>
      </c>
      <c r="D124" s="22" t="s">
        <v>4457</v>
      </c>
      <c r="E124" s="22">
        <v>0</v>
      </c>
      <c r="F124" s="22">
        <v>0</v>
      </c>
      <c r="G124">
        <v>0</v>
      </c>
      <c r="H124">
        <v>1</v>
      </c>
    </row>
    <row r="125" spans="1:8">
      <c r="A125" s="24" t="s">
        <v>5799</v>
      </c>
      <c r="B125" s="25">
        <v>10</v>
      </c>
      <c r="C125" s="25">
        <v>0</v>
      </c>
      <c r="D125" s="22" t="s">
        <v>5799</v>
      </c>
      <c r="E125" s="22">
        <v>10</v>
      </c>
      <c r="F125" s="22">
        <v>0</v>
      </c>
      <c r="G125">
        <v>10</v>
      </c>
      <c r="H125">
        <v>1</v>
      </c>
    </row>
    <row r="126" spans="1:8">
      <c r="A126" s="24" t="s">
        <v>6786</v>
      </c>
      <c r="B126" s="25">
        <v>10</v>
      </c>
      <c r="C126" s="25">
        <v>0</v>
      </c>
      <c r="D126" s="22" t="s">
        <v>6786</v>
      </c>
      <c r="E126" s="22">
        <v>10</v>
      </c>
      <c r="F126" s="22">
        <v>0</v>
      </c>
      <c r="G126">
        <v>0</v>
      </c>
      <c r="H126">
        <v>1</v>
      </c>
    </row>
    <row r="127" spans="1:8">
      <c r="A127" s="24" t="s">
        <v>5809</v>
      </c>
      <c r="B127" s="25">
        <v>10</v>
      </c>
      <c r="C127" s="25">
        <v>0</v>
      </c>
      <c r="D127" s="22" t="s">
        <v>5809</v>
      </c>
      <c r="E127" s="22">
        <v>10</v>
      </c>
      <c r="F127" s="22">
        <v>0</v>
      </c>
      <c r="G127">
        <v>10</v>
      </c>
      <c r="H127">
        <v>0</v>
      </c>
    </row>
    <row r="128" spans="1:8">
      <c r="A128" s="24" t="s">
        <v>5327</v>
      </c>
      <c r="B128" s="25">
        <v>0</v>
      </c>
      <c r="C128" s="25">
        <v>0</v>
      </c>
      <c r="D128" s="22" t="s">
        <v>5327</v>
      </c>
      <c r="E128" s="22">
        <v>0</v>
      </c>
      <c r="F128" s="22">
        <v>0</v>
      </c>
      <c r="G128">
        <v>20</v>
      </c>
      <c r="H128">
        <v>1</v>
      </c>
    </row>
    <row r="129" spans="1:8">
      <c r="A129" s="24" t="s">
        <v>5784</v>
      </c>
      <c r="B129" s="25">
        <v>0</v>
      </c>
      <c r="C129" s="25">
        <v>1</v>
      </c>
      <c r="D129" s="22" t="s">
        <v>5784</v>
      </c>
      <c r="E129" s="22">
        <v>0</v>
      </c>
      <c r="F129" s="22">
        <v>1</v>
      </c>
      <c r="G129">
        <v>10</v>
      </c>
      <c r="H129">
        <v>0</v>
      </c>
    </row>
    <row r="130" spans="1:8">
      <c r="A130" s="24" t="s">
        <v>4458</v>
      </c>
      <c r="B130" s="25">
        <v>10</v>
      </c>
      <c r="C130" s="25">
        <v>1</v>
      </c>
      <c r="D130" s="22" t="s">
        <v>4458</v>
      </c>
      <c r="E130" s="22">
        <v>10</v>
      </c>
      <c r="F130" s="22">
        <v>1</v>
      </c>
      <c r="G130">
        <v>10</v>
      </c>
      <c r="H130">
        <v>0</v>
      </c>
    </row>
    <row r="131" spans="1:8">
      <c r="A131" s="24" t="s">
        <v>4459</v>
      </c>
      <c r="B131" s="25">
        <v>0</v>
      </c>
      <c r="C131" s="25">
        <v>0</v>
      </c>
      <c r="D131" s="22" t="s">
        <v>4459</v>
      </c>
      <c r="E131" s="22">
        <v>0</v>
      </c>
      <c r="F131" s="22">
        <v>0</v>
      </c>
      <c r="G131">
        <v>20</v>
      </c>
      <c r="H131">
        <v>0</v>
      </c>
    </row>
    <row r="132" spans="1:8">
      <c r="A132" s="24" t="s">
        <v>4460</v>
      </c>
      <c r="B132" s="25">
        <v>10</v>
      </c>
      <c r="C132" s="25">
        <v>0</v>
      </c>
      <c r="D132" s="22" t="s">
        <v>4460</v>
      </c>
      <c r="E132" s="22">
        <v>10</v>
      </c>
      <c r="F132" s="22">
        <v>0</v>
      </c>
      <c r="G132">
        <v>10</v>
      </c>
      <c r="H132">
        <v>0</v>
      </c>
    </row>
    <row r="133" spans="1:8">
      <c r="A133" s="24" t="s">
        <v>4461</v>
      </c>
      <c r="B133" s="25">
        <v>20</v>
      </c>
      <c r="C133" s="25">
        <v>0</v>
      </c>
      <c r="D133" s="22" t="s">
        <v>4461</v>
      </c>
      <c r="E133" s="22">
        <v>20</v>
      </c>
      <c r="F133" s="22">
        <v>0</v>
      </c>
      <c r="G133">
        <v>10</v>
      </c>
      <c r="H133">
        <v>0</v>
      </c>
    </row>
    <row r="134" spans="1:8">
      <c r="A134" s="24" t="s">
        <v>4462</v>
      </c>
      <c r="B134" s="25">
        <v>0</v>
      </c>
      <c r="C134" s="25">
        <v>0</v>
      </c>
      <c r="D134" s="22" t="s">
        <v>4462</v>
      </c>
      <c r="E134" s="22">
        <v>0</v>
      </c>
      <c r="F134" s="22">
        <v>0</v>
      </c>
      <c r="G134">
        <v>10</v>
      </c>
      <c r="H134">
        <v>0</v>
      </c>
    </row>
    <row r="135" spans="1:8">
      <c r="A135" s="24" t="s">
        <v>4463</v>
      </c>
      <c r="B135" s="25">
        <v>40</v>
      </c>
      <c r="C135" s="25">
        <v>0</v>
      </c>
      <c r="D135" s="22" t="s">
        <v>4463</v>
      </c>
      <c r="E135" s="22">
        <v>40</v>
      </c>
      <c r="F135" s="22">
        <v>0</v>
      </c>
      <c r="G135">
        <v>0</v>
      </c>
      <c r="H135">
        <v>1</v>
      </c>
    </row>
    <row r="136" spans="1:8">
      <c r="A136" s="24" t="s">
        <v>4464</v>
      </c>
      <c r="B136" s="25">
        <v>0</v>
      </c>
      <c r="C136" s="25">
        <v>0</v>
      </c>
      <c r="D136" s="22" t="s">
        <v>4464</v>
      </c>
      <c r="E136" s="22">
        <v>0</v>
      </c>
      <c r="F136" s="22">
        <v>0</v>
      </c>
      <c r="G136">
        <v>10</v>
      </c>
      <c r="H136">
        <v>0</v>
      </c>
    </row>
    <row r="137" spans="1:8">
      <c r="A137" s="24" t="s">
        <v>4465</v>
      </c>
      <c r="B137" s="25">
        <v>20</v>
      </c>
      <c r="C137" s="25">
        <v>0</v>
      </c>
      <c r="D137" s="22" t="s">
        <v>4465</v>
      </c>
      <c r="E137" s="22">
        <v>20</v>
      </c>
      <c r="F137" s="22">
        <v>0</v>
      </c>
      <c r="G137">
        <v>10</v>
      </c>
      <c r="H137">
        <v>0</v>
      </c>
    </row>
    <row r="138" spans="1:8">
      <c r="A138" s="24" t="s">
        <v>4466</v>
      </c>
      <c r="B138" s="25">
        <v>20</v>
      </c>
      <c r="C138" s="25">
        <v>0</v>
      </c>
      <c r="D138" s="22" t="s">
        <v>4466</v>
      </c>
      <c r="E138" s="22">
        <v>20</v>
      </c>
      <c r="F138" s="22">
        <v>0</v>
      </c>
      <c r="G138">
        <v>0</v>
      </c>
      <c r="H138">
        <v>0</v>
      </c>
    </row>
    <row r="139" spans="1:8">
      <c r="A139" s="24" t="s">
        <v>4467</v>
      </c>
      <c r="B139" s="25">
        <v>10</v>
      </c>
      <c r="C139" s="25">
        <v>1</v>
      </c>
      <c r="D139" s="22" t="s">
        <v>4467</v>
      </c>
      <c r="E139" s="22">
        <v>10</v>
      </c>
      <c r="F139" s="22">
        <v>1</v>
      </c>
      <c r="G139">
        <v>-10</v>
      </c>
      <c r="H139">
        <v>1</v>
      </c>
    </row>
    <row r="140" spans="1:8">
      <c r="A140" s="24" t="s">
        <v>4468</v>
      </c>
      <c r="B140" s="25">
        <v>0</v>
      </c>
      <c r="C140" s="25">
        <v>1</v>
      </c>
      <c r="D140" s="22" t="s">
        <v>4468</v>
      </c>
      <c r="E140" s="22">
        <v>0</v>
      </c>
      <c r="F140" s="22">
        <v>1</v>
      </c>
      <c r="G140">
        <v>0</v>
      </c>
      <c r="H140">
        <v>0</v>
      </c>
    </row>
    <row r="141" spans="1:8">
      <c r="A141" s="24" t="s">
        <v>4469</v>
      </c>
      <c r="B141" s="25">
        <v>50</v>
      </c>
      <c r="C141" s="25">
        <v>0</v>
      </c>
      <c r="D141" s="22" t="s">
        <v>4469</v>
      </c>
      <c r="E141" s="22">
        <v>50</v>
      </c>
      <c r="F141" s="22">
        <v>0</v>
      </c>
      <c r="G141">
        <v>0</v>
      </c>
      <c r="H141">
        <v>0</v>
      </c>
    </row>
    <row r="142" spans="1:8">
      <c r="A142" s="24" t="s">
        <v>4470</v>
      </c>
      <c r="B142" s="25">
        <v>30</v>
      </c>
      <c r="C142" s="25">
        <v>0</v>
      </c>
      <c r="D142" s="22" t="s">
        <v>4470</v>
      </c>
      <c r="E142" s="22">
        <v>30</v>
      </c>
      <c r="F142" s="22">
        <v>0</v>
      </c>
      <c r="G142">
        <v>10</v>
      </c>
      <c r="H142">
        <v>0</v>
      </c>
    </row>
    <row r="143" spans="1:8">
      <c r="A143" s="24" t="s">
        <v>6793</v>
      </c>
      <c r="B143" s="25">
        <v>20</v>
      </c>
      <c r="C143" s="25">
        <v>0</v>
      </c>
      <c r="D143" s="22" t="s">
        <v>6793</v>
      </c>
      <c r="E143" s="22">
        <v>20</v>
      </c>
      <c r="F143" s="22">
        <v>0</v>
      </c>
      <c r="G143">
        <v>0</v>
      </c>
      <c r="H143">
        <v>1</v>
      </c>
    </row>
    <row r="144" spans="1:8">
      <c r="A144" s="24" t="s">
        <v>4471</v>
      </c>
      <c r="B144" s="25">
        <v>20</v>
      </c>
      <c r="C144" s="25">
        <v>0</v>
      </c>
      <c r="D144" s="22" t="s">
        <v>4471</v>
      </c>
      <c r="E144" s="22">
        <v>20</v>
      </c>
      <c r="F144" s="22">
        <v>0</v>
      </c>
      <c r="G144">
        <v>0</v>
      </c>
      <c r="H144">
        <v>1</v>
      </c>
    </row>
    <row r="145" spans="1:8">
      <c r="A145" s="24" t="s">
        <v>4472</v>
      </c>
      <c r="B145" s="25">
        <v>10</v>
      </c>
      <c r="C145" s="25">
        <v>0</v>
      </c>
      <c r="D145" s="22" t="s">
        <v>4472</v>
      </c>
      <c r="E145" s="22">
        <v>10</v>
      </c>
      <c r="F145" s="22">
        <v>0</v>
      </c>
      <c r="G145">
        <v>0</v>
      </c>
      <c r="H145">
        <v>0</v>
      </c>
    </row>
    <row r="146" spans="1:8">
      <c r="A146" s="24" t="s">
        <v>4473</v>
      </c>
      <c r="B146" s="25">
        <v>0</v>
      </c>
      <c r="C146" s="25">
        <v>0</v>
      </c>
      <c r="D146" s="22" t="s">
        <v>4473</v>
      </c>
      <c r="E146" s="22">
        <v>0</v>
      </c>
      <c r="F146" s="22">
        <v>0</v>
      </c>
      <c r="G146">
        <v>0</v>
      </c>
      <c r="H146">
        <v>0</v>
      </c>
    </row>
    <row r="147" spans="1:8">
      <c r="A147" s="24" t="s">
        <v>4474</v>
      </c>
      <c r="B147" s="25">
        <v>30</v>
      </c>
      <c r="C147" s="25">
        <v>2</v>
      </c>
      <c r="D147" s="22" t="s">
        <v>4474</v>
      </c>
      <c r="E147" s="22">
        <v>30</v>
      </c>
      <c r="F147" s="22">
        <v>2</v>
      </c>
      <c r="G147">
        <v>0</v>
      </c>
      <c r="H147">
        <v>2</v>
      </c>
    </row>
    <row r="148" spans="1:8">
      <c r="A148" s="24" t="s">
        <v>4475</v>
      </c>
      <c r="B148" s="25">
        <v>10</v>
      </c>
      <c r="C148" s="25">
        <v>0</v>
      </c>
      <c r="D148" s="22" t="s">
        <v>4475</v>
      </c>
      <c r="E148" s="22">
        <v>10</v>
      </c>
      <c r="F148" s="22">
        <v>0</v>
      </c>
      <c r="G148">
        <v>10</v>
      </c>
      <c r="H148">
        <v>1</v>
      </c>
    </row>
    <row r="149" spans="1:8">
      <c r="A149" s="24" t="s">
        <v>4476</v>
      </c>
      <c r="B149" s="25">
        <v>10</v>
      </c>
      <c r="C149" s="25">
        <v>0</v>
      </c>
      <c r="D149" s="22" t="s">
        <v>4476</v>
      </c>
      <c r="E149" s="22">
        <v>10</v>
      </c>
      <c r="F149" s="22">
        <v>0</v>
      </c>
      <c r="G149">
        <v>20</v>
      </c>
      <c r="H149">
        <v>0</v>
      </c>
    </row>
    <row r="150" spans="1:8">
      <c r="A150" s="24" t="s">
        <v>4477</v>
      </c>
      <c r="B150" s="25">
        <v>0</v>
      </c>
      <c r="C150" s="25">
        <v>0</v>
      </c>
      <c r="D150" s="22" t="s">
        <v>4477</v>
      </c>
      <c r="E150" s="22">
        <v>0</v>
      </c>
      <c r="F150" s="22">
        <v>0</v>
      </c>
      <c r="G150">
        <v>10</v>
      </c>
      <c r="H150">
        <v>2</v>
      </c>
    </row>
    <row r="151" spans="1:8">
      <c r="A151" s="24" t="s">
        <v>4478</v>
      </c>
      <c r="B151" s="25">
        <v>30</v>
      </c>
      <c r="C151" s="25">
        <v>1</v>
      </c>
      <c r="D151" s="22" t="s">
        <v>4478</v>
      </c>
      <c r="E151" s="22">
        <v>30</v>
      </c>
      <c r="F151" s="22">
        <v>1</v>
      </c>
      <c r="G151">
        <v>150</v>
      </c>
      <c r="H151">
        <v>0</v>
      </c>
    </row>
    <row r="152" spans="1:8">
      <c r="A152" s="24" t="s">
        <v>4479</v>
      </c>
      <c r="B152" s="25">
        <v>0</v>
      </c>
      <c r="C152" s="25">
        <v>0</v>
      </c>
      <c r="D152" s="22" t="s">
        <v>4479</v>
      </c>
      <c r="E152" s="22">
        <v>0</v>
      </c>
      <c r="F152" s="22">
        <v>0</v>
      </c>
      <c r="G152">
        <v>0</v>
      </c>
      <c r="H152">
        <v>0</v>
      </c>
    </row>
    <row r="153" spans="1:8">
      <c r="A153" s="24" t="s">
        <v>4480</v>
      </c>
      <c r="B153" s="25">
        <v>10</v>
      </c>
      <c r="C153" s="25">
        <v>0</v>
      </c>
      <c r="D153" s="22" t="s">
        <v>4480</v>
      </c>
      <c r="E153" s="22">
        <v>10</v>
      </c>
      <c r="F153" s="22">
        <v>0</v>
      </c>
      <c r="G153">
        <v>10</v>
      </c>
      <c r="H153">
        <v>1</v>
      </c>
    </row>
    <row r="154" spans="1:8">
      <c r="A154" s="24" t="s">
        <v>4481</v>
      </c>
      <c r="B154" s="25">
        <v>10</v>
      </c>
      <c r="C154" s="25">
        <v>0</v>
      </c>
      <c r="D154" s="22" t="s">
        <v>4481</v>
      </c>
      <c r="E154" s="22">
        <v>10</v>
      </c>
      <c r="F154" s="22">
        <v>0</v>
      </c>
      <c r="G154">
        <v>0</v>
      </c>
      <c r="H154">
        <v>0</v>
      </c>
    </row>
    <row r="155" spans="1:8">
      <c r="A155" s="24" t="s">
        <v>4482</v>
      </c>
      <c r="B155" s="25">
        <v>0</v>
      </c>
      <c r="C155" s="25">
        <v>1</v>
      </c>
      <c r="D155" s="22" t="s">
        <v>4482</v>
      </c>
      <c r="E155" s="22">
        <v>0</v>
      </c>
      <c r="F155" s="22">
        <v>1</v>
      </c>
      <c r="G155">
        <v>0</v>
      </c>
      <c r="H155">
        <v>1</v>
      </c>
    </row>
    <row r="156" spans="1:8">
      <c r="A156" s="24" t="s">
        <v>4483</v>
      </c>
      <c r="B156" s="25">
        <v>20</v>
      </c>
      <c r="C156" s="25">
        <v>0</v>
      </c>
      <c r="D156" s="22" t="s">
        <v>4483</v>
      </c>
      <c r="E156" s="22">
        <v>20</v>
      </c>
      <c r="F156" s="22">
        <v>0</v>
      </c>
      <c r="G156">
        <v>0</v>
      </c>
      <c r="H156">
        <v>0</v>
      </c>
    </row>
    <row r="157" spans="1:8">
      <c r="A157" s="24" t="s">
        <v>6841</v>
      </c>
      <c r="B157" s="25">
        <v>10</v>
      </c>
      <c r="C157" s="25">
        <v>0</v>
      </c>
      <c r="D157" s="22" t="s">
        <v>6841</v>
      </c>
      <c r="E157" s="22">
        <v>10</v>
      </c>
      <c r="F157" s="22">
        <v>0</v>
      </c>
      <c r="G157">
        <v>10</v>
      </c>
      <c r="H157">
        <v>0</v>
      </c>
    </row>
    <row r="158" spans="1:8">
      <c r="A158" s="24" t="s">
        <v>4484</v>
      </c>
      <c r="B158" s="25">
        <v>10</v>
      </c>
      <c r="C158" s="25">
        <v>0</v>
      </c>
      <c r="D158" s="22" t="s">
        <v>4484</v>
      </c>
      <c r="E158" s="22">
        <v>10</v>
      </c>
      <c r="F158" s="22">
        <v>0</v>
      </c>
      <c r="G158">
        <v>40</v>
      </c>
      <c r="H158">
        <v>0</v>
      </c>
    </row>
    <row r="159" spans="1:8">
      <c r="A159" s="24" t="s">
        <v>6785</v>
      </c>
      <c r="B159" s="25">
        <v>20</v>
      </c>
      <c r="C159" s="25">
        <v>0</v>
      </c>
      <c r="D159" s="22" t="s">
        <v>6785</v>
      </c>
      <c r="E159" s="22">
        <v>20</v>
      </c>
      <c r="F159" s="22">
        <v>0</v>
      </c>
      <c r="G159">
        <v>10</v>
      </c>
      <c r="H159">
        <v>0</v>
      </c>
    </row>
    <row r="160" spans="1:8">
      <c r="A160" s="24" t="s">
        <v>5788</v>
      </c>
      <c r="B160" s="25">
        <v>10</v>
      </c>
      <c r="C160" s="25">
        <v>0</v>
      </c>
      <c r="D160" s="22" t="s">
        <v>5788</v>
      </c>
      <c r="E160" s="22">
        <v>10</v>
      </c>
      <c r="F160" s="22">
        <v>0</v>
      </c>
      <c r="G160">
        <v>10</v>
      </c>
      <c r="H160">
        <v>0</v>
      </c>
    </row>
    <row r="161" spans="1:8">
      <c r="A161" s="24" t="s">
        <v>4485</v>
      </c>
      <c r="B161" s="25">
        <v>50</v>
      </c>
      <c r="C161" s="25">
        <v>0</v>
      </c>
      <c r="D161" s="22" t="s">
        <v>4485</v>
      </c>
      <c r="E161" s="22">
        <v>50</v>
      </c>
      <c r="F161" s="22">
        <v>0</v>
      </c>
      <c r="G161">
        <v>0</v>
      </c>
      <c r="H161">
        <v>1</v>
      </c>
    </row>
    <row r="162" spans="1:8">
      <c r="A162" s="24" t="s">
        <v>4486</v>
      </c>
      <c r="B162" s="25">
        <v>80</v>
      </c>
      <c r="C162" s="25">
        <v>0</v>
      </c>
      <c r="D162" s="22" t="s">
        <v>4486</v>
      </c>
      <c r="E162" s="22">
        <v>80</v>
      </c>
      <c r="F162" s="22">
        <v>0</v>
      </c>
      <c r="G162">
        <v>0</v>
      </c>
      <c r="H162">
        <v>1</v>
      </c>
    </row>
    <row r="163" spans="1:8">
      <c r="A163" s="24" t="s">
        <v>4487</v>
      </c>
      <c r="B163" s="25">
        <v>0</v>
      </c>
      <c r="C163" s="25">
        <v>0</v>
      </c>
      <c r="D163" s="22" t="s">
        <v>4487</v>
      </c>
      <c r="E163" s="22">
        <v>0</v>
      </c>
      <c r="F163" s="22">
        <v>0</v>
      </c>
      <c r="G163">
        <v>60</v>
      </c>
      <c r="H163">
        <v>0</v>
      </c>
    </row>
    <row r="164" spans="1:8">
      <c r="A164" s="24" t="s">
        <v>4488</v>
      </c>
      <c r="B164" s="25">
        <v>20</v>
      </c>
      <c r="C164" s="25">
        <v>1</v>
      </c>
      <c r="D164" s="22" t="s">
        <v>4488</v>
      </c>
      <c r="E164" s="22">
        <v>20</v>
      </c>
      <c r="F164" s="22">
        <v>1</v>
      </c>
      <c r="G164">
        <v>0</v>
      </c>
      <c r="H164">
        <v>0</v>
      </c>
    </row>
    <row r="165" spans="1:8">
      <c r="A165" s="24" t="s">
        <v>4489</v>
      </c>
      <c r="B165" s="25">
        <v>10</v>
      </c>
      <c r="C165" s="25">
        <v>0</v>
      </c>
      <c r="D165" s="22" t="s">
        <v>4489</v>
      </c>
      <c r="E165" s="22">
        <v>10</v>
      </c>
      <c r="F165" s="22">
        <v>0</v>
      </c>
      <c r="G165">
        <v>10</v>
      </c>
      <c r="H165">
        <v>0</v>
      </c>
    </row>
    <row r="166" spans="1:8">
      <c r="A166" s="24" t="s">
        <v>5315</v>
      </c>
      <c r="B166" s="25">
        <v>0</v>
      </c>
      <c r="C166" s="25">
        <v>1</v>
      </c>
      <c r="D166" s="22" t="s">
        <v>5315</v>
      </c>
      <c r="E166" s="22">
        <v>0</v>
      </c>
      <c r="F166" s="22">
        <v>1</v>
      </c>
      <c r="G166">
        <v>0</v>
      </c>
      <c r="H166">
        <v>1</v>
      </c>
    </row>
    <row r="167" spans="1:8">
      <c r="A167" s="24" t="s">
        <v>6839</v>
      </c>
      <c r="B167" s="25">
        <v>0</v>
      </c>
      <c r="C167" s="25">
        <v>0</v>
      </c>
      <c r="D167" s="22" t="s">
        <v>6839</v>
      </c>
      <c r="E167" s="22">
        <v>0</v>
      </c>
      <c r="F167" s="22">
        <v>0</v>
      </c>
      <c r="G167">
        <v>0</v>
      </c>
      <c r="H167">
        <v>1</v>
      </c>
    </row>
    <row r="168" spans="1:8">
      <c r="A168" s="24" t="s">
        <v>6828</v>
      </c>
      <c r="B168" s="25">
        <v>10</v>
      </c>
      <c r="C168" s="25">
        <v>0</v>
      </c>
      <c r="D168" s="22" t="s">
        <v>6828</v>
      </c>
      <c r="E168" s="22">
        <v>10</v>
      </c>
      <c r="F168" s="22">
        <v>0</v>
      </c>
      <c r="G168">
        <v>20</v>
      </c>
      <c r="H168">
        <v>0</v>
      </c>
    </row>
    <row r="169" spans="1:8">
      <c r="A169" s="24" t="s">
        <v>6837</v>
      </c>
      <c r="B169" s="25">
        <v>0</v>
      </c>
      <c r="C169" s="25">
        <v>0</v>
      </c>
      <c r="D169" s="22" t="s">
        <v>6837</v>
      </c>
      <c r="E169" s="22">
        <v>0</v>
      </c>
      <c r="F169" s="22">
        <v>0</v>
      </c>
      <c r="G169">
        <v>0</v>
      </c>
      <c r="H169">
        <v>1</v>
      </c>
    </row>
    <row r="170" spans="1:8">
      <c r="A170" s="24" t="s">
        <v>4490</v>
      </c>
      <c r="B170" s="25">
        <v>0</v>
      </c>
      <c r="C170" s="25">
        <v>0</v>
      </c>
      <c r="D170" s="22" t="s">
        <v>4490</v>
      </c>
      <c r="E170" s="22">
        <v>0</v>
      </c>
      <c r="F170" s="22">
        <v>0</v>
      </c>
      <c r="G170">
        <v>0</v>
      </c>
      <c r="H170">
        <v>1</v>
      </c>
    </row>
    <row r="171" spans="1:8">
      <c r="A171" s="24" t="s">
        <v>6827</v>
      </c>
      <c r="B171" s="25">
        <v>10</v>
      </c>
      <c r="C171" s="25">
        <v>0</v>
      </c>
      <c r="D171" s="22" t="s">
        <v>6827</v>
      </c>
      <c r="E171" s="22">
        <v>10</v>
      </c>
      <c r="F171" s="22">
        <v>0</v>
      </c>
      <c r="G171">
        <v>0</v>
      </c>
      <c r="H171">
        <v>1</v>
      </c>
    </row>
    <row r="172" spans="1:8">
      <c r="A172" s="24" t="s">
        <v>4491</v>
      </c>
      <c r="B172" s="25">
        <v>10</v>
      </c>
      <c r="C172" s="25">
        <v>0</v>
      </c>
      <c r="D172" s="22" t="s">
        <v>4491</v>
      </c>
      <c r="E172" s="22">
        <v>10</v>
      </c>
      <c r="F172" s="22">
        <v>0</v>
      </c>
      <c r="G172">
        <v>10</v>
      </c>
      <c r="H172">
        <v>0</v>
      </c>
    </row>
    <row r="173" spans="1:8">
      <c r="A173" s="24" t="s">
        <v>4492</v>
      </c>
      <c r="B173" s="25">
        <v>40</v>
      </c>
      <c r="C173" s="25">
        <v>0</v>
      </c>
      <c r="D173" s="22" t="s">
        <v>4492</v>
      </c>
      <c r="E173" s="22">
        <v>40</v>
      </c>
      <c r="F173" s="22">
        <v>0</v>
      </c>
      <c r="G173">
        <v>0</v>
      </c>
      <c r="H173">
        <v>1</v>
      </c>
    </row>
    <row r="174" spans="1:8">
      <c r="A174" s="24" t="s">
        <v>4493</v>
      </c>
      <c r="B174" s="25">
        <v>0</v>
      </c>
      <c r="C174" s="25">
        <v>0</v>
      </c>
      <c r="D174" s="22" t="s">
        <v>4493</v>
      </c>
      <c r="E174" s="22">
        <v>0</v>
      </c>
      <c r="F174" s="22">
        <v>0</v>
      </c>
      <c r="G174">
        <v>10</v>
      </c>
      <c r="H174">
        <v>0</v>
      </c>
    </row>
    <row r="175" spans="1:8">
      <c r="A175" s="24" t="s">
        <v>4494</v>
      </c>
      <c r="B175" s="25">
        <v>10</v>
      </c>
      <c r="C175" s="25">
        <v>0</v>
      </c>
      <c r="D175" s="22" t="s">
        <v>4494</v>
      </c>
      <c r="E175" s="22">
        <v>10</v>
      </c>
      <c r="F175" s="22">
        <v>0</v>
      </c>
      <c r="G175">
        <v>10</v>
      </c>
      <c r="H175">
        <v>0</v>
      </c>
    </row>
    <row r="176" spans="1:8">
      <c r="A176" s="24" t="s">
        <v>4495</v>
      </c>
      <c r="B176" s="25">
        <v>10</v>
      </c>
      <c r="C176" s="25">
        <v>0</v>
      </c>
      <c r="D176" s="22" t="s">
        <v>4495</v>
      </c>
      <c r="E176" s="22">
        <v>10</v>
      </c>
      <c r="F176" s="22">
        <v>0</v>
      </c>
      <c r="G176">
        <v>10</v>
      </c>
      <c r="H176">
        <v>0</v>
      </c>
    </row>
    <row r="177" spans="1:8">
      <c r="A177" s="24" t="s">
        <v>4496</v>
      </c>
      <c r="B177" s="25">
        <v>60</v>
      </c>
      <c r="C177" s="25">
        <v>1</v>
      </c>
      <c r="D177" s="22" t="s">
        <v>4496</v>
      </c>
      <c r="E177" s="22">
        <v>60</v>
      </c>
      <c r="F177" s="22">
        <v>1</v>
      </c>
      <c r="G177">
        <v>0</v>
      </c>
      <c r="H177">
        <v>2</v>
      </c>
    </row>
    <row r="178" spans="1:8">
      <c r="A178" s="24" t="s">
        <v>4497</v>
      </c>
      <c r="B178" s="25">
        <v>0</v>
      </c>
      <c r="C178" s="25">
        <v>0</v>
      </c>
      <c r="D178" s="22" t="s">
        <v>4497</v>
      </c>
      <c r="E178" s="22">
        <v>0</v>
      </c>
      <c r="F178" s="22">
        <v>0</v>
      </c>
      <c r="G178">
        <v>20</v>
      </c>
      <c r="H178">
        <v>0</v>
      </c>
    </row>
    <row r="179" spans="1:8">
      <c r="A179" s="24" t="s">
        <v>4498</v>
      </c>
      <c r="B179" s="25">
        <v>10</v>
      </c>
      <c r="C179" s="25">
        <v>0</v>
      </c>
      <c r="D179" s="22" t="s">
        <v>4498</v>
      </c>
      <c r="E179" s="22">
        <v>10</v>
      </c>
      <c r="F179" s="22">
        <v>0</v>
      </c>
      <c r="G179">
        <v>10</v>
      </c>
      <c r="H179">
        <v>0</v>
      </c>
    </row>
    <row r="180" spans="1:8">
      <c r="A180" s="24" t="s">
        <v>6821</v>
      </c>
      <c r="B180" s="25">
        <v>10</v>
      </c>
      <c r="C180" s="25">
        <v>0</v>
      </c>
      <c r="D180" s="22" t="s">
        <v>6821</v>
      </c>
      <c r="E180" s="22">
        <v>10</v>
      </c>
      <c r="F180" s="22">
        <v>0</v>
      </c>
      <c r="G180">
        <v>0</v>
      </c>
      <c r="H180">
        <v>0</v>
      </c>
    </row>
    <row r="181" spans="1:8">
      <c r="A181" s="24" t="s">
        <v>6838</v>
      </c>
      <c r="B181" s="25">
        <v>0</v>
      </c>
      <c r="C181" s="25">
        <v>0</v>
      </c>
      <c r="D181" s="22" t="s">
        <v>6838</v>
      </c>
      <c r="E181" s="22">
        <v>0</v>
      </c>
      <c r="F181" s="22">
        <v>0</v>
      </c>
      <c r="G181">
        <v>0</v>
      </c>
      <c r="H181">
        <v>0</v>
      </c>
    </row>
    <row r="182" spans="1:8">
      <c r="A182" s="24" t="s">
        <v>4499</v>
      </c>
      <c r="B182" s="25">
        <v>10</v>
      </c>
      <c r="C182" s="25">
        <v>0</v>
      </c>
      <c r="D182" s="22" t="s">
        <v>4499</v>
      </c>
      <c r="E182" s="22">
        <v>10</v>
      </c>
      <c r="F182" s="22">
        <v>0</v>
      </c>
      <c r="G182">
        <v>20</v>
      </c>
      <c r="H182">
        <v>1</v>
      </c>
    </row>
    <row r="183" spans="1:8">
      <c r="A183" s="24" t="s">
        <v>4500</v>
      </c>
      <c r="B183" s="25">
        <v>-10</v>
      </c>
      <c r="C183" s="25">
        <v>1</v>
      </c>
      <c r="D183" s="22" t="s">
        <v>4500</v>
      </c>
      <c r="E183" s="22">
        <v>-10</v>
      </c>
      <c r="F183" s="22">
        <v>1</v>
      </c>
      <c r="G183">
        <v>10</v>
      </c>
      <c r="H183">
        <v>0</v>
      </c>
    </row>
    <row r="184" spans="1:8">
      <c r="A184" s="24" t="s">
        <v>6835</v>
      </c>
      <c r="B184" s="25">
        <v>0</v>
      </c>
      <c r="C184" s="25">
        <v>0</v>
      </c>
      <c r="D184" s="22" t="s">
        <v>6835</v>
      </c>
      <c r="E184" s="22">
        <v>0</v>
      </c>
      <c r="F184" s="22">
        <v>0</v>
      </c>
      <c r="G184">
        <v>0</v>
      </c>
      <c r="H184">
        <v>1</v>
      </c>
    </row>
    <row r="185" spans="1:8">
      <c r="A185" s="24" t="s">
        <v>4501</v>
      </c>
      <c r="B185" s="25">
        <v>10</v>
      </c>
      <c r="C185" s="25">
        <v>2</v>
      </c>
      <c r="D185" s="22" t="s">
        <v>4501</v>
      </c>
      <c r="E185" s="22">
        <v>10</v>
      </c>
      <c r="F185" s="22">
        <v>2</v>
      </c>
      <c r="G185">
        <v>100</v>
      </c>
      <c r="H185">
        <v>0</v>
      </c>
    </row>
    <row r="186" spans="1:8">
      <c r="A186" s="24" t="s">
        <v>4502</v>
      </c>
      <c r="B186" s="25">
        <v>30</v>
      </c>
      <c r="C186" s="25">
        <v>0</v>
      </c>
      <c r="D186" s="22" t="s">
        <v>4502</v>
      </c>
      <c r="E186" s="22">
        <v>30</v>
      </c>
      <c r="F186" s="22">
        <v>0</v>
      </c>
      <c r="G186">
        <v>10</v>
      </c>
      <c r="H186">
        <v>2</v>
      </c>
    </row>
    <row r="187" spans="1:8">
      <c r="A187" s="24" t="s">
        <v>4503</v>
      </c>
      <c r="B187" s="25">
        <v>10</v>
      </c>
      <c r="C187" s="25">
        <v>0</v>
      </c>
      <c r="D187" s="22" t="s">
        <v>4503</v>
      </c>
      <c r="E187" s="22">
        <v>10</v>
      </c>
      <c r="F187" s="22">
        <v>0</v>
      </c>
      <c r="G187">
        <v>40</v>
      </c>
      <c r="H187">
        <v>0</v>
      </c>
    </row>
    <row r="188" spans="1:8">
      <c r="A188" s="24" t="s">
        <v>4504</v>
      </c>
      <c r="B188" s="25">
        <v>10</v>
      </c>
      <c r="C188" s="25">
        <v>0</v>
      </c>
      <c r="D188" s="22" t="s">
        <v>4504</v>
      </c>
      <c r="E188" s="22">
        <v>10</v>
      </c>
      <c r="F188" s="22">
        <v>0</v>
      </c>
      <c r="G188">
        <v>0</v>
      </c>
      <c r="H188">
        <v>0</v>
      </c>
    </row>
    <row r="189" spans="1:8">
      <c r="A189" s="24" t="s">
        <v>4505</v>
      </c>
      <c r="B189" s="25">
        <v>0</v>
      </c>
      <c r="C189" s="25">
        <v>2</v>
      </c>
      <c r="D189" s="22" t="s">
        <v>4505</v>
      </c>
      <c r="E189" s="22">
        <v>0</v>
      </c>
      <c r="F189" s="22">
        <v>2</v>
      </c>
      <c r="G189">
        <v>0</v>
      </c>
      <c r="H189">
        <v>0</v>
      </c>
    </row>
    <row r="190" spans="1:8">
      <c r="A190" s="24" t="s">
        <v>4506</v>
      </c>
      <c r="B190" s="25">
        <v>10</v>
      </c>
      <c r="C190" s="25">
        <v>0</v>
      </c>
      <c r="D190" s="22" t="s">
        <v>4506</v>
      </c>
      <c r="E190" s="22">
        <v>10</v>
      </c>
      <c r="F190" s="22">
        <v>0</v>
      </c>
      <c r="G190">
        <v>0</v>
      </c>
      <c r="H190">
        <v>0</v>
      </c>
    </row>
    <row r="191" spans="1:8">
      <c r="A191" s="24" t="s">
        <v>4507</v>
      </c>
      <c r="B191" s="25">
        <v>0</v>
      </c>
      <c r="C191" s="25">
        <v>2</v>
      </c>
      <c r="D191" s="22" t="s">
        <v>4507</v>
      </c>
      <c r="E191" s="22">
        <v>0</v>
      </c>
      <c r="F191" s="22">
        <v>2</v>
      </c>
      <c r="G191">
        <v>10</v>
      </c>
      <c r="H191">
        <v>0</v>
      </c>
    </row>
    <row r="192" spans="1:8">
      <c r="A192" s="24" t="s">
        <v>4508</v>
      </c>
      <c r="B192" s="25">
        <v>10</v>
      </c>
      <c r="C192" s="25">
        <v>0</v>
      </c>
      <c r="D192" s="22" t="s">
        <v>4508</v>
      </c>
      <c r="E192" s="22">
        <v>10</v>
      </c>
      <c r="F192" s="22">
        <v>0</v>
      </c>
      <c r="G192">
        <v>0</v>
      </c>
      <c r="H192">
        <v>0</v>
      </c>
    </row>
    <row r="193" spans="1:8">
      <c r="A193" s="24" t="s">
        <v>4509</v>
      </c>
      <c r="B193" s="25">
        <v>0</v>
      </c>
      <c r="C193" s="25">
        <v>1</v>
      </c>
      <c r="D193" s="22" t="s">
        <v>4509</v>
      </c>
      <c r="E193" s="22">
        <v>0</v>
      </c>
      <c r="F193" s="22">
        <v>1</v>
      </c>
      <c r="G193">
        <v>20</v>
      </c>
      <c r="H193">
        <v>0</v>
      </c>
    </row>
    <row r="194" spans="1:8">
      <c r="A194" s="24" t="s">
        <v>5798</v>
      </c>
      <c r="B194" s="25">
        <v>20</v>
      </c>
      <c r="C194" s="25">
        <v>0</v>
      </c>
      <c r="D194" s="22" t="s">
        <v>5798</v>
      </c>
      <c r="E194" s="22">
        <v>20</v>
      </c>
      <c r="F194" s="22">
        <v>0</v>
      </c>
      <c r="G194">
        <v>10</v>
      </c>
      <c r="H194">
        <v>0</v>
      </c>
    </row>
    <row r="195" spans="1:8">
      <c r="A195" s="24" t="s">
        <v>4510</v>
      </c>
      <c r="B195" s="25">
        <v>0</v>
      </c>
      <c r="C195" s="25">
        <v>1</v>
      </c>
      <c r="D195" s="22" t="s">
        <v>4510</v>
      </c>
      <c r="E195" s="22">
        <v>0</v>
      </c>
      <c r="F195" s="22">
        <v>1</v>
      </c>
      <c r="G195">
        <v>10</v>
      </c>
      <c r="H195">
        <v>0</v>
      </c>
    </row>
    <row r="196" spans="1:8">
      <c r="A196" s="24" t="s">
        <v>4511</v>
      </c>
      <c r="B196" s="25">
        <v>80</v>
      </c>
      <c r="C196" s="25">
        <v>2</v>
      </c>
      <c r="D196" s="22" t="s">
        <v>4511</v>
      </c>
      <c r="E196" s="22">
        <v>80</v>
      </c>
      <c r="F196" s="22">
        <v>2</v>
      </c>
      <c r="G196">
        <v>10</v>
      </c>
      <c r="H196">
        <v>0</v>
      </c>
    </row>
    <row r="197" spans="1:8">
      <c r="A197" s="24" t="s">
        <v>4512</v>
      </c>
      <c r="B197" s="25">
        <v>0</v>
      </c>
      <c r="C197" s="25">
        <v>1</v>
      </c>
      <c r="D197" s="22" t="s">
        <v>4512</v>
      </c>
      <c r="E197" s="22">
        <v>0</v>
      </c>
      <c r="F197" s="22">
        <v>1</v>
      </c>
      <c r="G197">
        <v>0</v>
      </c>
      <c r="H197">
        <v>1</v>
      </c>
    </row>
    <row r="198" spans="1:8">
      <c r="A198" s="24" t="s">
        <v>4513</v>
      </c>
      <c r="B198" s="25">
        <v>10</v>
      </c>
      <c r="C198" s="25">
        <v>0</v>
      </c>
      <c r="D198" s="22" t="s">
        <v>4513</v>
      </c>
      <c r="E198" s="22">
        <v>10</v>
      </c>
      <c r="F198" s="22">
        <v>0</v>
      </c>
      <c r="G198">
        <v>10</v>
      </c>
      <c r="H198">
        <v>0</v>
      </c>
    </row>
    <row r="199" spans="1:8">
      <c r="A199" s="24" t="s">
        <v>4514</v>
      </c>
      <c r="B199" s="25">
        <v>30</v>
      </c>
      <c r="C199" s="25">
        <v>0</v>
      </c>
      <c r="D199" s="22" t="s">
        <v>4514</v>
      </c>
      <c r="E199" s="22">
        <v>30</v>
      </c>
      <c r="F199" s="22">
        <v>0</v>
      </c>
      <c r="G199">
        <v>10</v>
      </c>
      <c r="H199">
        <v>0</v>
      </c>
    </row>
    <row r="200" spans="1:8">
      <c r="A200" s="24" t="s">
        <v>4515</v>
      </c>
      <c r="B200" s="25">
        <v>20</v>
      </c>
      <c r="C200" s="25">
        <v>0</v>
      </c>
      <c r="D200" s="22" t="s">
        <v>4515</v>
      </c>
      <c r="E200" s="22">
        <v>20</v>
      </c>
      <c r="F200" s="22">
        <v>0</v>
      </c>
      <c r="G200">
        <v>10</v>
      </c>
      <c r="H200">
        <v>0</v>
      </c>
    </row>
    <row r="201" spans="1:8">
      <c r="A201" s="24" t="s">
        <v>4516</v>
      </c>
      <c r="B201" s="25">
        <v>10</v>
      </c>
      <c r="C201" s="25">
        <v>0</v>
      </c>
      <c r="D201" s="22" t="s">
        <v>4516</v>
      </c>
      <c r="E201" s="22">
        <v>10</v>
      </c>
      <c r="F201" s="22">
        <v>0</v>
      </c>
      <c r="G201">
        <v>10</v>
      </c>
      <c r="H201">
        <v>0</v>
      </c>
    </row>
    <row r="202" spans="1:8">
      <c r="A202" s="24" t="s">
        <v>4517</v>
      </c>
      <c r="B202" s="25">
        <v>40</v>
      </c>
      <c r="C202" s="25">
        <v>1</v>
      </c>
      <c r="D202" s="22" t="s">
        <v>4517</v>
      </c>
      <c r="E202" s="22">
        <v>40</v>
      </c>
      <c r="F202" s="22">
        <v>1</v>
      </c>
      <c r="G202">
        <v>10</v>
      </c>
      <c r="H202">
        <v>0</v>
      </c>
    </row>
    <row r="203" spans="1:8">
      <c r="A203" s="24" t="s">
        <v>4518</v>
      </c>
      <c r="B203" s="25">
        <v>10</v>
      </c>
      <c r="C203" s="25">
        <v>0</v>
      </c>
      <c r="D203" s="22" t="s">
        <v>4518</v>
      </c>
      <c r="E203" s="22">
        <v>10</v>
      </c>
      <c r="F203" s="22">
        <v>0</v>
      </c>
      <c r="G203">
        <v>10</v>
      </c>
      <c r="H203">
        <v>1</v>
      </c>
    </row>
    <row r="204" spans="1:8">
      <c r="A204" s="24" t="s">
        <v>4519</v>
      </c>
      <c r="B204" s="25">
        <v>30</v>
      </c>
      <c r="C204" s="25">
        <v>0</v>
      </c>
      <c r="D204" s="22" t="s">
        <v>4519</v>
      </c>
      <c r="E204" s="22">
        <v>30</v>
      </c>
      <c r="F204" s="22">
        <v>0</v>
      </c>
      <c r="G204">
        <v>10</v>
      </c>
      <c r="H204">
        <v>0</v>
      </c>
    </row>
    <row r="205" spans="1:8">
      <c r="A205" s="24" t="s">
        <v>4520</v>
      </c>
      <c r="B205" s="25">
        <v>20</v>
      </c>
      <c r="C205" s="25">
        <v>2</v>
      </c>
      <c r="D205" s="22" t="s">
        <v>4520</v>
      </c>
      <c r="E205" s="22">
        <v>20</v>
      </c>
      <c r="F205" s="22">
        <v>2</v>
      </c>
      <c r="G205">
        <v>10</v>
      </c>
      <c r="H205">
        <v>0</v>
      </c>
    </row>
    <row r="206" spans="1:8">
      <c r="A206" s="24" t="s">
        <v>4521</v>
      </c>
      <c r="B206" s="25">
        <v>20</v>
      </c>
      <c r="C206" s="25">
        <v>1</v>
      </c>
      <c r="D206" s="22" t="s">
        <v>4521</v>
      </c>
      <c r="E206" s="22">
        <v>20</v>
      </c>
      <c r="F206" s="22">
        <v>1</v>
      </c>
      <c r="G206">
        <v>0</v>
      </c>
      <c r="H206">
        <v>1</v>
      </c>
    </row>
    <row r="207" spans="1:8">
      <c r="A207" s="24" t="s">
        <v>4522</v>
      </c>
      <c r="B207" s="25">
        <v>10</v>
      </c>
      <c r="C207" s="25">
        <v>0</v>
      </c>
      <c r="D207" s="22" t="s">
        <v>4522</v>
      </c>
      <c r="E207" s="22">
        <v>10</v>
      </c>
      <c r="F207" s="22">
        <v>0</v>
      </c>
      <c r="G207">
        <v>0</v>
      </c>
      <c r="H207">
        <v>1</v>
      </c>
    </row>
    <row r="208" spans="1:8">
      <c r="A208" s="24" t="s">
        <v>4523</v>
      </c>
      <c r="B208" s="25">
        <v>0</v>
      </c>
      <c r="C208" s="25">
        <v>2</v>
      </c>
      <c r="D208" s="22" t="s">
        <v>4523</v>
      </c>
      <c r="E208" s="22">
        <v>0</v>
      </c>
      <c r="F208" s="22">
        <v>2</v>
      </c>
      <c r="G208">
        <v>20</v>
      </c>
      <c r="H208">
        <v>0</v>
      </c>
    </row>
    <row r="209" spans="1:8">
      <c r="A209" s="24" t="s">
        <v>4524</v>
      </c>
      <c r="B209" s="25">
        <v>70</v>
      </c>
      <c r="C209" s="25">
        <v>0</v>
      </c>
      <c r="D209" s="22" t="s">
        <v>4524</v>
      </c>
      <c r="E209" s="22">
        <v>70</v>
      </c>
      <c r="F209" s="22">
        <v>0</v>
      </c>
      <c r="G209">
        <v>10</v>
      </c>
      <c r="H209">
        <v>0</v>
      </c>
    </row>
    <row r="210" spans="1:8">
      <c r="A210" s="24" t="s">
        <v>4525</v>
      </c>
      <c r="B210" s="25">
        <v>0</v>
      </c>
      <c r="C210" s="25">
        <v>1</v>
      </c>
      <c r="D210" s="22" t="s">
        <v>4525</v>
      </c>
      <c r="E210" s="22">
        <v>0</v>
      </c>
      <c r="F210" s="22">
        <v>1</v>
      </c>
      <c r="G210">
        <v>20</v>
      </c>
      <c r="H210">
        <v>0</v>
      </c>
    </row>
    <row r="211" spans="1:8">
      <c r="A211" s="24" t="s">
        <v>4526</v>
      </c>
      <c r="B211" s="25">
        <v>10</v>
      </c>
      <c r="C211" s="25">
        <v>1</v>
      </c>
      <c r="D211" s="22" t="s">
        <v>4526</v>
      </c>
      <c r="E211" s="22">
        <v>10</v>
      </c>
      <c r="F211" s="22">
        <v>1</v>
      </c>
      <c r="G211">
        <v>20</v>
      </c>
      <c r="H211">
        <v>0</v>
      </c>
    </row>
    <row r="212" spans="1:8">
      <c r="A212" s="24" t="s">
        <v>4527</v>
      </c>
      <c r="B212" s="25">
        <v>10</v>
      </c>
      <c r="C212" s="25">
        <v>0</v>
      </c>
      <c r="D212" s="22" t="s">
        <v>4527</v>
      </c>
      <c r="E212" s="22">
        <v>10</v>
      </c>
      <c r="F212" s="22">
        <v>0</v>
      </c>
      <c r="G212">
        <v>30</v>
      </c>
      <c r="H212">
        <v>2</v>
      </c>
    </row>
    <row r="213" spans="1:8">
      <c r="A213" s="24" t="s">
        <v>4528</v>
      </c>
      <c r="B213" s="25">
        <v>0</v>
      </c>
      <c r="C213" s="25">
        <v>0</v>
      </c>
      <c r="D213" s="22" t="s">
        <v>4528</v>
      </c>
      <c r="E213" s="22">
        <v>0</v>
      </c>
      <c r="F213" s="22">
        <v>0</v>
      </c>
      <c r="G213">
        <v>0</v>
      </c>
      <c r="H213">
        <v>0</v>
      </c>
    </row>
    <row r="214" spans="1:8">
      <c r="A214" s="24" t="s">
        <v>4529</v>
      </c>
      <c r="B214" s="25">
        <v>40</v>
      </c>
      <c r="C214" s="25">
        <v>0</v>
      </c>
      <c r="D214" s="22" t="s">
        <v>4529</v>
      </c>
      <c r="E214" s="22">
        <v>40</v>
      </c>
      <c r="F214" s="22">
        <v>0</v>
      </c>
      <c r="G214">
        <v>0</v>
      </c>
      <c r="H214">
        <v>1</v>
      </c>
    </row>
    <row r="215" spans="1:8">
      <c r="A215" s="24" t="s">
        <v>4530</v>
      </c>
      <c r="B215" s="25">
        <v>10</v>
      </c>
      <c r="C215" s="25">
        <v>0</v>
      </c>
      <c r="D215" s="22" t="s">
        <v>4530</v>
      </c>
      <c r="E215" s="22">
        <v>10</v>
      </c>
      <c r="F215" s="22">
        <v>0</v>
      </c>
      <c r="G215">
        <v>20</v>
      </c>
      <c r="H215">
        <v>0</v>
      </c>
    </row>
    <row r="216" spans="1:8">
      <c r="A216" s="24" t="s">
        <v>6825</v>
      </c>
      <c r="B216" s="25">
        <v>10</v>
      </c>
      <c r="C216" s="25">
        <v>0</v>
      </c>
      <c r="D216" s="22" t="s">
        <v>6825</v>
      </c>
      <c r="E216" s="22">
        <v>10</v>
      </c>
      <c r="F216" s="22">
        <v>0</v>
      </c>
      <c r="G216">
        <v>0</v>
      </c>
      <c r="H216">
        <v>1</v>
      </c>
    </row>
    <row r="217" spans="1:8">
      <c r="A217" s="24" t="s">
        <v>4531</v>
      </c>
      <c r="B217" s="25">
        <v>10</v>
      </c>
      <c r="C217" s="25">
        <v>0</v>
      </c>
      <c r="D217" s="22" t="s">
        <v>4531</v>
      </c>
      <c r="E217" s="22">
        <v>10</v>
      </c>
      <c r="F217" s="22">
        <v>0</v>
      </c>
      <c r="G217">
        <v>0</v>
      </c>
      <c r="H217">
        <v>1</v>
      </c>
    </row>
    <row r="218" spans="1:8">
      <c r="A218" s="24" t="s">
        <v>4532</v>
      </c>
      <c r="B218" s="25">
        <v>10</v>
      </c>
      <c r="C218" s="25">
        <v>1</v>
      </c>
      <c r="D218" s="22" t="s">
        <v>4532</v>
      </c>
      <c r="E218" s="22">
        <v>10</v>
      </c>
      <c r="F218" s="22">
        <v>1</v>
      </c>
      <c r="G218">
        <v>10</v>
      </c>
      <c r="H218">
        <v>0</v>
      </c>
    </row>
    <row r="219" spans="1:8">
      <c r="A219" s="24" t="s">
        <v>4533</v>
      </c>
      <c r="B219" s="25">
        <v>0</v>
      </c>
      <c r="C219" s="25">
        <v>1</v>
      </c>
      <c r="D219" s="22" t="s">
        <v>4533</v>
      </c>
      <c r="E219" s="22">
        <v>0</v>
      </c>
      <c r="F219" s="22">
        <v>1</v>
      </c>
      <c r="G219">
        <v>10</v>
      </c>
      <c r="H219">
        <v>0</v>
      </c>
    </row>
    <row r="220" spans="1:8">
      <c r="A220" s="24" t="s">
        <v>4534</v>
      </c>
      <c r="B220" s="25">
        <v>0</v>
      </c>
      <c r="C220" s="25">
        <v>1</v>
      </c>
      <c r="D220" s="22" t="s">
        <v>4534</v>
      </c>
      <c r="E220" s="22">
        <v>0</v>
      </c>
      <c r="F220" s="22">
        <v>1</v>
      </c>
      <c r="G220">
        <v>20</v>
      </c>
      <c r="H220">
        <v>0</v>
      </c>
    </row>
    <row r="221" spans="1:8">
      <c r="A221" s="24" t="s">
        <v>4535</v>
      </c>
      <c r="B221" s="25">
        <v>10</v>
      </c>
      <c r="C221" s="25">
        <v>0</v>
      </c>
      <c r="D221" s="22" t="s">
        <v>4535</v>
      </c>
      <c r="E221" s="22">
        <v>10</v>
      </c>
      <c r="F221" s="22">
        <v>0</v>
      </c>
      <c r="G221">
        <v>0</v>
      </c>
      <c r="H221">
        <v>1</v>
      </c>
    </row>
    <row r="222" spans="1:8">
      <c r="A222" s="24" t="s">
        <v>4536</v>
      </c>
      <c r="B222" s="25">
        <v>0</v>
      </c>
      <c r="C222" s="25">
        <v>0</v>
      </c>
      <c r="D222" s="22" t="s">
        <v>4536</v>
      </c>
      <c r="E222" s="22">
        <v>0</v>
      </c>
      <c r="F222" s="22">
        <v>0</v>
      </c>
      <c r="G222">
        <v>10</v>
      </c>
      <c r="H222">
        <v>0</v>
      </c>
    </row>
    <row r="223" spans="1:8">
      <c r="A223" s="24" t="s">
        <v>4537</v>
      </c>
      <c r="B223" s="25">
        <v>10</v>
      </c>
      <c r="C223" s="25">
        <v>0</v>
      </c>
      <c r="D223" s="22" t="s">
        <v>4537</v>
      </c>
      <c r="E223" s="22">
        <v>10</v>
      </c>
      <c r="F223" s="22">
        <v>0</v>
      </c>
      <c r="G223">
        <v>0</v>
      </c>
      <c r="H223">
        <v>0</v>
      </c>
    </row>
    <row r="224" spans="1:8">
      <c r="A224" s="24" t="s">
        <v>4538</v>
      </c>
      <c r="B224" s="25">
        <v>0</v>
      </c>
      <c r="C224" s="25">
        <v>0</v>
      </c>
      <c r="D224" s="22" t="s">
        <v>4538</v>
      </c>
      <c r="E224" s="22">
        <v>0</v>
      </c>
      <c r="F224" s="22">
        <v>0</v>
      </c>
      <c r="G224">
        <v>10</v>
      </c>
      <c r="H224">
        <v>2</v>
      </c>
    </row>
    <row r="225" spans="1:8">
      <c r="A225" s="24" t="s">
        <v>4539</v>
      </c>
      <c r="B225" s="25">
        <v>10</v>
      </c>
      <c r="C225" s="25">
        <v>0</v>
      </c>
      <c r="D225" s="22" t="s">
        <v>4539</v>
      </c>
      <c r="E225" s="22">
        <v>10</v>
      </c>
      <c r="F225" s="22">
        <v>0</v>
      </c>
      <c r="G225">
        <v>0</v>
      </c>
      <c r="H225">
        <v>0</v>
      </c>
    </row>
    <row r="226" spans="1:8">
      <c r="A226" s="24" t="s">
        <v>4540</v>
      </c>
      <c r="B226" s="25">
        <v>20</v>
      </c>
      <c r="C226" s="25">
        <v>0</v>
      </c>
      <c r="D226" s="22" t="s">
        <v>4540</v>
      </c>
      <c r="E226" s="22">
        <v>20</v>
      </c>
      <c r="F226" s="22">
        <v>0</v>
      </c>
      <c r="G226">
        <v>10</v>
      </c>
      <c r="H226">
        <v>1</v>
      </c>
    </row>
    <row r="227" spans="1:8">
      <c r="A227" s="24" t="s">
        <v>6808</v>
      </c>
      <c r="B227" s="25">
        <v>10</v>
      </c>
      <c r="C227" s="25">
        <v>0</v>
      </c>
      <c r="D227" s="22" t="s">
        <v>6808</v>
      </c>
      <c r="E227" s="22">
        <v>10</v>
      </c>
      <c r="F227" s="22">
        <v>0</v>
      </c>
      <c r="G227">
        <v>10</v>
      </c>
      <c r="H227">
        <v>0</v>
      </c>
    </row>
    <row r="228" spans="1:8">
      <c r="A228" s="24" t="s">
        <v>4541</v>
      </c>
      <c r="B228" s="25">
        <v>10</v>
      </c>
      <c r="C228" s="25">
        <v>0</v>
      </c>
      <c r="D228" s="22" t="s">
        <v>4541</v>
      </c>
      <c r="E228" s="22">
        <v>10</v>
      </c>
      <c r="F228" s="22">
        <v>0</v>
      </c>
      <c r="G228">
        <v>0</v>
      </c>
      <c r="H228">
        <v>1</v>
      </c>
    </row>
    <row r="229" spans="1:8">
      <c r="A229" s="24" t="s">
        <v>4542</v>
      </c>
      <c r="B229" s="25">
        <v>20</v>
      </c>
      <c r="C229" s="25">
        <v>0</v>
      </c>
      <c r="D229" s="22" t="s">
        <v>4542</v>
      </c>
      <c r="E229" s="22">
        <v>20</v>
      </c>
      <c r="F229" s="22">
        <v>0</v>
      </c>
      <c r="G229">
        <v>-20</v>
      </c>
      <c r="H229">
        <v>0</v>
      </c>
    </row>
    <row r="230" spans="1:8">
      <c r="A230" s="24" t="s">
        <v>4543</v>
      </c>
      <c r="B230" s="25">
        <v>10</v>
      </c>
      <c r="C230" s="25">
        <v>0</v>
      </c>
      <c r="D230" s="22" t="s">
        <v>4543</v>
      </c>
      <c r="E230" s="22">
        <v>10</v>
      </c>
      <c r="F230" s="22">
        <v>0</v>
      </c>
      <c r="G230">
        <v>10</v>
      </c>
      <c r="H230">
        <v>0</v>
      </c>
    </row>
    <row r="231" spans="1:8">
      <c r="A231" s="24" t="s">
        <v>4544</v>
      </c>
      <c r="B231" s="25">
        <v>0</v>
      </c>
      <c r="C231" s="25">
        <v>0</v>
      </c>
      <c r="D231" s="22" t="s">
        <v>4544</v>
      </c>
      <c r="E231" s="22">
        <v>0</v>
      </c>
      <c r="F231" s="22">
        <v>0</v>
      </c>
      <c r="G231">
        <v>0</v>
      </c>
      <c r="H231">
        <v>1</v>
      </c>
    </row>
    <row r="232" spans="1:8">
      <c r="A232" s="24" t="s">
        <v>4545</v>
      </c>
      <c r="B232" s="25">
        <v>10</v>
      </c>
      <c r="C232" s="25">
        <v>0</v>
      </c>
      <c r="D232" s="22" t="s">
        <v>4545</v>
      </c>
      <c r="E232" s="22">
        <v>10</v>
      </c>
      <c r="F232" s="22">
        <v>0</v>
      </c>
      <c r="G232">
        <v>0</v>
      </c>
      <c r="H232">
        <v>1</v>
      </c>
    </row>
    <row r="233" spans="1:8">
      <c r="A233" s="24" t="s">
        <v>4546</v>
      </c>
      <c r="B233" s="25">
        <v>0</v>
      </c>
      <c r="C233" s="25">
        <v>0</v>
      </c>
      <c r="D233" s="22" t="s">
        <v>4546</v>
      </c>
      <c r="E233" s="22">
        <v>0</v>
      </c>
      <c r="F233" s="22">
        <v>0</v>
      </c>
      <c r="G233">
        <v>0</v>
      </c>
      <c r="H233">
        <v>0</v>
      </c>
    </row>
    <row r="234" spans="1:8">
      <c r="A234" s="24" t="s">
        <v>4547</v>
      </c>
      <c r="B234" s="25">
        <v>10</v>
      </c>
      <c r="C234" s="25">
        <v>0</v>
      </c>
      <c r="D234" s="22" t="s">
        <v>4547</v>
      </c>
      <c r="E234" s="22">
        <v>10</v>
      </c>
      <c r="F234" s="22">
        <v>0</v>
      </c>
      <c r="G234">
        <v>30</v>
      </c>
      <c r="H234">
        <v>0</v>
      </c>
    </row>
    <row r="235" spans="1:8">
      <c r="A235" s="24" t="s">
        <v>6823</v>
      </c>
      <c r="B235" s="25">
        <v>0</v>
      </c>
      <c r="C235" s="25">
        <v>1</v>
      </c>
      <c r="D235" s="22" t="s">
        <v>6823</v>
      </c>
      <c r="E235" s="22">
        <v>0</v>
      </c>
      <c r="F235" s="22">
        <v>1</v>
      </c>
      <c r="G235">
        <v>10</v>
      </c>
      <c r="H235">
        <v>0</v>
      </c>
    </row>
    <row r="236" spans="1:8">
      <c r="A236" s="24" t="s">
        <v>4548</v>
      </c>
      <c r="B236" s="25">
        <v>10</v>
      </c>
      <c r="C236" s="25">
        <v>0</v>
      </c>
      <c r="D236" s="22" t="s">
        <v>4548</v>
      </c>
      <c r="E236" s="22">
        <v>10</v>
      </c>
      <c r="F236" s="22">
        <v>0</v>
      </c>
      <c r="G236">
        <v>10</v>
      </c>
      <c r="H236">
        <v>0</v>
      </c>
    </row>
    <row r="237" spans="1:8">
      <c r="A237" s="24" t="s">
        <v>4549</v>
      </c>
      <c r="B237" s="25">
        <v>10</v>
      </c>
      <c r="C237" s="25">
        <v>0</v>
      </c>
      <c r="D237" s="22" t="s">
        <v>4549</v>
      </c>
      <c r="E237" s="22">
        <v>10</v>
      </c>
      <c r="F237" s="22">
        <v>0</v>
      </c>
      <c r="G237">
        <v>10</v>
      </c>
      <c r="H237">
        <v>0</v>
      </c>
    </row>
    <row r="238" spans="1:8">
      <c r="A238" s="24" t="s">
        <v>4550</v>
      </c>
      <c r="B238" s="25">
        <v>0</v>
      </c>
      <c r="C238" s="25">
        <v>0</v>
      </c>
      <c r="D238" s="22" t="s">
        <v>4550</v>
      </c>
      <c r="E238" s="22">
        <v>0</v>
      </c>
      <c r="F238" s="22">
        <v>0</v>
      </c>
      <c r="G238">
        <v>0</v>
      </c>
      <c r="H238">
        <v>0</v>
      </c>
    </row>
    <row r="239" spans="1:8">
      <c r="A239" s="24" t="s">
        <v>4551</v>
      </c>
      <c r="B239" s="25">
        <v>20</v>
      </c>
      <c r="C239" s="25">
        <v>2</v>
      </c>
      <c r="D239" s="22" t="s">
        <v>4551</v>
      </c>
      <c r="E239" s="22">
        <v>20</v>
      </c>
      <c r="F239" s="22">
        <v>2</v>
      </c>
      <c r="G239">
        <v>0</v>
      </c>
      <c r="H239">
        <v>2</v>
      </c>
    </row>
    <row r="240" spans="1:8">
      <c r="A240" s="24" t="s">
        <v>4552</v>
      </c>
      <c r="B240" s="25">
        <v>0</v>
      </c>
      <c r="C240" s="25">
        <v>1</v>
      </c>
      <c r="D240" s="22" t="s">
        <v>4552</v>
      </c>
      <c r="E240" s="22">
        <v>0</v>
      </c>
      <c r="F240" s="22">
        <v>1</v>
      </c>
      <c r="G240">
        <v>10</v>
      </c>
      <c r="H240">
        <v>0</v>
      </c>
    </row>
    <row r="241" spans="1:8">
      <c r="A241" s="24" t="s">
        <v>4553</v>
      </c>
      <c r="B241" s="25">
        <v>0</v>
      </c>
      <c r="C241" s="25">
        <v>0</v>
      </c>
      <c r="D241" s="22" t="s">
        <v>4553</v>
      </c>
      <c r="E241" s="22">
        <v>0</v>
      </c>
      <c r="F241" s="22">
        <v>0</v>
      </c>
      <c r="G241">
        <v>10</v>
      </c>
      <c r="H241">
        <v>0</v>
      </c>
    </row>
    <row r="242" spans="1:8">
      <c r="A242" s="24" t="s">
        <v>4554</v>
      </c>
      <c r="B242" s="25">
        <v>10</v>
      </c>
      <c r="C242" s="25">
        <v>0</v>
      </c>
      <c r="D242" s="22" t="s">
        <v>4554</v>
      </c>
      <c r="E242" s="22">
        <v>10</v>
      </c>
      <c r="F242" s="22">
        <v>0</v>
      </c>
      <c r="G242">
        <v>10</v>
      </c>
      <c r="H242">
        <v>0</v>
      </c>
    </row>
    <row r="243" spans="1:8">
      <c r="A243" s="24" t="s">
        <v>4555</v>
      </c>
      <c r="B243" s="25">
        <v>20</v>
      </c>
      <c r="C243" s="25">
        <v>1</v>
      </c>
      <c r="D243" s="22" t="s">
        <v>4555</v>
      </c>
      <c r="E243" s="22">
        <v>20</v>
      </c>
      <c r="F243" s="22">
        <v>1</v>
      </c>
      <c r="G243">
        <v>10</v>
      </c>
      <c r="H243">
        <v>0</v>
      </c>
    </row>
    <row r="244" spans="1:8">
      <c r="A244" s="24" t="s">
        <v>4556</v>
      </c>
      <c r="B244" s="25">
        <v>10</v>
      </c>
      <c r="C244" s="25">
        <v>0</v>
      </c>
      <c r="D244" s="22" t="s">
        <v>4556</v>
      </c>
      <c r="E244" s="22">
        <v>10</v>
      </c>
      <c r="F244" s="22">
        <v>0</v>
      </c>
      <c r="G244">
        <v>10</v>
      </c>
      <c r="H244">
        <v>0</v>
      </c>
    </row>
    <row r="245" spans="1:8">
      <c r="A245" s="24" t="s">
        <v>4557</v>
      </c>
      <c r="B245" s="25">
        <v>20</v>
      </c>
      <c r="C245" s="25">
        <v>0</v>
      </c>
      <c r="D245" s="22" t="s">
        <v>4557</v>
      </c>
      <c r="E245" s="22">
        <v>20</v>
      </c>
      <c r="F245" s="22">
        <v>0</v>
      </c>
      <c r="G245">
        <v>10</v>
      </c>
      <c r="H245">
        <v>0</v>
      </c>
    </row>
    <row r="246" spans="1:8">
      <c r="A246" s="24" t="s">
        <v>5778</v>
      </c>
      <c r="B246" s="25">
        <v>0</v>
      </c>
      <c r="C246" s="25">
        <v>1</v>
      </c>
      <c r="D246" s="22" t="s">
        <v>5778</v>
      </c>
      <c r="E246" s="22">
        <v>0</v>
      </c>
      <c r="F246" s="22">
        <v>1</v>
      </c>
      <c r="G246">
        <v>10</v>
      </c>
      <c r="H246">
        <v>0</v>
      </c>
    </row>
    <row r="247" spans="1:8">
      <c r="A247" s="24" t="s">
        <v>4558</v>
      </c>
      <c r="B247" s="25">
        <v>10</v>
      </c>
      <c r="C247" s="25">
        <v>0</v>
      </c>
      <c r="D247" s="22" t="s">
        <v>4558</v>
      </c>
      <c r="E247" s="22">
        <v>10</v>
      </c>
      <c r="F247" s="22">
        <v>0</v>
      </c>
      <c r="G247">
        <v>0</v>
      </c>
      <c r="H247">
        <v>0</v>
      </c>
    </row>
    <row r="248" spans="1:8">
      <c r="A248" s="24" t="s">
        <v>4559</v>
      </c>
      <c r="B248" s="25">
        <v>-10</v>
      </c>
      <c r="C248" s="25">
        <v>0</v>
      </c>
      <c r="D248" s="22" t="s">
        <v>4559</v>
      </c>
      <c r="E248" s="22">
        <v>-10</v>
      </c>
      <c r="F248" s="22">
        <v>0</v>
      </c>
      <c r="G248">
        <v>0</v>
      </c>
      <c r="H248">
        <v>0</v>
      </c>
    </row>
    <row r="249" spans="1:8">
      <c r="A249" s="24" t="s">
        <v>4560</v>
      </c>
      <c r="B249" s="25">
        <v>10</v>
      </c>
      <c r="C249" s="25">
        <v>0</v>
      </c>
      <c r="D249" s="22" t="s">
        <v>4560</v>
      </c>
      <c r="E249" s="22">
        <v>10</v>
      </c>
      <c r="F249" s="22">
        <v>0</v>
      </c>
      <c r="G249">
        <v>0</v>
      </c>
      <c r="H249">
        <v>1</v>
      </c>
    </row>
    <row r="250" spans="1:8">
      <c r="A250" s="24" t="s">
        <v>4561</v>
      </c>
      <c r="B250" s="25">
        <v>0</v>
      </c>
      <c r="C250" s="25">
        <v>0</v>
      </c>
      <c r="D250" s="22" t="s">
        <v>4561</v>
      </c>
      <c r="E250" s="22">
        <v>0</v>
      </c>
      <c r="F250" s="22">
        <v>0</v>
      </c>
      <c r="G250">
        <v>0</v>
      </c>
      <c r="H250">
        <v>1</v>
      </c>
    </row>
    <row r="251" spans="1:8">
      <c r="A251" s="24" t="s">
        <v>4562</v>
      </c>
      <c r="B251" s="25">
        <v>20</v>
      </c>
      <c r="C251" s="25">
        <v>0</v>
      </c>
      <c r="D251" s="22" t="s">
        <v>4562</v>
      </c>
      <c r="E251" s="22">
        <v>20</v>
      </c>
      <c r="F251" s="22">
        <v>0</v>
      </c>
      <c r="G251">
        <v>30</v>
      </c>
      <c r="H251">
        <v>0</v>
      </c>
    </row>
    <row r="252" spans="1:8">
      <c r="A252" s="24" t="s">
        <v>4563</v>
      </c>
      <c r="B252" s="25">
        <v>40</v>
      </c>
      <c r="C252" s="25">
        <v>0</v>
      </c>
      <c r="D252" s="22" t="s">
        <v>4563</v>
      </c>
      <c r="E252" s="22">
        <v>40</v>
      </c>
      <c r="F252" s="22">
        <v>0</v>
      </c>
      <c r="G252">
        <v>30</v>
      </c>
      <c r="H252">
        <v>0</v>
      </c>
    </row>
    <row r="253" spans="1:8">
      <c r="A253" s="24" t="s">
        <v>6809</v>
      </c>
      <c r="B253" s="25">
        <v>20</v>
      </c>
      <c r="C253" s="25">
        <v>0</v>
      </c>
      <c r="D253" s="22" t="s">
        <v>6809</v>
      </c>
      <c r="E253" s="22">
        <v>20</v>
      </c>
      <c r="F253" s="22">
        <v>0</v>
      </c>
      <c r="G253">
        <v>10</v>
      </c>
      <c r="H253">
        <v>0</v>
      </c>
    </row>
    <row r="254" spans="1:8">
      <c r="A254" s="24" t="s">
        <v>6834</v>
      </c>
      <c r="B254" s="25">
        <v>0</v>
      </c>
      <c r="C254" s="25">
        <v>0</v>
      </c>
      <c r="D254" s="22" t="s">
        <v>6834</v>
      </c>
      <c r="E254" s="22">
        <v>0</v>
      </c>
      <c r="F254" s="22">
        <v>0</v>
      </c>
      <c r="G254">
        <v>0</v>
      </c>
      <c r="H254">
        <v>1</v>
      </c>
    </row>
    <row r="255" spans="1:8">
      <c r="A255" s="24" t="s">
        <v>4564</v>
      </c>
      <c r="B255" s="25">
        <v>30</v>
      </c>
      <c r="C255" s="25">
        <v>0</v>
      </c>
      <c r="D255" s="22" t="s">
        <v>4564</v>
      </c>
      <c r="E255" s="22">
        <v>30</v>
      </c>
      <c r="F255" s="22">
        <v>0</v>
      </c>
      <c r="G255">
        <v>0</v>
      </c>
      <c r="H255">
        <v>1</v>
      </c>
    </row>
    <row r="256" spans="1:8">
      <c r="A256" s="24" t="s">
        <v>4565</v>
      </c>
      <c r="B256" s="25">
        <v>20</v>
      </c>
      <c r="C256" s="25">
        <v>0</v>
      </c>
      <c r="D256" s="22" t="s">
        <v>4565</v>
      </c>
      <c r="E256" s="22">
        <v>20</v>
      </c>
      <c r="F256" s="22">
        <v>0</v>
      </c>
      <c r="G256">
        <v>10</v>
      </c>
      <c r="H256">
        <v>0</v>
      </c>
    </row>
    <row r="257" spans="1:8">
      <c r="A257" s="24" t="s">
        <v>4566</v>
      </c>
      <c r="B257" s="25">
        <v>30</v>
      </c>
      <c r="C257" s="25">
        <v>1</v>
      </c>
      <c r="D257" s="22" t="s">
        <v>4566</v>
      </c>
      <c r="E257" s="22">
        <v>30</v>
      </c>
      <c r="F257" s="22">
        <v>1</v>
      </c>
      <c r="G257">
        <v>30</v>
      </c>
      <c r="H257">
        <v>0</v>
      </c>
    </row>
    <row r="258" spans="1:8">
      <c r="A258" s="24" t="s">
        <v>4567</v>
      </c>
      <c r="B258" s="25">
        <v>10</v>
      </c>
      <c r="C258" s="25">
        <v>0</v>
      </c>
      <c r="D258" s="22" t="s">
        <v>4567</v>
      </c>
      <c r="E258" s="22">
        <v>10</v>
      </c>
      <c r="F258" s="22">
        <v>0</v>
      </c>
      <c r="G258">
        <v>20</v>
      </c>
      <c r="H258">
        <v>0</v>
      </c>
    </row>
    <row r="259" spans="1:8">
      <c r="A259" s="24" t="s">
        <v>5810</v>
      </c>
      <c r="B259" s="25">
        <v>0</v>
      </c>
      <c r="C259" s="25">
        <v>0</v>
      </c>
      <c r="D259" s="22" t="s">
        <v>5810</v>
      </c>
      <c r="E259" s="22">
        <v>0</v>
      </c>
      <c r="F259" s="22">
        <v>0</v>
      </c>
      <c r="G259">
        <v>10</v>
      </c>
      <c r="H259">
        <v>0</v>
      </c>
    </row>
    <row r="260" spans="1:8">
      <c r="A260" s="24" t="s">
        <v>4568</v>
      </c>
      <c r="B260" s="25">
        <v>10</v>
      </c>
      <c r="C260" s="25">
        <v>0</v>
      </c>
      <c r="D260" s="22" t="s">
        <v>4568</v>
      </c>
      <c r="E260" s="22">
        <v>10</v>
      </c>
      <c r="F260" s="22">
        <v>0</v>
      </c>
      <c r="G260">
        <v>0</v>
      </c>
      <c r="H260">
        <v>0</v>
      </c>
    </row>
    <row r="261" spans="1:8">
      <c r="A261" s="24" t="s">
        <v>4569</v>
      </c>
      <c r="B261" s="25">
        <v>10</v>
      </c>
      <c r="C261" s="25">
        <v>0</v>
      </c>
      <c r="D261" s="22" t="s">
        <v>4569</v>
      </c>
      <c r="E261" s="22">
        <v>10</v>
      </c>
      <c r="F261" s="22">
        <v>0</v>
      </c>
      <c r="G261">
        <v>10</v>
      </c>
      <c r="H261">
        <v>0</v>
      </c>
    </row>
    <row r="262" spans="1:8">
      <c r="A262" s="24" t="s">
        <v>4570</v>
      </c>
      <c r="B262" s="25">
        <v>20</v>
      </c>
      <c r="C262" s="25">
        <v>1</v>
      </c>
      <c r="D262" s="22" t="s">
        <v>4570</v>
      </c>
      <c r="E262" s="22">
        <v>20</v>
      </c>
      <c r="F262" s="22">
        <v>1</v>
      </c>
      <c r="G262">
        <v>0</v>
      </c>
      <c r="H262">
        <v>0</v>
      </c>
    </row>
    <row r="263" spans="1:8">
      <c r="A263" s="24" t="s">
        <v>4571</v>
      </c>
      <c r="B263" s="25">
        <v>10</v>
      </c>
      <c r="C263" s="25">
        <v>1</v>
      </c>
      <c r="D263" s="22" t="s">
        <v>4571</v>
      </c>
      <c r="E263" s="22">
        <v>10</v>
      </c>
      <c r="F263" s="22">
        <v>1</v>
      </c>
      <c r="G263">
        <v>0</v>
      </c>
      <c r="H263">
        <v>0</v>
      </c>
    </row>
    <row r="264" spans="1:8">
      <c r="A264" s="24" t="s">
        <v>4572</v>
      </c>
      <c r="B264" s="25">
        <v>10</v>
      </c>
      <c r="C264" s="25">
        <v>0</v>
      </c>
      <c r="D264" s="22" t="s">
        <v>4572</v>
      </c>
      <c r="E264" s="22">
        <v>10</v>
      </c>
      <c r="F264" s="22">
        <v>0</v>
      </c>
      <c r="G264">
        <v>10</v>
      </c>
      <c r="H264">
        <v>0</v>
      </c>
    </row>
    <row r="265" spans="1:8">
      <c r="A265" s="24" t="s">
        <v>6807</v>
      </c>
      <c r="B265" s="25">
        <v>10</v>
      </c>
      <c r="C265" s="25">
        <v>0</v>
      </c>
      <c r="D265" s="22" t="s">
        <v>6807</v>
      </c>
      <c r="E265" s="22">
        <v>10</v>
      </c>
      <c r="F265" s="22">
        <v>0</v>
      </c>
      <c r="G265">
        <v>0</v>
      </c>
      <c r="H265">
        <v>0</v>
      </c>
    </row>
    <row r="266" spans="1:8">
      <c r="A266" s="24" t="s">
        <v>4573</v>
      </c>
      <c r="B266" s="25">
        <v>10</v>
      </c>
      <c r="C266" s="25">
        <v>0</v>
      </c>
      <c r="D266" s="22" t="s">
        <v>4573</v>
      </c>
      <c r="E266" s="22">
        <v>10</v>
      </c>
      <c r="F266" s="22">
        <v>0</v>
      </c>
      <c r="G266">
        <v>10</v>
      </c>
      <c r="H266">
        <v>0</v>
      </c>
    </row>
    <row r="267" spans="1:8">
      <c r="A267" s="24" t="s">
        <v>4574</v>
      </c>
      <c r="B267" s="25">
        <v>10</v>
      </c>
      <c r="C267" s="25">
        <v>0</v>
      </c>
      <c r="D267" s="22" t="s">
        <v>4574</v>
      </c>
      <c r="E267" s="22">
        <v>10</v>
      </c>
      <c r="F267" s="22">
        <v>0</v>
      </c>
      <c r="G267">
        <v>10</v>
      </c>
      <c r="H267">
        <v>0</v>
      </c>
    </row>
    <row r="268" spans="1:8">
      <c r="A268" s="24" t="s">
        <v>4575</v>
      </c>
      <c r="B268" s="25">
        <v>10</v>
      </c>
      <c r="C268" s="25">
        <v>0</v>
      </c>
      <c r="D268" s="22" t="s">
        <v>4575</v>
      </c>
      <c r="E268" s="22">
        <v>10</v>
      </c>
      <c r="F268" s="22">
        <v>0</v>
      </c>
      <c r="G268">
        <v>40</v>
      </c>
      <c r="H268">
        <v>1</v>
      </c>
    </row>
    <row r="269" spans="1:8">
      <c r="A269" s="24" t="s">
        <v>4576</v>
      </c>
      <c r="B269" s="25">
        <v>10</v>
      </c>
      <c r="C269" s="25">
        <v>1</v>
      </c>
      <c r="D269" s="22" t="s">
        <v>4576</v>
      </c>
      <c r="E269" s="22">
        <v>10</v>
      </c>
      <c r="F269" s="22">
        <v>1</v>
      </c>
      <c r="G269">
        <v>30</v>
      </c>
      <c r="H269">
        <v>0</v>
      </c>
    </row>
    <row r="270" spans="1:8">
      <c r="A270" s="24" t="s">
        <v>4577</v>
      </c>
      <c r="B270" s="25">
        <v>0</v>
      </c>
      <c r="C270" s="25">
        <v>0</v>
      </c>
      <c r="D270" s="22" t="s">
        <v>4577</v>
      </c>
      <c r="E270" s="22">
        <v>0</v>
      </c>
      <c r="F270" s="22">
        <v>0</v>
      </c>
      <c r="G270">
        <v>80</v>
      </c>
      <c r="H270">
        <v>0</v>
      </c>
    </row>
    <row r="271" spans="1:8">
      <c r="A271" s="24" t="s">
        <v>4578</v>
      </c>
      <c r="B271" s="25">
        <v>0</v>
      </c>
      <c r="C271" s="25">
        <v>1</v>
      </c>
      <c r="D271" s="22" t="s">
        <v>4578</v>
      </c>
      <c r="E271" s="22">
        <v>0</v>
      </c>
      <c r="F271" s="22">
        <v>1</v>
      </c>
      <c r="G271">
        <v>0</v>
      </c>
      <c r="H271">
        <v>0</v>
      </c>
    </row>
    <row r="272" spans="1:8">
      <c r="A272" s="24" t="s">
        <v>4579</v>
      </c>
      <c r="B272" s="25">
        <v>20</v>
      </c>
      <c r="C272" s="25">
        <v>1</v>
      </c>
      <c r="D272" s="22" t="s">
        <v>4579</v>
      </c>
      <c r="E272" s="22">
        <v>20</v>
      </c>
      <c r="F272" s="22">
        <v>1</v>
      </c>
      <c r="G272">
        <v>10</v>
      </c>
      <c r="H272">
        <v>0</v>
      </c>
    </row>
    <row r="273" spans="1:8">
      <c r="A273" s="24" t="s">
        <v>4580</v>
      </c>
      <c r="B273" s="25">
        <v>20</v>
      </c>
      <c r="C273" s="25">
        <v>0</v>
      </c>
      <c r="D273" s="22" t="s">
        <v>4580</v>
      </c>
      <c r="E273" s="22">
        <v>20</v>
      </c>
      <c r="F273" s="22">
        <v>0</v>
      </c>
      <c r="G273">
        <v>20</v>
      </c>
      <c r="H273">
        <v>0</v>
      </c>
    </row>
    <row r="274" spans="1:8">
      <c r="A274" s="24" t="s">
        <v>4581</v>
      </c>
      <c r="B274" s="25">
        <v>30</v>
      </c>
      <c r="C274" s="25">
        <v>0</v>
      </c>
      <c r="D274" s="22" t="s">
        <v>4581</v>
      </c>
      <c r="E274" s="22">
        <v>30</v>
      </c>
      <c r="F274" s="22">
        <v>0</v>
      </c>
      <c r="G274">
        <v>20</v>
      </c>
      <c r="H274">
        <v>0</v>
      </c>
    </row>
    <row r="275" spans="1:8">
      <c r="A275" s="24" t="s">
        <v>4582</v>
      </c>
      <c r="B275" s="25">
        <v>0</v>
      </c>
      <c r="C275" s="25">
        <v>0</v>
      </c>
      <c r="D275" s="22" t="s">
        <v>4582</v>
      </c>
      <c r="E275" s="22">
        <v>0</v>
      </c>
      <c r="F275" s="22">
        <v>0</v>
      </c>
      <c r="G275">
        <v>20</v>
      </c>
      <c r="H275">
        <v>0</v>
      </c>
    </row>
    <row r="276" spans="1:8">
      <c r="A276" s="24" t="s">
        <v>4583</v>
      </c>
      <c r="B276" s="25">
        <v>120</v>
      </c>
      <c r="C276" s="25">
        <v>0</v>
      </c>
      <c r="D276" s="22" t="s">
        <v>4583</v>
      </c>
      <c r="E276" s="22">
        <v>120</v>
      </c>
      <c r="F276" s="22">
        <v>0</v>
      </c>
      <c r="G276">
        <v>20</v>
      </c>
      <c r="H276">
        <v>0</v>
      </c>
    </row>
    <row r="277" spans="1:8">
      <c r="A277" s="24" t="s">
        <v>4584</v>
      </c>
      <c r="B277" s="25">
        <v>0</v>
      </c>
      <c r="C277" s="25">
        <v>2</v>
      </c>
      <c r="D277" s="22" t="s">
        <v>4584</v>
      </c>
      <c r="E277" s="22">
        <v>0</v>
      </c>
      <c r="F277" s="22">
        <v>2</v>
      </c>
      <c r="G277">
        <v>10</v>
      </c>
      <c r="H277">
        <v>1</v>
      </c>
    </row>
    <row r="278" spans="1:8">
      <c r="A278" s="24" t="s">
        <v>4585</v>
      </c>
      <c r="B278" s="25">
        <v>70</v>
      </c>
      <c r="C278" s="25">
        <v>1</v>
      </c>
      <c r="D278" s="22" t="s">
        <v>4585</v>
      </c>
      <c r="E278" s="22">
        <v>70</v>
      </c>
      <c r="F278" s="22">
        <v>1</v>
      </c>
      <c r="G278">
        <v>40</v>
      </c>
      <c r="H278">
        <v>0</v>
      </c>
    </row>
    <row r="279" spans="1:8">
      <c r="A279" s="24" t="s">
        <v>6762</v>
      </c>
      <c r="B279" s="25">
        <v>0</v>
      </c>
      <c r="C279" s="25">
        <v>1</v>
      </c>
      <c r="D279" s="22" t="s">
        <v>6762</v>
      </c>
      <c r="E279" s="22">
        <v>0</v>
      </c>
      <c r="F279" s="22">
        <v>1</v>
      </c>
      <c r="G279">
        <v>0</v>
      </c>
      <c r="H279">
        <v>0</v>
      </c>
    </row>
    <row r="280" spans="1:8">
      <c r="A280" s="24" t="s">
        <v>5313</v>
      </c>
      <c r="B280" s="25">
        <v>0</v>
      </c>
      <c r="C280" s="25">
        <v>1</v>
      </c>
      <c r="D280" s="22" t="s">
        <v>5313</v>
      </c>
      <c r="E280" s="22">
        <v>0</v>
      </c>
      <c r="F280" s="22">
        <v>1</v>
      </c>
      <c r="G280">
        <v>0</v>
      </c>
      <c r="H280">
        <v>1</v>
      </c>
    </row>
    <row r="281" spans="1:8">
      <c r="A281" s="24" t="s">
        <v>4586</v>
      </c>
      <c r="B281" s="25">
        <v>0</v>
      </c>
      <c r="C281" s="25">
        <v>0</v>
      </c>
      <c r="D281" s="22" t="s">
        <v>4586</v>
      </c>
      <c r="E281" s="22">
        <v>0</v>
      </c>
      <c r="F281" s="22">
        <v>0</v>
      </c>
      <c r="G281">
        <v>10</v>
      </c>
      <c r="H281">
        <v>0</v>
      </c>
    </row>
    <row r="282" spans="1:8">
      <c r="A282" s="24" t="s">
        <v>4587</v>
      </c>
      <c r="B282" s="25">
        <v>0</v>
      </c>
      <c r="C282" s="25">
        <v>0</v>
      </c>
      <c r="D282" s="22" t="s">
        <v>4587</v>
      </c>
      <c r="E282" s="22">
        <v>0</v>
      </c>
      <c r="F282" s="22">
        <v>0</v>
      </c>
      <c r="G282">
        <v>10</v>
      </c>
      <c r="H282">
        <v>0</v>
      </c>
    </row>
    <row r="283" spans="1:8">
      <c r="A283" s="24" t="s">
        <v>5811</v>
      </c>
      <c r="B283" s="25">
        <v>0</v>
      </c>
      <c r="C283" s="25">
        <v>0</v>
      </c>
      <c r="D283" s="22" t="s">
        <v>5811</v>
      </c>
      <c r="E283" s="22">
        <v>0</v>
      </c>
      <c r="F283" s="22">
        <v>0</v>
      </c>
      <c r="G283">
        <v>40</v>
      </c>
      <c r="H283">
        <v>0</v>
      </c>
    </row>
    <row r="284" spans="1:8">
      <c r="A284" s="24" t="s">
        <v>4588</v>
      </c>
      <c r="B284" s="25">
        <v>10</v>
      </c>
      <c r="C284" s="25">
        <v>1</v>
      </c>
      <c r="D284" s="22" t="s">
        <v>4588</v>
      </c>
      <c r="E284" s="22">
        <v>10</v>
      </c>
      <c r="F284" s="22">
        <v>1</v>
      </c>
      <c r="G284">
        <v>20</v>
      </c>
      <c r="H284">
        <v>0</v>
      </c>
    </row>
    <row r="285" spans="1:8">
      <c r="A285" s="24" t="s">
        <v>4589</v>
      </c>
      <c r="B285" s="25">
        <v>0</v>
      </c>
      <c r="C285" s="25">
        <v>0</v>
      </c>
      <c r="D285" s="22" t="s">
        <v>4589</v>
      </c>
      <c r="E285" s="22">
        <v>0</v>
      </c>
      <c r="F285" s="22">
        <v>0</v>
      </c>
      <c r="G285">
        <v>20</v>
      </c>
      <c r="H285">
        <v>0</v>
      </c>
    </row>
    <row r="286" spans="1:8">
      <c r="A286" s="24" t="s">
        <v>6852</v>
      </c>
      <c r="B286" s="25">
        <v>0</v>
      </c>
      <c r="C286" s="25">
        <v>0</v>
      </c>
      <c r="D286" s="22" t="s">
        <v>6852</v>
      </c>
      <c r="E286" s="22">
        <v>0</v>
      </c>
      <c r="F286" s="22">
        <v>0</v>
      </c>
      <c r="G286">
        <v>10</v>
      </c>
      <c r="H286">
        <v>0</v>
      </c>
    </row>
    <row r="287" spans="1:8">
      <c r="A287" s="24" t="s">
        <v>6797</v>
      </c>
      <c r="B287" s="25">
        <v>0</v>
      </c>
      <c r="C287" s="25">
        <v>1</v>
      </c>
      <c r="D287" s="22" t="s">
        <v>6797</v>
      </c>
      <c r="E287" s="22">
        <v>0</v>
      </c>
      <c r="F287" s="22">
        <v>1</v>
      </c>
      <c r="G287">
        <v>10</v>
      </c>
      <c r="H287">
        <v>0</v>
      </c>
    </row>
    <row r="288" spans="1:8">
      <c r="A288" s="24" t="s">
        <v>4590</v>
      </c>
      <c r="B288" s="25">
        <v>10</v>
      </c>
      <c r="C288" s="25">
        <v>0</v>
      </c>
      <c r="D288" s="22" t="s">
        <v>4590</v>
      </c>
      <c r="E288" s="22">
        <v>10</v>
      </c>
      <c r="F288" s="22">
        <v>0</v>
      </c>
      <c r="G288">
        <v>10</v>
      </c>
      <c r="H288">
        <v>0</v>
      </c>
    </row>
    <row r="289" spans="1:8">
      <c r="A289" s="24" t="s">
        <v>4591</v>
      </c>
      <c r="B289" s="25">
        <v>0</v>
      </c>
      <c r="C289" s="25">
        <v>0</v>
      </c>
      <c r="D289" s="22" t="s">
        <v>4591</v>
      </c>
      <c r="E289" s="22">
        <v>0</v>
      </c>
      <c r="F289" s="22">
        <v>0</v>
      </c>
      <c r="G289">
        <v>10</v>
      </c>
      <c r="H289">
        <v>0</v>
      </c>
    </row>
    <row r="290" spans="1:8">
      <c r="A290" s="24" t="s">
        <v>6772</v>
      </c>
      <c r="B290" s="25">
        <v>10</v>
      </c>
      <c r="C290" s="25">
        <v>0</v>
      </c>
      <c r="D290" s="22" t="s">
        <v>6772</v>
      </c>
      <c r="E290" s="22">
        <v>10</v>
      </c>
      <c r="F290" s="22">
        <v>0</v>
      </c>
      <c r="G290">
        <v>10</v>
      </c>
      <c r="H290">
        <v>1</v>
      </c>
    </row>
    <row r="291" spans="1:8">
      <c r="A291" s="24" t="s">
        <v>4592</v>
      </c>
      <c r="B291" s="25">
        <v>0</v>
      </c>
      <c r="C291" s="25">
        <v>0</v>
      </c>
      <c r="D291" s="22" t="s">
        <v>4592</v>
      </c>
      <c r="E291" s="22">
        <v>0</v>
      </c>
      <c r="F291" s="22">
        <v>0</v>
      </c>
      <c r="G291">
        <v>30</v>
      </c>
      <c r="H291">
        <v>0</v>
      </c>
    </row>
    <row r="292" spans="1:8">
      <c r="A292" s="24" t="s">
        <v>4593</v>
      </c>
      <c r="B292" s="25">
        <v>10</v>
      </c>
      <c r="C292" s="25">
        <v>0</v>
      </c>
      <c r="D292" s="22" t="s">
        <v>4593</v>
      </c>
      <c r="E292" s="22">
        <v>10</v>
      </c>
      <c r="F292" s="22">
        <v>0</v>
      </c>
      <c r="G292">
        <v>10</v>
      </c>
      <c r="H292">
        <v>0</v>
      </c>
    </row>
    <row r="293" spans="1:8">
      <c r="A293" s="24" t="s">
        <v>4594</v>
      </c>
      <c r="B293" s="25">
        <v>20</v>
      </c>
      <c r="C293" s="25">
        <v>0</v>
      </c>
      <c r="D293" s="22" t="s">
        <v>4594</v>
      </c>
      <c r="E293" s="22">
        <v>20</v>
      </c>
      <c r="F293" s="22">
        <v>0</v>
      </c>
      <c r="G293">
        <v>10</v>
      </c>
      <c r="H293">
        <v>0</v>
      </c>
    </row>
    <row r="294" spans="1:8">
      <c r="A294" s="24" t="s">
        <v>5317</v>
      </c>
      <c r="B294" s="25">
        <v>10</v>
      </c>
      <c r="C294" s="25">
        <v>0</v>
      </c>
      <c r="D294" s="22" t="s">
        <v>5317</v>
      </c>
      <c r="E294" s="22">
        <v>10</v>
      </c>
      <c r="F294" s="22">
        <v>0</v>
      </c>
      <c r="G294">
        <v>10</v>
      </c>
      <c r="H294">
        <v>0</v>
      </c>
    </row>
    <row r="295" spans="1:8">
      <c r="A295" s="24" t="s">
        <v>4595</v>
      </c>
      <c r="B295" s="25">
        <v>0</v>
      </c>
      <c r="C295" s="25">
        <v>1</v>
      </c>
      <c r="D295" s="22" t="s">
        <v>4595</v>
      </c>
      <c r="E295" s="22">
        <v>0</v>
      </c>
      <c r="F295" s="22">
        <v>1</v>
      </c>
      <c r="G295">
        <v>40</v>
      </c>
      <c r="H295">
        <v>0</v>
      </c>
    </row>
    <row r="296" spans="1:8">
      <c r="A296" s="24" t="s">
        <v>6849</v>
      </c>
      <c r="B296" s="25">
        <v>10</v>
      </c>
      <c r="C296" s="25">
        <v>0</v>
      </c>
      <c r="D296" s="22" t="s">
        <v>6849</v>
      </c>
      <c r="E296" s="22">
        <v>10</v>
      </c>
      <c r="F296" s="22">
        <v>0</v>
      </c>
      <c r="G296">
        <v>0</v>
      </c>
      <c r="H296">
        <v>0</v>
      </c>
    </row>
    <row r="297" spans="1:8">
      <c r="A297" s="24" t="s">
        <v>4596</v>
      </c>
      <c r="B297" s="25">
        <v>20</v>
      </c>
      <c r="C297" s="25">
        <v>1</v>
      </c>
      <c r="D297" s="22" t="s">
        <v>4596</v>
      </c>
      <c r="E297" s="22">
        <v>20</v>
      </c>
      <c r="F297" s="22">
        <v>1</v>
      </c>
      <c r="G297">
        <v>40</v>
      </c>
      <c r="H297">
        <v>0</v>
      </c>
    </row>
    <row r="298" spans="1:8">
      <c r="A298" s="24" t="s">
        <v>6799</v>
      </c>
      <c r="B298" s="25">
        <v>10</v>
      </c>
      <c r="C298" s="25">
        <v>0</v>
      </c>
      <c r="D298" s="22" t="s">
        <v>6799</v>
      </c>
      <c r="E298" s="22">
        <v>10</v>
      </c>
      <c r="F298" s="22">
        <v>0</v>
      </c>
      <c r="G298">
        <v>10</v>
      </c>
      <c r="H298">
        <v>0</v>
      </c>
    </row>
    <row r="299" spans="1:8">
      <c r="A299" s="24" t="s">
        <v>4597</v>
      </c>
      <c r="B299" s="25">
        <v>20</v>
      </c>
      <c r="C299" s="25">
        <v>0</v>
      </c>
      <c r="D299" s="22" t="s">
        <v>4597</v>
      </c>
      <c r="E299" s="22">
        <v>20</v>
      </c>
      <c r="F299" s="22">
        <v>0</v>
      </c>
      <c r="G299">
        <v>20</v>
      </c>
      <c r="H299">
        <v>0</v>
      </c>
    </row>
    <row r="300" spans="1:8">
      <c r="A300" s="24" t="s">
        <v>4598</v>
      </c>
      <c r="B300" s="25">
        <v>0</v>
      </c>
      <c r="C300" s="25">
        <v>0</v>
      </c>
      <c r="D300" s="22" t="s">
        <v>4598</v>
      </c>
      <c r="E300" s="22">
        <v>0</v>
      </c>
      <c r="F300" s="22">
        <v>0</v>
      </c>
      <c r="G300">
        <v>40</v>
      </c>
      <c r="H300">
        <v>0</v>
      </c>
    </row>
    <row r="301" spans="1:8">
      <c r="A301" s="24" t="s">
        <v>4599</v>
      </c>
      <c r="B301" s="25">
        <v>10</v>
      </c>
      <c r="C301" s="25">
        <v>1</v>
      </c>
      <c r="D301" s="22" t="s">
        <v>4599</v>
      </c>
      <c r="E301" s="22">
        <v>10</v>
      </c>
      <c r="F301" s="22">
        <v>1</v>
      </c>
      <c r="G301">
        <v>10</v>
      </c>
      <c r="H301">
        <v>0</v>
      </c>
    </row>
    <row r="302" spans="1:8">
      <c r="A302" s="24" t="s">
        <v>5800</v>
      </c>
      <c r="B302" s="25">
        <v>10</v>
      </c>
      <c r="C302" s="25">
        <v>0</v>
      </c>
      <c r="D302" s="22" t="s">
        <v>5800</v>
      </c>
      <c r="E302" s="22">
        <v>10</v>
      </c>
      <c r="F302" s="22">
        <v>0</v>
      </c>
      <c r="G302">
        <v>10</v>
      </c>
      <c r="H302">
        <v>2</v>
      </c>
    </row>
    <row r="303" spans="1:8">
      <c r="A303" s="24" t="s">
        <v>5316</v>
      </c>
      <c r="B303" s="25">
        <v>10</v>
      </c>
      <c r="C303" s="25">
        <v>0</v>
      </c>
      <c r="D303" s="22" t="s">
        <v>5316</v>
      </c>
      <c r="E303" s="22">
        <v>10</v>
      </c>
      <c r="F303" s="22">
        <v>0</v>
      </c>
      <c r="G303">
        <v>10</v>
      </c>
      <c r="H303">
        <v>0</v>
      </c>
    </row>
    <row r="304" spans="1:8">
      <c r="A304" s="24" t="s">
        <v>6845</v>
      </c>
      <c r="B304" s="25">
        <v>10</v>
      </c>
      <c r="C304" s="25">
        <v>0</v>
      </c>
      <c r="D304" s="22" t="s">
        <v>6845</v>
      </c>
      <c r="E304" s="22">
        <v>10</v>
      </c>
      <c r="F304" s="22">
        <v>0</v>
      </c>
      <c r="G304">
        <v>0</v>
      </c>
      <c r="H304">
        <v>0</v>
      </c>
    </row>
    <row r="305" spans="1:8">
      <c r="A305" s="24" t="s">
        <v>4600</v>
      </c>
      <c r="B305" s="25">
        <v>0</v>
      </c>
      <c r="C305" s="25">
        <v>0</v>
      </c>
      <c r="D305" s="22" t="s">
        <v>4600</v>
      </c>
      <c r="E305" s="22">
        <v>0</v>
      </c>
      <c r="F305" s="22">
        <v>0</v>
      </c>
      <c r="G305">
        <v>10</v>
      </c>
      <c r="H305">
        <v>0</v>
      </c>
    </row>
    <row r="306" spans="1:8">
      <c r="A306" s="24" t="s">
        <v>4601</v>
      </c>
      <c r="B306" s="25">
        <v>10</v>
      </c>
      <c r="C306" s="25">
        <v>0</v>
      </c>
      <c r="D306" s="22" t="s">
        <v>4601</v>
      </c>
      <c r="E306" s="22">
        <v>10</v>
      </c>
      <c r="F306" s="22">
        <v>0</v>
      </c>
      <c r="G306">
        <v>0</v>
      </c>
      <c r="H306">
        <v>0</v>
      </c>
    </row>
    <row r="307" spans="1:8">
      <c r="A307" s="24" t="s">
        <v>6850</v>
      </c>
      <c r="B307" s="25">
        <v>0</v>
      </c>
      <c r="C307" s="25">
        <v>0</v>
      </c>
      <c r="D307" s="22" t="s">
        <v>6850</v>
      </c>
      <c r="E307" s="22">
        <v>0</v>
      </c>
      <c r="F307" s="22">
        <v>0</v>
      </c>
      <c r="G307">
        <v>10</v>
      </c>
      <c r="H307">
        <v>0</v>
      </c>
    </row>
    <row r="308" spans="1:8">
      <c r="A308" s="24" t="s">
        <v>4602</v>
      </c>
      <c r="B308" s="25">
        <v>20</v>
      </c>
      <c r="C308" s="25">
        <v>0</v>
      </c>
      <c r="D308" s="22" t="s">
        <v>4602</v>
      </c>
      <c r="E308" s="22">
        <v>20</v>
      </c>
      <c r="F308" s="22">
        <v>0</v>
      </c>
      <c r="G308">
        <v>0</v>
      </c>
      <c r="H308">
        <v>0</v>
      </c>
    </row>
    <row r="309" spans="1:8">
      <c r="A309" s="24" t="s">
        <v>4603</v>
      </c>
      <c r="B309" s="25">
        <v>0</v>
      </c>
      <c r="C309" s="25">
        <v>0</v>
      </c>
      <c r="D309" s="22" t="s">
        <v>4603</v>
      </c>
      <c r="E309" s="22">
        <v>0</v>
      </c>
      <c r="F309" s="22">
        <v>0</v>
      </c>
      <c r="G309">
        <v>10</v>
      </c>
      <c r="H309">
        <v>0</v>
      </c>
    </row>
    <row r="310" spans="1:8">
      <c r="A310" s="24" t="s">
        <v>4604</v>
      </c>
      <c r="B310" s="25">
        <v>10</v>
      </c>
      <c r="C310" s="25">
        <v>0</v>
      </c>
      <c r="D310" s="22" t="s">
        <v>4604</v>
      </c>
      <c r="E310" s="22">
        <v>10</v>
      </c>
      <c r="F310" s="22">
        <v>0</v>
      </c>
      <c r="G310">
        <v>10</v>
      </c>
      <c r="H310">
        <v>0</v>
      </c>
    </row>
    <row r="311" spans="1:8">
      <c r="A311" s="24" t="s">
        <v>6851</v>
      </c>
      <c r="B311" s="25">
        <v>0</v>
      </c>
      <c r="C311" s="25">
        <v>0</v>
      </c>
      <c r="D311" s="22" t="s">
        <v>6851</v>
      </c>
      <c r="E311" s="22">
        <v>0</v>
      </c>
      <c r="F311" s="22">
        <v>0</v>
      </c>
      <c r="G311">
        <v>0</v>
      </c>
      <c r="H311">
        <v>0</v>
      </c>
    </row>
    <row r="312" spans="1:8">
      <c r="A312" s="24" t="s">
        <v>5795</v>
      </c>
      <c r="B312" s="25">
        <v>20</v>
      </c>
      <c r="C312" s="25">
        <v>0</v>
      </c>
      <c r="D312" s="22" t="s">
        <v>5795</v>
      </c>
      <c r="E312" s="22">
        <v>20</v>
      </c>
      <c r="F312" s="22">
        <v>0</v>
      </c>
      <c r="G312">
        <v>40</v>
      </c>
      <c r="H312">
        <v>0</v>
      </c>
    </row>
    <row r="313" spans="1:8">
      <c r="A313" s="24" t="s">
        <v>6811</v>
      </c>
      <c r="B313" s="25">
        <v>10</v>
      </c>
      <c r="C313" s="25">
        <v>0</v>
      </c>
      <c r="D313" s="22" t="s">
        <v>6811</v>
      </c>
      <c r="E313" s="22">
        <v>10</v>
      </c>
      <c r="F313" s="22">
        <v>0</v>
      </c>
      <c r="G313">
        <v>10</v>
      </c>
      <c r="H313">
        <v>0</v>
      </c>
    </row>
    <row r="314" spans="1:8">
      <c r="A314" s="24" t="s">
        <v>6826</v>
      </c>
      <c r="B314" s="25">
        <v>10</v>
      </c>
      <c r="C314" s="25">
        <v>0</v>
      </c>
      <c r="D314" s="22" t="s">
        <v>6826</v>
      </c>
      <c r="E314" s="22">
        <v>10</v>
      </c>
      <c r="F314" s="22">
        <v>0</v>
      </c>
      <c r="G314">
        <v>20</v>
      </c>
      <c r="H314">
        <v>0</v>
      </c>
    </row>
    <row r="315" spans="1:8">
      <c r="A315" s="24" t="s">
        <v>4605</v>
      </c>
      <c r="B315" s="25">
        <v>20</v>
      </c>
      <c r="C315" s="25">
        <v>0</v>
      </c>
      <c r="D315" s="22" t="s">
        <v>4605</v>
      </c>
      <c r="E315" s="22">
        <v>20</v>
      </c>
      <c r="F315" s="22">
        <v>0</v>
      </c>
      <c r="G315">
        <v>0</v>
      </c>
      <c r="H315">
        <v>1</v>
      </c>
    </row>
    <row r="316" spans="1:8">
      <c r="A316" s="24" t="s">
        <v>4606</v>
      </c>
      <c r="B316" s="25">
        <v>10</v>
      </c>
      <c r="C316" s="25">
        <v>0</v>
      </c>
      <c r="D316" s="22" t="s">
        <v>4606</v>
      </c>
      <c r="E316" s="22">
        <v>10</v>
      </c>
      <c r="F316" s="22">
        <v>0</v>
      </c>
      <c r="G316">
        <v>20</v>
      </c>
      <c r="H316">
        <v>0</v>
      </c>
    </row>
    <row r="317" spans="1:8">
      <c r="A317" s="24" t="s">
        <v>4607</v>
      </c>
      <c r="B317" s="25">
        <v>0</v>
      </c>
      <c r="C317" s="25">
        <v>1</v>
      </c>
      <c r="D317" s="22" t="s">
        <v>4607</v>
      </c>
      <c r="E317" s="22">
        <v>0</v>
      </c>
      <c r="F317" s="22">
        <v>1</v>
      </c>
      <c r="G317">
        <v>0</v>
      </c>
      <c r="H317">
        <v>0</v>
      </c>
    </row>
    <row r="318" spans="1:8">
      <c r="A318" s="24" t="s">
        <v>4608</v>
      </c>
      <c r="B318" s="25">
        <v>0</v>
      </c>
      <c r="C318" s="25">
        <v>0</v>
      </c>
      <c r="D318" s="22" t="s">
        <v>4608</v>
      </c>
      <c r="E318" s="22">
        <v>0</v>
      </c>
      <c r="F318" s="22">
        <v>0</v>
      </c>
      <c r="G318">
        <v>10</v>
      </c>
      <c r="H318">
        <v>0</v>
      </c>
    </row>
    <row r="319" spans="1:8">
      <c r="A319" s="24" t="s">
        <v>4609</v>
      </c>
      <c r="B319" s="25">
        <v>40</v>
      </c>
      <c r="C319" s="25">
        <v>1</v>
      </c>
      <c r="D319" s="22" t="s">
        <v>4609</v>
      </c>
      <c r="E319" s="22">
        <v>40</v>
      </c>
      <c r="F319" s="22">
        <v>1</v>
      </c>
      <c r="G319">
        <v>30</v>
      </c>
      <c r="H319">
        <v>0</v>
      </c>
    </row>
    <row r="320" spans="1:8">
      <c r="A320" s="24" t="s">
        <v>4610</v>
      </c>
      <c r="B320" s="25">
        <v>60</v>
      </c>
      <c r="C320" s="25">
        <v>1</v>
      </c>
      <c r="D320" s="22" t="s">
        <v>4610</v>
      </c>
      <c r="E320" s="22">
        <v>60</v>
      </c>
      <c r="F320" s="22">
        <v>1</v>
      </c>
      <c r="G320">
        <v>20</v>
      </c>
      <c r="H320">
        <v>0</v>
      </c>
    </row>
    <row r="321" spans="1:8">
      <c r="A321" s="24" t="s">
        <v>4611</v>
      </c>
      <c r="B321" s="25">
        <v>90</v>
      </c>
      <c r="C321" s="25">
        <v>1</v>
      </c>
      <c r="D321" s="22" t="s">
        <v>4611</v>
      </c>
      <c r="E321" s="22">
        <v>90</v>
      </c>
      <c r="F321" s="22">
        <v>1</v>
      </c>
      <c r="G321">
        <v>10</v>
      </c>
      <c r="H321">
        <v>0</v>
      </c>
    </row>
    <row r="322" spans="1:8">
      <c r="A322" s="24" t="s">
        <v>4612</v>
      </c>
      <c r="B322" s="25">
        <v>30</v>
      </c>
      <c r="C322" s="25">
        <v>1</v>
      </c>
      <c r="D322" s="22" t="s">
        <v>4612</v>
      </c>
      <c r="E322" s="22">
        <v>30</v>
      </c>
      <c r="F322" s="22">
        <v>1</v>
      </c>
      <c r="G322">
        <v>10</v>
      </c>
      <c r="H322">
        <v>0</v>
      </c>
    </row>
    <row r="323" spans="1:8">
      <c r="A323" s="24" t="s">
        <v>4613</v>
      </c>
      <c r="B323" s="25">
        <v>30</v>
      </c>
      <c r="C323" s="25">
        <v>1</v>
      </c>
      <c r="D323" s="22" t="s">
        <v>4613</v>
      </c>
      <c r="E323" s="22">
        <v>30</v>
      </c>
      <c r="F323" s="22">
        <v>1</v>
      </c>
      <c r="G323">
        <v>20</v>
      </c>
      <c r="H323">
        <v>0</v>
      </c>
    </row>
    <row r="324" spans="1:8">
      <c r="A324" s="24" t="s">
        <v>4614</v>
      </c>
      <c r="B324" s="25">
        <v>0</v>
      </c>
      <c r="C324" s="25">
        <v>1</v>
      </c>
      <c r="D324" s="22" t="s">
        <v>4614</v>
      </c>
      <c r="E324" s="22">
        <v>0</v>
      </c>
      <c r="F324" s="22">
        <v>1</v>
      </c>
      <c r="G324">
        <v>10</v>
      </c>
      <c r="H324">
        <v>0</v>
      </c>
    </row>
    <row r="325" spans="1:8">
      <c r="A325" s="24" t="s">
        <v>5338</v>
      </c>
      <c r="B325" s="25">
        <v>0</v>
      </c>
      <c r="C325" s="25">
        <v>0</v>
      </c>
      <c r="D325" s="22" t="s">
        <v>5338</v>
      </c>
      <c r="E325" s="22">
        <v>0</v>
      </c>
      <c r="F325" s="22">
        <v>0</v>
      </c>
      <c r="G325">
        <v>20</v>
      </c>
      <c r="H325">
        <v>0</v>
      </c>
    </row>
    <row r="326" spans="1:8">
      <c r="A326" s="24" t="s">
        <v>4615</v>
      </c>
      <c r="B326" s="25">
        <v>10</v>
      </c>
      <c r="C326" s="25">
        <v>0</v>
      </c>
      <c r="D326" s="22" t="s">
        <v>4615</v>
      </c>
      <c r="E326" s="22">
        <v>10</v>
      </c>
      <c r="F326" s="22">
        <v>0</v>
      </c>
      <c r="G326">
        <v>10</v>
      </c>
      <c r="H326">
        <v>0</v>
      </c>
    </row>
    <row r="327" spans="1:8">
      <c r="A327" s="24" t="s">
        <v>4616</v>
      </c>
      <c r="B327" s="25">
        <v>30</v>
      </c>
      <c r="C327" s="25">
        <v>0</v>
      </c>
      <c r="D327" s="22" t="s">
        <v>4616</v>
      </c>
      <c r="E327" s="22">
        <v>30</v>
      </c>
      <c r="F327" s="22">
        <v>0</v>
      </c>
      <c r="G327">
        <v>10</v>
      </c>
      <c r="H327">
        <v>0</v>
      </c>
    </row>
    <row r="328" spans="1:8">
      <c r="A328" s="24" t="s">
        <v>5335</v>
      </c>
      <c r="B328" s="25">
        <v>0</v>
      </c>
      <c r="C328" s="25">
        <v>0</v>
      </c>
      <c r="D328" s="22" t="s">
        <v>5335</v>
      </c>
      <c r="E328" s="22">
        <v>0</v>
      </c>
      <c r="F328" s="22">
        <v>0</v>
      </c>
      <c r="G328">
        <v>10</v>
      </c>
      <c r="H328">
        <v>1</v>
      </c>
    </row>
    <row r="329" spans="1:8">
      <c r="A329" s="24" t="s">
        <v>4617</v>
      </c>
      <c r="B329" s="25">
        <v>10</v>
      </c>
      <c r="C329" s="25">
        <v>0</v>
      </c>
      <c r="D329" s="22" t="s">
        <v>4617</v>
      </c>
      <c r="E329" s="22">
        <v>10</v>
      </c>
      <c r="F329" s="22">
        <v>0</v>
      </c>
      <c r="G329">
        <v>20</v>
      </c>
      <c r="H329">
        <v>0</v>
      </c>
    </row>
    <row r="330" spans="1:8">
      <c r="A330" s="24" t="s">
        <v>4618</v>
      </c>
      <c r="B330" s="25">
        <v>30</v>
      </c>
      <c r="C330" s="25">
        <v>0</v>
      </c>
      <c r="D330" s="22" t="s">
        <v>4618</v>
      </c>
      <c r="E330" s="22">
        <v>30</v>
      </c>
      <c r="F330" s="22">
        <v>0</v>
      </c>
      <c r="G330">
        <v>20</v>
      </c>
      <c r="H330">
        <v>0</v>
      </c>
    </row>
    <row r="331" spans="1:8">
      <c r="A331" s="24" t="s">
        <v>4619</v>
      </c>
      <c r="B331" s="25">
        <v>10</v>
      </c>
      <c r="C331" s="25">
        <v>0</v>
      </c>
      <c r="D331" s="22" t="s">
        <v>4619</v>
      </c>
      <c r="E331" s="22">
        <v>10</v>
      </c>
      <c r="F331" s="22">
        <v>0</v>
      </c>
      <c r="G331">
        <v>20</v>
      </c>
      <c r="H331">
        <v>0</v>
      </c>
    </row>
    <row r="332" spans="1:8">
      <c r="A332" s="24" t="s">
        <v>4620</v>
      </c>
      <c r="B332" s="25">
        <v>10</v>
      </c>
      <c r="C332" s="25">
        <v>0</v>
      </c>
      <c r="D332" s="22" t="s">
        <v>4620</v>
      </c>
      <c r="E332" s="22">
        <v>10</v>
      </c>
      <c r="F332" s="22">
        <v>0</v>
      </c>
      <c r="G332">
        <v>10</v>
      </c>
      <c r="H332">
        <v>0</v>
      </c>
    </row>
    <row r="333" spans="1:8">
      <c r="A333" s="24" t="s">
        <v>4621</v>
      </c>
      <c r="B333" s="25">
        <v>10</v>
      </c>
      <c r="C333" s="25">
        <v>2</v>
      </c>
      <c r="D333" s="22" t="s">
        <v>4621</v>
      </c>
      <c r="E333" s="22">
        <v>10</v>
      </c>
      <c r="F333" s="22">
        <v>2</v>
      </c>
      <c r="G333">
        <v>10</v>
      </c>
      <c r="H333">
        <v>0</v>
      </c>
    </row>
    <row r="334" spans="1:8">
      <c r="A334" s="24" t="s">
        <v>4622</v>
      </c>
      <c r="B334" s="25">
        <v>0</v>
      </c>
      <c r="C334" s="25">
        <v>0</v>
      </c>
      <c r="D334" s="22" t="s">
        <v>4622</v>
      </c>
      <c r="E334" s="22">
        <v>0</v>
      </c>
      <c r="F334" s="22">
        <v>0</v>
      </c>
      <c r="G334">
        <v>0</v>
      </c>
      <c r="H334">
        <v>0</v>
      </c>
    </row>
    <row r="335" spans="1:8">
      <c r="A335" s="24" t="s">
        <v>4623</v>
      </c>
      <c r="B335" s="25">
        <v>20</v>
      </c>
      <c r="C335" s="25">
        <v>0</v>
      </c>
      <c r="D335" s="22" t="s">
        <v>4623</v>
      </c>
      <c r="E335" s="22">
        <v>20</v>
      </c>
      <c r="F335" s="22">
        <v>0</v>
      </c>
      <c r="G335">
        <v>10</v>
      </c>
      <c r="H335">
        <v>0</v>
      </c>
    </row>
    <row r="336" spans="1:8">
      <c r="A336" s="24" t="s">
        <v>4624</v>
      </c>
      <c r="B336" s="25">
        <v>40</v>
      </c>
      <c r="C336" s="25">
        <v>0</v>
      </c>
      <c r="D336" s="22" t="s">
        <v>4624</v>
      </c>
      <c r="E336" s="22">
        <v>40</v>
      </c>
      <c r="F336" s="22">
        <v>0</v>
      </c>
      <c r="G336">
        <v>10</v>
      </c>
      <c r="H336">
        <v>0</v>
      </c>
    </row>
    <row r="337" spans="1:8">
      <c r="A337" s="24" t="s">
        <v>4625</v>
      </c>
      <c r="B337" s="25">
        <v>0</v>
      </c>
      <c r="C337" s="25">
        <v>0</v>
      </c>
      <c r="D337" s="22" t="s">
        <v>4625</v>
      </c>
      <c r="E337" s="22">
        <v>0</v>
      </c>
      <c r="F337" s="22">
        <v>0</v>
      </c>
      <c r="G337">
        <v>10</v>
      </c>
      <c r="H337">
        <v>0</v>
      </c>
    </row>
    <row r="338" spans="1:8">
      <c r="A338" s="24" t="s">
        <v>5814</v>
      </c>
      <c r="B338" s="25">
        <v>10</v>
      </c>
      <c r="C338" s="25">
        <v>0</v>
      </c>
      <c r="D338" s="22" t="s">
        <v>5814</v>
      </c>
      <c r="E338" s="22">
        <v>10</v>
      </c>
      <c r="F338" s="22">
        <v>0</v>
      </c>
      <c r="G338">
        <v>0</v>
      </c>
      <c r="H338">
        <v>1</v>
      </c>
    </row>
    <row r="339" spans="1:8">
      <c r="A339" s="24" t="s">
        <v>4626</v>
      </c>
      <c r="B339" s="25">
        <v>0</v>
      </c>
      <c r="C339" s="25">
        <v>0</v>
      </c>
      <c r="D339" s="22" t="s">
        <v>4626</v>
      </c>
      <c r="E339" s="22">
        <v>0</v>
      </c>
      <c r="F339" s="22">
        <v>0</v>
      </c>
      <c r="G339">
        <v>20</v>
      </c>
      <c r="H339">
        <v>0</v>
      </c>
    </row>
    <row r="340" spans="1:8">
      <c r="A340" s="24" t="s">
        <v>6842</v>
      </c>
      <c r="B340" s="25">
        <v>0</v>
      </c>
      <c r="C340" s="25">
        <v>0</v>
      </c>
      <c r="D340" s="22" t="s">
        <v>6842</v>
      </c>
      <c r="E340" s="22">
        <v>0</v>
      </c>
      <c r="F340" s="22">
        <v>0</v>
      </c>
      <c r="G340">
        <v>30</v>
      </c>
      <c r="H340">
        <v>0</v>
      </c>
    </row>
    <row r="341" spans="1:8">
      <c r="A341" s="24" t="s">
        <v>4627</v>
      </c>
      <c r="B341" s="25">
        <v>10</v>
      </c>
      <c r="C341" s="25">
        <v>0</v>
      </c>
      <c r="D341" s="22" t="s">
        <v>4627</v>
      </c>
      <c r="E341" s="22">
        <v>10</v>
      </c>
      <c r="F341" s="22">
        <v>0</v>
      </c>
      <c r="G341">
        <v>50</v>
      </c>
      <c r="H341">
        <v>0</v>
      </c>
    </row>
    <row r="342" spans="1:8">
      <c r="A342" s="24" t="s">
        <v>6803</v>
      </c>
      <c r="B342" s="25">
        <v>0</v>
      </c>
      <c r="C342" s="25">
        <v>1</v>
      </c>
      <c r="D342" s="22" t="s">
        <v>6803</v>
      </c>
      <c r="E342" s="22">
        <v>0</v>
      </c>
      <c r="F342" s="22">
        <v>1</v>
      </c>
      <c r="G342">
        <v>50</v>
      </c>
      <c r="H342">
        <v>1</v>
      </c>
    </row>
    <row r="343" spans="1:8">
      <c r="A343" s="24" t="s">
        <v>6844</v>
      </c>
      <c r="B343" s="25">
        <v>10</v>
      </c>
      <c r="C343" s="25">
        <v>0</v>
      </c>
      <c r="D343" s="22" t="s">
        <v>6844</v>
      </c>
      <c r="E343" s="22">
        <v>10</v>
      </c>
      <c r="F343" s="22">
        <v>0</v>
      </c>
      <c r="G343">
        <v>10</v>
      </c>
      <c r="H343">
        <v>0</v>
      </c>
    </row>
    <row r="344" spans="1:8">
      <c r="A344" s="24" t="s">
        <v>4628</v>
      </c>
      <c r="B344" s="25">
        <v>10</v>
      </c>
      <c r="C344" s="25">
        <v>1</v>
      </c>
      <c r="D344" s="22" t="s">
        <v>4628</v>
      </c>
      <c r="E344" s="22">
        <v>10</v>
      </c>
      <c r="F344" s="22">
        <v>1</v>
      </c>
      <c r="G344">
        <v>0</v>
      </c>
      <c r="H344">
        <v>0</v>
      </c>
    </row>
    <row r="345" spans="1:8">
      <c r="A345" s="24" t="s">
        <v>4629</v>
      </c>
      <c r="B345" s="25">
        <v>10</v>
      </c>
      <c r="C345" s="25">
        <v>0</v>
      </c>
      <c r="D345" s="22" t="s">
        <v>4629</v>
      </c>
      <c r="E345" s="22">
        <v>10</v>
      </c>
      <c r="F345" s="22">
        <v>0</v>
      </c>
      <c r="G345">
        <v>0</v>
      </c>
      <c r="H345">
        <v>1</v>
      </c>
    </row>
    <row r="346" spans="1:8">
      <c r="A346" s="24" t="s">
        <v>4630</v>
      </c>
      <c r="B346" s="25">
        <v>110</v>
      </c>
      <c r="C346" s="25">
        <v>0</v>
      </c>
      <c r="D346" s="22" t="s">
        <v>4630</v>
      </c>
      <c r="E346" s="22">
        <v>110</v>
      </c>
      <c r="F346" s="22">
        <v>0</v>
      </c>
      <c r="G346">
        <v>60</v>
      </c>
      <c r="H346">
        <v>0</v>
      </c>
    </row>
    <row r="347" spans="1:8">
      <c r="A347" s="24" t="s">
        <v>5816</v>
      </c>
      <c r="B347" s="25">
        <v>20</v>
      </c>
      <c r="C347" s="25">
        <v>0</v>
      </c>
      <c r="D347" s="22" t="s">
        <v>5816</v>
      </c>
      <c r="E347" s="22">
        <v>20</v>
      </c>
      <c r="F347" s="22">
        <v>0</v>
      </c>
      <c r="G347">
        <v>20</v>
      </c>
      <c r="H347">
        <v>0</v>
      </c>
    </row>
    <row r="348" spans="1:8">
      <c r="A348" s="24" t="s">
        <v>4631</v>
      </c>
      <c r="B348" s="25">
        <v>10</v>
      </c>
      <c r="C348" s="25">
        <v>0</v>
      </c>
      <c r="D348" s="22" t="s">
        <v>4631</v>
      </c>
      <c r="E348" s="22">
        <v>10</v>
      </c>
      <c r="F348" s="22">
        <v>0</v>
      </c>
      <c r="G348">
        <v>40</v>
      </c>
      <c r="H348">
        <v>0</v>
      </c>
    </row>
    <row r="349" spans="1:8">
      <c r="A349" s="24" t="s">
        <v>4632</v>
      </c>
      <c r="B349" s="25">
        <v>0</v>
      </c>
      <c r="C349" s="25">
        <v>2</v>
      </c>
      <c r="D349" s="22" t="s">
        <v>4632</v>
      </c>
      <c r="E349" s="22">
        <v>0</v>
      </c>
      <c r="F349" s="22">
        <v>2</v>
      </c>
      <c r="G349">
        <v>10</v>
      </c>
      <c r="H349">
        <v>0</v>
      </c>
    </row>
    <row r="350" spans="1:8">
      <c r="A350" s="24" t="s">
        <v>6846</v>
      </c>
      <c r="B350" s="25">
        <v>10</v>
      </c>
      <c r="C350" s="25">
        <v>0</v>
      </c>
      <c r="D350" s="22" t="s">
        <v>6846</v>
      </c>
      <c r="E350" s="22">
        <v>10</v>
      </c>
      <c r="F350" s="22">
        <v>0</v>
      </c>
      <c r="G350">
        <v>60</v>
      </c>
      <c r="H350">
        <v>0</v>
      </c>
    </row>
    <row r="351" spans="1:8">
      <c r="A351" s="24" t="s">
        <v>4633</v>
      </c>
      <c r="B351" s="25">
        <v>0</v>
      </c>
      <c r="C351" s="25">
        <v>1</v>
      </c>
      <c r="D351" s="22" t="s">
        <v>4633</v>
      </c>
      <c r="E351" s="22">
        <v>0</v>
      </c>
      <c r="F351" s="22">
        <v>1</v>
      </c>
      <c r="G351">
        <v>20</v>
      </c>
      <c r="H351">
        <v>0</v>
      </c>
    </row>
    <row r="352" spans="1:8">
      <c r="A352" s="24" t="s">
        <v>4634</v>
      </c>
      <c r="B352" s="25">
        <v>10</v>
      </c>
      <c r="C352" s="25">
        <v>0</v>
      </c>
      <c r="D352" s="22" t="s">
        <v>4634</v>
      </c>
      <c r="E352" s="22">
        <v>10</v>
      </c>
      <c r="F352" s="22">
        <v>0</v>
      </c>
      <c r="G352">
        <v>20</v>
      </c>
      <c r="H352">
        <v>0</v>
      </c>
    </row>
    <row r="353" spans="1:8">
      <c r="A353" s="24" t="s">
        <v>4635</v>
      </c>
      <c r="B353" s="25">
        <v>0</v>
      </c>
      <c r="C353" s="25">
        <v>1</v>
      </c>
      <c r="D353" s="22" t="s">
        <v>4635</v>
      </c>
      <c r="E353" s="22">
        <v>0</v>
      </c>
      <c r="F353" s="22">
        <v>1</v>
      </c>
      <c r="G353">
        <v>20</v>
      </c>
      <c r="H353">
        <v>0</v>
      </c>
    </row>
    <row r="354" spans="1:8">
      <c r="A354" s="24" t="s">
        <v>4636</v>
      </c>
      <c r="B354" s="25">
        <v>0</v>
      </c>
      <c r="C354" s="25">
        <v>1</v>
      </c>
      <c r="D354" s="22" t="s">
        <v>4636</v>
      </c>
      <c r="E354" s="22">
        <v>0</v>
      </c>
      <c r="F354" s="22">
        <v>1</v>
      </c>
      <c r="G354">
        <v>10</v>
      </c>
      <c r="H354">
        <v>0</v>
      </c>
    </row>
    <row r="355" spans="1:8">
      <c r="A355" s="24" t="s">
        <v>4637</v>
      </c>
      <c r="B355" s="25">
        <v>100</v>
      </c>
      <c r="C355" s="25">
        <v>0</v>
      </c>
      <c r="D355" s="22" t="s">
        <v>4637</v>
      </c>
      <c r="E355" s="22">
        <v>100</v>
      </c>
      <c r="F355" s="22">
        <v>0</v>
      </c>
      <c r="G355">
        <v>0</v>
      </c>
      <c r="H355">
        <v>1</v>
      </c>
    </row>
    <row r="356" spans="1:8">
      <c r="A356" s="24" t="s">
        <v>4638</v>
      </c>
      <c r="B356" s="25">
        <v>0</v>
      </c>
      <c r="C356" s="25">
        <v>1</v>
      </c>
      <c r="D356" s="22" t="s">
        <v>4638</v>
      </c>
      <c r="E356" s="22">
        <v>0</v>
      </c>
      <c r="F356" s="22">
        <v>1</v>
      </c>
      <c r="G356">
        <v>50</v>
      </c>
      <c r="H356">
        <v>0</v>
      </c>
    </row>
    <row r="357" spans="1:8">
      <c r="A357" s="24" t="s">
        <v>4639</v>
      </c>
      <c r="B357" s="25">
        <v>0</v>
      </c>
      <c r="C357" s="25">
        <v>0</v>
      </c>
      <c r="D357" s="22" t="s">
        <v>4639</v>
      </c>
      <c r="E357" s="22">
        <v>0</v>
      </c>
      <c r="F357" s="22">
        <v>0</v>
      </c>
      <c r="G357">
        <v>30</v>
      </c>
      <c r="H357">
        <v>0</v>
      </c>
    </row>
    <row r="358" spans="1:8">
      <c r="A358" s="24" t="s">
        <v>4640</v>
      </c>
      <c r="B358" s="25">
        <v>30</v>
      </c>
      <c r="C358" s="25">
        <v>0</v>
      </c>
      <c r="D358" s="22" t="s">
        <v>4640</v>
      </c>
      <c r="E358" s="22">
        <v>30</v>
      </c>
      <c r="F358" s="22">
        <v>0</v>
      </c>
      <c r="G358">
        <v>0</v>
      </c>
      <c r="H358">
        <v>0</v>
      </c>
    </row>
    <row r="359" spans="1:8">
      <c r="A359" s="24" t="s">
        <v>4641</v>
      </c>
      <c r="B359" s="25">
        <v>60</v>
      </c>
      <c r="C359" s="25">
        <v>0</v>
      </c>
      <c r="D359" s="22" t="s">
        <v>4641</v>
      </c>
      <c r="E359" s="22">
        <v>60</v>
      </c>
      <c r="F359" s="22">
        <v>0</v>
      </c>
      <c r="G359">
        <v>0</v>
      </c>
      <c r="H359">
        <v>1</v>
      </c>
    </row>
    <row r="360" spans="1:8">
      <c r="A360" s="24" t="s">
        <v>4642</v>
      </c>
      <c r="B360" s="25">
        <v>0</v>
      </c>
      <c r="C360" s="25">
        <v>1</v>
      </c>
      <c r="D360" s="22" t="s">
        <v>4642</v>
      </c>
      <c r="E360" s="22">
        <v>0</v>
      </c>
      <c r="F360" s="22">
        <v>1</v>
      </c>
      <c r="G360">
        <v>100</v>
      </c>
      <c r="H360">
        <v>0</v>
      </c>
    </row>
    <row r="361" spans="1:8">
      <c r="A361" s="24" t="s">
        <v>6806</v>
      </c>
      <c r="B361" s="25">
        <v>10</v>
      </c>
      <c r="C361" s="25">
        <v>0</v>
      </c>
      <c r="D361" s="22" t="s">
        <v>6806</v>
      </c>
      <c r="E361" s="22">
        <v>10</v>
      </c>
      <c r="F361" s="22">
        <v>0</v>
      </c>
      <c r="G361">
        <v>0</v>
      </c>
      <c r="H361">
        <v>1</v>
      </c>
    </row>
    <row r="362" spans="1:8">
      <c r="A362" s="24" t="s">
        <v>4643</v>
      </c>
      <c r="B362" s="25">
        <v>20</v>
      </c>
      <c r="C362" s="25">
        <v>0</v>
      </c>
      <c r="D362" s="22" t="s">
        <v>4643</v>
      </c>
      <c r="E362" s="22">
        <v>20</v>
      </c>
      <c r="F362" s="22">
        <v>0</v>
      </c>
      <c r="G362">
        <v>0</v>
      </c>
      <c r="H362">
        <v>1</v>
      </c>
    </row>
    <row r="363" spans="1:8">
      <c r="A363" s="24" t="s">
        <v>4644</v>
      </c>
      <c r="B363" s="25">
        <v>20</v>
      </c>
      <c r="C363" s="25">
        <v>0</v>
      </c>
      <c r="D363" s="22" t="s">
        <v>4644</v>
      </c>
      <c r="E363" s="22">
        <v>20</v>
      </c>
      <c r="F363" s="22">
        <v>0</v>
      </c>
      <c r="G363">
        <v>10</v>
      </c>
      <c r="H363">
        <v>0</v>
      </c>
    </row>
    <row r="364" spans="1:8">
      <c r="A364" s="24" t="s">
        <v>6791</v>
      </c>
      <c r="B364" s="25">
        <v>20</v>
      </c>
      <c r="C364" s="25">
        <v>0</v>
      </c>
      <c r="D364" s="22" t="s">
        <v>6791</v>
      </c>
      <c r="E364" s="22">
        <v>20</v>
      </c>
      <c r="F364" s="22">
        <v>0</v>
      </c>
      <c r="G364">
        <v>0</v>
      </c>
      <c r="H364">
        <v>1</v>
      </c>
    </row>
    <row r="365" spans="1:8">
      <c r="A365" s="24" t="s">
        <v>4645</v>
      </c>
      <c r="B365" s="25">
        <v>80</v>
      </c>
      <c r="C365" s="25">
        <v>0</v>
      </c>
      <c r="D365" s="22" t="s">
        <v>4645</v>
      </c>
      <c r="E365" s="22">
        <v>80</v>
      </c>
      <c r="F365" s="22">
        <v>0</v>
      </c>
      <c r="G365">
        <v>10</v>
      </c>
      <c r="H365">
        <v>0</v>
      </c>
    </row>
    <row r="366" spans="1:8">
      <c r="A366" s="24" t="s">
        <v>4646</v>
      </c>
      <c r="B366" s="25">
        <v>10</v>
      </c>
      <c r="C366" s="25">
        <v>0</v>
      </c>
      <c r="D366" s="22" t="s">
        <v>4646</v>
      </c>
      <c r="E366" s="22">
        <v>10</v>
      </c>
      <c r="F366" s="22">
        <v>0</v>
      </c>
      <c r="G366">
        <v>0</v>
      </c>
      <c r="H366">
        <v>2</v>
      </c>
    </row>
    <row r="367" spans="1:8">
      <c r="A367" s="24" t="s">
        <v>4647</v>
      </c>
      <c r="B367" s="25">
        <v>40</v>
      </c>
      <c r="C367" s="25">
        <v>0</v>
      </c>
      <c r="D367" s="22" t="s">
        <v>4647</v>
      </c>
      <c r="E367" s="22">
        <v>40</v>
      </c>
      <c r="F367" s="22">
        <v>0</v>
      </c>
      <c r="G367">
        <v>10</v>
      </c>
      <c r="H367">
        <v>0</v>
      </c>
    </row>
    <row r="368" spans="1:8">
      <c r="A368" s="24" t="s">
        <v>6784</v>
      </c>
      <c r="B368" s="25">
        <v>20</v>
      </c>
      <c r="C368" s="25">
        <v>0</v>
      </c>
      <c r="D368" s="22" t="s">
        <v>6784</v>
      </c>
      <c r="E368" s="22">
        <v>20</v>
      </c>
      <c r="F368" s="22">
        <v>0</v>
      </c>
      <c r="G368">
        <v>20</v>
      </c>
      <c r="H368">
        <v>0</v>
      </c>
    </row>
    <row r="369" spans="1:8">
      <c r="A369" s="24" t="s">
        <v>4648</v>
      </c>
      <c r="B369" s="25">
        <v>60</v>
      </c>
      <c r="C369" s="25">
        <v>0</v>
      </c>
      <c r="D369" s="22" t="s">
        <v>4648</v>
      </c>
      <c r="E369" s="22">
        <v>60</v>
      </c>
      <c r="F369" s="22">
        <v>0</v>
      </c>
      <c r="G369">
        <v>110</v>
      </c>
      <c r="H369">
        <v>0</v>
      </c>
    </row>
    <row r="370" spans="1:8">
      <c r="A370" s="24" t="s">
        <v>4649</v>
      </c>
      <c r="B370" s="25">
        <v>0</v>
      </c>
      <c r="C370" s="25">
        <v>1</v>
      </c>
      <c r="D370" s="22" t="s">
        <v>4649</v>
      </c>
      <c r="E370" s="22">
        <v>0</v>
      </c>
      <c r="F370" s="22">
        <v>1</v>
      </c>
      <c r="G370">
        <v>10</v>
      </c>
      <c r="H370">
        <v>0</v>
      </c>
    </row>
    <row r="371" spans="1:8">
      <c r="A371" s="24" t="s">
        <v>4650</v>
      </c>
      <c r="B371" s="25">
        <v>0</v>
      </c>
      <c r="C371" s="25">
        <v>0</v>
      </c>
      <c r="D371" s="22" t="s">
        <v>4650</v>
      </c>
      <c r="E371" s="22">
        <v>0</v>
      </c>
      <c r="F371" s="22">
        <v>0</v>
      </c>
      <c r="G371">
        <v>10</v>
      </c>
      <c r="H371">
        <v>1</v>
      </c>
    </row>
    <row r="372" spans="1:8">
      <c r="A372" s="24" t="s">
        <v>4651</v>
      </c>
      <c r="B372" s="25">
        <v>20</v>
      </c>
      <c r="C372" s="25">
        <v>0</v>
      </c>
      <c r="D372" s="22" t="s">
        <v>4651</v>
      </c>
      <c r="E372" s="22">
        <v>20</v>
      </c>
      <c r="F372" s="22">
        <v>0</v>
      </c>
      <c r="G372">
        <v>10</v>
      </c>
      <c r="H372">
        <v>0</v>
      </c>
    </row>
    <row r="373" spans="1:8">
      <c r="A373" s="24" t="s">
        <v>4652</v>
      </c>
      <c r="B373" s="25">
        <v>50</v>
      </c>
      <c r="C373" s="25">
        <v>1</v>
      </c>
      <c r="D373" s="22" t="s">
        <v>4652</v>
      </c>
      <c r="E373" s="22">
        <v>50</v>
      </c>
      <c r="F373" s="22">
        <v>1</v>
      </c>
      <c r="G373">
        <v>0</v>
      </c>
      <c r="H373">
        <v>1</v>
      </c>
    </row>
    <row r="374" spans="1:8">
      <c r="A374" s="24" t="s">
        <v>4653</v>
      </c>
      <c r="B374" s="25">
        <v>50</v>
      </c>
      <c r="C374" s="25">
        <v>0</v>
      </c>
      <c r="D374" s="22" t="s">
        <v>4653</v>
      </c>
      <c r="E374" s="22">
        <v>50</v>
      </c>
      <c r="F374" s="22">
        <v>0</v>
      </c>
      <c r="G374">
        <v>10</v>
      </c>
      <c r="H374">
        <v>0</v>
      </c>
    </row>
    <row r="375" spans="1:8">
      <c r="A375" s="24" t="s">
        <v>4654</v>
      </c>
      <c r="B375" s="25">
        <v>30</v>
      </c>
      <c r="C375" s="25">
        <v>0</v>
      </c>
      <c r="D375" s="22" t="s">
        <v>4654</v>
      </c>
      <c r="E375" s="22">
        <v>30</v>
      </c>
      <c r="F375" s="22">
        <v>0</v>
      </c>
      <c r="G375">
        <v>0</v>
      </c>
      <c r="H375">
        <v>0</v>
      </c>
    </row>
    <row r="376" spans="1:8">
      <c r="A376" s="24" t="s">
        <v>5817</v>
      </c>
      <c r="B376" s="25">
        <v>20</v>
      </c>
      <c r="C376" s="25">
        <v>0</v>
      </c>
      <c r="D376" s="22" t="s">
        <v>5817</v>
      </c>
      <c r="E376" s="22">
        <v>20</v>
      </c>
      <c r="F376" s="22">
        <v>0</v>
      </c>
      <c r="G376">
        <v>0</v>
      </c>
      <c r="H376">
        <v>0</v>
      </c>
    </row>
    <row r="377" spans="1:8">
      <c r="A377" s="24" t="s">
        <v>4655</v>
      </c>
      <c r="B377" s="25">
        <v>0</v>
      </c>
      <c r="C377" s="25">
        <v>1</v>
      </c>
      <c r="D377" s="22" t="s">
        <v>4655</v>
      </c>
      <c r="E377" s="22">
        <v>0</v>
      </c>
      <c r="F377" s="22">
        <v>1</v>
      </c>
      <c r="G377">
        <v>10</v>
      </c>
      <c r="H377">
        <v>0</v>
      </c>
    </row>
    <row r="378" spans="1:8">
      <c r="A378" s="24" t="s">
        <v>5797</v>
      </c>
      <c r="B378" s="25">
        <v>10</v>
      </c>
      <c r="C378" s="25">
        <v>0</v>
      </c>
      <c r="D378" s="22" t="s">
        <v>5797</v>
      </c>
      <c r="E378" s="22">
        <v>10</v>
      </c>
      <c r="F378" s="22">
        <v>0</v>
      </c>
      <c r="G378">
        <v>0</v>
      </c>
      <c r="H378">
        <v>0</v>
      </c>
    </row>
    <row r="379" spans="1:8">
      <c r="A379" s="24" t="s">
        <v>4656</v>
      </c>
      <c r="B379" s="25">
        <v>10</v>
      </c>
      <c r="C379" s="25">
        <v>0</v>
      </c>
      <c r="D379" s="22" t="s">
        <v>4656</v>
      </c>
      <c r="E379" s="22">
        <v>10</v>
      </c>
      <c r="F379" s="22">
        <v>0</v>
      </c>
      <c r="G379">
        <v>40</v>
      </c>
      <c r="H379">
        <v>0</v>
      </c>
    </row>
    <row r="380" spans="1:8">
      <c r="A380" s="24" t="s">
        <v>5324</v>
      </c>
      <c r="B380" s="25">
        <v>10</v>
      </c>
      <c r="C380" s="25">
        <v>0</v>
      </c>
      <c r="D380" s="22" t="s">
        <v>5324</v>
      </c>
      <c r="E380" s="22">
        <v>10</v>
      </c>
      <c r="F380" s="22">
        <v>0</v>
      </c>
      <c r="G380">
        <v>20</v>
      </c>
      <c r="H380">
        <v>0</v>
      </c>
    </row>
    <row r="381" spans="1:8">
      <c r="A381" s="24" t="s">
        <v>4657</v>
      </c>
      <c r="B381" s="25">
        <v>0</v>
      </c>
      <c r="C381" s="25">
        <v>0</v>
      </c>
      <c r="D381" s="22" t="s">
        <v>4657</v>
      </c>
      <c r="E381" s="22">
        <v>0</v>
      </c>
      <c r="F381" s="22">
        <v>0</v>
      </c>
      <c r="G381">
        <v>0</v>
      </c>
      <c r="H381">
        <v>0</v>
      </c>
    </row>
    <row r="382" spans="1:8">
      <c r="A382" s="24" t="s">
        <v>6843</v>
      </c>
      <c r="B382" s="25">
        <v>10</v>
      </c>
      <c r="C382" s="25">
        <v>0</v>
      </c>
      <c r="D382" s="22" t="s">
        <v>6843</v>
      </c>
      <c r="E382" s="22">
        <v>10</v>
      </c>
      <c r="F382" s="22">
        <v>0</v>
      </c>
      <c r="G382">
        <v>10</v>
      </c>
      <c r="H382">
        <v>2</v>
      </c>
    </row>
    <row r="383" spans="1:8">
      <c r="A383" s="24" t="s">
        <v>6832</v>
      </c>
      <c r="B383" s="25">
        <v>10</v>
      </c>
      <c r="C383" s="25">
        <v>0</v>
      </c>
      <c r="D383" s="22" t="s">
        <v>6832</v>
      </c>
      <c r="E383" s="22">
        <v>10</v>
      </c>
      <c r="F383" s="22">
        <v>0</v>
      </c>
      <c r="G383">
        <v>10</v>
      </c>
      <c r="H383">
        <v>0</v>
      </c>
    </row>
    <row r="384" spans="1:8">
      <c r="A384" s="24" t="s">
        <v>4658</v>
      </c>
      <c r="B384" s="25">
        <v>20</v>
      </c>
      <c r="C384" s="25">
        <v>0</v>
      </c>
      <c r="D384" s="22" t="s">
        <v>4658</v>
      </c>
      <c r="E384" s="22">
        <v>20</v>
      </c>
      <c r="F384" s="22">
        <v>0</v>
      </c>
      <c r="G384">
        <v>10</v>
      </c>
      <c r="H384">
        <v>0</v>
      </c>
    </row>
    <row r="385" spans="1:8">
      <c r="A385" s="24" t="s">
        <v>4659</v>
      </c>
      <c r="B385" s="25">
        <v>20</v>
      </c>
      <c r="C385" s="25">
        <v>0</v>
      </c>
      <c r="D385" s="22" t="s">
        <v>4659</v>
      </c>
      <c r="E385" s="22">
        <v>20</v>
      </c>
      <c r="F385" s="22">
        <v>0</v>
      </c>
      <c r="G385">
        <v>30</v>
      </c>
      <c r="H385">
        <v>0</v>
      </c>
    </row>
    <row r="386" spans="1:8">
      <c r="A386" s="24" t="s">
        <v>4660</v>
      </c>
      <c r="B386" s="25">
        <v>30</v>
      </c>
      <c r="C386" s="25">
        <v>0</v>
      </c>
      <c r="D386" s="22" t="s">
        <v>4660</v>
      </c>
      <c r="E386" s="22">
        <v>30</v>
      </c>
      <c r="F386" s="22">
        <v>0</v>
      </c>
      <c r="G386">
        <v>10</v>
      </c>
      <c r="H386">
        <v>0</v>
      </c>
    </row>
    <row r="387" spans="1:8">
      <c r="A387" s="24" t="s">
        <v>4661</v>
      </c>
      <c r="B387" s="25">
        <v>10</v>
      </c>
      <c r="C387" s="25">
        <v>1</v>
      </c>
      <c r="D387" s="22" t="s">
        <v>4661</v>
      </c>
      <c r="E387" s="22">
        <v>10</v>
      </c>
      <c r="F387" s="22">
        <v>1</v>
      </c>
      <c r="G387">
        <v>0</v>
      </c>
      <c r="H387">
        <v>0</v>
      </c>
    </row>
    <row r="388" spans="1:8">
      <c r="A388" s="24" t="s">
        <v>5318</v>
      </c>
      <c r="B388" s="25">
        <v>10</v>
      </c>
      <c r="C388" s="25">
        <v>0</v>
      </c>
      <c r="D388" s="22" t="s">
        <v>5318</v>
      </c>
      <c r="E388" s="22">
        <v>10</v>
      </c>
      <c r="F388" s="22">
        <v>0</v>
      </c>
      <c r="G388">
        <v>30</v>
      </c>
      <c r="H388">
        <v>0</v>
      </c>
    </row>
    <row r="389" spans="1:8">
      <c r="A389" s="24" t="s">
        <v>6812</v>
      </c>
      <c r="B389" s="25">
        <v>10</v>
      </c>
      <c r="C389" s="25">
        <v>0</v>
      </c>
      <c r="D389" s="22" t="s">
        <v>6812</v>
      </c>
      <c r="E389" s="22">
        <v>10</v>
      </c>
      <c r="F389" s="22">
        <v>0</v>
      </c>
      <c r="G389">
        <v>10</v>
      </c>
      <c r="H389">
        <v>0</v>
      </c>
    </row>
    <row r="390" spans="1:8">
      <c r="A390" s="24" t="s">
        <v>6795</v>
      </c>
      <c r="B390" s="25">
        <v>20</v>
      </c>
      <c r="C390" s="25">
        <v>0</v>
      </c>
      <c r="D390" s="22" t="s">
        <v>6795</v>
      </c>
      <c r="E390" s="22">
        <v>20</v>
      </c>
      <c r="F390" s="22">
        <v>0</v>
      </c>
      <c r="G390">
        <v>0</v>
      </c>
      <c r="H390">
        <v>0</v>
      </c>
    </row>
    <row r="391" spans="1:8">
      <c r="A391" s="24" t="s">
        <v>5323</v>
      </c>
      <c r="B391" s="25">
        <v>10</v>
      </c>
      <c r="C391" s="25">
        <v>0</v>
      </c>
      <c r="D391" s="22" t="s">
        <v>5323</v>
      </c>
      <c r="E391" s="22">
        <v>10</v>
      </c>
      <c r="F391" s="22">
        <v>0</v>
      </c>
      <c r="G391">
        <v>0</v>
      </c>
      <c r="H391">
        <v>1</v>
      </c>
    </row>
    <row r="392" spans="1:8">
      <c r="A392" s="24" t="s">
        <v>4662</v>
      </c>
      <c r="B392" s="25">
        <v>20</v>
      </c>
      <c r="C392" s="25">
        <v>0</v>
      </c>
      <c r="D392" s="22" t="s">
        <v>4662</v>
      </c>
      <c r="E392" s="22">
        <v>20</v>
      </c>
      <c r="F392" s="22">
        <v>0</v>
      </c>
      <c r="G392">
        <v>30</v>
      </c>
      <c r="H392">
        <v>1</v>
      </c>
    </row>
    <row r="393" spans="1:8">
      <c r="A393" s="24" t="s">
        <v>4663</v>
      </c>
      <c r="B393" s="25">
        <v>10</v>
      </c>
      <c r="C393" s="25">
        <v>0</v>
      </c>
      <c r="D393" s="22" t="s">
        <v>4663</v>
      </c>
      <c r="E393" s="22">
        <v>10</v>
      </c>
      <c r="F393" s="22">
        <v>0</v>
      </c>
      <c r="G393">
        <v>30</v>
      </c>
      <c r="H393">
        <v>1</v>
      </c>
    </row>
    <row r="394" spans="1:8">
      <c r="A394" s="24" t="s">
        <v>5319</v>
      </c>
      <c r="B394" s="25">
        <v>10</v>
      </c>
      <c r="C394" s="25">
        <v>0</v>
      </c>
      <c r="D394" s="22" t="s">
        <v>5319</v>
      </c>
      <c r="E394" s="22">
        <v>10</v>
      </c>
      <c r="F394" s="22">
        <v>0</v>
      </c>
      <c r="G394">
        <v>70</v>
      </c>
      <c r="H394">
        <v>1</v>
      </c>
    </row>
    <row r="395" spans="1:8">
      <c r="A395" s="24" t="s">
        <v>6787</v>
      </c>
      <c r="B395" s="25">
        <v>30</v>
      </c>
      <c r="C395" s="25">
        <v>0</v>
      </c>
      <c r="D395" s="22" t="s">
        <v>6787</v>
      </c>
      <c r="E395" s="22">
        <v>30</v>
      </c>
      <c r="F395" s="22">
        <v>0</v>
      </c>
      <c r="G395">
        <v>50</v>
      </c>
      <c r="H395">
        <v>1</v>
      </c>
    </row>
    <row r="396" spans="1:8">
      <c r="A396" s="24" t="s">
        <v>4664</v>
      </c>
      <c r="B396" s="25">
        <v>50</v>
      </c>
      <c r="C396" s="25">
        <v>0</v>
      </c>
      <c r="D396" s="22" t="s">
        <v>4664</v>
      </c>
      <c r="E396" s="22">
        <v>50</v>
      </c>
      <c r="F396" s="22">
        <v>0</v>
      </c>
      <c r="G396">
        <v>30</v>
      </c>
      <c r="H396">
        <v>1</v>
      </c>
    </row>
    <row r="397" spans="1:8">
      <c r="A397" s="24" t="s">
        <v>4665</v>
      </c>
      <c r="B397" s="25">
        <v>10</v>
      </c>
      <c r="C397" s="25">
        <v>0</v>
      </c>
      <c r="D397" s="22" t="s">
        <v>4665</v>
      </c>
      <c r="E397" s="22">
        <v>10</v>
      </c>
      <c r="F397" s="22">
        <v>0</v>
      </c>
      <c r="G397">
        <v>0</v>
      </c>
      <c r="H397">
        <v>0</v>
      </c>
    </row>
    <row r="398" spans="1:8">
      <c r="A398" s="24" t="s">
        <v>6759</v>
      </c>
      <c r="B398" s="25">
        <v>0</v>
      </c>
      <c r="C398" s="25">
        <v>0</v>
      </c>
      <c r="D398" s="22" t="s">
        <v>6759</v>
      </c>
      <c r="E398" s="22">
        <v>0</v>
      </c>
      <c r="F398" s="22">
        <v>0</v>
      </c>
      <c r="G398">
        <v>0</v>
      </c>
      <c r="H398">
        <v>1</v>
      </c>
    </row>
    <row r="399" spans="1:8">
      <c r="A399" s="24" t="s">
        <v>4666</v>
      </c>
      <c r="B399" s="25">
        <v>20</v>
      </c>
      <c r="C399" s="25">
        <v>0</v>
      </c>
      <c r="D399" s="22" t="s">
        <v>4666</v>
      </c>
      <c r="E399" s="22">
        <v>20</v>
      </c>
      <c r="F399" s="22">
        <v>0</v>
      </c>
      <c r="G399">
        <v>10</v>
      </c>
      <c r="H399">
        <v>0</v>
      </c>
    </row>
    <row r="400" spans="1:8">
      <c r="A400" s="24" t="s">
        <v>4667</v>
      </c>
      <c r="B400" s="25">
        <v>0</v>
      </c>
      <c r="C400" s="25">
        <v>1</v>
      </c>
      <c r="D400" s="22" t="s">
        <v>4667</v>
      </c>
      <c r="E400" s="22">
        <v>0</v>
      </c>
      <c r="F400" s="22">
        <v>1</v>
      </c>
      <c r="G400">
        <v>20</v>
      </c>
      <c r="H400">
        <v>0</v>
      </c>
    </row>
    <row r="401" spans="1:8">
      <c r="A401" s="24" t="s">
        <v>6800</v>
      </c>
      <c r="B401" s="25">
        <v>20</v>
      </c>
      <c r="C401" s="25">
        <v>0</v>
      </c>
      <c r="D401" s="22" t="s">
        <v>6800</v>
      </c>
      <c r="E401" s="22">
        <v>20</v>
      </c>
      <c r="F401" s="22">
        <v>0</v>
      </c>
      <c r="G401">
        <v>10</v>
      </c>
      <c r="H401">
        <v>0</v>
      </c>
    </row>
    <row r="402" spans="1:8">
      <c r="A402" s="24" t="s">
        <v>4668</v>
      </c>
      <c r="B402" s="25">
        <v>10</v>
      </c>
      <c r="C402" s="25">
        <v>0</v>
      </c>
      <c r="D402" s="22" t="s">
        <v>4668</v>
      </c>
      <c r="E402" s="22">
        <v>10</v>
      </c>
      <c r="F402" s="22">
        <v>0</v>
      </c>
      <c r="G402">
        <v>10</v>
      </c>
      <c r="H402">
        <v>0</v>
      </c>
    </row>
    <row r="403" spans="1:8">
      <c r="A403" s="24" t="s">
        <v>4669</v>
      </c>
      <c r="B403" s="25">
        <v>40</v>
      </c>
      <c r="C403" s="25">
        <v>0</v>
      </c>
      <c r="D403" s="22" t="s">
        <v>4669</v>
      </c>
      <c r="E403" s="22">
        <v>40</v>
      </c>
      <c r="F403" s="22">
        <v>0</v>
      </c>
      <c r="G403">
        <v>10</v>
      </c>
      <c r="H403">
        <v>0</v>
      </c>
    </row>
    <row r="404" spans="1:8">
      <c r="A404" s="24" t="s">
        <v>4670</v>
      </c>
      <c r="B404" s="25">
        <v>0</v>
      </c>
      <c r="C404" s="25">
        <v>0</v>
      </c>
      <c r="D404" s="22" t="s">
        <v>4670</v>
      </c>
      <c r="E404" s="22">
        <v>0</v>
      </c>
      <c r="F404" s="22">
        <v>0</v>
      </c>
      <c r="G404">
        <v>0</v>
      </c>
      <c r="H404">
        <v>0</v>
      </c>
    </row>
    <row r="405" spans="1:8">
      <c r="A405" s="24" t="s">
        <v>6830</v>
      </c>
      <c r="B405" s="25">
        <v>10</v>
      </c>
      <c r="C405" s="25">
        <v>0</v>
      </c>
      <c r="D405" s="22" t="s">
        <v>6830</v>
      </c>
      <c r="E405" s="22">
        <v>10</v>
      </c>
      <c r="F405" s="22">
        <v>0</v>
      </c>
      <c r="G405">
        <v>10</v>
      </c>
      <c r="H405">
        <v>0</v>
      </c>
    </row>
    <row r="406" spans="1:8">
      <c r="A406" s="24" t="s">
        <v>6788</v>
      </c>
      <c r="B406" s="25">
        <v>20</v>
      </c>
      <c r="C406" s="25">
        <v>0</v>
      </c>
      <c r="D406" s="22" t="s">
        <v>6788</v>
      </c>
      <c r="E406" s="22">
        <v>20</v>
      </c>
      <c r="F406" s="22">
        <v>0</v>
      </c>
      <c r="G406">
        <v>0</v>
      </c>
      <c r="H406">
        <v>0</v>
      </c>
    </row>
    <row r="407" spans="1:8">
      <c r="A407" s="24" t="s">
        <v>4671</v>
      </c>
      <c r="B407" s="25">
        <v>0</v>
      </c>
      <c r="C407" s="25">
        <v>0</v>
      </c>
      <c r="D407" s="22" t="s">
        <v>4671</v>
      </c>
      <c r="E407" s="22">
        <v>0</v>
      </c>
      <c r="F407" s="22">
        <v>0</v>
      </c>
      <c r="G407">
        <v>20</v>
      </c>
      <c r="H407">
        <v>0</v>
      </c>
    </row>
    <row r="408" spans="1:8">
      <c r="A408" s="24" t="s">
        <v>6771</v>
      </c>
      <c r="B408" s="25">
        <v>10</v>
      </c>
      <c r="C408" s="25">
        <v>0</v>
      </c>
      <c r="D408" s="22" t="s">
        <v>6771</v>
      </c>
      <c r="E408" s="22">
        <v>10</v>
      </c>
      <c r="F408" s="22">
        <v>0</v>
      </c>
      <c r="G408">
        <v>0</v>
      </c>
      <c r="H408">
        <v>0</v>
      </c>
    </row>
    <row r="409" spans="1:8">
      <c r="A409" s="24" t="s">
        <v>4672</v>
      </c>
      <c r="B409" s="25">
        <v>10</v>
      </c>
      <c r="C409" s="25">
        <v>0</v>
      </c>
      <c r="D409" s="22" t="s">
        <v>4672</v>
      </c>
      <c r="E409" s="22">
        <v>10</v>
      </c>
      <c r="F409" s="22">
        <v>0</v>
      </c>
      <c r="G409">
        <v>10</v>
      </c>
      <c r="H409">
        <v>0</v>
      </c>
    </row>
    <row r="410" spans="1:8">
      <c r="A410" s="24" t="s">
        <v>4673</v>
      </c>
      <c r="B410" s="25">
        <v>10</v>
      </c>
      <c r="C410" s="25">
        <v>0</v>
      </c>
      <c r="D410" s="22" t="s">
        <v>4673</v>
      </c>
      <c r="E410" s="22">
        <v>10</v>
      </c>
      <c r="F410" s="22">
        <v>0</v>
      </c>
      <c r="G410">
        <v>0</v>
      </c>
      <c r="H410">
        <v>0</v>
      </c>
    </row>
    <row r="411" spans="1:8">
      <c r="A411" s="24" t="s">
        <v>4674</v>
      </c>
      <c r="B411" s="25">
        <v>0</v>
      </c>
      <c r="C411" s="25">
        <v>0</v>
      </c>
      <c r="D411" s="22" t="s">
        <v>4674</v>
      </c>
      <c r="E411" s="22">
        <v>0</v>
      </c>
      <c r="F411" s="22">
        <v>0</v>
      </c>
      <c r="G411">
        <v>10</v>
      </c>
      <c r="H411">
        <v>0</v>
      </c>
    </row>
    <row r="412" spans="1:8">
      <c r="A412" s="24" t="s">
        <v>6816</v>
      </c>
      <c r="B412" s="25">
        <v>10</v>
      </c>
      <c r="C412" s="25">
        <v>0</v>
      </c>
      <c r="D412" s="22" t="s">
        <v>6816</v>
      </c>
      <c r="E412" s="22">
        <v>10</v>
      </c>
      <c r="F412" s="22">
        <v>0</v>
      </c>
      <c r="G412">
        <v>10</v>
      </c>
      <c r="H412">
        <v>0</v>
      </c>
    </row>
    <row r="413" spans="1:8">
      <c r="A413" s="24" t="s">
        <v>4675</v>
      </c>
      <c r="B413" s="25">
        <v>10</v>
      </c>
      <c r="C413" s="25">
        <v>2</v>
      </c>
      <c r="D413" s="22" t="s">
        <v>4675</v>
      </c>
      <c r="E413" s="22">
        <v>10</v>
      </c>
      <c r="F413" s="22">
        <v>2</v>
      </c>
      <c r="G413">
        <v>10</v>
      </c>
      <c r="H413">
        <v>0</v>
      </c>
    </row>
    <row r="414" spans="1:8">
      <c r="A414" s="24" t="s">
        <v>6790</v>
      </c>
      <c r="B414" s="25">
        <v>20</v>
      </c>
      <c r="C414" s="25">
        <v>0</v>
      </c>
      <c r="D414" s="22" t="s">
        <v>6790</v>
      </c>
      <c r="E414" s="22">
        <v>20</v>
      </c>
      <c r="F414" s="22">
        <v>0</v>
      </c>
      <c r="G414">
        <v>10</v>
      </c>
      <c r="H414">
        <v>1</v>
      </c>
    </row>
    <row r="415" spans="1:8">
      <c r="A415" s="24" t="s">
        <v>4676</v>
      </c>
      <c r="B415" s="25">
        <v>50</v>
      </c>
      <c r="C415" s="25">
        <v>0</v>
      </c>
      <c r="D415" s="22" t="s">
        <v>4676</v>
      </c>
      <c r="E415" s="22">
        <v>50</v>
      </c>
      <c r="F415" s="22">
        <v>0</v>
      </c>
      <c r="G415">
        <v>0</v>
      </c>
      <c r="H415">
        <v>0</v>
      </c>
    </row>
    <row r="416" spans="1:8">
      <c r="A416" s="24" t="s">
        <v>4677</v>
      </c>
      <c r="B416" s="25">
        <v>20</v>
      </c>
      <c r="C416" s="25">
        <v>0</v>
      </c>
      <c r="D416" s="22" t="s">
        <v>4677</v>
      </c>
      <c r="E416" s="22">
        <v>20</v>
      </c>
      <c r="F416" s="22">
        <v>0</v>
      </c>
      <c r="G416">
        <v>20</v>
      </c>
      <c r="H416">
        <v>0</v>
      </c>
    </row>
    <row r="417" spans="1:8">
      <c r="A417" s="24" t="s">
        <v>4678</v>
      </c>
      <c r="B417" s="25">
        <v>10</v>
      </c>
      <c r="C417" s="25">
        <v>0</v>
      </c>
      <c r="D417" s="22" t="s">
        <v>4678</v>
      </c>
      <c r="E417" s="22">
        <v>10</v>
      </c>
      <c r="F417" s="22">
        <v>0</v>
      </c>
      <c r="G417">
        <v>10</v>
      </c>
      <c r="H417">
        <v>0</v>
      </c>
    </row>
    <row r="418" spans="1:8">
      <c r="A418" s="24" t="s">
        <v>4679</v>
      </c>
      <c r="B418" s="25">
        <v>40</v>
      </c>
      <c r="C418" s="25">
        <v>0</v>
      </c>
      <c r="D418" s="22" t="s">
        <v>4679</v>
      </c>
      <c r="E418" s="22">
        <v>40</v>
      </c>
      <c r="F418" s="22">
        <v>0</v>
      </c>
      <c r="G418">
        <v>20</v>
      </c>
      <c r="H418">
        <v>0</v>
      </c>
    </row>
    <row r="419" spans="1:8">
      <c r="A419" s="24" t="s">
        <v>4680</v>
      </c>
      <c r="B419" s="25">
        <v>0</v>
      </c>
      <c r="C419" s="25">
        <v>0</v>
      </c>
      <c r="D419" s="22" t="s">
        <v>4680</v>
      </c>
      <c r="E419" s="22">
        <v>0</v>
      </c>
      <c r="F419" s="22">
        <v>0</v>
      </c>
      <c r="G419">
        <v>10</v>
      </c>
      <c r="H419">
        <v>0</v>
      </c>
    </row>
    <row r="420" spans="1:8">
      <c r="A420" s="24" t="s">
        <v>4681</v>
      </c>
      <c r="B420" s="25">
        <v>60</v>
      </c>
      <c r="C420" s="25">
        <v>0</v>
      </c>
      <c r="D420" s="22" t="s">
        <v>4681</v>
      </c>
      <c r="E420" s="22">
        <v>60</v>
      </c>
      <c r="F420" s="22">
        <v>0</v>
      </c>
      <c r="G420">
        <v>0</v>
      </c>
      <c r="H420">
        <v>1</v>
      </c>
    </row>
    <row r="421" spans="1:8">
      <c r="A421" s="24" t="s">
        <v>4682</v>
      </c>
      <c r="B421" s="25">
        <v>10</v>
      </c>
      <c r="C421" s="25">
        <v>0</v>
      </c>
      <c r="D421" s="22" t="s">
        <v>4682</v>
      </c>
      <c r="E421" s="22">
        <v>10</v>
      </c>
      <c r="F421" s="22">
        <v>0</v>
      </c>
      <c r="G421">
        <v>10</v>
      </c>
      <c r="H421">
        <v>0</v>
      </c>
    </row>
    <row r="422" spans="1:8">
      <c r="A422" s="24" t="s">
        <v>6758</v>
      </c>
      <c r="B422" s="25">
        <v>10</v>
      </c>
      <c r="C422" s="25">
        <v>0</v>
      </c>
      <c r="D422" s="22" t="s">
        <v>6758</v>
      </c>
      <c r="E422" s="22">
        <v>10</v>
      </c>
      <c r="F422" s="22">
        <v>0</v>
      </c>
      <c r="G422">
        <v>20</v>
      </c>
      <c r="H422">
        <v>0</v>
      </c>
    </row>
    <row r="423" spans="1:8">
      <c r="A423" s="24" t="s">
        <v>4683</v>
      </c>
      <c r="B423" s="25">
        <v>10</v>
      </c>
      <c r="C423" s="25">
        <v>0</v>
      </c>
      <c r="D423" s="22" t="s">
        <v>4683</v>
      </c>
      <c r="E423" s="22">
        <v>10</v>
      </c>
      <c r="F423" s="22">
        <v>0</v>
      </c>
      <c r="G423">
        <v>10</v>
      </c>
      <c r="H423">
        <v>0</v>
      </c>
    </row>
    <row r="424" spans="1:8">
      <c r="A424" s="24" t="s">
        <v>4684</v>
      </c>
      <c r="B424" s="25">
        <v>30</v>
      </c>
      <c r="C424" s="25">
        <v>0</v>
      </c>
      <c r="D424" s="22" t="s">
        <v>4684</v>
      </c>
      <c r="E424" s="22">
        <v>30</v>
      </c>
      <c r="F424" s="22">
        <v>0</v>
      </c>
      <c r="G424">
        <v>0</v>
      </c>
      <c r="H424">
        <v>0</v>
      </c>
    </row>
    <row r="425" spans="1:8">
      <c r="A425" s="24" t="s">
        <v>4685</v>
      </c>
      <c r="B425" s="25">
        <v>10</v>
      </c>
      <c r="C425" s="25">
        <v>1</v>
      </c>
      <c r="D425" s="22" t="s">
        <v>4685</v>
      </c>
      <c r="E425" s="22">
        <v>10</v>
      </c>
      <c r="F425" s="22">
        <v>1</v>
      </c>
      <c r="G425">
        <v>10</v>
      </c>
      <c r="H425">
        <v>0</v>
      </c>
    </row>
    <row r="426" spans="1:8">
      <c r="A426" s="24" t="s">
        <v>6831</v>
      </c>
      <c r="B426" s="25">
        <v>10</v>
      </c>
      <c r="C426" s="25">
        <v>0</v>
      </c>
      <c r="D426" s="22" t="s">
        <v>6831</v>
      </c>
      <c r="E426" s="22">
        <v>10</v>
      </c>
      <c r="F426" s="22">
        <v>0</v>
      </c>
      <c r="G426">
        <v>0</v>
      </c>
      <c r="H426">
        <v>0</v>
      </c>
    </row>
    <row r="427" spans="1:8">
      <c r="A427" s="24" t="s">
        <v>6817</v>
      </c>
      <c r="B427" s="25">
        <v>10</v>
      </c>
      <c r="C427" s="25">
        <v>0</v>
      </c>
      <c r="D427" s="22" t="s">
        <v>6817</v>
      </c>
      <c r="E427" s="22">
        <v>10</v>
      </c>
      <c r="F427" s="22">
        <v>0</v>
      </c>
      <c r="G427">
        <v>10</v>
      </c>
      <c r="H427">
        <v>0</v>
      </c>
    </row>
    <row r="428" spans="1:8">
      <c r="A428" s="24" t="s">
        <v>4686</v>
      </c>
      <c r="B428" s="25">
        <v>10</v>
      </c>
      <c r="C428" s="25">
        <v>0</v>
      </c>
      <c r="D428" s="22" t="s">
        <v>4686</v>
      </c>
      <c r="E428" s="22">
        <v>10</v>
      </c>
      <c r="F428" s="22">
        <v>0</v>
      </c>
      <c r="G428">
        <v>0</v>
      </c>
      <c r="H428">
        <v>1</v>
      </c>
    </row>
    <row r="429" spans="1:8">
      <c r="A429" s="24" t="s">
        <v>6756</v>
      </c>
      <c r="B429" s="25">
        <v>10</v>
      </c>
      <c r="C429" s="25">
        <v>0</v>
      </c>
      <c r="D429" s="22" t="s">
        <v>6756</v>
      </c>
      <c r="E429" s="22">
        <v>10</v>
      </c>
      <c r="F429" s="22">
        <v>0</v>
      </c>
      <c r="G429">
        <v>0</v>
      </c>
      <c r="H429">
        <v>0</v>
      </c>
    </row>
    <row r="430" spans="1:8">
      <c r="A430" s="24" t="s">
        <v>4687</v>
      </c>
      <c r="B430" s="25">
        <v>20</v>
      </c>
      <c r="C430" s="25">
        <v>0</v>
      </c>
      <c r="D430" s="22" t="s">
        <v>4687</v>
      </c>
      <c r="E430" s="22">
        <v>20</v>
      </c>
      <c r="F430" s="22">
        <v>0</v>
      </c>
      <c r="G430">
        <v>0</v>
      </c>
      <c r="H430">
        <v>0</v>
      </c>
    </row>
    <row r="431" spans="1:8">
      <c r="A431" s="24" t="s">
        <v>4688</v>
      </c>
      <c r="B431" s="25">
        <v>40</v>
      </c>
      <c r="C431" s="25">
        <v>0</v>
      </c>
      <c r="D431" s="22" t="s">
        <v>4688</v>
      </c>
      <c r="E431" s="22">
        <v>40</v>
      </c>
      <c r="F431" s="22">
        <v>0</v>
      </c>
      <c r="G431">
        <v>10</v>
      </c>
      <c r="H431">
        <v>1</v>
      </c>
    </row>
    <row r="432" spans="1:8">
      <c r="A432" s="24" t="s">
        <v>4689</v>
      </c>
      <c r="B432" s="25">
        <v>20</v>
      </c>
      <c r="C432" s="25">
        <v>0</v>
      </c>
      <c r="D432" s="22" t="s">
        <v>4689</v>
      </c>
      <c r="E432" s="22">
        <v>20</v>
      </c>
      <c r="F432" s="22">
        <v>0</v>
      </c>
      <c r="G432">
        <v>0</v>
      </c>
      <c r="H432">
        <v>0</v>
      </c>
    </row>
    <row r="433" spans="1:8">
      <c r="A433" s="24" t="s">
        <v>6765</v>
      </c>
      <c r="B433" s="25">
        <v>10</v>
      </c>
      <c r="C433" s="25">
        <v>0</v>
      </c>
      <c r="D433" s="22" t="s">
        <v>6765</v>
      </c>
      <c r="E433" s="22">
        <v>10</v>
      </c>
      <c r="F433" s="22">
        <v>0</v>
      </c>
      <c r="G433">
        <v>0</v>
      </c>
      <c r="H433">
        <v>0</v>
      </c>
    </row>
    <row r="434" spans="1:8">
      <c r="A434" s="24" t="s">
        <v>5322</v>
      </c>
      <c r="B434" s="25">
        <v>10</v>
      </c>
      <c r="C434" s="25">
        <v>0</v>
      </c>
      <c r="D434" s="22" t="s">
        <v>5322</v>
      </c>
      <c r="E434" s="22">
        <v>10</v>
      </c>
      <c r="F434" s="22">
        <v>0</v>
      </c>
      <c r="G434">
        <v>0</v>
      </c>
      <c r="H434">
        <v>0</v>
      </c>
    </row>
    <row r="435" spans="1:8">
      <c r="A435" s="24" t="s">
        <v>4690</v>
      </c>
      <c r="B435" s="25">
        <v>0</v>
      </c>
      <c r="C435" s="25">
        <v>1</v>
      </c>
      <c r="D435" s="22" t="s">
        <v>4690</v>
      </c>
      <c r="E435" s="22">
        <v>0</v>
      </c>
      <c r="F435" s="22">
        <v>1</v>
      </c>
      <c r="G435">
        <v>0</v>
      </c>
      <c r="H435">
        <v>1</v>
      </c>
    </row>
    <row r="436" spans="1:8">
      <c r="A436" s="24" t="s">
        <v>5334</v>
      </c>
      <c r="B436" s="25">
        <v>10</v>
      </c>
      <c r="C436" s="25">
        <v>0</v>
      </c>
      <c r="D436" s="22" t="s">
        <v>5334</v>
      </c>
      <c r="E436" s="22">
        <v>10</v>
      </c>
      <c r="F436" s="22">
        <v>0</v>
      </c>
      <c r="G436">
        <v>0</v>
      </c>
      <c r="H436">
        <v>1</v>
      </c>
    </row>
    <row r="437" spans="1:8">
      <c r="A437" s="24" t="s">
        <v>4691</v>
      </c>
      <c r="B437" s="25">
        <v>40</v>
      </c>
      <c r="C437" s="25">
        <v>0</v>
      </c>
      <c r="D437" s="22" t="s">
        <v>4691</v>
      </c>
      <c r="E437" s="22">
        <v>40</v>
      </c>
      <c r="F437" s="22">
        <v>0</v>
      </c>
      <c r="G437">
        <v>70</v>
      </c>
      <c r="H437">
        <v>1</v>
      </c>
    </row>
    <row r="438" spans="1:8">
      <c r="A438" s="24" t="s">
        <v>4692</v>
      </c>
      <c r="B438" s="25">
        <v>10</v>
      </c>
      <c r="C438" s="25">
        <v>1</v>
      </c>
      <c r="D438" s="22" t="s">
        <v>4692</v>
      </c>
      <c r="E438" s="22">
        <v>10</v>
      </c>
      <c r="F438" s="22">
        <v>1</v>
      </c>
      <c r="G438">
        <v>0</v>
      </c>
      <c r="H438">
        <v>2</v>
      </c>
    </row>
    <row r="439" spans="1:8">
      <c r="A439" s="24" t="s">
        <v>4693</v>
      </c>
      <c r="B439" s="25">
        <v>20</v>
      </c>
      <c r="C439" s="25">
        <v>0</v>
      </c>
      <c r="D439" s="22" t="s">
        <v>4693</v>
      </c>
      <c r="E439" s="22">
        <v>20</v>
      </c>
      <c r="F439" s="22">
        <v>0</v>
      </c>
      <c r="G439">
        <v>100</v>
      </c>
      <c r="H439">
        <v>0</v>
      </c>
    </row>
    <row r="440" spans="1:8">
      <c r="A440" s="24" t="s">
        <v>6783</v>
      </c>
      <c r="B440" s="25">
        <v>20</v>
      </c>
      <c r="C440" s="25">
        <v>0</v>
      </c>
      <c r="D440" s="22" t="s">
        <v>6783</v>
      </c>
      <c r="E440" s="22">
        <v>20</v>
      </c>
      <c r="F440" s="22">
        <v>0</v>
      </c>
      <c r="G440">
        <v>0</v>
      </c>
      <c r="H440">
        <v>0</v>
      </c>
    </row>
    <row r="441" spans="1:8">
      <c r="A441" s="24" t="s">
        <v>4694</v>
      </c>
      <c r="B441" s="25">
        <v>20</v>
      </c>
      <c r="C441" s="25">
        <v>0</v>
      </c>
      <c r="D441" s="22" t="s">
        <v>4694</v>
      </c>
      <c r="E441" s="22">
        <v>20</v>
      </c>
      <c r="F441" s="22">
        <v>0</v>
      </c>
      <c r="G441">
        <v>30</v>
      </c>
      <c r="H441">
        <v>0</v>
      </c>
    </row>
    <row r="442" spans="1:8">
      <c r="A442" s="24" t="s">
        <v>4695</v>
      </c>
      <c r="B442" s="25">
        <v>20</v>
      </c>
      <c r="C442" s="25">
        <v>0</v>
      </c>
      <c r="D442" s="22" t="s">
        <v>4695</v>
      </c>
      <c r="E442" s="22">
        <v>20</v>
      </c>
      <c r="F442" s="22">
        <v>0</v>
      </c>
      <c r="G442">
        <v>20</v>
      </c>
      <c r="H442">
        <v>0</v>
      </c>
    </row>
    <row r="443" spans="1:8">
      <c r="A443" s="24" t="s">
        <v>5320</v>
      </c>
      <c r="B443" s="25">
        <v>10</v>
      </c>
      <c r="C443" s="25">
        <v>0</v>
      </c>
      <c r="D443" s="22" t="s">
        <v>5320</v>
      </c>
      <c r="E443" s="22">
        <v>10</v>
      </c>
      <c r="F443" s="22">
        <v>0</v>
      </c>
      <c r="G443">
        <v>20</v>
      </c>
      <c r="H443">
        <v>1</v>
      </c>
    </row>
    <row r="444" spans="1:8">
      <c r="A444" s="24" t="s">
        <v>4696</v>
      </c>
      <c r="B444" s="25">
        <v>0</v>
      </c>
      <c r="C444" s="25">
        <v>0</v>
      </c>
      <c r="D444" s="22" t="s">
        <v>4696</v>
      </c>
      <c r="E444" s="22">
        <v>0</v>
      </c>
      <c r="F444" s="22">
        <v>0</v>
      </c>
      <c r="G444">
        <v>0</v>
      </c>
      <c r="H444">
        <v>1</v>
      </c>
    </row>
    <row r="445" spans="1:8">
      <c r="A445" s="24" t="s">
        <v>4697</v>
      </c>
      <c r="B445" s="25">
        <v>80</v>
      </c>
      <c r="C445" s="25">
        <v>1</v>
      </c>
      <c r="D445" s="22" t="s">
        <v>4697</v>
      </c>
      <c r="E445" s="22">
        <v>80</v>
      </c>
      <c r="F445" s="22">
        <v>1</v>
      </c>
      <c r="G445">
        <v>0</v>
      </c>
      <c r="H445">
        <v>0</v>
      </c>
    </row>
    <row r="446" spans="1:8">
      <c r="A446" s="24" t="s">
        <v>4698</v>
      </c>
      <c r="B446" s="25">
        <v>30</v>
      </c>
      <c r="C446" s="25">
        <v>0</v>
      </c>
      <c r="D446" s="22" t="s">
        <v>4698</v>
      </c>
      <c r="E446" s="22">
        <v>30</v>
      </c>
      <c r="F446" s="22">
        <v>0</v>
      </c>
      <c r="G446">
        <v>10</v>
      </c>
      <c r="H446">
        <v>1</v>
      </c>
    </row>
    <row r="447" spans="1:8">
      <c r="A447" s="24" t="s">
        <v>4699</v>
      </c>
      <c r="B447" s="25">
        <v>40</v>
      </c>
      <c r="C447" s="25">
        <v>1</v>
      </c>
      <c r="D447" s="22" t="s">
        <v>4699</v>
      </c>
      <c r="E447" s="22">
        <v>40</v>
      </c>
      <c r="F447" s="22">
        <v>1</v>
      </c>
      <c r="G447">
        <v>10</v>
      </c>
      <c r="H447">
        <v>0</v>
      </c>
    </row>
    <row r="448" spans="1:8">
      <c r="A448" s="24" t="s">
        <v>4700</v>
      </c>
      <c r="B448" s="25">
        <v>10</v>
      </c>
      <c r="C448" s="25">
        <v>0</v>
      </c>
      <c r="D448" s="22" t="s">
        <v>4700</v>
      </c>
      <c r="E448" s="22">
        <v>10</v>
      </c>
      <c r="F448" s="22">
        <v>0</v>
      </c>
      <c r="G448">
        <v>10</v>
      </c>
      <c r="H448">
        <v>0</v>
      </c>
    </row>
    <row r="449" spans="1:8">
      <c r="A449" s="24" t="s">
        <v>6789</v>
      </c>
      <c r="B449" s="25">
        <v>10</v>
      </c>
      <c r="C449" s="25">
        <v>0</v>
      </c>
      <c r="D449" s="22" t="s">
        <v>6789</v>
      </c>
      <c r="E449" s="22">
        <v>10</v>
      </c>
      <c r="F449" s="22">
        <v>0</v>
      </c>
      <c r="G449">
        <v>10</v>
      </c>
      <c r="H449">
        <v>0</v>
      </c>
    </row>
    <row r="450" spans="1:8">
      <c r="A450" s="24" t="s">
        <v>4701</v>
      </c>
      <c r="B450" s="25">
        <v>0</v>
      </c>
      <c r="C450" s="25">
        <v>0</v>
      </c>
      <c r="D450" s="22" t="s">
        <v>4701</v>
      </c>
      <c r="E450" s="22">
        <v>0</v>
      </c>
      <c r="F450" s="22">
        <v>0</v>
      </c>
      <c r="G450">
        <v>10</v>
      </c>
      <c r="H450">
        <v>0</v>
      </c>
    </row>
    <row r="451" spans="1:8">
      <c r="A451" s="24" t="s">
        <v>4702</v>
      </c>
      <c r="B451" s="25">
        <v>10</v>
      </c>
      <c r="C451" s="25">
        <v>0</v>
      </c>
      <c r="D451" s="22" t="s">
        <v>4702</v>
      </c>
      <c r="E451" s="22">
        <v>10</v>
      </c>
      <c r="F451" s="22">
        <v>0</v>
      </c>
      <c r="G451">
        <v>10</v>
      </c>
      <c r="H451">
        <v>0</v>
      </c>
    </row>
    <row r="452" spans="1:8">
      <c r="A452" s="24" t="s">
        <v>4703</v>
      </c>
      <c r="B452" s="25">
        <v>0</v>
      </c>
      <c r="C452" s="25">
        <v>0</v>
      </c>
      <c r="D452" s="22" t="s">
        <v>4703</v>
      </c>
      <c r="E452" s="22">
        <v>0</v>
      </c>
      <c r="F452" s="22">
        <v>0</v>
      </c>
      <c r="G452">
        <v>10</v>
      </c>
      <c r="H452">
        <v>1</v>
      </c>
    </row>
    <row r="453" spans="1:8">
      <c r="A453" s="24" t="s">
        <v>4704</v>
      </c>
      <c r="B453" s="25">
        <v>0</v>
      </c>
      <c r="C453" s="25">
        <v>0</v>
      </c>
      <c r="D453" s="22" t="s">
        <v>4704</v>
      </c>
      <c r="E453" s="22">
        <v>0</v>
      </c>
      <c r="F453" s="22">
        <v>0</v>
      </c>
      <c r="G453">
        <v>20</v>
      </c>
      <c r="H453">
        <v>1</v>
      </c>
    </row>
    <row r="454" spans="1:8">
      <c r="A454" s="24" t="s">
        <v>6840</v>
      </c>
      <c r="B454" s="25">
        <v>20</v>
      </c>
      <c r="C454" s="25">
        <v>0</v>
      </c>
      <c r="D454" s="22" t="s">
        <v>6840</v>
      </c>
      <c r="E454" s="22">
        <v>20</v>
      </c>
      <c r="F454" s="22">
        <v>0</v>
      </c>
      <c r="G454">
        <v>10</v>
      </c>
      <c r="H454">
        <v>0</v>
      </c>
    </row>
    <row r="455" spans="1:8">
      <c r="A455" s="24" t="s">
        <v>5818</v>
      </c>
      <c r="B455" s="25">
        <v>0</v>
      </c>
      <c r="C455" s="25">
        <v>0</v>
      </c>
      <c r="D455" s="22" t="s">
        <v>5818</v>
      </c>
      <c r="E455" s="22">
        <v>0</v>
      </c>
      <c r="F455" s="22">
        <v>0</v>
      </c>
      <c r="G455">
        <v>10</v>
      </c>
      <c r="H455">
        <v>0</v>
      </c>
    </row>
    <row r="456" spans="1:8">
      <c r="A456" s="24" t="s">
        <v>5321</v>
      </c>
      <c r="B456" s="25">
        <v>10</v>
      </c>
      <c r="C456" s="25">
        <v>0</v>
      </c>
      <c r="D456" s="22" t="s">
        <v>5321</v>
      </c>
      <c r="E456" s="22">
        <v>10</v>
      </c>
      <c r="F456" s="22">
        <v>0</v>
      </c>
      <c r="G456">
        <v>0</v>
      </c>
      <c r="H456">
        <v>0</v>
      </c>
    </row>
    <row r="457" spans="1:8">
      <c r="A457" s="24" t="s">
        <v>4705</v>
      </c>
      <c r="B457" s="25">
        <v>20</v>
      </c>
      <c r="C457" s="25">
        <v>0</v>
      </c>
      <c r="D457" s="22" t="s">
        <v>4705</v>
      </c>
      <c r="E457" s="22">
        <v>20</v>
      </c>
      <c r="F457" s="22">
        <v>0</v>
      </c>
      <c r="G457">
        <v>10</v>
      </c>
      <c r="H457">
        <v>0</v>
      </c>
    </row>
    <row r="458" spans="1:8">
      <c r="A458" s="24" t="s">
        <v>4706</v>
      </c>
      <c r="B458" s="25">
        <v>30</v>
      </c>
      <c r="C458" s="25">
        <v>0</v>
      </c>
      <c r="D458" s="22" t="s">
        <v>4706</v>
      </c>
      <c r="E458" s="22">
        <v>30</v>
      </c>
      <c r="F458" s="22">
        <v>0</v>
      </c>
      <c r="G458">
        <v>30</v>
      </c>
      <c r="H458">
        <v>1</v>
      </c>
    </row>
    <row r="459" spans="1:8">
      <c r="A459" s="24" t="s">
        <v>4707</v>
      </c>
      <c r="B459" s="25">
        <v>10</v>
      </c>
      <c r="C459" s="25">
        <v>0</v>
      </c>
      <c r="D459" s="22" t="s">
        <v>4707</v>
      </c>
      <c r="E459" s="22">
        <v>10</v>
      </c>
      <c r="F459" s="22">
        <v>0</v>
      </c>
      <c r="G459">
        <v>20</v>
      </c>
      <c r="H459">
        <v>0</v>
      </c>
    </row>
    <row r="460" spans="1:8">
      <c r="A460" s="24" t="s">
        <v>4708</v>
      </c>
      <c r="B460" s="25">
        <v>0</v>
      </c>
      <c r="C460" s="25">
        <v>1</v>
      </c>
      <c r="D460" s="22" t="s">
        <v>4708</v>
      </c>
      <c r="E460" s="22">
        <v>0</v>
      </c>
      <c r="F460" s="22">
        <v>1</v>
      </c>
      <c r="G460">
        <v>20</v>
      </c>
      <c r="H460">
        <v>0</v>
      </c>
    </row>
    <row r="461" spans="1:8">
      <c r="A461" s="24" t="s">
        <v>4709</v>
      </c>
      <c r="B461" s="25">
        <v>0</v>
      </c>
      <c r="C461" s="25">
        <v>1</v>
      </c>
      <c r="D461" s="22" t="s">
        <v>4709</v>
      </c>
      <c r="E461" s="22">
        <v>0</v>
      </c>
      <c r="F461" s="22">
        <v>1</v>
      </c>
      <c r="G461">
        <v>0</v>
      </c>
      <c r="H461">
        <v>0</v>
      </c>
    </row>
    <row r="462" spans="1:8">
      <c r="A462" s="24" t="s">
        <v>4710</v>
      </c>
      <c r="B462" s="25">
        <v>10</v>
      </c>
      <c r="C462" s="25">
        <v>0</v>
      </c>
      <c r="D462" s="22" t="s">
        <v>4710</v>
      </c>
      <c r="E462" s="22">
        <v>10</v>
      </c>
      <c r="F462" s="22">
        <v>0</v>
      </c>
      <c r="G462">
        <v>10</v>
      </c>
      <c r="H462">
        <v>0</v>
      </c>
    </row>
    <row r="463" spans="1:8">
      <c r="A463" s="24" t="s">
        <v>4711</v>
      </c>
      <c r="B463" s="25">
        <v>30</v>
      </c>
      <c r="C463" s="25">
        <v>0</v>
      </c>
      <c r="D463" s="22" t="s">
        <v>4711</v>
      </c>
      <c r="E463" s="22">
        <v>30</v>
      </c>
      <c r="F463" s="22">
        <v>0</v>
      </c>
      <c r="G463">
        <v>30</v>
      </c>
      <c r="H463">
        <v>0</v>
      </c>
    </row>
    <row r="464" spans="1:8">
      <c r="A464" s="24" t="s">
        <v>4712</v>
      </c>
      <c r="B464" s="25">
        <v>30</v>
      </c>
      <c r="C464" s="25">
        <v>0</v>
      </c>
      <c r="D464" s="22" t="s">
        <v>4712</v>
      </c>
      <c r="E464" s="22">
        <v>30</v>
      </c>
      <c r="F464" s="22">
        <v>0</v>
      </c>
      <c r="G464">
        <v>20</v>
      </c>
      <c r="H464">
        <v>0</v>
      </c>
    </row>
    <row r="465" spans="1:8">
      <c r="A465" s="24" t="s">
        <v>4713</v>
      </c>
      <c r="B465" s="25">
        <v>0</v>
      </c>
      <c r="C465" s="25">
        <v>1</v>
      </c>
      <c r="D465" s="22" t="s">
        <v>4713</v>
      </c>
      <c r="E465" s="22">
        <v>0</v>
      </c>
      <c r="F465" s="22">
        <v>1</v>
      </c>
      <c r="G465">
        <v>0</v>
      </c>
      <c r="H465">
        <v>0</v>
      </c>
    </row>
    <row r="466" spans="1:8">
      <c r="A466" s="24" t="s">
        <v>5370</v>
      </c>
      <c r="B466" s="25">
        <v>0</v>
      </c>
      <c r="C466" s="25">
        <v>1</v>
      </c>
      <c r="D466" s="22" t="s">
        <v>5370</v>
      </c>
      <c r="E466" s="22">
        <v>0</v>
      </c>
      <c r="F466" s="22">
        <v>1</v>
      </c>
      <c r="G466">
        <v>10</v>
      </c>
      <c r="H466">
        <v>0</v>
      </c>
    </row>
    <row r="467" spans="1:8">
      <c r="A467" s="24" t="s">
        <v>4714</v>
      </c>
      <c r="B467" s="25">
        <v>0</v>
      </c>
      <c r="C467" s="25">
        <v>0</v>
      </c>
      <c r="D467" s="22" t="s">
        <v>4714</v>
      </c>
      <c r="E467" s="22">
        <v>0</v>
      </c>
      <c r="F467" s="22">
        <v>0</v>
      </c>
      <c r="G467">
        <v>-10</v>
      </c>
      <c r="H467">
        <v>0</v>
      </c>
    </row>
    <row r="468" spans="1:8">
      <c r="A468" s="24" t="s">
        <v>4715</v>
      </c>
      <c r="B468" s="25">
        <v>0</v>
      </c>
      <c r="C468" s="25">
        <v>0</v>
      </c>
      <c r="D468" s="22" t="s">
        <v>4715</v>
      </c>
      <c r="E468" s="22">
        <v>0</v>
      </c>
      <c r="F468" s="22">
        <v>0</v>
      </c>
      <c r="G468">
        <v>10</v>
      </c>
      <c r="H468">
        <v>0</v>
      </c>
    </row>
    <row r="469" spans="1:8">
      <c r="A469" s="24" t="s">
        <v>4716</v>
      </c>
      <c r="B469" s="25">
        <v>10</v>
      </c>
      <c r="C469" s="25">
        <v>0</v>
      </c>
      <c r="D469" s="22" t="s">
        <v>4716</v>
      </c>
      <c r="E469" s="22">
        <v>10</v>
      </c>
      <c r="F469" s="22">
        <v>0</v>
      </c>
      <c r="G469">
        <v>0</v>
      </c>
      <c r="H469">
        <v>1</v>
      </c>
    </row>
    <row r="470" spans="1:8">
      <c r="A470" s="24" t="s">
        <v>5806</v>
      </c>
      <c r="B470" s="25">
        <v>10</v>
      </c>
      <c r="C470" s="25">
        <v>0</v>
      </c>
      <c r="D470" s="22" t="s">
        <v>5806</v>
      </c>
      <c r="E470" s="22">
        <v>10</v>
      </c>
      <c r="F470" s="22">
        <v>0</v>
      </c>
      <c r="G470">
        <v>10</v>
      </c>
      <c r="H470">
        <v>0</v>
      </c>
    </row>
    <row r="471" spans="1:8">
      <c r="A471" s="24" t="s">
        <v>4717</v>
      </c>
      <c r="B471" s="25">
        <v>10</v>
      </c>
      <c r="C471" s="25">
        <v>0</v>
      </c>
      <c r="D471" s="22" t="s">
        <v>4717</v>
      </c>
      <c r="E471" s="22">
        <v>10</v>
      </c>
      <c r="F471" s="22">
        <v>0</v>
      </c>
      <c r="G471">
        <v>10</v>
      </c>
      <c r="H471">
        <v>0</v>
      </c>
    </row>
    <row r="472" spans="1:8">
      <c r="A472" s="24" t="s">
        <v>4718</v>
      </c>
      <c r="B472" s="25">
        <v>10</v>
      </c>
      <c r="C472" s="25">
        <v>0</v>
      </c>
      <c r="D472" s="22" t="s">
        <v>4718</v>
      </c>
      <c r="E472" s="22">
        <v>10</v>
      </c>
      <c r="F472" s="22">
        <v>0</v>
      </c>
      <c r="G472">
        <v>20</v>
      </c>
      <c r="H472">
        <v>1</v>
      </c>
    </row>
    <row r="473" spans="1:8">
      <c r="A473" s="24" t="s">
        <v>4719</v>
      </c>
      <c r="B473" s="25">
        <v>10</v>
      </c>
      <c r="C473" s="25">
        <v>0</v>
      </c>
      <c r="D473" s="22" t="s">
        <v>4719</v>
      </c>
      <c r="E473" s="22">
        <v>10</v>
      </c>
      <c r="F473" s="22">
        <v>0</v>
      </c>
      <c r="G473">
        <v>10</v>
      </c>
      <c r="H473">
        <v>0</v>
      </c>
    </row>
    <row r="474" spans="1:8">
      <c r="A474" s="24" t="s">
        <v>4720</v>
      </c>
      <c r="B474" s="25">
        <v>10</v>
      </c>
      <c r="C474" s="25">
        <v>0</v>
      </c>
      <c r="D474" s="22" t="s">
        <v>4720</v>
      </c>
      <c r="E474" s="22">
        <v>10</v>
      </c>
      <c r="F474" s="22">
        <v>0</v>
      </c>
      <c r="G474">
        <v>0</v>
      </c>
      <c r="H474">
        <v>0</v>
      </c>
    </row>
    <row r="475" spans="1:8">
      <c r="A475" s="24" t="s">
        <v>4721</v>
      </c>
      <c r="B475" s="25">
        <v>10</v>
      </c>
      <c r="C475" s="25">
        <v>0</v>
      </c>
      <c r="D475" s="22" t="s">
        <v>4721</v>
      </c>
      <c r="E475" s="22">
        <v>10</v>
      </c>
      <c r="F475" s="22">
        <v>0</v>
      </c>
      <c r="G475">
        <v>0</v>
      </c>
      <c r="H475">
        <v>1</v>
      </c>
    </row>
    <row r="476" spans="1:8">
      <c r="A476" s="24" t="s">
        <v>4722</v>
      </c>
      <c r="B476" s="25">
        <v>0</v>
      </c>
      <c r="C476" s="25">
        <v>2</v>
      </c>
      <c r="D476" s="22" t="s">
        <v>4722</v>
      </c>
      <c r="E476" s="22">
        <v>0</v>
      </c>
      <c r="F476" s="22">
        <v>2</v>
      </c>
      <c r="G476">
        <v>20</v>
      </c>
      <c r="H476">
        <v>2</v>
      </c>
    </row>
    <row r="477" spans="1:8">
      <c r="A477" s="24" t="s">
        <v>4723</v>
      </c>
      <c r="B477" s="25">
        <v>0</v>
      </c>
      <c r="C477" s="25">
        <v>0</v>
      </c>
      <c r="D477" s="22" t="s">
        <v>4723</v>
      </c>
      <c r="E477" s="22">
        <v>0</v>
      </c>
      <c r="F477" s="22">
        <v>0</v>
      </c>
      <c r="G477">
        <v>0</v>
      </c>
      <c r="H477">
        <v>0</v>
      </c>
    </row>
    <row r="478" spans="1:8">
      <c r="A478" s="24" t="s">
        <v>4724</v>
      </c>
      <c r="B478" s="25">
        <v>10</v>
      </c>
      <c r="C478" s="25">
        <v>0</v>
      </c>
      <c r="D478" s="22" t="s">
        <v>4724</v>
      </c>
      <c r="E478" s="22">
        <v>10</v>
      </c>
      <c r="F478" s="22">
        <v>0</v>
      </c>
      <c r="G478">
        <v>10</v>
      </c>
      <c r="H478">
        <v>0</v>
      </c>
    </row>
    <row r="479" spans="1:8">
      <c r="A479" s="24" t="s">
        <v>4725</v>
      </c>
      <c r="B479" s="25">
        <v>10</v>
      </c>
      <c r="C479" s="25">
        <v>0</v>
      </c>
      <c r="D479" s="22" t="s">
        <v>4725</v>
      </c>
      <c r="E479" s="22">
        <v>10</v>
      </c>
      <c r="F479" s="22">
        <v>0</v>
      </c>
      <c r="G479">
        <v>10</v>
      </c>
      <c r="H479">
        <v>0</v>
      </c>
    </row>
    <row r="480" spans="1:8">
      <c r="A480" s="24" t="s">
        <v>6766</v>
      </c>
      <c r="B480" s="25">
        <v>10</v>
      </c>
      <c r="C480" s="25">
        <v>0</v>
      </c>
      <c r="D480" s="22" t="s">
        <v>6766</v>
      </c>
      <c r="E480" s="22">
        <v>10</v>
      </c>
      <c r="F480" s="22">
        <v>0</v>
      </c>
      <c r="G480">
        <v>0</v>
      </c>
      <c r="H480">
        <v>1</v>
      </c>
    </row>
    <row r="481" spans="1:8">
      <c r="A481" s="24" t="s">
        <v>4726</v>
      </c>
      <c r="B481" s="25">
        <v>30</v>
      </c>
      <c r="C481" s="25">
        <v>0</v>
      </c>
      <c r="D481" s="22" t="s">
        <v>4726</v>
      </c>
      <c r="E481" s="22">
        <v>30</v>
      </c>
      <c r="F481" s="22">
        <v>0</v>
      </c>
      <c r="G481">
        <v>10</v>
      </c>
      <c r="H481">
        <v>0</v>
      </c>
    </row>
    <row r="482" spans="1:8">
      <c r="A482" s="24" t="s">
        <v>5325</v>
      </c>
      <c r="B482" s="25">
        <v>0</v>
      </c>
      <c r="C482" s="25">
        <v>0</v>
      </c>
      <c r="D482" s="22" t="s">
        <v>5325</v>
      </c>
      <c r="E482" s="22">
        <v>0</v>
      </c>
      <c r="F482" s="22">
        <v>0</v>
      </c>
      <c r="G482">
        <v>0</v>
      </c>
      <c r="H482">
        <v>0</v>
      </c>
    </row>
    <row r="483" spans="1:8">
      <c r="A483" s="24" t="s">
        <v>6802</v>
      </c>
      <c r="B483" s="25">
        <v>0</v>
      </c>
      <c r="C483" s="25">
        <v>1</v>
      </c>
      <c r="D483" s="22" t="s">
        <v>6802</v>
      </c>
      <c r="E483" s="22">
        <v>0</v>
      </c>
      <c r="F483" s="22">
        <v>1</v>
      </c>
      <c r="G483">
        <v>10</v>
      </c>
      <c r="H483">
        <v>0</v>
      </c>
    </row>
    <row r="484" spans="1:8">
      <c r="A484" s="24" t="s">
        <v>4727</v>
      </c>
      <c r="B484" s="25">
        <v>0</v>
      </c>
      <c r="C484" s="25">
        <v>1</v>
      </c>
      <c r="D484" s="22" t="s">
        <v>4727</v>
      </c>
      <c r="E484" s="22">
        <v>0</v>
      </c>
      <c r="F484" s="22">
        <v>1</v>
      </c>
      <c r="G484">
        <v>0</v>
      </c>
      <c r="H484">
        <v>0</v>
      </c>
    </row>
    <row r="485" spans="1:8">
      <c r="A485" s="24" t="s">
        <v>6774</v>
      </c>
      <c r="B485" s="25">
        <v>10</v>
      </c>
      <c r="C485" s="25">
        <v>0</v>
      </c>
      <c r="D485" s="22" t="s">
        <v>6774</v>
      </c>
      <c r="E485" s="22">
        <v>10</v>
      </c>
      <c r="F485" s="22">
        <v>0</v>
      </c>
      <c r="G485">
        <v>10</v>
      </c>
      <c r="H485">
        <v>0</v>
      </c>
    </row>
    <row r="486" spans="1:8">
      <c r="A486" s="24" t="s">
        <v>6818</v>
      </c>
      <c r="B486" s="25">
        <v>-20</v>
      </c>
      <c r="C486" s="25">
        <v>0</v>
      </c>
      <c r="D486" s="22" t="s">
        <v>6818</v>
      </c>
      <c r="E486" s="22">
        <v>-20</v>
      </c>
      <c r="F486" s="22">
        <v>0</v>
      </c>
      <c r="G486">
        <v>10</v>
      </c>
      <c r="H486">
        <v>0</v>
      </c>
    </row>
    <row r="487" spans="1:8">
      <c r="A487" s="24" t="s">
        <v>4728</v>
      </c>
      <c r="B487" s="25">
        <v>0</v>
      </c>
      <c r="C487" s="25">
        <v>1</v>
      </c>
      <c r="D487" s="22" t="s">
        <v>4728</v>
      </c>
      <c r="E487" s="22">
        <v>0</v>
      </c>
      <c r="F487" s="22">
        <v>1</v>
      </c>
      <c r="G487">
        <v>10</v>
      </c>
      <c r="H487">
        <v>0</v>
      </c>
    </row>
    <row r="488" spans="1:8">
      <c r="A488" s="24" t="s">
        <v>6782</v>
      </c>
      <c r="B488" s="25">
        <v>10</v>
      </c>
      <c r="C488" s="25">
        <v>0</v>
      </c>
      <c r="D488" s="22" t="s">
        <v>6782</v>
      </c>
      <c r="E488" s="22">
        <v>10</v>
      </c>
      <c r="F488" s="22">
        <v>0</v>
      </c>
      <c r="G488">
        <v>10</v>
      </c>
      <c r="H488">
        <v>0</v>
      </c>
    </row>
    <row r="489" spans="1:8">
      <c r="A489" s="24" t="s">
        <v>4729</v>
      </c>
      <c r="B489" s="25">
        <v>10</v>
      </c>
      <c r="C489" s="25">
        <v>1</v>
      </c>
      <c r="D489" s="22" t="s">
        <v>4729</v>
      </c>
      <c r="E489" s="22">
        <v>10</v>
      </c>
      <c r="F489" s="22">
        <v>1</v>
      </c>
      <c r="G489">
        <v>10</v>
      </c>
      <c r="H489">
        <v>0</v>
      </c>
    </row>
    <row r="490" spans="1:8">
      <c r="A490" s="24" t="s">
        <v>4730</v>
      </c>
      <c r="B490" s="25">
        <v>0</v>
      </c>
      <c r="C490" s="25">
        <v>0</v>
      </c>
      <c r="D490" s="22" t="s">
        <v>4730</v>
      </c>
      <c r="E490" s="22">
        <v>0</v>
      </c>
      <c r="F490" s="22">
        <v>0</v>
      </c>
      <c r="G490">
        <v>10</v>
      </c>
      <c r="H490">
        <v>0</v>
      </c>
    </row>
    <row r="491" spans="1:8">
      <c r="A491" s="24" t="s">
        <v>4731</v>
      </c>
      <c r="B491" s="25">
        <v>10</v>
      </c>
      <c r="C491" s="25">
        <v>2</v>
      </c>
      <c r="D491" s="22" t="s">
        <v>4731</v>
      </c>
      <c r="E491" s="22">
        <v>10</v>
      </c>
      <c r="F491" s="22">
        <v>2</v>
      </c>
      <c r="G491">
        <v>0</v>
      </c>
      <c r="H491">
        <v>0</v>
      </c>
    </row>
    <row r="492" spans="1:8">
      <c r="A492" s="24" t="s">
        <v>4732</v>
      </c>
      <c r="B492" s="25">
        <v>0</v>
      </c>
      <c r="C492" s="25">
        <v>0</v>
      </c>
      <c r="D492" s="22" t="s">
        <v>4732</v>
      </c>
      <c r="E492" s="22">
        <v>0</v>
      </c>
      <c r="F492" s="22">
        <v>0</v>
      </c>
      <c r="G492">
        <v>10</v>
      </c>
      <c r="H492">
        <v>0</v>
      </c>
    </row>
    <row r="493" spans="1:8">
      <c r="A493" s="24" t="s">
        <v>4733</v>
      </c>
      <c r="B493" s="25">
        <v>10</v>
      </c>
      <c r="C493" s="25">
        <v>0</v>
      </c>
      <c r="D493" s="22" t="s">
        <v>4733</v>
      </c>
      <c r="E493" s="22">
        <v>10</v>
      </c>
      <c r="F493" s="22">
        <v>0</v>
      </c>
      <c r="G493">
        <v>0</v>
      </c>
      <c r="H493">
        <v>0</v>
      </c>
    </row>
    <row r="494" spans="1:8">
      <c r="A494" s="24" t="s">
        <v>6819</v>
      </c>
      <c r="B494" s="25">
        <v>0</v>
      </c>
      <c r="C494" s="25">
        <v>1</v>
      </c>
      <c r="D494" s="22" t="s">
        <v>6819</v>
      </c>
      <c r="E494" s="22">
        <v>0</v>
      </c>
      <c r="F494" s="22">
        <v>1</v>
      </c>
      <c r="G494">
        <v>10</v>
      </c>
      <c r="H494">
        <v>0</v>
      </c>
    </row>
    <row r="495" spans="1:8">
      <c r="A495" s="24" t="s">
        <v>4734</v>
      </c>
      <c r="B495" s="25">
        <v>20</v>
      </c>
      <c r="C495" s="25">
        <v>0</v>
      </c>
      <c r="D495" s="22" t="s">
        <v>4734</v>
      </c>
      <c r="E495" s="22">
        <v>20</v>
      </c>
      <c r="F495" s="22">
        <v>0</v>
      </c>
      <c r="G495">
        <v>0</v>
      </c>
      <c r="H495">
        <v>1</v>
      </c>
    </row>
    <row r="496" spans="1:8">
      <c r="A496" s="24" t="s">
        <v>5787</v>
      </c>
      <c r="B496" s="25">
        <v>10</v>
      </c>
      <c r="C496" s="25">
        <v>0</v>
      </c>
      <c r="D496" s="22" t="s">
        <v>5787</v>
      </c>
      <c r="E496" s="22">
        <v>10</v>
      </c>
      <c r="F496" s="22">
        <v>0</v>
      </c>
      <c r="G496">
        <v>0</v>
      </c>
      <c r="H496">
        <v>1</v>
      </c>
    </row>
    <row r="497" spans="1:8">
      <c r="A497" s="24" t="s">
        <v>6763</v>
      </c>
      <c r="B497" s="25">
        <v>10</v>
      </c>
      <c r="C497" s="25">
        <v>0</v>
      </c>
      <c r="D497" s="22" t="s">
        <v>6763</v>
      </c>
      <c r="E497" s="22">
        <v>10</v>
      </c>
      <c r="F497" s="22">
        <v>0</v>
      </c>
      <c r="G497">
        <v>10</v>
      </c>
      <c r="H497">
        <v>1</v>
      </c>
    </row>
    <row r="498" spans="1:8">
      <c r="A498" s="24" t="s">
        <v>5780</v>
      </c>
      <c r="B498" s="25">
        <v>0</v>
      </c>
      <c r="C498" s="25">
        <v>1</v>
      </c>
      <c r="D498" s="22" t="s">
        <v>5780</v>
      </c>
      <c r="E498" s="22">
        <v>0</v>
      </c>
      <c r="F498" s="22">
        <v>1</v>
      </c>
      <c r="G498">
        <v>10</v>
      </c>
      <c r="H498">
        <v>0</v>
      </c>
    </row>
    <row r="499" spans="1:8">
      <c r="A499" s="24" t="s">
        <v>6824</v>
      </c>
      <c r="B499" s="25">
        <v>0</v>
      </c>
      <c r="C499" s="25">
        <v>1</v>
      </c>
      <c r="D499" s="22" t="s">
        <v>6824</v>
      </c>
      <c r="E499" s="22">
        <v>0</v>
      </c>
      <c r="F499" s="22">
        <v>1</v>
      </c>
      <c r="G499">
        <v>10</v>
      </c>
      <c r="H499">
        <v>0</v>
      </c>
    </row>
    <row r="500" spans="1:8">
      <c r="A500" s="24" t="s">
        <v>4735</v>
      </c>
      <c r="B500" s="25">
        <v>20</v>
      </c>
      <c r="C500" s="25">
        <v>0</v>
      </c>
      <c r="D500" s="22" t="s">
        <v>4735</v>
      </c>
      <c r="E500" s="22">
        <v>20</v>
      </c>
      <c r="F500" s="22">
        <v>0</v>
      </c>
      <c r="G500">
        <v>10</v>
      </c>
      <c r="H500">
        <v>0</v>
      </c>
    </row>
    <row r="501" spans="1:8">
      <c r="A501" s="24" t="s">
        <v>4736</v>
      </c>
      <c r="B501" s="25">
        <v>0</v>
      </c>
      <c r="C501" s="25">
        <v>1</v>
      </c>
      <c r="D501" s="22" t="s">
        <v>4736</v>
      </c>
      <c r="E501" s="22">
        <v>0</v>
      </c>
      <c r="F501" s="22">
        <v>1</v>
      </c>
      <c r="G501">
        <v>40</v>
      </c>
      <c r="H501">
        <v>0</v>
      </c>
    </row>
    <row r="502" spans="1:8">
      <c r="A502" s="24" t="s">
        <v>5326</v>
      </c>
      <c r="B502" s="25">
        <v>0</v>
      </c>
      <c r="C502" s="25">
        <v>0</v>
      </c>
      <c r="D502" s="22" t="s">
        <v>5326</v>
      </c>
      <c r="E502" s="22">
        <v>0</v>
      </c>
      <c r="F502" s="22">
        <v>0</v>
      </c>
      <c r="G502">
        <v>0</v>
      </c>
      <c r="H502">
        <v>0</v>
      </c>
    </row>
    <row r="503" spans="1:8">
      <c r="A503" s="24" t="s">
        <v>4737</v>
      </c>
      <c r="B503" s="25">
        <v>30</v>
      </c>
      <c r="C503" s="25">
        <v>2</v>
      </c>
      <c r="D503" s="22" t="s">
        <v>4737</v>
      </c>
      <c r="E503" s="22">
        <v>30</v>
      </c>
      <c r="F503" s="22">
        <v>2</v>
      </c>
      <c r="G503">
        <v>10</v>
      </c>
      <c r="H503">
        <v>0</v>
      </c>
    </row>
    <row r="504" spans="1:8">
      <c r="A504" s="24" t="s">
        <v>4738</v>
      </c>
      <c r="B504" s="25">
        <v>20</v>
      </c>
      <c r="C504" s="25">
        <v>0</v>
      </c>
      <c r="D504" s="22" t="s">
        <v>4738</v>
      </c>
      <c r="E504" s="22">
        <v>20</v>
      </c>
      <c r="F504" s="22">
        <v>0</v>
      </c>
      <c r="G504">
        <v>10</v>
      </c>
      <c r="H504">
        <v>0</v>
      </c>
    </row>
    <row r="505" spans="1:8">
      <c r="A505" s="24" t="s">
        <v>4739</v>
      </c>
      <c r="B505" s="25">
        <v>20</v>
      </c>
      <c r="C505" s="25">
        <v>0</v>
      </c>
      <c r="D505" s="22" t="s">
        <v>4739</v>
      </c>
      <c r="E505" s="22">
        <v>20</v>
      </c>
      <c r="F505" s="22">
        <v>0</v>
      </c>
      <c r="G505">
        <v>0</v>
      </c>
      <c r="H505">
        <v>1</v>
      </c>
    </row>
    <row r="506" spans="1:8">
      <c r="A506" s="24" t="s">
        <v>6820</v>
      </c>
      <c r="B506" s="25">
        <v>10</v>
      </c>
      <c r="C506" s="25">
        <v>0</v>
      </c>
      <c r="D506" s="22" t="s">
        <v>6820</v>
      </c>
      <c r="E506" s="22">
        <v>10</v>
      </c>
      <c r="F506" s="22">
        <v>0</v>
      </c>
      <c r="G506">
        <v>70</v>
      </c>
      <c r="H506">
        <v>0</v>
      </c>
    </row>
    <row r="507" spans="1:8">
      <c r="A507" s="24" t="s">
        <v>4740</v>
      </c>
      <c r="B507" s="25">
        <v>20</v>
      </c>
      <c r="C507" s="25">
        <v>0</v>
      </c>
      <c r="D507" s="22" t="s">
        <v>4740</v>
      </c>
      <c r="E507" s="22">
        <v>20</v>
      </c>
      <c r="F507" s="22">
        <v>0</v>
      </c>
      <c r="G507">
        <v>0</v>
      </c>
      <c r="H507">
        <v>2</v>
      </c>
    </row>
    <row r="508" spans="1:8">
      <c r="A508" s="24" t="s">
        <v>4741</v>
      </c>
      <c r="B508" s="25">
        <v>0</v>
      </c>
      <c r="C508" s="25">
        <v>1</v>
      </c>
      <c r="D508" s="22" t="s">
        <v>4741</v>
      </c>
      <c r="E508" s="22">
        <v>0</v>
      </c>
      <c r="F508" s="22">
        <v>1</v>
      </c>
      <c r="G508">
        <v>10</v>
      </c>
      <c r="H508">
        <v>0</v>
      </c>
    </row>
    <row r="509" spans="1:8">
      <c r="A509" s="24" t="s">
        <v>5781</v>
      </c>
      <c r="B509" s="25">
        <v>0</v>
      </c>
      <c r="C509" s="25">
        <v>1</v>
      </c>
      <c r="D509" s="22" t="s">
        <v>5781</v>
      </c>
      <c r="E509" s="22">
        <v>0</v>
      </c>
      <c r="F509" s="22">
        <v>1</v>
      </c>
      <c r="G509">
        <v>20</v>
      </c>
      <c r="H509">
        <v>1</v>
      </c>
    </row>
    <row r="510" spans="1:8">
      <c r="A510" s="24" t="s">
        <v>4742</v>
      </c>
      <c r="B510" s="25">
        <v>10</v>
      </c>
      <c r="C510" s="25">
        <v>0</v>
      </c>
      <c r="D510" s="22" t="s">
        <v>4742</v>
      </c>
      <c r="E510" s="22">
        <v>10</v>
      </c>
      <c r="F510" s="22">
        <v>0</v>
      </c>
      <c r="G510">
        <v>20</v>
      </c>
      <c r="H510">
        <v>2</v>
      </c>
    </row>
    <row r="511" spans="1:8">
      <c r="A511" s="24" t="s">
        <v>5804</v>
      </c>
      <c r="B511" s="25">
        <v>10</v>
      </c>
      <c r="C511" s="25">
        <v>0</v>
      </c>
      <c r="D511" s="22" t="s">
        <v>5804</v>
      </c>
      <c r="E511" s="22">
        <v>10</v>
      </c>
      <c r="F511" s="22">
        <v>0</v>
      </c>
      <c r="G511">
        <v>20</v>
      </c>
      <c r="H511">
        <v>0</v>
      </c>
    </row>
    <row r="512" spans="1:8">
      <c r="A512" s="24" t="s">
        <v>4743</v>
      </c>
      <c r="B512" s="25">
        <v>10</v>
      </c>
      <c r="C512" s="25">
        <v>1</v>
      </c>
      <c r="D512" s="22" t="s">
        <v>4743</v>
      </c>
      <c r="E512" s="22">
        <v>10</v>
      </c>
      <c r="F512" s="22">
        <v>1</v>
      </c>
      <c r="G512">
        <v>10</v>
      </c>
      <c r="H512">
        <v>0</v>
      </c>
    </row>
    <row r="513" spans="1:8">
      <c r="A513" s="24" t="s">
        <v>4744</v>
      </c>
      <c r="B513" s="25">
        <v>10</v>
      </c>
      <c r="C513" s="25">
        <v>0</v>
      </c>
      <c r="D513" s="22" t="s">
        <v>4744</v>
      </c>
      <c r="E513" s="22">
        <v>10</v>
      </c>
      <c r="F513" s="22">
        <v>0</v>
      </c>
      <c r="G513">
        <v>30</v>
      </c>
      <c r="H513">
        <v>1</v>
      </c>
    </row>
    <row r="514" spans="1:8">
      <c r="A514" s="24" t="s">
        <v>4745</v>
      </c>
      <c r="B514" s="25">
        <v>10</v>
      </c>
      <c r="C514" s="25">
        <v>0</v>
      </c>
      <c r="D514" s="22" t="s">
        <v>4745</v>
      </c>
      <c r="E514" s="22">
        <v>10</v>
      </c>
      <c r="F514" s="22">
        <v>0</v>
      </c>
      <c r="G514">
        <v>10</v>
      </c>
      <c r="H514">
        <v>0</v>
      </c>
    </row>
    <row r="515" spans="1:8">
      <c r="A515" s="24" t="s">
        <v>6775</v>
      </c>
      <c r="B515" s="25">
        <v>10</v>
      </c>
      <c r="C515" s="25">
        <v>0</v>
      </c>
      <c r="D515" s="22" t="s">
        <v>6775</v>
      </c>
      <c r="E515" s="22">
        <v>10</v>
      </c>
      <c r="F515" s="22">
        <v>0</v>
      </c>
      <c r="G515">
        <v>20</v>
      </c>
      <c r="H515">
        <v>0</v>
      </c>
    </row>
    <row r="516" spans="1:8">
      <c r="A516" s="24" t="s">
        <v>4746</v>
      </c>
      <c r="B516" s="25">
        <v>10</v>
      </c>
      <c r="C516" s="25">
        <v>0</v>
      </c>
      <c r="D516" s="22" t="s">
        <v>4746</v>
      </c>
      <c r="E516" s="22">
        <v>10</v>
      </c>
      <c r="F516" s="22">
        <v>0</v>
      </c>
      <c r="G516">
        <v>30</v>
      </c>
      <c r="H516">
        <v>0</v>
      </c>
    </row>
    <row r="517" spans="1:8">
      <c r="A517" s="24" t="s">
        <v>4747</v>
      </c>
      <c r="B517" s="25">
        <v>10</v>
      </c>
      <c r="C517" s="25">
        <v>0</v>
      </c>
      <c r="D517" s="22" t="s">
        <v>4747</v>
      </c>
      <c r="E517" s="22">
        <v>10</v>
      </c>
      <c r="F517" s="22">
        <v>0</v>
      </c>
      <c r="G517">
        <v>10</v>
      </c>
      <c r="H517">
        <v>0</v>
      </c>
    </row>
    <row r="518" spans="1:8">
      <c r="A518" s="24" t="s">
        <v>4748</v>
      </c>
      <c r="B518" s="25">
        <v>0</v>
      </c>
      <c r="C518" s="25">
        <v>1</v>
      </c>
      <c r="D518" s="22" t="s">
        <v>4748</v>
      </c>
      <c r="E518" s="22">
        <v>0</v>
      </c>
      <c r="F518" s="22">
        <v>1</v>
      </c>
      <c r="G518">
        <v>0</v>
      </c>
      <c r="H518">
        <v>1</v>
      </c>
    </row>
    <row r="519" spans="1:8">
      <c r="A519" s="24" t="s">
        <v>4749</v>
      </c>
      <c r="B519" s="25">
        <v>10</v>
      </c>
      <c r="C519" s="25">
        <v>0</v>
      </c>
      <c r="D519" s="22" t="s">
        <v>4749</v>
      </c>
      <c r="E519" s="22">
        <v>10</v>
      </c>
      <c r="F519" s="22">
        <v>0</v>
      </c>
      <c r="G519">
        <v>80</v>
      </c>
      <c r="H519">
        <v>2</v>
      </c>
    </row>
    <row r="520" spans="1:8">
      <c r="A520" s="24" t="s">
        <v>4750</v>
      </c>
      <c r="B520" s="25">
        <v>10</v>
      </c>
      <c r="C520" s="25">
        <v>0</v>
      </c>
      <c r="D520" s="22" t="s">
        <v>4750</v>
      </c>
      <c r="E520" s="22">
        <v>10</v>
      </c>
      <c r="F520" s="22">
        <v>0</v>
      </c>
      <c r="G520">
        <v>0</v>
      </c>
      <c r="H520">
        <v>1</v>
      </c>
    </row>
    <row r="521" spans="1:8">
      <c r="A521" s="24" t="s">
        <v>4751</v>
      </c>
      <c r="B521" s="25">
        <v>10</v>
      </c>
      <c r="C521" s="25">
        <v>0</v>
      </c>
      <c r="D521" s="22" t="s">
        <v>4751</v>
      </c>
      <c r="E521" s="22">
        <v>10</v>
      </c>
      <c r="F521" s="22">
        <v>0</v>
      </c>
      <c r="G521">
        <v>20</v>
      </c>
      <c r="H521">
        <v>0</v>
      </c>
    </row>
    <row r="522" spans="1:8">
      <c r="A522" s="24" t="s">
        <v>4752</v>
      </c>
      <c r="B522" s="25">
        <v>20</v>
      </c>
      <c r="C522" s="25">
        <v>0</v>
      </c>
      <c r="D522" s="22" t="s">
        <v>4752</v>
      </c>
      <c r="E522" s="22">
        <v>20</v>
      </c>
      <c r="F522" s="22">
        <v>0</v>
      </c>
      <c r="G522">
        <v>0</v>
      </c>
      <c r="H522">
        <v>1</v>
      </c>
    </row>
    <row r="523" spans="1:8">
      <c r="A523" s="24" t="s">
        <v>6801</v>
      </c>
      <c r="B523" s="25">
        <v>0</v>
      </c>
      <c r="C523" s="25">
        <v>0</v>
      </c>
      <c r="D523" s="22" t="s">
        <v>6801</v>
      </c>
      <c r="E523" s="22">
        <v>0</v>
      </c>
      <c r="F523" s="22">
        <v>0</v>
      </c>
      <c r="G523">
        <v>10</v>
      </c>
      <c r="H523">
        <v>0</v>
      </c>
    </row>
    <row r="524" spans="1:8">
      <c r="A524" s="24" t="s">
        <v>6855</v>
      </c>
      <c r="B524" s="25">
        <v>10</v>
      </c>
      <c r="C524" s="25">
        <v>0</v>
      </c>
      <c r="D524" s="22" t="s">
        <v>6855</v>
      </c>
      <c r="E524" s="22">
        <v>10</v>
      </c>
      <c r="F524" s="22">
        <v>0</v>
      </c>
      <c r="G524">
        <v>0</v>
      </c>
      <c r="H524">
        <v>2</v>
      </c>
    </row>
    <row r="525" spans="1:8">
      <c r="A525" s="24" t="s">
        <v>4753</v>
      </c>
      <c r="B525" s="25">
        <v>0</v>
      </c>
      <c r="C525" s="25">
        <v>0</v>
      </c>
      <c r="D525" s="22" t="s">
        <v>4753</v>
      </c>
      <c r="E525" s="22">
        <v>0</v>
      </c>
      <c r="F525" s="22">
        <v>0</v>
      </c>
      <c r="G525">
        <v>10</v>
      </c>
      <c r="H525">
        <v>0</v>
      </c>
    </row>
    <row r="526" spans="1:8">
      <c r="A526" s="24" t="s">
        <v>4754</v>
      </c>
      <c r="B526" s="25">
        <v>0</v>
      </c>
      <c r="C526" s="25">
        <v>0</v>
      </c>
      <c r="D526" s="22" t="s">
        <v>4754</v>
      </c>
      <c r="E526" s="22">
        <v>0</v>
      </c>
      <c r="F526" s="22">
        <v>0</v>
      </c>
      <c r="G526">
        <v>0</v>
      </c>
      <c r="H526">
        <v>2</v>
      </c>
    </row>
    <row r="527" spans="1:8">
      <c r="A527" s="24" t="s">
        <v>4755</v>
      </c>
      <c r="B527" s="25">
        <v>0</v>
      </c>
      <c r="C527" s="25">
        <v>0</v>
      </c>
      <c r="D527" s="22" t="s">
        <v>4755</v>
      </c>
      <c r="E527" s="22">
        <v>0</v>
      </c>
      <c r="F527" s="22">
        <v>0</v>
      </c>
      <c r="G527">
        <v>10</v>
      </c>
      <c r="H527">
        <v>0</v>
      </c>
    </row>
    <row r="528" spans="1:8">
      <c r="A528" s="24" t="s">
        <v>4756</v>
      </c>
      <c r="B528" s="25">
        <v>40</v>
      </c>
      <c r="C528" s="25">
        <v>0</v>
      </c>
      <c r="D528" s="22" t="s">
        <v>4756</v>
      </c>
      <c r="E528" s="22">
        <v>40</v>
      </c>
      <c r="F528" s="22">
        <v>0</v>
      </c>
      <c r="G528">
        <v>10</v>
      </c>
      <c r="H528">
        <v>0</v>
      </c>
    </row>
    <row r="529" spans="1:8">
      <c r="A529" s="24" t="s">
        <v>4757</v>
      </c>
      <c r="B529" s="25">
        <v>10</v>
      </c>
      <c r="C529" s="25">
        <v>2</v>
      </c>
      <c r="D529" s="22" t="s">
        <v>4757</v>
      </c>
      <c r="E529" s="22">
        <v>10</v>
      </c>
      <c r="F529" s="22">
        <v>2</v>
      </c>
      <c r="G529">
        <v>20</v>
      </c>
      <c r="H529">
        <v>0</v>
      </c>
    </row>
    <row r="530" spans="1:8">
      <c r="A530" s="24" t="s">
        <v>4758</v>
      </c>
      <c r="B530" s="25">
        <v>100</v>
      </c>
      <c r="C530" s="25">
        <v>0</v>
      </c>
      <c r="D530" s="22" t="s">
        <v>4758</v>
      </c>
      <c r="E530" s="22">
        <v>100</v>
      </c>
      <c r="F530" s="22">
        <v>0</v>
      </c>
      <c r="G530">
        <v>10</v>
      </c>
      <c r="H530">
        <v>2</v>
      </c>
    </row>
    <row r="531" spans="1:8">
      <c r="A531" s="24" t="s">
        <v>4759</v>
      </c>
      <c r="B531" s="25">
        <v>0</v>
      </c>
      <c r="C531" s="25">
        <v>1</v>
      </c>
      <c r="D531" s="22" t="s">
        <v>4759</v>
      </c>
      <c r="E531" s="22">
        <v>0</v>
      </c>
      <c r="F531" s="22">
        <v>1</v>
      </c>
      <c r="G531">
        <v>0</v>
      </c>
      <c r="H531">
        <v>0</v>
      </c>
    </row>
    <row r="532" spans="1:8">
      <c r="A532" s="24" t="s">
        <v>4760</v>
      </c>
      <c r="B532" s="25">
        <v>10</v>
      </c>
      <c r="C532" s="25">
        <v>0</v>
      </c>
      <c r="D532" s="22" t="s">
        <v>4760</v>
      </c>
      <c r="E532" s="22">
        <v>10</v>
      </c>
      <c r="F532" s="22">
        <v>0</v>
      </c>
      <c r="G532">
        <v>0</v>
      </c>
      <c r="H532">
        <v>1</v>
      </c>
    </row>
    <row r="533" spans="1:8">
      <c r="A533" s="24" t="s">
        <v>4761</v>
      </c>
      <c r="B533" s="25">
        <v>20</v>
      </c>
      <c r="C533" s="25">
        <v>1</v>
      </c>
      <c r="D533" s="22" t="s">
        <v>4761</v>
      </c>
      <c r="E533" s="22">
        <v>20</v>
      </c>
      <c r="F533" s="22">
        <v>1</v>
      </c>
      <c r="G533">
        <v>10</v>
      </c>
      <c r="H533">
        <v>0</v>
      </c>
    </row>
    <row r="534" spans="1:8">
      <c r="A534" s="24" t="s">
        <v>4762</v>
      </c>
      <c r="B534" s="25">
        <v>0</v>
      </c>
      <c r="C534" s="25">
        <v>0</v>
      </c>
      <c r="D534" s="22" t="s">
        <v>4762</v>
      </c>
      <c r="E534" s="22">
        <v>0</v>
      </c>
      <c r="F534" s="22">
        <v>0</v>
      </c>
      <c r="G534">
        <v>0</v>
      </c>
      <c r="H534">
        <v>0</v>
      </c>
    </row>
    <row r="535" spans="1:8">
      <c r="A535" s="24" t="s">
        <v>4763</v>
      </c>
      <c r="B535" s="25">
        <v>0</v>
      </c>
      <c r="C535" s="25">
        <v>0</v>
      </c>
      <c r="D535" s="22" t="s">
        <v>4763</v>
      </c>
      <c r="E535" s="22">
        <v>0</v>
      </c>
      <c r="F535" s="22">
        <v>0</v>
      </c>
      <c r="G535">
        <v>10</v>
      </c>
      <c r="H535">
        <v>0</v>
      </c>
    </row>
    <row r="536" spans="1:8">
      <c r="A536" s="24" t="s">
        <v>4764</v>
      </c>
      <c r="B536" s="25">
        <v>10</v>
      </c>
      <c r="C536" s="25">
        <v>0</v>
      </c>
      <c r="D536" s="22" t="s">
        <v>4764</v>
      </c>
      <c r="E536" s="22">
        <v>10</v>
      </c>
      <c r="F536" s="22">
        <v>0</v>
      </c>
      <c r="G536">
        <v>10</v>
      </c>
      <c r="H536">
        <v>0</v>
      </c>
    </row>
    <row r="537" spans="1:8">
      <c r="A537" s="24" t="s">
        <v>4765</v>
      </c>
      <c r="B537" s="25">
        <v>20</v>
      </c>
      <c r="C537" s="25">
        <v>1</v>
      </c>
      <c r="D537" s="22" t="s">
        <v>4765</v>
      </c>
      <c r="E537" s="22">
        <v>20</v>
      </c>
      <c r="F537" s="22">
        <v>1</v>
      </c>
      <c r="G537">
        <v>0</v>
      </c>
      <c r="H537">
        <v>0</v>
      </c>
    </row>
    <row r="538" spans="1:8">
      <c r="A538" s="24" t="s">
        <v>4766</v>
      </c>
      <c r="B538" s="25">
        <v>0</v>
      </c>
      <c r="C538" s="25">
        <v>2</v>
      </c>
      <c r="D538" s="22" t="s">
        <v>4766</v>
      </c>
      <c r="E538" s="22">
        <v>0</v>
      </c>
      <c r="F538" s="22">
        <v>2</v>
      </c>
      <c r="G538">
        <v>50</v>
      </c>
      <c r="H538">
        <v>1</v>
      </c>
    </row>
    <row r="539" spans="1:8">
      <c r="A539" s="24" t="s">
        <v>4767</v>
      </c>
      <c r="B539" s="25">
        <v>10</v>
      </c>
      <c r="C539" s="25">
        <v>0</v>
      </c>
      <c r="D539" s="22" t="s">
        <v>4767</v>
      </c>
      <c r="E539" s="22">
        <v>10</v>
      </c>
      <c r="F539" s="22">
        <v>0</v>
      </c>
      <c r="G539">
        <v>10</v>
      </c>
      <c r="H539">
        <v>0</v>
      </c>
    </row>
    <row r="540" spans="1:8">
      <c r="A540" s="24" t="s">
        <v>6854</v>
      </c>
      <c r="B540" s="25">
        <v>10</v>
      </c>
      <c r="C540" s="25">
        <v>0</v>
      </c>
      <c r="D540" s="22" t="s">
        <v>6854</v>
      </c>
      <c r="E540" s="22">
        <v>10</v>
      </c>
      <c r="F540" s="22">
        <v>0</v>
      </c>
      <c r="G540">
        <v>10</v>
      </c>
      <c r="H540">
        <v>0</v>
      </c>
    </row>
    <row r="541" spans="1:8">
      <c r="A541" s="24" t="s">
        <v>5805</v>
      </c>
      <c r="B541" s="25">
        <v>10</v>
      </c>
      <c r="C541" s="25">
        <v>0</v>
      </c>
      <c r="D541" s="22" t="s">
        <v>5805</v>
      </c>
      <c r="E541" s="22">
        <v>10</v>
      </c>
      <c r="F541" s="22">
        <v>0</v>
      </c>
      <c r="G541">
        <v>0</v>
      </c>
      <c r="H541">
        <v>0</v>
      </c>
    </row>
    <row r="542" spans="1:8">
      <c r="A542" s="24" t="s">
        <v>4768</v>
      </c>
      <c r="B542" s="25">
        <v>0</v>
      </c>
      <c r="C542" s="25">
        <v>1</v>
      </c>
      <c r="D542" s="22" t="s">
        <v>4768</v>
      </c>
      <c r="E542" s="22">
        <v>0</v>
      </c>
      <c r="F542" s="22">
        <v>1</v>
      </c>
      <c r="G542">
        <v>40</v>
      </c>
      <c r="H542">
        <v>0</v>
      </c>
    </row>
    <row r="543" spans="1:8">
      <c r="A543" s="24" t="s">
        <v>4769</v>
      </c>
      <c r="B543" s="25">
        <v>10</v>
      </c>
      <c r="C543" s="25">
        <v>0</v>
      </c>
      <c r="D543" s="22" t="s">
        <v>4769</v>
      </c>
      <c r="E543" s="22">
        <v>10</v>
      </c>
      <c r="F543" s="22">
        <v>0</v>
      </c>
      <c r="G543">
        <v>10</v>
      </c>
      <c r="H543">
        <v>0</v>
      </c>
    </row>
    <row r="544" spans="1:8">
      <c r="A544" s="24" t="s">
        <v>4770</v>
      </c>
      <c r="B544" s="25">
        <v>0</v>
      </c>
      <c r="C544" s="25">
        <v>1</v>
      </c>
      <c r="D544" s="22" t="s">
        <v>4770</v>
      </c>
      <c r="E544" s="22">
        <v>0</v>
      </c>
      <c r="F544" s="22">
        <v>1</v>
      </c>
      <c r="G544">
        <v>10</v>
      </c>
      <c r="H544">
        <v>0</v>
      </c>
    </row>
    <row r="545" spans="1:8">
      <c r="A545" s="24" t="s">
        <v>4771</v>
      </c>
      <c r="B545" s="25">
        <v>0</v>
      </c>
      <c r="C545" s="25">
        <v>1</v>
      </c>
      <c r="D545" s="22" t="s">
        <v>4771</v>
      </c>
      <c r="E545" s="22">
        <v>0</v>
      </c>
      <c r="F545" s="22">
        <v>1</v>
      </c>
      <c r="G545">
        <v>0</v>
      </c>
      <c r="H545">
        <v>0</v>
      </c>
    </row>
    <row r="546" spans="1:8">
      <c r="A546" s="24" t="s">
        <v>4772</v>
      </c>
      <c r="B546" s="25">
        <v>0</v>
      </c>
      <c r="C546" s="25">
        <v>1</v>
      </c>
      <c r="D546" s="22" t="s">
        <v>4772</v>
      </c>
      <c r="E546" s="22">
        <v>0</v>
      </c>
      <c r="F546" s="22">
        <v>1</v>
      </c>
      <c r="G546">
        <v>0</v>
      </c>
      <c r="H546">
        <v>0</v>
      </c>
    </row>
    <row r="547" spans="1:8">
      <c r="A547" s="24" t="s">
        <v>4773</v>
      </c>
      <c r="B547" s="25">
        <v>20</v>
      </c>
      <c r="C547" s="25">
        <v>0</v>
      </c>
      <c r="D547" s="22" t="s">
        <v>4773</v>
      </c>
      <c r="E547" s="22">
        <v>20</v>
      </c>
      <c r="F547" s="22">
        <v>0</v>
      </c>
      <c r="G547">
        <v>10</v>
      </c>
      <c r="H547">
        <v>0</v>
      </c>
    </row>
    <row r="548" spans="1:8">
      <c r="A548" s="24" t="s">
        <v>5779</v>
      </c>
      <c r="B548" s="25">
        <v>0</v>
      </c>
      <c r="C548" s="25">
        <v>1</v>
      </c>
      <c r="D548" s="22" t="s">
        <v>5779</v>
      </c>
      <c r="E548" s="22">
        <v>0</v>
      </c>
      <c r="F548" s="22">
        <v>1</v>
      </c>
      <c r="G548">
        <v>0</v>
      </c>
      <c r="H548">
        <v>0</v>
      </c>
    </row>
    <row r="549" spans="1:8">
      <c r="A549" s="24" t="s">
        <v>4774</v>
      </c>
      <c r="B549" s="25">
        <v>0</v>
      </c>
      <c r="C549" s="25">
        <v>1</v>
      </c>
      <c r="D549" s="22" t="s">
        <v>4774</v>
      </c>
      <c r="E549" s="22">
        <v>0</v>
      </c>
      <c r="F549" s="22">
        <v>1</v>
      </c>
      <c r="G549">
        <v>0</v>
      </c>
      <c r="H549">
        <v>1</v>
      </c>
    </row>
    <row r="550" spans="1:8">
      <c r="A550" s="24" t="s">
        <v>4775</v>
      </c>
      <c r="B550" s="25">
        <v>10</v>
      </c>
      <c r="C550" s="25">
        <v>0</v>
      </c>
      <c r="D550" s="22" t="s">
        <v>4775</v>
      </c>
      <c r="E550" s="22">
        <v>10</v>
      </c>
      <c r="F550" s="22">
        <v>0</v>
      </c>
      <c r="G550">
        <v>10</v>
      </c>
      <c r="H550">
        <v>0</v>
      </c>
    </row>
    <row r="551" spans="1:8">
      <c r="A551" s="24" t="s">
        <v>5336</v>
      </c>
      <c r="B551" s="25">
        <v>0</v>
      </c>
      <c r="C551" s="25">
        <v>0</v>
      </c>
      <c r="D551" s="22" t="s">
        <v>5336</v>
      </c>
      <c r="E551" s="22">
        <v>0</v>
      </c>
      <c r="F551" s="22">
        <v>0</v>
      </c>
      <c r="G551">
        <v>20</v>
      </c>
      <c r="H551">
        <v>1</v>
      </c>
    </row>
    <row r="552" spans="1:8">
      <c r="A552" s="24" t="s">
        <v>4776</v>
      </c>
      <c r="B552" s="25">
        <v>60</v>
      </c>
      <c r="C552" s="25">
        <v>0</v>
      </c>
      <c r="D552" s="22" t="s">
        <v>4776</v>
      </c>
      <c r="E552" s="22">
        <v>60</v>
      </c>
      <c r="F552" s="22">
        <v>0</v>
      </c>
      <c r="G552">
        <v>0</v>
      </c>
      <c r="H552">
        <v>0</v>
      </c>
    </row>
    <row r="553" spans="1:8">
      <c r="A553" s="24" t="s">
        <v>4777</v>
      </c>
      <c r="B553" s="25">
        <v>0</v>
      </c>
      <c r="C553" s="25">
        <v>1</v>
      </c>
      <c r="D553" s="22" t="s">
        <v>4777</v>
      </c>
      <c r="E553" s="22">
        <v>0</v>
      </c>
      <c r="F553" s="22">
        <v>1</v>
      </c>
      <c r="G553">
        <v>60</v>
      </c>
      <c r="H553">
        <v>0</v>
      </c>
    </row>
    <row r="554" spans="1:8">
      <c r="A554" s="24" t="s">
        <v>6796</v>
      </c>
      <c r="B554" s="25">
        <v>0</v>
      </c>
      <c r="C554" s="25">
        <v>1</v>
      </c>
      <c r="D554" s="22" t="s">
        <v>6796</v>
      </c>
      <c r="E554" s="22">
        <v>0</v>
      </c>
      <c r="F554" s="22">
        <v>1</v>
      </c>
      <c r="G554">
        <v>40</v>
      </c>
      <c r="H554">
        <v>0</v>
      </c>
    </row>
    <row r="555" spans="1:8">
      <c r="A555" s="24" t="s">
        <v>4778</v>
      </c>
      <c r="B555" s="25">
        <v>10</v>
      </c>
      <c r="C555" s="25">
        <v>0</v>
      </c>
      <c r="D555" s="22" t="s">
        <v>4778</v>
      </c>
      <c r="E555" s="22">
        <v>10</v>
      </c>
      <c r="F555" s="22">
        <v>0</v>
      </c>
      <c r="G555">
        <v>10</v>
      </c>
      <c r="H555">
        <v>0</v>
      </c>
    </row>
    <row r="556" spans="1:8">
      <c r="A556" s="24" t="s">
        <v>4779</v>
      </c>
      <c r="B556" s="25">
        <v>10</v>
      </c>
      <c r="C556" s="25">
        <v>0</v>
      </c>
      <c r="D556" s="22" t="s">
        <v>4779</v>
      </c>
      <c r="E556" s="22">
        <v>10</v>
      </c>
      <c r="F556" s="22">
        <v>0</v>
      </c>
      <c r="G556">
        <v>20</v>
      </c>
      <c r="H556">
        <v>0</v>
      </c>
    </row>
    <row r="557" spans="1:8">
      <c r="A557" s="24" t="s">
        <v>5369</v>
      </c>
      <c r="B557" s="25">
        <v>50</v>
      </c>
      <c r="C557" s="25">
        <v>0</v>
      </c>
      <c r="D557" s="22" t="s">
        <v>5369</v>
      </c>
      <c r="E557" s="22">
        <v>50</v>
      </c>
      <c r="F557" s="22">
        <v>0</v>
      </c>
      <c r="G557">
        <v>10</v>
      </c>
      <c r="H557">
        <v>0</v>
      </c>
    </row>
    <row r="558" spans="1:8">
      <c r="A558" s="24" t="s">
        <v>4780</v>
      </c>
      <c r="B558" s="25">
        <v>10</v>
      </c>
      <c r="C558" s="25">
        <v>0</v>
      </c>
      <c r="D558" s="22" t="s">
        <v>4780</v>
      </c>
      <c r="E558" s="22">
        <v>10</v>
      </c>
      <c r="F558" s="22">
        <v>0</v>
      </c>
      <c r="G558">
        <v>10</v>
      </c>
      <c r="H558">
        <v>0</v>
      </c>
    </row>
    <row r="559" spans="1:8">
      <c r="A559" s="24" t="s">
        <v>4781</v>
      </c>
      <c r="B559" s="25">
        <v>0</v>
      </c>
      <c r="C559" s="25">
        <v>0</v>
      </c>
      <c r="D559" s="22" t="s">
        <v>4781</v>
      </c>
      <c r="E559" s="22">
        <v>0</v>
      </c>
      <c r="F559" s="22">
        <v>0</v>
      </c>
      <c r="G559">
        <v>20</v>
      </c>
      <c r="H559">
        <v>0</v>
      </c>
    </row>
    <row r="560" spans="1:8">
      <c r="A560" s="24" t="s">
        <v>4782</v>
      </c>
      <c r="B560" s="25">
        <v>0</v>
      </c>
      <c r="C560" s="25">
        <v>1</v>
      </c>
      <c r="D560" s="22" t="s">
        <v>4782</v>
      </c>
      <c r="E560" s="22">
        <v>0</v>
      </c>
      <c r="F560" s="22">
        <v>1</v>
      </c>
      <c r="G560">
        <v>0</v>
      </c>
      <c r="H560">
        <v>1</v>
      </c>
    </row>
    <row r="561" spans="1:8">
      <c r="A561" s="24" t="s">
        <v>5330</v>
      </c>
      <c r="B561" s="25">
        <v>0</v>
      </c>
      <c r="C561" s="25">
        <v>0</v>
      </c>
      <c r="D561" s="22" t="s">
        <v>5330</v>
      </c>
      <c r="E561" s="22">
        <v>0</v>
      </c>
      <c r="F561" s="22">
        <v>0</v>
      </c>
      <c r="G561">
        <v>10</v>
      </c>
      <c r="H561">
        <v>0</v>
      </c>
    </row>
    <row r="562" spans="1:8">
      <c r="A562" s="24" t="s">
        <v>5371</v>
      </c>
      <c r="B562" s="25">
        <v>10</v>
      </c>
      <c r="C562" s="25">
        <v>1</v>
      </c>
      <c r="D562" s="22" t="s">
        <v>5371</v>
      </c>
      <c r="E562" s="22">
        <v>10</v>
      </c>
      <c r="F562" s="22">
        <v>1</v>
      </c>
      <c r="G562">
        <v>10</v>
      </c>
      <c r="H562">
        <v>0</v>
      </c>
    </row>
    <row r="563" spans="1:8">
      <c r="A563" s="24" t="s">
        <v>5337</v>
      </c>
      <c r="B563" s="25">
        <v>0</v>
      </c>
      <c r="C563" s="25">
        <v>0</v>
      </c>
      <c r="D563" s="22" t="s">
        <v>5337</v>
      </c>
      <c r="E563" s="22">
        <v>0</v>
      </c>
      <c r="F563" s="22">
        <v>0</v>
      </c>
      <c r="G563">
        <v>0</v>
      </c>
      <c r="H563">
        <v>0</v>
      </c>
    </row>
    <row r="564" spans="1:8">
      <c r="A564" s="24" t="s">
        <v>4783</v>
      </c>
      <c r="B564" s="25">
        <v>160</v>
      </c>
      <c r="C564" s="25">
        <v>0</v>
      </c>
      <c r="D564" s="22" t="s">
        <v>4783</v>
      </c>
      <c r="E564" s="22">
        <v>160</v>
      </c>
      <c r="F564" s="22">
        <v>0</v>
      </c>
      <c r="G564">
        <v>30</v>
      </c>
      <c r="H564">
        <v>1</v>
      </c>
    </row>
    <row r="565" spans="1:8">
      <c r="A565" s="24" t="s">
        <v>4784</v>
      </c>
      <c r="B565" s="25">
        <v>10</v>
      </c>
      <c r="C565" s="25">
        <v>2</v>
      </c>
      <c r="D565" s="22" t="s">
        <v>4784</v>
      </c>
      <c r="E565" s="22">
        <v>10</v>
      </c>
      <c r="F565" s="22">
        <v>2</v>
      </c>
      <c r="G565">
        <v>0</v>
      </c>
      <c r="H565">
        <v>0</v>
      </c>
    </row>
    <row r="566" spans="1:8">
      <c r="A566" s="24" t="s">
        <v>4785</v>
      </c>
      <c r="B566" s="25">
        <v>20</v>
      </c>
      <c r="C566" s="25">
        <v>0</v>
      </c>
      <c r="D566" s="22" t="s">
        <v>4785</v>
      </c>
      <c r="E566" s="22">
        <v>20</v>
      </c>
      <c r="F566" s="22">
        <v>0</v>
      </c>
      <c r="G566">
        <v>10</v>
      </c>
      <c r="H566">
        <v>0</v>
      </c>
    </row>
    <row r="567" spans="1:8">
      <c r="A567" s="24" t="s">
        <v>4786</v>
      </c>
      <c r="B567" s="25">
        <v>10</v>
      </c>
      <c r="C567" s="25">
        <v>1</v>
      </c>
      <c r="D567" s="22" t="s">
        <v>4786</v>
      </c>
      <c r="E567" s="22">
        <v>10</v>
      </c>
      <c r="F567" s="22">
        <v>1</v>
      </c>
      <c r="G567">
        <v>10</v>
      </c>
      <c r="H567">
        <v>0</v>
      </c>
    </row>
    <row r="568" spans="1:8">
      <c r="A568" s="24" t="s">
        <v>4787</v>
      </c>
      <c r="B568" s="25">
        <v>0</v>
      </c>
      <c r="C568" s="25">
        <v>2</v>
      </c>
      <c r="D568" s="22" t="s">
        <v>4787</v>
      </c>
      <c r="E568" s="22">
        <v>0</v>
      </c>
      <c r="F568" s="22">
        <v>2</v>
      </c>
      <c r="G568">
        <v>30</v>
      </c>
      <c r="H568">
        <v>2</v>
      </c>
    </row>
    <row r="569" spans="1:8">
      <c r="A569" s="24" t="s">
        <v>4788</v>
      </c>
      <c r="B569" s="25">
        <v>0</v>
      </c>
      <c r="C569" s="25">
        <v>0</v>
      </c>
      <c r="D569" s="22" t="s">
        <v>4788</v>
      </c>
      <c r="E569" s="22">
        <v>0</v>
      </c>
      <c r="F569" s="22">
        <v>0</v>
      </c>
      <c r="G569">
        <v>0</v>
      </c>
      <c r="H569">
        <v>0</v>
      </c>
    </row>
    <row r="570" spans="1:8">
      <c r="A570" s="24" t="s">
        <v>5329</v>
      </c>
      <c r="B570" s="25">
        <v>0</v>
      </c>
      <c r="C570" s="25">
        <v>0</v>
      </c>
      <c r="D570" s="22" t="s">
        <v>5329</v>
      </c>
      <c r="E570" s="22">
        <v>0</v>
      </c>
      <c r="F570" s="22">
        <v>0</v>
      </c>
      <c r="G570">
        <v>10</v>
      </c>
      <c r="H570">
        <v>0</v>
      </c>
    </row>
    <row r="571" spans="1:8">
      <c r="A571" s="24" t="s">
        <v>4789</v>
      </c>
      <c r="B571" s="25">
        <v>0</v>
      </c>
      <c r="C571" s="25">
        <v>1</v>
      </c>
      <c r="D571" s="22" t="s">
        <v>4789</v>
      </c>
      <c r="E571" s="22">
        <v>0</v>
      </c>
      <c r="F571" s="22">
        <v>1</v>
      </c>
      <c r="G571">
        <v>20</v>
      </c>
      <c r="H571">
        <v>0</v>
      </c>
    </row>
    <row r="572" spans="1:8">
      <c r="A572" s="24" t="s">
        <v>4790</v>
      </c>
      <c r="B572" s="25">
        <v>0</v>
      </c>
      <c r="C572" s="25">
        <v>1</v>
      </c>
      <c r="D572" s="22" t="s">
        <v>4790</v>
      </c>
      <c r="E572" s="22">
        <v>0</v>
      </c>
      <c r="F572" s="22">
        <v>1</v>
      </c>
      <c r="G572">
        <v>20</v>
      </c>
      <c r="H572">
        <v>0</v>
      </c>
    </row>
    <row r="573" spans="1:8">
      <c r="A573" s="24" t="s">
        <v>4791</v>
      </c>
      <c r="B573" s="25">
        <v>10</v>
      </c>
      <c r="C573" s="25">
        <v>0</v>
      </c>
      <c r="D573" s="22" t="s">
        <v>4791</v>
      </c>
      <c r="E573" s="22">
        <v>10</v>
      </c>
      <c r="F573" s="22">
        <v>0</v>
      </c>
      <c r="G573">
        <v>30</v>
      </c>
      <c r="H573">
        <v>0</v>
      </c>
    </row>
    <row r="574" spans="1:8">
      <c r="A574" s="24" t="s">
        <v>4792</v>
      </c>
      <c r="B574" s="25">
        <v>0</v>
      </c>
      <c r="C574" s="25">
        <v>0</v>
      </c>
      <c r="D574" s="22" t="s">
        <v>4792</v>
      </c>
      <c r="E574" s="22">
        <v>0</v>
      </c>
      <c r="F574" s="22">
        <v>0</v>
      </c>
      <c r="G574">
        <v>40</v>
      </c>
      <c r="H574">
        <v>0</v>
      </c>
    </row>
    <row r="575" spans="1:8">
      <c r="A575" s="24" t="s">
        <v>5333</v>
      </c>
      <c r="B575" s="25">
        <v>0</v>
      </c>
      <c r="C575" s="25">
        <v>0</v>
      </c>
      <c r="D575" s="22" t="s">
        <v>5333</v>
      </c>
      <c r="E575" s="22">
        <v>0</v>
      </c>
      <c r="F575" s="22">
        <v>0</v>
      </c>
      <c r="G575">
        <v>0</v>
      </c>
      <c r="H575">
        <v>1</v>
      </c>
    </row>
    <row r="576" spans="1:8">
      <c r="A576" s="24" t="s">
        <v>4793</v>
      </c>
      <c r="B576" s="25">
        <v>-10</v>
      </c>
      <c r="C576" s="25">
        <v>1</v>
      </c>
      <c r="D576" s="22" t="s">
        <v>4793</v>
      </c>
      <c r="E576" s="22">
        <v>-10</v>
      </c>
      <c r="F576" s="22">
        <v>1</v>
      </c>
      <c r="G576">
        <v>10</v>
      </c>
      <c r="H576">
        <v>1</v>
      </c>
    </row>
    <row r="577" spans="1:8">
      <c r="A577" s="24" t="s">
        <v>4794</v>
      </c>
      <c r="B577" s="25">
        <v>0</v>
      </c>
      <c r="C577" s="25">
        <v>0</v>
      </c>
      <c r="D577" s="22" t="s">
        <v>4794</v>
      </c>
      <c r="E577" s="22">
        <v>0</v>
      </c>
      <c r="F577" s="22">
        <v>0</v>
      </c>
      <c r="G577">
        <v>20</v>
      </c>
      <c r="H577">
        <v>0</v>
      </c>
    </row>
    <row r="578" spans="1:8">
      <c r="A578" s="24" t="s">
        <v>4795</v>
      </c>
      <c r="B578" s="25">
        <v>10</v>
      </c>
      <c r="C578" s="25">
        <v>0</v>
      </c>
      <c r="D578" s="22" t="s">
        <v>4795</v>
      </c>
      <c r="E578" s="22">
        <v>10</v>
      </c>
      <c r="F578" s="22">
        <v>0</v>
      </c>
      <c r="G578">
        <v>20</v>
      </c>
      <c r="H578">
        <v>0</v>
      </c>
    </row>
    <row r="579" spans="1:8">
      <c r="A579" s="24" t="s">
        <v>4796</v>
      </c>
      <c r="B579" s="25">
        <v>10</v>
      </c>
      <c r="C579" s="25">
        <v>0</v>
      </c>
      <c r="D579" s="22" t="s">
        <v>4796</v>
      </c>
      <c r="E579" s="22">
        <v>10</v>
      </c>
      <c r="F579" s="22">
        <v>0</v>
      </c>
      <c r="G579">
        <v>0</v>
      </c>
      <c r="H579">
        <v>0</v>
      </c>
    </row>
    <row r="580" spans="1:8">
      <c r="A580" s="24" t="s">
        <v>4797</v>
      </c>
      <c r="B580" s="25">
        <v>0</v>
      </c>
      <c r="C580" s="25">
        <v>1</v>
      </c>
      <c r="D580" s="22" t="s">
        <v>4797</v>
      </c>
      <c r="E580" s="22">
        <v>0</v>
      </c>
      <c r="F580" s="22">
        <v>1</v>
      </c>
      <c r="G580">
        <v>40</v>
      </c>
      <c r="H580">
        <v>0</v>
      </c>
    </row>
    <row r="581" spans="1:8">
      <c r="A581" s="24" t="s">
        <v>4798</v>
      </c>
      <c r="B581" s="25">
        <v>10</v>
      </c>
      <c r="C581" s="25">
        <v>0</v>
      </c>
      <c r="D581" s="22" t="s">
        <v>4798</v>
      </c>
      <c r="E581" s="22">
        <v>10</v>
      </c>
      <c r="F581" s="22">
        <v>0</v>
      </c>
      <c r="G581">
        <v>0</v>
      </c>
      <c r="H581">
        <v>0</v>
      </c>
    </row>
    <row r="582" spans="1:8">
      <c r="A582" s="24" t="s">
        <v>4799</v>
      </c>
      <c r="B582" s="25">
        <v>10</v>
      </c>
      <c r="C582" s="25">
        <v>0</v>
      </c>
      <c r="D582" s="22" t="s">
        <v>4799</v>
      </c>
      <c r="E582" s="22">
        <v>10</v>
      </c>
      <c r="F582" s="22">
        <v>0</v>
      </c>
      <c r="G582">
        <v>20</v>
      </c>
      <c r="H582">
        <v>0</v>
      </c>
    </row>
    <row r="583" spans="1:8">
      <c r="A583" s="24" t="s">
        <v>4800</v>
      </c>
      <c r="B583" s="25">
        <v>10</v>
      </c>
      <c r="C583" s="25">
        <v>0</v>
      </c>
      <c r="D583" s="22" t="s">
        <v>4800</v>
      </c>
      <c r="E583" s="22">
        <v>10</v>
      </c>
      <c r="F583" s="22">
        <v>0</v>
      </c>
      <c r="G583">
        <v>10</v>
      </c>
      <c r="H583">
        <v>0</v>
      </c>
    </row>
    <row r="584" spans="1:8">
      <c r="A584" s="24" t="s">
        <v>4801</v>
      </c>
      <c r="B584" s="25">
        <v>20</v>
      </c>
      <c r="C584" s="25">
        <v>0</v>
      </c>
      <c r="D584" s="22" t="s">
        <v>4801</v>
      </c>
      <c r="E584" s="22">
        <v>20</v>
      </c>
      <c r="F584" s="22">
        <v>0</v>
      </c>
      <c r="G584">
        <v>0</v>
      </c>
      <c r="H584">
        <v>0</v>
      </c>
    </row>
    <row r="585" spans="1:8">
      <c r="A585" s="24" t="s">
        <v>4802</v>
      </c>
      <c r="B585" s="25">
        <v>10</v>
      </c>
      <c r="C585" s="25">
        <v>0</v>
      </c>
      <c r="D585" s="22" t="s">
        <v>4802</v>
      </c>
      <c r="E585" s="22">
        <v>10</v>
      </c>
      <c r="F585" s="22">
        <v>0</v>
      </c>
      <c r="G585">
        <v>10</v>
      </c>
      <c r="H585">
        <v>1</v>
      </c>
    </row>
    <row r="586" spans="1:8">
      <c r="A586" s="24" t="s">
        <v>5803</v>
      </c>
      <c r="B586" s="25">
        <v>10</v>
      </c>
      <c r="C586" s="25">
        <v>0</v>
      </c>
      <c r="D586" s="22" t="s">
        <v>5803</v>
      </c>
      <c r="E586" s="22">
        <v>10</v>
      </c>
      <c r="F586" s="22">
        <v>0</v>
      </c>
      <c r="G586">
        <v>0</v>
      </c>
      <c r="H586">
        <v>1</v>
      </c>
    </row>
    <row r="587" spans="1:8">
      <c r="A587" s="24" t="s">
        <v>4803</v>
      </c>
      <c r="B587" s="25">
        <v>20</v>
      </c>
      <c r="C587" s="25">
        <v>1</v>
      </c>
      <c r="D587" s="22" t="s">
        <v>4803</v>
      </c>
      <c r="E587" s="22">
        <v>20</v>
      </c>
      <c r="F587" s="22">
        <v>1</v>
      </c>
      <c r="G587">
        <v>0</v>
      </c>
      <c r="H587">
        <v>0</v>
      </c>
    </row>
    <row r="588" spans="1:8">
      <c r="A588" s="24" t="s">
        <v>4804</v>
      </c>
      <c r="B588" s="25">
        <v>10</v>
      </c>
      <c r="C588" s="25">
        <v>0</v>
      </c>
      <c r="D588" s="22" t="s">
        <v>4804</v>
      </c>
      <c r="E588" s="22">
        <v>10</v>
      </c>
      <c r="F588" s="22">
        <v>0</v>
      </c>
      <c r="G588">
        <v>10</v>
      </c>
      <c r="H588">
        <v>0</v>
      </c>
    </row>
    <row r="589" spans="1:8">
      <c r="A589" s="24" t="s">
        <v>4805</v>
      </c>
      <c r="B589" s="25">
        <v>0</v>
      </c>
      <c r="C589" s="25">
        <v>1</v>
      </c>
      <c r="D589" s="22" t="s">
        <v>4805</v>
      </c>
      <c r="E589" s="22">
        <v>0</v>
      </c>
      <c r="F589" s="22">
        <v>1</v>
      </c>
      <c r="G589">
        <v>10</v>
      </c>
      <c r="H589">
        <v>0</v>
      </c>
    </row>
    <row r="590" spans="1:8">
      <c r="A590" s="24" t="s">
        <v>4806</v>
      </c>
      <c r="B590" s="25">
        <v>10</v>
      </c>
      <c r="C590" s="25">
        <v>1</v>
      </c>
      <c r="D590" s="22" t="s">
        <v>4806</v>
      </c>
      <c r="E590" s="22">
        <v>10</v>
      </c>
      <c r="F590" s="22">
        <v>1</v>
      </c>
      <c r="G590">
        <v>10</v>
      </c>
      <c r="H590">
        <v>0</v>
      </c>
    </row>
    <row r="591" spans="1:8">
      <c r="A591" s="24" t="s">
        <v>4807</v>
      </c>
      <c r="B591" s="25">
        <v>0</v>
      </c>
      <c r="C591" s="25">
        <v>1</v>
      </c>
      <c r="D591" s="22" t="s">
        <v>4807</v>
      </c>
      <c r="E591" s="22">
        <v>0</v>
      </c>
      <c r="F591" s="22">
        <v>1</v>
      </c>
      <c r="G591">
        <v>0</v>
      </c>
      <c r="H591">
        <v>0</v>
      </c>
    </row>
    <row r="592" spans="1:8">
      <c r="A592" s="24" t="s">
        <v>5314</v>
      </c>
      <c r="B592" s="25">
        <v>0</v>
      </c>
      <c r="C592" s="25">
        <v>1</v>
      </c>
      <c r="D592" s="22" t="s">
        <v>5314</v>
      </c>
      <c r="E592" s="22">
        <v>0</v>
      </c>
      <c r="F592" s="22">
        <v>1</v>
      </c>
      <c r="G592">
        <v>0</v>
      </c>
      <c r="H592">
        <v>0</v>
      </c>
    </row>
    <row r="593" spans="1:8">
      <c r="A593" s="24" t="s">
        <v>6804</v>
      </c>
      <c r="B593" s="25">
        <v>10</v>
      </c>
      <c r="C593" s="25">
        <v>0</v>
      </c>
      <c r="D593" s="22" t="s">
        <v>6804</v>
      </c>
      <c r="E593" s="22">
        <v>10</v>
      </c>
      <c r="F593" s="22">
        <v>0</v>
      </c>
      <c r="G593">
        <v>10</v>
      </c>
      <c r="H593">
        <v>0</v>
      </c>
    </row>
    <row r="594" spans="1:8">
      <c r="A594" s="24" t="s">
        <v>4808</v>
      </c>
      <c r="B594" s="25">
        <v>10</v>
      </c>
      <c r="C594" s="25">
        <v>0</v>
      </c>
      <c r="D594" s="22" t="s">
        <v>4808</v>
      </c>
      <c r="E594" s="22">
        <v>10</v>
      </c>
      <c r="F594" s="22">
        <v>0</v>
      </c>
      <c r="G594">
        <v>10</v>
      </c>
      <c r="H594">
        <v>0</v>
      </c>
    </row>
    <row r="595" spans="1:8">
      <c r="A595" s="24" t="s">
        <v>4809</v>
      </c>
      <c r="B595" s="25">
        <v>0</v>
      </c>
      <c r="C595" s="25">
        <v>1</v>
      </c>
      <c r="D595" s="22" t="s">
        <v>4809</v>
      </c>
      <c r="E595" s="22">
        <v>0</v>
      </c>
      <c r="F595" s="22">
        <v>1</v>
      </c>
      <c r="G595">
        <v>40</v>
      </c>
      <c r="H595">
        <v>0</v>
      </c>
    </row>
    <row r="596" spans="1:8">
      <c r="A596" s="24" t="s">
        <v>4810</v>
      </c>
      <c r="B596" s="25">
        <v>10</v>
      </c>
      <c r="C596" s="25">
        <v>0</v>
      </c>
      <c r="D596" s="22" t="s">
        <v>4810</v>
      </c>
      <c r="E596" s="22">
        <v>10</v>
      </c>
      <c r="F596" s="22">
        <v>0</v>
      </c>
      <c r="G596">
        <v>10</v>
      </c>
      <c r="H596">
        <v>0</v>
      </c>
    </row>
    <row r="597" spans="1:8">
      <c r="A597" s="24" t="s">
        <v>4811</v>
      </c>
      <c r="B597" s="25">
        <v>10</v>
      </c>
      <c r="C597" s="25">
        <v>0</v>
      </c>
      <c r="D597" s="22" t="s">
        <v>4811</v>
      </c>
      <c r="E597" s="22">
        <v>10</v>
      </c>
      <c r="F597" s="22">
        <v>0</v>
      </c>
      <c r="G597">
        <v>0</v>
      </c>
      <c r="H597">
        <v>0</v>
      </c>
    </row>
    <row r="598" spans="1:8">
      <c r="A598" s="24" t="s">
        <v>4812</v>
      </c>
      <c r="B598" s="25">
        <v>10</v>
      </c>
      <c r="C598" s="25">
        <v>0</v>
      </c>
      <c r="D598" s="22" t="s">
        <v>4812</v>
      </c>
      <c r="E598" s="22">
        <v>10</v>
      </c>
      <c r="F598" s="22">
        <v>0</v>
      </c>
      <c r="G598">
        <v>10</v>
      </c>
      <c r="H598">
        <v>0</v>
      </c>
    </row>
    <row r="599" spans="1:8">
      <c r="A599" s="24" t="s">
        <v>4813</v>
      </c>
      <c r="B599" s="25">
        <v>30</v>
      </c>
      <c r="C599" s="25">
        <v>0</v>
      </c>
      <c r="D599" s="22" t="s">
        <v>4813</v>
      </c>
      <c r="E599" s="22">
        <v>30</v>
      </c>
      <c r="F599" s="22">
        <v>0</v>
      </c>
      <c r="G599">
        <v>10</v>
      </c>
      <c r="H599">
        <v>0</v>
      </c>
    </row>
    <row r="600" spans="1:8">
      <c r="A600" s="24" t="s">
        <v>4814</v>
      </c>
      <c r="B600" s="25">
        <v>10</v>
      </c>
      <c r="C600" s="25">
        <v>1</v>
      </c>
      <c r="D600" s="22" t="s">
        <v>4814</v>
      </c>
      <c r="E600" s="22">
        <v>10</v>
      </c>
      <c r="F600" s="22">
        <v>1</v>
      </c>
      <c r="G600">
        <v>10</v>
      </c>
      <c r="H600">
        <v>0</v>
      </c>
    </row>
    <row r="601" spans="1:8">
      <c r="A601" s="24" t="s">
        <v>4815</v>
      </c>
      <c r="B601" s="25">
        <v>0</v>
      </c>
      <c r="C601" s="25">
        <v>0</v>
      </c>
      <c r="D601" s="22" t="s">
        <v>4815</v>
      </c>
      <c r="E601" s="22">
        <v>0</v>
      </c>
      <c r="F601" s="22">
        <v>0</v>
      </c>
      <c r="G601">
        <v>0</v>
      </c>
      <c r="H601">
        <v>0</v>
      </c>
    </row>
    <row r="602" spans="1:8">
      <c r="A602" s="24" t="s">
        <v>4816</v>
      </c>
      <c r="B602" s="25">
        <v>10</v>
      </c>
      <c r="C602" s="25">
        <v>1</v>
      </c>
      <c r="D602" s="22" t="s">
        <v>4816</v>
      </c>
      <c r="E602" s="22">
        <v>10</v>
      </c>
      <c r="F602" s="22">
        <v>1</v>
      </c>
      <c r="G602">
        <v>10</v>
      </c>
      <c r="H602">
        <v>0</v>
      </c>
    </row>
    <row r="603" spans="1:8">
      <c r="A603" s="24" t="s">
        <v>4817</v>
      </c>
      <c r="B603" s="25">
        <v>0</v>
      </c>
      <c r="C603" s="25">
        <v>1</v>
      </c>
      <c r="D603" s="22" t="s">
        <v>4817</v>
      </c>
      <c r="E603" s="22">
        <v>0</v>
      </c>
      <c r="F603" s="22">
        <v>1</v>
      </c>
      <c r="G603">
        <v>10</v>
      </c>
      <c r="H603">
        <v>0</v>
      </c>
    </row>
    <row r="604" spans="1:8">
      <c r="A604" s="24" t="s">
        <v>4818</v>
      </c>
      <c r="B604" s="25">
        <v>20</v>
      </c>
      <c r="C604" s="25">
        <v>0</v>
      </c>
      <c r="D604" s="22" t="s">
        <v>4818</v>
      </c>
      <c r="E604" s="22">
        <v>20</v>
      </c>
      <c r="F604" s="22">
        <v>0</v>
      </c>
      <c r="G604">
        <v>20</v>
      </c>
      <c r="H604">
        <v>1</v>
      </c>
    </row>
    <row r="605" spans="1:8">
      <c r="A605" s="24" t="s">
        <v>4819</v>
      </c>
      <c r="B605" s="25">
        <v>30</v>
      </c>
      <c r="C605" s="25">
        <v>0</v>
      </c>
      <c r="D605" s="22" t="s">
        <v>4819</v>
      </c>
      <c r="E605" s="22">
        <v>30</v>
      </c>
      <c r="F605" s="22">
        <v>0</v>
      </c>
      <c r="G605">
        <v>10</v>
      </c>
      <c r="H605">
        <v>0</v>
      </c>
    </row>
    <row r="606" spans="1:8">
      <c r="A606" s="24" t="s">
        <v>4820</v>
      </c>
      <c r="B606" s="25">
        <v>20</v>
      </c>
      <c r="C606" s="25">
        <v>2</v>
      </c>
      <c r="D606" s="22" t="s">
        <v>4820</v>
      </c>
      <c r="E606" s="22">
        <v>20</v>
      </c>
      <c r="F606" s="22">
        <v>2</v>
      </c>
      <c r="G606">
        <v>10</v>
      </c>
      <c r="H606">
        <v>0</v>
      </c>
    </row>
    <row r="607" spans="1:8">
      <c r="A607" s="24" t="s">
        <v>4821</v>
      </c>
      <c r="B607" s="25">
        <v>30</v>
      </c>
      <c r="C607" s="25">
        <v>1</v>
      </c>
      <c r="D607" s="22" t="s">
        <v>4821</v>
      </c>
      <c r="E607" s="22">
        <v>30</v>
      </c>
      <c r="F607" s="22">
        <v>1</v>
      </c>
      <c r="G607">
        <v>0</v>
      </c>
      <c r="H607">
        <v>0</v>
      </c>
    </row>
    <row r="608" spans="1:8">
      <c r="A608" s="24" t="s">
        <v>4822</v>
      </c>
      <c r="B608" s="25">
        <v>20</v>
      </c>
      <c r="C608" s="25">
        <v>0</v>
      </c>
      <c r="D608" s="22" t="s">
        <v>4822</v>
      </c>
      <c r="E608" s="22">
        <v>20</v>
      </c>
      <c r="F608" s="22">
        <v>0</v>
      </c>
      <c r="G608">
        <v>0</v>
      </c>
      <c r="H608">
        <v>0</v>
      </c>
    </row>
    <row r="609" spans="1:8">
      <c r="A609" s="24" t="s">
        <v>4823</v>
      </c>
      <c r="B609" s="25">
        <v>50</v>
      </c>
      <c r="C609" s="25">
        <v>0</v>
      </c>
      <c r="D609" s="22" t="s">
        <v>4823</v>
      </c>
      <c r="E609" s="22">
        <v>50</v>
      </c>
      <c r="F609" s="22">
        <v>0</v>
      </c>
      <c r="G609">
        <v>20</v>
      </c>
      <c r="H609">
        <v>0</v>
      </c>
    </row>
    <row r="610" spans="1:8">
      <c r="A610" s="24" t="s">
        <v>4824</v>
      </c>
      <c r="B610" s="25">
        <v>10</v>
      </c>
      <c r="C610" s="25">
        <v>0</v>
      </c>
      <c r="D610" s="22" t="s">
        <v>4824</v>
      </c>
      <c r="E610" s="22">
        <v>10</v>
      </c>
      <c r="F610" s="22">
        <v>0</v>
      </c>
      <c r="G610">
        <v>10</v>
      </c>
      <c r="H610">
        <v>0</v>
      </c>
    </row>
    <row r="611" spans="1:8">
      <c r="A611" s="24" t="s">
        <v>4825</v>
      </c>
      <c r="B611" s="25">
        <v>30</v>
      </c>
      <c r="C611" s="25">
        <v>0</v>
      </c>
      <c r="D611" s="22" t="s">
        <v>4825</v>
      </c>
      <c r="E611" s="22">
        <v>30</v>
      </c>
      <c r="F611" s="22">
        <v>0</v>
      </c>
      <c r="G611">
        <v>10</v>
      </c>
      <c r="H611">
        <v>1</v>
      </c>
    </row>
    <row r="612" spans="1:8">
      <c r="A612" s="24" t="s">
        <v>4826</v>
      </c>
      <c r="B612" s="25">
        <v>20</v>
      </c>
      <c r="C612" s="25">
        <v>1</v>
      </c>
      <c r="D612" s="22" t="s">
        <v>4826</v>
      </c>
      <c r="E612" s="22">
        <v>20</v>
      </c>
      <c r="F612" s="22">
        <v>1</v>
      </c>
      <c r="G612">
        <v>20</v>
      </c>
      <c r="H612">
        <v>0</v>
      </c>
    </row>
    <row r="613" spans="1:8">
      <c r="A613" s="24" t="s">
        <v>4827</v>
      </c>
      <c r="B613" s="25">
        <v>10</v>
      </c>
      <c r="C613" s="25">
        <v>1</v>
      </c>
      <c r="D613" s="22" t="s">
        <v>4827</v>
      </c>
      <c r="E613" s="22">
        <v>10</v>
      </c>
      <c r="F613" s="22">
        <v>1</v>
      </c>
      <c r="G613">
        <v>10</v>
      </c>
      <c r="H613">
        <v>0</v>
      </c>
    </row>
    <row r="614" spans="1:8">
      <c r="A614" s="24" t="s">
        <v>4828</v>
      </c>
      <c r="B614" s="25">
        <v>20</v>
      </c>
      <c r="C614" s="25">
        <v>0</v>
      </c>
      <c r="D614" s="22" t="s">
        <v>4828</v>
      </c>
      <c r="E614" s="22">
        <v>20</v>
      </c>
      <c r="F614" s="22">
        <v>0</v>
      </c>
      <c r="G614">
        <v>-10</v>
      </c>
      <c r="H614">
        <v>0</v>
      </c>
    </row>
    <row r="615" spans="1:8">
      <c r="A615" s="24" t="s">
        <v>4829</v>
      </c>
      <c r="B615" s="25">
        <v>10</v>
      </c>
      <c r="C615" s="25">
        <v>0</v>
      </c>
      <c r="D615" s="22" t="s">
        <v>4829</v>
      </c>
      <c r="E615" s="22">
        <v>10</v>
      </c>
      <c r="F615" s="22">
        <v>0</v>
      </c>
      <c r="G615">
        <v>10</v>
      </c>
      <c r="H615">
        <v>0</v>
      </c>
    </row>
    <row r="616" spans="1:8">
      <c r="A616" s="24" t="s">
        <v>4830</v>
      </c>
      <c r="B616" s="25">
        <v>10</v>
      </c>
      <c r="C616" s="25">
        <v>0</v>
      </c>
      <c r="D616" s="22" t="s">
        <v>4830</v>
      </c>
      <c r="E616" s="22">
        <v>10</v>
      </c>
      <c r="F616" s="22">
        <v>0</v>
      </c>
      <c r="G616">
        <v>30</v>
      </c>
      <c r="H616">
        <v>0</v>
      </c>
    </row>
    <row r="617" spans="1:8">
      <c r="A617" s="24" t="s">
        <v>4831</v>
      </c>
      <c r="B617" s="25">
        <v>20</v>
      </c>
      <c r="C617" s="25">
        <v>0</v>
      </c>
      <c r="D617" s="22" t="s">
        <v>4831</v>
      </c>
      <c r="E617" s="22">
        <v>20</v>
      </c>
      <c r="F617" s="22">
        <v>0</v>
      </c>
      <c r="G617">
        <v>10</v>
      </c>
      <c r="H617">
        <v>1</v>
      </c>
    </row>
    <row r="618" spans="1:8">
      <c r="A618" s="24" t="s">
        <v>4832</v>
      </c>
      <c r="B618" s="25">
        <v>10</v>
      </c>
      <c r="C618" s="25">
        <v>0</v>
      </c>
      <c r="D618" s="22" t="s">
        <v>4832</v>
      </c>
      <c r="E618" s="22">
        <v>10</v>
      </c>
      <c r="F618" s="22">
        <v>0</v>
      </c>
      <c r="G618">
        <v>60</v>
      </c>
      <c r="H618">
        <v>1</v>
      </c>
    </row>
    <row r="619" spans="1:8">
      <c r="A619" s="24" t="s">
        <v>4833</v>
      </c>
      <c r="B619" s="25">
        <v>0</v>
      </c>
      <c r="C619" s="25">
        <v>0</v>
      </c>
      <c r="D619" s="22" t="s">
        <v>4833</v>
      </c>
      <c r="E619" s="22">
        <v>0</v>
      </c>
      <c r="F619" s="22">
        <v>0</v>
      </c>
      <c r="G619">
        <v>0</v>
      </c>
      <c r="H619">
        <v>1</v>
      </c>
    </row>
    <row r="620" spans="1:8">
      <c r="A620" s="24" t="s">
        <v>5782</v>
      </c>
      <c r="B620" s="25">
        <v>0</v>
      </c>
      <c r="C620" s="25">
        <v>1</v>
      </c>
      <c r="D620" s="22" t="s">
        <v>5782</v>
      </c>
      <c r="E620" s="22">
        <v>0</v>
      </c>
      <c r="F620" s="22">
        <v>1</v>
      </c>
      <c r="G620">
        <v>0</v>
      </c>
      <c r="H620">
        <v>1</v>
      </c>
    </row>
    <row r="621" spans="1:8">
      <c r="A621" s="24" t="s">
        <v>4834</v>
      </c>
      <c r="B621" s="25">
        <v>20</v>
      </c>
      <c r="C621" s="25">
        <v>0</v>
      </c>
      <c r="D621" s="22" t="s">
        <v>4834</v>
      </c>
      <c r="E621" s="22">
        <v>20</v>
      </c>
      <c r="F621" s="22">
        <v>0</v>
      </c>
      <c r="G621">
        <v>10</v>
      </c>
      <c r="H621">
        <v>0</v>
      </c>
    </row>
    <row r="622" spans="1:8">
      <c r="A622" s="24" t="s">
        <v>4835</v>
      </c>
      <c r="B622" s="25">
        <v>40</v>
      </c>
      <c r="C622" s="25">
        <v>0</v>
      </c>
      <c r="D622" s="22" t="s">
        <v>4835</v>
      </c>
      <c r="E622" s="22">
        <v>40</v>
      </c>
      <c r="F622" s="22">
        <v>0</v>
      </c>
      <c r="G622">
        <v>10</v>
      </c>
      <c r="H622">
        <v>0</v>
      </c>
    </row>
    <row r="623" spans="1:8">
      <c r="A623" s="24" t="s">
        <v>4836</v>
      </c>
      <c r="B623" s="25">
        <v>10</v>
      </c>
      <c r="C623" s="25">
        <v>1</v>
      </c>
      <c r="D623" s="22" t="s">
        <v>4836</v>
      </c>
      <c r="E623" s="22">
        <v>10</v>
      </c>
      <c r="F623" s="22">
        <v>1</v>
      </c>
      <c r="G623">
        <v>0</v>
      </c>
      <c r="H623">
        <v>2</v>
      </c>
    </row>
    <row r="624" spans="1:8">
      <c r="A624" s="24" t="s">
        <v>4837</v>
      </c>
      <c r="B624" s="25">
        <v>0</v>
      </c>
      <c r="C624" s="25">
        <v>0</v>
      </c>
      <c r="D624" s="22" t="s">
        <v>4837</v>
      </c>
      <c r="E624" s="22">
        <v>0</v>
      </c>
      <c r="F624" s="22">
        <v>0</v>
      </c>
      <c r="G624">
        <v>10</v>
      </c>
      <c r="H624">
        <v>0</v>
      </c>
    </row>
    <row r="625" spans="1:8">
      <c r="A625" s="24" t="s">
        <v>4838</v>
      </c>
      <c r="B625" s="25">
        <v>40</v>
      </c>
      <c r="C625" s="25">
        <v>0</v>
      </c>
      <c r="D625" s="22" t="s">
        <v>4838</v>
      </c>
      <c r="E625" s="22">
        <v>40</v>
      </c>
      <c r="F625" s="22">
        <v>0</v>
      </c>
      <c r="G625">
        <v>10</v>
      </c>
      <c r="H625">
        <v>0</v>
      </c>
    </row>
    <row r="626" spans="1:8">
      <c r="A626" s="24" t="s">
        <v>4839</v>
      </c>
      <c r="B626" s="25">
        <v>20</v>
      </c>
      <c r="C626" s="25">
        <v>0</v>
      </c>
      <c r="D626" s="22" t="s">
        <v>4839</v>
      </c>
      <c r="E626" s="22">
        <v>20</v>
      </c>
      <c r="F626" s="22">
        <v>0</v>
      </c>
      <c r="G626">
        <v>0</v>
      </c>
      <c r="H626">
        <v>0</v>
      </c>
    </row>
    <row r="627" spans="1:8">
      <c r="A627" s="24" t="s">
        <v>4840</v>
      </c>
      <c r="B627" s="25">
        <v>10</v>
      </c>
      <c r="C627" s="25">
        <v>0</v>
      </c>
      <c r="D627" s="22" t="s">
        <v>4840</v>
      </c>
      <c r="E627" s="22">
        <v>10</v>
      </c>
      <c r="F627" s="22">
        <v>0</v>
      </c>
      <c r="G627">
        <v>0</v>
      </c>
      <c r="H627">
        <v>1</v>
      </c>
    </row>
    <row r="628" spans="1:8">
      <c r="A628" s="24" t="s">
        <v>4841</v>
      </c>
      <c r="B628" s="25">
        <v>30</v>
      </c>
      <c r="C628" s="25">
        <v>0</v>
      </c>
      <c r="D628" s="22" t="s">
        <v>4841</v>
      </c>
      <c r="E628" s="22">
        <v>30</v>
      </c>
      <c r="F628" s="22">
        <v>0</v>
      </c>
      <c r="G628">
        <v>10</v>
      </c>
      <c r="H628">
        <v>1</v>
      </c>
    </row>
    <row r="629" spans="1:8">
      <c r="A629" s="24" t="s">
        <v>4842</v>
      </c>
      <c r="B629" s="25">
        <v>30</v>
      </c>
      <c r="C629" s="25">
        <v>0</v>
      </c>
      <c r="D629" s="22" t="s">
        <v>4842</v>
      </c>
      <c r="E629" s="22">
        <v>30</v>
      </c>
      <c r="F629" s="22">
        <v>0</v>
      </c>
      <c r="G629">
        <v>10</v>
      </c>
      <c r="H629">
        <v>0</v>
      </c>
    </row>
    <row r="630" spans="1:8">
      <c r="A630" s="24" t="s">
        <v>4843</v>
      </c>
      <c r="B630" s="25">
        <v>10</v>
      </c>
      <c r="C630" s="25">
        <v>0</v>
      </c>
      <c r="D630" s="22" t="s">
        <v>4843</v>
      </c>
      <c r="E630" s="22">
        <v>10</v>
      </c>
      <c r="F630" s="22">
        <v>0</v>
      </c>
      <c r="G630">
        <v>0</v>
      </c>
      <c r="H630">
        <v>2</v>
      </c>
    </row>
    <row r="631" spans="1:8">
      <c r="A631" s="24" t="s">
        <v>4844</v>
      </c>
      <c r="B631" s="25">
        <v>20</v>
      </c>
      <c r="C631" s="25">
        <v>0</v>
      </c>
      <c r="D631" s="22" t="s">
        <v>4844</v>
      </c>
      <c r="E631" s="22">
        <v>20</v>
      </c>
      <c r="F631" s="22">
        <v>0</v>
      </c>
      <c r="G631">
        <v>10</v>
      </c>
      <c r="H631">
        <v>0</v>
      </c>
    </row>
    <row r="632" spans="1:8">
      <c r="A632" s="24" t="s">
        <v>4845</v>
      </c>
      <c r="B632" s="25">
        <v>20</v>
      </c>
      <c r="C632" s="25">
        <v>0</v>
      </c>
      <c r="D632" s="22" t="s">
        <v>4845</v>
      </c>
      <c r="E632" s="22">
        <v>20</v>
      </c>
      <c r="F632" s="22">
        <v>0</v>
      </c>
      <c r="G632">
        <v>0</v>
      </c>
      <c r="H632">
        <v>1</v>
      </c>
    </row>
    <row r="633" spans="1:8">
      <c r="A633" s="24" t="s">
        <v>4846</v>
      </c>
      <c r="B633" s="25">
        <v>10</v>
      </c>
      <c r="C633" s="25">
        <v>0</v>
      </c>
      <c r="D633" s="22" t="s">
        <v>4846</v>
      </c>
      <c r="E633" s="22">
        <v>10</v>
      </c>
      <c r="F633" s="22">
        <v>0</v>
      </c>
      <c r="G633">
        <v>20</v>
      </c>
      <c r="H633">
        <v>1</v>
      </c>
    </row>
    <row r="634" spans="1:8">
      <c r="A634" s="24" t="s">
        <v>4847</v>
      </c>
      <c r="B634" s="25">
        <v>20</v>
      </c>
      <c r="C634" s="25">
        <v>0</v>
      </c>
      <c r="D634" s="22" t="s">
        <v>4847</v>
      </c>
      <c r="E634" s="22">
        <v>20</v>
      </c>
      <c r="F634" s="22">
        <v>0</v>
      </c>
      <c r="G634">
        <v>0</v>
      </c>
      <c r="H634">
        <v>0</v>
      </c>
    </row>
    <row r="635" spans="1:8">
      <c r="A635" s="24" t="s">
        <v>6810</v>
      </c>
      <c r="B635" s="25">
        <v>20</v>
      </c>
      <c r="C635" s="25">
        <v>0</v>
      </c>
      <c r="D635" s="22" t="s">
        <v>6810</v>
      </c>
      <c r="E635" s="22">
        <v>20</v>
      </c>
      <c r="F635" s="22">
        <v>0</v>
      </c>
      <c r="G635">
        <v>10</v>
      </c>
      <c r="H635">
        <v>0</v>
      </c>
    </row>
    <row r="636" spans="1:8">
      <c r="A636" s="24" t="s">
        <v>4848</v>
      </c>
      <c r="B636" s="25">
        <v>10</v>
      </c>
      <c r="C636" s="25">
        <v>0</v>
      </c>
      <c r="D636" s="22" t="s">
        <v>4848</v>
      </c>
      <c r="E636" s="22">
        <v>10</v>
      </c>
      <c r="F636" s="22">
        <v>0</v>
      </c>
      <c r="G636">
        <v>40</v>
      </c>
      <c r="H636">
        <v>0</v>
      </c>
    </row>
    <row r="637" spans="1:8">
      <c r="A637" s="24" t="s">
        <v>4849</v>
      </c>
      <c r="B637" s="25">
        <v>10</v>
      </c>
      <c r="C637" s="25">
        <v>0</v>
      </c>
      <c r="D637" s="22" t="s">
        <v>4849</v>
      </c>
      <c r="E637" s="22">
        <v>10</v>
      </c>
      <c r="F637" s="22">
        <v>0</v>
      </c>
      <c r="G637">
        <v>0</v>
      </c>
      <c r="H637">
        <v>1</v>
      </c>
    </row>
    <row r="638" spans="1:8">
      <c r="A638" s="24" t="s">
        <v>4850</v>
      </c>
      <c r="B638" s="25">
        <v>0</v>
      </c>
      <c r="C638" s="25">
        <v>0</v>
      </c>
      <c r="D638" s="22" t="s">
        <v>4850</v>
      </c>
      <c r="E638" s="22">
        <v>0</v>
      </c>
      <c r="F638" s="22">
        <v>0</v>
      </c>
      <c r="G638">
        <v>10</v>
      </c>
      <c r="H638">
        <v>0</v>
      </c>
    </row>
    <row r="639" spans="1:8">
      <c r="A639" s="24" t="s">
        <v>4851</v>
      </c>
      <c r="B639" s="25">
        <v>0</v>
      </c>
      <c r="C639" s="25">
        <v>0</v>
      </c>
      <c r="D639" s="22" t="s">
        <v>4851</v>
      </c>
      <c r="E639" s="22">
        <v>0</v>
      </c>
      <c r="F639" s="22">
        <v>0</v>
      </c>
      <c r="G639">
        <v>0</v>
      </c>
      <c r="H639">
        <v>0</v>
      </c>
    </row>
    <row r="640" spans="1:8">
      <c r="A640" s="24" t="s">
        <v>4852</v>
      </c>
      <c r="B640" s="25">
        <v>0</v>
      </c>
      <c r="C640" s="25">
        <v>0</v>
      </c>
      <c r="D640" s="22" t="s">
        <v>4852</v>
      </c>
      <c r="E640" s="22">
        <v>0</v>
      </c>
      <c r="F640" s="22">
        <v>0</v>
      </c>
      <c r="G640">
        <v>30</v>
      </c>
      <c r="H640">
        <v>0</v>
      </c>
    </row>
    <row r="641" spans="1:8">
      <c r="A641" s="24" t="s">
        <v>4853</v>
      </c>
      <c r="B641" s="25">
        <v>10</v>
      </c>
      <c r="C641" s="25">
        <v>0</v>
      </c>
      <c r="D641" s="22" t="s">
        <v>4853</v>
      </c>
      <c r="E641" s="22">
        <v>10</v>
      </c>
      <c r="F641" s="22">
        <v>0</v>
      </c>
      <c r="G641">
        <v>0</v>
      </c>
      <c r="H641">
        <v>0</v>
      </c>
    </row>
    <row r="642" spans="1:8">
      <c r="A642" s="24" t="s">
        <v>4854</v>
      </c>
      <c r="B642" s="25">
        <v>0</v>
      </c>
      <c r="C642" s="25">
        <v>0</v>
      </c>
      <c r="D642" s="22" t="s">
        <v>4854</v>
      </c>
      <c r="E642" s="22">
        <v>0</v>
      </c>
      <c r="F642" s="22">
        <v>0</v>
      </c>
      <c r="G642">
        <v>0</v>
      </c>
      <c r="H642">
        <v>0</v>
      </c>
    </row>
    <row r="643" spans="1:8">
      <c r="A643" s="24" t="s">
        <v>4855</v>
      </c>
      <c r="B643" s="25">
        <v>10</v>
      </c>
      <c r="C643" s="25">
        <v>0</v>
      </c>
      <c r="D643" s="22" t="s">
        <v>4855</v>
      </c>
      <c r="E643" s="22">
        <v>10</v>
      </c>
      <c r="F643" s="22">
        <v>0</v>
      </c>
      <c r="G643">
        <v>10</v>
      </c>
      <c r="H643">
        <v>0</v>
      </c>
    </row>
    <row r="644" spans="1:8">
      <c r="A644" s="24" t="s">
        <v>4856</v>
      </c>
      <c r="B644" s="25">
        <v>10</v>
      </c>
      <c r="C644" s="25">
        <v>0</v>
      </c>
      <c r="D644" s="22" t="s">
        <v>4856</v>
      </c>
      <c r="E644" s="22">
        <v>10</v>
      </c>
      <c r="F644" s="22">
        <v>0</v>
      </c>
      <c r="G644">
        <v>0</v>
      </c>
      <c r="H644">
        <v>0</v>
      </c>
    </row>
    <row r="645" spans="1:8">
      <c r="A645" s="24" t="s">
        <v>5807</v>
      </c>
      <c r="B645" s="25">
        <v>20</v>
      </c>
      <c r="C645" s="25">
        <v>0</v>
      </c>
      <c r="D645" s="22" t="s">
        <v>5807</v>
      </c>
      <c r="E645" s="22">
        <v>20</v>
      </c>
      <c r="F645" s="22">
        <v>0</v>
      </c>
      <c r="G645">
        <v>10</v>
      </c>
      <c r="H645">
        <v>0</v>
      </c>
    </row>
    <row r="646" spans="1:8">
      <c r="A646" s="24" t="s">
        <v>4857</v>
      </c>
      <c r="B646" s="25">
        <v>0</v>
      </c>
      <c r="C646" s="25">
        <v>0</v>
      </c>
      <c r="D646" s="22" t="s">
        <v>4857</v>
      </c>
      <c r="E646" s="22">
        <v>0</v>
      </c>
      <c r="F646" s="22">
        <v>0</v>
      </c>
      <c r="G646">
        <v>20</v>
      </c>
      <c r="H646">
        <v>1</v>
      </c>
    </row>
    <row r="647" spans="1:8">
      <c r="A647" s="24" t="s">
        <v>4858</v>
      </c>
      <c r="B647" s="25">
        <v>20</v>
      </c>
      <c r="C647" s="25">
        <v>0</v>
      </c>
      <c r="D647" s="22" t="s">
        <v>4858</v>
      </c>
      <c r="E647" s="22">
        <v>20</v>
      </c>
      <c r="F647" s="22">
        <v>0</v>
      </c>
      <c r="G647">
        <v>10</v>
      </c>
      <c r="H647">
        <v>0</v>
      </c>
    </row>
    <row r="648" spans="1:8">
      <c r="A648" s="24" t="s">
        <v>4859</v>
      </c>
      <c r="B648" s="25">
        <v>20</v>
      </c>
      <c r="C648" s="25">
        <v>0</v>
      </c>
      <c r="D648" s="22" t="s">
        <v>4859</v>
      </c>
      <c r="E648" s="22">
        <v>20</v>
      </c>
      <c r="F648" s="22">
        <v>0</v>
      </c>
      <c r="G648">
        <v>0</v>
      </c>
      <c r="H648">
        <v>0</v>
      </c>
    </row>
    <row r="649" spans="1:8">
      <c r="A649" s="24" t="s">
        <v>4860</v>
      </c>
      <c r="B649" s="25">
        <v>20</v>
      </c>
      <c r="C649" s="25">
        <v>0</v>
      </c>
      <c r="D649" s="22" t="s">
        <v>4860</v>
      </c>
      <c r="E649" s="22">
        <v>20</v>
      </c>
      <c r="F649" s="22">
        <v>0</v>
      </c>
      <c r="G649">
        <v>20</v>
      </c>
      <c r="H649">
        <v>1</v>
      </c>
    </row>
    <row r="650" spans="1:8">
      <c r="A650" s="24" t="s">
        <v>4861</v>
      </c>
      <c r="B650" s="25">
        <v>10</v>
      </c>
      <c r="C650" s="25">
        <v>1</v>
      </c>
      <c r="D650" s="22" t="s">
        <v>4861</v>
      </c>
      <c r="E650" s="22">
        <v>10</v>
      </c>
      <c r="F650" s="22">
        <v>1</v>
      </c>
      <c r="G650">
        <v>20</v>
      </c>
      <c r="H650">
        <v>0</v>
      </c>
    </row>
    <row r="651" spans="1:8">
      <c r="A651" s="24" t="s">
        <v>4862</v>
      </c>
      <c r="B651" s="25">
        <v>0</v>
      </c>
      <c r="C651" s="25">
        <v>1</v>
      </c>
      <c r="D651" s="22" t="s">
        <v>4862</v>
      </c>
      <c r="E651" s="22">
        <v>0</v>
      </c>
      <c r="F651" s="22">
        <v>1</v>
      </c>
      <c r="G651">
        <v>0</v>
      </c>
      <c r="H651">
        <v>0</v>
      </c>
    </row>
    <row r="652" spans="1:8">
      <c r="A652" s="24" t="s">
        <v>4863</v>
      </c>
      <c r="B652" s="25">
        <v>10</v>
      </c>
      <c r="C652" s="25">
        <v>0</v>
      </c>
      <c r="D652" s="22" t="s">
        <v>4863</v>
      </c>
      <c r="E652" s="22">
        <v>10</v>
      </c>
      <c r="F652" s="22">
        <v>0</v>
      </c>
      <c r="G652">
        <v>0</v>
      </c>
      <c r="H652">
        <v>0</v>
      </c>
    </row>
    <row r="653" spans="1:8">
      <c r="A653" s="24" t="s">
        <v>4864</v>
      </c>
      <c r="B653" s="25">
        <v>10</v>
      </c>
      <c r="C653" s="25">
        <v>0</v>
      </c>
      <c r="D653" s="22" t="s">
        <v>4864</v>
      </c>
      <c r="E653" s="22">
        <v>10</v>
      </c>
      <c r="F653" s="22">
        <v>0</v>
      </c>
      <c r="G653">
        <v>10</v>
      </c>
      <c r="H653">
        <v>0</v>
      </c>
    </row>
    <row r="654" spans="1:8">
      <c r="A654" s="24" t="s">
        <v>4865</v>
      </c>
      <c r="B654" s="25">
        <v>0</v>
      </c>
      <c r="C654" s="25">
        <v>0</v>
      </c>
      <c r="D654" s="22" t="s">
        <v>4865</v>
      </c>
      <c r="E654" s="22">
        <v>0</v>
      </c>
      <c r="F654" s="22">
        <v>0</v>
      </c>
      <c r="G654">
        <v>50</v>
      </c>
      <c r="H654">
        <v>1</v>
      </c>
    </row>
    <row r="655" spans="1:8">
      <c r="A655" s="24" t="s">
        <v>4866</v>
      </c>
      <c r="B655" s="25">
        <v>0</v>
      </c>
      <c r="C655" s="25">
        <v>2</v>
      </c>
      <c r="D655" s="22" t="s">
        <v>4866</v>
      </c>
      <c r="E655" s="22">
        <v>0</v>
      </c>
      <c r="F655" s="22">
        <v>2</v>
      </c>
      <c r="G655">
        <v>10</v>
      </c>
      <c r="H655">
        <v>0</v>
      </c>
    </row>
    <row r="656" spans="1:8">
      <c r="A656" s="24" t="s">
        <v>4867</v>
      </c>
      <c r="B656" s="25">
        <v>20</v>
      </c>
      <c r="C656" s="25">
        <v>0</v>
      </c>
      <c r="D656" s="22" t="s">
        <v>4867</v>
      </c>
      <c r="E656" s="22">
        <v>20</v>
      </c>
      <c r="F656" s="22">
        <v>0</v>
      </c>
      <c r="G656">
        <v>10</v>
      </c>
      <c r="H656">
        <v>0</v>
      </c>
    </row>
    <row r="657" spans="1:8">
      <c r="A657" s="24" t="s">
        <v>6768</v>
      </c>
      <c r="B657" s="25">
        <v>10</v>
      </c>
      <c r="C657" s="25">
        <v>0</v>
      </c>
      <c r="D657" s="22" t="s">
        <v>6768</v>
      </c>
      <c r="E657" s="22">
        <v>10</v>
      </c>
      <c r="F657" s="22">
        <v>0</v>
      </c>
      <c r="G657">
        <v>0</v>
      </c>
      <c r="H657">
        <v>1</v>
      </c>
    </row>
    <row r="658" spans="1:8">
      <c r="A658" s="24" t="s">
        <v>4868</v>
      </c>
      <c r="B658" s="25">
        <v>10</v>
      </c>
      <c r="C658" s="25">
        <v>0</v>
      </c>
      <c r="D658" s="22" t="s">
        <v>4868</v>
      </c>
      <c r="E658" s="22">
        <v>10</v>
      </c>
      <c r="F658" s="22">
        <v>0</v>
      </c>
      <c r="G658">
        <v>10</v>
      </c>
      <c r="H658">
        <v>0</v>
      </c>
    </row>
    <row r="659" spans="1:8">
      <c r="A659" s="24" t="s">
        <v>4869</v>
      </c>
      <c r="B659" s="25">
        <v>80</v>
      </c>
      <c r="C659" s="25">
        <v>0</v>
      </c>
      <c r="D659" s="22" t="s">
        <v>4869</v>
      </c>
      <c r="E659" s="22">
        <v>80</v>
      </c>
      <c r="F659" s="22">
        <v>0</v>
      </c>
      <c r="G659">
        <v>10</v>
      </c>
      <c r="H659">
        <v>0</v>
      </c>
    </row>
    <row r="660" spans="1:8">
      <c r="A660" s="24" t="s">
        <v>4870</v>
      </c>
      <c r="B660" s="25">
        <v>20</v>
      </c>
      <c r="C660" s="25">
        <v>0</v>
      </c>
      <c r="D660" s="22" t="s">
        <v>4870</v>
      </c>
      <c r="E660" s="22">
        <v>20</v>
      </c>
      <c r="F660" s="22">
        <v>0</v>
      </c>
      <c r="G660">
        <v>20</v>
      </c>
      <c r="H660">
        <v>0</v>
      </c>
    </row>
    <row r="661" spans="1:8">
      <c r="A661" s="24" t="s">
        <v>4871</v>
      </c>
      <c r="B661" s="25">
        <v>10</v>
      </c>
      <c r="C661" s="25">
        <v>0</v>
      </c>
      <c r="D661" s="22" t="s">
        <v>4871</v>
      </c>
      <c r="E661" s="22">
        <v>10</v>
      </c>
      <c r="F661" s="22">
        <v>0</v>
      </c>
      <c r="G661">
        <v>20</v>
      </c>
      <c r="H661">
        <v>1</v>
      </c>
    </row>
    <row r="662" spans="1:8">
      <c r="A662" s="24" t="s">
        <v>5801</v>
      </c>
      <c r="B662" s="25">
        <v>10</v>
      </c>
      <c r="C662" s="25">
        <v>0</v>
      </c>
      <c r="D662" s="22" t="s">
        <v>5801</v>
      </c>
      <c r="E662" s="22">
        <v>10</v>
      </c>
      <c r="F662" s="22">
        <v>0</v>
      </c>
      <c r="G662">
        <v>0</v>
      </c>
      <c r="H662">
        <v>1</v>
      </c>
    </row>
    <row r="663" spans="1:8">
      <c r="A663" s="24" t="s">
        <v>4872</v>
      </c>
      <c r="B663" s="25">
        <v>0</v>
      </c>
      <c r="C663" s="25">
        <v>0</v>
      </c>
      <c r="D663" s="22" t="s">
        <v>4872</v>
      </c>
      <c r="E663" s="22">
        <v>0</v>
      </c>
      <c r="F663" s="22">
        <v>0</v>
      </c>
      <c r="G663">
        <v>10</v>
      </c>
      <c r="H663">
        <v>0</v>
      </c>
    </row>
    <row r="664" spans="1:8">
      <c r="A664" s="24" t="s">
        <v>4873</v>
      </c>
      <c r="B664" s="25">
        <v>20</v>
      </c>
      <c r="C664" s="25">
        <v>0</v>
      </c>
      <c r="D664" s="22" t="s">
        <v>4873</v>
      </c>
      <c r="E664" s="22">
        <v>20</v>
      </c>
      <c r="F664" s="22">
        <v>0</v>
      </c>
      <c r="G664">
        <v>30</v>
      </c>
      <c r="H664">
        <v>0</v>
      </c>
    </row>
    <row r="665" spans="1:8">
      <c r="A665" s="24" t="s">
        <v>6769</v>
      </c>
      <c r="B665" s="25">
        <v>10</v>
      </c>
      <c r="C665" s="25">
        <v>0</v>
      </c>
      <c r="D665" s="22" t="s">
        <v>6769</v>
      </c>
      <c r="E665" s="22">
        <v>10</v>
      </c>
      <c r="F665" s="22">
        <v>0</v>
      </c>
      <c r="G665">
        <v>0</v>
      </c>
      <c r="H665">
        <v>0</v>
      </c>
    </row>
    <row r="666" spans="1:8">
      <c r="A666" s="24" t="s">
        <v>4874</v>
      </c>
      <c r="B666" s="25">
        <v>10</v>
      </c>
      <c r="C666" s="25">
        <v>0</v>
      </c>
      <c r="D666" s="22" t="s">
        <v>4874</v>
      </c>
      <c r="E666" s="22">
        <v>10</v>
      </c>
      <c r="F666" s="22">
        <v>0</v>
      </c>
      <c r="G666">
        <v>-20</v>
      </c>
      <c r="H666">
        <v>1</v>
      </c>
    </row>
    <row r="667" spans="1:8">
      <c r="A667" s="24" t="s">
        <v>4875</v>
      </c>
      <c r="B667" s="25">
        <v>50</v>
      </c>
      <c r="C667" s="25">
        <v>0</v>
      </c>
      <c r="D667" s="22" t="s">
        <v>4875</v>
      </c>
      <c r="E667" s="22">
        <v>50</v>
      </c>
      <c r="F667" s="22">
        <v>0</v>
      </c>
      <c r="G667">
        <v>20</v>
      </c>
      <c r="H667">
        <v>1</v>
      </c>
    </row>
    <row r="668" spans="1:8">
      <c r="A668" s="24" t="s">
        <v>4876</v>
      </c>
      <c r="B668" s="25">
        <v>30</v>
      </c>
      <c r="C668" s="25">
        <v>0</v>
      </c>
      <c r="D668" s="22" t="s">
        <v>4876</v>
      </c>
      <c r="E668" s="22">
        <v>30</v>
      </c>
      <c r="F668" s="22">
        <v>0</v>
      </c>
      <c r="G668">
        <v>10</v>
      </c>
      <c r="H668">
        <v>0</v>
      </c>
    </row>
    <row r="669" spans="1:8">
      <c r="A669" s="24" t="s">
        <v>6829</v>
      </c>
      <c r="B669" s="25">
        <v>10</v>
      </c>
      <c r="C669" s="25">
        <v>0</v>
      </c>
      <c r="D669" s="22" t="s">
        <v>6829</v>
      </c>
      <c r="E669" s="22">
        <v>10</v>
      </c>
      <c r="F669" s="22">
        <v>0</v>
      </c>
      <c r="G669">
        <v>20</v>
      </c>
      <c r="H669">
        <v>0</v>
      </c>
    </row>
    <row r="670" spans="1:8">
      <c r="A670" s="24" t="s">
        <v>6770</v>
      </c>
      <c r="B670" s="25">
        <v>10</v>
      </c>
      <c r="C670" s="25">
        <v>0</v>
      </c>
      <c r="D670" s="22" t="s">
        <v>6770</v>
      </c>
      <c r="E670" s="22">
        <v>10</v>
      </c>
      <c r="F670" s="22">
        <v>0</v>
      </c>
      <c r="G670">
        <v>0</v>
      </c>
      <c r="H670">
        <v>1</v>
      </c>
    </row>
    <row r="671" spans="1:8">
      <c r="A671" s="24" t="s">
        <v>4877</v>
      </c>
      <c r="B671" s="25">
        <v>30</v>
      </c>
      <c r="C671" s="25">
        <v>0</v>
      </c>
      <c r="D671" s="22" t="s">
        <v>4877</v>
      </c>
      <c r="E671" s="22">
        <v>30</v>
      </c>
      <c r="F671" s="22">
        <v>0</v>
      </c>
      <c r="G671">
        <v>20</v>
      </c>
      <c r="H671">
        <v>0</v>
      </c>
    </row>
    <row r="672" spans="1:8">
      <c r="A672" s="24" t="s">
        <v>4878</v>
      </c>
      <c r="B672" s="25">
        <v>30</v>
      </c>
      <c r="C672" s="25">
        <v>0</v>
      </c>
      <c r="D672" s="22" t="s">
        <v>4878</v>
      </c>
      <c r="E672" s="22">
        <v>30</v>
      </c>
      <c r="F672" s="22">
        <v>0</v>
      </c>
      <c r="G672">
        <v>40</v>
      </c>
      <c r="H672">
        <v>1</v>
      </c>
    </row>
    <row r="673" spans="1:8">
      <c r="A673" s="24" t="s">
        <v>4879</v>
      </c>
      <c r="B673" s="25">
        <v>0</v>
      </c>
      <c r="C673" s="25">
        <v>0</v>
      </c>
      <c r="D673" s="22" t="s">
        <v>4879</v>
      </c>
      <c r="E673" s="22">
        <v>0</v>
      </c>
      <c r="F673" s="22">
        <v>0</v>
      </c>
      <c r="G673">
        <v>10</v>
      </c>
      <c r="H673">
        <v>0</v>
      </c>
    </row>
    <row r="674" spans="1:8">
      <c r="A674" s="24" t="s">
        <v>4880</v>
      </c>
      <c r="B674" s="25">
        <v>0</v>
      </c>
      <c r="C674" s="25">
        <v>0</v>
      </c>
      <c r="D674" s="22" t="s">
        <v>4880</v>
      </c>
      <c r="E674" s="22">
        <v>0</v>
      </c>
      <c r="F674" s="22">
        <v>0</v>
      </c>
      <c r="G674">
        <v>10</v>
      </c>
      <c r="H674">
        <v>0</v>
      </c>
    </row>
    <row r="675" spans="1:8">
      <c r="A675" s="24" t="s">
        <v>4881</v>
      </c>
      <c r="B675" s="25">
        <v>0</v>
      </c>
      <c r="C675" s="25">
        <v>0</v>
      </c>
      <c r="D675" s="22" t="s">
        <v>4881</v>
      </c>
      <c r="E675" s="22">
        <v>0</v>
      </c>
      <c r="F675" s="22">
        <v>0</v>
      </c>
      <c r="G675">
        <v>0</v>
      </c>
      <c r="H675">
        <v>1</v>
      </c>
    </row>
    <row r="676" spans="1:8">
      <c r="A676" s="24" t="s">
        <v>5332</v>
      </c>
      <c r="B676" s="25">
        <v>0</v>
      </c>
      <c r="C676" s="25">
        <v>0</v>
      </c>
      <c r="D676" s="22" t="s">
        <v>5332</v>
      </c>
      <c r="E676" s="22">
        <v>0</v>
      </c>
      <c r="F676" s="22">
        <v>0</v>
      </c>
      <c r="G676">
        <v>10</v>
      </c>
      <c r="H676">
        <v>0</v>
      </c>
    </row>
    <row r="677" spans="1:8">
      <c r="A677" s="24" t="s">
        <v>4882</v>
      </c>
      <c r="B677" s="25">
        <v>0</v>
      </c>
      <c r="C677" s="25">
        <v>1</v>
      </c>
      <c r="D677" s="22" t="s">
        <v>4882</v>
      </c>
      <c r="E677" s="22">
        <v>0</v>
      </c>
      <c r="F677" s="22">
        <v>1</v>
      </c>
      <c r="G677">
        <v>0</v>
      </c>
      <c r="H677">
        <v>0</v>
      </c>
    </row>
    <row r="678" spans="1:8">
      <c r="A678" s="24" t="s">
        <v>4883</v>
      </c>
      <c r="B678" s="25">
        <v>10</v>
      </c>
      <c r="C678" s="25">
        <v>0</v>
      </c>
      <c r="D678" s="22" t="s">
        <v>4883</v>
      </c>
      <c r="E678" s="22">
        <v>10</v>
      </c>
      <c r="F678" s="22">
        <v>0</v>
      </c>
      <c r="G678">
        <v>10</v>
      </c>
      <c r="H678">
        <v>0</v>
      </c>
    </row>
    <row r="679" spans="1:8">
      <c r="A679" s="24" t="s">
        <v>4884</v>
      </c>
      <c r="B679" s="25">
        <v>0</v>
      </c>
      <c r="C679" s="25">
        <v>1</v>
      </c>
      <c r="D679" s="22" t="s">
        <v>4884</v>
      </c>
      <c r="E679" s="22">
        <v>0</v>
      </c>
      <c r="F679" s="22">
        <v>1</v>
      </c>
      <c r="G679">
        <v>0</v>
      </c>
      <c r="H679">
        <v>1</v>
      </c>
    </row>
    <row r="680" spans="1:8">
      <c r="A680" s="24" t="s">
        <v>4885</v>
      </c>
      <c r="B680" s="25">
        <v>20</v>
      </c>
      <c r="C680" s="25">
        <v>0</v>
      </c>
      <c r="D680" s="22" t="s">
        <v>4885</v>
      </c>
      <c r="E680" s="22">
        <v>20</v>
      </c>
      <c r="F680" s="22">
        <v>0</v>
      </c>
      <c r="G680">
        <v>20</v>
      </c>
      <c r="H680">
        <v>0</v>
      </c>
    </row>
    <row r="681" spans="1:8">
      <c r="A681" s="24" t="s">
        <v>4886</v>
      </c>
      <c r="B681" s="25">
        <v>10</v>
      </c>
      <c r="C681" s="25">
        <v>0</v>
      </c>
      <c r="D681" s="22" t="s">
        <v>4886</v>
      </c>
      <c r="E681" s="22">
        <v>10</v>
      </c>
      <c r="F681" s="22">
        <v>0</v>
      </c>
      <c r="G681">
        <v>0</v>
      </c>
      <c r="H681">
        <v>0</v>
      </c>
    </row>
    <row r="682" spans="1:8">
      <c r="A682" s="24" t="s">
        <v>4887</v>
      </c>
      <c r="B682" s="25">
        <v>10</v>
      </c>
      <c r="C682" s="25">
        <v>0</v>
      </c>
      <c r="D682" s="22" t="s">
        <v>4887</v>
      </c>
      <c r="E682" s="22">
        <v>10</v>
      </c>
      <c r="F682" s="22">
        <v>0</v>
      </c>
      <c r="G682">
        <v>10</v>
      </c>
      <c r="H682">
        <v>0</v>
      </c>
    </row>
    <row r="683" spans="1:8">
      <c r="A683" s="24" t="s">
        <v>4888</v>
      </c>
      <c r="B683" s="25">
        <v>40</v>
      </c>
      <c r="C683" s="25">
        <v>0</v>
      </c>
      <c r="D683" s="22" t="s">
        <v>4888</v>
      </c>
      <c r="E683" s="22">
        <v>40</v>
      </c>
      <c r="F683" s="22">
        <v>0</v>
      </c>
      <c r="G683">
        <v>30</v>
      </c>
      <c r="H683">
        <v>0</v>
      </c>
    </row>
    <row r="684" spans="1:8">
      <c r="A684" s="24" t="s">
        <v>4889</v>
      </c>
      <c r="B684" s="25">
        <v>10</v>
      </c>
      <c r="C684" s="25">
        <v>0</v>
      </c>
      <c r="D684" s="22" t="s">
        <v>4889</v>
      </c>
      <c r="E684" s="22">
        <v>10</v>
      </c>
      <c r="F684" s="22">
        <v>0</v>
      </c>
      <c r="G684">
        <v>10</v>
      </c>
      <c r="H684">
        <v>0</v>
      </c>
    </row>
    <row r="685" spans="1:8">
      <c r="A685" s="24" t="s">
        <v>5796</v>
      </c>
      <c r="B685" s="25">
        <v>20</v>
      </c>
      <c r="C685" s="25">
        <v>1</v>
      </c>
      <c r="D685" s="22" t="s">
        <v>5796</v>
      </c>
      <c r="E685" s="22">
        <v>20</v>
      </c>
      <c r="F685" s="22">
        <v>1</v>
      </c>
      <c r="G685">
        <v>10</v>
      </c>
      <c r="H685">
        <v>0</v>
      </c>
    </row>
    <row r="686" spans="1:8">
      <c r="A686" s="24" t="s">
        <v>4890</v>
      </c>
      <c r="B686" s="25">
        <v>10</v>
      </c>
      <c r="C686" s="25">
        <v>0</v>
      </c>
      <c r="D686" s="22" t="s">
        <v>4890</v>
      </c>
      <c r="E686" s="22">
        <v>10</v>
      </c>
      <c r="F686" s="22">
        <v>0</v>
      </c>
      <c r="G686">
        <v>10</v>
      </c>
      <c r="H686">
        <v>0</v>
      </c>
    </row>
    <row r="687" spans="1:8">
      <c r="A687" s="24" t="s">
        <v>4891</v>
      </c>
      <c r="B687" s="25">
        <v>10</v>
      </c>
      <c r="C687" s="25">
        <v>1</v>
      </c>
      <c r="D687" s="22" t="s">
        <v>4891</v>
      </c>
      <c r="E687" s="22">
        <v>10</v>
      </c>
      <c r="F687" s="22">
        <v>1</v>
      </c>
      <c r="G687">
        <v>10</v>
      </c>
      <c r="H687">
        <v>0</v>
      </c>
    </row>
    <row r="688" spans="1:8">
      <c r="A688" s="24" t="s">
        <v>6814</v>
      </c>
      <c r="B688" s="25">
        <v>10</v>
      </c>
      <c r="C688" s="25">
        <v>0</v>
      </c>
      <c r="D688" s="22" t="s">
        <v>6814</v>
      </c>
      <c r="E688" s="22">
        <v>10</v>
      </c>
      <c r="F688" s="22">
        <v>0</v>
      </c>
      <c r="G688">
        <v>0</v>
      </c>
      <c r="H688">
        <v>0</v>
      </c>
    </row>
    <row r="689" spans="1:8">
      <c r="A689" s="24" t="s">
        <v>5791</v>
      </c>
      <c r="B689" s="25">
        <v>10</v>
      </c>
      <c r="C689" s="25">
        <v>0</v>
      </c>
      <c r="D689" s="22" t="s">
        <v>5791</v>
      </c>
      <c r="E689" s="22">
        <v>10</v>
      </c>
      <c r="F689" s="22">
        <v>0</v>
      </c>
      <c r="G689">
        <v>0</v>
      </c>
      <c r="H689">
        <v>1</v>
      </c>
    </row>
    <row r="690" spans="1:8">
      <c r="A690" s="24" t="s">
        <v>4892</v>
      </c>
      <c r="B690" s="25">
        <v>0</v>
      </c>
      <c r="C690" s="25">
        <v>0</v>
      </c>
      <c r="D690" s="22" t="s">
        <v>4892</v>
      </c>
      <c r="E690" s="22">
        <v>0</v>
      </c>
      <c r="F690" s="22">
        <v>0</v>
      </c>
      <c r="G690">
        <v>0</v>
      </c>
      <c r="H690">
        <v>1</v>
      </c>
    </row>
    <row r="691" spans="1:8">
      <c r="A691" s="24" t="s">
        <v>4893</v>
      </c>
      <c r="B691" s="25">
        <v>20</v>
      </c>
      <c r="C691" s="25">
        <v>0</v>
      </c>
      <c r="D691" s="22" t="s">
        <v>4893</v>
      </c>
      <c r="E691" s="22">
        <v>20</v>
      </c>
      <c r="F691" s="22">
        <v>0</v>
      </c>
      <c r="G691">
        <v>10</v>
      </c>
      <c r="H691">
        <v>0</v>
      </c>
    </row>
    <row r="692" spans="1:8">
      <c r="A692" s="24" t="s">
        <v>4894</v>
      </c>
      <c r="B692" s="25">
        <v>0</v>
      </c>
      <c r="C692" s="25">
        <v>0</v>
      </c>
      <c r="D692" s="22" t="s">
        <v>4894</v>
      </c>
      <c r="E692" s="22">
        <v>0</v>
      </c>
      <c r="F692" s="22">
        <v>0</v>
      </c>
      <c r="G692">
        <v>0</v>
      </c>
      <c r="H692">
        <v>0</v>
      </c>
    </row>
    <row r="693" spans="1:8">
      <c r="A693" s="24" t="s">
        <v>5777</v>
      </c>
      <c r="B693" s="25">
        <v>0</v>
      </c>
      <c r="C693" s="25">
        <v>1</v>
      </c>
      <c r="D693" s="22" t="s">
        <v>5777</v>
      </c>
      <c r="E693" s="22">
        <v>0</v>
      </c>
      <c r="F693" s="22">
        <v>1</v>
      </c>
      <c r="G693">
        <v>100</v>
      </c>
      <c r="H693">
        <v>1</v>
      </c>
    </row>
    <row r="694" spans="1:8">
      <c r="A694" s="24" t="s">
        <v>4895</v>
      </c>
      <c r="B694" s="25">
        <v>0</v>
      </c>
      <c r="C694" s="25">
        <v>1</v>
      </c>
      <c r="D694" s="22" t="s">
        <v>4895</v>
      </c>
      <c r="E694" s="22">
        <v>0</v>
      </c>
      <c r="F694" s="22">
        <v>1</v>
      </c>
      <c r="G694">
        <v>10</v>
      </c>
      <c r="H694">
        <v>0</v>
      </c>
    </row>
    <row r="695" spans="1:8">
      <c r="A695" s="24" t="s">
        <v>4896</v>
      </c>
      <c r="B695" s="25">
        <v>20</v>
      </c>
      <c r="C695" s="25">
        <v>1</v>
      </c>
      <c r="D695" s="22" t="s">
        <v>4896</v>
      </c>
      <c r="E695" s="22">
        <v>20</v>
      </c>
      <c r="F695" s="22">
        <v>1</v>
      </c>
      <c r="G695">
        <v>10</v>
      </c>
      <c r="H695">
        <v>0</v>
      </c>
    </row>
    <row r="696" spans="1:8">
      <c r="A696" s="24" t="s">
        <v>6833</v>
      </c>
      <c r="B696" s="25">
        <v>10</v>
      </c>
      <c r="C696" s="25">
        <v>0</v>
      </c>
      <c r="D696" s="22" t="s">
        <v>6833</v>
      </c>
      <c r="E696" s="22">
        <v>10</v>
      </c>
      <c r="F696" s="22">
        <v>0</v>
      </c>
      <c r="G696">
        <v>0</v>
      </c>
      <c r="H696">
        <v>1</v>
      </c>
    </row>
    <row r="697" spans="1:8">
      <c r="A697" s="24" t="s">
        <v>4897</v>
      </c>
      <c r="B697" s="25">
        <v>0</v>
      </c>
      <c r="C697" s="25">
        <v>0</v>
      </c>
      <c r="D697" s="22" t="s">
        <v>4897</v>
      </c>
      <c r="E697" s="22">
        <v>0</v>
      </c>
      <c r="F697" s="22">
        <v>0</v>
      </c>
      <c r="G697">
        <v>70</v>
      </c>
      <c r="H697">
        <v>0</v>
      </c>
    </row>
    <row r="698" spans="1:8">
      <c r="A698" s="24" t="s">
        <v>4898</v>
      </c>
      <c r="B698" s="25">
        <v>20</v>
      </c>
      <c r="C698" s="25">
        <v>1</v>
      </c>
      <c r="D698" s="22" t="s">
        <v>4898</v>
      </c>
      <c r="E698" s="22">
        <v>20</v>
      </c>
      <c r="F698" s="22">
        <v>1</v>
      </c>
      <c r="G698">
        <v>0</v>
      </c>
      <c r="H698">
        <v>0</v>
      </c>
    </row>
    <row r="699" spans="1:8">
      <c r="A699" s="24" t="s">
        <v>5813</v>
      </c>
      <c r="B699" s="25">
        <v>0</v>
      </c>
      <c r="C699" s="25">
        <v>0</v>
      </c>
      <c r="D699" s="22" t="s">
        <v>5813</v>
      </c>
      <c r="E699" s="22">
        <v>0</v>
      </c>
      <c r="F699" s="22">
        <v>0</v>
      </c>
      <c r="G699">
        <v>10</v>
      </c>
      <c r="H699">
        <v>0</v>
      </c>
    </row>
    <row r="700" spans="1:8">
      <c r="A700" s="24" t="s">
        <v>5792</v>
      </c>
      <c r="B700" s="25">
        <v>20</v>
      </c>
      <c r="C700" s="25">
        <v>0</v>
      </c>
      <c r="D700" s="22" t="s">
        <v>5792</v>
      </c>
      <c r="E700" s="22">
        <v>20</v>
      </c>
      <c r="F700" s="22">
        <v>0</v>
      </c>
      <c r="G700">
        <v>10</v>
      </c>
      <c r="H700">
        <v>0</v>
      </c>
    </row>
    <row r="701" spans="1:8">
      <c r="A701" s="24" t="s">
        <v>4899</v>
      </c>
      <c r="B701" s="25">
        <v>10</v>
      </c>
      <c r="C701" s="25">
        <v>0</v>
      </c>
      <c r="D701" s="22" t="s">
        <v>4899</v>
      </c>
      <c r="E701" s="22">
        <v>10</v>
      </c>
      <c r="F701" s="22">
        <v>0</v>
      </c>
      <c r="G701">
        <v>0</v>
      </c>
      <c r="H701">
        <v>2</v>
      </c>
    </row>
    <row r="702" spans="1:8">
      <c r="A702" s="24" t="s">
        <v>4900</v>
      </c>
      <c r="B702" s="25">
        <v>10</v>
      </c>
      <c r="C702" s="25">
        <v>0</v>
      </c>
      <c r="D702" s="22" t="s">
        <v>4900</v>
      </c>
      <c r="E702" s="22">
        <v>10</v>
      </c>
      <c r="F702" s="22">
        <v>0</v>
      </c>
      <c r="G702">
        <v>20</v>
      </c>
      <c r="H702">
        <v>0</v>
      </c>
    </row>
    <row r="703" spans="1:8">
      <c r="A703" s="24" t="s">
        <v>4901</v>
      </c>
      <c r="B703" s="25">
        <v>10</v>
      </c>
      <c r="C703" s="25">
        <v>0</v>
      </c>
      <c r="D703" s="22" t="s">
        <v>4901</v>
      </c>
      <c r="E703" s="22">
        <v>10</v>
      </c>
      <c r="F703" s="22">
        <v>0</v>
      </c>
      <c r="G703">
        <v>10</v>
      </c>
      <c r="H703">
        <v>0</v>
      </c>
    </row>
    <row r="704" spans="1:8">
      <c r="A704" s="24" t="s">
        <v>4902</v>
      </c>
      <c r="B704" s="25">
        <v>0</v>
      </c>
      <c r="C704" s="25">
        <v>0</v>
      </c>
      <c r="D704" s="22" t="s">
        <v>4902</v>
      </c>
      <c r="E704" s="22">
        <v>0</v>
      </c>
      <c r="F704" s="22">
        <v>0</v>
      </c>
      <c r="G704">
        <v>0</v>
      </c>
      <c r="H704">
        <v>0</v>
      </c>
    </row>
    <row r="705" spans="1:8">
      <c r="A705" s="24" t="s">
        <v>4903</v>
      </c>
      <c r="B705" s="25">
        <v>10</v>
      </c>
      <c r="C705" s="25">
        <v>0</v>
      </c>
      <c r="D705" s="22" t="s">
        <v>4903</v>
      </c>
      <c r="E705" s="22">
        <v>10</v>
      </c>
      <c r="F705" s="22">
        <v>0</v>
      </c>
      <c r="G705">
        <v>0</v>
      </c>
      <c r="H705">
        <v>0</v>
      </c>
    </row>
    <row r="706" spans="1:8">
      <c r="A706" s="24" t="s">
        <v>4904</v>
      </c>
      <c r="B706" s="25">
        <v>0</v>
      </c>
      <c r="C706" s="25">
        <v>2</v>
      </c>
      <c r="D706" s="22" t="s">
        <v>4904</v>
      </c>
      <c r="E706" s="22">
        <v>0</v>
      </c>
      <c r="F706" s="22">
        <v>2</v>
      </c>
      <c r="G706">
        <v>20</v>
      </c>
      <c r="H706">
        <v>0</v>
      </c>
    </row>
    <row r="707" spans="1:8">
      <c r="A707" s="24" t="s">
        <v>4905</v>
      </c>
      <c r="B707" s="25">
        <v>50</v>
      </c>
      <c r="C707" s="25">
        <v>0</v>
      </c>
      <c r="D707" t="s">
        <v>4905</v>
      </c>
      <c r="E707">
        <v>50</v>
      </c>
      <c r="F707">
        <v>0</v>
      </c>
    </row>
    <row r="708" spans="1:8">
      <c r="A708" s="24" t="s">
        <v>5786</v>
      </c>
      <c r="B708" s="25">
        <v>0</v>
      </c>
      <c r="C708" s="25">
        <v>1</v>
      </c>
      <c r="D708" t="s">
        <v>5786</v>
      </c>
      <c r="E708">
        <v>0</v>
      </c>
      <c r="F708">
        <v>1</v>
      </c>
    </row>
    <row r="709" spans="1:8">
      <c r="A709" s="24" t="s">
        <v>4906</v>
      </c>
      <c r="B709" s="25">
        <v>0</v>
      </c>
      <c r="C709" s="25">
        <v>1</v>
      </c>
      <c r="D709" t="s">
        <v>4906</v>
      </c>
      <c r="E709">
        <v>0</v>
      </c>
      <c r="F709">
        <v>1</v>
      </c>
    </row>
    <row r="710" spans="1:8">
      <c r="A710" s="24" t="s">
        <v>4907</v>
      </c>
      <c r="B710" s="25">
        <v>0</v>
      </c>
      <c r="C710" s="25">
        <v>0</v>
      </c>
      <c r="D710" t="s">
        <v>4907</v>
      </c>
      <c r="E710">
        <v>0</v>
      </c>
      <c r="F710">
        <v>0</v>
      </c>
    </row>
    <row r="711" spans="1:8">
      <c r="A711" s="24" t="s">
        <v>4908</v>
      </c>
      <c r="B711" s="25">
        <v>10</v>
      </c>
      <c r="C711" s="25">
        <v>0</v>
      </c>
      <c r="D711" t="s">
        <v>4908</v>
      </c>
      <c r="E711">
        <v>10</v>
      </c>
      <c r="F711">
        <v>0</v>
      </c>
    </row>
    <row r="712" spans="1:8">
      <c r="A712" s="24" t="s">
        <v>4909</v>
      </c>
      <c r="B712" s="25">
        <v>10</v>
      </c>
      <c r="C712" s="25">
        <v>0</v>
      </c>
      <c r="D712" t="s">
        <v>4909</v>
      </c>
      <c r="E712">
        <v>10</v>
      </c>
      <c r="F712">
        <v>0</v>
      </c>
    </row>
    <row r="713" spans="1:8">
      <c r="A713" s="24" t="s">
        <v>4910</v>
      </c>
      <c r="B713" s="25">
        <v>10</v>
      </c>
      <c r="C713" s="25">
        <v>0</v>
      </c>
      <c r="D713" t="s">
        <v>4910</v>
      </c>
      <c r="E713">
        <v>10</v>
      </c>
      <c r="F713">
        <v>0</v>
      </c>
    </row>
    <row r="714" spans="1:8">
      <c r="A714" s="24" t="s">
        <v>6760</v>
      </c>
      <c r="B714" s="25">
        <v>0</v>
      </c>
      <c r="C714" s="25">
        <v>1</v>
      </c>
      <c r="D714" t="s">
        <v>6760</v>
      </c>
      <c r="E714" s="78">
        <v>0</v>
      </c>
      <c r="F714" s="78">
        <v>1</v>
      </c>
    </row>
    <row r="715" spans="1:8">
      <c r="A715" s="24" t="s">
        <v>5783</v>
      </c>
      <c r="B715" s="25">
        <v>0</v>
      </c>
      <c r="C715" s="25">
        <v>1</v>
      </c>
      <c r="D715" t="s">
        <v>5783</v>
      </c>
      <c r="E715" s="78">
        <v>0</v>
      </c>
      <c r="F715" s="78">
        <v>1</v>
      </c>
    </row>
    <row r="716" spans="1:8">
      <c r="A716" s="24" t="s">
        <v>4911</v>
      </c>
      <c r="B716" s="25">
        <v>0</v>
      </c>
      <c r="C716" s="25">
        <v>1</v>
      </c>
      <c r="D716" t="s">
        <v>4911</v>
      </c>
      <c r="E716" s="78">
        <v>0</v>
      </c>
      <c r="F716" s="78">
        <v>1</v>
      </c>
    </row>
    <row r="717" spans="1:8">
      <c r="A717" s="24" t="s">
        <v>4912</v>
      </c>
      <c r="B717" s="25">
        <v>10</v>
      </c>
      <c r="C717" s="25">
        <v>0</v>
      </c>
      <c r="D717" t="s">
        <v>4912</v>
      </c>
      <c r="E717" s="78">
        <v>10</v>
      </c>
      <c r="F717" s="78">
        <v>0</v>
      </c>
    </row>
    <row r="718" spans="1:8">
      <c r="A718" s="24" t="s">
        <v>4913</v>
      </c>
      <c r="B718" s="25">
        <v>20</v>
      </c>
      <c r="C718" s="25">
        <v>1</v>
      </c>
      <c r="D718" t="s">
        <v>4913</v>
      </c>
      <c r="E718" s="78">
        <v>20</v>
      </c>
      <c r="F718" s="78">
        <v>1</v>
      </c>
    </row>
    <row r="719" spans="1:8">
      <c r="A719" s="24" t="s">
        <v>4914</v>
      </c>
      <c r="B719" s="25">
        <v>10</v>
      </c>
      <c r="C719" s="25">
        <v>0</v>
      </c>
      <c r="D719" t="s">
        <v>4914</v>
      </c>
      <c r="E719" s="78">
        <v>10</v>
      </c>
      <c r="F719" s="78">
        <v>0</v>
      </c>
    </row>
    <row r="720" spans="1:8">
      <c r="A720" s="24" t="s">
        <v>5794</v>
      </c>
      <c r="B720" s="25">
        <v>10</v>
      </c>
      <c r="C720" s="25">
        <v>0</v>
      </c>
      <c r="D720" t="s">
        <v>5794</v>
      </c>
      <c r="E720" s="78">
        <v>10</v>
      </c>
      <c r="F720" s="78">
        <v>0</v>
      </c>
    </row>
    <row r="721" spans="1:6">
      <c r="A721" s="24" t="s">
        <v>4915</v>
      </c>
      <c r="B721" s="25">
        <v>20</v>
      </c>
      <c r="C721" s="25">
        <v>0</v>
      </c>
      <c r="D721" t="s">
        <v>4915</v>
      </c>
      <c r="E721" s="78">
        <v>20</v>
      </c>
      <c r="F721" s="78">
        <v>0</v>
      </c>
    </row>
    <row r="722" spans="1:6">
      <c r="A722" s="24" t="s">
        <v>6781</v>
      </c>
      <c r="B722" s="25">
        <v>10</v>
      </c>
      <c r="C722" s="25">
        <v>0</v>
      </c>
      <c r="D722" t="s">
        <v>6781</v>
      </c>
      <c r="E722" s="78">
        <v>10</v>
      </c>
      <c r="F722" s="78">
        <v>0</v>
      </c>
    </row>
    <row r="723" spans="1:6">
      <c r="A723" s="24" t="s">
        <v>6847</v>
      </c>
      <c r="B723" s="25">
        <v>10</v>
      </c>
      <c r="C723" s="25">
        <v>0</v>
      </c>
      <c r="D723" t="s">
        <v>6847</v>
      </c>
      <c r="E723" s="78">
        <v>10</v>
      </c>
      <c r="F723" s="78">
        <v>0</v>
      </c>
    </row>
    <row r="724" spans="1:6">
      <c r="A724" s="24" t="s">
        <v>4916</v>
      </c>
      <c r="B724" s="25">
        <v>0</v>
      </c>
      <c r="C724" s="25">
        <v>1</v>
      </c>
      <c r="D724" t="s">
        <v>4916</v>
      </c>
      <c r="E724" s="78">
        <v>0</v>
      </c>
      <c r="F724" s="78">
        <v>1</v>
      </c>
    </row>
    <row r="725" spans="1:6">
      <c r="A725" s="24" t="s">
        <v>4917</v>
      </c>
      <c r="B725" s="25">
        <v>0</v>
      </c>
      <c r="C725" s="25">
        <v>1</v>
      </c>
      <c r="D725" t="s">
        <v>4917</v>
      </c>
      <c r="E725" s="78">
        <v>0</v>
      </c>
      <c r="F725" s="78">
        <v>1</v>
      </c>
    </row>
    <row r="726" spans="1:6">
      <c r="A726" s="24" t="s">
        <v>4918</v>
      </c>
      <c r="B726" s="25">
        <v>10</v>
      </c>
      <c r="C726" s="25">
        <v>0</v>
      </c>
      <c r="D726" t="s">
        <v>4918</v>
      </c>
      <c r="E726" s="78">
        <v>10</v>
      </c>
      <c r="F726" s="78">
        <v>0</v>
      </c>
    </row>
    <row r="727" spans="1:6">
      <c r="A727" s="24" t="s">
        <v>5298</v>
      </c>
      <c r="B727" s="25">
        <v>0</v>
      </c>
      <c r="C727" s="25">
        <v>0</v>
      </c>
      <c r="D727" t="s">
        <v>5298</v>
      </c>
      <c r="E727" s="78">
        <v>0</v>
      </c>
      <c r="F727" s="78">
        <v>0</v>
      </c>
    </row>
    <row r="728" spans="1:6">
      <c r="A728" s="24" t="s">
        <v>5348</v>
      </c>
      <c r="B728" s="25">
        <v>0</v>
      </c>
      <c r="C728" s="25">
        <v>0</v>
      </c>
      <c r="D728" t="s">
        <v>5348</v>
      </c>
      <c r="E728" s="78">
        <v>0</v>
      </c>
      <c r="F728" s="78">
        <v>0</v>
      </c>
    </row>
    <row r="729" spans="1:6">
      <c r="A729" s="24" t="s">
        <v>5345</v>
      </c>
      <c r="B729" s="25">
        <v>0</v>
      </c>
      <c r="C729" s="25">
        <v>0</v>
      </c>
      <c r="D729" t="s">
        <v>5345</v>
      </c>
      <c r="E729" s="78">
        <v>0</v>
      </c>
      <c r="F729" s="78">
        <v>0</v>
      </c>
    </row>
    <row r="730" spans="1:6">
      <c r="A730" s="24" t="s">
        <v>4919</v>
      </c>
      <c r="B730" s="25">
        <v>0</v>
      </c>
      <c r="C730" s="25">
        <v>0</v>
      </c>
      <c r="D730" t="s">
        <v>4919</v>
      </c>
      <c r="E730" s="78">
        <v>0</v>
      </c>
      <c r="F730" s="78">
        <v>0</v>
      </c>
    </row>
    <row r="731" spans="1:6">
      <c r="A731" s="24" t="s">
        <v>6778</v>
      </c>
      <c r="B731" s="25">
        <v>0</v>
      </c>
      <c r="C731" s="25">
        <v>0</v>
      </c>
      <c r="D731" t="s">
        <v>6778</v>
      </c>
      <c r="E731" s="78">
        <v>0</v>
      </c>
      <c r="F731" s="78">
        <v>0</v>
      </c>
    </row>
    <row r="732" spans="1:6">
      <c r="A732" s="24" t="s">
        <v>5344</v>
      </c>
      <c r="B732" s="25">
        <v>0</v>
      </c>
      <c r="C732" s="25">
        <v>0</v>
      </c>
      <c r="D732" t="s">
        <v>5344</v>
      </c>
      <c r="E732" s="78">
        <v>0</v>
      </c>
      <c r="F732" s="78">
        <v>0</v>
      </c>
    </row>
    <row r="733" spans="1:6">
      <c r="A733" s="24" t="s">
        <v>5357</v>
      </c>
      <c r="B733" s="25">
        <v>0</v>
      </c>
      <c r="C733" s="25">
        <v>0</v>
      </c>
      <c r="D733" t="s">
        <v>5357</v>
      </c>
      <c r="E733" s="78">
        <v>0</v>
      </c>
      <c r="F733" s="78">
        <v>0</v>
      </c>
    </row>
    <row r="734" spans="1:6">
      <c r="A734" s="24" t="s">
        <v>5364</v>
      </c>
      <c r="B734" s="25">
        <v>0</v>
      </c>
      <c r="C734" s="25">
        <v>0</v>
      </c>
      <c r="D734" t="s">
        <v>5364</v>
      </c>
      <c r="E734" s="78">
        <v>0</v>
      </c>
      <c r="F734" s="78">
        <v>0</v>
      </c>
    </row>
    <row r="735" spans="1:6">
      <c r="A735" s="24" t="s">
        <v>5363</v>
      </c>
      <c r="B735" s="25">
        <v>0</v>
      </c>
      <c r="C735" s="25">
        <v>0</v>
      </c>
      <c r="D735" t="s">
        <v>5363</v>
      </c>
      <c r="E735" s="78">
        <v>0</v>
      </c>
      <c r="F735" s="78">
        <v>0</v>
      </c>
    </row>
    <row r="736" spans="1:6">
      <c r="A736" s="24" t="s">
        <v>5341</v>
      </c>
      <c r="B736" s="25">
        <v>0</v>
      </c>
      <c r="C736" s="25">
        <v>0</v>
      </c>
      <c r="D736" t="s">
        <v>5341</v>
      </c>
      <c r="E736" s="78">
        <v>0</v>
      </c>
      <c r="F736" s="78">
        <v>0</v>
      </c>
    </row>
    <row r="737" spans="1:6">
      <c r="A737" s="24" t="s">
        <v>4920</v>
      </c>
      <c r="B737" s="25">
        <v>0</v>
      </c>
      <c r="C737" s="25">
        <v>0</v>
      </c>
      <c r="D737" t="s">
        <v>4920</v>
      </c>
      <c r="E737" s="78">
        <v>0</v>
      </c>
      <c r="F737" s="78">
        <v>0</v>
      </c>
    </row>
    <row r="738" spans="1:6">
      <c r="A738" s="24" t="s">
        <v>4921</v>
      </c>
      <c r="B738" s="25">
        <v>0</v>
      </c>
      <c r="C738" s="25">
        <v>0</v>
      </c>
      <c r="D738" t="s">
        <v>4921</v>
      </c>
      <c r="E738" s="78">
        <v>0</v>
      </c>
      <c r="F738" s="78">
        <v>0</v>
      </c>
    </row>
    <row r="739" spans="1:6">
      <c r="A739" s="24" t="s">
        <v>4922</v>
      </c>
      <c r="B739" s="25">
        <v>0</v>
      </c>
      <c r="C739" s="25">
        <v>0</v>
      </c>
      <c r="D739" t="s">
        <v>4922</v>
      </c>
      <c r="E739" s="78">
        <v>0</v>
      </c>
      <c r="F739" s="78">
        <v>0</v>
      </c>
    </row>
    <row r="740" spans="1:6">
      <c r="A740" s="24" t="s">
        <v>5360</v>
      </c>
      <c r="B740" s="25">
        <v>0</v>
      </c>
      <c r="C740" s="25">
        <v>0</v>
      </c>
      <c r="D740" t="s">
        <v>5360</v>
      </c>
      <c r="E740" s="78">
        <v>0</v>
      </c>
      <c r="F740" s="78">
        <v>0</v>
      </c>
    </row>
    <row r="741" spans="1:6">
      <c r="A741" s="24" t="s">
        <v>4923</v>
      </c>
      <c r="B741" s="25">
        <v>0</v>
      </c>
      <c r="C741" s="25">
        <v>0</v>
      </c>
      <c r="D741" t="s">
        <v>4923</v>
      </c>
      <c r="E741" s="78">
        <v>0</v>
      </c>
      <c r="F741" s="78">
        <v>0</v>
      </c>
    </row>
    <row r="742" spans="1:6">
      <c r="A742" s="24" t="s">
        <v>5343</v>
      </c>
      <c r="B742" s="25">
        <v>0</v>
      </c>
      <c r="C742" s="25">
        <v>0</v>
      </c>
      <c r="D742" t="s">
        <v>5343</v>
      </c>
      <c r="E742" s="78">
        <v>0</v>
      </c>
      <c r="F742" s="78">
        <v>0</v>
      </c>
    </row>
    <row r="743" spans="1:6">
      <c r="A743" s="24" t="s">
        <v>5340</v>
      </c>
      <c r="B743" s="25">
        <v>0</v>
      </c>
      <c r="C743" s="25">
        <v>0</v>
      </c>
      <c r="D743" t="s">
        <v>5340</v>
      </c>
      <c r="E743" s="78">
        <v>0</v>
      </c>
      <c r="F743" s="78">
        <v>0</v>
      </c>
    </row>
    <row r="744" spans="1:6">
      <c r="A744" s="24" t="s">
        <v>5366</v>
      </c>
      <c r="B744" s="25">
        <v>0</v>
      </c>
      <c r="C744" s="25">
        <v>0</v>
      </c>
      <c r="D744" t="s">
        <v>5366</v>
      </c>
      <c r="E744" s="78">
        <v>0</v>
      </c>
      <c r="F744" s="78">
        <v>0</v>
      </c>
    </row>
    <row r="745" spans="1:6">
      <c r="A745" s="24" t="s">
        <v>5355</v>
      </c>
      <c r="B745" s="25">
        <v>0</v>
      </c>
      <c r="C745" s="25">
        <v>0</v>
      </c>
      <c r="D745" t="s">
        <v>5355</v>
      </c>
      <c r="E745" s="78">
        <v>0</v>
      </c>
      <c r="F745" s="78">
        <v>0</v>
      </c>
    </row>
    <row r="746" spans="1:6">
      <c r="A746" s="24" t="s">
        <v>5353</v>
      </c>
      <c r="B746" s="25">
        <v>0</v>
      </c>
      <c r="C746" s="25">
        <v>0</v>
      </c>
      <c r="D746" t="s">
        <v>5353</v>
      </c>
      <c r="E746" s="78">
        <v>0</v>
      </c>
      <c r="F746" s="78">
        <v>0</v>
      </c>
    </row>
    <row r="747" spans="1:6">
      <c r="A747" s="24" t="s">
        <v>4924</v>
      </c>
      <c r="B747" s="25">
        <v>0</v>
      </c>
      <c r="C747" s="25">
        <v>0</v>
      </c>
      <c r="D747" t="s">
        <v>4924</v>
      </c>
      <c r="E747" s="78">
        <v>0</v>
      </c>
      <c r="F747" s="78">
        <v>0</v>
      </c>
    </row>
    <row r="748" spans="1:6">
      <c r="A748" s="24" t="s">
        <v>4925</v>
      </c>
      <c r="B748" s="25">
        <v>0</v>
      </c>
      <c r="C748" s="25">
        <v>0</v>
      </c>
      <c r="D748" t="s">
        <v>4925</v>
      </c>
      <c r="E748" s="78">
        <v>0</v>
      </c>
      <c r="F748" s="78">
        <v>0</v>
      </c>
    </row>
    <row r="749" spans="1:6">
      <c r="A749" s="24" t="s">
        <v>5354</v>
      </c>
      <c r="B749" s="25">
        <v>0</v>
      </c>
      <c r="C749" s="25">
        <v>0</v>
      </c>
      <c r="D749" t="s">
        <v>5354</v>
      </c>
      <c r="E749" s="78">
        <v>0</v>
      </c>
      <c r="F749" s="78">
        <v>0</v>
      </c>
    </row>
    <row r="750" spans="1:6">
      <c r="A750" s="24" t="s">
        <v>5362</v>
      </c>
      <c r="B750" s="25">
        <v>0</v>
      </c>
      <c r="C750" s="25">
        <v>0</v>
      </c>
      <c r="D750" t="s">
        <v>5362</v>
      </c>
      <c r="E750" s="78">
        <v>0</v>
      </c>
      <c r="F750" s="78">
        <v>0</v>
      </c>
    </row>
    <row r="751" spans="1:6">
      <c r="A751" s="24" t="s">
        <v>5352</v>
      </c>
      <c r="B751" s="25">
        <v>0</v>
      </c>
      <c r="C751" s="25">
        <v>0</v>
      </c>
      <c r="D751" t="s">
        <v>5352</v>
      </c>
      <c r="E751" s="78">
        <v>0</v>
      </c>
      <c r="F751" s="78">
        <v>0</v>
      </c>
    </row>
    <row r="752" spans="1:6">
      <c r="A752" s="24" t="s">
        <v>5365</v>
      </c>
      <c r="B752" s="25">
        <v>0</v>
      </c>
      <c r="C752" s="25">
        <v>0</v>
      </c>
      <c r="D752" t="s">
        <v>5365</v>
      </c>
      <c r="E752" s="78">
        <v>0</v>
      </c>
      <c r="F752" s="78">
        <v>0</v>
      </c>
    </row>
    <row r="753" spans="1:6">
      <c r="A753" s="24" t="s">
        <v>5359</v>
      </c>
      <c r="B753" s="25">
        <v>0</v>
      </c>
      <c r="C753" s="25">
        <v>0</v>
      </c>
      <c r="D753" t="s">
        <v>5359</v>
      </c>
      <c r="E753" s="78">
        <v>0</v>
      </c>
      <c r="F753" s="78">
        <v>0</v>
      </c>
    </row>
    <row r="754" spans="1:6">
      <c r="A754" s="24" t="s">
        <v>5349</v>
      </c>
      <c r="B754" s="25">
        <v>0</v>
      </c>
      <c r="C754" s="25">
        <v>0</v>
      </c>
      <c r="D754" t="s">
        <v>5349</v>
      </c>
      <c r="E754" s="78">
        <v>0</v>
      </c>
      <c r="F754" s="78">
        <v>0</v>
      </c>
    </row>
    <row r="755" spans="1:6">
      <c r="A755" s="24" t="s">
        <v>4926</v>
      </c>
      <c r="B755" s="25">
        <v>0</v>
      </c>
      <c r="C755" s="25">
        <v>0</v>
      </c>
      <c r="D755" t="s">
        <v>4926</v>
      </c>
      <c r="E755" s="78">
        <v>0</v>
      </c>
      <c r="F755" s="78">
        <v>0</v>
      </c>
    </row>
    <row r="756" spans="1:6">
      <c r="A756" s="24" t="s">
        <v>5358</v>
      </c>
      <c r="B756" s="25">
        <v>0</v>
      </c>
      <c r="C756" s="25">
        <v>0</v>
      </c>
      <c r="D756" t="s">
        <v>5358</v>
      </c>
      <c r="E756" s="78">
        <v>0</v>
      </c>
      <c r="F756" s="78">
        <v>0</v>
      </c>
    </row>
    <row r="757" spans="1:6">
      <c r="A757" s="24" t="s">
        <v>4927</v>
      </c>
      <c r="B757" s="25">
        <v>0</v>
      </c>
      <c r="C757" s="25">
        <v>0</v>
      </c>
      <c r="D757" t="s">
        <v>4927</v>
      </c>
      <c r="E757" s="78">
        <v>0</v>
      </c>
      <c r="F757" s="78">
        <v>0</v>
      </c>
    </row>
    <row r="758" spans="1:6">
      <c r="A758" s="24" t="s">
        <v>5339</v>
      </c>
      <c r="B758" s="25">
        <v>0</v>
      </c>
      <c r="C758" s="25">
        <v>0</v>
      </c>
      <c r="D758" t="s">
        <v>5339</v>
      </c>
      <c r="E758" s="78">
        <v>0</v>
      </c>
      <c r="F758" s="78">
        <v>0</v>
      </c>
    </row>
    <row r="759" spans="1:6">
      <c r="A759" s="24" t="s">
        <v>4928</v>
      </c>
      <c r="B759" s="25">
        <v>0</v>
      </c>
      <c r="C759" s="25">
        <v>0</v>
      </c>
      <c r="D759" t="s">
        <v>4928</v>
      </c>
      <c r="E759" s="78">
        <v>0</v>
      </c>
      <c r="F759" s="78">
        <v>0</v>
      </c>
    </row>
    <row r="760" spans="1:6">
      <c r="A760" s="24" t="s">
        <v>5361</v>
      </c>
      <c r="B760" s="25">
        <v>0</v>
      </c>
      <c r="C760" s="25">
        <v>0</v>
      </c>
      <c r="D760" t="s">
        <v>5361</v>
      </c>
      <c r="E760" s="78">
        <v>0</v>
      </c>
      <c r="F760" s="78">
        <v>0</v>
      </c>
    </row>
    <row r="761" spans="1:6">
      <c r="A761" s="24" t="s">
        <v>4929</v>
      </c>
      <c r="B761" s="25">
        <v>0</v>
      </c>
      <c r="C761" s="25">
        <v>0</v>
      </c>
      <c r="D761" t="s">
        <v>4929</v>
      </c>
      <c r="E761" s="78">
        <v>0</v>
      </c>
      <c r="F761" s="78">
        <v>0</v>
      </c>
    </row>
    <row r="762" spans="1:6">
      <c r="A762" s="24" t="s">
        <v>5350</v>
      </c>
      <c r="B762" s="25">
        <v>0</v>
      </c>
      <c r="C762" s="25">
        <v>0</v>
      </c>
      <c r="D762" t="s">
        <v>5350</v>
      </c>
      <c r="E762" s="78">
        <v>0</v>
      </c>
      <c r="F762" s="78">
        <v>0</v>
      </c>
    </row>
    <row r="763" spans="1:6">
      <c r="A763" s="24" t="s">
        <v>4930</v>
      </c>
      <c r="B763" s="25">
        <v>0</v>
      </c>
      <c r="C763" s="25">
        <v>0</v>
      </c>
      <c r="D763" t="s">
        <v>4930</v>
      </c>
      <c r="E763" s="78">
        <v>0</v>
      </c>
      <c r="F763" s="78">
        <v>0</v>
      </c>
    </row>
    <row r="764" spans="1:6">
      <c r="A764" s="24" t="s">
        <v>5367</v>
      </c>
      <c r="B764" s="25">
        <v>0</v>
      </c>
      <c r="C764" s="25">
        <v>0</v>
      </c>
      <c r="D764" t="s">
        <v>5367</v>
      </c>
      <c r="E764" s="78">
        <v>0</v>
      </c>
      <c r="F764" s="78">
        <v>0</v>
      </c>
    </row>
    <row r="765" spans="1:6">
      <c r="A765" s="24" t="s">
        <v>5347</v>
      </c>
      <c r="B765" s="25">
        <v>0</v>
      </c>
      <c r="C765" s="25">
        <v>0</v>
      </c>
      <c r="D765" t="s">
        <v>5347</v>
      </c>
      <c r="E765" s="78">
        <v>0</v>
      </c>
      <c r="F765" s="78">
        <v>0</v>
      </c>
    </row>
    <row r="766" spans="1:6">
      <c r="A766" s="24" t="s">
        <v>5368</v>
      </c>
      <c r="B766" s="25">
        <v>0</v>
      </c>
      <c r="C766" s="25">
        <v>0</v>
      </c>
      <c r="D766" t="s">
        <v>5368</v>
      </c>
      <c r="E766" s="78">
        <v>0</v>
      </c>
      <c r="F766" s="78">
        <v>0</v>
      </c>
    </row>
    <row r="767" spans="1:6">
      <c r="A767" s="24" t="s">
        <v>5342</v>
      </c>
      <c r="B767" s="25">
        <v>0</v>
      </c>
      <c r="C767" s="25">
        <v>0</v>
      </c>
      <c r="D767" t="s">
        <v>5342</v>
      </c>
      <c r="E767" s="78">
        <v>0</v>
      </c>
      <c r="F767" s="78">
        <v>0</v>
      </c>
    </row>
    <row r="768" spans="1:6">
      <c r="A768" s="24" t="s">
        <v>5346</v>
      </c>
      <c r="B768" s="25">
        <v>0</v>
      </c>
      <c r="C768" s="25">
        <v>0</v>
      </c>
      <c r="D768" t="s">
        <v>5346</v>
      </c>
      <c r="E768" s="78">
        <v>0</v>
      </c>
      <c r="F768" s="78">
        <v>0</v>
      </c>
    </row>
    <row r="769" spans="1:6">
      <c r="A769" s="24" t="s">
        <v>6779</v>
      </c>
      <c r="B769" s="25">
        <v>0</v>
      </c>
      <c r="C769" s="25">
        <v>0</v>
      </c>
      <c r="D769" t="s">
        <v>6779</v>
      </c>
      <c r="E769" s="78">
        <v>0</v>
      </c>
      <c r="F769" s="78">
        <v>0</v>
      </c>
    </row>
    <row r="770" spans="1:6">
      <c r="A770" s="24" t="s">
        <v>4931</v>
      </c>
      <c r="B770" s="25">
        <v>0</v>
      </c>
      <c r="C770" s="25">
        <v>0</v>
      </c>
      <c r="D770" t="s">
        <v>4931</v>
      </c>
      <c r="E770" s="78">
        <v>0</v>
      </c>
      <c r="F770" s="78">
        <v>0</v>
      </c>
    </row>
    <row r="771" spans="1:6">
      <c r="A771" s="24" t="s">
        <v>5356</v>
      </c>
      <c r="B771" s="25">
        <v>0</v>
      </c>
      <c r="C771" s="25">
        <v>0</v>
      </c>
      <c r="D771" t="s">
        <v>5356</v>
      </c>
      <c r="E771" s="78">
        <v>0</v>
      </c>
      <c r="F771" s="78">
        <v>0</v>
      </c>
    </row>
    <row r="772" spans="1:6">
      <c r="A772" s="24" t="s">
        <v>5351</v>
      </c>
      <c r="B772" s="25">
        <v>0</v>
      </c>
      <c r="C772" s="25">
        <v>0</v>
      </c>
      <c r="D772" t="s">
        <v>5351</v>
      </c>
      <c r="E772" s="78">
        <v>0</v>
      </c>
      <c r="F772" s="78">
        <v>0</v>
      </c>
    </row>
    <row r="773" spans="1:6">
      <c r="A773" s="24" t="s">
        <v>4231</v>
      </c>
      <c r="B773" s="25"/>
      <c r="C773" s="25"/>
      <c r="D773" t="s">
        <v>4231</v>
      </c>
    </row>
    <row r="774" spans="1:6">
      <c r="A774" s="24" t="s">
        <v>7301</v>
      </c>
      <c r="B774" s="25">
        <v>0</v>
      </c>
      <c r="C774" s="25">
        <v>1</v>
      </c>
      <c r="D774" t="s">
        <v>7301</v>
      </c>
      <c r="E774" s="78">
        <v>0</v>
      </c>
      <c r="F774" s="78">
        <v>1</v>
      </c>
    </row>
    <row r="775" spans="1:6">
      <c r="A775" s="24" t="s">
        <v>7302</v>
      </c>
      <c r="B775" s="25">
        <v>0</v>
      </c>
      <c r="C775" s="25">
        <v>1</v>
      </c>
      <c r="D775" t="s">
        <v>7302</v>
      </c>
      <c r="E775" s="78">
        <v>0</v>
      </c>
      <c r="F775" s="78">
        <v>1</v>
      </c>
    </row>
    <row r="776" spans="1:6">
      <c r="A776" s="24" t="s">
        <v>7303</v>
      </c>
      <c r="B776" s="25">
        <v>0</v>
      </c>
      <c r="C776" s="25">
        <v>1</v>
      </c>
      <c r="D776" t="s">
        <v>7303</v>
      </c>
      <c r="E776" s="78">
        <v>0</v>
      </c>
      <c r="F776" s="78">
        <v>1</v>
      </c>
    </row>
    <row r="777" spans="1:6">
      <c r="A777" s="24" t="s">
        <v>7304</v>
      </c>
      <c r="B777" s="25">
        <v>10</v>
      </c>
      <c r="C777" s="25">
        <v>0</v>
      </c>
      <c r="D777" t="s">
        <v>7304</v>
      </c>
      <c r="E777" s="78">
        <v>10</v>
      </c>
      <c r="F777" s="78">
        <v>0</v>
      </c>
    </row>
    <row r="778" spans="1:6">
      <c r="A778" s="24" t="s">
        <v>7305</v>
      </c>
      <c r="B778" s="25">
        <v>10</v>
      </c>
      <c r="C778" s="25">
        <v>0</v>
      </c>
      <c r="D778" t="s">
        <v>7305</v>
      </c>
      <c r="E778" s="78">
        <v>10</v>
      </c>
      <c r="F778" s="78">
        <v>0</v>
      </c>
    </row>
    <row r="779" spans="1:6">
      <c r="A779" s="24" t="s">
        <v>7306</v>
      </c>
      <c r="B779" s="25">
        <v>10</v>
      </c>
      <c r="C779" s="25">
        <v>0</v>
      </c>
      <c r="D779" t="s">
        <v>7306</v>
      </c>
      <c r="E779" s="78">
        <v>10</v>
      </c>
      <c r="F779" s="78">
        <v>0</v>
      </c>
    </row>
    <row r="780" spans="1:6">
      <c r="A780" s="24" t="s">
        <v>7307</v>
      </c>
      <c r="B780" s="25">
        <v>10</v>
      </c>
      <c r="C780" s="25">
        <v>0</v>
      </c>
      <c r="D780" t="s">
        <v>7307</v>
      </c>
      <c r="E780" s="78">
        <v>10</v>
      </c>
      <c r="F780" s="78">
        <v>0</v>
      </c>
    </row>
    <row r="781" spans="1:6">
      <c r="A781" s="24" t="s">
        <v>7308</v>
      </c>
      <c r="B781" s="25">
        <v>10</v>
      </c>
      <c r="C781" s="25">
        <v>0</v>
      </c>
      <c r="D781" t="s">
        <v>7308</v>
      </c>
      <c r="E781" s="78">
        <v>10</v>
      </c>
      <c r="F781" s="78">
        <v>0</v>
      </c>
    </row>
    <row r="782" spans="1:6">
      <c r="A782" s="24" t="s">
        <v>7309</v>
      </c>
      <c r="B782" s="25">
        <v>10</v>
      </c>
      <c r="C782" s="25">
        <v>0</v>
      </c>
      <c r="D782" t="s">
        <v>7309</v>
      </c>
      <c r="E782" s="78">
        <v>10</v>
      </c>
      <c r="F782" s="78">
        <v>0</v>
      </c>
    </row>
    <row r="783" spans="1:6">
      <c r="A783" s="24" t="s">
        <v>7310</v>
      </c>
      <c r="B783" s="25">
        <v>0</v>
      </c>
      <c r="C783" s="25">
        <v>1</v>
      </c>
      <c r="D783" t="s">
        <v>7310</v>
      </c>
      <c r="E783" s="78">
        <v>0</v>
      </c>
      <c r="F783" s="78">
        <v>1</v>
      </c>
    </row>
    <row r="784" spans="1:6">
      <c r="A784" s="24" t="s">
        <v>7311</v>
      </c>
      <c r="B784" s="25">
        <v>0</v>
      </c>
      <c r="C784" s="25">
        <v>1</v>
      </c>
      <c r="D784" t="s">
        <v>7311</v>
      </c>
      <c r="E784" s="78">
        <v>0</v>
      </c>
      <c r="F784" s="78">
        <v>1</v>
      </c>
    </row>
    <row r="785" spans="1:6">
      <c r="A785" s="24" t="s">
        <v>7312</v>
      </c>
      <c r="B785" s="25">
        <v>0</v>
      </c>
      <c r="C785" s="25">
        <v>1</v>
      </c>
      <c r="D785" t="s">
        <v>7312</v>
      </c>
      <c r="E785" s="78">
        <v>0</v>
      </c>
      <c r="F785" s="78">
        <v>1</v>
      </c>
    </row>
    <row r="786" spans="1:6">
      <c r="A786" s="24" t="s">
        <v>7313</v>
      </c>
      <c r="B786" s="25">
        <v>10</v>
      </c>
      <c r="C786" s="25">
        <v>0</v>
      </c>
      <c r="D786" t="s">
        <v>7313</v>
      </c>
      <c r="E786" s="78">
        <v>10</v>
      </c>
      <c r="F786" s="78">
        <v>0</v>
      </c>
    </row>
    <row r="787" spans="1:6">
      <c r="A787" s="24" t="s">
        <v>7314</v>
      </c>
      <c r="B787" s="25">
        <v>0</v>
      </c>
      <c r="C787" s="25">
        <v>0</v>
      </c>
      <c r="D787" t="s">
        <v>7314</v>
      </c>
      <c r="E787" s="78">
        <v>0</v>
      </c>
      <c r="F787" s="78">
        <v>0</v>
      </c>
    </row>
    <row r="788" spans="1:6">
      <c r="A788" s="24" t="s">
        <v>7315</v>
      </c>
      <c r="B788" s="25">
        <v>0</v>
      </c>
      <c r="C788" s="25">
        <v>0</v>
      </c>
      <c r="D788" t="s">
        <v>7315</v>
      </c>
      <c r="E788" s="78">
        <v>0</v>
      </c>
      <c r="F788" s="78">
        <v>0</v>
      </c>
    </row>
    <row r="789" spans="1:6">
      <c r="A789" s="24" t="s">
        <v>7316</v>
      </c>
      <c r="B789" s="25">
        <v>0</v>
      </c>
      <c r="C789" s="25">
        <v>0</v>
      </c>
      <c r="D789" t="s">
        <v>7316</v>
      </c>
      <c r="E789" s="78">
        <v>0</v>
      </c>
      <c r="F789" s="78">
        <v>0</v>
      </c>
    </row>
    <row r="790" spans="1:6">
      <c r="A790" s="24" t="s">
        <v>7317</v>
      </c>
      <c r="B790" s="25">
        <v>0</v>
      </c>
      <c r="C790" s="25">
        <v>0</v>
      </c>
      <c r="D790" t="s">
        <v>7317</v>
      </c>
      <c r="E790" s="78">
        <v>0</v>
      </c>
      <c r="F790" s="78">
        <v>0</v>
      </c>
    </row>
    <row r="791" spans="1:6">
      <c r="A791" s="24" t="s">
        <v>7318</v>
      </c>
      <c r="B791" s="25">
        <v>20</v>
      </c>
      <c r="C791" s="25">
        <v>0</v>
      </c>
      <c r="D791" t="s">
        <v>7318</v>
      </c>
      <c r="E791" s="78">
        <v>20</v>
      </c>
      <c r="F791" s="78">
        <v>0</v>
      </c>
    </row>
    <row r="792" spans="1:6">
      <c r="A792" s="24" t="s">
        <v>7319</v>
      </c>
      <c r="B792" s="25">
        <v>10</v>
      </c>
      <c r="C792" s="25">
        <v>0</v>
      </c>
      <c r="D792" t="s">
        <v>7319</v>
      </c>
      <c r="E792" s="78">
        <v>10</v>
      </c>
      <c r="F792" s="78">
        <v>0</v>
      </c>
    </row>
    <row r="793" spans="1:6">
      <c r="A793" s="24" t="s">
        <v>7320</v>
      </c>
      <c r="B793" s="25">
        <v>10</v>
      </c>
      <c r="C793" s="25">
        <v>0</v>
      </c>
      <c r="D793" t="s">
        <v>7320</v>
      </c>
      <c r="E793" s="78">
        <v>10</v>
      </c>
      <c r="F793" s="78">
        <v>0</v>
      </c>
    </row>
    <row r="794" spans="1:6">
      <c r="A794" s="24" t="s">
        <v>7321</v>
      </c>
      <c r="B794" s="25">
        <v>10</v>
      </c>
      <c r="C794" s="25">
        <v>0</v>
      </c>
      <c r="D794" t="s">
        <v>7321</v>
      </c>
      <c r="E794" s="78">
        <v>10</v>
      </c>
      <c r="F794" s="78">
        <v>0</v>
      </c>
    </row>
    <row r="795" spans="1:6">
      <c r="A795" s="24" t="s">
        <v>7322</v>
      </c>
      <c r="B795" s="25">
        <v>10</v>
      </c>
      <c r="C795" s="25">
        <v>0</v>
      </c>
      <c r="D795" t="s">
        <v>7322</v>
      </c>
      <c r="E795" s="78">
        <v>10</v>
      </c>
      <c r="F795" s="78">
        <v>0</v>
      </c>
    </row>
    <row r="796" spans="1:6">
      <c r="A796" s="24" t="s">
        <v>7323</v>
      </c>
      <c r="B796" s="25">
        <v>10</v>
      </c>
      <c r="C796" s="25">
        <v>0</v>
      </c>
      <c r="D796" t="s">
        <v>7323</v>
      </c>
      <c r="E796" s="78">
        <v>10</v>
      </c>
      <c r="F796" s="78">
        <v>0</v>
      </c>
    </row>
    <row r="797" spans="1:6">
      <c r="A797" s="24" t="s">
        <v>7324</v>
      </c>
      <c r="B797" s="25">
        <v>0</v>
      </c>
      <c r="C797" s="25">
        <v>1</v>
      </c>
      <c r="D797" t="s">
        <v>7324</v>
      </c>
      <c r="E797" s="78">
        <v>0</v>
      </c>
      <c r="F797" s="78">
        <v>1</v>
      </c>
    </row>
    <row r="798" spans="1:6">
      <c r="A798" s="24" t="s">
        <v>7325</v>
      </c>
      <c r="B798" s="25">
        <v>10</v>
      </c>
      <c r="C798" s="25">
        <v>0</v>
      </c>
      <c r="D798" t="s">
        <v>7325</v>
      </c>
      <c r="E798" s="78">
        <v>10</v>
      </c>
      <c r="F798" s="78">
        <v>0</v>
      </c>
    </row>
    <row r="799" spans="1:6">
      <c r="A799" s="24" t="s">
        <v>7326</v>
      </c>
      <c r="B799" s="25">
        <v>10</v>
      </c>
      <c r="C799" s="25">
        <v>0</v>
      </c>
      <c r="D799" t="s">
        <v>7326</v>
      </c>
      <c r="E799" s="78">
        <v>10</v>
      </c>
      <c r="F799" s="78">
        <v>0</v>
      </c>
    </row>
    <row r="800" spans="1:6">
      <c r="A800" s="24" t="s">
        <v>7327</v>
      </c>
      <c r="B800" s="25">
        <v>10</v>
      </c>
      <c r="C800" s="25">
        <v>0</v>
      </c>
      <c r="D800" t="s">
        <v>7327</v>
      </c>
      <c r="E800" s="78">
        <v>10</v>
      </c>
      <c r="F800" s="78">
        <v>0</v>
      </c>
    </row>
    <row r="801" spans="1:6">
      <c r="A801" s="24" t="s">
        <v>7328</v>
      </c>
      <c r="B801" s="25">
        <v>10</v>
      </c>
      <c r="C801" s="25">
        <v>0</v>
      </c>
      <c r="D801" t="s">
        <v>7328</v>
      </c>
      <c r="E801" s="78">
        <v>10</v>
      </c>
      <c r="F801" s="78">
        <v>0</v>
      </c>
    </row>
    <row r="802" spans="1:6">
      <c r="A802" s="24" t="s">
        <v>7329</v>
      </c>
      <c r="B802" s="25">
        <v>0</v>
      </c>
      <c r="C802" s="25">
        <v>0</v>
      </c>
      <c r="D802" t="s">
        <v>7329</v>
      </c>
      <c r="E802" s="78">
        <v>0</v>
      </c>
      <c r="F802" s="78">
        <v>0</v>
      </c>
    </row>
    <row r="803" spans="1:6">
      <c r="A803" s="24" t="s">
        <v>7330</v>
      </c>
      <c r="B803" s="25">
        <v>0</v>
      </c>
      <c r="C803" s="25">
        <v>0</v>
      </c>
      <c r="D803" t="s">
        <v>7330</v>
      </c>
      <c r="E803" s="78">
        <v>0</v>
      </c>
      <c r="F803" s="78">
        <v>0</v>
      </c>
    </row>
    <row r="804" spans="1:6">
      <c r="A804" s="24" t="s">
        <v>7331</v>
      </c>
      <c r="B804" s="25">
        <v>0</v>
      </c>
      <c r="C804" s="25">
        <v>0</v>
      </c>
      <c r="D804" t="s">
        <v>7331</v>
      </c>
      <c r="E804" s="78">
        <v>0</v>
      </c>
      <c r="F804" s="78">
        <v>0</v>
      </c>
    </row>
    <row r="805" spans="1:6">
      <c r="A805" s="24" t="s">
        <v>7332</v>
      </c>
      <c r="B805" s="25">
        <v>0</v>
      </c>
      <c r="C805" s="25">
        <v>0</v>
      </c>
      <c r="D805" t="s">
        <v>7332</v>
      </c>
      <c r="E805" s="78">
        <v>0</v>
      </c>
      <c r="F805" s="78">
        <v>0</v>
      </c>
    </row>
    <row r="806" spans="1:6">
      <c r="A806" s="24" t="s">
        <v>7333</v>
      </c>
      <c r="B806" s="25">
        <v>0</v>
      </c>
      <c r="C806" s="25">
        <v>0</v>
      </c>
      <c r="D806" t="s">
        <v>7333</v>
      </c>
      <c r="E806" s="78">
        <v>0</v>
      </c>
      <c r="F806" s="78">
        <v>0</v>
      </c>
    </row>
    <row r="807" spans="1:6">
      <c r="A807" s="24" t="s">
        <v>7334</v>
      </c>
      <c r="B807" s="25">
        <v>0</v>
      </c>
      <c r="C807" s="25">
        <v>0</v>
      </c>
      <c r="D807" t="s">
        <v>7334</v>
      </c>
      <c r="E807" s="78">
        <v>0</v>
      </c>
      <c r="F807" s="78">
        <v>0</v>
      </c>
    </row>
    <row r="808" spans="1:6">
      <c r="A808" s="24" t="s">
        <v>7335</v>
      </c>
      <c r="B808" s="25">
        <v>20</v>
      </c>
      <c r="C808" s="25">
        <v>0</v>
      </c>
      <c r="D808" t="s">
        <v>7335</v>
      </c>
      <c r="E808" s="78">
        <v>20</v>
      </c>
      <c r="F808" s="78">
        <v>0</v>
      </c>
    </row>
    <row r="809" spans="1:6">
      <c r="A809" s="24" t="s">
        <v>7336</v>
      </c>
      <c r="B809" s="25">
        <v>-10</v>
      </c>
      <c r="C809" s="25">
        <v>0</v>
      </c>
      <c r="D809" t="s">
        <v>7336</v>
      </c>
      <c r="E809" s="78">
        <v>-10</v>
      </c>
      <c r="F809" s="78">
        <v>0</v>
      </c>
    </row>
    <row r="810" spans="1:6">
      <c r="A810" s="24" t="s">
        <v>7337</v>
      </c>
      <c r="B810" s="25">
        <v>-10</v>
      </c>
      <c r="C810" s="25">
        <v>0</v>
      </c>
      <c r="D810" t="s">
        <v>7337</v>
      </c>
      <c r="E810" s="78">
        <v>-10</v>
      </c>
      <c r="F810" s="78">
        <v>0</v>
      </c>
    </row>
    <row r="811" spans="1:6">
      <c r="A811" s="24" t="s">
        <v>7338</v>
      </c>
      <c r="B811" s="25">
        <v>0</v>
      </c>
      <c r="C811" s="25">
        <v>1</v>
      </c>
      <c r="D811" t="s">
        <v>7338</v>
      </c>
      <c r="E811" s="78">
        <v>0</v>
      </c>
      <c r="F811" s="78">
        <v>1</v>
      </c>
    </row>
    <row r="812" spans="1:6">
      <c r="A812" s="24" t="s">
        <v>7339</v>
      </c>
      <c r="B812" s="25">
        <v>10</v>
      </c>
      <c r="C812" s="25">
        <v>0</v>
      </c>
      <c r="D812" t="s">
        <v>7339</v>
      </c>
      <c r="E812" s="78">
        <v>10</v>
      </c>
      <c r="F812" s="78">
        <v>0</v>
      </c>
    </row>
    <row r="813" spans="1:6">
      <c r="A813" s="24" t="s">
        <v>7340</v>
      </c>
      <c r="B813" s="25">
        <v>10</v>
      </c>
      <c r="C813" s="25">
        <v>0</v>
      </c>
      <c r="D813" t="s">
        <v>7340</v>
      </c>
      <c r="E813" s="78">
        <v>10</v>
      </c>
      <c r="F813" s="78">
        <v>0</v>
      </c>
    </row>
    <row r="814" spans="1:6">
      <c r="A814" s="24" t="s">
        <v>7341</v>
      </c>
      <c r="B814" s="25">
        <v>0</v>
      </c>
      <c r="C814" s="25">
        <v>1</v>
      </c>
      <c r="D814" t="s">
        <v>7341</v>
      </c>
      <c r="E814" s="78">
        <v>0</v>
      </c>
      <c r="F814" s="78">
        <v>1</v>
      </c>
    </row>
    <row r="815" spans="1:6">
      <c r="A815" s="24" t="s">
        <v>7342</v>
      </c>
      <c r="B815" s="25">
        <v>0</v>
      </c>
      <c r="C815" s="25">
        <v>1</v>
      </c>
      <c r="D815" t="s">
        <v>7342</v>
      </c>
      <c r="E815" s="78">
        <v>0</v>
      </c>
      <c r="F815" s="78">
        <v>1</v>
      </c>
    </row>
    <row r="816" spans="1:6">
      <c r="A816" s="24" t="s">
        <v>7343</v>
      </c>
      <c r="B816" s="25">
        <v>10</v>
      </c>
      <c r="C816" s="25">
        <v>0</v>
      </c>
      <c r="D816" t="s">
        <v>7343</v>
      </c>
      <c r="E816" s="78">
        <v>10</v>
      </c>
      <c r="F816" s="78">
        <v>0</v>
      </c>
    </row>
    <row r="817" spans="1:6">
      <c r="A817" s="24"/>
      <c r="B817" s="25">
        <v>0</v>
      </c>
      <c r="C817" s="25">
        <v>0</v>
      </c>
      <c r="E817" s="78">
        <v>0</v>
      </c>
      <c r="F817" s="78">
        <v>0</v>
      </c>
    </row>
    <row r="818" spans="1:6">
      <c r="A818" s="24" t="s">
        <v>7630</v>
      </c>
      <c r="B818" s="25">
        <v>10</v>
      </c>
      <c r="C818" s="25">
        <v>0</v>
      </c>
      <c r="D818" t="s">
        <v>7630</v>
      </c>
      <c r="E818" s="78">
        <v>10</v>
      </c>
      <c r="F818" s="78">
        <v>0</v>
      </c>
    </row>
    <row r="819" spans="1:6">
      <c r="A819" s="24" t="s">
        <v>7631</v>
      </c>
      <c r="B819" s="25">
        <v>10</v>
      </c>
      <c r="C819" s="25">
        <v>0</v>
      </c>
      <c r="D819" t="s">
        <v>7631</v>
      </c>
      <c r="E819" s="78">
        <v>10</v>
      </c>
      <c r="F819" s="78">
        <v>0</v>
      </c>
    </row>
    <row r="820" spans="1:6">
      <c r="A820" s="24" t="s">
        <v>7632</v>
      </c>
      <c r="B820" s="25">
        <v>10</v>
      </c>
      <c r="C820" s="25">
        <v>0</v>
      </c>
      <c r="D820" t="s">
        <v>7632</v>
      </c>
      <c r="E820" s="78">
        <v>10</v>
      </c>
      <c r="F820" s="78">
        <v>0</v>
      </c>
    </row>
    <row r="821" spans="1:6">
      <c r="A821" s="24" t="s">
        <v>7633</v>
      </c>
      <c r="B821" s="25">
        <v>10</v>
      </c>
      <c r="C821" s="25">
        <v>0</v>
      </c>
      <c r="D821" t="s">
        <v>7633</v>
      </c>
      <c r="E821" s="78">
        <v>10</v>
      </c>
      <c r="F821" s="78">
        <v>0</v>
      </c>
    </row>
    <row r="822" spans="1:6">
      <c r="A822" s="24" t="s">
        <v>7634</v>
      </c>
      <c r="B822" s="25">
        <v>10</v>
      </c>
      <c r="C822" s="25">
        <v>0</v>
      </c>
      <c r="D822" t="s">
        <v>7634</v>
      </c>
      <c r="E822" s="78">
        <v>10</v>
      </c>
      <c r="F822" s="78">
        <v>0</v>
      </c>
    </row>
    <row r="823" spans="1:6">
      <c r="A823" s="24" t="s">
        <v>7635</v>
      </c>
      <c r="B823" s="25">
        <v>10</v>
      </c>
      <c r="C823" s="25">
        <v>0</v>
      </c>
      <c r="D823" t="s">
        <v>7635</v>
      </c>
      <c r="E823" s="78">
        <v>10</v>
      </c>
      <c r="F823" s="78">
        <v>0</v>
      </c>
    </row>
    <row r="824" spans="1:6">
      <c r="A824" s="24" t="s">
        <v>7636</v>
      </c>
      <c r="B824" s="25">
        <v>10</v>
      </c>
      <c r="C824" s="25">
        <v>0</v>
      </c>
      <c r="D824" t="s">
        <v>7636</v>
      </c>
      <c r="E824" s="78">
        <v>10</v>
      </c>
      <c r="F824" s="78">
        <v>0</v>
      </c>
    </row>
    <row r="825" spans="1:6">
      <c r="A825" s="24" t="s">
        <v>4232</v>
      </c>
      <c r="B825" s="25">
        <v>9640</v>
      </c>
      <c r="C825" s="25">
        <v>219</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18"/>
  <sheetViews>
    <sheetView workbookViewId="0"/>
  </sheetViews>
  <sheetFormatPr defaultRowHeight="17"/>
  <cols>
    <col min="1" max="1" width="31.36328125" bestFit="1" customWidth="1"/>
    <col min="2" max="2" width="17.54296875" bestFit="1" customWidth="1"/>
    <col min="4" max="4" width="19.453125" customWidth="1"/>
  </cols>
  <sheetData>
    <row r="1" spans="1:8">
      <c r="A1" s="23" t="s">
        <v>4230</v>
      </c>
      <c r="B1" t="s">
        <v>4936</v>
      </c>
      <c r="D1" t="s">
        <v>4230</v>
      </c>
      <c r="E1" t="s">
        <v>4936</v>
      </c>
      <c r="F1" t="s">
        <v>5248</v>
      </c>
      <c r="G1" t="s">
        <v>5244</v>
      </c>
      <c r="H1" t="s">
        <v>5246</v>
      </c>
    </row>
    <row r="2" spans="1:8">
      <c r="A2" s="24" t="s">
        <v>4367</v>
      </c>
      <c r="B2" s="25">
        <v>0</v>
      </c>
      <c r="D2" t="s">
        <v>4783</v>
      </c>
      <c r="E2">
        <v>100</v>
      </c>
      <c r="F2" s="22" t="s">
        <v>5249</v>
      </c>
      <c r="G2" s="22" t="s">
        <v>5245</v>
      </c>
      <c r="H2" t="s">
        <v>5247</v>
      </c>
    </row>
    <row r="3" spans="1:8">
      <c r="A3" s="24" t="s">
        <v>4368</v>
      </c>
      <c r="B3" s="25">
        <v>0</v>
      </c>
      <c r="D3" t="s">
        <v>4758</v>
      </c>
      <c r="E3">
        <v>80</v>
      </c>
      <c r="F3" s="22" t="s">
        <v>5249</v>
      </c>
      <c r="G3" s="22" t="s">
        <v>5245</v>
      </c>
      <c r="H3" t="s">
        <v>5247</v>
      </c>
    </row>
    <row r="4" spans="1:8">
      <c r="A4" s="24" t="s">
        <v>4369</v>
      </c>
      <c r="B4" s="25">
        <v>0</v>
      </c>
      <c r="D4" t="s">
        <v>4524</v>
      </c>
      <c r="E4">
        <v>70</v>
      </c>
      <c r="F4" s="22" t="s">
        <v>5249</v>
      </c>
      <c r="G4" s="22" t="s">
        <v>5245</v>
      </c>
      <c r="H4" t="s">
        <v>5247</v>
      </c>
    </row>
    <row r="5" spans="1:8">
      <c r="A5" s="24" t="s">
        <v>4370</v>
      </c>
      <c r="B5" s="25">
        <v>10</v>
      </c>
      <c r="D5" t="s">
        <v>4583</v>
      </c>
      <c r="E5">
        <v>70</v>
      </c>
      <c r="F5" s="22" t="s">
        <v>5249</v>
      </c>
      <c r="G5" s="22" t="s">
        <v>5245</v>
      </c>
      <c r="H5" t="s">
        <v>5247</v>
      </c>
    </row>
    <row r="6" spans="1:8">
      <c r="A6" s="24" t="s">
        <v>4371</v>
      </c>
      <c r="B6" s="25">
        <v>10</v>
      </c>
      <c r="D6" t="s">
        <v>4630</v>
      </c>
      <c r="E6">
        <v>70</v>
      </c>
      <c r="F6" s="22" t="s">
        <v>5249</v>
      </c>
      <c r="G6" s="22" t="s">
        <v>5245</v>
      </c>
      <c r="H6" t="s">
        <v>5247</v>
      </c>
    </row>
    <row r="7" spans="1:8">
      <c r="A7" s="24" t="s">
        <v>4372</v>
      </c>
      <c r="B7" s="25">
        <v>20</v>
      </c>
      <c r="D7" t="s">
        <v>4511</v>
      </c>
      <c r="E7">
        <v>60</v>
      </c>
      <c r="F7" s="22" t="s">
        <v>5249</v>
      </c>
      <c r="G7" s="22" t="s">
        <v>5245</v>
      </c>
      <c r="H7" t="s">
        <v>5247</v>
      </c>
    </row>
    <row r="8" spans="1:8">
      <c r="A8" s="24" t="s">
        <v>4373</v>
      </c>
      <c r="B8" s="25">
        <v>20</v>
      </c>
      <c r="D8" t="s">
        <v>4637</v>
      </c>
      <c r="E8">
        <v>60</v>
      </c>
      <c r="F8" s="22" t="s">
        <v>5249</v>
      </c>
      <c r="G8" s="22" t="s">
        <v>5245</v>
      </c>
      <c r="H8" t="s">
        <v>5247</v>
      </c>
    </row>
    <row r="9" spans="1:8">
      <c r="A9" s="24" t="s">
        <v>4374</v>
      </c>
      <c r="B9" s="25">
        <v>0</v>
      </c>
      <c r="D9" t="s">
        <v>4380</v>
      </c>
      <c r="E9">
        <v>50</v>
      </c>
      <c r="F9" s="22" t="s">
        <v>5249</v>
      </c>
      <c r="G9" s="22" t="s">
        <v>5245</v>
      </c>
      <c r="H9" t="s">
        <v>5247</v>
      </c>
    </row>
    <row r="10" spans="1:8">
      <c r="A10" s="24" t="s">
        <v>4376</v>
      </c>
      <c r="B10" s="25">
        <v>10</v>
      </c>
      <c r="D10" t="s">
        <v>4486</v>
      </c>
      <c r="E10">
        <v>50</v>
      </c>
      <c r="F10" s="22" t="s">
        <v>5249</v>
      </c>
      <c r="G10" s="22" t="s">
        <v>5245</v>
      </c>
      <c r="H10" t="s">
        <v>5247</v>
      </c>
    </row>
    <row r="11" spans="1:8">
      <c r="A11" s="24" t="s">
        <v>4377</v>
      </c>
      <c r="B11" s="25">
        <v>20</v>
      </c>
      <c r="D11" t="s">
        <v>4653</v>
      </c>
      <c r="E11">
        <v>50</v>
      </c>
      <c r="F11" s="22" t="s">
        <v>5249</v>
      </c>
      <c r="G11" s="22" t="s">
        <v>5245</v>
      </c>
      <c r="H11" t="s">
        <v>5247</v>
      </c>
    </row>
    <row r="12" spans="1:8">
      <c r="A12" s="24" t="s">
        <v>4378</v>
      </c>
      <c r="B12" s="25">
        <v>10</v>
      </c>
      <c r="D12" t="s">
        <v>4869</v>
      </c>
      <c r="E12">
        <v>50</v>
      </c>
      <c r="F12" s="22" t="s">
        <v>5249</v>
      </c>
      <c r="G12" s="22" t="s">
        <v>5245</v>
      </c>
      <c r="H12" t="s">
        <v>5247</v>
      </c>
    </row>
    <row r="13" spans="1:8">
      <c r="A13" s="24" t="s">
        <v>4379</v>
      </c>
      <c r="B13" s="25">
        <v>0</v>
      </c>
      <c r="D13" t="s">
        <v>4383</v>
      </c>
      <c r="E13">
        <v>40</v>
      </c>
      <c r="F13" s="22" t="s">
        <v>5249</v>
      </c>
      <c r="G13" s="22" t="s">
        <v>5245</v>
      </c>
      <c r="H13" t="s">
        <v>5247</v>
      </c>
    </row>
    <row r="14" spans="1:8">
      <c r="A14" s="24" t="s">
        <v>4380</v>
      </c>
      <c r="B14" s="25">
        <v>70</v>
      </c>
      <c r="D14" t="s">
        <v>4397</v>
      </c>
      <c r="E14">
        <v>40</v>
      </c>
      <c r="F14" s="22" t="s">
        <v>5249</v>
      </c>
      <c r="G14" s="22" t="s">
        <v>5245</v>
      </c>
      <c r="H14" t="s">
        <v>5247</v>
      </c>
    </row>
    <row r="15" spans="1:8">
      <c r="A15" s="24" t="s">
        <v>4381</v>
      </c>
      <c r="B15" s="25">
        <v>10</v>
      </c>
      <c r="D15" t="s">
        <v>4421</v>
      </c>
      <c r="E15">
        <v>40</v>
      </c>
      <c r="F15" s="22" t="s">
        <v>5249</v>
      </c>
      <c r="G15" s="22" t="s">
        <v>5245</v>
      </c>
      <c r="H15" t="s">
        <v>5247</v>
      </c>
    </row>
    <row r="16" spans="1:8">
      <c r="A16" s="24" t="s">
        <v>4382</v>
      </c>
      <c r="B16" s="25">
        <v>10</v>
      </c>
      <c r="D16" t="s">
        <v>4433</v>
      </c>
      <c r="E16">
        <v>40</v>
      </c>
      <c r="F16" s="22" t="s">
        <v>5249</v>
      </c>
      <c r="G16" s="22" t="s">
        <v>5245</v>
      </c>
      <c r="H16" t="s">
        <v>5247</v>
      </c>
    </row>
    <row r="17" spans="1:8">
      <c r="A17" s="24" t="s">
        <v>4383</v>
      </c>
      <c r="B17" s="25">
        <v>100</v>
      </c>
      <c r="D17" t="s">
        <v>4463</v>
      </c>
      <c r="E17">
        <v>40</v>
      </c>
      <c r="F17" s="22" t="s">
        <v>5249</v>
      </c>
      <c r="G17" s="22" t="s">
        <v>5245</v>
      </c>
      <c r="H17" t="s">
        <v>5247</v>
      </c>
    </row>
    <row r="18" spans="1:8">
      <c r="A18" s="24" t="s">
        <v>4384</v>
      </c>
      <c r="B18" s="25">
        <v>0</v>
      </c>
      <c r="D18" t="s">
        <v>4485</v>
      </c>
      <c r="E18">
        <v>40</v>
      </c>
      <c r="F18" s="22" t="s">
        <v>5249</v>
      </c>
      <c r="G18" s="22" t="s">
        <v>5245</v>
      </c>
      <c r="H18" t="s">
        <v>5247</v>
      </c>
    </row>
    <row r="19" spans="1:8">
      <c r="A19" s="24" t="s">
        <v>4385</v>
      </c>
      <c r="B19" s="25">
        <v>0</v>
      </c>
      <c r="D19" t="s">
        <v>4492</v>
      </c>
      <c r="E19">
        <v>40</v>
      </c>
      <c r="F19" s="22" t="s">
        <v>5249</v>
      </c>
      <c r="G19" s="22" t="s">
        <v>5245</v>
      </c>
      <c r="H19" t="s">
        <v>5247</v>
      </c>
    </row>
    <row r="20" spans="1:8">
      <c r="A20" s="24" t="s">
        <v>4387</v>
      </c>
      <c r="B20" s="25">
        <v>10</v>
      </c>
      <c r="D20" t="s">
        <v>4529</v>
      </c>
      <c r="E20">
        <v>40</v>
      </c>
      <c r="F20" s="22" t="s">
        <v>5249</v>
      </c>
      <c r="G20" s="22" t="s">
        <v>5245</v>
      </c>
      <c r="H20" t="s">
        <v>5247</v>
      </c>
    </row>
    <row r="21" spans="1:8">
      <c r="A21" s="24" t="s">
        <v>4388</v>
      </c>
      <c r="B21" s="25">
        <v>30</v>
      </c>
      <c r="D21" t="s">
        <v>4551</v>
      </c>
      <c r="E21">
        <v>40</v>
      </c>
      <c r="F21" s="22" t="s">
        <v>5249</v>
      </c>
      <c r="G21" s="22" t="s">
        <v>5245</v>
      </c>
      <c r="H21" t="s">
        <v>5247</v>
      </c>
    </row>
    <row r="22" spans="1:8">
      <c r="A22" s="24" t="s">
        <v>4389</v>
      </c>
      <c r="B22" s="25">
        <v>0</v>
      </c>
      <c r="D22" t="s">
        <v>4585</v>
      </c>
      <c r="E22">
        <v>40</v>
      </c>
      <c r="F22" s="22" t="s">
        <v>5249</v>
      </c>
      <c r="G22" s="22" t="s">
        <v>5245</v>
      </c>
      <c r="H22" t="s">
        <v>5247</v>
      </c>
    </row>
    <row r="23" spans="1:8">
      <c r="A23" s="24" t="s">
        <v>4390</v>
      </c>
      <c r="B23" s="25">
        <v>20</v>
      </c>
      <c r="D23" t="s">
        <v>4645</v>
      </c>
      <c r="E23">
        <v>40</v>
      </c>
      <c r="F23" s="22" t="s">
        <v>5249</v>
      </c>
      <c r="G23" s="22" t="s">
        <v>5245</v>
      </c>
      <c r="H23" t="s">
        <v>5247</v>
      </c>
    </row>
    <row r="24" spans="1:8">
      <c r="A24" s="24" t="s">
        <v>4391</v>
      </c>
      <c r="B24" s="25">
        <v>0</v>
      </c>
      <c r="D24" t="s">
        <v>4648</v>
      </c>
      <c r="E24">
        <v>40</v>
      </c>
      <c r="F24" s="22" t="s">
        <v>5249</v>
      </c>
      <c r="G24" s="22" t="s">
        <v>5245</v>
      </c>
      <c r="H24" t="s">
        <v>5247</v>
      </c>
    </row>
    <row r="25" spans="1:8">
      <c r="A25" s="24" t="s">
        <v>4392</v>
      </c>
      <c r="B25" s="25">
        <v>20</v>
      </c>
      <c r="D25" t="s">
        <v>4651</v>
      </c>
      <c r="E25">
        <v>40</v>
      </c>
      <c r="F25" s="22" t="s">
        <v>5249</v>
      </c>
      <c r="G25" s="22" t="s">
        <v>5245</v>
      </c>
      <c r="H25" t="s">
        <v>5247</v>
      </c>
    </row>
    <row r="26" spans="1:8">
      <c r="A26" s="24" t="s">
        <v>4393</v>
      </c>
      <c r="B26" s="25">
        <v>0</v>
      </c>
      <c r="D26" t="s">
        <v>4699</v>
      </c>
      <c r="E26">
        <v>40</v>
      </c>
      <c r="F26" s="22" t="s">
        <v>5249</v>
      </c>
      <c r="G26" s="22" t="s">
        <v>5245</v>
      </c>
      <c r="H26" t="s">
        <v>5247</v>
      </c>
    </row>
    <row r="27" spans="1:8">
      <c r="A27" s="24" t="s">
        <v>4394</v>
      </c>
      <c r="B27" s="25">
        <v>0</v>
      </c>
      <c r="D27" t="s">
        <v>4835</v>
      </c>
      <c r="E27">
        <v>40</v>
      </c>
      <c r="F27" s="22" t="s">
        <v>5249</v>
      </c>
      <c r="G27" s="22" t="s">
        <v>5245</v>
      </c>
      <c r="H27" t="s">
        <v>5247</v>
      </c>
    </row>
    <row r="28" spans="1:8">
      <c r="A28" s="24" t="s">
        <v>4395</v>
      </c>
      <c r="B28" s="25">
        <v>10</v>
      </c>
      <c r="D28" t="s">
        <v>4434</v>
      </c>
      <c r="E28">
        <v>30</v>
      </c>
      <c r="F28" s="22" t="s">
        <v>5249</v>
      </c>
      <c r="G28" s="22" t="s">
        <v>5245</v>
      </c>
      <c r="H28" t="s">
        <v>5247</v>
      </c>
    </row>
    <row r="29" spans="1:8">
      <c r="A29" s="24" t="s">
        <v>4397</v>
      </c>
      <c r="B29" s="25">
        <v>40</v>
      </c>
      <c r="D29" t="s">
        <v>4469</v>
      </c>
      <c r="E29">
        <v>30</v>
      </c>
      <c r="F29" s="22" t="s">
        <v>5249</v>
      </c>
      <c r="G29" s="22" t="s">
        <v>5245</v>
      </c>
      <c r="H29" t="s">
        <v>5247</v>
      </c>
    </row>
    <row r="30" spans="1:8">
      <c r="A30" s="24" t="s">
        <v>4398</v>
      </c>
      <c r="B30" s="25">
        <v>20</v>
      </c>
      <c r="D30" t="s">
        <v>4478</v>
      </c>
      <c r="E30">
        <v>30</v>
      </c>
      <c r="F30" s="22" t="s">
        <v>5249</v>
      </c>
      <c r="G30" s="22" t="s">
        <v>5245</v>
      </c>
      <c r="H30" t="s">
        <v>5247</v>
      </c>
    </row>
    <row r="31" spans="1:8">
      <c r="A31" s="24" t="s">
        <v>4399</v>
      </c>
      <c r="B31" s="25">
        <v>20</v>
      </c>
      <c r="D31" t="s">
        <v>4517</v>
      </c>
      <c r="E31">
        <v>30</v>
      </c>
      <c r="F31" s="22" t="s">
        <v>5249</v>
      </c>
      <c r="G31" s="22" t="s">
        <v>5245</v>
      </c>
      <c r="H31" t="s">
        <v>5247</v>
      </c>
    </row>
    <row r="32" spans="1:8">
      <c r="A32" s="24" t="s">
        <v>4400</v>
      </c>
      <c r="B32" s="25">
        <v>10</v>
      </c>
      <c r="D32" t="s">
        <v>4563</v>
      </c>
      <c r="E32">
        <v>30</v>
      </c>
      <c r="F32" s="22" t="s">
        <v>5249</v>
      </c>
      <c r="G32" s="22" t="s">
        <v>5245</v>
      </c>
      <c r="H32" t="s">
        <v>5247</v>
      </c>
    </row>
    <row r="33" spans="1:8">
      <c r="A33" s="24" t="s">
        <v>4401</v>
      </c>
      <c r="B33" s="25">
        <v>-20</v>
      </c>
      <c r="D33" t="s">
        <v>4581</v>
      </c>
      <c r="E33">
        <v>30</v>
      </c>
      <c r="F33" s="22" t="s">
        <v>5249</v>
      </c>
      <c r="G33" s="22" t="s">
        <v>5245</v>
      </c>
      <c r="H33" t="s">
        <v>5247</v>
      </c>
    </row>
    <row r="34" spans="1:8">
      <c r="A34" s="24" t="s">
        <v>4402</v>
      </c>
      <c r="B34" s="25">
        <v>30</v>
      </c>
      <c r="D34" t="s">
        <v>4592</v>
      </c>
      <c r="E34">
        <v>30</v>
      </c>
      <c r="F34" s="22" t="s">
        <v>5249</v>
      </c>
      <c r="G34" s="22" t="s">
        <v>5245</v>
      </c>
      <c r="H34" t="s">
        <v>5247</v>
      </c>
    </row>
    <row r="35" spans="1:8">
      <c r="A35" s="24" t="s">
        <v>4403</v>
      </c>
      <c r="B35" s="25">
        <v>0</v>
      </c>
      <c r="D35" t="s">
        <v>4610</v>
      </c>
      <c r="E35">
        <v>30</v>
      </c>
      <c r="F35" s="22" t="s">
        <v>5249</v>
      </c>
      <c r="G35" s="22" t="s">
        <v>5245</v>
      </c>
      <c r="H35" t="s">
        <v>5247</v>
      </c>
    </row>
    <row r="36" spans="1:8">
      <c r="A36" s="24" t="s">
        <v>4404</v>
      </c>
      <c r="B36" s="25">
        <v>20</v>
      </c>
      <c r="D36" t="s">
        <v>4611</v>
      </c>
      <c r="E36">
        <v>30</v>
      </c>
      <c r="F36" s="22" t="s">
        <v>5249</v>
      </c>
      <c r="G36" s="22" t="s">
        <v>5245</v>
      </c>
      <c r="H36" t="s">
        <v>5247</v>
      </c>
    </row>
    <row r="37" spans="1:8">
      <c r="A37" s="24" t="s">
        <v>4405</v>
      </c>
      <c r="B37" s="25">
        <v>20</v>
      </c>
      <c r="D37" t="s">
        <v>4616</v>
      </c>
      <c r="E37">
        <v>30</v>
      </c>
      <c r="F37" s="22" t="s">
        <v>5249</v>
      </c>
      <c r="G37" s="22" t="s">
        <v>5245</v>
      </c>
      <c r="H37" t="s">
        <v>5247</v>
      </c>
    </row>
    <row r="38" spans="1:8">
      <c r="A38" s="24" t="s">
        <v>4406</v>
      </c>
      <c r="B38" s="25">
        <v>10</v>
      </c>
      <c r="D38" t="s">
        <v>4618</v>
      </c>
      <c r="E38">
        <v>30</v>
      </c>
      <c r="F38" s="22" t="s">
        <v>5249</v>
      </c>
      <c r="G38" s="22" t="s">
        <v>5245</v>
      </c>
      <c r="H38" t="s">
        <v>5247</v>
      </c>
    </row>
    <row r="39" spans="1:8">
      <c r="A39" s="24" t="s">
        <v>4407</v>
      </c>
      <c r="B39" s="25">
        <v>10</v>
      </c>
      <c r="D39" t="s">
        <v>4624</v>
      </c>
      <c r="E39">
        <v>30</v>
      </c>
      <c r="F39" s="22" t="s">
        <v>5249</v>
      </c>
      <c r="G39" s="22" t="s">
        <v>5245</v>
      </c>
      <c r="H39" t="s">
        <v>5247</v>
      </c>
    </row>
    <row r="40" spans="1:8">
      <c r="A40" s="24" t="s">
        <v>4408</v>
      </c>
      <c r="B40" s="25">
        <v>0</v>
      </c>
      <c r="D40" t="s">
        <v>4641</v>
      </c>
      <c r="E40">
        <v>30</v>
      </c>
      <c r="F40" s="22" t="s">
        <v>5249</v>
      </c>
      <c r="G40" s="22" t="s">
        <v>5245</v>
      </c>
      <c r="H40" t="s">
        <v>5247</v>
      </c>
    </row>
    <row r="41" spans="1:8">
      <c r="A41" s="24" t="s">
        <v>4409</v>
      </c>
      <c r="B41" s="25">
        <v>10</v>
      </c>
      <c r="D41" t="s">
        <v>4652</v>
      </c>
      <c r="E41">
        <v>30</v>
      </c>
      <c r="F41" s="22" t="s">
        <v>5249</v>
      </c>
      <c r="G41" s="22" t="s">
        <v>5245</v>
      </c>
      <c r="H41" t="s">
        <v>5247</v>
      </c>
    </row>
    <row r="42" spans="1:8">
      <c r="A42" s="24" t="s">
        <v>4410</v>
      </c>
      <c r="B42" s="25">
        <v>60</v>
      </c>
      <c r="D42" t="s">
        <v>4697</v>
      </c>
      <c r="E42">
        <v>30</v>
      </c>
      <c r="F42" s="22" t="s">
        <v>5249</v>
      </c>
      <c r="G42" s="22" t="s">
        <v>5245</v>
      </c>
      <c r="H42" t="s">
        <v>5247</v>
      </c>
    </row>
    <row r="43" spans="1:8">
      <c r="A43" s="24" t="s">
        <v>4411</v>
      </c>
      <c r="B43" s="25">
        <v>0</v>
      </c>
      <c r="D43" t="s">
        <v>4732</v>
      </c>
      <c r="E43">
        <v>30</v>
      </c>
      <c r="F43" s="22" t="s">
        <v>5249</v>
      </c>
      <c r="G43" s="22" t="s">
        <v>5245</v>
      </c>
      <c r="H43" t="s">
        <v>5247</v>
      </c>
    </row>
    <row r="44" spans="1:8">
      <c r="A44" s="24" t="s">
        <v>4412</v>
      </c>
      <c r="B44" s="25">
        <v>20</v>
      </c>
      <c r="D44" t="s">
        <v>4737</v>
      </c>
      <c r="E44">
        <v>30</v>
      </c>
      <c r="F44" s="22" t="s">
        <v>5249</v>
      </c>
      <c r="G44" s="22" t="s">
        <v>5245</v>
      </c>
      <c r="H44" t="s">
        <v>5247</v>
      </c>
    </row>
    <row r="45" spans="1:8">
      <c r="A45" s="24" t="s">
        <v>4413</v>
      </c>
      <c r="B45" s="25">
        <v>20</v>
      </c>
      <c r="D45" t="s">
        <v>4813</v>
      </c>
      <c r="E45">
        <v>30</v>
      </c>
      <c r="F45" s="22" t="s">
        <v>5249</v>
      </c>
      <c r="G45" s="22" t="s">
        <v>5245</v>
      </c>
      <c r="H45" t="s">
        <v>5247</v>
      </c>
    </row>
    <row r="46" spans="1:8">
      <c r="A46" s="24" t="s">
        <v>4414</v>
      </c>
      <c r="B46" s="25">
        <v>0</v>
      </c>
      <c r="D46" t="s">
        <v>4821</v>
      </c>
      <c r="E46">
        <v>30</v>
      </c>
      <c r="F46" s="22" t="s">
        <v>5249</v>
      </c>
      <c r="G46" s="22" t="s">
        <v>5245</v>
      </c>
      <c r="H46" t="s">
        <v>5247</v>
      </c>
    </row>
    <row r="47" spans="1:8">
      <c r="A47" s="24" t="s">
        <v>4415</v>
      </c>
      <c r="B47" s="25">
        <v>10</v>
      </c>
      <c r="D47" t="s">
        <v>4823</v>
      </c>
      <c r="E47">
        <v>30</v>
      </c>
      <c r="F47" s="22" t="s">
        <v>5249</v>
      </c>
      <c r="G47" s="22" t="s">
        <v>5245</v>
      </c>
      <c r="H47" t="s">
        <v>5247</v>
      </c>
    </row>
    <row r="48" spans="1:8">
      <c r="A48" s="24" t="s">
        <v>4416</v>
      </c>
      <c r="B48" s="25">
        <v>10</v>
      </c>
      <c r="D48" t="s">
        <v>4825</v>
      </c>
      <c r="E48">
        <v>30</v>
      </c>
      <c r="F48" s="22" t="s">
        <v>5249</v>
      </c>
      <c r="G48" s="22" t="s">
        <v>5245</v>
      </c>
      <c r="H48" t="s">
        <v>5247</v>
      </c>
    </row>
    <row r="49" spans="1:8">
      <c r="A49" s="24" t="s">
        <v>4417</v>
      </c>
      <c r="B49" s="25">
        <v>0</v>
      </c>
      <c r="D49" t="s">
        <v>4838</v>
      </c>
      <c r="E49">
        <v>30</v>
      </c>
      <c r="F49" s="22" t="s">
        <v>5249</v>
      </c>
      <c r="G49" s="22" t="s">
        <v>5245</v>
      </c>
      <c r="H49" t="s">
        <v>5247</v>
      </c>
    </row>
    <row r="50" spans="1:8">
      <c r="A50" s="24" t="s">
        <v>4418</v>
      </c>
      <c r="B50" s="25">
        <v>30</v>
      </c>
      <c r="D50" t="s">
        <v>4841</v>
      </c>
      <c r="E50">
        <v>30</v>
      </c>
      <c r="F50" s="22" t="s">
        <v>5249</v>
      </c>
      <c r="G50" s="22" t="s">
        <v>5245</v>
      </c>
      <c r="H50" t="s">
        <v>5247</v>
      </c>
    </row>
    <row r="51" spans="1:8">
      <c r="A51" s="24" t="s">
        <v>4419</v>
      </c>
      <c r="B51" s="25">
        <v>0</v>
      </c>
      <c r="D51" t="s">
        <v>4842</v>
      </c>
      <c r="E51">
        <v>30</v>
      </c>
      <c r="F51" s="22" t="s">
        <v>5249</v>
      </c>
      <c r="G51" s="22" t="s">
        <v>5245</v>
      </c>
      <c r="H51" t="s">
        <v>5247</v>
      </c>
    </row>
    <row r="52" spans="1:8">
      <c r="A52" s="24" t="s">
        <v>4420</v>
      </c>
      <c r="B52" s="25">
        <v>0</v>
      </c>
      <c r="D52" t="s">
        <v>4877</v>
      </c>
      <c r="E52">
        <v>30</v>
      </c>
      <c r="F52" s="22" t="s">
        <v>5249</v>
      </c>
      <c r="G52" s="22" t="s">
        <v>5245</v>
      </c>
      <c r="H52" t="s">
        <v>5247</v>
      </c>
    </row>
    <row r="53" spans="1:8">
      <c r="A53" s="24" t="s">
        <v>4421</v>
      </c>
      <c r="B53" s="25">
        <v>40</v>
      </c>
      <c r="D53" t="s">
        <v>4888</v>
      </c>
      <c r="E53">
        <v>30</v>
      </c>
      <c r="F53" s="22" t="s">
        <v>5249</v>
      </c>
      <c r="G53" s="22" t="s">
        <v>5245</v>
      </c>
      <c r="H53" t="s">
        <v>5247</v>
      </c>
    </row>
    <row r="54" spans="1:8">
      <c r="A54" s="24" t="s">
        <v>4422</v>
      </c>
      <c r="B54" s="25">
        <v>10</v>
      </c>
      <c r="D54" t="s">
        <v>4905</v>
      </c>
      <c r="E54">
        <v>30</v>
      </c>
      <c r="F54" s="22" t="s">
        <v>5249</v>
      </c>
      <c r="G54" s="22" t="s">
        <v>5245</v>
      </c>
      <c r="H54" t="s">
        <v>5247</v>
      </c>
    </row>
    <row r="55" spans="1:8">
      <c r="A55" s="24" t="s">
        <v>4423</v>
      </c>
      <c r="B55" s="25">
        <v>0</v>
      </c>
      <c r="D55" t="s">
        <v>4372</v>
      </c>
      <c r="E55">
        <v>20</v>
      </c>
      <c r="F55" s="22" t="s">
        <v>5249</v>
      </c>
      <c r="G55" s="22" t="s">
        <v>5245</v>
      </c>
      <c r="H55" t="s">
        <v>5247</v>
      </c>
    </row>
    <row r="56" spans="1:8">
      <c r="A56" s="24" t="s">
        <v>4424</v>
      </c>
      <c r="B56" s="25">
        <v>20</v>
      </c>
      <c r="D56" t="s">
        <v>4373</v>
      </c>
      <c r="E56">
        <v>20</v>
      </c>
      <c r="F56" s="22" t="s">
        <v>5249</v>
      </c>
      <c r="G56" s="22" t="s">
        <v>5245</v>
      </c>
      <c r="H56" t="s">
        <v>5247</v>
      </c>
    </row>
    <row r="57" spans="1:8">
      <c r="A57" s="24" t="s">
        <v>4425</v>
      </c>
      <c r="B57" s="25">
        <v>10</v>
      </c>
      <c r="D57" t="s">
        <v>4377</v>
      </c>
      <c r="E57">
        <v>20</v>
      </c>
      <c r="F57" s="22" t="s">
        <v>5249</v>
      </c>
      <c r="G57" s="22" t="s">
        <v>5245</v>
      </c>
      <c r="H57" t="s">
        <v>5247</v>
      </c>
    </row>
    <row r="58" spans="1:8">
      <c r="A58" s="24" t="s">
        <v>4426</v>
      </c>
      <c r="B58" s="25">
        <v>10</v>
      </c>
      <c r="D58" t="s">
        <v>4388</v>
      </c>
      <c r="E58">
        <v>20</v>
      </c>
      <c r="F58" s="22" t="s">
        <v>5249</v>
      </c>
      <c r="G58" s="22" t="s">
        <v>5245</v>
      </c>
      <c r="H58" t="s">
        <v>5247</v>
      </c>
    </row>
    <row r="59" spans="1:8">
      <c r="A59" s="24" t="s">
        <v>4427</v>
      </c>
      <c r="B59" s="25">
        <v>10</v>
      </c>
      <c r="D59" t="s">
        <v>4398</v>
      </c>
      <c r="E59">
        <v>20</v>
      </c>
      <c r="F59" s="22" t="s">
        <v>5249</v>
      </c>
      <c r="G59" s="22" t="s">
        <v>5245</v>
      </c>
      <c r="H59" t="s">
        <v>5247</v>
      </c>
    </row>
    <row r="60" spans="1:8">
      <c r="A60" s="24" t="s">
        <v>4428</v>
      </c>
      <c r="B60" s="25">
        <v>10</v>
      </c>
      <c r="D60" t="s">
        <v>4399</v>
      </c>
      <c r="E60">
        <v>20</v>
      </c>
      <c r="F60" s="22" t="s">
        <v>5249</v>
      </c>
      <c r="G60" s="22" t="s">
        <v>5245</v>
      </c>
      <c r="H60" t="s">
        <v>5247</v>
      </c>
    </row>
    <row r="61" spans="1:8">
      <c r="A61" s="24" t="s">
        <v>4429</v>
      </c>
      <c r="B61" s="25">
        <v>0</v>
      </c>
      <c r="D61" t="s">
        <v>4402</v>
      </c>
      <c r="E61">
        <v>20</v>
      </c>
      <c r="F61" s="22" t="s">
        <v>5249</v>
      </c>
      <c r="G61" s="22" t="s">
        <v>5245</v>
      </c>
      <c r="H61" t="s">
        <v>5247</v>
      </c>
    </row>
    <row r="62" spans="1:8">
      <c r="A62" s="24" t="s">
        <v>4430</v>
      </c>
      <c r="B62" s="25">
        <v>10</v>
      </c>
      <c r="D62" t="s">
        <v>4404</v>
      </c>
      <c r="E62">
        <v>20</v>
      </c>
      <c r="F62" s="22" t="s">
        <v>5249</v>
      </c>
      <c r="G62" s="22" t="s">
        <v>5245</v>
      </c>
      <c r="H62" t="s">
        <v>5247</v>
      </c>
    </row>
    <row r="63" spans="1:8">
      <c r="A63" s="24" t="s">
        <v>4431</v>
      </c>
      <c r="B63" s="25">
        <v>0</v>
      </c>
      <c r="D63" t="s">
        <v>4405</v>
      </c>
      <c r="E63">
        <v>20</v>
      </c>
      <c r="F63" s="22" t="s">
        <v>5249</v>
      </c>
      <c r="G63" s="22" t="s">
        <v>5245</v>
      </c>
      <c r="H63" t="s">
        <v>5247</v>
      </c>
    </row>
    <row r="64" spans="1:8">
      <c r="A64" s="24" t="s">
        <v>4432</v>
      </c>
      <c r="B64" s="25">
        <v>0</v>
      </c>
      <c r="D64" t="s">
        <v>4412</v>
      </c>
      <c r="E64">
        <v>20</v>
      </c>
      <c r="F64" s="22" t="s">
        <v>5249</v>
      </c>
      <c r="G64" s="22" t="s">
        <v>5245</v>
      </c>
      <c r="H64" t="s">
        <v>5247</v>
      </c>
    </row>
    <row r="65" spans="1:8">
      <c r="A65" s="24" t="s">
        <v>4433</v>
      </c>
      <c r="B65" s="25">
        <v>60</v>
      </c>
      <c r="D65" t="s">
        <v>4413</v>
      </c>
      <c r="E65">
        <v>20</v>
      </c>
      <c r="F65" s="22" t="s">
        <v>5249</v>
      </c>
      <c r="G65" s="22" t="s">
        <v>5245</v>
      </c>
      <c r="H65" t="s">
        <v>5247</v>
      </c>
    </row>
    <row r="66" spans="1:8">
      <c r="A66" s="24" t="s">
        <v>4434</v>
      </c>
      <c r="B66" s="25">
        <v>30</v>
      </c>
      <c r="D66" t="s">
        <v>4424</v>
      </c>
      <c r="E66">
        <v>20</v>
      </c>
      <c r="F66" s="22" t="s">
        <v>5249</v>
      </c>
      <c r="G66" s="22" t="s">
        <v>5245</v>
      </c>
      <c r="H66" t="s">
        <v>5247</v>
      </c>
    </row>
    <row r="67" spans="1:8">
      <c r="A67" s="24" t="s">
        <v>4435</v>
      </c>
      <c r="B67" s="25">
        <v>10</v>
      </c>
      <c r="D67" t="s">
        <v>4436</v>
      </c>
      <c r="E67">
        <v>20</v>
      </c>
      <c r="F67" s="22" t="s">
        <v>5249</v>
      </c>
      <c r="G67" s="22" t="s">
        <v>5245</v>
      </c>
      <c r="H67" t="s">
        <v>5247</v>
      </c>
    </row>
    <row r="68" spans="1:8">
      <c r="A68" s="24" t="s">
        <v>4436</v>
      </c>
      <c r="B68" s="25">
        <v>0</v>
      </c>
      <c r="D68" t="s">
        <v>4438</v>
      </c>
      <c r="E68">
        <v>20</v>
      </c>
      <c r="F68" s="22" t="s">
        <v>5249</v>
      </c>
      <c r="G68" s="22" t="s">
        <v>5245</v>
      </c>
      <c r="H68" t="s">
        <v>5247</v>
      </c>
    </row>
    <row r="69" spans="1:8">
      <c r="A69" s="24" t="s">
        <v>4437</v>
      </c>
      <c r="B69" s="25">
        <v>10</v>
      </c>
      <c r="D69" t="s">
        <v>4441</v>
      </c>
      <c r="E69">
        <v>20</v>
      </c>
      <c r="F69" s="22" t="s">
        <v>5249</v>
      </c>
      <c r="G69" s="22" t="s">
        <v>5245</v>
      </c>
      <c r="H69" t="s">
        <v>5247</v>
      </c>
    </row>
    <row r="70" spans="1:8">
      <c r="A70" s="24" t="s">
        <v>4438</v>
      </c>
      <c r="B70" s="25">
        <v>20</v>
      </c>
      <c r="D70" t="s">
        <v>4446</v>
      </c>
      <c r="E70">
        <v>20</v>
      </c>
      <c r="F70" s="22" t="s">
        <v>5249</v>
      </c>
      <c r="G70" s="22" t="s">
        <v>5245</v>
      </c>
      <c r="H70" t="s">
        <v>5247</v>
      </c>
    </row>
    <row r="71" spans="1:8">
      <c r="A71" s="24" t="s">
        <v>4439</v>
      </c>
      <c r="B71" s="25">
        <v>10</v>
      </c>
      <c r="D71" t="s">
        <v>4454</v>
      </c>
      <c r="E71">
        <v>20</v>
      </c>
      <c r="F71" s="22" t="s">
        <v>5249</v>
      </c>
      <c r="G71" s="22" t="s">
        <v>5245</v>
      </c>
      <c r="H71" t="s">
        <v>5247</v>
      </c>
    </row>
    <row r="72" spans="1:8">
      <c r="A72" s="24" t="s">
        <v>4440</v>
      </c>
      <c r="B72" s="25">
        <v>10</v>
      </c>
      <c r="D72" t="s">
        <v>4461</v>
      </c>
      <c r="E72">
        <v>20</v>
      </c>
      <c r="F72" s="22" t="s">
        <v>5249</v>
      </c>
      <c r="G72" s="22" t="s">
        <v>5245</v>
      </c>
      <c r="H72" t="s">
        <v>5247</v>
      </c>
    </row>
    <row r="73" spans="1:8">
      <c r="A73" s="24" t="s">
        <v>4441</v>
      </c>
      <c r="B73" s="25">
        <v>20</v>
      </c>
      <c r="D73" t="s">
        <v>4465</v>
      </c>
      <c r="E73">
        <v>20</v>
      </c>
      <c r="F73" s="22" t="s">
        <v>5249</v>
      </c>
      <c r="G73" s="22" t="s">
        <v>5245</v>
      </c>
      <c r="H73" t="s">
        <v>5247</v>
      </c>
    </row>
    <row r="74" spans="1:8">
      <c r="A74" s="24" t="s">
        <v>4442</v>
      </c>
      <c r="B74" s="25">
        <v>0</v>
      </c>
      <c r="D74" t="s">
        <v>4470</v>
      </c>
      <c r="E74">
        <v>20</v>
      </c>
      <c r="F74" s="22" t="s">
        <v>5249</v>
      </c>
      <c r="G74" s="22" t="s">
        <v>5245</v>
      </c>
      <c r="H74" t="s">
        <v>5247</v>
      </c>
    </row>
    <row r="75" spans="1:8">
      <c r="A75" s="24" t="s">
        <v>4444</v>
      </c>
      <c r="B75" s="25">
        <v>10</v>
      </c>
      <c r="D75" t="s">
        <v>4471</v>
      </c>
      <c r="E75">
        <v>20</v>
      </c>
      <c r="F75" s="22" t="s">
        <v>5249</v>
      </c>
      <c r="G75" s="22" t="s">
        <v>5245</v>
      </c>
      <c r="H75" t="s">
        <v>5247</v>
      </c>
    </row>
    <row r="76" spans="1:8">
      <c r="A76" s="24" t="s">
        <v>4445</v>
      </c>
      <c r="B76" s="25">
        <v>10</v>
      </c>
      <c r="D76" t="s">
        <v>4483</v>
      </c>
      <c r="E76">
        <v>20</v>
      </c>
      <c r="F76" s="22" t="s">
        <v>5249</v>
      </c>
      <c r="G76" s="22" t="s">
        <v>5245</v>
      </c>
      <c r="H76" t="s">
        <v>5247</v>
      </c>
    </row>
    <row r="77" spans="1:8">
      <c r="A77" s="24" t="s">
        <v>4446</v>
      </c>
      <c r="B77" s="25">
        <v>20</v>
      </c>
      <c r="D77" t="s">
        <v>4488</v>
      </c>
      <c r="E77">
        <v>20</v>
      </c>
      <c r="F77" s="22" t="s">
        <v>5249</v>
      </c>
      <c r="G77" s="22" t="s">
        <v>5245</v>
      </c>
      <c r="H77" t="s">
        <v>5247</v>
      </c>
    </row>
    <row r="78" spans="1:8">
      <c r="A78" s="24" t="s">
        <v>4447</v>
      </c>
      <c r="B78" s="25">
        <v>10</v>
      </c>
      <c r="D78" t="s">
        <v>4514</v>
      </c>
      <c r="E78">
        <v>20</v>
      </c>
      <c r="F78" s="22" t="s">
        <v>5249</v>
      </c>
      <c r="G78" s="22" t="s">
        <v>5245</v>
      </c>
      <c r="H78" t="s">
        <v>5247</v>
      </c>
    </row>
    <row r="79" spans="1:8">
      <c r="A79" s="24" t="s">
        <v>4448</v>
      </c>
      <c r="B79" s="25">
        <v>10</v>
      </c>
      <c r="D79" t="s">
        <v>4515</v>
      </c>
      <c r="E79">
        <v>20</v>
      </c>
      <c r="F79" s="22" t="s">
        <v>5249</v>
      </c>
      <c r="G79" s="22" t="s">
        <v>5245</v>
      </c>
      <c r="H79" t="s">
        <v>5247</v>
      </c>
    </row>
    <row r="80" spans="1:8">
      <c r="A80" s="24" t="s">
        <v>4449</v>
      </c>
      <c r="B80" s="25">
        <v>0</v>
      </c>
      <c r="D80" t="s">
        <v>4519</v>
      </c>
      <c r="E80">
        <v>20</v>
      </c>
      <c r="F80" s="22" t="s">
        <v>5249</v>
      </c>
      <c r="G80" s="22" t="s">
        <v>5245</v>
      </c>
      <c r="H80" t="s">
        <v>5247</v>
      </c>
    </row>
    <row r="81" spans="1:8">
      <c r="A81" s="24" t="s">
        <v>4450</v>
      </c>
      <c r="B81" s="25">
        <v>10</v>
      </c>
      <c r="D81" t="s">
        <v>4520</v>
      </c>
      <c r="E81">
        <v>20</v>
      </c>
      <c r="F81" s="22" t="s">
        <v>5249</v>
      </c>
      <c r="G81" s="22" t="s">
        <v>5245</v>
      </c>
      <c r="H81" t="s">
        <v>5247</v>
      </c>
    </row>
    <row r="82" spans="1:8">
      <c r="A82" s="24" t="s">
        <v>4451</v>
      </c>
      <c r="B82" s="25">
        <v>10</v>
      </c>
      <c r="D82" t="s">
        <v>4521</v>
      </c>
      <c r="E82">
        <v>20</v>
      </c>
      <c r="F82" s="22" t="s">
        <v>5249</v>
      </c>
      <c r="G82" s="22" t="s">
        <v>5245</v>
      </c>
      <c r="H82" t="s">
        <v>5247</v>
      </c>
    </row>
    <row r="83" spans="1:8">
      <c r="A83" s="24" t="s">
        <v>4452</v>
      </c>
      <c r="B83" s="25">
        <v>10</v>
      </c>
      <c r="D83" t="s">
        <v>4555</v>
      </c>
      <c r="E83">
        <v>20</v>
      </c>
      <c r="F83" s="22" t="s">
        <v>5249</v>
      </c>
      <c r="G83" s="22" t="s">
        <v>5245</v>
      </c>
      <c r="H83" t="s">
        <v>5247</v>
      </c>
    </row>
    <row r="84" spans="1:8">
      <c r="A84" s="24" t="s">
        <v>4453</v>
      </c>
      <c r="B84" s="25">
        <v>20</v>
      </c>
      <c r="D84" t="s">
        <v>4562</v>
      </c>
      <c r="E84">
        <v>20</v>
      </c>
      <c r="F84" s="22" t="s">
        <v>5249</v>
      </c>
      <c r="G84" s="22" t="s">
        <v>5245</v>
      </c>
      <c r="H84" t="s">
        <v>5247</v>
      </c>
    </row>
    <row r="85" spans="1:8">
      <c r="A85" s="24" t="s">
        <v>4454</v>
      </c>
      <c r="B85" s="25">
        <v>40</v>
      </c>
      <c r="D85" t="s">
        <v>4564</v>
      </c>
      <c r="E85">
        <v>20</v>
      </c>
      <c r="F85" s="22" t="s">
        <v>5249</v>
      </c>
      <c r="G85" s="22" t="s">
        <v>5245</v>
      </c>
      <c r="H85" t="s">
        <v>5247</v>
      </c>
    </row>
    <row r="86" spans="1:8">
      <c r="A86" s="24" t="s">
        <v>4455</v>
      </c>
      <c r="B86" s="25">
        <v>10</v>
      </c>
      <c r="D86" t="s">
        <v>4565</v>
      </c>
      <c r="E86">
        <v>20</v>
      </c>
      <c r="F86" s="22" t="s">
        <v>5249</v>
      </c>
      <c r="G86" s="22" t="s">
        <v>5245</v>
      </c>
      <c r="H86" t="s">
        <v>5247</v>
      </c>
    </row>
    <row r="87" spans="1:8">
      <c r="A87" s="24" t="s">
        <v>4457</v>
      </c>
      <c r="B87" s="25">
        <v>0</v>
      </c>
      <c r="D87" t="s">
        <v>4570</v>
      </c>
      <c r="E87">
        <v>20</v>
      </c>
      <c r="F87" s="22" t="s">
        <v>5249</v>
      </c>
      <c r="G87" s="22" t="s">
        <v>5245</v>
      </c>
      <c r="H87" t="s">
        <v>5247</v>
      </c>
    </row>
    <row r="88" spans="1:8">
      <c r="A88" s="24" t="s">
        <v>4458</v>
      </c>
      <c r="B88" s="25">
        <v>10</v>
      </c>
      <c r="D88" t="s">
        <v>4579</v>
      </c>
      <c r="E88">
        <v>20</v>
      </c>
      <c r="F88" s="22" t="s">
        <v>5249</v>
      </c>
      <c r="G88" s="22" t="s">
        <v>5245</v>
      </c>
      <c r="H88" t="s">
        <v>5247</v>
      </c>
    </row>
    <row r="89" spans="1:8">
      <c r="A89" s="24" t="s">
        <v>4459</v>
      </c>
      <c r="B89" s="25">
        <v>0</v>
      </c>
      <c r="D89" t="s">
        <v>4594</v>
      </c>
      <c r="E89">
        <v>20</v>
      </c>
      <c r="F89" s="22" t="s">
        <v>5249</v>
      </c>
      <c r="G89" s="22" t="s">
        <v>5245</v>
      </c>
      <c r="H89" t="s">
        <v>5247</v>
      </c>
    </row>
    <row r="90" spans="1:8">
      <c r="A90" s="24" t="s">
        <v>4460</v>
      </c>
      <c r="B90" s="25">
        <v>10</v>
      </c>
      <c r="D90" t="s">
        <v>4596</v>
      </c>
      <c r="E90">
        <v>20</v>
      </c>
      <c r="F90" s="22" t="s">
        <v>5249</v>
      </c>
      <c r="G90" s="22" t="s">
        <v>5245</v>
      </c>
      <c r="H90" t="s">
        <v>5247</v>
      </c>
    </row>
    <row r="91" spans="1:8">
      <c r="A91" s="24" t="s">
        <v>4461</v>
      </c>
      <c r="B91" s="25">
        <v>20</v>
      </c>
      <c r="D91" t="s">
        <v>4605</v>
      </c>
      <c r="E91">
        <v>20</v>
      </c>
      <c r="F91" s="22" t="s">
        <v>5249</v>
      </c>
      <c r="G91" s="22" t="s">
        <v>5245</v>
      </c>
      <c r="H91" t="s">
        <v>5247</v>
      </c>
    </row>
    <row r="92" spans="1:8">
      <c r="A92" s="24" t="s">
        <v>4462</v>
      </c>
      <c r="B92" s="25">
        <v>0</v>
      </c>
      <c r="D92" t="s">
        <v>4613</v>
      </c>
      <c r="E92">
        <v>20</v>
      </c>
      <c r="F92" s="22" t="s">
        <v>5249</v>
      </c>
      <c r="G92" s="22" t="s">
        <v>5245</v>
      </c>
      <c r="H92" t="s">
        <v>5247</v>
      </c>
    </row>
    <row r="93" spans="1:8">
      <c r="A93" s="24" t="s">
        <v>4463</v>
      </c>
      <c r="B93" s="25">
        <v>40</v>
      </c>
      <c r="D93" t="s">
        <v>4643</v>
      </c>
      <c r="E93">
        <v>20</v>
      </c>
      <c r="F93" s="22" t="s">
        <v>5249</v>
      </c>
      <c r="G93" s="22" t="s">
        <v>5245</v>
      </c>
      <c r="H93" t="s">
        <v>5247</v>
      </c>
    </row>
    <row r="94" spans="1:8">
      <c r="A94" s="24" t="s">
        <v>4464</v>
      </c>
      <c r="B94" s="25">
        <v>0</v>
      </c>
      <c r="D94" t="s">
        <v>4644</v>
      </c>
      <c r="E94">
        <v>20</v>
      </c>
      <c r="F94" s="22" t="s">
        <v>5249</v>
      </c>
      <c r="G94" s="22" t="s">
        <v>5245</v>
      </c>
      <c r="H94" t="s">
        <v>5247</v>
      </c>
    </row>
    <row r="95" spans="1:8">
      <c r="A95" s="24" t="s">
        <v>4465</v>
      </c>
      <c r="B95" s="25">
        <v>20</v>
      </c>
      <c r="D95" t="s">
        <v>4647</v>
      </c>
      <c r="E95">
        <v>20</v>
      </c>
      <c r="F95" s="22" t="s">
        <v>5249</v>
      </c>
      <c r="G95" s="22" t="s">
        <v>5245</v>
      </c>
      <c r="H95" t="s">
        <v>5247</v>
      </c>
    </row>
    <row r="96" spans="1:8">
      <c r="A96" s="24" t="s">
        <v>4466</v>
      </c>
      <c r="B96" s="25">
        <v>20</v>
      </c>
      <c r="D96" t="s">
        <v>4654</v>
      </c>
      <c r="E96">
        <v>20</v>
      </c>
      <c r="F96" s="22" t="s">
        <v>5249</v>
      </c>
      <c r="G96" s="22" t="s">
        <v>5245</v>
      </c>
      <c r="H96" t="s">
        <v>5247</v>
      </c>
    </row>
    <row r="97" spans="1:8">
      <c r="A97" s="24" t="s">
        <v>4467</v>
      </c>
      <c r="B97" s="25">
        <v>10</v>
      </c>
      <c r="D97" t="s">
        <v>4658</v>
      </c>
      <c r="E97">
        <v>20</v>
      </c>
      <c r="F97" s="22" t="s">
        <v>5249</v>
      </c>
      <c r="G97" s="22" t="s">
        <v>5245</v>
      </c>
      <c r="H97" t="s">
        <v>5247</v>
      </c>
    </row>
    <row r="98" spans="1:8">
      <c r="A98" s="24" t="s">
        <v>4468</v>
      </c>
      <c r="B98" s="25">
        <v>0</v>
      </c>
      <c r="D98" t="s">
        <v>4659</v>
      </c>
      <c r="E98">
        <v>20</v>
      </c>
      <c r="F98" s="22" t="s">
        <v>5249</v>
      </c>
      <c r="G98" s="22" t="s">
        <v>5245</v>
      </c>
      <c r="H98" t="s">
        <v>5247</v>
      </c>
    </row>
    <row r="99" spans="1:8">
      <c r="A99" s="24" t="s">
        <v>4469</v>
      </c>
      <c r="B99" s="25">
        <v>40</v>
      </c>
      <c r="D99" t="s">
        <v>4660</v>
      </c>
      <c r="E99">
        <v>20</v>
      </c>
      <c r="F99" s="22" t="s">
        <v>5249</v>
      </c>
      <c r="G99" s="22" t="s">
        <v>5245</v>
      </c>
      <c r="H99" t="s">
        <v>5247</v>
      </c>
    </row>
    <row r="100" spans="1:8">
      <c r="A100" s="24" t="s">
        <v>4470</v>
      </c>
      <c r="B100" s="25">
        <v>30</v>
      </c>
      <c r="D100" t="s">
        <v>4662</v>
      </c>
      <c r="E100">
        <v>20</v>
      </c>
      <c r="F100" s="22" t="s">
        <v>5249</v>
      </c>
      <c r="G100" s="22" t="s">
        <v>5245</v>
      </c>
      <c r="H100" t="s">
        <v>5247</v>
      </c>
    </row>
    <row r="101" spans="1:8">
      <c r="A101" s="24" t="s">
        <v>4471</v>
      </c>
      <c r="B101" s="25">
        <v>20</v>
      </c>
      <c r="D101" t="s">
        <v>4669</v>
      </c>
      <c r="E101">
        <v>20</v>
      </c>
      <c r="F101" s="22" t="s">
        <v>5249</v>
      </c>
      <c r="G101" s="22" t="s">
        <v>5245</v>
      </c>
      <c r="H101" t="s">
        <v>5247</v>
      </c>
    </row>
    <row r="102" spans="1:8">
      <c r="A102" s="24" t="s">
        <v>4472</v>
      </c>
      <c r="B102" s="25">
        <v>10</v>
      </c>
      <c r="D102" t="s">
        <v>4679</v>
      </c>
      <c r="E102">
        <v>20</v>
      </c>
      <c r="F102" s="22" t="s">
        <v>5249</v>
      </c>
      <c r="G102" s="22" t="s">
        <v>5245</v>
      </c>
      <c r="H102" t="s">
        <v>5247</v>
      </c>
    </row>
    <row r="103" spans="1:8">
      <c r="A103" s="24" t="s">
        <v>4473</v>
      </c>
      <c r="B103" s="25">
        <v>0</v>
      </c>
      <c r="D103" t="s">
        <v>4688</v>
      </c>
      <c r="E103">
        <v>20</v>
      </c>
      <c r="F103" s="22" t="s">
        <v>5249</v>
      </c>
      <c r="G103" s="22" t="s">
        <v>5245</v>
      </c>
      <c r="H103" t="s">
        <v>5247</v>
      </c>
    </row>
    <row r="104" spans="1:8">
      <c r="A104" s="24" t="s">
        <v>4474</v>
      </c>
      <c r="B104" s="25">
        <v>30</v>
      </c>
      <c r="D104" t="s">
        <v>4689</v>
      </c>
      <c r="E104">
        <v>20</v>
      </c>
      <c r="F104" s="22" t="s">
        <v>5249</v>
      </c>
      <c r="G104" s="22" t="s">
        <v>5245</v>
      </c>
      <c r="H104" t="s">
        <v>5247</v>
      </c>
    </row>
    <row r="105" spans="1:8">
      <c r="A105" s="24" t="s">
        <v>4475</v>
      </c>
      <c r="B105" s="25">
        <v>10</v>
      </c>
      <c r="D105" t="s">
        <v>4691</v>
      </c>
      <c r="E105">
        <v>20</v>
      </c>
      <c r="F105" s="22" t="s">
        <v>5249</v>
      </c>
      <c r="G105" s="22" t="s">
        <v>5245</v>
      </c>
      <c r="H105" t="s">
        <v>5247</v>
      </c>
    </row>
    <row r="106" spans="1:8">
      <c r="A106" s="24" t="s">
        <v>4476</v>
      </c>
      <c r="B106" s="25">
        <v>10</v>
      </c>
      <c r="D106" t="s">
        <v>4693</v>
      </c>
      <c r="E106">
        <v>20</v>
      </c>
      <c r="F106" s="22" t="s">
        <v>5249</v>
      </c>
      <c r="G106" s="22" t="s">
        <v>5245</v>
      </c>
      <c r="H106" t="s">
        <v>5247</v>
      </c>
    </row>
    <row r="107" spans="1:8">
      <c r="A107" s="24" t="s">
        <v>4477</v>
      </c>
      <c r="B107" s="25">
        <v>0</v>
      </c>
      <c r="D107" t="s">
        <v>4695</v>
      </c>
      <c r="E107">
        <v>20</v>
      </c>
      <c r="F107" s="22" t="s">
        <v>5249</v>
      </c>
      <c r="G107" s="22" t="s">
        <v>5245</v>
      </c>
      <c r="H107" t="s">
        <v>5247</v>
      </c>
    </row>
    <row r="108" spans="1:8">
      <c r="A108" s="24" t="s">
        <v>4478</v>
      </c>
      <c r="B108" s="25">
        <v>30</v>
      </c>
      <c r="D108" t="s">
        <v>4698</v>
      </c>
      <c r="E108">
        <v>20</v>
      </c>
      <c r="F108" s="22" t="s">
        <v>5249</v>
      </c>
      <c r="G108" s="22" t="s">
        <v>5245</v>
      </c>
      <c r="H108" t="s">
        <v>5247</v>
      </c>
    </row>
    <row r="109" spans="1:8">
      <c r="A109" s="24" t="s">
        <v>4479</v>
      </c>
      <c r="B109" s="25">
        <v>0</v>
      </c>
      <c r="D109" t="s">
        <v>4705</v>
      </c>
      <c r="E109">
        <v>20</v>
      </c>
      <c r="F109" s="22" t="s">
        <v>5249</v>
      </c>
      <c r="G109" s="22" t="s">
        <v>5245</v>
      </c>
      <c r="H109" t="s">
        <v>5247</v>
      </c>
    </row>
    <row r="110" spans="1:8">
      <c r="A110" s="24" t="s">
        <v>4480</v>
      </c>
      <c r="B110" s="25">
        <v>10</v>
      </c>
      <c r="D110" t="s">
        <v>4706</v>
      </c>
      <c r="E110">
        <v>20</v>
      </c>
      <c r="F110" s="22" t="s">
        <v>5249</v>
      </c>
      <c r="G110" s="22" t="s">
        <v>5245</v>
      </c>
      <c r="H110" t="s">
        <v>5247</v>
      </c>
    </row>
    <row r="111" spans="1:8">
      <c r="A111" s="24" t="s">
        <v>4481</v>
      </c>
      <c r="B111" s="25">
        <v>10</v>
      </c>
      <c r="D111" t="s">
        <v>4711</v>
      </c>
      <c r="E111">
        <v>20</v>
      </c>
      <c r="F111" s="22" t="s">
        <v>5249</v>
      </c>
      <c r="G111" s="22" t="s">
        <v>5245</v>
      </c>
      <c r="H111" t="s">
        <v>5247</v>
      </c>
    </row>
    <row r="112" spans="1:8">
      <c r="A112" s="24" t="s">
        <v>4482</v>
      </c>
      <c r="B112" s="25">
        <v>0</v>
      </c>
      <c r="D112" t="s">
        <v>4712</v>
      </c>
      <c r="E112">
        <v>20</v>
      </c>
      <c r="F112" s="22" t="s">
        <v>5249</v>
      </c>
      <c r="G112" s="22" t="s">
        <v>5245</v>
      </c>
      <c r="H112" t="s">
        <v>5247</v>
      </c>
    </row>
    <row r="113" spans="1:8">
      <c r="A113" s="24" t="s">
        <v>4483</v>
      </c>
      <c r="B113" s="25">
        <v>20</v>
      </c>
      <c r="D113" t="s">
        <v>4726</v>
      </c>
      <c r="E113">
        <v>20</v>
      </c>
      <c r="F113" s="22" t="s">
        <v>5249</v>
      </c>
      <c r="G113" s="22" t="s">
        <v>5245</v>
      </c>
      <c r="H113" t="s">
        <v>5247</v>
      </c>
    </row>
    <row r="114" spans="1:8">
      <c r="A114" s="24" t="s">
        <v>4484</v>
      </c>
      <c r="B114" s="25">
        <v>10</v>
      </c>
      <c r="D114" t="s">
        <v>4734</v>
      </c>
      <c r="E114">
        <v>20</v>
      </c>
      <c r="F114" s="22" t="s">
        <v>5249</v>
      </c>
      <c r="G114" s="22" t="s">
        <v>5245</v>
      </c>
      <c r="H114" t="s">
        <v>5247</v>
      </c>
    </row>
    <row r="115" spans="1:8">
      <c r="A115" s="24" t="s">
        <v>4485</v>
      </c>
      <c r="B115" s="25">
        <v>40</v>
      </c>
      <c r="D115" t="s">
        <v>4735</v>
      </c>
      <c r="E115">
        <v>20</v>
      </c>
      <c r="F115" s="22" t="s">
        <v>5249</v>
      </c>
      <c r="G115" s="22" t="s">
        <v>5245</v>
      </c>
      <c r="H115" t="s">
        <v>5247</v>
      </c>
    </row>
    <row r="116" spans="1:8">
      <c r="A116" s="24" t="s">
        <v>4486</v>
      </c>
      <c r="B116" s="25">
        <v>70</v>
      </c>
      <c r="D116" t="s">
        <v>4738</v>
      </c>
      <c r="E116">
        <v>20</v>
      </c>
      <c r="F116" s="22" t="s">
        <v>5249</v>
      </c>
      <c r="G116" s="22" t="s">
        <v>5245</v>
      </c>
      <c r="H116" t="s">
        <v>5247</v>
      </c>
    </row>
    <row r="117" spans="1:8">
      <c r="A117" s="24" t="s">
        <v>4487</v>
      </c>
      <c r="B117" s="25">
        <v>0</v>
      </c>
      <c r="D117" t="s">
        <v>4739</v>
      </c>
      <c r="E117">
        <v>20</v>
      </c>
      <c r="F117" s="22" t="s">
        <v>5249</v>
      </c>
      <c r="G117" s="22" t="s">
        <v>5245</v>
      </c>
      <c r="H117" t="s">
        <v>5247</v>
      </c>
    </row>
    <row r="118" spans="1:8">
      <c r="A118" s="24" t="s">
        <v>4488</v>
      </c>
      <c r="B118" s="25">
        <v>20</v>
      </c>
      <c r="D118" t="s">
        <v>4740</v>
      </c>
      <c r="E118">
        <v>20</v>
      </c>
      <c r="F118" s="22" t="s">
        <v>5249</v>
      </c>
      <c r="G118" s="22" t="s">
        <v>5245</v>
      </c>
      <c r="H118" t="s">
        <v>5247</v>
      </c>
    </row>
    <row r="119" spans="1:8">
      <c r="A119" s="24" t="s">
        <v>4489</v>
      </c>
      <c r="B119" s="25">
        <v>10</v>
      </c>
      <c r="D119" t="s">
        <v>4752</v>
      </c>
      <c r="E119">
        <v>20</v>
      </c>
      <c r="F119" s="22" t="s">
        <v>5249</v>
      </c>
      <c r="G119" s="22" t="s">
        <v>5245</v>
      </c>
      <c r="H119" t="s">
        <v>5247</v>
      </c>
    </row>
    <row r="120" spans="1:8">
      <c r="A120" s="24" t="s">
        <v>4490</v>
      </c>
      <c r="B120" s="25">
        <v>0</v>
      </c>
      <c r="D120" t="s">
        <v>4761</v>
      </c>
      <c r="E120">
        <v>20</v>
      </c>
      <c r="F120" s="22" t="s">
        <v>5249</v>
      </c>
      <c r="G120" s="22" t="s">
        <v>5245</v>
      </c>
      <c r="H120" t="s">
        <v>5247</v>
      </c>
    </row>
    <row r="121" spans="1:8">
      <c r="A121" s="24" t="s">
        <v>4491</v>
      </c>
      <c r="B121" s="25">
        <v>10</v>
      </c>
      <c r="D121" t="s">
        <v>4765</v>
      </c>
      <c r="E121">
        <v>20</v>
      </c>
      <c r="F121" s="22" t="s">
        <v>5249</v>
      </c>
      <c r="G121" s="22" t="s">
        <v>5245</v>
      </c>
      <c r="H121" t="s">
        <v>5247</v>
      </c>
    </row>
    <row r="122" spans="1:8">
      <c r="A122" s="24" t="s">
        <v>4492</v>
      </c>
      <c r="B122" s="25">
        <v>40</v>
      </c>
      <c r="D122" t="s">
        <v>4773</v>
      </c>
      <c r="E122">
        <v>20</v>
      </c>
      <c r="F122" s="22" t="s">
        <v>5249</v>
      </c>
      <c r="G122" s="22" t="s">
        <v>5245</v>
      </c>
      <c r="H122" t="s">
        <v>5247</v>
      </c>
    </row>
    <row r="123" spans="1:8">
      <c r="A123" s="24" t="s">
        <v>4493</v>
      </c>
      <c r="B123" s="25">
        <v>0</v>
      </c>
      <c r="D123" t="s">
        <v>4776</v>
      </c>
      <c r="E123">
        <v>20</v>
      </c>
      <c r="F123" s="22" t="s">
        <v>5249</v>
      </c>
      <c r="G123" s="22" t="s">
        <v>5245</v>
      </c>
      <c r="H123" t="s">
        <v>5247</v>
      </c>
    </row>
    <row r="124" spans="1:8">
      <c r="A124" s="24" t="s">
        <v>4494</v>
      </c>
      <c r="B124" s="25">
        <v>10</v>
      </c>
      <c r="D124" t="s">
        <v>4785</v>
      </c>
      <c r="E124">
        <v>20</v>
      </c>
      <c r="F124" s="22" t="s">
        <v>5249</v>
      </c>
      <c r="G124" s="22" t="s">
        <v>5245</v>
      </c>
      <c r="H124" t="s">
        <v>5247</v>
      </c>
    </row>
    <row r="125" spans="1:8">
      <c r="A125" s="24" t="s">
        <v>4495</v>
      </c>
      <c r="B125" s="25">
        <v>10</v>
      </c>
      <c r="D125" t="s">
        <v>4801</v>
      </c>
      <c r="E125">
        <v>20</v>
      </c>
      <c r="F125" s="22" t="s">
        <v>5249</v>
      </c>
      <c r="G125" s="22" t="s">
        <v>5245</v>
      </c>
      <c r="H125" t="s">
        <v>5247</v>
      </c>
    </row>
    <row r="126" spans="1:8">
      <c r="A126" s="24" t="s">
        <v>4496</v>
      </c>
      <c r="B126" s="25">
        <v>60</v>
      </c>
      <c r="D126" t="s">
        <v>4803</v>
      </c>
      <c r="E126">
        <v>20</v>
      </c>
      <c r="F126" s="22" t="s">
        <v>5249</v>
      </c>
      <c r="G126" s="22" t="s">
        <v>5245</v>
      </c>
      <c r="H126" t="s">
        <v>5247</v>
      </c>
    </row>
    <row r="127" spans="1:8">
      <c r="A127" s="24" t="s">
        <v>4497</v>
      </c>
      <c r="B127" s="25">
        <v>0</v>
      </c>
      <c r="D127" t="s">
        <v>4818</v>
      </c>
      <c r="E127">
        <v>20</v>
      </c>
      <c r="F127" s="22" t="s">
        <v>5249</v>
      </c>
      <c r="G127" s="22" t="s">
        <v>5245</v>
      </c>
      <c r="H127" t="s">
        <v>5247</v>
      </c>
    </row>
    <row r="128" spans="1:8">
      <c r="A128" s="24" t="s">
        <v>4498</v>
      </c>
      <c r="B128" s="25">
        <v>10</v>
      </c>
      <c r="D128" t="s">
        <v>4819</v>
      </c>
      <c r="E128">
        <v>20</v>
      </c>
      <c r="F128" s="22" t="s">
        <v>5249</v>
      </c>
      <c r="G128" s="22" t="s">
        <v>5245</v>
      </c>
      <c r="H128" t="s">
        <v>5247</v>
      </c>
    </row>
    <row r="129" spans="1:8">
      <c r="A129" s="24" t="s">
        <v>4499</v>
      </c>
      <c r="B129" s="25">
        <v>10</v>
      </c>
      <c r="D129" t="s">
        <v>4820</v>
      </c>
      <c r="E129">
        <v>20</v>
      </c>
      <c r="F129" s="22" t="s">
        <v>5249</v>
      </c>
      <c r="G129" s="22" t="s">
        <v>5245</v>
      </c>
      <c r="H129" t="s">
        <v>5247</v>
      </c>
    </row>
    <row r="130" spans="1:8">
      <c r="A130" s="24" t="s">
        <v>4500</v>
      </c>
      <c r="B130" s="25">
        <v>-10</v>
      </c>
      <c r="D130" t="s">
        <v>4822</v>
      </c>
      <c r="E130">
        <v>20</v>
      </c>
      <c r="F130" s="22" t="s">
        <v>5249</v>
      </c>
      <c r="G130" s="22" t="s">
        <v>5245</v>
      </c>
      <c r="H130" t="s">
        <v>5247</v>
      </c>
    </row>
    <row r="131" spans="1:8">
      <c r="A131" s="24" t="s">
        <v>4501</v>
      </c>
      <c r="B131" s="25">
        <v>10</v>
      </c>
      <c r="D131" t="s">
        <v>4826</v>
      </c>
      <c r="E131">
        <v>20</v>
      </c>
      <c r="F131" s="22" t="s">
        <v>5249</v>
      </c>
      <c r="G131" s="22" t="s">
        <v>5245</v>
      </c>
      <c r="H131" t="s">
        <v>5247</v>
      </c>
    </row>
    <row r="132" spans="1:8">
      <c r="A132" s="24" t="s">
        <v>4502</v>
      </c>
      <c r="B132" s="25">
        <v>20</v>
      </c>
      <c r="D132" t="s">
        <v>4828</v>
      </c>
      <c r="E132">
        <v>20</v>
      </c>
      <c r="F132" s="22" t="s">
        <v>5249</v>
      </c>
      <c r="G132" s="22" t="s">
        <v>5245</v>
      </c>
      <c r="H132" t="s">
        <v>5247</v>
      </c>
    </row>
    <row r="133" spans="1:8">
      <c r="A133" s="24" t="s">
        <v>4503</v>
      </c>
      <c r="B133" s="25">
        <v>10</v>
      </c>
      <c r="D133" t="s">
        <v>4834</v>
      </c>
      <c r="E133">
        <v>20</v>
      </c>
      <c r="F133" s="22" t="s">
        <v>5249</v>
      </c>
      <c r="G133" s="22" t="s">
        <v>5245</v>
      </c>
      <c r="H133" t="s">
        <v>5247</v>
      </c>
    </row>
    <row r="134" spans="1:8">
      <c r="A134" s="24" t="s">
        <v>4504</v>
      </c>
      <c r="B134" s="25">
        <v>10</v>
      </c>
      <c r="D134" t="s">
        <v>4839</v>
      </c>
      <c r="E134">
        <v>20</v>
      </c>
      <c r="F134" s="22" t="s">
        <v>5249</v>
      </c>
      <c r="G134" s="22" t="s">
        <v>5245</v>
      </c>
      <c r="H134" t="s">
        <v>5247</v>
      </c>
    </row>
    <row r="135" spans="1:8">
      <c r="A135" s="24" t="s">
        <v>4505</v>
      </c>
      <c r="B135" s="25">
        <v>0</v>
      </c>
      <c r="D135" t="s">
        <v>4844</v>
      </c>
      <c r="E135">
        <v>20</v>
      </c>
      <c r="F135" s="22" t="s">
        <v>5249</v>
      </c>
      <c r="G135" s="22" t="s">
        <v>5245</v>
      </c>
      <c r="H135" t="s">
        <v>5247</v>
      </c>
    </row>
    <row r="136" spans="1:8">
      <c r="A136" s="24" t="s">
        <v>4506</v>
      </c>
      <c r="B136" s="25">
        <v>10</v>
      </c>
      <c r="D136" t="s">
        <v>4845</v>
      </c>
      <c r="E136">
        <v>20</v>
      </c>
      <c r="F136" s="22" t="s">
        <v>5249</v>
      </c>
      <c r="G136" s="22" t="s">
        <v>5245</v>
      </c>
      <c r="H136" t="s">
        <v>5247</v>
      </c>
    </row>
    <row r="137" spans="1:8">
      <c r="A137" s="24" t="s">
        <v>4507</v>
      </c>
      <c r="B137" s="25">
        <v>0</v>
      </c>
      <c r="D137" t="s">
        <v>4847</v>
      </c>
      <c r="E137">
        <v>20</v>
      </c>
      <c r="F137" s="22" t="s">
        <v>5249</v>
      </c>
      <c r="G137" s="22" t="s">
        <v>5245</v>
      </c>
      <c r="H137" t="s">
        <v>5247</v>
      </c>
    </row>
    <row r="138" spans="1:8">
      <c r="A138" s="24" t="s">
        <v>4508</v>
      </c>
      <c r="B138" s="25">
        <v>10</v>
      </c>
      <c r="D138" t="s">
        <v>4858</v>
      </c>
      <c r="E138">
        <v>20</v>
      </c>
      <c r="F138" s="22" t="s">
        <v>5249</v>
      </c>
      <c r="G138" s="22" t="s">
        <v>5245</v>
      </c>
      <c r="H138" t="s">
        <v>5247</v>
      </c>
    </row>
    <row r="139" spans="1:8">
      <c r="A139" s="24" t="s">
        <v>4509</v>
      </c>
      <c r="B139" s="25">
        <v>0</v>
      </c>
      <c r="D139" t="s">
        <v>4859</v>
      </c>
      <c r="E139">
        <v>20</v>
      </c>
      <c r="F139" s="22" t="s">
        <v>5249</v>
      </c>
      <c r="G139" s="22" t="s">
        <v>5245</v>
      </c>
      <c r="H139" t="s">
        <v>5247</v>
      </c>
    </row>
    <row r="140" spans="1:8">
      <c r="A140" s="24" t="s">
        <v>4510</v>
      </c>
      <c r="B140" s="25">
        <v>0</v>
      </c>
      <c r="D140" t="s">
        <v>4867</v>
      </c>
      <c r="E140">
        <v>20</v>
      </c>
      <c r="F140" s="22" t="s">
        <v>5249</v>
      </c>
      <c r="G140" s="22" t="s">
        <v>5245</v>
      </c>
      <c r="H140" t="s">
        <v>5247</v>
      </c>
    </row>
    <row r="141" spans="1:8">
      <c r="A141" s="24" t="s">
        <v>4511</v>
      </c>
      <c r="B141" s="25">
        <v>80</v>
      </c>
      <c r="D141" t="s">
        <v>4870</v>
      </c>
      <c r="E141">
        <v>20</v>
      </c>
      <c r="F141" s="22" t="s">
        <v>5249</v>
      </c>
      <c r="G141" s="22" t="s">
        <v>5245</v>
      </c>
      <c r="H141" t="s">
        <v>5247</v>
      </c>
    </row>
    <row r="142" spans="1:8">
      <c r="A142" s="24" t="s">
        <v>4512</v>
      </c>
      <c r="B142" s="25">
        <v>0</v>
      </c>
      <c r="D142" t="s">
        <v>4875</v>
      </c>
      <c r="E142">
        <v>20</v>
      </c>
      <c r="F142" s="22" t="s">
        <v>5249</v>
      </c>
      <c r="G142" s="22" t="s">
        <v>5245</v>
      </c>
      <c r="H142" t="s">
        <v>5247</v>
      </c>
    </row>
    <row r="143" spans="1:8">
      <c r="A143" s="24" t="s">
        <v>4513</v>
      </c>
      <c r="B143" s="25">
        <v>10</v>
      </c>
      <c r="D143" t="s">
        <v>4876</v>
      </c>
      <c r="E143">
        <v>20</v>
      </c>
      <c r="F143" s="22" t="s">
        <v>5249</v>
      </c>
      <c r="G143" s="22" t="s">
        <v>5245</v>
      </c>
      <c r="H143" t="s">
        <v>5247</v>
      </c>
    </row>
    <row r="144" spans="1:8">
      <c r="A144" s="24" t="s">
        <v>4514</v>
      </c>
      <c r="B144" s="25">
        <v>30</v>
      </c>
      <c r="D144" t="s">
        <v>4878</v>
      </c>
      <c r="E144">
        <v>20</v>
      </c>
      <c r="F144" s="22" t="s">
        <v>5249</v>
      </c>
      <c r="G144" s="22" t="s">
        <v>5245</v>
      </c>
      <c r="H144" t="s">
        <v>5247</v>
      </c>
    </row>
    <row r="145" spans="1:8">
      <c r="A145" s="24" t="s">
        <v>4515</v>
      </c>
      <c r="B145" s="25">
        <v>20</v>
      </c>
      <c r="D145" t="s">
        <v>4893</v>
      </c>
      <c r="E145">
        <v>20</v>
      </c>
      <c r="F145" s="22" t="s">
        <v>5249</v>
      </c>
      <c r="G145" s="22" t="s">
        <v>5245</v>
      </c>
      <c r="H145" t="s">
        <v>5247</v>
      </c>
    </row>
    <row r="146" spans="1:8">
      <c r="A146" s="24" t="s">
        <v>4516</v>
      </c>
      <c r="B146" s="25">
        <v>10</v>
      </c>
      <c r="D146" t="s">
        <v>4896</v>
      </c>
      <c r="E146">
        <v>20</v>
      </c>
      <c r="F146" s="22" t="s">
        <v>5249</v>
      </c>
      <c r="G146" s="22" t="s">
        <v>5245</v>
      </c>
      <c r="H146" t="s">
        <v>5247</v>
      </c>
    </row>
    <row r="147" spans="1:8">
      <c r="A147" s="24" t="s">
        <v>4517</v>
      </c>
      <c r="B147" s="25">
        <v>30</v>
      </c>
      <c r="D147" t="s">
        <v>4898</v>
      </c>
      <c r="E147">
        <v>20</v>
      </c>
      <c r="F147" s="22" t="s">
        <v>5249</v>
      </c>
      <c r="G147" s="22" t="s">
        <v>5245</v>
      </c>
      <c r="H147" t="s">
        <v>5247</v>
      </c>
    </row>
    <row r="148" spans="1:8">
      <c r="A148" s="24" t="s">
        <v>4518</v>
      </c>
      <c r="B148" s="25">
        <v>10</v>
      </c>
      <c r="D148" t="s">
        <v>4913</v>
      </c>
      <c r="E148">
        <v>20</v>
      </c>
      <c r="F148" s="22" t="s">
        <v>5249</v>
      </c>
      <c r="G148" s="22" t="s">
        <v>5245</v>
      </c>
      <c r="H148" t="s">
        <v>5247</v>
      </c>
    </row>
    <row r="149" spans="1:8">
      <c r="A149" s="24" t="s">
        <v>4519</v>
      </c>
      <c r="B149" s="25">
        <v>20</v>
      </c>
      <c r="D149" t="s">
        <v>4915</v>
      </c>
      <c r="E149">
        <v>20</v>
      </c>
      <c r="F149" s="22" t="s">
        <v>5249</v>
      </c>
      <c r="G149" s="22" t="s">
        <v>5245</v>
      </c>
      <c r="H149" t="s">
        <v>5247</v>
      </c>
    </row>
    <row r="150" spans="1:8">
      <c r="A150" s="24" t="s">
        <v>4520</v>
      </c>
      <c r="B150" s="25">
        <v>20</v>
      </c>
      <c r="D150" t="s">
        <v>4370</v>
      </c>
      <c r="E150">
        <v>10</v>
      </c>
      <c r="F150" s="22" t="s">
        <v>5249</v>
      </c>
      <c r="G150" s="22" t="s">
        <v>5245</v>
      </c>
      <c r="H150" t="s">
        <v>5247</v>
      </c>
    </row>
    <row r="151" spans="1:8">
      <c r="A151" s="24" t="s">
        <v>4521</v>
      </c>
      <c r="B151" s="25">
        <v>20</v>
      </c>
      <c r="D151" t="s">
        <v>4371</v>
      </c>
      <c r="E151">
        <v>10</v>
      </c>
      <c r="F151" s="22" t="s">
        <v>5249</v>
      </c>
      <c r="G151" s="22" t="s">
        <v>5245</v>
      </c>
      <c r="H151" t="s">
        <v>5247</v>
      </c>
    </row>
    <row r="152" spans="1:8">
      <c r="A152" s="24" t="s">
        <v>4522</v>
      </c>
      <c r="B152" s="25">
        <v>10</v>
      </c>
      <c r="D152" t="s">
        <v>4376</v>
      </c>
      <c r="E152">
        <v>10</v>
      </c>
      <c r="F152" s="22" t="s">
        <v>5249</v>
      </c>
      <c r="G152" s="22" t="s">
        <v>5245</v>
      </c>
      <c r="H152" t="s">
        <v>5247</v>
      </c>
    </row>
    <row r="153" spans="1:8">
      <c r="A153" s="24" t="s">
        <v>4523</v>
      </c>
      <c r="B153" s="25">
        <v>0</v>
      </c>
      <c r="D153" t="s">
        <v>4378</v>
      </c>
      <c r="E153">
        <v>10</v>
      </c>
      <c r="F153" s="22" t="s">
        <v>5249</v>
      </c>
      <c r="G153" s="22" t="s">
        <v>5245</v>
      </c>
      <c r="H153" t="s">
        <v>5247</v>
      </c>
    </row>
    <row r="154" spans="1:8">
      <c r="A154" s="24" t="s">
        <v>4524</v>
      </c>
      <c r="B154" s="25">
        <v>70</v>
      </c>
      <c r="D154" t="s">
        <v>4381</v>
      </c>
      <c r="E154">
        <v>10</v>
      </c>
      <c r="F154" s="22" t="s">
        <v>5249</v>
      </c>
      <c r="G154" s="22" t="s">
        <v>5245</v>
      </c>
      <c r="H154" t="s">
        <v>5247</v>
      </c>
    </row>
    <row r="155" spans="1:8">
      <c r="A155" s="24" t="s">
        <v>4525</v>
      </c>
      <c r="B155" s="25">
        <v>0</v>
      </c>
      <c r="D155" t="s">
        <v>4382</v>
      </c>
      <c r="E155">
        <v>10</v>
      </c>
      <c r="F155" s="22" t="s">
        <v>5249</v>
      </c>
      <c r="G155" s="22" t="s">
        <v>5245</v>
      </c>
      <c r="H155" t="s">
        <v>5247</v>
      </c>
    </row>
    <row r="156" spans="1:8">
      <c r="A156" s="24" t="s">
        <v>4526</v>
      </c>
      <c r="B156" s="25">
        <v>10</v>
      </c>
      <c r="D156" t="s">
        <v>4386</v>
      </c>
      <c r="E156">
        <v>10</v>
      </c>
      <c r="F156" s="22" t="s">
        <v>5249</v>
      </c>
      <c r="G156" s="22" t="s">
        <v>5245</v>
      </c>
      <c r="H156" t="s">
        <v>5247</v>
      </c>
    </row>
    <row r="157" spans="1:8">
      <c r="A157" s="24" t="s">
        <v>4527</v>
      </c>
      <c r="B157" s="25">
        <v>10</v>
      </c>
      <c r="D157" t="s">
        <v>4387</v>
      </c>
      <c r="E157">
        <v>10</v>
      </c>
      <c r="F157" s="22" t="s">
        <v>5249</v>
      </c>
      <c r="G157" s="22" t="s">
        <v>5245</v>
      </c>
      <c r="H157" t="s">
        <v>5247</v>
      </c>
    </row>
    <row r="158" spans="1:8">
      <c r="A158" s="24" t="s">
        <v>4528</v>
      </c>
      <c r="B158" s="25">
        <v>0</v>
      </c>
      <c r="D158" t="s">
        <v>4390</v>
      </c>
      <c r="E158">
        <v>10</v>
      </c>
      <c r="F158" s="22" t="s">
        <v>5249</v>
      </c>
      <c r="G158" s="22" t="s">
        <v>5245</v>
      </c>
      <c r="H158" t="s">
        <v>5247</v>
      </c>
    </row>
    <row r="159" spans="1:8">
      <c r="A159" s="24" t="s">
        <v>4529</v>
      </c>
      <c r="B159" s="25">
        <v>40</v>
      </c>
      <c r="D159" t="s">
        <v>4392</v>
      </c>
      <c r="E159">
        <v>10</v>
      </c>
      <c r="F159" s="22" t="s">
        <v>5249</v>
      </c>
      <c r="G159" s="22" t="s">
        <v>5245</v>
      </c>
      <c r="H159" t="s">
        <v>5247</v>
      </c>
    </row>
    <row r="160" spans="1:8">
      <c r="A160" s="24" t="s">
        <v>4530</v>
      </c>
      <c r="B160" s="25">
        <v>10</v>
      </c>
      <c r="D160" t="s">
        <v>4395</v>
      </c>
      <c r="E160">
        <v>10</v>
      </c>
      <c r="F160" s="22" t="s">
        <v>5249</v>
      </c>
      <c r="G160" s="22" t="s">
        <v>5245</v>
      </c>
      <c r="H160" t="s">
        <v>5247</v>
      </c>
    </row>
    <row r="161" spans="1:8">
      <c r="A161" s="24" t="s">
        <v>4531</v>
      </c>
      <c r="B161" s="25">
        <v>10</v>
      </c>
      <c r="D161" t="s">
        <v>4396</v>
      </c>
      <c r="E161">
        <v>10</v>
      </c>
      <c r="F161" s="22" t="s">
        <v>5249</v>
      </c>
      <c r="G161" s="22" t="s">
        <v>5245</v>
      </c>
      <c r="H161" t="s">
        <v>5247</v>
      </c>
    </row>
    <row r="162" spans="1:8">
      <c r="A162" s="24" t="s">
        <v>4532</v>
      </c>
      <c r="B162" s="25">
        <v>10</v>
      </c>
      <c r="D162" t="s">
        <v>4400</v>
      </c>
      <c r="E162">
        <v>10</v>
      </c>
      <c r="F162" s="22" t="s">
        <v>5249</v>
      </c>
      <c r="G162" s="22" t="s">
        <v>5245</v>
      </c>
      <c r="H162" t="s">
        <v>5247</v>
      </c>
    </row>
    <row r="163" spans="1:8">
      <c r="A163" s="24" t="s">
        <v>4533</v>
      </c>
      <c r="B163" s="25">
        <v>0</v>
      </c>
      <c r="D163" t="s">
        <v>4401</v>
      </c>
      <c r="E163">
        <v>10</v>
      </c>
      <c r="F163" s="22" t="s">
        <v>5249</v>
      </c>
      <c r="G163" s="22" t="s">
        <v>5245</v>
      </c>
      <c r="H163" t="s">
        <v>5247</v>
      </c>
    </row>
    <row r="164" spans="1:8">
      <c r="A164" s="24" t="s">
        <v>4534</v>
      </c>
      <c r="B164" s="25">
        <v>0</v>
      </c>
      <c r="D164" t="s">
        <v>4406</v>
      </c>
      <c r="E164">
        <v>10</v>
      </c>
      <c r="F164" s="22" t="s">
        <v>5249</v>
      </c>
      <c r="G164" s="22" t="s">
        <v>5245</v>
      </c>
      <c r="H164" t="s">
        <v>5247</v>
      </c>
    </row>
    <row r="165" spans="1:8">
      <c r="A165" s="24" t="s">
        <v>4535</v>
      </c>
      <c r="B165" s="25">
        <v>10</v>
      </c>
      <c r="D165" t="s">
        <v>4407</v>
      </c>
      <c r="E165">
        <v>10</v>
      </c>
      <c r="F165" s="22" t="s">
        <v>5249</v>
      </c>
      <c r="G165" s="22" t="s">
        <v>5245</v>
      </c>
      <c r="H165" t="s">
        <v>5247</v>
      </c>
    </row>
    <row r="166" spans="1:8">
      <c r="A166" s="24" t="s">
        <v>4537</v>
      </c>
      <c r="B166" s="25">
        <v>10</v>
      </c>
      <c r="D166" t="s">
        <v>4409</v>
      </c>
      <c r="E166">
        <v>10</v>
      </c>
      <c r="F166" s="22" t="s">
        <v>5249</v>
      </c>
      <c r="G166" s="22" t="s">
        <v>5245</v>
      </c>
      <c r="H166" t="s">
        <v>5247</v>
      </c>
    </row>
    <row r="167" spans="1:8">
      <c r="A167" s="24" t="s">
        <v>4538</v>
      </c>
      <c r="B167" s="25">
        <v>0</v>
      </c>
      <c r="D167" t="s">
        <v>4410</v>
      </c>
      <c r="E167">
        <v>10</v>
      </c>
      <c r="F167" s="22" t="s">
        <v>5249</v>
      </c>
      <c r="G167" s="22" t="s">
        <v>5245</v>
      </c>
      <c r="H167" t="s">
        <v>5247</v>
      </c>
    </row>
    <row r="168" spans="1:8">
      <c r="A168" s="24" t="s">
        <v>4539</v>
      </c>
      <c r="B168" s="25">
        <v>10</v>
      </c>
      <c r="D168" t="s">
        <v>4414</v>
      </c>
      <c r="E168">
        <v>10</v>
      </c>
      <c r="F168" s="22" t="s">
        <v>5249</v>
      </c>
      <c r="G168" s="22" t="s">
        <v>5245</v>
      </c>
      <c r="H168" t="s">
        <v>5247</v>
      </c>
    </row>
    <row r="169" spans="1:8">
      <c r="A169" s="24" t="s">
        <v>4540</v>
      </c>
      <c r="B169" s="25">
        <v>20</v>
      </c>
      <c r="D169" t="s">
        <v>4415</v>
      </c>
      <c r="E169">
        <v>10</v>
      </c>
      <c r="F169" s="22" t="s">
        <v>5249</v>
      </c>
      <c r="G169" s="22" t="s">
        <v>5245</v>
      </c>
      <c r="H169" t="s">
        <v>5247</v>
      </c>
    </row>
    <row r="170" spans="1:8">
      <c r="A170" s="24" t="s">
        <v>4541</v>
      </c>
      <c r="B170" s="25">
        <v>10</v>
      </c>
      <c r="D170" t="s">
        <v>4416</v>
      </c>
      <c r="E170">
        <v>10</v>
      </c>
      <c r="F170" s="22" t="s">
        <v>5249</v>
      </c>
      <c r="G170" s="22" t="s">
        <v>5245</v>
      </c>
      <c r="H170" t="s">
        <v>5247</v>
      </c>
    </row>
    <row r="171" spans="1:8">
      <c r="A171" s="24" t="s">
        <v>4542</v>
      </c>
      <c r="B171" s="25">
        <v>20</v>
      </c>
      <c r="D171" t="s">
        <v>4418</v>
      </c>
      <c r="E171">
        <v>10</v>
      </c>
      <c r="F171" s="22" t="s">
        <v>5249</v>
      </c>
      <c r="G171" s="22" t="s">
        <v>5245</v>
      </c>
      <c r="H171" t="s">
        <v>5247</v>
      </c>
    </row>
    <row r="172" spans="1:8">
      <c r="A172" s="24" t="s">
        <v>4543</v>
      </c>
      <c r="B172" s="25">
        <v>10</v>
      </c>
      <c r="D172" t="s">
        <v>4425</v>
      </c>
      <c r="E172">
        <v>10</v>
      </c>
      <c r="F172" s="22" t="s">
        <v>5249</v>
      </c>
      <c r="G172" s="22" t="s">
        <v>5245</v>
      </c>
      <c r="H172" t="s">
        <v>5247</v>
      </c>
    </row>
    <row r="173" spans="1:8">
      <c r="A173" s="24" t="s">
        <v>4544</v>
      </c>
      <c r="B173" s="25">
        <v>0</v>
      </c>
      <c r="D173" t="s">
        <v>4426</v>
      </c>
      <c r="E173">
        <v>10</v>
      </c>
      <c r="F173" s="22" t="s">
        <v>5249</v>
      </c>
      <c r="G173" s="22" t="s">
        <v>5245</v>
      </c>
      <c r="H173" t="s">
        <v>5247</v>
      </c>
    </row>
    <row r="174" spans="1:8">
      <c r="A174" s="24" t="s">
        <v>4545</v>
      </c>
      <c r="B174" s="25">
        <v>10</v>
      </c>
      <c r="D174" t="s">
        <v>4427</v>
      </c>
      <c r="E174">
        <v>10</v>
      </c>
      <c r="F174" s="22" t="s">
        <v>5249</v>
      </c>
      <c r="G174" s="22" t="s">
        <v>5245</v>
      </c>
      <c r="H174" t="s">
        <v>5247</v>
      </c>
    </row>
    <row r="175" spans="1:8">
      <c r="A175" s="24" t="s">
        <v>4546</v>
      </c>
      <c r="B175" s="25">
        <v>0</v>
      </c>
      <c r="D175" t="s">
        <v>4428</v>
      </c>
      <c r="E175">
        <v>10</v>
      </c>
      <c r="F175" s="22" t="s">
        <v>5249</v>
      </c>
      <c r="G175" s="22" t="s">
        <v>5245</v>
      </c>
      <c r="H175" t="s">
        <v>5247</v>
      </c>
    </row>
    <row r="176" spans="1:8">
      <c r="A176" s="24" t="s">
        <v>4547</v>
      </c>
      <c r="B176" s="25">
        <v>10</v>
      </c>
      <c r="D176" t="s">
        <v>4430</v>
      </c>
      <c r="E176">
        <v>10</v>
      </c>
      <c r="F176" s="22" t="s">
        <v>5249</v>
      </c>
      <c r="G176" s="22" t="s">
        <v>5245</v>
      </c>
      <c r="H176" t="s">
        <v>5247</v>
      </c>
    </row>
    <row r="177" spans="1:8">
      <c r="A177" s="24" t="s">
        <v>4548</v>
      </c>
      <c r="B177" s="25">
        <v>10</v>
      </c>
      <c r="D177" t="s">
        <v>4435</v>
      </c>
      <c r="E177">
        <v>10</v>
      </c>
      <c r="F177" s="22" t="s">
        <v>5249</v>
      </c>
      <c r="G177" s="22" t="s">
        <v>5245</v>
      </c>
      <c r="H177" t="s">
        <v>5247</v>
      </c>
    </row>
    <row r="178" spans="1:8">
      <c r="A178" s="24" t="s">
        <v>4549</v>
      </c>
      <c r="B178" s="25">
        <v>10</v>
      </c>
      <c r="D178" t="s">
        <v>4437</v>
      </c>
      <c r="E178">
        <v>10</v>
      </c>
      <c r="F178" s="22" t="s">
        <v>5249</v>
      </c>
      <c r="G178" s="22" t="s">
        <v>5245</v>
      </c>
      <c r="H178" t="s">
        <v>5247</v>
      </c>
    </row>
    <row r="179" spans="1:8">
      <c r="A179" s="24" t="s">
        <v>4550</v>
      </c>
      <c r="B179" s="25">
        <v>0</v>
      </c>
      <c r="D179" t="s">
        <v>4439</v>
      </c>
      <c r="E179">
        <v>10</v>
      </c>
      <c r="F179" s="22" t="s">
        <v>5249</v>
      </c>
      <c r="G179" s="22" t="s">
        <v>5245</v>
      </c>
      <c r="H179" t="s">
        <v>5247</v>
      </c>
    </row>
    <row r="180" spans="1:8">
      <c r="A180" s="24" t="s">
        <v>4551</v>
      </c>
      <c r="B180" s="25">
        <v>20</v>
      </c>
      <c r="D180" t="s">
        <v>4440</v>
      </c>
      <c r="E180">
        <v>10</v>
      </c>
      <c r="F180" s="22" t="s">
        <v>5249</v>
      </c>
      <c r="G180" s="22" t="s">
        <v>5245</v>
      </c>
      <c r="H180" t="s">
        <v>5247</v>
      </c>
    </row>
    <row r="181" spans="1:8">
      <c r="A181" s="24" t="s">
        <v>4552</v>
      </c>
      <c r="B181" s="25">
        <v>0</v>
      </c>
      <c r="D181" t="s">
        <v>4444</v>
      </c>
      <c r="E181">
        <v>10</v>
      </c>
      <c r="F181" s="22" t="s">
        <v>5249</v>
      </c>
      <c r="G181" s="22" t="s">
        <v>5245</v>
      </c>
      <c r="H181" t="s">
        <v>5247</v>
      </c>
    </row>
    <row r="182" spans="1:8">
      <c r="A182" s="24" t="s">
        <v>4553</v>
      </c>
      <c r="B182" s="25">
        <v>0</v>
      </c>
      <c r="D182" t="s">
        <v>4445</v>
      </c>
      <c r="E182">
        <v>10</v>
      </c>
      <c r="F182" s="22" t="s">
        <v>5249</v>
      </c>
      <c r="G182" s="22" t="s">
        <v>5245</v>
      </c>
      <c r="H182" t="s">
        <v>5247</v>
      </c>
    </row>
    <row r="183" spans="1:8">
      <c r="A183" s="24" t="s">
        <v>4554</v>
      </c>
      <c r="B183" s="25">
        <v>10</v>
      </c>
      <c r="D183" t="s">
        <v>4447</v>
      </c>
      <c r="E183">
        <v>10</v>
      </c>
      <c r="F183" s="22" t="s">
        <v>5249</v>
      </c>
      <c r="G183" s="22" t="s">
        <v>5245</v>
      </c>
      <c r="H183" t="s">
        <v>5247</v>
      </c>
    </row>
    <row r="184" spans="1:8">
      <c r="A184" s="24" t="s">
        <v>4555</v>
      </c>
      <c r="B184" s="25">
        <v>20</v>
      </c>
      <c r="D184" t="s">
        <v>4448</v>
      </c>
      <c r="E184">
        <v>10</v>
      </c>
      <c r="F184" s="22" t="s">
        <v>5249</v>
      </c>
      <c r="G184" s="22" t="s">
        <v>5245</v>
      </c>
      <c r="H184" t="s">
        <v>5247</v>
      </c>
    </row>
    <row r="185" spans="1:8">
      <c r="A185" s="24" t="s">
        <v>4557</v>
      </c>
      <c r="B185" s="25">
        <v>20</v>
      </c>
      <c r="D185" t="s">
        <v>4450</v>
      </c>
      <c r="E185">
        <v>10</v>
      </c>
      <c r="F185" s="22" t="s">
        <v>5249</v>
      </c>
      <c r="G185" s="22" t="s">
        <v>5245</v>
      </c>
      <c r="H185" t="s">
        <v>5247</v>
      </c>
    </row>
    <row r="186" spans="1:8">
      <c r="A186" s="24" t="s">
        <v>4558</v>
      </c>
      <c r="B186" s="25">
        <v>10</v>
      </c>
      <c r="D186" t="s">
        <v>4451</v>
      </c>
      <c r="E186">
        <v>10</v>
      </c>
      <c r="F186" s="22" t="s">
        <v>5249</v>
      </c>
      <c r="G186" s="22" t="s">
        <v>5245</v>
      </c>
      <c r="H186" t="s">
        <v>5247</v>
      </c>
    </row>
    <row r="187" spans="1:8">
      <c r="A187" s="24" t="s">
        <v>4560</v>
      </c>
      <c r="B187" s="25">
        <v>10</v>
      </c>
      <c r="D187" t="s">
        <v>4452</v>
      </c>
      <c r="E187">
        <v>10</v>
      </c>
      <c r="F187" s="22" t="s">
        <v>5249</v>
      </c>
      <c r="G187" s="22" t="s">
        <v>5245</v>
      </c>
      <c r="H187" t="s">
        <v>5247</v>
      </c>
    </row>
    <row r="188" spans="1:8">
      <c r="A188" s="24" t="s">
        <v>4561</v>
      </c>
      <c r="B188" s="25">
        <v>0</v>
      </c>
      <c r="D188" t="s">
        <v>4455</v>
      </c>
      <c r="E188">
        <v>10</v>
      </c>
      <c r="F188" s="22" t="s">
        <v>5249</v>
      </c>
      <c r="G188" s="22" t="s">
        <v>5245</v>
      </c>
      <c r="H188" t="s">
        <v>5247</v>
      </c>
    </row>
    <row r="189" spans="1:8">
      <c r="A189" s="24" t="s">
        <v>4562</v>
      </c>
      <c r="B189" s="25">
        <v>20</v>
      </c>
      <c r="D189" t="s">
        <v>4458</v>
      </c>
      <c r="E189">
        <v>10</v>
      </c>
      <c r="F189" s="22" t="s">
        <v>5249</v>
      </c>
      <c r="G189" s="22" t="s">
        <v>5245</v>
      </c>
      <c r="H189" t="s">
        <v>5247</v>
      </c>
    </row>
    <row r="190" spans="1:8">
      <c r="A190" s="24" t="s">
        <v>4563</v>
      </c>
      <c r="B190" s="25">
        <v>30</v>
      </c>
      <c r="D190" t="s">
        <v>4460</v>
      </c>
      <c r="E190">
        <v>10</v>
      </c>
      <c r="F190" s="22" t="s">
        <v>5249</v>
      </c>
      <c r="G190" s="22" t="s">
        <v>5245</v>
      </c>
      <c r="H190" t="s">
        <v>5247</v>
      </c>
    </row>
    <row r="191" spans="1:8">
      <c r="A191" s="24" t="s">
        <v>4564</v>
      </c>
      <c r="B191" s="25">
        <v>30</v>
      </c>
      <c r="D191" t="s">
        <v>4466</v>
      </c>
      <c r="E191">
        <v>10</v>
      </c>
      <c r="F191" s="22" t="s">
        <v>5249</v>
      </c>
      <c r="G191" s="22" t="s">
        <v>5245</v>
      </c>
      <c r="H191" t="s">
        <v>5247</v>
      </c>
    </row>
    <row r="192" spans="1:8">
      <c r="A192" s="24" t="s">
        <v>4565</v>
      </c>
      <c r="B192" s="25">
        <v>20</v>
      </c>
      <c r="D192" t="s">
        <v>4467</v>
      </c>
      <c r="E192">
        <v>10</v>
      </c>
      <c r="F192" s="22" t="s">
        <v>5249</v>
      </c>
      <c r="G192" s="22" t="s">
        <v>5245</v>
      </c>
      <c r="H192" t="s">
        <v>5247</v>
      </c>
    </row>
    <row r="193" spans="1:8">
      <c r="A193" s="24" t="s">
        <v>4566</v>
      </c>
      <c r="B193" s="25">
        <v>30</v>
      </c>
      <c r="D193" t="s">
        <v>4474</v>
      </c>
      <c r="E193">
        <v>10</v>
      </c>
      <c r="F193" s="22" t="s">
        <v>5249</v>
      </c>
      <c r="G193" s="22" t="s">
        <v>5245</v>
      </c>
      <c r="H193" t="s">
        <v>5247</v>
      </c>
    </row>
    <row r="194" spans="1:8">
      <c r="A194" s="24" t="s">
        <v>4567</v>
      </c>
      <c r="B194" s="25">
        <v>10</v>
      </c>
      <c r="D194" t="s">
        <v>4475</v>
      </c>
      <c r="E194">
        <v>10</v>
      </c>
      <c r="F194" s="22" t="s">
        <v>5249</v>
      </c>
      <c r="G194" s="22" t="s">
        <v>5245</v>
      </c>
      <c r="H194" t="s">
        <v>5247</v>
      </c>
    </row>
    <row r="195" spans="1:8">
      <c r="A195" s="24" t="s">
        <v>4568</v>
      </c>
      <c r="B195" s="25">
        <v>10</v>
      </c>
      <c r="D195" t="s">
        <v>4476</v>
      </c>
      <c r="E195">
        <v>10</v>
      </c>
      <c r="F195" s="22" t="s">
        <v>5249</v>
      </c>
      <c r="G195" s="22" t="s">
        <v>5245</v>
      </c>
      <c r="H195" t="s">
        <v>5247</v>
      </c>
    </row>
    <row r="196" spans="1:8">
      <c r="A196" s="24" t="s">
        <v>4569</v>
      </c>
      <c r="B196" s="25">
        <v>10</v>
      </c>
      <c r="D196" t="s">
        <v>4480</v>
      </c>
      <c r="E196">
        <v>10</v>
      </c>
      <c r="F196" s="22" t="s">
        <v>5249</v>
      </c>
      <c r="G196" s="22" t="s">
        <v>5245</v>
      </c>
      <c r="H196" t="s">
        <v>5247</v>
      </c>
    </row>
    <row r="197" spans="1:8">
      <c r="A197" s="24" t="s">
        <v>4570</v>
      </c>
      <c r="B197" s="25">
        <v>20</v>
      </c>
      <c r="D197" t="s">
        <v>4481</v>
      </c>
      <c r="E197">
        <v>10</v>
      </c>
      <c r="F197" s="22" t="s">
        <v>5249</v>
      </c>
      <c r="G197" s="22" t="s">
        <v>5245</v>
      </c>
      <c r="H197" t="s">
        <v>5247</v>
      </c>
    </row>
    <row r="198" spans="1:8">
      <c r="A198" s="24" t="s">
        <v>4571</v>
      </c>
      <c r="B198" s="25">
        <v>10</v>
      </c>
      <c r="D198" t="s">
        <v>4484</v>
      </c>
      <c r="E198">
        <v>10</v>
      </c>
      <c r="F198" s="22" t="s">
        <v>5249</v>
      </c>
      <c r="G198" s="22" t="s">
        <v>5245</v>
      </c>
      <c r="H198" t="s">
        <v>5247</v>
      </c>
    </row>
    <row r="199" spans="1:8">
      <c r="A199" s="24" t="s">
        <v>4572</v>
      </c>
      <c r="B199" s="25">
        <v>10</v>
      </c>
      <c r="D199" t="s">
        <v>4489</v>
      </c>
      <c r="E199">
        <v>10</v>
      </c>
      <c r="F199" s="22" t="s">
        <v>5249</v>
      </c>
      <c r="G199" s="22" t="s">
        <v>5245</v>
      </c>
      <c r="H199" t="s">
        <v>5247</v>
      </c>
    </row>
    <row r="200" spans="1:8">
      <c r="A200" s="24" t="s">
        <v>4573</v>
      </c>
      <c r="B200" s="25">
        <v>10</v>
      </c>
      <c r="D200" t="s">
        <v>4491</v>
      </c>
      <c r="E200">
        <v>10</v>
      </c>
      <c r="F200" s="22" t="s">
        <v>5249</v>
      </c>
      <c r="G200" s="22" t="s">
        <v>5245</v>
      </c>
      <c r="H200" t="s">
        <v>5247</v>
      </c>
    </row>
    <row r="201" spans="1:8">
      <c r="A201" s="24" t="s">
        <v>4574</v>
      </c>
      <c r="B201" s="25">
        <v>10</v>
      </c>
      <c r="D201" t="s">
        <v>4494</v>
      </c>
      <c r="E201">
        <v>10</v>
      </c>
      <c r="F201" s="22" t="s">
        <v>5249</v>
      </c>
      <c r="G201" s="22" t="s">
        <v>5245</v>
      </c>
      <c r="H201" t="s">
        <v>5247</v>
      </c>
    </row>
    <row r="202" spans="1:8">
      <c r="A202" s="24" t="s">
        <v>4575</v>
      </c>
      <c r="B202" s="25">
        <v>10</v>
      </c>
      <c r="D202" t="s">
        <v>4498</v>
      </c>
      <c r="E202">
        <v>10</v>
      </c>
      <c r="F202" s="22" t="s">
        <v>5249</v>
      </c>
      <c r="G202" s="22" t="s">
        <v>5245</v>
      </c>
      <c r="H202" t="s">
        <v>5247</v>
      </c>
    </row>
    <row r="203" spans="1:8">
      <c r="A203" s="24" t="s">
        <v>4576</v>
      </c>
      <c r="B203" s="25">
        <v>10</v>
      </c>
      <c r="D203" t="s">
        <v>4499</v>
      </c>
      <c r="E203">
        <v>10</v>
      </c>
      <c r="F203" s="22" t="s">
        <v>5249</v>
      </c>
      <c r="G203" s="22" t="s">
        <v>5245</v>
      </c>
      <c r="H203" t="s">
        <v>5247</v>
      </c>
    </row>
    <row r="204" spans="1:8">
      <c r="A204" s="24" t="s">
        <v>4578</v>
      </c>
      <c r="B204" s="25">
        <v>0</v>
      </c>
      <c r="D204" t="s">
        <v>4501</v>
      </c>
      <c r="E204">
        <v>10</v>
      </c>
      <c r="F204" s="22" t="s">
        <v>5249</v>
      </c>
      <c r="G204" s="22" t="s">
        <v>5245</v>
      </c>
      <c r="H204" t="s">
        <v>5247</v>
      </c>
    </row>
    <row r="205" spans="1:8">
      <c r="A205" s="24" t="s">
        <v>4579</v>
      </c>
      <c r="B205" s="25">
        <v>20</v>
      </c>
      <c r="D205" t="s">
        <v>4502</v>
      </c>
      <c r="E205">
        <v>10</v>
      </c>
      <c r="F205" s="22" t="s">
        <v>5249</v>
      </c>
      <c r="G205" s="22" t="s">
        <v>5245</v>
      </c>
      <c r="H205" t="s">
        <v>5247</v>
      </c>
    </row>
    <row r="206" spans="1:8">
      <c r="A206" s="24" t="s">
        <v>4581</v>
      </c>
      <c r="B206" s="25">
        <v>30</v>
      </c>
      <c r="D206" t="s">
        <v>4503</v>
      </c>
      <c r="E206">
        <v>10</v>
      </c>
      <c r="F206" s="22" t="s">
        <v>5249</v>
      </c>
      <c r="G206" s="22" t="s">
        <v>5245</v>
      </c>
      <c r="H206" t="s">
        <v>5247</v>
      </c>
    </row>
    <row r="207" spans="1:8">
      <c r="A207" s="24" t="s">
        <v>4582</v>
      </c>
      <c r="B207" s="25">
        <v>0</v>
      </c>
      <c r="D207" t="s">
        <v>4504</v>
      </c>
      <c r="E207">
        <v>10</v>
      </c>
      <c r="F207" s="22" t="s">
        <v>5249</v>
      </c>
      <c r="G207" s="22" t="s">
        <v>5245</v>
      </c>
      <c r="H207" t="s">
        <v>5247</v>
      </c>
    </row>
    <row r="208" spans="1:8">
      <c r="A208" s="24" t="s">
        <v>4583</v>
      </c>
      <c r="B208" s="25">
        <v>100</v>
      </c>
      <c r="D208" t="s">
        <v>4506</v>
      </c>
      <c r="E208">
        <v>10</v>
      </c>
      <c r="F208" s="22" t="s">
        <v>5249</v>
      </c>
      <c r="G208" s="22" t="s">
        <v>5245</v>
      </c>
      <c r="H208" t="s">
        <v>5247</v>
      </c>
    </row>
    <row r="209" spans="1:8">
      <c r="A209" s="24" t="s">
        <v>4584</v>
      </c>
      <c r="B209" s="25">
        <v>0</v>
      </c>
      <c r="D209" t="s">
        <v>4508</v>
      </c>
      <c r="E209">
        <v>10</v>
      </c>
      <c r="F209" s="22" t="s">
        <v>5249</v>
      </c>
      <c r="G209" s="22" t="s">
        <v>5245</v>
      </c>
      <c r="H209" t="s">
        <v>5247</v>
      </c>
    </row>
    <row r="210" spans="1:8">
      <c r="A210" s="24" t="s">
        <v>4585</v>
      </c>
      <c r="B210" s="25">
        <v>70</v>
      </c>
      <c r="D210" t="s">
        <v>4513</v>
      </c>
      <c r="E210">
        <v>10</v>
      </c>
      <c r="F210" s="22" t="s">
        <v>5249</v>
      </c>
      <c r="G210" s="22" t="s">
        <v>5245</v>
      </c>
      <c r="H210" t="s">
        <v>5247</v>
      </c>
    </row>
    <row r="211" spans="1:8">
      <c r="A211" s="24" t="s">
        <v>4586</v>
      </c>
      <c r="B211" s="25">
        <v>0</v>
      </c>
      <c r="D211" t="s">
        <v>4516</v>
      </c>
      <c r="E211">
        <v>10</v>
      </c>
      <c r="F211" s="22" t="s">
        <v>5249</v>
      </c>
      <c r="G211" s="22" t="s">
        <v>5245</v>
      </c>
      <c r="H211" t="s">
        <v>5247</v>
      </c>
    </row>
    <row r="212" spans="1:8">
      <c r="A212" s="24" t="s">
        <v>4587</v>
      </c>
      <c r="B212" s="25">
        <v>0</v>
      </c>
      <c r="D212" t="s">
        <v>4518</v>
      </c>
      <c r="E212">
        <v>10</v>
      </c>
      <c r="F212" s="22" t="s">
        <v>5249</v>
      </c>
      <c r="G212" s="22" t="s">
        <v>5245</v>
      </c>
      <c r="H212" t="s">
        <v>5247</v>
      </c>
    </row>
    <row r="213" spans="1:8">
      <c r="A213" s="24" t="s">
        <v>4588</v>
      </c>
      <c r="B213" s="25">
        <v>10</v>
      </c>
      <c r="D213" t="s">
        <v>4522</v>
      </c>
      <c r="E213">
        <v>10</v>
      </c>
      <c r="F213" s="22" t="s">
        <v>5249</v>
      </c>
      <c r="G213" s="22" t="s">
        <v>5245</v>
      </c>
      <c r="H213" t="s">
        <v>5247</v>
      </c>
    </row>
    <row r="214" spans="1:8">
      <c r="A214" s="24" t="s">
        <v>4589</v>
      </c>
      <c r="B214" s="25">
        <v>0</v>
      </c>
      <c r="D214" t="s">
        <v>4526</v>
      </c>
      <c r="E214">
        <v>10</v>
      </c>
      <c r="F214" s="22" t="s">
        <v>5249</v>
      </c>
      <c r="G214" s="22" t="s">
        <v>5245</v>
      </c>
      <c r="H214" t="s">
        <v>5247</v>
      </c>
    </row>
    <row r="215" spans="1:8">
      <c r="A215" s="24" t="s">
        <v>4590</v>
      </c>
      <c r="B215" s="25">
        <v>10</v>
      </c>
      <c r="D215" t="s">
        <v>4527</v>
      </c>
      <c r="E215">
        <v>10</v>
      </c>
      <c r="F215" s="22" t="s">
        <v>5249</v>
      </c>
      <c r="G215" s="22" t="s">
        <v>5245</v>
      </c>
      <c r="H215" t="s">
        <v>5247</v>
      </c>
    </row>
    <row r="216" spans="1:8">
      <c r="A216" s="24" t="s">
        <v>4591</v>
      </c>
      <c r="B216" s="25">
        <v>0</v>
      </c>
      <c r="D216" t="s">
        <v>4530</v>
      </c>
      <c r="E216">
        <v>10</v>
      </c>
      <c r="F216" s="22" t="s">
        <v>5249</v>
      </c>
      <c r="G216" s="22" t="s">
        <v>5245</v>
      </c>
      <c r="H216" t="s">
        <v>5247</v>
      </c>
    </row>
    <row r="217" spans="1:8">
      <c r="A217" s="24" t="s">
        <v>4592</v>
      </c>
      <c r="B217" s="25">
        <v>0</v>
      </c>
      <c r="D217" t="s">
        <v>4531</v>
      </c>
      <c r="E217">
        <v>10</v>
      </c>
      <c r="F217" s="22" t="s">
        <v>5249</v>
      </c>
      <c r="G217" s="22" t="s">
        <v>5245</v>
      </c>
      <c r="H217" t="s">
        <v>5247</v>
      </c>
    </row>
    <row r="218" spans="1:8">
      <c r="A218" s="24" t="s">
        <v>4593</v>
      </c>
      <c r="B218" s="25">
        <v>10</v>
      </c>
      <c r="D218" t="s">
        <v>4532</v>
      </c>
      <c r="E218">
        <v>10</v>
      </c>
      <c r="F218" s="22" t="s">
        <v>5249</v>
      </c>
      <c r="G218" s="22" t="s">
        <v>5245</v>
      </c>
      <c r="H218" t="s">
        <v>5247</v>
      </c>
    </row>
    <row r="219" spans="1:8">
      <c r="A219" s="24" t="s">
        <v>4594</v>
      </c>
      <c r="B219" s="25">
        <v>20</v>
      </c>
      <c r="D219" t="s">
        <v>4535</v>
      </c>
      <c r="E219">
        <v>10</v>
      </c>
      <c r="F219" s="22" t="s">
        <v>5249</v>
      </c>
      <c r="G219" s="22" t="s">
        <v>5245</v>
      </c>
      <c r="H219" t="s">
        <v>5247</v>
      </c>
    </row>
    <row r="220" spans="1:8">
      <c r="A220" s="24" t="s">
        <v>4595</v>
      </c>
      <c r="B220" s="25">
        <v>0</v>
      </c>
      <c r="D220" t="s">
        <v>4537</v>
      </c>
      <c r="E220">
        <v>10</v>
      </c>
      <c r="F220" s="22" t="s">
        <v>5249</v>
      </c>
      <c r="G220" s="22" t="s">
        <v>5245</v>
      </c>
      <c r="H220" t="s">
        <v>5247</v>
      </c>
    </row>
    <row r="221" spans="1:8">
      <c r="A221" s="24" t="s">
        <v>4596</v>
      </c>
      <c r="B221" s="25">
        <v>20</v>
      </c>
      <c r="D221" t="s">
        <v>4539</v>
      </c>
      <c r="E221">
        <v>10</v>
      </c>
      <c r="F221" s="22" t="s">
        <v>5249</v>
      </c>
      <c r="G221" s="22" t="s">
        <v>5245</v>
      </c>
      <c r="H221" t="s">
        <v>5247</v>
      </c>
    </row>
    <row r="222" spans="1:8">
      <c r="A222" s="24" t="s">
        <v>4597</v>
      </c>
      <c r="B222" s="25">
        <v>20</v>
      </c>
      <c r="D222" t="s">
        <v>4540</v>
      </c>
      <c r="E222">
        <v>10</v>
      </c>
      <c r="F222" s="22" t="s">
        <v>5249</v>
      </c>
      <c r="G222" s="22" t="s">
        <v>5245</v>
      </c>
      <c r="H222" t="s">
        <v>5247</v>
      </c>
    </row>
    <row r="223" spans="1:8">
      <c r="A223" s="24" t="s">
        <v>4598</v>
      </c>
      <c r="B223" s="25">
        <v>0</v>
      </c>
      <c r="D223" t="s">
        <v>4541</v>
      </c>
      <c r="E223">
        <v>10</v>
      </c>
      <c r="F223" s="22" t="s">
        <v>5249</v>
      </c>
      <c r="G223" s="22" t="s">
        <v>5245</v>
      </c>
      <c r="H223" t="s">
        <v>5247</v>
      </c>
    </row>
    <row r="224" spans="1:8">
      <c r="A224" s="24" t="s">
        <v>4599</v>
      </c>
      <c r="B224" s="25">
        <v>10</v>
      </c>
      <c r="D224" t="s">
        <v>4542</v>
      </c>
      <c r="E224">
        <v>10</v>
      </c>
      <c r="F224" s="22" t="s">
        <v>5249</v>
      </c>
      <c r="G224" s="22" t="s">
        <v>5245</v>
      </c>
      <c r="H224" t="s">
        <v>5247</v>
      </c>
    </row>
    <row r="225" spans="1:8">
      <c r="A225" s="24" t="s">
        <v>4600</v>
      </c>
      <c r="B225" s="25">
        <v>0</v>
      </c>
      <c r="D225" t="s">
        <v>4543</v>
      </c>
      <c r="E225">
        <v>10</v>
      </c>
      <c r="F225" s="22" t="s">
        <v>5249</v>
      </c>
      <c r="G225" s="22" t="s">
        <v>5245</v>
      </c>
      <c r="H225" t="s">
        <v>5247</v>
      </c>
    </row>
    <row r="226" spans="1:8">
      <c r="A226" s="24" t="s">
        <v>4601</v>
      </c>
      <c r="B226" s="25">
        <v>10</v>
      </c>
      <c r="D226" t="s">
        <v>4545</v>
      </c>
      <c r="E226">
        <v>10</v>
      </c>
      <c r="F226" s="22" t="s">
        <v>5249</v>
      </c>
      <c r="G226" s="22" t="s">
        <v>5245</v>
      </c>
      <c r="H226" t="s">
        <v>5247</v>
      </c>
    </row>
    <row r="227" spans="1:8">
      <c r="A227" s="24" t="s">
        <v>4602</v>
      </c>
      <c r="B227" s="25">
        <v>20</v>
      </c>
      <c r="D227" t="s">
        <v>4547</v>
      </c>
      <c r="E227">
        <v>10</v>
      </c>
      <c r="F227" s="22" t="s">
        <v>5249</v>
      </c>
      <c r="G227" s="22" t="s">
        <v>5245</v>
      </c>
      <c r="H227" t="s">
        <v>5247</v>
      </c>
    </row>
    <row r="228" spans="1:8">
      <c r="A228" s="24" t="s">
        <v>4603</v>
      </c>
      <c r="B228" s="25">
        <v>0</v>
      </c>
      <c r="D228" t="s">
        <v>4548</v>
      </c>
      <c r="E228">
        <v>10</v>
      </c>
      <c r="F228" s="22" t="s">
        <v>5249</v>
      </c>
      <c r="G228" s="22" t="s">
        <v>5245</v>
      </c>
      <c r="H228" t="s">
        <v>5247</v>
      </c>
    </row>
    <row r="229" spans="1:8">
      <c r="A229" s="24" t="s">
        <v>4604</v>
      </c>
      <c r="B229" s="25">
        <v>10</v>
      </c>
      <c r="D229" t="s">
        <v>4549</v>
      </c>
      <c r="E229">
        <v>10</v>
      </c>
      <c r="F229" s="22" t="s">
        <v>5249</v>
      </c>
      <c r="G229" s="22" t="s">
        <v>5245</v>
      </c>
      <c r="H229" t="s">
        <v>5247</v>
      </c>
    </row>
    <row r="230" spans="1:8">
      <c r="A230" s="24" t="s">
        <v>4605</v>
      </c>
      <c r="B230" s="25">
        <v>20</v>
      </c>
      <c r="D230" t="s">
        <v>4554</v>
      </c>
      <c r="E230">
        <v>10</v>
      </c>
      <c r="F230" s="22" t="s">
        <v>5249</v>
      </c>
      <c r="G230" s="22" t="s">
        <v>5245</v>
      </c>
      <c r="H230" t="s">
        <v>5247</v>
      </c>
    </row>
    <row r="231" spans="1:8">
      <c r="A231" s="24" t="s">
        <v>4606</v>
      </c>
      <c r="B231" s="25">
        <v>10</v>
      </c>
      <c r="D231" t="s">
        <v>4556</v>
      </c>
      <c r="E231">
        <v>10</v>
      </c>
      <c r="F231" s="22" t="s">
        <v>5249</v>
      </c>
      <c r="G231" s="22" t="s">
        <v>5245</v>
      </c>
      <c r="H231" t="s">
        <v>5247</v>
      </c>
    </row>
    <row r="232" spans="1:8">
      <c r="A232" s="24" t="s">
        <v>4607</v>
      </c>
      <c r="B232" s="25">
        <v>0</v>
      </c>
      <c r="D232" t="s">
        <v>4557</v>
      </c>
      <c r="E232">
        <v>10</v>
      </c>
      <c r="F232" s="22" t="s">
        <v>5249</v>
      </c>
      <c r="G232" s="22" t="s">
        <v>5245</v>
      </c>
      <c r="H232" t="s">
        <v>5247</v>
      </c>
    </row>
    <row r="233" spans="1:8">
      <c r="A233" s="24" t="s">
        <v>4608</v>
      </c>
      <c r="B233" s="25">
        <v>0</v>
      </c>
      <c r="D233" t="s">
        <v>4558</v>
      </c>
      <c r="E233">
        <v>10</v>
      </c>
      <c r="F233" s="22" t="s">
        <v>5249</v>
      </c>
      <c r="G233" s="22" t="s">
        <v>5245</v>
      </c>
      <c r="H233" t="s">
        <v>5247</v>
      </c>
    </row>
    <row r="234" spans="1:8">
      <c r="A234" s="24" t="s">
        <v>4609</v>
      </c>
      <c r="B234" s="25">
        <v>30</v>
      </c>
      <c r="D234" t="s">
        <v>4560</v>
      </c>
      <c r="E234">
        <v>10</v>
      </c>
      <c r="F234" s="22" t="s">
        <v>5249</v>
      </c>
      <c r="G234" s="22" t="s">
        <v>5245</v>
      </c>
      <c r="H234" t="s">
        <v>5247</v>
      </c>
    </row>
    <row r="235" spans="1:8">
      <c r="A235" s="24" t="s">
        <v>4610</v>
      </c>
      <c r="B235" s="25">
        <v>50</v>
      </c>
      <c r="D235" t="s">
        <v>4566</v>
      </c>
      <c r="E235">
        <v>10</v>
      </c>
      <c r="F235" s="22" t="s">
        <v>5249</v>
      </c>
      <c r="G235" s="22" t="s">
        <v>5245</v>
      </c>
      <c r="H235" t="s">
        <v>5247</v>
      </c>
    </row>
    <row r="236" spans="1:8">
      <c r="A236" s="24" t="s">
        <v>4611</v>
      </c>
      <c r="B236" s="25">
        <v>80</v>
      </c>
      <c r="D236" t="s">
        <v>4567</v>
      </c>
      <c r="E236">
        <v>10</v>
      </c>
      <c r="F236" s="22" t="s">
        <v>5249</v>
      </c>
      <c r="G236" s="22" t="s">
        <v>5245</v>
      </c>
      <c r="H236" t="s">
        <v>5247</v>
      </c>
    </row>
    <row r="237" spans="1:8">
      <c r="A237" s="24" t="s">
        <v>4612</v>
      </c>
      <c r="B237" s="25">
        <v>30</v>
      </c>
      <c r="D237" t="s">
        <v>4568</v>
      </c>
      <c r="E237">
        <v>10</v>
      </c>
      <c r="F237" s="22" t="s">
        <v>5249</v>
      </c>
      <c r="G237" s="22" t="s">
        <v>5245</v>
      </c>
      <c r="H237" t="s">
        <v>5247</v>
      </c>
    </row>
    <row r="238" spans="1:8">
      <c r="A238" s="24" t="s">
        <v>4613</v>
      </c>
      <c r="B238" s="25">
        <v>30</v>
      </c>
      <c r="D238" t="s">
        <v>4569</v>
      </c>
      <c r="E238">
        <v>10</v>
      </c>
      <c r="F238" s="22" t="s">
        <v>5249</v>
      </c>
      <c r="G238" s="22" t="s">
        <v>5245</v>
      </c>
      <c r="H238" t="s">
        <v>5247</v>
      </c>
    </row>
    <row r="239" spans="1:8">
      <c r="A239" s="24" t="s">
        <v>4614</v>
      </c>
      <c r="B239" s="25">
        <v>0</v>
      </c>
      <c r="D239" t="s">
        <v>4571</v>
      </c>
      <c r="E239">
        <v>10</v>
      </c>
      <c r="F239" s="22" t="s">
        <v>5249</v>
      </c>
      <c r="G239" s="22" t="s">
        <v>5245</v>
      </c>
      <c r="H239" t="s">
        <v>5247</v>
      </c>
    </row>
    <row r="240" spans="1:8">
      <c r="A240" s="24" t="s">
        <v>4615</v>
      </c>
      <c r="B240" s="25">
        <v>10</v>
      </c>
      <c r="D240" t="s">
        <v>4572</v>
      </c>
      <c r="E240">
        <v>10</v>
      </c>
      <c r="F240" s="22" t="s">
        <v>5249</v>
      </c>
      <c r="G240" s="22" t="s">
        <v>5245</v>
      </c>
      <c r="H240" t="s">
        <v>5247</v>
      </c>
    </row>
    <row r="241" spans="1:8">
      <c r="A241" s="24" t="s">
        <v>4616</v>
      </c>
      <c r="B241" s="25">
        <v>30</v>
      </c>
      <c r="D241" t="s">
        <v>4573</v>
      </c>
      <c r="E241">
        <v>10</v>
      </c>
      <c r="F241" s="22" t="s">
        <v>5249</v>
      </c>
      <c r="G241" s="22" t="s">
        <v>5245</v>
      </c>
      <c r="H241" t="s">
        <v>5247</v>
      </c>
    </row>
    <row r="242" spans="1:8">
      <c r="A242" s="24" t="s">
        <v>4617</v>
      </c>
      <c r="B242" s="25">
        <v>10</v>
      </c>
      <c r="D242" t="s">
        <v>4574</v>
      </c>
      <c r="E242">
        <v>10</v>
      </c>
      <c r="F242" s="22" t="s">
        <v>5249</v>
      </c>
      <c r="G242" s="22" t="s">
        <v>5245</v>
      </c>
      <c r="H242" t="s">
        <v>5247</v>
      </c>
    </row>
    <row r="243" spans="1:8">
      <c r="A243" s="24" t="s">
        <v>4618</v>
      </c>
      <c r="B243" s="25">
        <v>30</v>
      </c>
      <c r="D243" t="s">
        <v>4575</v>
      </c>
      <c r="E243">
        <v>10</v>
      </c>
      <c r="F243" s="22" t="s">
        <v>5249</v>
      </c>
      <c r="G243" s="22" t="s">
        <v>5245</v>
      </c>
      <c r="H243" t="s">
        <v>5247</v>
      </c>
    </row>
    <row r="244" spans="1:8">
      <c r="A244" s="24" t="s">
        <v>4619</v>
      </c>
      <c r="B244" s="25">
        <v>10</v>
      </c>
      <c r="D244" t="s">
        <v>4576</v>
      </c>
      <c r="E244">
        <v>10</v>
      </c>
      <c r="F244" s="22" t="s">
        <v>5249</v>
      </c>
      <c r="G244" s="22" t="s">
        <v>5245</v>
      </c>
      <c r="H244" t="s">
        <v>5247</v>
      </c>
    </row>
    <row r="245" spans="1:8">
      <c r="A245" s="24" t="s">
        <v>4620</v>
      </c>
      <c r="B245" s="25">
        <v>10</v>
      </c>
      <c r="D245" t="s">
        <v>4580</v>
      </c>
      <c r="E245">
        <v>10</v>
      </c>
      <c r="F245" s="22" t="s">
        <v>5249</v>
      </c>
      <c r="G245" s="22" t="s">
        <v>5245</v>
      </c>
      <c r="H245" t="s">
        <v>5247</v>
      </c>
    </row>
    <row r="246" spans="1:8">
      <c r="A246" s="24" t="s">
        <v>4621</v>
      </c>
      <c r="B246" s="25">
        <v>10</v>
      </c>
      <c r="D246" t="s">
        <v>4590</v>
      </c>
      <c r="E246">
        <v>10</v>
      </c>
      <c r="F246" s="22" t="s">
        <v>5249</v>
      </c>
      <c r="G246" s="22" t="s">
        <v>5245</v>
      </c>
      <c r="H246" t="s">
        <v>5247</v>
      </c>
    </row>
    <row r="247" spans="1:8">
      <c r="A247" s="24" t="s">
        <v>4622</v>
      </c>
      <c r="B247" s="25">
        <v>0</v>
      </c>
      <c r="D247" t="s">
        <v>4599</v>
      </c>
      <c r="E247">
        <v>10</v>
      </c>
      <c r="F247" s="22" t="s">
        <v>5249</v>
      </c>
      <c r="G247" s="22" t="s">
        <v>5245</v>
      </c>
      <c r="H247" t="s">
        <v>5247</v>
      </c>
    </row>
    <row r="248" spans="1:8">
      <c r="A248" s="24" t="s">
        <v>4623</v>
      </c>
      <c r="B248" s="25">
        <v>20</v>
      </c>
      <c r="D248" t="s">
        <v>4601</v>
      </c>
      <c r="E248">
        <v>10</v>
      </c>
      <c r="F248" s="22" t="s">
        <v>5249</v>
      </c>
      <c r="G248" s="22" t="s">
        <v>5245</v>
      </c>
      <c r="H248" t="s">
        <v>5247</v>
      </c>
    </row>
    <row r="249" spans="1:8">
      <c r="A249" s="24" t="s">
        <v>4624</v>
      </c>
      <c r="B249" s="25">
        <v>40</v>
      </c>
      <c r="D249" t="s">
        <v>4602</v>
      </c>
      <c r="E249">
        <v>10</v>
      </c>
      <c r="F249" s="22" t="s">
        <v>5249</v>
      </c>
      <c r="G249" s="22" t="s">
        <v>5245</v>
      </c>
      <c r="H249" t="s">
        <v>5247</v>
      </c>
    </row>
    <row r="250" spans="1:8">
      <c r="A250" s="24" t="s">
        <v>4625</v>
      </c>
      <c r="B250" s="25">
        <v>0</v>
      </c>
      <c r="D250" t="s">
        <v>4604</v>
      </c>
      <c r="E250">
        <v>10</v>
      </c>
      <c r="F250" s="22" t="s">
        <v>5249</v>
      </c>
      <c r="G250" s="22" t="s">
        <v>5245</v>
      </c>
      <c r="H250" t="s">
        <v>5247</v>
      </c>
    </row>
    <row r="251" spans="1:8">
      <c r="A251" s="24" t="s">
        <v>4626</v>
      </c>
      <c r="B251" s="25">
        <v>0</v>
      </c>
      <c r="D251" t="s">
        <v>4606</v>
      </c>
      <c r="E251">
        <v>10</v>
      </c>
      <c r="F251" s="22" t="s">
        <v>5249</v>
      </c>
      <c r="G251" s="22" t="s">
        <v>5245</v>
      </c>
      <c r="H251" t="s">
        <v>5247</v>
      </c>
    </row>
    <row r="252" spans="1:8">
      <c r="A252" s="24" t="s">
        <v>4627</v>
      </c>
      <c r="B252" s="25">
        <v>10</v>
      </c>
      <c r="D252" t="s">
        <v>4615</v>
      </c>
      <c r="E252">
        <v>10</v>
      </c>
      <c r="F252" s="22" t="s">
        <v>5249</v>
      </c>
      <c r="G252" s="22" t="s">
        <v>5245</v>
      </c>
      <c r="H252" t="s">
        <v>5247</v>
      </c>
    </row>
    <row r="253" spans="1:8">
      <c r="A253" s="24" t="s">
        <v>4628</v>
      </c>
      <c r="B253" s="25">
        <v>10</v>
      </c>
      <c r="D253" t="s">
        <v>4617</v>
      </c>
      <c r="E253">
        <v>10</v>
      </c>
      <c r="F253" s="22" t="s">
        <v>5249</v>
      </c>
      <c r="G253" s="22" t="s">
        <v>5245</v>
      </c>
      <c r="H253" t="s">
        <v>5247</v>
      </c>
    </row>
    <row r="254" spans="1:8">
      <c r="A254" s="24" t="s">
        <v>4629</v>
      </c>
      <c r="B254" s="25">
        <v>10</v>
      </c>
      <c r="D254" t="s">
        <v>4619</v>
      </c>
      <c r="E254">
        <v>10</v>
      </c>
      <c r="F254" s="22" t="s">
        <v>5249</v>
      </c>
      <c r="G254" s="22" t="s">
        <v>5245</v>
      </c>
      <c r="H254" t="s">
        <v>5247</v>
      </c>
    </row>
    <row r="255" spans="1:8">
      <c r="A255" s="24" t="s">
        <v>4630</v>
      </c>
      <c r="B255" s="25">
        <v>110</v>
      </c>
      <c r="D255" t="s">
        <v>4620</v>
      </c>
      <c r="E255">
        <v>10</v>
      </c>
      <c r="F255" s="22" t="s">
        <v>5249</v>
      </c>
      <c r="G255" s="22" t="s">
        <v>5245</v>
      </c>
      <c r="H255" t="s">
        <v>5247</v>
      </c>
    </row>
    <row r="256" spans="1:8">
      <c r="A256" s="24" t="s">
        <v>4631</v>
      </c>
      <c r="B256" s="25">
        <v>10</v>
      </c>
      <c r="D256" t="s">
        <v>4621</v>
      </c>
      <c r="E256">
        <v>10</v>
      </c>
      <c r="F256" s="22" t="s">
        <v>5249</v>
      </c>
      <c r="G256" s="22" t="s">
        <v>5245</v>
      </c>
      <c r="H256" t="s">
        <v>5247</v>
      </c>
    </row>
    <row r="257" spans="1:8">
      <c r="A257" s="24" t="s">
        <v>4632</v>
      </c>
      <c r="B257" s="25">
        <v>0</v>
      </c>
      <c r="D257" t="s">
        <v>4623</v>
      </c>
      <c r="E257">
        <v>10</v>
      </c>
      <c r="F257" s="22" t="s">
        <v>5249</v>
      </c>
      <c r="G257" s="22" t="s">
        <v>5245</v>
      </c>
      <c r="H257" t="s">
        <v>5247</v>
      </c>
    </row>
    <row r="258" spans="1:8">
      <c r="A258" s="24" t="s">
        <v>4633</v>
      </c>
      <c r="B258" s="25">
        <v>0</v>
      </c>
      <c r="D258" t="s">
        <v>4627</v>
      </c>
      <c r="E258">
        <v>10</v>
      </c>
      <c r="F258" s="22" t="s">
        <v>5249</v>
      </c>
      <c r="G258" s="22" t="s">
        <v>5245</v>
      </c>
      <c r="H258" t="s">
        <v>5247</v>
      </c>
    </row>
    <row r="259" spans="1:8">
      <c r="A259" s="24" t="s">
        <v>4634</v>
      </c>
      <c r="B259" s="25">
        <v>10</v>
      </c>
      <c r="D259" t="s">
        <v>4628</v>
      </c>
      <c r="E259">
        <v>10</v>
      </c>
      <c r="F259" s="22" t="s">
        <v>5249</v>
      </c>
      <c r="G259" s="22" t="s">
        <v>5245</v>
      </c>
      <c r="H259" t="s">
        <v>5247</v>
      </c>
    </row>
    <row r="260" spans="1:8">
      <c r="A260" s="24" t="s">
        <v>4635</v>
      </c>
      <c r="B260" s="25">
        <v>0</v>
      </c>
      <c r="D260" t="s">
        <v>4629</v>
      </c>
      <c r="E260">
        <v>10</v>
      </c>
      <c r="F260" s="22" t="s">
        <v>5249</v>
      </c>
      <c r="G260" s="22" t="s">
        <v>5245</v>
      </c>
      <c r="H260" t="s">
        <v>5247</v>
      </c>
    </row>
    <row r="261" spans="1:8">
      <c r="A261" s="24" t="s">
        <v>4636</v>
      </c>
      <c r="B261" s="25">
        <v>0</v>
      </c>
      <c r="D261" t="s">
        <v>4631</v>
      </c>
      <c r="E261">
        <v>10</v>
      </c>
      <c r="F261" s="22" t="s">
        <v>5249</v>
      </c>
      <c r="G261" s="22" t="s">
        <v>5245</v>
      </c>
      <c r="H261" t="s">
        <v>5247</v>
      </c>
    </row>
    <row r="262" spans="1:8">
      <c r="A262" s="24" t="s">
        <v>4637</v>
      </c>
      <c r="B262" s="25">
        <v>100</v>
      </c>
      <c r="D262" t="s">
        <v>4634</v>
      </c>
      <c r="E262">
        <v>10</v>
      </c>
      <c r="F262" s="22" t="s">
        <v>5249</v>
      </c>
      <c r="G262" s="22" t="s">
        <v>5245</v>
      </c>
      <c r="H262" t="s">
        <v>5247</v>
      </c>
    </row>
    <row r="263" spans="1:8">
      <c r="A263" s="24" t="s">
        <v>4638</v>
      </c>
      <c r="B263" s="25">
        <v>0</v>
      </c>
      <c r="D263" t="s">
        <v>4640</v>
      </c>
      <c r="E263">
        <v>10</v>
      </c>
      <c r="F263" s="22" t="s">
        <v>5249</v>
      </c>
      <c r="G263" s="22" t="s">
        <v>5245</v>
      </c>
      <c r="H263" t="s">
        <v>5247</v>
      </c>
    </row>
    <row r="264" spans="1:8">
      <c r="A264" s="24" t="s">
        <v>4639</v>
      </c>
      <c r="B264" s="25">
        <v>0</v>
      </c>
      <c r="D264" t="s">
        <v>4646</v>
      </c>
      <c r="E264">
        <v>10</v>
      </c>
      <c r="F264" s="22" t="s">
        <v>5249</v>
      </c>
      <c r="G264" s="22" t="s">
        <v>5245</v>
      </c>
      <c r="H264" t="s">
        <v>5247</v>
      </c>
    </row>
    <row r="265" spans="1:8">
      <c r="A265" s="24" t="s">
        <v>4640</v>
      </c>
      <c r="B265" s="25">
        <v>30</v>
      </c>
      <c r="D265" t="s">
        <v>4656</v>
      </c>
      <c r="E265">
        <v>10</v>
      </c>
      <c r="F265" s="22" t="s">
        <v>5249</v>
      </c>
      <c r="G265" s="22" t="s">
        <v>5245</v>
      </c>
      <c r="H265" t="s">
        <v>5247</v>
      </c>
    </row>
    <row r="266" spans="1:8">
      <c r="A266" s="24" t="s">
        <v>4641</v>
      </c>
      <c r="B266" s="25">
        <v>60</v>
      </c>
      <c r="D266" t="s">
        <v>4663</v>
      </c>
      <c r="E266">
        <v>10</v>
      </c>
      <c r="F266" s="22" t="s">
        <v>5249</v>
      </c>
      <c r="G266" s="22" t="s">
        <v>5245</v>
      </c>
      <c r="H266" t="s">
        <v>5247</v>
      </c>
    </row>
    <row r="267" spans="1:8">
      <c r="A267" s="24" t="s">
        <v>4642</v>
      </c>
      <c r="B267" s="25">
        <v>0</v>
      </c>
      <c r="D267" t="s">
        <v>4664</v>
      </c>
      <c r="E267">
        <v>10</v>
      </c>
      <c r="F267" s="22" t="s">
        <v>5249</v>
      </c>
      <c r="G267" s="22" t="s">
        <v>5245</v>
      </c>
      <c r="H267" t="s">
        <v>5247</v>
      </c>
    </row>
    <row r="268" spans="1:8">
      <c r="A268" s="24" t="s">
        <v>4643</v>
      </c>
      <c r="B268" s="25">
        <v>20</v>
      </c>
      <c r="D268" t="s">
        <v>4665</v>
      </c>
      <c r="E268">
        <v>10</v>
      </c>
      <c r="F268" s="22" t="s">
        <v>5249</v>
      </c>
      <c r="G268" s="22" t="s">
        <v>5245</v>
      </c>
      <c r="H268" t="s">
        <v>5247</v>
      </c>
    </row>
    <row r="269" spans="1:8">
      <c r="A269" s="24" t="s">
        <v>4644</v>
      </c>
      <c r="B269" s="25">
        <v>20</v>
      </c>
      <c r="D269" t="s">
        <v>4666</v>
      </c>
      <c r="E269">
        <v>10</v>
      </c>
      <c r="F269" s="22" t="s">
        <v>5249</v>
      </c>
      <c r="G269" s="22" t="s">
        <v>5245</v>
      </c>
      <c r="H269" t="s">
        <v>5247</v>
      </c>
    </row>
    <row r="270" spans="1:8">
      <c r="A270" s="24" t="s">
        <v>4645</v>
      </c>
      <c r="B270" s="25">
        <v>80</v>
      </c>
      <c r="D270" t="s">
        <v>4668</v>
      </c>
      <c r="E270">
        <v>10</v>
      </c>
      <c r="F270" s="22" t="s">
        <v>5249</v>
      </c>
      <c r="G270" s="22" t="s">
        <v>5245</v>
      </c>
      <c r="H270" t="s">
        <v>5247</v>
      </c>
    </row>
    <row r="271" spans="1:8">
      <c r="A271" s="24" t="s">
        <v>4646</v>
      </c>
      <c r="B271" s="25">
        <v>10</v>
      </c>
      <c r="D271" t="s">
        <v>4673</v>
      </c>
      <c r="E271">
        <v>10</v>
      </c>
      <c r="F271" s="22" t="s">
        <v>5249</v>
      </c>
      <c r="G271" s="22" t="s">
        <v>5245</v>
      </c>
      <c r="H271" t="s">
        <v>5247</v>
      </c>
    </row>
    <row r="272" spans="1:8">
      <c r="A272" s="24" t="s">
        <v>4647</v>
      </c>
      <c r="B272" s="25">
        <v>40</v>
      </c>
      <c r="D272" t="s">
        <v>4675</v>
      </c>
      <c r="E272">
        <v>10</v>
      </c>
      <c r="F272" s="22" t="s">
        <v>5249</v>
      </c>
      <c r="G272" s="22" t="s">
        <v>5245</v>
      </c>
      <c r="H272" t="s">
        <v>5247</v>
      </c>
    </row>
    <row r="273" spans="1:8">
      <c r="A273" s="24" t="s">
        <v>4648</v>
      </c>
      <c r="B273" s="25">
        <v>60</v>
      </c>
      <c r="D273" t="s">
        <v>4676</v>
      </c>
      <c r="E273">
        <v>10</v>
      </c>
      <c r="F273" s="22" t="s">
        <v>5249</v>
      </c>
      <c r="G273" s="22" t="s">
        <v>5245</v>
      </c>
      <c r="H273" t="s">
        <v>5247</v>
      </c>
    </row>
    <row r="274" spans="1:8">
      <c r="A274" s="24" t="s">
        <v>4649</v>
      </c>
      <c r="B274" s="25">
        <v>0</v>
      </c>
      <c r="D274" t="s">
        <v>4677</v>
      </c>
      <c r="E274">
        <v>10</v>
      </c>
      <c r="F274" s="22" t="s">
        <v>5249</v>
      </c>
      <c r="G274" s="22" t="s">
        <v>5245</v>
      </c>
      <c r="H274" t="s">
        <v>5247</v>
      </c>
    </row>
    <row r="275" spans="1:8">
      <c r="A275" s="24" t="s">
        <v>4650</v>
      </c>
      <c r="B275" s="25">
        <v>0</v>
      </c>
      <c r="D275" t="s">
        <v>4678</v>
      </c>
      <c r="E275">
        <v>10</v>
      </c>
      <c r="F275" s="22" t="s">
        <v>5249</v>
      </c>
      <c r="G275" s="22" t="s">
        <v>5245</v>
      </c>
      <c r="H275" t="s">
        <v>5247</v>
      </c>
    </row>
    <row r="276" spans="1:8">
      <c r="A276" s="24" t="s">
        <v>4651</v>
      </c>
      <c r="B276" s="25">
        <v>20</v>
      </c>
      <c r="D276" t="s">
        <v>4681</v>
      </c>
      <c r="E276">
        <v>10</v>
      </c>
      <c r="F276" s="22" t="s">
        <v>5249</v>
      </c>
      <c r="G276" s="22" t="s">
        <v>5245</v>
      </c>
      <c r="H276" t="s">
        <v>5247</v>
      </c>
    </row>
    <row r="277" spans="1:8">
      <c r="A277" s="24" t="s">
        <v>4652</v>
      </c>
      <c r="B277" s="25">
        <v>50</v>
      </c>
      <c r="D277" t="s">
        <v>4682</v>
      </c>
      <c r="E277">
        <v>10</v>
      </c>
      <c r="F277" s="22" t="s">
        <v>5249</v>
      </c>
      <c r="G277" s="22" t="s">
        <v>5245</v>
      </c>
      <c r="H277" t="s">
        <v>5247</v>
      </c>
    </row>
    <row r="278" spans="1:8">
      <c r="A278" s="24" t="s">
        <v>4653</v>
      </c>
      <c r="B278" s="25">
        <v>50</v>
      </c>
      <c r="D278" t="s">
        <v>4683</v>
      </c>
      <c r="E278">
        <v>10</v>
      </c>
      <c r="F278" s="22" t="s">
        <v>5249</v>
      </c>
      <c r="G278" s="22" t="s">
        <v>5245</v>
      </c>
      <c r="H278" t="s">
        <v>5247</v>
      </c>
    </row>
    <row r="279" spans="1:8">
      <c r="A279" s="24" t="s">
        <v>4654</v>
      </c>
      <c r="B279" s="25">
        <v>30</v>
      </c>
      <c r="D279" t="s">
        <v>4684</v>
      </c>
      <c r="E279">
        <v>10</v>
      </c>
      <c r="F279" s="22" t="s">
        <v>5249</v>
      </c>
      <c r="G279" s="22" t="s">
        <v>5245</v>
      </c>
      <c r="H279" t="s">
        <v>5247</v>
      </c>
    </row>
    <row r="280" spans="1:8">
      <c r="A280" s="24" t="s">
        <v>4655</v>
      </c>
      <c r="B280" s="25">
        <v>0</v>
      </c>
      <c r="D280" t="s">
        <v>4685</v>
      </c>
      <c r="E280">
        <v>10</v>
      </c>
      <c r="F280" s="22" t="s">
        <v>5249</v>
      </c>
      <c r="G280" s="22" t="s">
        <v>5245</v>
      </c>
      <c r="H280" t="s">
        <v>5247</v>
      </c>
    </row>
    <row r="281" spans="1:8">
      <c r="A281" s="24" t="s">
        <v>4656</v>
      </c>
      <c r="B281" s="25">
        <v>10</v>
      </c>
      <c r="D281" t="s">
        <v>4686</v>
      </c>
      <c r="E281">
        <v>10</v>
      </c>
      <c r="F281" s="22" t="s">
        <v>5249</v>
      </c>
      <c r="G281" s="22" t="s">
        <v>5245</v>
      </c>
      <c r="H281" t="s">
        <v>5247</v>
      </c>
    </row>
    <row r="282" spans="1:8">
      <c r="A282" s="24" t="s">
        <v>4657</v>
      </c>
      <c r="B282" s="25">
        <v>0</v>
      </c>
      <c r="D282" t="s">
        <v>4687</v>
      </c>
      <c r="E282">
        <v>10</v>
      </c>
      <c r="F282" s="22" t="s">
        <v>5249</v>
      </c>
      <c r="G282" s="22" t="s">
        <v>5245</v>
      </c>
      <c r="H282" t="s">
        <v>5247</v>
      </c>
    </row>
    <row r="283" spans="1:8">
      <c r="A283" s="24" t="s">
        <v>4658</v>
      </c>
      <c r="B283" s="25">
        <v>20</v>
      </c>
      <c r="D283" t="s">
        <v>4692</v>
      </c>
      <c r="E283">
        <v>10</v>
      </c>
      <c r="F283" s="22" t="s">
        <v>5249</v>
      </c>
      <c r="G283" s="22" t="s">
        <v>5245</v>
      </c>
      <c r="H283" t="s">
        <v>5247</v>
      </c>
    </row>
    <row r="284" spans="1:8">
      <c r="A284" s="24" t="s">
        <v>4659</v>
      </c>
      <c r="B284" s="25">
        <v>20</v>
      </c>
      <c r="D284" t="s">
        <v>4694</v>
      </c>
      <c r="E284">
        <v>10</v>
      </c>
      <c r="F284" s="22" t="s">
        <v>5249</v>
      </c>
      <c r="G284" s="22" t="s">
        <v>5245</v>
      </c>
      <c r="H284" t="s">
        <v>5247</v>
      </c>
    </row>
    <row r="285" spans="1:8">
      <c r="A285" s="24" t="s">
        <v>4660</v>
      </c>
      <c r="B285" s="25">
        <v>20</v>
      </c>
      <c r="D285" t="s">
        <v>4700</v>
      </c>
      <c r="E285">
        <v>10</v>
      </c>
      <c r="F285" s="22" t="s">
        <v>5249</v>
      </c>
      <c r="G285" s="22" t="s">
        <v>5245</v>
      </c>
      <c r="H285" t="s">
        <v>5247</v>
      </c>
    </row>
    <row r="286" spans="1:8">
      <c r="A286" s="24" t="s">
        <v>4661</v>
      </c>
      <c r="B286" s="25">
        <v>10</v>
      </c>
      <c r="D286" t="s">
        <v>4702</v>
      </c>
      <c r="E286">
        <v>10</v>
      </c>
      <c r="F286" s="22" t="s">
        <v>5249</v>
      </c>
      <c r="G286" s="22" t="s">
        <v>5245</v>
      </c>
      <c r="H286" t="s">
        <v>5247</v>
      </c>
    </row>
    <row r="287" spans="1:8">
      <c r="A287" s="24" t="s">
        <v>4662</v>
      </c>
      <c r="B287" s="25">
        <v>20</v>
      </c>
      <c r="D287" t="s">
        <v>4707</v>
      </c>
      <c r="E287">
        <v>10</v>
      </c>
      <c r="F287" s="22" t="s">
        <v>5249</v>
      </c>
      <c r="G287" s="22" t="s">
        <v>5245</v>
      </c>
      <c r="H287" t="s">
        <v>5247</v>
      </c>
    </row>
    <row r="288" spans="1:8">
      <c r="A288" s="24" t="s">
        <v>4663</v>
      </c>
      <c r="B288" s="25">
        <v>10</v>
      </c>
      <c r="D288" t="s">
        <v>4710</v>
      </c>
      <c r="E288">
        <v>10</v>
      </c>
      <c r="F288" s="22" t="s">
        <v>5249</v>
      </c>
      <c r="G288" s="22" t="s">
        <v>5245</v>
      </c>
      <c r="H288" t="s">
        <v>5247</v>
      </c>
    </row>
    <row r="289" spans="1:8">
      <c r="A289" s="24" t="s">
        <v>4664</v>
      </c>
      <c r="B289" s="25">
        <v>40</v>
      </c>
      <c r="D289" t="s">
        <v>4716</v>
      </c>
      <c r="E289">
        <v>10</v>
      </c>
      <c r="F289" s="22" t="s">
        <v>5249</v>
      </c>
      <c r="G289" s="22" t="s">
        <v>5245</v>
      </c>
      <c r="H289" t="s">
        <v>5247</v>
      </c>
    </row>
    <row r="290" spans="1:8">
      <c r="A290" s="24" t="s">
        <v>4666</v>
      </c>
      <c r="B290" s="25">
        <v>20</v>
      </c>
      <c r="D290" t="s">
        <v>4717</v>
      </c>
      <c r="E290">
        <v>10</v>
      </c>
      <c r="F290" s="22" t="s">
        <v>5249</v>
      </c>
      <c r="G290" s="22" t="s">
        <v>5245</v>
      </c>
      <c r="H290" t="s">
        <v>5247</v>
      </c>
    </row>
    <row r="291" spans="1:8">
      <c r="A291" s="24" t="s">
        <v>4667</v>
      </c>
      <c r="B291" s="25">
        <v>0</v>
      </c>
      <c r="D291" t="s">
        <v>4718</v>
      </c>
      <c r="E291">
        <v>10</v>
      </c>
      <c r="F291" s="22" t="s">
        <v>5249</v>
      </c>
      <c r="G291" s="22" t="s">
        <v>5245</v>
      </c>
      <c r="H291" t="s">
        <v>5247</v>
      </c>
    </row>
    <row r="292" spans="1:8">
      <c r="A292" s="24" t="s">
        <v>4668</v>
      </c>
      <c r="B292" s="25">
        <v>10</v>
      </c>
      <c r="D292" t="s">
        <v>4719</v>
      </c>
      <c r="E292">
        <v>10</v>
      </c>
      <c r="F292" s="22" t="s">
        <v>5249</v>
      </c>
      <c r="G292" s="22" t="s">
        <v>5245</v>
      </c>
      <c r="H292" t="s">
        <v>5247</v>
      </c>
    </row>
    <row r="293" spans="1:8">
      <c r="A293" s="24" t="s">
        <v>4669</v>
      </c>
      <c r="B293" s="25">
        <v>40</v>
      </c>
      <c r="D293" t="s">
        <v>4720</v>
      </c>
      <c r="E293">
        <v>10</v>
      </c>
      <c r="F293" s="22" t="s">
        <v>5249</v>
      </c>
      <c r="G293" s="22" t="s">
        <v>5245</v>
      </c>
      <c r="H293" t="s">
        <v>5247</v>
      </c>
    </row>
    <row r="294" spans="1:8">
      <c r="A294" s="24" t="s">
        <v>4670</v>
      </c>
      <c r="B294" s="25">
        <v>0</v>
      </c>
      <c r="D294" t="s">
        <v>4721</v>
      </c>
      <c r="E294">
        <v>10</v>
      </c>
      <c r="F294" s="22" t="s">
        <v>5249</v>
      </c>
      <c r="G294" s="22" t="s">
        <v>5245</v>
      </c>
      <c r="H294" t="s">
        <v>5247</v>
      </c>
    </row>
    <row r="295" spans="1:8">
      <c r="A295" s="24" t="s">
        <v>4671</v>
      </c>
      <c r="B295" s="25">
        <v>0</v>
      </c>
      <c r="D295" t="s">
        <v>4724</v>
      </c>
      <c r="E295">
        <v>10</v>
      </c>
      <c r="F295" s="22" t="s">
        <v>5249</v>
      </c>
      <c r="G295" s="22" t="s">
        <v>5245</v>
      </c>
      <c r="H295" t="s">
        <v>5247</v>
      </c>
    </row>
    <row r="296" spans="1:8">
      <c r="A296" s="24" t="s">
        <v>4672</v>
      </c>
      <c r="B296" s="25">
        <v>10</v>
      </c>
      <c r="D296" t="s">
        <v>4725</v>
      </c>
      <c r="E296">
        <v>10</v>
      </c>
      <c r="F296" s="22" t="s">
        <v>5249</v>
      </c>
      <c r="G296" s="22" t="s">
        <v>5245</v>
      </c>
      <c r="H296" t="s">
        <v>5247</v>
      </c>
    </row>
    <row r="297" spans="1:8">
      <c r="A297" s="24" t="s">
        <v>4673</v>
      </c>
      <c r="B297" s="25">
        <v>10</v>
      </c>
      <c r="D297" t="s">
        <v>4729</v>
      </c>
      <c r="E297">
        <v>10</v>
      </c>
      <c r="F297" s="22" t="s">
        <v>5249</v>
      </c>
      <c r="G297" s="22" t="s">
        <v>5245</v>
      </c>
      <c r="H297" t="s">
        <v>5247</v>
      </c>
    </row>
    <row r="298" spans="1:8">
      <c r="A298" s="24" t="s">
        <v>4674</v>
      </c>
      <c r="B298" s="25">
        <v>0</v>
      </c>
      <c r="D298" t="s">
        <v>4733</v>
      </c>
      <c r="E298">
        <v>10</v>
      </c>
      <c r="F298" s="22" t="s">
        <v>5249</v>
      </c>
      <c r="G298" s="22" t="s">
        <v>5245</v>
      </c>
      <c r="H298" t="s">
        <v>5247</v>
      </c>
    </row>
    <row r="299" spans="1:8">
      <c r="A299" s="24" t="s">
        <v>4675</v>
      </c>
      <c r="B299" s="25">
        <v>10</v>
      </c>
      <c r="D299" t="s">
        <v>4742</v>
      </c>
      <c r="E299">
        <v>10</v>
      </c>
      <c r="F299" s="22" t="s">
        <v>5249</v>
      </c>
      <c r="G299" s="22" t="s">
        <v>5245</v>
      </c>
      <c r="H299" t="s">
        <v>5247</v>
      </c>
    </row>
    <row r="300" spans="1:8">
      <c r="A300" s="24" t="s">
        <v>4676</v>
      </c>
      <c r="B300" s="25">
        <v>40</v>
      </c>
      <c r="D300" t="s">
        <v>4743</v>
      </c>
      <c r="E300">
        <v>10</v>
      </c>
      <c r="F300" s="22" t="s">
        <v>5249</v>
      </c>
      <c r="G300" s="22" t="s">
        <v>5245</v>
      </c>
      <c r="H300" t="s">
        <v>5247</v>
      </c>
    </row>
    <row r="301" spans="1:8">
      <c r="A301" s="24" t="s">
        <v>4677</v>
      </c>
      <c r="B301" s="25">
        <v>20</v>
      </c>
      <c r="D301" t="s">
        <v>4744</v>
      </c>
      <c r="E301">
        <v>10</v>
      </c>
      <c r="F301" s="22" t="s">
        <v>5249</v>
      </c>
      <c r="G301" s="22" t="s">
        <v>5245</v>
      </c>
      <c r="H301" t="s">
        <v>5247</v>
      </c>
    </row>
    <row r="302" spans="1:8">
      <c r="A302" s="24" t="s">
        <v>4678</v>
      </c>
      <c r="B302" s="25">
        <v>10</v>
      </c>
      <c r="D302" t="s">
        <v>4745</v>
      </c>
      <c r="E302">
        <v>10</v>
      </c>
      <c r="F302" s="22" t="s">
        <v>5249</v>
      </c>
      <c r="G302" s="22" t="s">
        <v>5245</v>
      </c>
      <c r="H302" t="s">
        <v>5247</v>
      </c>
    </row>
    <row r="303" spans="1:8">
      <c r="A303" s="24" t="s">
        <v>4680</v>
      </c>
      <c r="B303" s="25">
        <v>0</v>
      </c>
      <c r="D303" t="s">
        <v>4746</v>
      </c>
      <c r="E303">
        <v>10</v>
      </c>
      <c r="F303" s="22" t="s">
        <v>5249</v>
      </c>
      <c r="G303" s="22" t="s">
        <v>5245</v>
      </c>
      <c r="H303" t="s">
        <v>5247</v>
      </c>
    </row>
    <row r="304" spans="1:8">
      <c r="A304" s="24" t="s">
        <v>4681</v>
      </c>
      <c r="B304" s="25">
        <v>50</v>
      </c>
      <c r="D304" t="s">
        <v>4747</v>
      </c>
      <c r="E304">
        <v>10</v>
      </c>
      <c r="F304" s="22" t="s">
        <v>5249</v>
      </c>
      <c r="G304" s="22" t="s">
        <v>5245</v>
      </c>
      <c r="H304" t="s">
        <v>5247</v>
      </c>
    </row>
    <row r="305" spans="1:8">
      <c r="A305" s="24" t="s">
        <v>4682</v>
      </c>
      <c r="B305" s="25">
        <v>10</v>
      </c>
      <c r="D305" t="s">
        <v>4749</v>
      </c>
      <c r="E305">
        <v>10</v>
      </c>
      <c r="F305" s="22" t="s">
        <v>5249</v>
      </c>
      <c r="G305" s="22" t="s">
        <v>5245</v>
      </c>
      <c r="H305" t="s">
        <v>5247</v>
      </c>
    </row>
    <row r="306" spans="1:8">
      <c r="A306" s="24" t="s">
        <v>4683</v>
      </c>
      <c r="B306" s="25">
        <v>10</v>
      </c>
      <c r="D306" t="s">
        <v>4750</v>
      </c>
      <c r="E306">
        <v>10</v>
      </c>
      <c r="F306" s="22" t="s">
        <v>5249</v>
      </c>
      <c r="G306" s="22" t="s">
        <v>5245</v>
      </c>
      <c r="H306" t="s">
        <v>5247</v>
      </c>
    </row>
    <row r="307" spans="1:8">
      <c r="A307" s="24" t="s">
        <v>4684</v>
      </c>
      <c r="B307" s="25">
        <v>30</v>
      </c>
      <c r="D307" t="s">
        <v>4751</v>
      </c>
      <c r="E307">
        <v>10</v>
      </c>
      <c r="F307" s="22" t="s">
        <v>5249</v>
      </c>
      <c r="G307" s="22" t="s">
        <v>5245</v>
      </c>
      <c r="H307" t="s">
        <v>5247</v>
      </c>
    </row>
    <row r="308" spans="1:8">
      <c r="A308" s="24" t="s">
        <v>4685</v>
      </c>
      <c r="B308" s="25">
        <v>10</v>
      </c>
      <c r="D308" t="s">
        <v>4756</v>
      </c>
      <c r="E308">
        <v>10</v>
      </c>
      <c r="F308" s="22" t="s">
        <v>5249</v>
      </c>
      <c r="G308" s="22" t="s">
        <v>5245</v>
      </c>
      <c r="H308" t="s">
        <v>5247</v>
      </c>
    </row>
    <row r="309" spans="1:8">
      <c r="A309" s="24" t="s">
        <v>4686</v>
      </c>
      <c r="B309" s="25">
        <v>10</v>
      </c>
      <c r="D309" t="s">
        <v>4757</v>
      </c>
      <c r="E309">
        <v>10</v>
      </c>
      <c r="F309" s="22" t="s">
        <v>5249</v>
      </c>
      <c r="G309" s="22" t="s">
        <v>5245</v>
      </c>
      <c r="H309" t="s">
        <v>5247</v>
      </c>
    </row>
    <row r="310" spans="1:8">
      <c r="A310" s="24" t="s">
        <v>4687</v>
      </c>
      <c r="B310" s="25">
        <v>20</v>
      </c>
      <c r="D310" t="s">
        <v>4760</v>
      </c>
      <c r="E310">
        <v>10</v>
      </c>
      <c r="F310" s="22" t="s">
        <v>5249</v>
      </c>
      <c r="G310" s="22" t="s">
        <v>5245</v>
      </c>
      <c r="H310" t="s">
        <v>5247</v>
      </c>
    </row>
    <row r="311" spans="1:8">
      <c r="A311" s="24" t="s">
        <v>4688</v>
      </c>
      <c r="B311" s="25">
        <v>40</v>
      </c>
      <c r="D311" t="s">
        <v>4764</v>
      </c>
      <c r="E311">
        <v>10</v>
      </c>
      <c r="F311" s="22" t="s">
        <v>5249</v>
      </c>
      <c r="G311" s="22" t="s">
        <v>5245</v>
      </c>
      <c r="H311" t="s">
        <v>5247</v>
      </c>
    </row>
    <row r="312" spans="1:8">
      <c r="A312" s="24" t="s">
        <v>4690</v>
      </c>
      <c r="B312" s="25">
        <v>0</v>
      </c>
      <c r="D312" t="s">
        <v>4767</v>
      </c>
      <c r="E312">
        <v>10</v>
      </c>
      <c r="F312" s="22" t="s">
        <v>5249</v>
      </c>
      <c r="G312" s="22" t="s">
        <v>5245</v>
      </c>
      <c r="H312" t="s">
        <v>5247</v>
      </c>
    </row>
    <row r="313" spans="1:8">
      <c r="A313" s="24" t="s">
        <v>4691</v>
      </c>
      <c r="B313" s="25">
        <v>40</v>
      </c>
      <c r="D313" t="s">
        <v>4769</v>
      </c>
      <c r="E313">
        <v>10</v>
      </c>
      <c r="F313" s="22" t="s">
        <v>5249</v>
      </c>
      <c r="G313" s="22" t="s">
        <v>5245</v>
      </c>
      <c r="H313" t="s">
        <v>5247</v>
      </c>
    </row>
    <row r="314" spans="1:8">
      <c r="A314" s="24" t="s">
        <v>4692</v>
      </c>
      <c r="B314" s="25">
        <v>10</v>
      </c>
      <c r="D314" t="s">
        <v>4775</v>
      </c>
      <c r="E314">
        <v>10</v>
      </c>
      <c r="F314" s="22" t="s">
        <v>5249</v>
      </c>
      <c r="G314" s="22" t="s">
        <v>5245</v>
      </c>
      <c r="H314" t="s">
        <v>5247</v>
      </c>
    </row>
    <row r="315" spans="1:8">
      <c r="A315" s="24" t="s">
        <v>4693</v>
      </c>
      <c r="B315" s="25">
        <v>20</v>
      </c>
      <c r="D315" t="s">
        <v>4778</v>
      </c>
      <c r="E315">
        <v>10</v>
      </c>
      <c r="F315" s="22" t="s">
        <v>5249</v>
      </c>
      <c r="G315" s="22" t="s">
        <v>5245</v>
      </c>
      <c r="H315" t="s">
        <v>5247</v>
      </c>
    </row>
    <row r="316" spans="1:8">
      <c r="A316" s="24" t="s">
        <v>4694</v>
      </c>
      <c r="B316" s="25">
        <v>20</v>
      </c>
      <c r="D316" t="s">
        <v>4779</v>
      </c>
      <c r="E316">
        <v>10</v>
      </c>
      <c r="F316" s="22" t="s">
        <v>5249</v>
      </c>
      <c r="G316" s="22" t="s">
        <v>5245</v>
      </c>
      <c r="H316" t="s">
        <v>5247</v>
      </c>
    </row>
    <row r="317" spans="1:8">
      <c r="A317" s="24" t="s">
        <v>4695</v>
      </c>
      <c r="B317" s="25">
        <v>20</v>
      </c>
      <c r="D317" t="s">
        <v>4780</v>
      </c>
      <c r="E317">
        <v>10</v>
      </c>
      <c r="F317" s="22" t="s">
        <v>5249</v>
      </c>
      <c r="G317" s="22" t="s">
        <v>5245</v>
      </c>
      <c r="H317" t="s">
        <v>5247</v>
      </c>
    </row>
    <row r="318" spans="1:8">
      <c r="A318" s="24" t="s">
        <v>4696</v>
      </c>
      <c r="B318" s="25">
        <v>0</v>
      </c>
      <c r="D318" t="s">
        <v>4784</v>
      </c>
      <c r="E318">
        <v>10</v>
      </c>
      <c r="F318" s="22" t="s">
        <v>5249</v>
      </c>
      <c r="G318" s="22" t="s">
        <v>5245</v>
      </c>
      <c r="H318" t="s">
        <v>5247</v>
      </c>
    </row>
    <row r="319" spans="1:8">
      <c r="A319" s="24" t="s">
        <v>4697</v>
      </c>
      <c r="B319" s="25">
        <v>80</v>
      </c>
      <c r="D319" t="s">
        <v>4791</v>
      </c>
      <c r="E319">
        <v>10</v>
      </c>
      <c r="F319" s="22" t="s">
        <v>5249</v>
      </c>
      <c r="G319" s="22" t="s">
        <v>5245</v>
      </c>
      <c r="H319" t="s">
        <v>5247</v>
      </c>
    </row>
    <row r="320" spans="1:8">
      <c r="A320" s="24" t="s">
        <v>4698</v>
      </c>
      <c r="B320" s="25">
        <v>30</v>
      </c>
      <c r="D320" t="s">
        <v>4795</v>
      </c>
      <c r="E320">
        <v>10</v>
      </c>
      <c r="F320" s="22" t="s">
        <v>5249</v>
      </c>
      <c r="G320" s="22" t="s">
        <v>5245</v>
      </c>
      <c r="H320" t="s">
        <v>5247</v>
      </c>
    </row>
    <row r="321" spans="1:8">
      <c r="A321" s="24" t="s">
        <v>4699</v>
      </c>
      <c r="B321" s="25">
        <v>40</v>
      </c>
      <c r="D321" t="s">
        <v>4796</v>
      </c>
      <c r="E321">
        <v>10</v>
      </c>
      <c r="F321" s="22" t="s">
        <v>5249</v>
      </c>
      <c r="G321" s="22" t="s">
        <v>5245</v>
      </c>
      <c r="H321" t="s">
        <v>5247</v>
      </c>
    </row>
    <row r="322" spans="1:8">
      <c r="A322" s="24" t="s">
        <v>4700</v>
      </c>
      <c r="B322" s="25">
        <v>10</v>
      </c>
      <c r="D322" t="s">
        <v>4798</v>
      </c>
      <c r="E322">
        <v>10</v>
      </c>
      <c r="F322" s="22" t="s">
        <v>5249</v>
      </c>
      <c r="G322" s="22" t="s">
        <v>5245</v>
      </c>
      <c r="H322" t="s">
        <v>5247</v>
      </c>
    </row>
    <row r="323" spans="1:8">
      <c r="A323" s="24" t="s">
        <v>4701</v>
      </c>
      <c r="B323" s="25">
        <v>0</v>
      </c>
      <c r="D323" t="s">
        <v>4799</v>
      </c>
      <c r="E323">
        <v>10</v>
      </c>
      <c r="F323" s="22" t="s">
        <v>5249</v>
      </c>
      <c r="G323" s="22" t="s">
        <v>5245</v>
      </c>
      <c r="H323" t="s">
        <v>5247</v>
      </c>
    </row>
    <row r="324" spans="1:8">
      <c r="A324" s="24" t="s">
        <v>4702</v>
      </c>
      <c r="B324" s="25">
        <v>10</v>
      </c>
      <c r="D324" t="s">
        <v>4800</v>
      </c>
      <c r="E324">
        <v>10</v>
      </c>
      <c r="F324" s="22" t="s">
        <v>5249</v>
      </c>
      <c r="G324" s="22" t="s">
        <v>5245</v>
      </c>
      <c r="H324" t="s">
        <v>5247</v>
      </c>
    </row>
    <row r="325" spans="1:8">
      <c r="A325" s="24" t="s">
        <v>4703</v>
      </c>
      <c r="B325" s="25">
        <v>0</v>
      </c>
      <c r="D325" t="s">
        <v>4802</v>
      </c>
      <c r="E325">
        <v>10</v>
      </c>
      <c r="F325" s="22" t="s">
        <v>5249</v>
      </c>
      <c r="G325" s="22" t="s">
        <v>5245</v>
      </c>
      <c r="H325" t="s">
        <v>5247</v>
      </c>
    </row>
    <row r="326" spans="1:8">
      <c r="A326" s="24" t="s">
        <v>4704</v>
      </c>
      <c r="B326" s="25">
        <v>0</v>
      </c>
      <c r="D326" t="s">
        <v>4804</v>
      </c>
      <c r="E326">
        <v>10</v>
      </c>
      <c r="F326" s="22" t="s">
        <v>5249</v>
      </c>
      <c r="G326" s="22" t="s">
        <v>5245</v>
      </c>
      <c r="H326" t="s">
        <v>5247</v>
      </c>
    </row>
    <row r="327" spans="1:8">
      <c r="A327" s="24" t="s">
        <v>4705</v>
      </c>
      <c r="B327" s="25">
        <v>20</v>
      </c>
      <c r="D327" t="s">
        <v>4806</v>
      </c>
      <c r="E327">
        <v>10</v>
      </c>
      <c r="F327" s="22" t="s">
        <v>5249</v>
      </c>
      <c r="G327" s="22" t="s">
        <v>5245</v>
      </c>
      <c r="H327" t="s">
        <v>5247</v>
      </c>
    </row>
    <row r="328" spans="1:8">
      <c r="A328" s="24" t="s">
        <v>4706</v>
      </c>
      <c r="B328" s="25">
        <v>30</v>
      </c>
      <c r="D328" t="s">
        <v>4808</v>
      </c>
      <c r="E328">
        <v>10</v>
      </c>
      <c r="F328" s="22" t="s">
        <v>5249</v>
      </c>
      <c r="G328" s="22" t="s">
        <v>5245</v>
      </c>
      <c r="H328" t="s">
        <v>5247</v>
      </c>
    </row>
    <row r="329" spans="1:8">
      <c r="A329" s="24" t="s">
        <v>4707</v>
      </c>
      <c r="B329" s="25">
        <v>10</v>
      </c>
      <c r="D329" t="s">
        <v>4810</v>
      </c>
      <c r="E329">
        <v>10</v>
      </c>
      <c r="F329" s="22" t="s">
        <v>5249</v>
      </c>
      <c r="G329" s="22" t="s">
        <v>5245</v>
      </c>
      <c r="H329" t="s">
        <v>5247</v>
      </c>
    </row>
    <row r="330" spans="1:8">
      <c r="A330" s="24" t="s">
        <v>4708</v>
      </c>
      <c r="B330" s="25">
        <v>0</v>
      </c>
      <c r="D330" t="s">
        <v>4811</v>
      </c>
      <c r="E330">
        <v>10</v>
      </c>
      <c r="F330" s="22" t="s">
        <v>5249</v>
      </c>
      <c r="G330" s="22" t="s">
        <v>5245</v>
      </c>
      <c r="H330" t="s">
        <v>5247</v>
      </c>
    </row>
    <row r="331" spans="1:8">
      <c r="A331" s="24" t="s">
        <v>4709</v>
      </c>
      <c r="B331" s="25">
        <v>0</v>
      </c>
      <c r="D331" t="s">
        <v>4812</v>
      </c>
      <c r="E331">
        <v>10</v>
      </c>
      <c r="F331" s="22" t="s">
        <v>5249</v>
      </c>
      <c r="G331" s="22" t="s">
        <v>5245</v>
      </c>
      <c r="H331" t="s">
        <v>5247</v>
      </c>
    </row>
    <row r="332" spans="1:8">
      <c r="A332" s="24" t="s">
        <v>4710</v>
      </c>
      <c r="B332" s="25">
        <v>10</v>
      </c>
      <c r="D332" t="s">
        <v>4814</v>
      </c>
      <c r="E332">
        <v>10</v>
      </c>
      <c r="F332" s="22" t="s">
        <v>5249</v>
      </c>
      <c r="G332" s="22" t="s">
        <v>5245</v>
      </c>
      <c r="H332" t="s">
        <v>5247</v>
      </c>
    </row>
    <row r="333" spans="1:8">
      <c r="A333" s="24" t="s">
        <v>4711</v>
      </c>
      <c r="B333" s="25">
        <v>30</v>
      </c>
      <c r="D333" t="s">
        <v>4816</v>
      </c>
      <c r="E333">
        <v>10</v>
      </c>
      <c r="F333" s="22" t="s">
        <v>5249</v>
      </c>
      <c r="G333" s="22" t="s">
        <v>5245</v>
      </c>
      <c r="H333" t="s">
        <v>5247</v>
      </c>
    </row>
    <row r="334" spans="1:8">
      <c r="A334" s="24" t="s">
        <v>4712</v>
      </c>
      <c r="B334" s="25">
        <v>30</v>
      </c>
      <c r="D334" t="s">
        <v>4824</v>
      </c>
      <c r="E334">
        <v>10</v>
      </c>
      <c r="F334" s="22" t="s">
        <v>5249</v>
      </c>
      <c r="G334" s="22" t="s">
        <v>5245</v>
      </c>
      <c r="H334" t="s">
        <v>5247</v>
      </c>
    </row>
    <row r="335" spans="1:8">
      <c r="A335" s="24" t="s">
        <v>4713</v>
      </c>
      <c r="B335" s="25">
        <v>0</v>
      </c>
      <c r="D335" t="s">
        <v>4827</v>
      </c>
      <c r="E335">
        <v>10</v>
      </c>
      <c r="F335" s="22" t="s">
        <v>5249</v>
      </c>
      <c r="G335" s="22" t="s">
        <v>5245</v>
      </c>
      <c r="H335" t="s">
        <v>5247</v>
      </c>
    </row>
    <row r="336" spans="1:8">
      <c r="A336" s="24" t="s">
        <v>4714</v>
      </c>
      <c r="B336" s="25">
        <v>0</v>
      </c>
      <c r="D336" t="s">
        <v>4829</v>
      </c>
      <c r="E336">
        <v>10</v>
      </c>
      <c r="F336" s="22" t="s">
        <v>5249</v>
      </c>
      <c r="G336" s="22" t="s">
        <v>5245</v>
      </c>
      <c r="H336" t="s">
        <v>5247</v>
      </c>
    </row>
    <row r="337" spans="1:8">
      <c r="A337" s="24" t="s">
        <v>4715</v>
      </c>
      <c r="B337" s="25">
        <v>0</v>
      </c>
      <c r="D337" t="s">
        <v>4830</v>
      </c>
      <c r="E337">
        <v>10</v>
      </c>
      <c r="F337" s="22" t="s">
        <v>5249</v>
      </c>
      <c r="G337" s="22" t="s">
        <v>5245</v>
      </c>
      <c r="H337" t="s">
        <v>5247</v>
      </c>
    </row>
    <row r="338" spans="1:8">
      <c r="A338" s="24" t="s">
        <v>4716</v>
      </c>
      <c r="B338" s="25">
        <v>10</v>
      </c>
      <c r="D338" t="s">
        <v>4831</v>
      </c>
      <c r="E338">
        <v>10</v>
      </c>
      <c r="F338" s="22" t="s">
        <v>5249</v>
      </c>
      <c r="G338" s="22" t="s">
        <v>5245</v>
      </c>
      <c r="H338" t="s">
        <v>5247</v>
      </c>
    </row>
    <row r="339" spans="1:8">
      <c r="A339" s="24" t="s">
        <v>4717</v>
      </c>
      <c r="B339" s="25">
        <v>10</v>
      </c>
      <c r="D339" t="s">
        <v>4832</v>
      </c>
      <c r="E339">
        <v>10</v>
      </c>
      <c r="F339" s="22" t="s">
        <v>5249</v>
      </c>
      <c r="G339" s="22" t="s">
        <v>5245</v>
      </c>
      <c r="H339" t="s">
        <v>5247</v>
      </c>
    </row>
    <row r="340" spans="1:8">
      <c r="A340" s="24" t="s">
        <v>4718</v>
      </c>
      <c r="B340" s="25">
        <v>10</v>
      </c>
      <c r="D340" t="s">
        <v>4836</v>
      </c>
      <c r="E340">
        <v>10</v>
      </c>
      <c r="F340" s="22" t="s">
        <v>5249</v>
      </c>
      <c r="G340" s="22" t="s">
        <v>5245</v>
      </c>
      <c r="H340" t="s">
        <v>5247</v>
      </c>
    </row>
    <row r="341" spans="1:8">
      <c r="A341" s="24" t="s">
        <v>4719</v>
      </c>
      <c r="B341" s="25">
        <v>10</v>
      </c>
      <c r="D341" t="s">
        <v>4840</v>
      </c>
      <c r="E341">
        <v>10</v>
      </c>
      <c r="F341" s="22" t="s">
        <v>5249</v>
      </c>
      <c r="G341" s="22" t="s">
        <v>5245</v>
      </c>
      <c r="H341" t="s">
        <v>5247</v>
      </c>
    </row>
    <row r="342" spans="1:8">
      <c r="A342" s="24" t="s">
        <v>4720</v>
      </c>
      <c r="B342" s="25">
        <v>10</v>
      </c>
      <c r="D342" t="s">
        <v>4843</v>
      </c>
      <c r="E342">
        <v>10</v>
      </c>
      <c r="F342" s="22" t="s">
        <v>5249</v>
      </c>
      <c r="G342" s="22" t="s">
        <v>5245</v>
      </c>
      <c r="H342" t="s">
        <v>5247</v>
      </c>
    </row>
    <row r="343" spans="1:8">
      <c r="A343" s="24" t="s">
        <v>4721</v>
      </c>
      <c r="B343" s="25">
        <v>10</v>
      </c>
      <c r="D343" t="s">
        <v>4846</v>
      </c>
      <c r="E343">
        <v>10</v>
      </c>
      <c r="F343" s="22" t="s">
        <v>5249</v>
      </c>
      <c r="G343" s="22" t="s">
        <v>5245</v>
      </c>
      <c r="H343" t="s">
        <v>5247</v>
      </c>
    </row>
    <row r="344" spans="1:8">
      <c r="A344" s="24" t="s">
        <v>4722</v>
      </c>
      <c r="B344" s="25">
        <v>0</v>
      </c>
      <c r="D344" t="s">
        <v>4848</v>
      </c>
      <c r="E344">
        <v>10</v>
      </c>
      <c r="F344" s="22" t="s">
        <v>5249</v>
      </c>
      <c r="G344" s="22" t="s">
        <v>5245</v>
      </c>
      <c r="H344" t="s">
        <v>5247</v>
      </c>
    </row>
    <row r="345" spans="1:8">
      <c r="A345" s="24" t="s">
        <v>4723</v>
      </c>
      <c r="B345" s="25">
        <v>0</v>
      </c>
      <c r="D345" t="s">
        <v>4849</v>
      </c>
      <c r="E345">
        <v>10</v>
      </c>
      <c r="F345" s="22" t="s">
        <v>5249</v>
      </c>
      <c r="G345" s="22" t="s">
        <v>5245</v>
      </c>
      <c r="H345" t="s">
        <v>5247</v>
      </c>
    </row>
    <row r="346" spans="1:8">
      <c r="A346" s="24" t="s">
        <v>4724</v>
      </c>
      <c r="B346" s="25">
        <v>10</v>
      </c>
      <c r="D346" t="s">
        <v>4853</v>
      </c>
      <c r="E346">
        <v>10</v>
      </c>
      <c r="F346" s="22" t="s">
        <v>5249</v>
      </c>
      <c r="G346" s="22" t="s">
        <v>5245</v>
      </c>
      <c r="H346" t="s">
        <v>5247</v>
      </c>
    </row>
    <row r="347" spans="1:8">
      <c r="A347" s="24" t="s">
        <v>4725</v>
      </c>
      <c r="B347" s="25">
        <v>10</v>
      </c>
      <c r="D347" t="s">
        <v>4855</v>
      </c>
      <c r="E347">
        <v>10</v>
      </c>
      <c r="F347" s="22" t="s">
        <v>5249</v>
      </c>
      <c r="G347" s="22" t="s">
        <v>5245</v>
      </c>
      <c r="H347" t="s">
        <v>5247</v>
      </c>
    </row>
    <row r="348" spans="1:8">
      <c r="A348" s="24" t="s">
        <v>4726</v>
      </c>
      <c r="B348" s="25">
        <v>30</v>
      </c>
      <c r="D348" t="s">
        <v>4856</v>
      </c>
      <c r="E348">
        <v>10</v>
      </c>
      <c r="F348" s="22" t="s">
        <v>5249</v>
      </c>
      <c r="G348" s="22" t="s">
        <v>5245</v>
      </c>
      <c r="H348" t="s">
        <v>5247</v>
      </c>
    </row>
    <row r="349" spans="1:8">
      <c r="A349" s="24" t="s">
        <v>4727</v>
      </c>
      <c r="B349" s="25">
        <v>0</v>
      </c>
      <c r="D349" t="s">
        <v>4860</v>
      </c>
      <c r="E349">
        <v>10</v>
      </c>
      <c r="F349" s="22" t="s">
        <v>5249</v>
      </c>
      <c r="G349" s="22" t="s">
        <v>5245</v>
      </c>
      <c r="H349" t="s">
        <v>5247</v>
      </c>
    </row>
    <row r="350" spans="1:8">
      <c r="A350" s="24" t="s">
        <v>4728</v>
      </c>
      <c r="B350" s="25">
        <v>0</v>
      </c>
      <c r="D350" t="s">
        <v>4861</v>
      </c>
      <c r="E350">
        <v>10</v>
      </c>
      <c r="F350" s="22" t="s">
        <v>5249</v>
      </c>
      <c r="G350" s="22" t="s">
        <v>5245</v>
      </c>
      <c r="H350" t="s">
        <v>5247</v>
      </c>
    </row>
    <row r="351" spans="1:8">
      <c r="A351" s="24" t="s">
        <v>4729</v>
      </c>
      <c r="B351" s="25">
        <v>10</v>
      </c>
      <c r="D351" t="s">
        <v>4863</v>
      </c>
      <c r="E351">
        <v>10</v>
      </c>
      <c r="F351" s="22" t="s">
        <v>5249</v>
      </c>
      <c r="G351" s="22" t="s">
        <v>5245</v>
      </c>
      <c r="H351" t="s">
        <v>5247</v>
      </c>
    </row>
    <row r="352" spans="1:8">
      <c r="A352" s="24" t="s">
        <v>4730</v>
      </c>
      <c r="B352" s="25">
        <v>0</v>
      </c>
      <c r="D352" t="s">
        <v>4864</v>
      </c>
      <c r="E352">
        <v>10</v>
      </c>
      <c r="F352" s="22" t="s">
        <v>5249</v>
      </c>
      <c r="G352" s="22" t="s">
        <v>5245</v>
      </c>
      <c r="H352" t="s">
        <v>5247</v>
      </c>
    </row>
    <row r="353" spans="1:8">
      <c r="A353" s="24" t="s">
        <v>4731</v>
      </c>
      <c r="B353" s="25">
        <v>10</v>
      </c>
      <c r="D353" t="s">
        <v>4865</v>
      </c>
      <c r="E353">
        <v>10</v>
      </c>
      <c r="F353" s="22" t="s">
        <v>5249</v>
      </c>
      <c r="G353" s="22" t="s">
        <v>5245</v>
      </c>
      <c r="H353" t="s">
        <v>5247</v>
      </c>
    </row>
    <row r="354" spans="1:8">
      <c r="A354" s="24" t="s">
        <v>4732</v>
      </c>
      <c r="B354" s="25">
        <v>0</v>
      </c>
      <c r="D354" t="s">
        <v>4868</v>
      </c>
      <c r="E354">
        <v>10</v>
      </c>
      <c r="F354" s="22" t="s">
        <v>5249</v>
      </c>
      <c r="G354" s="22" t="s">
        <v>5245</v>
      </c>
      <c r="H354" t="s">
        <v>5247</v>
      </c>
    </row>
    <row r="355" spans="1:8">
      <c r="A355" s="24" t="s">
        <v>4733</v>
      </c>
      <c r="B355" s="25">
        <v>10</v>
      </c>
      <c r="D355" t="s">
        <v>4871</v>
      </c>
      <c r="E355">
        <v>10</v>
      </c>
      <c r="F355" s="22" t="s">
        <v>5249</v>
      </c>
      <c r="G355" s="22" t="s">
        <v>5245</v>
      </c>
      <c r="H355" t="s">
        <v>5247</v>
      </c>
    </row>
    <row r="356" spans="1:8">
      <c r="A356" s="24" t="s">
        <v>4734</v>
      </c>
      <c r="B356" s="25">
        <v>20</v>
      </c>
      <c r="D356" t="s">
        <v>4873</v>
      </c>
      <c r="E356">
        <v>10</v>
      </c>
      <c r="F356" s="22" t="s">
        <v>5249</v>
      </c>
      <c r="G356" s="22" t="s">
        <v>5245</v>
      </c>
      <c r="H356" t="s">
        <v>5247</v>
      </c>
    </row>
    <row r="357" spans="1:8">
      <c r="A357" s="24" t="s">
        <v>4735</v>
      </c>
      <c r="B357" s="25">
        <v>20</v>
      </c>
      <c r="D357" t="s">
        <v>4883</v>
      </c>
      <c r="E357">
        <v>10</v>
      </c>
      <c r="F357" s="22" t="s">
        <v>5249</v>
      </c>
      <c r="G357" s="22" t="s">
        <v>5245</v>
      </c>
      <c r="H357" t="s">
        <v>5247</v>
      </c>
    </row>
    <row r="358" spans="1:8">
      <c r="A358" s="24" t="s">
        <v>4736</v>
      </c>
      <c r="B358" s="25">
        <v>0</v>
      </c>
      <c r="D358" t="s">
        <v>4885</v>
      </c>
      <c r="E358">
        <v>10</v>
      </c>
      <c r="F358" s="22" t="s">
        <v>5249</v>
      </c>
      <c r="G358" s="22" t="s">
        <v>5245</v>
      </c>
      <c r="H358" t="s">
        <v>5247</v>
      </c>
    </row>
    <row r="359" spans="1:8">
      <c r="A359" s="24" t="s">
        <v>4737</v>
      </c>
      <c r="B359" s="25">
        <v>30</v>
      </c>
      <c r="D359" t="s">
        <v>4886</v>
      </c>
      <c r="E359">
        <v>10</v>
      </c>
      <c r="F359" s="22" t="s">
        <v>5249</v>
      </c>
      <c r="G359" s="22" t="s">
        <v>5245</v>
      </c>
      <c r="H359" t="s">
        <v>5247</v>
      </c>
    </row>
    <row r="360" spans="1:8">
      <c r="A360" s="24" t="s">
        <v>4738</v>
      </c>
      <c r="B360" s="25">
        <v>20</v>
      </c>
      <c r="D360" t="s">
        <v>4887</v>
      </c>
      <c r="E360">
        <v>10</v>
      </c>
      <c r="F360" s="22" t="s">
        <v>5249</v>
      </c>
      <c r="G360" s="22" t="s">
        <v>5245</v>
      </c>
      <c r="H360" t="s">
        <v>5247</v>
      </c>
    </row>
    <row r="361" spans="1:8">
      <c r="A361" s="24" t="s">
        <v>4739</v>
      </c>
      <c r="B361" s="25">
        <v>20</v>
      </c>
      <c r="D361" t="s">
        <v>4889</v>
      </c>
      <c r="E361">
        <v>10</v>
      </c>
      <c r="F361" s="22" t="s">
        <v>5249</v>
      </c>
      <c r="G361" s="22" t="s">
        <v>5245</v>
      </c>
      <c r="H361" t="s">
        <v>5247</v>
      </c>
    </row>
    <row r="362" spans="1:8">
      <c r="A362" s="24" t="s">
        <v>4740</v>
      </c>
      <c r="B362" s="25">
        <v>20</v>
      </c>
      <c r="D362" t="s">
        <v>4890</v>
      </c>
      <c r="E362">
        <v>10</v>
      </c>
      <c r="F362" s="22" t="s">
        <v>5249</v>
      </c>
      <c r="G362" s="22" t="s">
        <v>5245</v>
      </c>
      <c r="H362" t="s">
        <v>5247</v>
      </c>
    </row>
    <row r="363" spans="1:8">
      <c r="A363" s="24" t="s">
        <v>4741</v>
      </c>
      <c r="B363" s="25">
        <v>0</v>
      </c>
      <c r="D363" t="s">
        <v>4891</v>
      </c>
      <c r="E363">
        <v>10</v>
      </c>
      <c r="F363" s="22" t="s">
        <v>5249</v>
      </c>
      <c r="G363" s="22" t="s">
        <v>5245</v>
      </c>
      <c r="H363" t="s">
        <v>5247</v>
      </c>
    </row>
    <row r="364" spans="1:8">
      <c r="A364" s="24" t="s">
        <v>4742</v>
      </c>
      <c r="B364" s="25">
        <v>10</v>
      </c>
      <c r="D364" t="s">
        <v>4899</v>
      </c>
      <c r="E364">
        <v>10</v>
      </c>
      <c r="F364" s="22" t="s">
        <v>5249</v>
      </c>
      <c r="G364" s="22" t="s">
        <v>5245</v>
      </c>
      <c r="H364" t="s">
        <v>5247</v>
      </c>
    </row>
    <row r="365" spans="1:8">
      <c r="A365" s="24" t="s">
        <v>4743</v>
      </c>
      <c r="B365" s="25">
        <v>10</v>
      </c>
      <c r="D365" t="s">
        <v>4900</v>
      </c>
      <c r="E365">
        <v>10</v>
      </c>
      <c r="F365" s="22" t="s">
        <v>5249</v>
      </c>
      <c r="G365" s="22" t="s">
        <v>5245</v>
      </c>
      <c r="H365" t="s">
        <v>5247</v>
      </c>
    </row>
    <row r="366" spans="1:8">
      <c r="A366" s="24" t="s">
        <v>4744</v>
      </c>
      <c r="B366" s="25">
        <v>10</v>
      </c>
      <c r="D366" t="s">
        <v>4901</v>
      </c>
      <c r="E366">
        <v>10</v>
      </c>
      <c r="F366" s="22" t="s">
        <v>5249</v>
      </c>
      <c r="G366" s="22" t="s">
        <v>5245</v>
      </c>
      <c r="H366" t="s">
        <v>5247</v>
      </c>
    </row>
    <row r="367" spans="1:8">
      <c r="A367" s="24" t="s">
        <v>4745</v>
      </c>
      <c r="B367" s="25">
        <v>10</v>
      </c>
      <c r="D367" t="s">
        <v>4903</v>
      </c>
      <c r="E367">
        <v>10</v>
      </c>
      <c r="F367" s="22" t="s">
        <v>5249</v>
      </c>
      <c r="G367" s="22" t="s">
        <v>5245</v>
      </c>
      <c r="H367" t="s">
        <v>5247</v>
      </c>
    </row>
    <row r="368" spans="1:8">
      <c r="A368" s="24" t="s">
        <v>4746</v>
      </c>
      <c r="B368" s="25">
        <v>10</v>
      </c>
      <c r="D368" t="s">
        <v>4908</v>
      </c>
      <c r="E368">
        <v>10</v>
      </c>
      <c r="F368" s="22" t="s">
        <v>5249</v>
      </c>
      <c r="G368" s="22" t="s">
        <v>5245</v>
      </c>
      <c r="H368" t="s">
        <v>5247</v>
      </c>
    </row>
    <row r="369" spans="1:8">
      <c r="A369" s="24" t="s">
        <v>4747</v>
      </c>
      <c r="B369" s="25">
        <v>10</v>
      </c>
      <c r="D369" t="s">
        <v>4909</v>
      </c>
      <c r="E369">
        <v>10</v>
      </c>
      <c r="F369" s="22" t="s">
        <v>5249</v>
      </c>
      <c r="G369" s="22" t="s">
        <v>5245</v>
      </c>
      <c r="H369" t="s">
        <v>5247</v>
      </c>
    </row>
    <row r="370" spans="1:8">
      <c r="A370" s="24" t="s">
        <v>4748</v>
      </c>
      <c r="B370" s="25">
        <v>0</v>
      </c>
      <c r="D370" t="s">
        <v>4910</v>
      </c>
      <c r="E370">
        <v>10</v>
      </c>
      <c r="F370" s="22" t="s">
        <v>5249</v>
      </c>
      <c r="G370" s="22" t="s">
        <v>5245</v>
      </c>
      <c r="H370" t="s">
        <v>5247</v>
      </c>
    </row>
    <row r="371" spans="1:8">
      <c r="A371" s="24" t="s">
        <v>4749</v>
      </c>
      <c r="B371" s="25">
        <v>10</v>
      </c>
      <c r="D371" t="s">
        <v>4912</v>
      </c>
      <c r="E371">
        <v>10</v>
      </c>
      <c r="F371" s="22" t="s">
        <v>5249</v>
      </c>
      <c r="G371" s="22" t="s">
        <v>5245</v>
      </c>
      <c r="H371" t="s">
        <v>5247</v>
      </c>
    </row>
    <row r="372" spans="1:8">
      <c r="A372" s="24" t="s">
        <v>4750</v>
      </c>
      <c r="B372" s="25">
        <v>10</v>
      </c>
      <c r="D372" t="s">
        <v>4914</v>
      </c>
      <c r="E372">
        <v>10</v>
      </c>
      <c r="F372" s="22" t="s">
        <v>5249</v>
      </c>
      <c r="G372" s="22" t="s">
        <v>5245</v>
      </c>
      <c r="H372" t="s">
        <v>5247</v>
      </c>
    </row>
    <row r="373" spans="1:8">
      <c r="A373" s="24" t="s">
        <v>4751</v>
      </c>
      <c r="B373" s="25">
        <v>10</v>
      </c>
      <c r="D373" t="s">
        <v>4918</v>
      </c>
      <c r="E373">
        <v>10</v>
      </c>
      <c r="F373" s="22" t="s">
        <v>5249</v>
      </c>
      <c r="G373" s="22" t="s">
        <v>5245</v>
      </c>
      <c r="H373" t="s">
        <v>5247</v>
      </c>
    </row>
    <row r="374" spans="1:8">
      <c r="A374" s="24" t="s">
        <v>4752</v>
      </c>
      <c r="B374" s="25">
        <v>20</v>
      </c>
      <c r="D374" t="s">
        <v>4367</v>
      </c>
      <c r="E374">
        <v>0</v>
      </c>
      <c r="F374" s="22" t="s">
        <v>5249</v>
      </c>
      <c r="G374" s="22" t="s">
        <v>5245</v>
      </c>
      <c r="H374" t="s">
        <v>5247</v>
      </c>
    </row>
    <row r="375" spans="1:8">
      <c r="A375" s="24" t="s">
        <v>4753</v>
      </c>
      <c r="B375" s="25">
        <v>0</v>
      </c>
      <c r="D375" t="s">
        <v>4368</v>
      </c>
      <c r="E375">
        <v>0</v>
      </c>
      <c r="F375" s="22" t="s">
        <v>5249</v>
      </c>
      <c r="G375" s="22" t="s">
        <v>5245</v>
      </c>
      <c r="H375" t="s">
        <v>5247</v>
      </c>
    </row>
    <row r="376" spans="1:8">
      <c r="A376" s="24" t="s">
        <v>4754</v>
      </c>
      <c r="B376" s="25">
        <v>0</v>
      </c>
      <c r="D376" t="s">
        <v>4369</v>
      </c>
      <c r="E376">
        <v>0</v>
      </c>
      <c r="F376" s="22" t="s">
        <v>5249</v>
      </c>
      <c r="G376" s="22" t="s">
        <v>5245</v>
      </c>
      <c r="H376" t="s">
        <v>5247</v>
      </c>
    </row>
    <row r="377" spans="1:8">
      <c r="A377" s="24" t="s">
        <v>4755</v>
      </c>
      <c r="B377" s="25">
        <v>0</v>
      </c>
      <c r="D377" t="s">
        <v>4374</v>
      </c>
      <c r="E377">
        <v>0</v>
      </c>
      <c r="F377" s="22" t="s">
        <v>5249</v>
      </c>
      <c r="G377" s="22" t="s">
        <v>5245</v>
      </c>
      <c r="H377" t="s">
        <v>5247</v>
      </c>
    </row>
    <row r="378" spans="1:8">
      <c r="A378" s="24" t="s">
        <v>4756</v>
      </c>
      <c r="B378" s="25">
        <v>40</v>
      </c>
      <c r="D378" t="s">
        <v>4375</v>
      </c>
      <c r="E378">
        <v>0</v>
      </c>
      <c r="F378" s="22" t="s">
        <v>5249</v>
      </c>
      <c r="G378" s="22" t="s">
        <v>5245</v>
      </c>
      <c r="H378" t="s">
        <v>5247</v>
      </c>
    </row>
    <row r="379" spans="1:8">
      <c r="A379" s="24" t="s">
        <v>4757</v>
      </c>
      <c r="B379" s="25">
        <v>10</v>
      </c>
      <c r="D379" t="s">
        <v>4982</v>
      </c>
      <c r="E379">
        <v>0</v>
      </c>
      <c r="F379" s="22" t="s">
        <v>5249</v>
      </c>
      <c r="G379" s="22" t="s">
        <v>5245</v>
      </c>
      <c r="H379" t="s">
        <v>5247</v>
      </c>
    </row>
    <row r="380" spans="1:8">
      <c r="A380" s="24" t="s">
        <v>4758</v>
      </c>
      <c r="B380" s="25">
        <v>100</v>
      </c>
      <c r="D380" t="s">
        <v>4379</v>
      </c>
      <c r="E380">
        <v>0</v>
      </c>
      <c r="F380" s="22" t="s">
        <v>5249</v>
      </c>
      <c r="G380" s="22" t="s">
        <v>5245</v>
      </c>
      <c r="H380" t="s">
        <v>5247</v>
      </c>
    </row>
    <row r="381" spans="1:8">
      <c r="A381" s="24" t="s">
        <v>4759</v>
      </c>
      <c r="B381" s="25">
        <v>0</v>
      </c>
      <c r="D381" t="s">
        <v>4384</v>
      </c>
      <c r="E381">
        <v>0</v>
      </c>
      <c r="F381" s="22" t="s">
        <v>5249</v>
      </c>
      <c r="G381" s="22" t="s">
        <v>5245</v>
      </c>
      <c r="H381" t="s">
        <v>5247</v>
      </c>
    </row>
    <row r="382" spans="1:8">
      <c r="A382" s="24" t="s">
        <v>4760</v>
      </c>
      <c r="B382" s="25">
        <v>10</v>
      </c>
      <c r="D382" t="s">
        <v>4385</v>
      </c>
      <c r="E382">
        <v>0</v>
      </c>
      <c r="F382" s="22" t="s">
        <v>5249</v>
      </c>
      <c r="G382" s="22" t="s">
        <v>5245</v>
      </c>
      <c r="H382" t="s">
        <v>5247</v>
      </c>
    </row>
    <row r="383" spans="1:8">
      <c r="A383" s="24" t="s">
        <v>4761</v>
      </c>
      <c r="B383" s="25">
        <v>20</v>
      </c>
      <c r="D383" t="s">
        <v>4389</v>
      </c>
      <c r="E383">
        <v>0</v>
      </c>
      <c r="F383" s="22" t="s">
        <v>5249</v>
      </c>
      <c r="G383" s="22" t="s">
        <v>5245</v>
      </c>
      <c r="H383" t="s">
        <v>5247</v>
      </c>
    </row>
    <row r="384" spans="1:8">
      <c r="A384" s="24" t="s">
        <v>4762</v>
      </c>
      <c r="B384" s="25">
        <v>0</v>
      </c>
      <c r="D384" t="s">
        <v>4391</v>
      </c>
      <c r="E384">
        <v>0</v>
      </c>
      <c r="F384" s="22" t="s">
        <v>5249</v>
      </c>
      <c r="G384" s="22" t="s">
        <v>5245</v>
      </c>
      <c r="H384" t="s">
        <v>5247</v>
      </c>
    </row>
    <row r="385" spans="1:8">
      <c r="A385" s="24" t="s">
        <v>4763</v>
      </c>
      <c r="B385" s="25">
        <v>0</v>
      </c>
      <c r="D385" t="s">
        <v>4393</v>
      </c>
      <c r="E385">
        <v>0</v>
      </c>
      <c r="F385" s="22" t="s">
        <v>5249</v>
      </c>
      <c r="G385" s="22" t="s">
        <v>5245</v>
      </c>
      <c r="H385" t="s">
        <v>5247</v>
      </c>
    </row>
    <row r="386" spans="1:8">
      <c r="A386" s="24" t="s">
        <v>4764</v>
      </c>
      <c r="B386" s="25">
        <v>10</v>
      </c>
      <c r="D386" t="s">
        <v>4394</v>
      </c>
      <c r="E386">
        <v>0</v>
      </c>
      <c r="F386" s="22" t="s">
        <v>5249</v>
      </c>
      <c r="G386" s="22" t="s">
        <v>5245</v>
      </c>
      <c r="H386" t="s">
        <v>5247</v>
      </c>
    </row>
    <row r="387" spans="1:8">
      <c r="A387" s="24" t="s">
        <v>4765</v>
      </c>
      <c r="B387" s="25">
        <v>20</v>
      </c>
      <c r="D387" t="s">
        <v>4403</v>
      </c>
      <c r="E387">
        <v>0</v>
      </c>
      <c r="F387" s="22" t="s">
        <v>5249</v>
      </c>
      <c r="G387" s="22" t="s">
        <v>5245</v>
      </c>
      <c r="H387" t="s">
        <v>5247</v>
      </c>
    </row>
    <row r="388" spans="1:8">
      <c r="A388" s="24" t="s">
        <v>4766</v>
      </c>
      <c r="B388" s="25">
        <v>0</v>
      </c>
      <c r="D388" t="s">
        <v>4408</v>
      </c>
      <c r="E388">
        <v>0</v>
      </c>
      <c r="F388" s="22" t="s">
        <v>5249</v>
      </c>
      <c r="G388" s="22" t="s">
        <v>5245</v>
      </c>
      <c r="H388" t="s">
        <v>5247</v>
      </c>
    </row>
    <row r="389" spans="1:8">
      <c r="A389" s="24" t="s">
        <v>4767</v>
      </c>
      <c r="B389" s="25">
        <v>10</v>
      </c>
      <c r="D389" t="s">
        <v>4411</v>
      </c>
      <c r="E389">
        <v>0</v>
      </c>
      <c r="F389" s="22" t="s">
        <v>5249</v>
      </c>
      <c r="G389" s="22" t="s">
        <v>5245</v>
      </c>
      <c r="H389" t="s">
        <v>5247</v>
      </c>
    </row>
    <row r="390" spans="1:8">
      <c r="A390" s="24" t="s">
        <v>4768</v>
      </c>
      <c r="B390" s="25">
        <v>0</v>
      </c>
      <c r="D390" t="s">
        <v>4417</v>
      </c>
      <c r="E390">
        <v>0</v>
      </c>
      <c r="F390" s="22" t="s">
        <v>5249</v>
      </c>
      <c r="G390" s="22" t="s">
        <v>5245</v>
      </c>
      <c r="H390" t="s">
        <v>5247</v>
      </c>
    </row>
    <row r="391" spans="1:8">
      <c r="A391" s="24" t="s">
        <v>4769</v>
      </c>
      <c r="B391" s="25">
        <v>10</v>
      </c>
      <c r="D391" t="s">
        <v>4419</v>
      </c>
      <c r="E391">
        <v>0</v>
      </c>
      <c r="F391" s="22" t="s">
        <v>5249</v>
      </c>
      <c r="G391" s="22" t="s">
        <v>5245</v>
      </c>
      <c r="H391" t="s">
        <v>5247</v>
      </c>
    </row>
    <row r="392" spans="1:8">
      <c r="A392" s="24" t="s">
        <v>4770</v>
      </c>
      <c r="B392" s="25">
        <v>0</v>
      </c>
      <c r="D392" t="s">
        <v>4420</v>
      </c>
      <c r="E392">
        <v>0</v>
      </c>
      <c r="F392" s="22" t="s">
        <v>5249</v>
      </c>
      <c r="G392" s="22" t="s">
        <v>5245</v>
      </c>
      <c r="H392" t="s">
        <v>5247</v>
      </c>
    </row>
    <row r="393" spans="1:8">
      <c r="A393" s="24" t="s">
        <v>4771</v>
      </c>
      <c r="B393" s="25">
        <v>0</v>
      </c>
      <c r="D393" t="s">
        <v>4422</v>
      </c>
      <c r="E393">
        <v>0</v>
      </c>
      <c r="F393" s="22" t="s">
        <v>5249</v>
      </c>
      <c r="G393" s="22" t="s">
        <v>5245</v>
      </c>
      <c r="H393" t="s">
        <v>5247</v>
      </c>
    </row>
    <row r="394" spans="1:8">
      <c r="A394" s="24" t="s">
        <v>4772</v>
      </c>
      <c r="B394" s="25">
        <v>0</v>
      </c>
      <c r="D394" t="s">
        <v>4423</v>
      </c>
      <c r="E394">
        <v>0</v>
      </c>
      <c r="F394" s="22" t="s">
        <v>5249</v>
      </c>
      <c r="G394" s="22" t="s">
        <v>5245</v>
      </c>
      <c r="H394" t="s">
        <v>5247</v>
      </c>
    </row>
    <row r="395" spans="1:8">
      <c r="A395" s="24" t="s">
        <v>4773</v>
      </c>
      <c r="B395" s="25">
        <v>20</v>
      </c>
      <c r="D395" t="s">
        <v>4429</v>
      </c>
      <c r="E395">
        <v>0</v>
      </c>
      <c r="F395" s="22" t="s">
        <v>5249</v>
      </c>
      <c r="G395" s="22" t="s">
        <v>5245</v>
      </c>
      <c r="H395" t="s">
        <v>5247</v>
      </c>
    </row>
    <row r="396" spans="1:8">
      <c r="A396" s="24" t="s">
        <v>4774</v>
      </c>
      <c r="B396" s="25">
        <v>0</v>
      </c>
      <c r="D396" t="s">
        <v>4431</v>
      </c>
      <c r="E396">
        <v>0</v>
      </c>
      <c r="F396" s="22" t="s">
        <v>5249</v>
      </c>
      <c r="G396" s="22" t="s">
        <v>5245</v>
      </c>
      <c r="H396" t="s">
        <v>5247</v>
      </c>
    </row>
    <row r="397" spans="1:8">
      <c r="A397" s="24" t="s">
        <v>4776</v>
      </c>
      <c r="B397" s="25">
        <v>60</v>
      </c>
      <c r="D397" t="s">
        <v>4432</v>
      </c>
      <c r="E397">
        <v>0</v>
      </c>
      <c r="F397" s="22" t="s">
        <v>5249</v>
      </c>
      <c r="G397" s="22" t="s">
        <v>5245</v>
      </c>
      <c r="H397" t="s">
        <v>5247</v>
      </c>
    </row>
    <row r="398" spans="1:8">
      <c r="A398" s="24" t="s">
        <v>4777</v>
      </c>
      <c r="B398" s="25">
        <v>0</v>
      </c>
      <c r="D398" t="s">
        <v>4442</v>
      </c>
      <c r="E398">
        <v>0</v>
      </c>
      <c r="F398" s="22" t="s">
        <v>5249</v>
      </c>
      <c r="G398" s="22" t="s">
        <v>5245</v>
      </c>
      <c r="H398" t="s">
        <v>5247</v>
      </c>
    </row>
    <row r="399" spans="1:8">
      <c r="A399" s="24" t="s">
        <v>4778</v>
      </c>
      <c r="B399" s="25">
        <v>10</v>
      </c>
      <c r="D399" t="s">
        <v>4443</v>
      </c>
      <c r="E399">
        <v>0</v>
      </c>
      <c r="F399" s="22" t="s">
        <v>5249</v>
      </c>
      <c r="G399" s="22" t="s">
        <v>5245</v>
      </c>
      <c r="H399" t="s">
        <v>5247</v>
      </c>
    </row>
    <row r="400" spans="1:8">
      <c r="A400" s="24" t="s">
        <v>4779</v>
      </c>
      <c r="B400" s="25">
        <v>10</v>
      </c>
      <c r="D400" t="s">
        <v>4449</v>
      </c>
      <c r="E400">
        <v>0</v>
      </c>
      <c r="F400" s="22" t="s">
        <v>5249</v>
      </c>
      <c r="G400" s="22" t="s">
        <v>5245</v>
      </c>
      <c r="H400" t="s">
        <v>5247</v>
      </c>
    </row>
    <row r="401" spans="1:8">
      <c r="A401" s="24" t="s">
        <v>4780</v>
      </c>
      <c r="B401" s="25">
        <v>10</v>
      </c>
      <c r="D401" t="s">
        <v>4453</v>
      </c>
      <c r="E401">
        <v>0</v>
      </c>
      <c r="F401" s="22" t="s">
        <v>5249</v>
      </c>
      <c r="G401" s="22" t="s">
        <v>5245</v>
      </c>
      <c r="H401" t="s">
        <v>5247</v>
      </c>
    </row>
    <row r="402" spans="1:8">
      <c r="A402" s="24" t="s">
        <v>4781</v>
      </c>
      <c r="B402" s="25">
        <v>0</v>
      </c>
      <c r="D402" t="s">
        <v>4456</v>
      </c>
      <c r="E402">
        <v>0</v>
      </c>
      <c r="F402" s="22" t="s">
        <v>5249</v>
      </c>
      <c r="G402" s="22" t="s">
        <v>5245</v>
      </c>
      <c r="H402" t="s">
        <v>5247</v>
      </c>
    </row>
    <row r="403" spans="1:8">
      <c r="A403" s="24" t="s">
        <v>4782</v>
      </c>
      <c r="B403" s="25">
        <v>0</v>
      </c>
      <c r="D403" t="s">
        <v>4457</v>
      </c>
      <c r="E403">
        <v>0</v>
      </c>
      <c r="F403" s="22" t="s">
        <v>5249</v>
      </c>
      <c r="G403" s="22" t="s">
        <v>5245</v>
      </c>
      <c r="H403" t="s">
        <v>5247</v>
      </c>
    </row>
    <row r="404" spans="1:8">
      <c r="A404" s="24" t="s">
        <v>4783</v>
      </c>
      <c r="B404" s="25">
        <v>150</v>
      </c>
      <c r="D404" t="s">
        <v>4459</v>
      </c>
      <c r="E404">
        <v>0</v>
      </c>
      <c r="F404" s="22" t="s">
        <v>5249</v>
      </c>
      <c r="G404" s="22" t="s">
        <v>5245</v>
      </c>
      <c r="H404" t="s">
        <v>5247</v>
      </c>
    </row>
    <row r="405" spans="1:8">
      <c r="A405" s="24" t="s">
        <v>4784</v>
      </c>
      <c r="B405" s="25">
        <v>10</v>
      </c>
      <c r="D405" t="s">
        <v>4462</v>
      </c>
      <c r="E405">
        <v>0</v>
      </c>
      <c r="F405" s="22" t="s">
        <v>5249</v>
      </c>
      <c r="G405" s="22" t="s">
        <v>5245</v>
      </c>
      <c r="H405" t="s">
        <v>5247</v>
      </c>
    </row>
    <row r="406" spans="1:8">
      <c r="A406" s="24" t="s">
        <v>4785</v>
      </c>
      <c r="B406" s="25">
        <v>20</v>
      </c>
      <c r="D406" t="s">
        <v>4464</v>
      </c>
      <c r="E406">
        <v>0</v>
      </c>
      <c r="F406" s="22" t="s">
        <v>5249</v>
      </c>
      <c r="G406" s="22" t="s">
        <v>5245</v>
      </c>
      <c r="H406" t="s">
        <v>5247</v>
      </c>
    </row>
    <row r="407" spans="1:8">
      <c r="A407" s="24" t="s">
        <v>4786</v>
      </c>
      <c r="B407" s="25">
        <v>10</v>
      </c>
      <c r="D407" t="s">
        <v>4468</v>
      </c>
      <c r="E407">
        <v>0</v>
      </c>
      <c r="F407" s="22" t="s">
        <v>5249</v>
      </c>
      <c r="G407" s="22" t="s">
        <v>5245</v>
      </c>
      <c r="H407" t="s">
        <v>5247</v>
      </c>
    </row>
    <row r="408" spans="1:8">
      <c r="A408" s="24" t="s">
        <v>4787</v>
      </c>
      <c r="B408" s="25">
        <v>0</v>
      </c>
      <c r="D408" t="s">
        <v>4472</v>
      </c>
      <c r="E408">
        <v>0</v>
      </c>
      <c r="F408" s="22" t="s">
        <v>5249</v>
      </c>
      <c r="G408" s="22" t="s">
        <v>5245</v>
      </c>
      <c r="H408" t="s">
        <v>5247</v>
      </c>
    </row>
    <row r="409" spans="1:8">
      <c r="A409" s="24" t="s">
        <v>4788</v>
      </c>
      <c r="B409" s="25">
        <v>0</v>
      </c>
      <c r="D409" t="s">
        <v>4473</v>
      </c>
      <c r="E409">
        <v>0</v>
      </c>
      <c r="F409" s="22" t="s">
        <v>5249</v>
      </c>
      <c r="G409" s="22" t="s">
        <v>5245</v>
      </c>
      <c r="H409" t="s">
        <v>5247</v>
      </c>
    </row>
    <row r="410" spans="1:8">
      <c r="A410" s="24" t="s">
        <v>4789</v>
      </c>
      <c r="B410" s="25">
        <v>0</v>
      </c>
      <c r="D410" t="s">
        <v>4477</v>
      </c>
      <c r="E410">
        <v>0</v>
      </c>
      <c r="F410" s="22" t="s">
        <v>5249</v>
      </c>
      <c r="G410" s="22" t="s">
        <v>5245</v>
      </c>
      <c r="H410" t="s">
        <v>5247</v>
      </c>
    </row>
    <row r="411" spans="1:8">
      <c r="A411" s="24" t="s">
        <v>4790</v>
      </c>
      <c r="B411" s="25">
        <v>0</v>
      </c>
      <c r="D411" t="s">
        <v>4479</v>
      </c>
      <c r="E411">
        <v>0</v>
      </c>
      <c r="F411" s="22" t="s">
        <v>5249</v>
      </c>
      <c r="G411" s="22" t="s">
        <v>5245</v>
      </c>
      <c r="H411" t="s">
        <v>5247</v>
      </c>
    </row>
    <row r="412" spans="1:8">
      <c r="A412" s="24" t="s">
        <v>4791</v>
      </c>
      <c r="B412" s="25">
        <v>10</v>
      </c>
      <c r="D412" t="s">
        <v>4482</v>
      </c>
      <c r="E412">
        <v>0</v>
      </c>
      <c r="F412" s="22" t="s">
        <v>5249</v>
      </c>
      <c r="G412" s="22" t="s">
        <v>5245</v>
      </c>
      <c r="H412" t="s">
        <v>5247</v>
      </c>
    </row>
    <row r="413" spans="1:8">
      <c r="A413" s="24" t="s">
        <v>4792</v>
      </c>
      <c r="B413" s="25">
        <v>0</v>
      </c>
      <c r="D413" t="s">
        <v>4487</v>
      </c>
      <c r="E413">
        <v>0</v>
      </c>
      <c r="F413" s="22" t="s">
        <v>5249</v>
      </c>
      <c r="G413" s="22" t="s">
        <v>5245</v>
      </c>
      <c r="H413" t="s">
        <v>5247</v>
      </c>
    </row>
    <row r="414" spans="1:8">
      <c r="A414" s="24" t="s">
        <v>4793</v>
      </c>
      <c r="B414" s="25">
        <v>-10</v>
      </c>
      <c r="D414" t="s">
        <v>4490</v>
      </c>
      <c r="E414">
        <v>0</v>
      </c>
      <c r="F414" s="22" t="s">
        <v>5249</v>
      </c>
      <c r="G414" s="22" t="s">
        <v>5245</v>
      </c>
      <c r="H414" t="s">
        <v>5247</v>
      </c>
    </row>
    <row r="415" spans="1:8">
      <c r="A415" s="24" t="s">
        <v>4795</v>
      </c>
      <c r="B415" s="25">
        <v>10</v>
      </c>
      <c r="D415" t="s">
        <v>4493</v>
      </c>
      <c r="E415">
        <v>0</v>
      </c>
      <c r="F415" s="22" t="s">
        <v>5249</v>
      </c>
      <c r="G415" s="22" t="s">
        <v>5245</v>
      </c>
      <c r="H415" t="s">
        <v>5247</v>
      </c>
    </row>
    <row r="416" spans="1:8">
      <c r="A416" s="24" t="s">
        <v>4796</v>
      </c>
      <c r="B416" s="25">
        <v>10</v>
      </c>
      <c r="D416" t="s">
        <v>4495</v>
      </c>
      <c r="E416">
        <v>0</v>
      </c>
      <c r="F416" s="22" t="s">
        <v>5249</v>
      </c>
      <c r="G416" s="22" t="s">
        <v>5245</v>
      </c>
      <c r="H416" t="s">
        <v>5247</v>
      </c>
    </row>
    <row r="417" spans="1:8">
      <c r="A417" s="24" t="s">
        <v>4797</v>
      </c>
      <c r="B417" s="25">
        <v>0</v>
      </c>
      <c r="D417" t="s">
        <v>4497</v>
      </c>
      <c r="E417">
        <v>0</v>
      </c>
      <c r="F417" s="22" t="s">
        <v>5249</v>
      </c>
      <c r="G417" s="22" t="s">
        <v>5245</v>
      </c>
      <c r="H417" t="s">
        <v>5247</v>
      </c>
    </row>
    <row r="418" spans="1:8">
      <c r="A418" s="24" t="s">
        <v>4798</v>
      </c>
      <c r="B418" s="25">
        <v>10</v>
      </c>
      <c r="D418" t="s">
        <v>4500</v>
      </c>
      <c r="E418">
        <v>0</v>
      </c>
      <c r="F418" s="22" t="s">
        <v>5249</v>
      </c>
      <c r="G418" s="22" t="s">
        <v>5245</v>
      </c>
      <c r="H418" t="s">
        <v>5247</v>
      </c>
    </row>
    <row r="419" spans="1:8">
      <c r="A419" s="24" t="s">
        <v>4799</v>
      </c>
      <c r="B419" s="25">
        <v>10</v>
      </c>
      <c r="D419" t="s">
        <v>4505</v>
      </c>
      <c r="E419">
        <v>0</v>
      </c>
      <c r="F419" s="22" t="s">
        <v>5249</v>
      </c>
      <c r="G419" s="22" t="s">
        <v>5245</v>
      </c>
      <c r="H419" t="s">
        <v>5247</v>
      </c>
    </row>
    <row r="420" spans="1:8">
      <c r="A420" s="24" t="s">
        <v>4800</v>
      </c>
      <c r="B420" s="25">
        <v>10</v>
      </c>
      <c r="D420" t="s">
        <v>4507</v>
      </c>
      <c r="E420">
        <v>0</v>
      </c>
      <c r="F420" s="22" t="s">
        <v>5249</v>
      </c>
      <c r="G420" s="22" t="s">
        <v>5245</v>
      </c>
      <c r="H420" t="s">
        <v>5247</v>
      </c>
    </row>
    <row r="421" spans="1:8">
      <c r="A421" s="24" t="s">
        <v>4801</v>
      </c>
      <c r="B421" s="25">
        <v>20</v>
      </c>
      <c r="D421" t="s">
        <v>4509</v>
      </c>
      <c r="E421">
        <v>0</v>
      </c>
      <c r="F421" s="22" t="s">
        <v>5249</v>
      </c>
      <c r="G421" s="22" t="s">
        <v>5245</v>
      </c>
      <c r="H421" t="s">
        <v>5247</v>
      </c>
    </row>
    <row r="422" spans="1:8">
      <c r="A422" s="24" t="s">
        <v>4802</v>
      </c>
      <c r="B422" s="25">
        <v>10</v>
      </c>
      <c r="D422" t="s">
        <v>4510</v>
      </c>
      <c r="E422">
        <v>0</v>
      </c>
      <c r="F422" s="22" t="s">
        <v>5249</v>
      </c>
      <c r="G422" s="22" t="s">
        <v>5245</v>
      </c>
      <c r="H422" t="s">
        <v>5247</v>
      </c>
    </row>
    <row r="423" spans="1:8">
      <c r="A423" s="24" t="s">
        <v>4803</v>
      </c>
      <c r="B423" s="25">
        <v>20</v>
      </c>
      <c r="D423" t="s">
        <v>4512</v>
      </c>
      <c r="E423">
        <v>0</v>
      </c>
      <c r="F423" s="22" t="s">
        <v>5249</v>
      </c>
      <c r="G423" s="22" t="s">
        <v>5245</v>
      </c>
      <c r="H423" t="s">
        <v>5247</v>
      </c>
    </row>
    <row r="424" spans="1:8">
      <c r="A424" s="24" t="s">
        <v>4804</v>
      </c>
      <c r="B424" s="25">
        <v>10</v>
      </c>
      <c r="D424" t="s">
        <v>4523</v>
      </c>
      <c r="E424">
        <v>0</v>
      </c>
      <c r="F424" s="22" t="s">
        <v>5249</v>
      </c>
      <c r="G424" s="22" t="s">
        <v>5245</v>
      </c>
      <c r="H424" t="s">
        <v>5247</v>
      </c>
    </row>
    <row r="425" spans="1:8">
      <c r="A425" s="24" t="s">
        <v>4805</v>
      </c>
      <c r="B425" s="25">
        <v>0</v>
      </c>
      <c r="D425" t="s">
        <v>4525</v>
      </c>
      <c r="E425">
        <v>0</v>
      </c>
      <c r="F425" s="22" t="s">
        <v>5249</v>
      </c>
      <c r="G425" s="22" t="s">
        <v>5245</v>
      </c>
      <c r="H425" t="s">
        <v>5247</v>
      </c>
    </row>
    <row r="426" spans="1:8">
      <c r="A426" s="24" t="s">
        <v>4806</v>
      </c>
      <c r="B426" s="25">
        <v>10</v>
      </c>
      <c r="D426" t="s">
        <v>4528</v>
      </c>
      <c r="E426">
        <v>0</v>
      </c>
      <c r="F426" s="22" t="s">
        <v>5249</v>
      </c>
      <c r="G426" s="22" t="s">
        <v>5245</v>
      </c>
      <c r="H426" t="s">
        <v>5247</v>
      </c>
    </row>
    <row r="427" spans="1:8">
      <c r="A427" s="24" t="s">
        <v>4807</v>
      </c>
      <c r="B427" s="25">
        <v>0</v>
      </c>
      <c r="D427" t="s">
        <v>4533</v>
      </c>
      <c r="E427">
        <v>0</v>
      </c>
      <c r="F427" s="22" t="s">
        <v>5249</v>
      </c>
      <c r="G427" s="22" t="s">
        <v>5245</v>
      </c>
      <c r="H427" t="s">
        <v>5247</v>
      </c>
    </row>
    <row r="428" spans="1:8">
      <c r="A428" s="24" t="s">
        <v>4808</v>
      </c>
      <c r="B428" s="25">
        <v>10</v>
      </c>
      <c r="D428" t="s">
        <v>4534</v>
      </c>
      <c r="E428">
        <v>0</v>
      </c>
      <c r="F428" s="22" t="s">
        <v>5249</v>
      </c>
      <c r="G428" s="22" t="s">
        <v>5245</v>
      </c>
      <c r="H428" t="s">
        <v>5247</v>
      </c>
    </row>
    <row r="429" spans="1:8">
      <c r="A429" s="24" t="s">
        <v>4809</v>
      </c>
      <c r="B429" s="25">
        <v>0</v>
      </c>
      <c r="D429" t="s">
        <v>4536</v>
      </c>
      <c r="E429">
        <v>0</v>
      </c>
      <c r="F429" s="22" t="s">
        <v>5249</v>
      </c>
      <c r="G429" s="22" t="s">
        <v>5245</v>
      </c>
      <c r="H429" t="s">
        <v>5247</v>
      </c>
    </row>
    <row r="430" spans="1:8">
      <c r="A430" s="24" t="s">
        <v>4810</v>
      </c>
      <c r="B430" s="25">
        <v>10</v>
      </c>
      <c r="D430" t="s">
        <v>4538</v>
      </c>
      <c r="E430">
        <v>0</v>
      </c>
      <c r="F430" s="22" t="s">
        <v>5249</v>
      </c>
      <c r="G430" s="22" t="s">
        <v>5245</v>
      </c>
      <c r="H430" t="s">
        <v>5247</v>
      </c>
    </row>
    <row r="431" spans="1:8">
      <c r="A431" s="24" t="s">
        <v>4811</v>
      </c>
      <c r="B431" s="25">
        <v>10</v>
      </c>
      <c r="D431" t="s">
        <v>4544</v>
      </c>
      <c r="E431">
        <v>0</v>
      </c>
      <c r="F431" s="22" t="s">
        <v>5249</v>
      </c>
      <c r="G431" s="22" t="s">
        <v>5245</v>
      </c>
      <c r="H431" t="s">
        <v>5247</v>
      </c>
    </row>
    <row r="432" spans="1:8">
      <c r="A432" s="24" t="s">
        <v>4812</v>
      </c>
      <c r="B432" s="25">
        <v>10</v>
      </c>
      <c r="D432" t="s">
        <v>4546</v>
      </c>
      <c r="E432">
        <v>0</v>
      </c>
      <c r="F432" s="22" t="s">
        <v>5249</v>
      </c>
      <c r="G432" s="22" t="s">
        <v>5245</v>
      </c>
      <c r="H432" t="s">
        <v>5247</v>
      </c>
    </row>
    <row r="433" spans="1:8">
      <c r="A433" s="24" t="s">
        <v>4813</v>
      </c>
      <c r="B433" s="25">
        <v>30</v>
      </c>
      <c r="D433" t="s">
        <v>4550</v>
      </c>
      <c r="E433">
        <v>0</v>
      </c>
      <c r="F433" s="22" t="s">
        <v>5249</v>
      </c>
      <c r="G433" s="22" t="s">
        <v>5245</v>
      </c>
      <c r="H433" t="s">
        <v>5247</v>
      </c>
    </row>
    <row r="434" spans="1:8">
      <c r="A434" s="24" t="s">
        <v>4814</v>
      </c>
      <c r="B434" s="25">
        <v>10</v>
      </c>
      <c r="D434" t="s">
        <v>4552</v>
      </c>
      <c r="E434">
        <v>0</v>
      </c>
      <c r="F434" s="22" t="s">
        <v>5249</v>
      </c>
      <c r="G434" s="22" t="s">
        <v>5245</v>
      </c>
      <c r="H434" t="s">
        <v>5247</v>
      </c>
    </row>
    <row r="435" spans="1:8">
      <c r="A435" s="24" t="s">
        <v>4815</v>
      </c>
      <c r="B435" s="25">
        <v>0</v>
      </c>
      <c r="D435" t="s">
        <v>4553</v>
      </c>
      <c r="E435">
        <v>0</v>
      </c>
      <c r="F435" s="22" t="s">
        <v>5249</v>
      </c>
      <c r="G435" s="22" t="s">
        <v>5245</v>
      </c>
      <c r="H435" t="s">
        <v>5247</v>
      </c>
    </row>
    <row r="436" spans="1:8">
      <c r="A436" s="24" t="s">
        <v>4816</v>
      </c>
      <c r="B436" s="25">
        <v>10</v>
      </c>
      <c r="D436" t="s">
        <v>4559</v>
      </c>
      <c r="E436">
        <v>0</v>
      </c>
      <c r="F436" s="22" t="s">
        <v>5249</v>
      </c>
      <c r="G436" s="22" t="s">
        <v>5245</v>
      </c>
      <c r="H436" t="s">
        <v>5247</v>
      </c>
    </row>
    <row r="437" spans="1:8">
      <c r="A437" s="24" t="s">
        <v>4817</v>
      </c>
      <c r="B437" s="25">
        <v>0</v>
      </c>
      <c r="D437" t="s">
        <v>4561</v>
      </c>
      <c r="E437">
        <v>0</v>
      </c>
      <c r="F437" s="22" t="s">
        <v>5249</v>
      </c>
      <c r="G437" s="22" t="s">
        <v>5245</v>
      </c>
      <c r="H437" t="s">
        <v>5247</v>
      </c>
    </row>
    <row r="438" spans="1:8">
      <c r="A438" s="24" t="s">
        <v>4818</v>
      </c>
      <c r="B438" s="25">
        <v>20</v>
      </c>
      <c r="D438" t="s">
        <v>4577</v>
      </c>
      <c r="E438">
        <v>0</v>
      </c>
      <c r="F438" s="22" t="s">
        <v>5249</v>
      </c>
      <c r="G438" s="22" t="s">
        <v>5245</v>
      </c>
      <c r="H438" t="s">
        <v>5247</v>
      </c>
    </row>
    <row r="439" spans="1:8">
      <c r="A439" s="24" t="s">
        <v>4819</v>
      </c>
      <c r="B439" s="25">
        <v>30</v>
      </c>
      <c r="D439" t="s">
        <v>4578</v>
      </c>
      <c r="E439">
        <v>0</v>
      </c>
      <c r="F439" s="22" t="s">
        <v>5249</v>
      </c>
      <c r="G439" s="22" t="s">
        <v>5245</v>
      </c>
      <c r="H439" t="s">
        <v>5247</v>
      </c>
    </row>
    <row r="440" spans="1:8">
      <c r="A440" s="24" t="s">
        <v>4820</v>
      </c>
      <c r="B440" s="25">
        <v>20</v>
      </c>
      <c r="D440" t="s">
        <v>4582</v>
      </c>
      <c r="E440">
        <v>0</v>
      </c>
      <c r="F440" s="22" t="s">
        <v>5249</v>
      </c>
      <c r="G440" s="22" t="s">
        <v>5245</v>
      </c>
      <c r="H440" t="s">
        <v>5247</v>
      </c>
    </row>
    <row r="441" spans="1:8">
      <c r="A441" s="24" t="s">
        <v>4821</v>
      </c>
      <c r="B441" s="25">
        <v>30</v>
      </c>
      <c r="D441" t="s">
        <v>4584</v>
      </c>
      <c r="E441">
        <v>0</v>
      </c>
      <c r="F441" s="22" t="s">
        <v>5249</v>
      </c>
      <c r="G441" s="22" t="s">
        <v>5245</v>
      </c>
      <c r="H441" t="s">
        <v>5247</v>
      </c>
    </row>
    <row r="442" spans="1:8">
      <c r="A442" s="24" t="s">
        <v>4822</v>
      </c>
      <c r="B442" s="25">
        <v>20</v>
      </c>
      <c r="D442" t="s">
        <v>4586</v>
      </c>
      <c r="E442">
        <v>0</v>
      </c>
      <c r="F442" s="22" t="s">
        <v>5249</v>
      </c>
      <c r="G442" s="22" t="s">
        <v>5245</v>
      </c>
      <c r="H442" t="s">
        <v>5247</v>
      </c>
    </row>
    <row r="443" spans="1:8">
      <c r="A443" s="24" t="s">
        <v>4823</v>
      </c>
      <c r="B443" s="25">
        <v>50</v>
      </c>
      <c r="D443" t="s">
        <v>4587</v>
      </c>
      <c r="E443">
        <v>0</v>
      </c>
      <c r="F443" s="22" t="s">
        <v>5249</v>
      </c>
      <c r="G443" s="22" t="s">
        <v>5245</v>
      </c>
      <c r="H443" t="s">
        <v>5247</v>
      </c>
    </row>
    <row r="444" spans="1:8">
      <c r="A444" s="24" t="s">
        <v>4824</v>
      </c>
      <c r="B444" s="25">
        <v>10</v>
      </c>
      <c r="D444" t="s">
        <v>4588</v>
      </c>
      <c r="E444">
        <v>0</v>
      </c>
      <c r="F444" s="22" t="s">
        <v>5249</v>
      </c>
      <c r="G444" s="22" t="s">
        <v>5245</v>
      </c>
      <c r="H444" t="s">
        <v>5247</v>
      </c>
    </row>
    <row r="445" spans="1:8">
      <c r="A445" s="24" t="s">
        <v>4825</v>
      </c>
      <c r="B445" s="25">
        <v>30</v>
      </c>
      <c r="D445" t="s">
        <v>4589</v>
      </c>
      <c r="E445">
        <v>0</v>
      </c>
      <c r="F445" s="22" t="s">
        <v>5249</v>
      </c>
      <c r="G445" s="22" t="s">
        <v>5245</v>
      </c>
      <c r="H445" t="s">
        <v>5247</v>
      </c>
    </row>
    <row r="446" spans="1:8">
      <c r="A446" s="24" t="s">
        <v>4826</v>
      </c>
      <c r="B446" s="25">
        <v>20</v>
      </c>
      <c r="D446" t="s">
        <v>4591</v>
      </c>
      <c r="E446">
        <v>0</v>
      </c>
      <c r="F446" s="22" t="s">
        <v>5249</v>
      </c>
      <c r="G446" s="22" t="s">
        <v>5245</v>
      </c>
      <c r="H446" t="s">
        <v>5247</v>
      </c>
    </row>
    <row r="447" spans="1:8">
      <c r="A447" s="24" t="s">
        <v>4827</v>
      </c>
      <c r="B447" s="25">
        <v>10</v>
      </c>
      <c r="D447" t="s">
        <v>4593</v>
      </c>
      <c r="E447">
        <v>0</v>
      </c>
      <c r="F447" s="22" t="s">
        <v>5249</v>
      </c>
      <c r="G447" s="22" t="s">
        <v>5245</v>
      </c>
      <c r="H447" t="s">
        <v>5247</v>
      </c>
    </row>
    <row r="448" spans="1:8">
      <c r="A448" s="24" t="s">
        <v>4828</v>
      </c>
      <c r="B448" s="25">
        <v>20</v>
      </c>
      <c r="D448" t="s">
        <v>4595</v>
      </c>
      <c r="E448">
        <v>0</v>
      </c>
      <c r="F448" s="22" t="s">
        <v>5249</v>
      </c>
      <c r="G448" s="22" t="s">
        <v>5245</v>
      </c>
      <c r="H448" t="s">
        <v>5247</v>
      </c>
    </row>
    <row r="449" spans="1:8">
      <c r="A449" s="24" t="s">
        <v>4829</v>
      </c>
      <c r="B449" s="25">
        <v>10</v>
      </c>
      <c r="D449" t="s">
        <v>4597</v>
      </c>
      <c r="E449">
        <v>0</v>
      </c>
      <c r="F449" s="22" t="s">
        <v>5249</v>
      </c>
      <c r="G449" s="22" t="s">
        <v>5245</v>
      </c>
      <c r="H449" t="s">
        <v>5247</v>
      </c>
    </row>
    <row r="450" spans="1:8">
      <c r="A450" s="24" t="s">
        <v>4830</v>
      </c>
      <c r="B450" s="25">
        <v>10</v>
      </c>
      <c r="D450" t="s">
        <v>4598</v>
      </c>
      <c r="E450">
        <v>0</v>
      </c>
      <c r="F450" s="22" t="s">
        <v>5249</v>
      </c>
      <c r="G450" s="22" t="s">
        <v>5245</v>
      </c>
      <c r="H450" t="s">
        <v>5247</v>
      </c>
    </row>
    <row r="451" spans="1:8">
      <c r="A451" s="24" t="s">
        <v>4831</v>
      </c>
      <c r="B451" s="25">
        <v>20</v>
      </c>
      <c r="D451" t="s">
        <v>4600</v>
      </c>
      <c r="E451">
        <v>0</v>
      </c>
      <c r="F451" s="22" t="s">
        <v>5249</v>
      </c>
      <c r="G451" s="22" t="s">
        <v>5245</v>
      </c>
      <c r="H451" t="s">
        <v>5247</v>
      </c>
    </row>
    <row r="452" spans="1:8">
      <c r="A452" s="24" t="s">
        <v>4832</v>
      </c>
      <c r="B452" s="25">
        <v>10</v>
      </c>
      <c r="D452" t="s">
        <v>4603</v>
      </c>
      <c r="E452">
        <v>0</v>
      </c>
      <c r="F452" s="22" t="s">
        <v>5249</v>
      </c>
      <c r="G452" s="22" t="s">
        <v>5245</v>
      </c>
      <c r="H452" t="s">
        <v>5247</v>
      </c>
    </row>
    <row r="453" spans="1:8">
      <c r="A453" s="24" t="s">
        <v>4833</v>
      </c>
      <c r="B453" s="25">
        <v>0</v>
      </c>
      <c r="D453" t="s">
        <v>4607</v>
      </c>
      <c r="E453">
        <v>0</v>
      </c>
      <c r="F453" s="22" t="s">
        <v>5249</v>
      </c>
      <c r="G453" s="22" t="s">
        <v>5245</v>
      </c>
      <c r="H453" t="s">
        <v>5247</v>
      </c>
    </row>
    <row r="454" spans="1:8">
      <c r="A454" s="24" t="s">
        <v>4834</v>
      </c>
      <c r="B454" s="25">
        <v>20</v>
      </c>
      <c r="D454" t="s">
        <v>4608</v>
      </c>
      <c r="E454">
        <v>0</v>
      </c>
      <c r="F454" s="22" t="s">
        <v>5249</v>
      </c>
      <c r="G454" s="22" t="s">
        <v>5245</v>
      </c>
      <c r="H454" t="s">
        <v>5247</v>
      </c>
    </row>
    <row r="455" spans="1:8">
      <c r="A455" s="24" t="s">
        <v>4835</v>
      </c>
      <c r="B455" s="25">
        <v>40</v>
      </c>
      <c r="D455" t="s">
        <v>4609</v>
      </c>
      <c r="E455">
        <v>0</v>
      </c>
      <c r="F455" s="22" t="s">
        <v>5249</v>
      </c>
      <c r="G455" s="22" t="s">
        <v>5245</v>
      </c>
      <c r="H455" t="s">
        <v>5247</v>
      </c>
    </row>
    <row r="456" spans="1:8">
      <c r="A456" s="24" t="s">
        <v>4836</v>
      </c>
      <c r="B456" s="25">
        <v>10</v>
      </c>
      <c r="D456" t="s">
        <v>4612</v>
      </c>
      <c r="E456">
        <v>0</v>
      </c>
      <c r="F456" s="22" t="s">
        <v>5249</v>
      </c>
      <c r="G456" s="22" t="s">
        <v>5245</v>
      </c>
      <c r="H456" t="s">
        <v>5247</v>
      </c>
    </row>
    <row r="457" spans="1:8">
      <c r="A457" s="24" t="s">
        <v>4837</v>
      </c>
      <c r="B457" s="25">
        <v>0</v>
      </c>
      <c r="D457" t="s">
        <v>4614</v>
      </c>
      <c r="E457">
        <v>0</v>
      </c>
      <c r="F457" s="22" t="s">
        <v>5249</v>
      </c>
      <c r="G457" s="22" t="s">
        <v>5245</v>
      </c>
      <c r="H457" t="s">
        <v>5247</v>
      </c>
    </row>
    <row r="458" spans="1:8">
      <c r="A458" s="24" t="s">
        <v>4838</v>
      </c>
      <c r="B458" s="25">
        <v>40</v>
      </c>
      <c r="D458" t="s">
        <v>4622</v>
      </c>
      <c r="E458">
        <v>0</v>
      </c>
      <c r="F458" s="22" t="s">
        <v>5249</v>
      </c>
      <c r="G458" s="22" t="s">
        <v>5245</v>
      </c>
      <c r="H458" t="s">
        <v>5247</v>
      </c>
    </row>
    <row r="459" spans="1:8">
      <c r="A459" s="24" t="s">
        <v>4839</v>
      </c>
      <c r="B459" s="25">
        <v>20</v>
      </c>
      <c r="D459" t="s">
        <v>4625</v>
      </c>
      <c r="E459">
        <v>0</v>
      </c>
      <c r="F459" s="22" t="s">
        <v>5249</v>
      </c>
      <c r="G459" s="22" t="s">
        <v>5245</v>
      </c>
      <c r="H459" t="s">
        <v>5247</v>
      </c>
    </row>
    <row r="460" spans="1:8">
      <c r="A460" s="24" t="s">
        <v>4841</v>
      </c>
      <c r="B460" s="25">
        <v>30</v>
      </c>
      <c r="D460" t="s">
        <v>4626</v>
      </c>
      <c r="E460">
        <v>0</v>
      </c>
      <c r="F460" s="22" t="s">
        <v>5249</v>
      </c>
      <c r="G460" s="22" t="s">
        <v>5245</v>
      </c>
      <c r="H460" t="s">
        <v>5247</v>
      </c>
    </row>
    <row r="461" spans="1:8">
      <c r="A461" s="24" t="s">
        <v>4842</v>
      </c>
      <c r="B461" s="25">
        <v>30</v>
      </c>
      <c r="D461" t="s">
        <v>4632</v>
      </c>
      <c r="E461">
        <v>0</v>
      </c>
      <c r="F461" s="22" t="s">
        <v>5249</v>
      </c>
      <c r="G461" s="22" t="s">
        <v>5245</v>
      </c>
      <c r="H461" t="s">
        <v>5247</v>
      </c>
    </row>
    <row r="462" spans="1:8">
      <c r="A462" s="24" t="s">
        <v>4843</v>
      </c>
      <c r="B462" s="25">
        <v>10</v>
      </c>
      <c r="D462" t="s">
        <v>4633</v>
      </c>
      <c r="E462">
        <v>0</v>
      </c>
      <c r="F462" s="22" t="s">
        <v>5249</v>
      </c>
      <c r="G462" s="22" t="s">
        <v>5245</v>
      </c>
      <c r="H462" t="s">
        <v>5247</v>
      </c>
    </row>
    <row r="463" spans="1:8">
      <c r="A463" s="24" t="s">
        <v>4844</v>
      </c>
      <c r="B463" s="25">
        <v>20</v>
      </c>
      <c r="D463" t="s">
        <v>4635</v>
      </c>
      <c r="E463">
        <v>0</v>
      </c>
      <c r="F463" s="22" t="s">
        <v>5249</v>
      </c>
      <c r="G463" s="22" t="s">
        <v>5245</v>
      </c>
      <c r="H463" t="s">
        <v>5247</v>
      </c>
    </row>
    <row r="464" spans="1:8">
      <c r="A464" s="24" t="s">
        <v>4845</v>
      </c>
      <c r="B464" s="25">
        <v>20</v>
      </c>
      <c r="D464" t="s">
        <v>4636</v>
      </c>
      <c r="E464">
        <v>0</v>
      </c>
      <c r="F464" s="22" t="s">
        <v>5249</v>
      </c>
      <c r="G464" s="22" t="s">
        <v>5245</v>
      </c>
      <c r="H464" t="s">
        <v>5247</v>
      </c>
    </row>
    <row r="465" spans="1:8">
      <c r="A465" s="24" t="s">
        <v>4846</v>
      </c>
      <c r="B465" s="25">
        <v>10</v>
      </c>
      <c r="D465" t="s">
        <v>4638</v>
      </c>
      <c r="E465">
        <v>0</v>
      </c>
      <c r="F465" s="22" t="s">
        <v>5249</v>
      </c>
      <c r="G465" s="22" t="s">
        <v>5245</v>
      </c>
      <c r="H465" t="s">
        <v>5247</v>
      </c>
    </row>
    <row r="466" spans="1:8">
      <c r="A466" s="24" t="s">
        <v>4847</v>
      </c>
      <c r="B466" s="25">
        <v>20</v>
      </c>
      <c r="D466" t="s">
        <v>4639</v>
      </c>
      <c r="E466">
        <v>0</v>
      </c>
      <c r="F466" s="22" t="s">
        <v>5249</v>
      </c>
      <c r="G466" s="22" t="s">
        <v>5245</v>
      </c>
      <c r="H466" t="s">
        <v>5247</v>
      </c>
    </row>
    <row r="467" spans="1:8">
      <c r="A467" s="24" t="s">
        <v>4848</v>
      </c>
      <c r="B467" s="25">
        <v>10</v>
      </c>
      <c r="D467" t="s">
        <v>4642</v>
      </c>
      <c r="E467">
        <v>0</v>
      </c>
      <c r="F467" s="22" t="s">
        <v>5249</v>
      </c>
      <c r="G467" s="22" t="s">
        <v>5245</v>
      </c>
      <c r="H467" t="s">
        <v>5247</v>
      </c>
    </row>
    <row r="468" spans="1:8">
      <c r="A468" s="24" t="s">
        <v>4853</v>
      </c>
      <c r="B468" s="25">
        <v>10</v>
      </c>
      <c r="D468" t="s">
        <v>4649</v>
      </c>
      <c r="E468">
        <v>0</v>
      </c>
      <c r="F468" s="22" t="s">
        <v>5249</v>
      </c>
      <c r="G468" s="22" t="s">
        <v>5245</v>
      </c>
      <c r="H468" t="s">
        <v>5247</v>
      </c>
    </row>
    <row r="469" spans="1:8">
      <c r="A469" s="24" t="s">
        <v>4855</v>
      </c>
      <c r="B469" s="25">
        <v>10</v>
      </c>
      <c r="D469" t="s">
        <v>4650</v>
      </c>
      <c r="E469">
        <v>0</v>
      </c>
      <c r="F469" s="22" t="s">
        <v>5249</v>
      </c>
      <c r="G469" s="22" t="s">
        <v>5245</v>
      </c>
      <c r="H469" t="s">
        <v>5247</v>
      </c>
    </row>
    <row r="470" spans="1:8">
      <c r="A470" s="24" t="s">
        <v>4857</v>
      </c>
      <c r="B470" s="25">
        <v>0</v>
      </c>
      <c r="D470" t="s">
        <v>4655</v>
      </c>
      <c r="E470">
        <v>0</v>
      </c>
      <c r="F470" s="22" t="s">
        <v>5249</v>
      </c>
      <c r="G470" s="22" t="s">
        <v>5245</v>
      </c>
      <c r="H470" t="s">
        <v>5247</v>
      </c>
    </row>
    <row r="471" spans="1:8">
      <c r="A471" s="24" t="s">
        <v>4858</v>
      </c>
      <c r="B471" s="25">
        <v>20</v>
      </c>
      <c r="D471" t="s">
        <v>4657</v>
      </c>
      <c r="E471">
        <v>0</v>
      </c>
      <c r="F471" s="22" t="s">
        <v>5249</v>
      </c>
      <c r="G471" s="22" t="s">
        <v>5245</v>
      </c>
      <c r="H471" t="s">
        <v>5247</v>
      </c>
    </row>
    <row r="472" spans="1:8">
      <c r="A472" s="24" t="s">
        <v>4859</v>
      </c>
      <c r="B472" s="25">
        <v>20</v>
      </c>
      <c r="D472" t="s">
        <v>4661</v>
      </c>
      <c r="E472">
        <v>0</v>
      </c>
      <c r="F472" s="22" t="s">
        <v>5249</v>
      </c>
      <c r="G472" s="22" t="s">
        <v>5245</v>
      </c>
      <c r="H472" t="s">
        <v>5247</v>
      </c>
    </row>
    <row r="473" spans="1:8">
      <c r="A473" s="24" t="s">
        <v>4860</v>
      </c>
      <c r="B473" s="25">
        <v>20</v>
      </c>
      <c r="D473" t="s">
        <v>4667</v>
      </c>
      <c r="E473">
        <v>0</v>
      </c>
      <c r="F473" s="22" t="s">
        <v>5249</v>
      </c>
      <c r="G473" s="22" t="s">
        <v>5245</v>
      </c>
      <c r="H473" t="s">
        <v>5247</v>
      </c>
    </row>
    <row r="474" spans="1:8">
      <c r="A474" s="24" t="s">
        <v>4861</v>
      </c>
      <c r="B474" s="25">
        <v>10</v>
      </c>
      <c r="D474" t="s">
        <v>4670</v>
      </c>
      <c r="E474">
        <v>0</v>
      </c>
      <c r="F474" s="22" t="s">
        <v>5249</v>
      </c>
      <c r="G474" s="22" t="s">
        <v>5245</v>
      </c>
      <c r="H474" t="s">
        <v>5247</v>
      </c>
    </row>
    <row r="475" spans="1:8">
      <c r="A475" s="24" t="s">
        <v>4862</v>
      </c>
      <c r="B475" s="25">
        <v>0</v>
      </c>
      <c r="D475" t="s">
        <v>4671</v>
      </c>
      <c r="E475">
        <v>0</v>
      </c>
      <c r="F475" s="22" t="s">
        <v>5249</v>
      </c>
      <c r="G475" s="22" t="s">
        <v>5245</v>
      </c>
      <c r="H475" t="s">
        <v>5247</v>
      </c>
    </row>
    <row r="476" spans="1:8">
      <c r="A476" s="24" t="s">
        <v>4863</v>
      </c>
      <c r="B476" s="25">
        <v>10</v>
      </c>
      <c r="D476" t="s">
        <v>4672</v>
      </c>
      <c r="E476">
        <v>0</v>
      </c>
      <c r="F476" s="22" t="s">
        <v>5249</v>
      </c>
      <c r="G476" s="22" t="s">
        <v>5245</v>
      </c>
      <c r="H476" t="s">
        <v>5247</v>
      </c>
    </row>
    <row r="477" spans="1:8">
      <c r="A477" s="24" t="s">
        <v>4864</v>
      </c>
      <c r="B477" s="25">
        <v>10</v>
      </c>
      <c r="D477" t="s">
        <v>4674</v>
      </c>
      <c r="E477">
        <v>0</v>
      </c>
      <c r="F477" s="22" t="s">
        <v>5249</v>
      </c>
      <c r="G477" s="22" t="s">
        <v>5245</v>
      </c>
      <c r="H477" t="s">
        <v>5247</v>
      </c>
    </row>
    <row r="478" spans="1:8">
      <c r="A478" s="24" t="s">
        <v>4865</v>
      </c>
      <c r="B478" s="25">
        <v>0</v>
      </c>
      <c r="D478" t="s">
        <v>4680</v>
      </c>
      <c r="E478">
        <v>0</v>
      </c>
      <c r="F478" s="22" t="s">
        <v>5249</v>
      </c>
      <c r="G478" s="22" t="s">
        <v>5245</v>
      </c>
      <c r="H478" t="s">
        <v>5247</v>
      </c>
    </row>
    <row r="479" spans="1:8">
      <c r="A479" s="24" t="s">
        <v>4866</v>
      </c>
      <c r="B479" s="25">
        <v>0</v>
      </c>
      <c r="D479" t="s">
        <v>4690</v>
      </c>
      <c r="E479">
        <v>0</v>
      </c>
      <c r="F479" s="22" t="s">
        <v>5249</v>
      </c>
      <c r="G479" s="22" t="s">
        <v>5245</v>
      </c>
      <c r="H479" t="s">
        <v>5247</v>
      </c>
    </row>
    <row r="480" spans="1:8">
      <c r="A480" s="24" t="s">
        <v>4867</v>
      </c>
      <c r="B480" s="25">
        <v>20</v>
      </c>
      <c r="D480" t="s">
        <v>4696</v>
      </c>
      <c r="E480">
        <v>0</v>
      </c>
      <c r="F480" s="22" t="s">
        <v>5249</v>
      </c>
      <c r="G480" s="22" t="s">
        <v>5245</v>
      </c>
      <c r="H480" t="s">
        <v>5247</v>
      </c>
    </row>
    <row r="481" spans="1:8">
      <c r="A481" s="24" t="s">
        <v>4868</v>
      </c>
      <c r="B481" s="25">
        <v>10</v>
      </c>
      <c r="D481" t="s">
        <v>4701</v>
      </c>
      <c r="E481">
        <v>0</v>
      </c>
      <c r="F481" s="22" t="s">
        <v>5249</v>
      </c>
      <c r="G481" s="22" t="s">
        <v>5245</v>
      </c>
      <c r="H481" t="s">
        <v>5247</v>
      </c>
    </row>
    <row r="482" spans="1:8">
      <c r="A482" s="24" t="s">
        <v>4869</v>
      </c>
      <c r="B482" s="25">
        <v>80</v>
      </c>
      <c r="D482" t="s">
        <v>4703</v>
      </c>
      <c r="E482">
        <v>0</v>
      </c>
      <c r="F482" s="22" t="s">
        <v>5249</v>
      </c>
      <c r="G482" s="22" t="s">
        <v>5245</v>
      </c>
      <c r="H482" t="s">
        <v>5247</v>
      </c>
    </row>
    <row r="483" spans="1:8">
      <c r="A483" s="24" t="s">
        <v>4870</v>
      </c>
      <c r="B483" s="25">
        <v>20</v>
      </c>
      <c r="D483" t="s">
        <v>4704</v>
      </c>
      <c r="E483">
        <v>0</v>
      </c>
      <c r="F483" s="22" t="s">
        <v>5249</v>
      </c>
      <c r="G483" s="22" t="s">
        <v>5245</v>
      </c>
      <c r="H483" t="s">
        <v>5247</v>
      </c>
    </row>
    <row r="484" spans="1:8">
      <c r="A484" s="24" t="s">
        <v>4871</v>
      </c>
      <c r="B484" s="25">
        <v>10</v>
      </c>
      <c r="D484" t="s">
        <v>4708</v>
      </c>
      <c r="E484">
        <v>0</v>
      </c>
      <c r="F484" s="22" t="s">
        <v>5249</v>
      </c>
      <c r="G484" s="22" t="s">
        <v>5245</v>
      </c>
      <c r="H484" t="s">
        <v>5247</v>
      </c>
    </row>
    <row r="485" spans="1:8">
      <c r="A485" s="24" t="s">
        <v>4872</v>
      </c>
      <c r="B485" s="25">
        <v>0</v>
      </c>
      <c r="D485" t="s">
        <v>4709</v>
      </c>
      <c r="E485">
        <v>0</v>
      </c>
      <c r="F485" s="22" t="s">
        <v>5249</v>
      </c>
      <c r="G485" s="22" t="s">
        <v>5245</v>
      </c>
      <c r="H485" t="s">
        <v>5247</v>
      </c>
    </row>
    <row r="486" spans="1:8">
      <c r="A486" s="24" t="s">
        <v>4873</v>
      </c>
      <c r="B486" s="25">
        <v>20</v>
      </c>
      <c r="D486" t="s">
        <v>4713</v>
      </c>
      <c r="E486">
        <v>0</v>
      </c>
      <c r="F486" s="22" t="s">
        <v>5249</v>
      </c>
      <c r="G486" s="22" t="s">
        <v>5245</v>
      </c>
      <c r="H486" t="s">
        <v>5247</v>
      </c>
    </row>
    <row r="487" spans="1:8">
      <c r="A487" s="24" t="s">
        <v>4874</v>
      </c>
      <c r="B487" s="25">
        <v>10</v>
      </c>
      <c r="D487" t="s">
        <v>4714</v>
      </c>
      <c r="E487">
        <v>0</v>
      </c>
      <c r="F487" s="22" t="s">
        <v>5249</v>
      </c>
      <c r="G487" s="22" t="s">
        <v>5245</v>
      </c>
      <c r="H487" t="s">
        <v>5247</v>
      </c>
    </row>
    <row r="488" spans="1:8">
      <c r="A488" s="24" t="s">
        <v>4875</v>
      </c>
      <c r="B488" s="25">
        <v>50</v>
      </c>
      <c r="D488" t="s">
        <v>4715</v>
      </c>
      <c r="E488">
        <v>0</v>
      </c>
      <c r="F488" s="22" t="s">
        <v>5249</v>
      </c>
      <c r="G488" s="22" t="s">
        <v>5245</v>
      </c>
      <c r="H488" t="s">
        <v>5247</v>
      </c>
    </row>
    <row r="489" spans="1:8">
      <c r="A489" s="24" t="s">
        <v>4876</v>
      </c>
      <c r="B489" s="25">
        <v>30</v>
      </c>
      <c r="D489" t="s">
        <v>4722</v>
      </c>
      <c r="E489">
        <v>0</v>
      </c>
      <c r="F489" s="22" t="s">
        <v>5249</v>
      </c>
      <c r="G489" s="22" t="s">
        <v>5245</v>
      </c>
      <c r="H489" t="s">
        <v>5247</v>
      </c>
    </row>
    <row r="490" spans="1:8">
      <c r="A490" s="24" t="s">
        <v>4877</v>
      </c>
      <c r="B490" s="25">
        <v>30</v>
      </c>
      <c r="D490" t="s">
        <v>4723</v>
      </c>
      <c r="E490">
        <v>0</v>
      </c>
      <c r="F490" s="22" t="s">
        <v>5249</v>
      </c>
      <c r="G490" s="22" t="s">
        <v>5245</v>
      </c>
      <c r="H490" t="s">
        <v>5247</v>
      </c>
    </row>
    <row r="491" spans="1:8">
      <c r="A491" s="24" t="s">
        <v>4878</v>
      </c>
      <c r="B491" s="25">
        <v>30</v>
      </c>
      <c r="D491" t="s">
        <v>4727</v>
      </c>
      <c r="E491">
        <v>0</v>
      </c>
      <c r="F491" s="22" t="s">
        <v>5249</v>
      </c>
      <c r="G491" s="22" t="s">
        <v>5245</v>
      </c>
      <c r="H491" t="s">
        <v>5247</v>
      </c>
    </row>
    <row r="492" spans="1:8">
      <c r="A492" s="24" t="s">
        <v>4880</v>
      </c>
      <c r="B492" s="25">
        <v>0</v>
      </c>
      <c r="D492" t="s">
        <v>4728</v>
      </c>
      <c r="E492">
        <v>0</v>
      </c>
      <c r="F492" s="22" t="s">
        <v>5249</v>
      </c>
      <c r="G492" s="22" t="s">
        <v>5245</v>
      </c>
      <c r="H492" t="s">
        <v>5247</v>
      </c>
    </row>
    <row r="493" spans="1:8">
      <c r="A493" s="24" t="s">
        <v>4881</v>
      </c>
      <c r="B493" s="25">
        <v>0</v>
      </c>
      <c r="D493" t="s">
        <v>4730</v>
      </c>
      <c r="E493">
        <v>0</v>
      </c>
      <c r="F493" s="22" t="s">
        <v>5249</v>
      </c>
      <c r="G493" s="22" t="s">
        <v>5245</v>
      </c>
      <c r="H493" t="s">
        <v>5247</v>
      </c>
    </row>
    <row r="494" spans="1:8">
      <c r="A494" s="24" t="s">
        <v>4882</v>
      </c>
      <c r="B494" s="25">
        <v>0</v>
      </c>
      <c r="D494" t="s">
        <v>4731</v>
      </c>
      <c r="E494">
        <v>0</v>
      </c>
      <c r="F494" s="22" t="s">
        <v>5249</v>
      </c>
      <c r="G494" s="22" t="s">
        <v>5245</v>
      </c>
      <c r="H494" t="s">
        <v>5247</v>
      </c>
    </row>
    <row r="495" spans="1:8">
      <c r="A495" s="24" t="s">
        <v>4883</v>
      </c>
      <c r="B495" s="25">
        <v>10</v>
      </c>
      <c r="D495" t="s">
        <v>4736</v>
      </c>
      <c r="E495">
        <v>0</v>
      </c>
      <c r="F495" s="22" t="s">
        <v>5249</v>
      </c>
      <c r="G495" s="22" t="s">
        <v>5245</v>
      </c>
      <c r="H495" t="s">
        <v>5247</v>
      </c>
    </row>
    <row r="496" spans="1:8">
      <c r="A496" s="24" t="s">
        <v>4884</v>
      </c>
      <c r="B496" s="25">
        <v>0</v>
      </c>
      <c r="D496" t="s">
        <v>4741</v>
      </c>
      <c r="E496">
        <v>0</v>
      </c>
      <c r="F496" s="22" t="s">
        <v>5249</v>
      </c>
      <c r="G496" s="22" t="s">
        <v>5245</v>
      </c>
      <c r="H496" t="s">
        <v>5247</v>
      </c>
    </row>
    <row r="497" spans="1:8">
      <c r="A497" s="24" t="s">
        <v>4885</v>
      </c>
      <c r="B497" s="25">
        <v>20</v>
      </c>
      <c r="D497" t="s">
        <v>4748</v>
      </c>
      <c r="E497">
        <v>0</v>
      </c>
      <c r="F497" s="22" t="s">
        <v>5249</v>
      </c>
      <c r="G497" s="22" t="s">
        <v>5245</v>
      </c>
      <c r="H497" t="s">
        <v>5247</v>
      </c>
    </row>
    <row r="498" spans="1:8">
      <c r="A498" s="24" t="s">
        <v>4886</v>
      </c>
      <c r="B498" s="25">
        <v>10</v>
      </c>
      <c r="D498" t="s">
        <v>4753</v>
      </c>
      <c r="E498">
        <v>0</v>
      </c>
      <c r="F498" s="22" t="s">
        <v>5249</v>
      </c>
      <c r="G498" s="22" t="s">
        <v>5245</v>
      </c>
      <c r="H498" t="s">
        <v>5247</v>
      </c>
    </row>
    <row r="499" spans="1:8">
      <c r="A499" s="24" t="s">
        <v>4887</v>
      </c>
      <c r="B499" s="25">
        <v>10</v>
      </c>
      <c r="D499" t="s">
        <v>4754</v>
      </c>
      <c r="E499">
        <v>0</v>
      </c>
      <c r="F499" s="22" t="s">
        <v>5249</v>
      </c>
      <c r="G499" s="22" t="s">
        <v>5245</v>
      </c>
      <c r="H499" t="s">
        <v>5247</v>
      </c>
    </row>
    <row r="500" spans="1:8">
      <c r="A500" s="24" t="s">
        <v>4888</v>
      </c>
      <c r="B500" s="25">
        <v>40</v>
      </c>
      <c r="D500" t="s">
        <v>4755</v>
      </c>
      <c r="E500">
        <v>0</v>
      </c>
      <c r="F500" s="22" t="s">
        <v>5249</v>
      </c>
      <c r="G500" s="22" t="s">
        <v>5245</v>
      </c>
      <c r="H500" t="s">
        <v>5247</v>
      </c>
    </row>
    <row r="501" spans="1:8">
      <c r="A501" s="24" t="s">
        <v>4889</v>
      </c>
      <c r="B501" s="25">
        <v>10</v>
      </c>
      <c r="D501" t="s">
        <v>4759</v>
      </c>
      <c r="E501">
        <v>0</v>
      </c>
      <c r="F501" s="22" t="s">
        <v>5249</v>
      </c>
      <c r="G501" s="22" t="s">
        <v>5245</v>
      </c>
      <c r="H501" t="s">
        <v>5247</v>
      </c>
    </row>
    <row r="502" spans="1:8">
      <c r="A502" s="24" t="s">
        <v>4890</v>
      </c>
      <c r="B502" s="25">
        <v>10</v>
      </c>
      <c r="D502" t="s">
        <v>4762</v>
      </c>
      <c r="E502">
        <v>0</v>
      </c>
      <c r="F502" s="22" t="s">
        <v>5249</v>
      </c>
      <c r="G502" s="22" t="s">
        <v>5245</v>
      </c>
      <c r="H502" t="s">
        <v>5247</v>
      </c>
    </row>
    <row r="503" spans="1:8">
      <c r="A503" s="24" t="s">
        <v>4891</v>
      </c>
      <c r="B503" s="25">
        <v>10</v>
      </c>
      <c r="D503" t="s">
        <v>4763</v>
      </c>
      <c r="E503">
        <v>0</v>
      </c>
      <c r="F503" s="22" t="s">
        <v>5249</v>
      </c>
      <c r="G503" s="22" t="s">
        <v>5245</v>
      </c>
      <c r="H503" t="s">
        <v>5247</v>
      </c>
    </row>
    <row r="504" spans="1:8">
      <c r="A504" s="24" t="s">
        <v>4892</v>
      </c>
      <c r="B504" s="25">
        <v>0</v>
      </c>
      <c r="D504" t="s">
        <v>4766</v>
      </c>
      <c r="E504">
        <v>0</v>
      </c>
      <c r="F504" s="22" t="s">
        <v>5249</v>
      </c>
      <c r="G504" s="22" t="s">
        <v>5245</v>
      </c>
      <c r="H504" t="s">
        <v>5247</v>
      </c>
    </row>
    <row r="505" spans="1:8">
      <c r="A505" s="24" t="s">
        <v>4893</v>
      </c>
      <c r="B505" s="25">
        <v>20</v>
      </c>
      <c r="D505" t="s">
        <v>4768</v>
      </c>
      <c r="E505">
        <v>0</v>
      </c>
      <c r="F505" s="22" t="s">
        <v>5249</v>
      </c>
      <c r="G505" s="22" t="s">
        <v>5245</v>
      </c>
      <c r="H505" t="s">
        <v>5247</v>
      </c>
    </row>
    <row r="506" spans="1:8">
      <c r="A506" s="24" t="s">
        <v>4894</v>
      </c>
      <c r="B506" s="25">
        <v>0</v>
      </c>
      <c r="D506" t="s">
        <v>4770</v>
      </c>
      <c r="E506">
        <v>0</v>
      </c>
      <c r="F506" s="22" t="s">
        <v>5249</v>
      </c>
      <c r="G506" s="22" t="s">
        <v>5245</v>
      </c>
      <c r="H506" t="s">
        <v>5247</v>
      </c>
    </row>
    <row r="507" spans="1:8">
      <c r="A507" s="24" t="s">
        <v>4895</v>
      </c>
      <c r="B507" s="25">
        <v>0</v>
      </c>
      <c r="D507" t="s">
        <v>4771</v>
      </c>
      <c r="E507">
        <v>0</v>
      </c>
      <c r="F507" s="22" t="s">
        <v>5249</v>
      </c>
      <c r="G507" s="22" t="s">
        <v>5245</v>
      </c>
      <c r="H507" t="s">
        <v>5247</v>
      </c>
    </row>
    <row r="508" spans="1:8">
      <c r="A508" s="24" t="s">
        <v>4896</v>
      </c>
      <c r="B508" s="25">
        <v>20</v>
      </c>
      <c r="D508" t="s">
        <v>4772</v>
      </c>
      <c r="E508">
        <v>0</v>
      </c>
      <c r="F508" s="22" t="s">
        <v>5249</v>
      </c>
      <c r="G508" s="22" t="s">
        <v>5245</v>
      </c>
      <c r="H508" t="s">
        <v>5247</v>
      </c>
    </row>
    <row r="509" spans="1:8">
      <c r="A509" s="24" t="s">
        <v>4897</v>
      </c>
      <c r="B509" s="25">
        <v>0</v>
      </c>
      <c r="D509" t="s">
        <v>4774</v>
      </c>
      <c r="E509">
        <v>0</v>
      </c>
      <c r="F509" s="22" t="s">
        <v>5249</v>
      </c>
      <c r="G509" s="22" t="s">
        <v>5245</v>
      </c>
      <c r="H509" t="s">
        <v>5247</v>
      </c>
    </row>
    <row r="510" spans="1:8">
      <c r="A510" s="24" t="s">
        <v>4898</v>
      </c>
      <c r="B510" s="25">
        <v>20</v>
      </c>
      <c r="D510" t="s">
        <v>4777</v>
      </c>
      <c r="E510">
        <v>0</v>
      </c>
      <c r="F510" s="22" t="s">
        <v>5249</v>
      </c>
      <c r="G510" s="22" t="s">
        <v>5245</v>
      </c>
      <c r="H510" t="s">
        <v>5247</v>
      </c>
    </row>
    <row r="511" spans="1:8">
      <c r="A511" s="24" t="s">
        <v>4899</v>
      </c>
      <c r="B511" s="25">
        <v>10</v>
      </c>
      <c r="D511" t="s">
        <v>4781</v>
      </c>
      <c r="E511">
        <v>0</v>
      </c>
      <c r="F511" s="22" t="s">
        <v>5249</v>
      </c>
      <c r="G511" s="22" t="s">
        <v>5245</v>
      </c>
      <c r="H511" t="s">
        <v>5247</v>
      </c>
    </row>
    <row r="512" spans="1:8">
      <c r="A512" s="24" t="s">
        <v>4900</v>
      </c>
      <c r="B512" s="25">
        <v>10</v>
      </c>
      <c r="D512" t="s">
        <v>4782</v>
      </c>
      <c r="E512">
        <v>0</v>
      </c>
      <c r="F512" s="22" t="s">
        <v>5249</v>
      </c>
      <c r="G512" s="22" t="s">
        <v>5245</v>
      </c>
      <c r="H512" t="s">
        <v>5247</v>
      </c>
    </row>
    <row r="513" spans="1:8">
      <c r="A513" s="24" t="s">
        <v>4901</v>
      </c>
      <c r="B513" s="25">
        <v>10</v>
      </c>
      <c r="D513" t="s">
        <v>4786</v>
      </c>
      <c r="E513">
        <v>0</v>
      </c>
      <c r="F513" s="22" t="s">
        <v>5249</v>
      </c>
      <c r="G513" s="22" t="s">
        <v>5245</v>
      </c>
      <c r="H513" t="s">
        <v>5247</v>
      </c>
    </row>
    <row r="514" spans="1:8">
      <c r="A514" s="24" t="s">
        <v>4902</v>
      </c>
      <c r="B514" s="25">
        <v>0</v>
      </c>
      <c r="D514" t="s">
        <v>4787</v>
      </c>
      <c r="E514">
        <v>0</v>
      </c>
      <c r="F514" s="22" t="s">
        <v>5249</v>
      </c>
      <c r="G514" s="22" t="s">
        <v>5245</v>
      </c>
      <c r="H514" t="s">
        <v>5247</v>
      </c>
    </row>
    <row r="515" spans="1:8">
      <c r="A515" s="24" t="s">
        <v>4903</v>
      </c>
      <c r="B515" s="25">
        <v>10</v>
      </c>
      <c r="D515" t="s">
        <v>4788</v>
      </c>
      <c r="E515">
        <v>0</v>
      </c>
      <c r="F515" s="22" t="s">
        <v>5249</v>
      </c>
      <c r="G515" s="22" t="s">
        <v>5245</v>
      </c>
      <c r="H515" t="s">
        <v>5247</v>
      </c>
    </row>
    <row r="516" spans="1:8">
      <c r="A516" s="24" t="s">
        <v>4904</v>
      </c>
      <c r="B516" s="25">
        <v>0</v>
      </c>
      <c r="D516" t="s">
        <v>4789</v>
      </c>
      <c r="E516">
        <v>0</v>
      </c>
      <c r="F516" s="22" t="s">
        <v>5249</v>
      </c>
      <c r="G516" s="22" t="s">
        <v>5245</v>
      </c>
      <c r="H516" t="s">
        <v>5247</v>
      </c>
    </row>
    <row r="517" spans="1:8">
      <c r="A517" s="24" t="s">
        <v>4905</v>
      </c>
      <c r="B517" s="25">
        <v>50</v>
      </c>
      <c r="D517" t="s">
        <v>4790</v>
      </c>
      <c r="E517">
        <v>0</v>
      </c>
      <c r="F517" s="22" t="s">
        <v>5249</v>
      </c>
      <c r="G517" s="22" t="s">
        <v>5245</v>
      </c>
      <c r="H517" t="s">
        <v>5247</v>
      </c>
    </row>
    <row r="518" spans="1:8">
      <c r="A518" s="24" t="s">
        <v>4906</v>
      </c>
      <c r="B518" s="25">
        <v>0</v>
      </c>
      <c r="D518" t="s">
        <v>4792</v>
      </c>
      <c r="E518">
        <v>0</v>
      </c>
      <c r="F518" s="22" t="s">
        <v>5249</v>
      </c>
      <c r="G518" s="22" t="s">
        <v>5245</v>
      </c>
      <c r="H518" t="s">
        <v>5247</v>
      </c>
    </row>
    <row r="519" spans="1:8">
      <c r="A519" s="24" t="s">
        <v>4908</v>
      </c>
      <c r="B519" s="25">
        <v>10</v>
      </c>
      <c r="D519" t="s">
        <v>4793</v>
      </c>
      <c r="E519">
        <v>0</v>
      </c>
      <c r="F519" s="22" t="s">
        <v>5249</v>
      </c>
      <c r="G519" s="22" t="s">
        <v>5245</v>
      </c>
      <c r="H519" t="s">
        <v>5247</v>
      </c>
    </row>
    <row r="520" spans="1:8">
      <c r="A520" s="24" t="s">
        <v>4909</v>
      </c>
      <c r="B520" s="25">
        <v>10</v>
      </c>
      <c r="D520" t="s">
        <v>4794</v>
      </c>
      <c r="E520">
        <v>0</v>
      </c>
      <c r="F520" s="22" t="s">
        <v>5249</v>
      </c>
      <c r="G520" s="22" t="s">
        <v>5245</v>
      </c>
      <c r="H520" t="s">
        <v>5247</v>
      </c>
    </row>
    <row r="521" spans="1:8">
      <c r="A521" s="24" t="s">
        <v>4910</v>
      </c>
      <c r="B521" s="25">
        <v>10</v>
      </c>
      <c r="D521" t="s">
        <v>4797</v>
      </c>
      <c r="E521">
        <v>0</v>
      </c>
      <c r="F521" s="22" t="s">
        <v>5249</v>
      </c>
      <c r="G521" s="22" t="s">
        <v>5245</v>
      </c>
      <c r="H521" t="s">
        <v>5247</v>
      </c>
    </row>
    <row r="522" spans="1:8">
      <c r="A522" s="24" t="s">
        <v>4911</v>
      </c>
      <c r="B522" s="25">
        <v>0</v>
      </c>
      <c r="D522" t="s">
        <v>4805</v>
      </c>
      <c r="E522">
        <v>0</v>
      </c>
      <c r="F522" s="22" t="s">
        <v>5249</v>
      </c>
      <c r="G522" s="22" t="s">
        <v>5245</v>
      </c>
      <c r="H522" t="s">
        <v>5247</v>
      </c>
    </row>
    <row r="523" spans="1:8">
      <c r="A523" s="24" t="s">
        <v>4912</v>
      </c>
      <c r="B523" s="25">
        <v>10</v>
      </c>
      <c r="D523" t="s">
        <v>4807</v>
      </c>
      <c r="E523">
        <v>0</v>
      </c>
      <c r="F523" s="22" t="s">
        <v>5249</v>
      </c>
      <c r="G523" s="22" t="s">
        <v>5245</v>
      </c>
      <c r="H523" t="s">
        <v>5247</v>
      </c>
    </row>
    <row r="524" spans="1:8">
      <c r="A524" s="24" t="s">
        <v>4913</v>
      </c>
      <c r="B524" s="25">
        <v>20</v>
      </c>
      <c r="D524" t="s">
        <v>4809</v>
      </c>
      <c r="E524">
        <v>0</v>
      </c>
      <c r="F524" s="22" t="s">
        <v>5249</v>
      </c>
      <c r="G524" s="22" t="s">
        <v>5245</v>
      </c>
      <c r="H524" t="s">
        <v>5247</v>
      </c>
    </row>
    <row r="525" spans="1:8">
      <c r="A525" s="24" t="s">
        <v>4914</v>
      </c>
      <c r="B525" s="25">
        <v>10</v>
      </c>
      <c r="D525" t="s">
        <v>4815</v>
      </c>
      <c r="E525">
        <v>0</v>
      </c>
      <c r="F525" s="22" t="s">
        <v>5249</v>
      </c>
      <c r="G525" s="22" t="s">
        <v>5245</v>
      </c>
      <c r="H525" t="s">
        <v>5247</v>
      </c>
    </row>
    <row r="526" spans="1:8">
      <c r="A526" s="24" t="s">
        <v>4915</v>
      </c>
      <c r="B526" s="25">
        <v>20</v>
      </c>
      <c r="D526" t="s">
        <v>4817</v>
      </c>
      <c r="E526">
        <v>0</v>
      </c>
      <c r="F526" s="22" t="s">
        <v>5249</v>
      </c>
      <c r="G526" s="22" t="s">
        <v>5245</v>
      </c>
      <c r="H526" t="s">
        <v>5247</v>
      </c>
    </row>
    <row r="527" spans="1:8">
      <c r="A527" s="24" t="s">
        <v>4916</v>
      </c>
      <c r="B527" s="25">
        <v>0</v>
      </c>
      <c r="D527" t="s">
        <v>4833</v>
      </c>
      <c r="E527">
        <v>0</v>
      </c>
      <c r="F527" s="22" t="s">
        <v>5249</v>
      </c>
      <c r="G527" s="22" t="s">
        <v>5245</v>
      </c>
      <c r="H527" t="s">
        <v>5247</v>
      </c>
    </row>
    <row r="528" spans="1:8">
      <c r="A528" s="24" t="s">
        <v>4917</v>
      </c>
      <c r="B528" s="25">
        <v>0</v>
      </c>
      <c r="D528" t="s">
        <v>4837</v>
      </c>
      <c r="E528">
        <v>0</v>
      </c>
      <c r="F528" s="22" t="s">
        <v>5249</v>
      </c>
      <c r="G528" s="22" t="s">
        <v>5245</v>
      </c>
      <c r="H528" t="s">
        <v>5247</v>
      </c>
    </row>
    <row r="529" spans="1:8">
      <c r="A529" s="24" t="s">
        <v>4919</v>
      </c>
      <c r="B529" s="25">
        <v>0</v>
      </c>
      <c r="D529" t="s">
        <v>4850</v>
      </c>
      <c r="E529">
        <v>0</v>
      </c>
      <c r="F529" s="22" t="s">
        <v>5249</v>
      </c>
      <c r="G529" s="22" t="s">
        <v>5245</v>
      </c>
      <c r="H529" t="s">
        <v>5247</v>
      </c>
    </row>
    <row r="530" spans="1:8">
      <c r="A530" s="24" t="s">
        <v>4920</v>
      </c>
      <c r="B530" s="25">
        <v>0</v>
      </c>
      <c r="D530" t="s">
        <v>4851</v>
      </c>
      <c r="E530">
        <v>0</v>
      </c>
      <c r="F530" s="22" t="s">
        <v>5249</v>
      </c>
      <c r="G530" s="22" t="s">
        <v>5245</v>
      </c>
      <c r="H530" t="s">
        <v>5247</v>
      </c>
    </row>
    <row r="531" spans="1:8">
      <c r="A531" s="24" t="s">
        <v>4921</v>
      </c>
      <c r="B531" s="25">
        <v>0</v>
      </c>
      <c r="D531" t="s">
        <v>4852</v>
      </c>
      <c r="E531">
        <v>0</v>
      </c>
      <c r="F531" s="22" t="s">
        <v>5249</v>
      </c>
      <c r="G531" s="22" t="s">
        <v>5245</v>
      </c>
      <c r="H531" t="s">
        <v>5247</v>
      </c>
    </row>
    <row r="532" spans="1:8">
      <c r="A532" s="24" t="s">
        <v>4922</v>
      </c>
      <c r="B532" s="25">
        <v>0</v>
      </c>
      <c r="D532" t="s">
        <v>4854</v>
      </c>
      <c r="E532">
        <v>0</v>
      </c>
      <c r="F532" s="22" t="s">
        <v>5249</v>
      </c>
      <c r="G532" s="22" t="s">
        <v>5245</v>
      </c>
      <c r="H532" t="s">
        <v>5247</v>
      </c>
    </row>
    <row r="533" spans="1:8">
      <c r="A533" s="24" t="s">
        <v>4923</v>
      </c>
      <c r="B533" s="25">
        <v>0</v>
      </c>
      <c r="D533" t="s">
        <v>4857</v>
      </c>
      <c r="E533">
        <v>0</v>
      </c>
      <c r="F533" s="22" t="s">
        <v>5249</v>
      </c>
      <c r="G533" s="22" t="s">
        <v>5245</v>
      </c>
      <c r="H533" t="s">
        <v>5247</v>
      </c>
    </row>
    <row r="534" spans="1:8">
      <c r="A534" s="24" t="s">
        <v>4924</v>
      </c>
      <c r="B534" s="25">
        <v>0</v>
      </c>
      <c r="D534" t="s">
        <v>4862</v>
      </c>
      <c r="E534">
        <v>0</v>
      </c>
      <c r="F534" s="22" t="s">
        <v>5249</v>
      </c>
      <c r="G534" s="22" t="s">
        <v>5245</v>
      </c>
      <c r="H534" t="s">
        <v>5247</v>
      </c>
    </row>
    <row r="535" spans="1:8">
      <c r="A535" s="24" t="s">
        <v>4925</v>
      </c>
      <c r="B535" s="25">
        <v>0</v>
      </c>
      <c r="D535" t="s">
        <v>4866</v>
      </c>
      <c r="E535">
        <v>0</v>
      </c>
      <c r="F535" s="22" t="s">
        <v>5249</v>
      </c>
      <c r="G535" s="22" t="s">
        <v>5245</v>
      </c>
      <c r="H535" t="s">
        <v>5247</v>
      </c>
    </row>
    <row r="536" spans="1:8">
      <c r="A536" s="24" t="s">
        <v>4926</v>
      </c>
      <c r="B536" s="25">
        <v>0</v>
      </c>
      <c r="D536" t="s">
        <v>4872</v>
      </c>
      <c r="E536">
        <v>0</v>
      </c>
      <c r="F536" s="22" t="s">
        <v>5249</v>
      </c>
      <c r="G536" s="22" t="s">
        <v>5245</v>
      </c>
      <c r="H536" t="s">
        <v>5247</v>
      </c>
    </row>
    <row r="537" spans="1:8">
      <c r="A537" s="24" t="s">
        <v>4927</v>
      </c>
      <c r="B537" s="25">
        <v>0</v>
      </c>
      <c r="D537" t="s">
        <v>4874</v>
      </c>
      <c r="E537">
        <v>0</v>
      </c>
      <c r="F537" s="22" t="s">
        <v>5249</v>
      </c>
      <c r="G537" s="22" t="s">
        <v>5245</v>
      </c>
      <c r="H537" t="s">
        <v>5247</v>
      </c>
    </row>
    <row r="538" spans="1:8">
      <c r="A538" s="24" t="s">
        <v>4928</v>
      </c>
      <c r="B538" s="25">
        <v>0</v>
      </c>
      <c r="D538" t="s">
        <v>4879</v>
      </c>
      <c r="E538">
        <v>0</v>
      </c>
      <c r="F538" s="22" t="s">
        <v>5249</v>
      </c>
      <c r="G538" s="22" t="s">
        <v>5245</v>
      </c>
      <c r="H538" t="s">
        <v>5247</v>
      </c>
    </row>
    <row r="539" spans="1:8">
      <c r="A539" s="24" t="s">
        <v>4929</v>
      </c>
      <c r="B539" s="25">
        <v>0</v>
      </c>
      <c r="D539" t="s">
        <v>4880</v>
      </c>
      <c r="E539">
        <v>0</v>
      </c>
      <c r="F539" s="22" t="s">
        <v>5249</v>
      </c>
      <c r="G539" s="22" t="s">
        <v>5245</v>
      </c>
      <c r="H539" t="s">
        <v>5247</v>
      </c>
    </row>
    <row r="540" spans="1:8">
      <c r="A540" s="24" t="s">
        <v>4930</v>
      </c>
      <c r="B540" s="25">
        <v>0</v>
      </c>
      <c r="D540" t="s">
        <v>4881</v>
      </c>
      <c r="E540">
        <v>0</v>
      </c>
      <c r="F540" s="22" t="s">
        <v>5249</v>
      </c>
      <c r="G540" s="22" t="s">
        <v>5245</v>
      </c>
      <c r="H540" t="s">
        <v>5247</v>
      </c>
    </row>
    <row r="541" spans="1:8">
      <c r="A541" s="24" t="s">
        <v>4931</v>
      </c>
      <c r="B541" s="25">
        <v>0</v>
      </c>
      <c r="D541" t="s">
        <v>4882</v>
      </c>
      <c r="E541">
        <v>0</v>
      </c>
      <c r="F541" s="22" t="s">
        <v>5249</v>
      </c>
      <c r="G541" s="22" t="s">
        <v>5245</v>
      </c>
      <c r="H541" t="s">
        <v>5247</v>
      </c>
    </row>
    <row r="542" spans="1:8">
      <c r="A542" s="24" t="s">
        <v>4775</v>
      </c>
      <c r="B542" s="25">
        <v>10</v>
      </c>
      <c r="D542" t="s">
        <v>4884</v>
      </c>
      <c r="E542">
        <v>0</v>
      </c>
      <c r="F542" s="22" t="s">
        <v>5249</v>
      </c>
      <c r="G542" s="22" t="s">
        <v>5245</v>
      </c>
      <c r="H542" t="s">
        <v>5247</v>
      </c>
    </row>
    <row r="543" spans="1:8">
      <c r="A543" s="24" t="s">
        <v>4386</v>
      </c>
      <c r="B543" s="25">
        <v>10</v>
      </c>
      <c r="D543" t="s">
        <v>4892</v>
      </c>
      <c r="E543">
        <v>0</v>
      </c>
      <c r="F543" s="22" t="s">
        <v>5249</v>
      </c>
      <c r="G543" s="22" t="s">
        <v>5245</v>
      </c>
      <c r="H543" t="s">
        <v>5247</v>
      </c>
    </row>
    <row r="544" spans="1:8">
      <c r="A544" s="24" t="s">
        <v>4665</v>
      </c>
      <c r="B544" s="25">
        <v>10</v>
      </c>
      <c r="D544" t="s">
        <v>4894</v>
      </c>
      <c r="E544">
        <v>0</v>
      </c>
      <c r="F544" s="22" t="s">
        <v>5249</v>
      </c>
      <c r="G544" s="22" t="s">
        <v>5245</v>
      </c>
      <c r="H544" t="s">
        <v>5247</v>
      </c>
    </row>
    <row r="545" spans="1:8">
      <c r="A545" s="24" t="s">
        <v>4918</v>
      </c>
      <c r="B545" s="25">
        <v>10</v>
      </c>
      <c r="D545" t="s">
        <v>4895</v>
      </c>
      <c r="E545">
        <v>0</v>
      </c>
      <c r="F545" s="22" t="s">
        <v>5249</v>
      </c>
      <c r="G545" s="22" t="s">
        <v>5245</v>
      </c>
      <c r="H545" t="s">
        <v>5247</v>
      </c>
    </row>
    <row r="546" spans="1:8">
      <c r="A546" s="24" t="s">
        <v>4849</v>
      </c>
      <c r="B546" s="25">
        <v>10</v>
      </c>
      <c r="D546" t="s">
        <v>4897</v>
      </c>
      <c r="E546">
        <v>0</v>
      </c>
      <c r="F546" s="22" t="s">
        <v>5249</v>
      </c>
      <c r="G546" s="22" t="s">
        <v>5245</v>
      </c>
      <c r="H546" t="s">
        <v>5247</v>
      </c>
    </row>
    <row r="547" spans="1:8">
      <c r="A547" s="24" t="s">
        <v>4856</v>
      </c>
      <c r="B547" s="25">
        <v>10</v>
      </c>
      <c r="D547" t="s">
        <v>4902</v>
      </c>
      <c r="E547">
        <v>0</v>
      </c>
      <c r="F547" s="22" t="s">
        <v>5249</v>
      </c>
      <c r="G547" s="22" t="s">
        <v>5245</v>
      </c>
      <c r="H547" t="s">
        <v>5247</v>
      </c>
    </row>
    <row r="548" spans="1:8">
      <c r="A548" s="24" t="s">
        <v>4556</v>
      </c>
      <c r="B548" s="25">
        <v>10</v>
      </c>
      <c r="D548" t="s">
        <v>4904</v>
      </c>
      <c r="E548">
        <v>0</v>
      </c>
      <c r="F548" s="22" t="s">
        <v>5249</v>
      </c>
      <c r="G548" s="22" t="s">
        <v>5245</v>
      </c>
      <c r="H548" t="s">
        <v>5247</v>
      </c>
    </row>
    <row r="549" spans="1:8">
      <c r="A549" s="24" t="s">
        <v>4580</v>
      </c>
      <c r="B549" s="25">
        <v>20</v>
      </c>
      <c r="D549" t="s">
        <v>4906</v>
      </c>
      <c r="E549">
        <v>0</v>
      </c>
      <c r="F549" s="22" t="s">
        <v>5249</v>
      </c>
      <c r="G549" s="22" t="s">
        <v>5245</v>
      </c>
      <c r="H549" t="s">
        <v>5247</v>
      </c>
    </row>
    <row r="550" spans="1:8">
      <c r="A550" s="24" t="s">
        <v>4396</v>
      </c>
      <c r="B550" s="25">
        <v>10</v>
      </c>
      <c r="D550" t="s">
        <v>4907</v>
      </c>
      <c r="E550">
        <v>0</v>
      </c>
      <c r="F550" s="22" t="s">
        <v>5249</v>
      </c>
      <c r="G550" s="22" t="s">
        <v>5245</v>
      </c>
      <c r="H550" t="s">
        <v>5247</v>
      </c>
    </row>
    <row r="551" spans="1:8">
      <c r="A551" s="24" t="s">
        <v>4840</v>
      </c>
      <c r="B551" s="25">
        <v>10</v>
      </c>
      <c r="D551" t="s">
        <v>4911</v>
      </c>
      <c r="E551">
        <v>0</v>
      </c>
      <c r="F551" s="22" t="s">
        <v>5249</v>
      </c>
      <c r="G551" s="22" t="s">
        <v>5245</v>
      </c>
      <c r="H551" t="s">
        <v>5247</v>
      </c>
    </row>
    <row r="552" spans="1:8">
      <c r="A552" s="24" t="s">
        <v>4879</v>
      </c>
      <c r="B552" s="25">
        <v>0</v>
      </c>
      <c r="D552" t="s">
        <v>4916</v>
      </c>
      <c r="E552">
        <v>0</v>
      </c>
      <c r="F552" s="22" t="s">
        <v>5249</v>
      </c>
      <c r="G552" s="22" t="s">
        <v>5245</v>
      </c>
      <c r="H552" t="s">
        <v>5247</v>
      </c>
    </row>
    <row r="553" spans="1:8">
      <c r="A553" s="24" t="s">
        <v>4794</v>
      </c>
      <c r="B553" s="25">
        <v>0</v>
      </c>
      <c r="D553" t="s">
        <v>4917</v>
      </c>
      <c r="E553">
        <v>0</v>
      </c>
      <c r="F553" s="22" t="s">
        <v>5249</v>
      </c>
      <c r="G553" s="22" t="s">
        <v>5245</v>
      </c>
      <c r="H553" t="s">
        <v>5247</v>
      </c>
    </row>
    <row r="554" spans="1:8">
      <c r="A554" s="24" t="s">
        <v>4443</v>
      </c>
      <c r="B554" s="25">
        <v>0</v>
      </c>
      <c r="D554" t="s">
        <v>4919</v>
      </c>
      <c r="E554">
        <v>0</v>
      </c>
      <c r="F554" s="22" t="s">
        <v>5249</v>
      </c>
      <c r="G554" s="22" t="s">
        <v>5245</v>
      </c>
      <c r="H554" t="s">
        <v>5247</v>
      </c>
    </row>
    <row r="555" spans="1:8">
      <c r="A555" s="24" t="s">
        <v>4907</v>
      </c>
      <c r="B555" s="25">
        <v>0</v>
      </c>
      <c r="D555" t="s">
        <v>4920</v>
      </c>
      <c r="E555">
        <v>0</v>
      </c>
      <c r="F555" s="22" t="s">
        <v>5249</v>
      </c>
      <c r="G555" s="22" t="s">
        <v>5245</v>
      </c>
      <c r="H555" t="s">
        <v>5247</v>
      </c>
    </row>
    <row r="556" spans="1:8">
      <c r="A556" s="24" t="s">
        <v>4559</v>
      </c>
      <c r="B556" s="25">
        <v>-10</v>
      </c>
      <c r="D556" t="s">
        <v>4921</v>
      </c>
      <c r="E556">
        <v>0</v>
      </c>
      <c r="F556" s="22" t="s">
        <v>5249</v>
      </c>
      <c r="G556" s="22" t="s">
        <v>5245</v>
      </c>
      <c r="H556" t="s">
        <v>5247</v>
      </c>
    </row>
    <row r="557" spans="1:8">
      <c r="A557" s="24" t="s">
        <v>4851</v>
      </c>
      <c r="B557" s="25">
        <v>0</v>
      </c>
      <c r="D557" t="s">
        <v>4922</v>
      </c>
      <c r="E557">
        <v>0</v>
      </c>
      <c r="F557" s="22" t="s">
        <v>5249</v>
      </c>
      <c r="G557" s="22" t="s">
        <v>5245</v>
      </c>
      <c r="H557" t="s">
        <v>5247</v>
      </c>
    </row>
    <row r="558" spans="1:8">
      <c r="A558" s="24" t="s">
        <v>4456</v>
      </c>
      <c r="B558" s="25">
        <v>0</v>
      </c>
      <c r="D558" t="s">
        <v>4923</v>
      </c>
      <c r="E558">
        <v>0</v>
      </c>
      <c r="F558" s="22" t="s">
        <v>5249</v>
      </c>
      <c r="G558" s="22" t="s">
        <v>5245</v>
      </c>
      <c r="H558" t="s">
        <v>5247</v>
      </c>
    </row>
    <row r="559" spans="1:8">
      <c r="A559" s="24" t="s">
        <v>4577</v>
      </c>
      <c r="B559" s="25">
        <v>0</v>
      </c>
      <c r="D559" t="s">
        <v>4924</v>
      </c>
      <c r="E559">
        <v>0</v>
      </c>
      <c r="F559" s="22" t="s">
        <v>5249</v>
      </c>
      <c r="G559" s="22" t="s">
        <v>5245</v>
      </c>
      <c r="H559" t="s">
        <v>5247</v>
      </c>
    </row>
    <row r="560" spans="1:8">
      <c r="A560" s="24" t="s">
        <v>4375</v>
      </c>
      <c r="B560" s="25">
        <v>0</v>
      </c>
      <c r="D560" t="s">
        <v>4925</v>
      </c>
      <c r="E560">
        <v>0</v>
      </c>
      <c r="F560" s="22" t="s">
        <v>5249</v>
      </c>
      <c r="G560" s="22" t="s">
        <v>5245</v>
      </c>
      <c r="H560" t="s">
        <v>5247</v>
      </c>
    </row>
    <row r="561" spans="1:8">
      <c r="A561" s="24" t="s">
        <v>4852</v>
      </c>
      <c r="B561" s="25">
        <v>0</v>
      </c>
      <c r="D561" t="s">
        <v>4926</v>
      </c>
      <c r="E561">
        <v>0</v>
      </c>
      <c r="F561" s="22" t="s">
        <v>5249</v>
      </c>
      <c r="G561" s="22" t="s">
        <v>5245</v>
      </c>
      <c r="H561" t="s">
        <v>5247</v>
      </c>
    </row>
    <row r="562" spans="1:8">
      <c r="A562" s="24" t="s">
        <v>4536</v>
      </c>
      <c r="B562" s="25">
        <v>0</v>
      </c>
      <c r="D562" t="s">
        <v>4927</v>
      </c>
      <c r="E562">
        <v>0</v>
      </c>
      <c r="F562" s="22" t="s">
        <v>5249</v>
      </c>
      <c r="G562" s="22" t="s">
        <v>5245</v>
      </c>
      <c r="H562" t="s">
        <v>5247</v>
      </c>
    </row>
    <row r="563" spans="1:8">
      <c r="A563" s="24" t="s">
        <v>4850</v>
      </c>
      <c r="B563" s="25">
        <v>0</v>
      </c>
      <c r="D563" t="s">
        <v>4928</v>
      </c>
      <c r="E563">
        <v>0</v>
      </c>
      <c r="F563" s="22" t="s">
        <v>5249</v>
      </c>
      <c r="G563" s="22" t="s">
        <v>5245</v>
      </c>
      <c r="H563" t="s">
        <v>5247</v>
      </c>
    </row>
    <row r="564" spans="1:8">
      <c r="A564" s="24" t="s">
        <v>4854</v>
      </c>
      <c r="B564" s="25">
        <v>0</v>
      </c>
      <c r="D564" t="s">
        <v>4929</v>
      </c>
      <c r="E564">
        <v>0</v>
      </c>
      <c r="F564" s="22" t="s">
        <v>5249</v>
      </c>
      <c r="G564" s="22" t="s">
        <v>5245</v>
      </c>
      <c r="H564" t="s">
        <v>5247</v>
      </c>
    </row>
    <row r="565" spans="1:8">
      <c r="A565" s="24" t="s">
        <v>4679</v>
      </c>
      <c r="B565" s="25">
        <v>40</v>
      </c>
      <c r="D565" t="s">
        <v>4930</v>
      </c>
      <c r="E565">
        <v>0</v>
      </c>
      <c r="F565" s="22" t="s">
        <v>5249</v>
      </c>
      <c r="G565" s="22" t="s">
        <v>5245</v>
      </c>
      <c r="H565" t="s">
        <v>5247</v>
      </c>
    </row>
    <row r="566" spans="1:8">
      <c r="A566" s="24" t="s">
        <v>4689</v>
      </c>
      <c r="B566" s="25">
        <v>20</v>
      </c>
      <c r="D566" t="s">
        <v>4931</v>
      </c>
      <c r="E566">
        <v>0</v>
      </c>
      <c r="F566" s="22" t="s">
        <v>5249</v>
      </c>
      <c r="G566" s="22" t="s">
        <v>5245</v>
      </c>
      <c r="H566" t="s">
        <v>5247</v>
      </c>
    </row>
    <row r="567" spans="1:8">
      <c r="A567" s="24" t="s">
        <v>4982</v>
      </c>
      <c r="B567" s="25">
        <v>0</v>
      </c>
      <c r="D567" t="s">
        <v>4496</v>
      </c>
      <c r="E567">
        <v>-50</v>
      </c>
      <c r="F567" s="22" t="s">
        <v>5249</v>
      </c>
      <c r="G567" s="22" t="s">
        <v>5245</v>
      </c>
      <c r="H567" t="s">
        <v>5247</v>
      </c>
    </row>
    <row r="568" spans="1:8">
      <c r="A568" s="24" t="s">
        <v>4231</v>
      </c>
      <c r="B568" s="25"/>
    </row>
    <row r="569" spans="1:8">
      <c r="A569" s="24"/>
      <c r="B569" s="25">
        <v>0</v>
      </c>
    </row>
    <row r="570" spans="1:8">
      <c r="A570" s="24" t="s">
        <v>5313</v>
      </c>
      <c r="B570" s="25">
        <v>0</v>
      </c>
    </row>
    <row r="571" spans="1:8">
      <c r="A571" s="24" t="s">
        <v>5314</v>
      </c>
      <c r="B571" s="25">
        <v>0</v>
      </c>
    </row>
    <row r="572" spans="1:8">
      <c r="A572" s="24" t="s">
        <v>5315</v>
      </c>
      <c r="B572" s="25">
        <v>0</v>
      </c>
    </row>
    <row r="573" spans="1:8">
      <c r="A573" s="24" t="s">
        <v>5316</v>
      </c>
      <c r="B573" s="25">
        <v>10</v>
      </c>
    </row>
    <row r="574" spans="1:8">
      <c r="A574" s="24" t="s">
        <v>5317</v>
      </c>
      <c r="B574" s="25">
        <v>10</v>
      </c>
    </row>
    <row r="575" spans="1:8">
      <c r="A575" s="24" t="s">
        <v>5318</v>
      </c>
      <c r="B575" s="25">
        <v>10</v>
      </c>
    </row>
    <row r="576" spans="1:8">
      <c r="A576" s="24" t="s">
        <v>5319</v>
      </c>
      <c r="B576" s="25">
        <v>10</v>
      </c>
    </row>
    <row r="577" spans="1:2">
      <c r="A577" s="24" t="s">
        <v>5320</v>
      </c>
      <c r="B577" s="25">
        <v>10</v>
      </c>
    </row>
    <row r="578" spans="1:2">
      <c r="A578" s="24" t="s">
        <v>5321</v>
      </c>
      <c r="B578" s="25">
        <v>10</v>
      </c>
    </row>
    <row r="579" spans="1:2">
      <c r="A579" s="24" t="s">
        <v>5322</v>
      </c>
      <c r="B579" s="25">
        <v>10</v>
      </c>
    </row>
    <row r="580" spans="1:2">
      <c r="A580" s="24" t="s">
        <v>5323</v>
      </c>
      <c r="B580" s="25">
        <v>10</v>
      </c>
    </row>
    <row r="581" spans="1:2">
      <c r="A581" s="24" t="s">
        <v>5324</v>
      </c>
      <c r="B581" s="25">
        <v>10</v>
      </c>
    </row>
    <row r="582" spans="1:2">
      <c r="A582" s="24" t="s">
        <v>5325</v>
      </c>
      <c r="B582" s="25">
        <v>0</v>
      </c>
    </row>
    <row r="583" spans="1:2">
      <c r="A583" s="24" t="s">
        <v>5326</v>
      </c>
      <c r="B583" s="25">
        <v>0</v>
      </c>
    </row>
    <row r="584" spans="1:2">
      <c r="A584" s="24" t="s">
        <v>5327</v>
      </c>
      <c r="B584" s="25">
        <v>0</v>
      </c>
    </row>
    <row r="585" spans="1:2">
      <c r="A585" s="24" t="s">
        <v>5328</v>
      </c>
      <c r="B585" s="25">
        <v>0</v>
      </c>
    </row>
    <row r="586" spans="1:2">
      <c r="A586" s="24" t="s">
        <v>5329</v>
      </c>
      <c r="B586" s="25">
        <v>0</v>
      </c>
    </row>
    <row r="587" spans="1:2">
      <c r="A587" s="24" t="s">
        <v>5330</v>
      </c>
      <c r="B587" s="25">
        <v>0</v>
      </c>
    </row>
    <row r="588" spans="1:2">
      <c r="A588" s="24" t="s">
        <v>5331</v>
      </c>
      <c r="B588" s="25">
        <v>0</v>
      </c>
    </row>
    <row r="589" spans="1:2">
      <c r="A589" s="24" t="s">
        <v>5332</v>
      </c>
      <c r="B589" s="25">
        <v>0</v>
      </c>
    </row>
    <row r="590" spans="1:2">
      <c r="A590" s="24" t="s">
        <v>5333</v>
      </c>
      <c r="B590" s="25">
        <v>0</v>
      </c>
    </row>
    <row r="591" spans="1:2">
      <c r="A591" s="24" t="s">
        <v>5334</v>
      </c>
      <c r="B591" s="25">
        <v>0</v>
      </c>
    </row>
    <row r="592" spans="1:2">
      <c r="A592" s="24" t="s">
        <v>5335</v>
      </c>
      <c r="B592" s="25">
        <v>0</v>
      </c>
    </row>
    <row r="593" spans="1:2">
      <c r="A593" s="24" t="s">
        <v>5336</v>
      </c>
      <c r="B593" s="25">
        <v>0</v>
      </c>
    </row>
    <row r="594" spans="1:2">
      <c r="A594" s="24" t="s">
        <v>5337</v>
      </c>
      <c r="B594" s="25">
        <v>0</v>
      </c>
    </row>
    <row r="595" spans="1:2">
      <c r="A595" s="24" t="s">
        <v>5338</v>
      </c>
      <c r="B595" s="25">
        <v>0</v>
      </c>
    </row>
    <row r="596" spans="1:2">
      <c r="A596" s="24" t="s">
        <v>5339</v>
      </c>
      <c r="B596" s="25">
        <v>0</v>
      </c>
    </row>
    <row r="597" spans="1:2">
      <c r="A597" s="24" t="s">
        <v>5340</v>
      </c>
      <c r="B597" s="25">
        <v>0</v>
      </c>
    </row>
    <row r="598" spans="1:2">
      <c r="A598" s="24" t="s">
        <v>5341</v>
      </c>
      <c r="B598" s="25">
        <v>0</v>
      </c>
    </row>
    <row r="599" spans="1:2">
      <c r="A599" s="24" t="s">
        <v>5342</v>
      </c>
      <c r="B599" s="25">
        <v>0</v>
      </c>
    </row>
    <row r="600" spans="1:2">
      <c r="A600" s="24" t="s">
        <v>5343</v>
      </c>
      <c r="B600" s="25">
        <v>0</v>
      </c>
    </row>
    <row r="601" spans="1:2">
      <c r="A601" s="24" t="s">
        <v>5344</v>
      </c>
      <c r="B601" s="25">
        <v>0</v>
      </c>
    </row>
    <row r="602" spans="1:2">
      <c r="A602" s="24" t="s">
        <v>5345</v>
      </c>
      <c r="B602" s="25">
        <v>0</v>
      </c>
    </row>
    <row r="603" spans="1:2">
      <c r="A603" s="24" t="s">
        <v>5346</v>
      </c>
      <c r="B603" s="25">
        <v>0</v>
      </c>
    </row>
    <row r="604" spans="1:2">
      <c r="A604" s="24" t="s">
        <v>5347</v>
      </c>
      <c r="B604" s="25">
        <v>0</v>
      </c>
    </row>
    <row r="605" spans="1:2">
      <c r="A605" s="24" t="s">
        <v>5348</v>
      </c>
      <c r="B605" s="25">
        <v>0</v>
      </c>
    </row>
    <row r="606" spans="1:2">
      <c r="A606" s="24" t="s">
        <v>5349</v>
      </c>
      <c r="B606" s="25">
        <v>0</v>
      </c>
    </row>
    <row r="607" spans="1:2">
      <c r="A607" s="24" t="s">
        <v>5350</v>
      </c>
      <c r="B607" s="25">
        <v>0</v>
      </c>
    </row>
    <row r="608" spans="1:2">
      <c r="A608" s="24" t="s">
        <v>5351</v>
      </c>
      <c r="B608" s="25">
        <v>0</v>
      </c>
    </row>
    <row r="609" spans="1:2">
      <c r="A609" s="24" t="s">
        <v>5352</v>
      </c>
      <c r="B609" s="25">
        <v>0</v>
      </c>
    </row>
    <row r="610" spans="1:2">
      <c r="A610" s="24" t="s">
        <v>5353</v>
      </c>
      <c r="B610" s="25">
        <v>0</v>
      </c>
    </row>
    <row r="611" spans="1:2">
      <c r="A611" s="24" t="s">
        <v>5354</v>
      </c>
      <c r="B611" s="25">
        <v>0</v>
      </c>
    </row>
    <row r="612" spans="1:2">
      <c r="A612" s="24" t="s">
        <v>5355</v>
      </c>
      <c r="B612" s="25">
        <v>0</v>
      </c>
    </row>
    <row r="613" spans="1:2">
      <c r="A613" s="24" t="s">
        <v>5356</v>
      </c>
      <c r="B613" s="25">
        <v>0</v>
      </c>
    </row>
    <row r="614" spans="1:2">
      <c r="A614" s="24" t="s">
        <v>5357</v>
      </c>
      <c r="B614" s="25">
        <v>0</v>
      </c>
    </row>
    <row r="615" spans="1:2">
      <c r="A615" s="24" t="s">
        <v>5358</v>
      </c>
      <c r="B615" s="25">
        <v>0</v>
      </c>
    </row>
    <row r="616" spans="1:2">
      <c r="A616" s="24" t="s">
        <v>5359</v>
      </c>
      <c r="B616" s="25">
        <v>0</v>
      </c>
    </row>
    <row r="617" spans="1:2">
      <c r="A617" s="24" t="s">
        <v>5360</v>
      </c>
      <c r="B617" s="25">
        <v>0</v>
      </c>
    </row>
    <row r="618" spans="1:2">
      <c r="A618" s="24" t="s">
        <v>5361</v>
      </c>
      <c r="B618" s="25">
        <v>0</v>
      </c>
    </row>
    <row r="619" spans="1:2">
      <c r="A619" s="24" t="s">
        <v>5362</v>
      </c>
      <c r="B619" s="25">
        <v>0</v>
      </c>
    </row>
    <row r="620" spans="1:2">
      <c r="A620" s="24" t="s">
        <v>5363</v>
      </c>
      <c r="B620" s="25">
        <v>0</v>
      </c>
    </row>
    <row r="621" spans="1:2">
      <c r="A621" s="24" t="s">
        <v>5364</v>
      </c>
      <c r="B621" s="25">
        <v>0</v>
      </c>
    </row>
    <row r="622" spans="1:2">
      <c r="A622" s="24" t="s">
        <v>5365</v>
      </c>
      <c r="B622" s="25">
        <v>0</v>
      </c>
    </row>
    <row r="623" spans="1:2">
      <c r="A623" s="24" t="s">
        <v>5366</v>
      </c>
      <c r="B623" s="25">
        <v>0</v>
      </c>
    </row>
    <row r="624" spans="1:2">
      <c r="A624" s="24" t="s">
        <v>5367</v>
      </c>
      <c r="B624" s="25">
        <v>0</v>
      </c>
    </row>
    <row r="625" spans="1:2">
      <c r="A625" s="24" t="s">
        <v>5368</v>
      </c>
      <c r="B625" s="25">
        <v>0</v>
      </c>
    </row>
    <row r="626" spans="1:2">
      <c r="A626" s="24" t="s">
        <v>5369</v>
      </c>
      <c r="B626" s="25">
        <v>50</v>
      </c>
    </row>
    <row r="627" spans="1:2">
      <c r="A627" s="24" t="s">
        <v>5370</v>
      </c>
      <c r="B627" s="25">
        <v>0</v>
      </c>
    </row>
    <row r="628" spans="1:2">
      <c r="A628" s="24" t="s">
        <v>5371</v>
      </c>
      <c r="B628" s="25">
        <v>10</v>
      </c>
    </row>
    <row r="629" spans="1:2">
      <c r="A629" s="24" t="s">
        <v>5776</v>
      </c>
      <c r="B629" s="25">
        <v>0</v>
      </c>
    </row>
    <row r="630" spans="1:2">
      <c r="A630" s="24" t="s">
        <v>5777</v>
      </c>
      <c r="B630" s="25">
        <v>0</v>
      </c>
    </row>
    <row r="631" spans="1:2">
      <c r="A631" s="24" t="s">
        <v>5778</v>
      </c>
      <c r="B631" s="25">
        <v>0</v>
      </c>
    </row>
    <row r="632" spans="1:2">
      <c r="A632" s="24" t="s">
        <v>5779</v>
      </c>
      <c r="B632" s="25">
        <v>0</v>
      </c>
    </row>
    <row r="633" spans="1:2">
      <c r="A633" s="24" t="s">
        <v>5780</v>
      </c>
      <c r="B633" s="25">
        <v>0</v>
      </c>
    </row>
    <row r="634" spans="1:2">
      <c r="A634" s="24" t="s">
        <v>5781</v>
      </c>
      <c r="B634" s="25">
        <v>0</v>
      </c>
    </row>
    <row r="635" spans="1:2">
      <c r="A635" s="24" t="s">
        <v>5782</v>
      </c>
      <c r="B635" s="25">
        <v>0</v>
      </c>
    </row>
    <row r="636" spans="1:2">
      <c r="A636" s="24" t="s">
        <v>5783</v>
      </c>
      <c r="B636" s="25">
        <v>0</v>
      </c>
    </row>
    <row r="637" spans="1:2">
      <c r="A637" s="24" t="s">
        <v>5784</v>
      </c>
      <c r="B637" s="25">
        <v>0</v>
      </c>
    </row>
    <row r="638" spans="1:2">
      <c r="A638" s="24" t="s">
        <v>5785</v>
      </c>
      <c r="B638" s="25">
        <v>0</v>
      </c>
    </row>
    <row r="639" spans="1:2">
      <c r="A639" s="24" t="s">
        <v>5786</v>
      </c>
      <c r="B639" s="25">
        <v>0</v>
      </c>
    </row>
    <row r="640" spans="1:2">
      <c r="A640" s="24" t="s">
        <v>5787</v>
      </c>
      <c r="B640" s="25">
        <v>10</v>
      </c>
    </row>
    <row r="641" spans="1:2">
      <c r="A641" s="24" t="s">
        <v>5788</v>
      </c>
      <c r="B641" s="25">
        <v>10</v>
      </c>
    </row>
    <row r="642" spans="1:2">
      <c r="A642" s="24" t="s">
        <v>5789</v>
      </c>
      <c r="B642" s="25">
        <v>20</v>
      </c>
    </row>
    <row r="643" spans="1:2">
      <c r="A643" s="24" t="s">
        <v>5790</v>
      </c>
      <c r="B643" s="25">
        <v>10</v>
      </c>
    </row>
    <row r="644" spans="1:2">
      <c r="A644" s="24" t="s">
        <v>5791</v>
      </c>
      <c r="B644" s="25">
        <v>10</v>
      </c>
    </row>
    <row r="645" spans="1:2">
      <c r="A645" s="24" t="s">
        <v>5792</v>
      </c>
      <c r="B645" s="25">
        <v>20</v>
      </c>
    </row>
    <row r="646" spans="1:2">
      <c r="A646" s="24" t="s">
        <v>5793</v>
      </c>
      <c r="B646" s="25">
        <v>10</v>
      </c>
    </row>
    <row r="647" spans="1:2">
      <c r="A647" s="24" t="s">
        <v>5794</v>
      </c>
      <c r="B647" s="25">
        <v>10</v>
      </c>
    </row>
    <row r="648" spans="1:2">
      <c r="A648" s="24" t="s">
        <v>5795</v>
      </c>
      <c r="B648" s="25">
        <v>10</v>
      </c>
    </row>
    <row r="649" spans="1:2">
      <c r="A649" s="24" t="s">
        <v>5796</v>
      </c>
      <c r="B649" s="25">
        <v>20</v>
      </c>
    </row>
    <row r="650" spans="1:2">
      <c r="A650" s="24" t="s">
        <v>5797</v>
      </c>
      <c r="B650" s="25">
        <v>10</v>
      </c>
    </row>
    <row r="651" spans="1:2">
      <c r="A651" s="24" t="s">
        <v>5798</v>
      </c>
      <c r="B651" s="25">
        <v>20</v>
      </c>
    </row>
    <row r="652" spans="1:2">
      <c r="A652" s="24" t="s">
        <v>5799</v>
      </c>
      <c r="B652" s="25">
        <v>10</v>
      </c>
    </row>
    <row r="653" spans="1:2">
      <c r="A653" s="24" t="s">
        <v>5800</v>
      </c>
      <c r="B653" s="25">
        <v>10</v>
      </c>
    </row>
    <row r="654" spans="1:2">
      <c r="A654" s="24" t="s">
        <v>5801</v>
      </c>
      <c r="B654" s="25">
        <v>10</v>
      </c>
    </row>
    <row r="655" spans="1:2">
      <c r="A655" s="24" t="s">
        <v>5802</v>
      </c>
      <c r="B655" s="25">
        <v>10</v>
      </c>
    </row>
    <row r="656" spans="1:2">
      <c r="A656" s="24" t="s">
        <v>5803</v>
      </c>
      <c r="B656" s="25">
        <v>10</v>
      </c>
    </row>
    <row r="657" spans="1:2">
      <c r="A657" s="24" t="s">
        <v>5804</v>
      </c>
      <c r="B657" s="25">
        <v>10</v>
      </c>
    </row>
    <row r="658" spans="1:2">
      <c r="A658" s="24" t="s">
        <v>5805</v>
      </c>
      <c r="B658" s="25">
        <v>10</v>
      </c>
    </row>
    <row r="659" spans="1:2">
      <c r="A659" s="24" t="s">
        <v>5806</v>
      </c>
      <c r="B659" s="25">
        <v>10</v>
      </c>
    </row>
    <row r="660" spans="1:2">
      <c r="A660" s="24" t="s">
        <v>5807</v>
      </c>
      <c r="B660" s="25">
        <v>20</v>
      </c>
    </row>
    <row r="661" spans="1:2">
      <c r="A661" s="24" t="s">
        <v>5808</v>
      </c>
      <c r="B661" s="25">
        <v>10</v>
      </c>
    </row>
    <row r="662" spans="1:2">
      <c r="A662" s="24" t="s">
        <v>5809</v>
      </c>
      <c r="B662" s="25">
        <v>10</v>
      </c>
    </row>
    <row r="663" spans="1:2">
      <c r="A663" s="24" t="s">
        <v>5810</v>
      </c>
      <c r="B663" s="25">
        <v>0</v>
      </c>
    </row>
    <row r="664" spans="1:2">
      <c r="A664" s="24" t="s">
        <v>5811</v>
      </c>
      <c r="B664" s="25">
        <v>0</v>
      </c>
    </row>
    <row r="665" spans="1:2">
      <c r="A665" s="24" t="s">
        <v>5812</v>
      </c>
      <c r="B665" s="25">
        <v>0</v>
      </c>
    </row>
    <row r="666" spans="1:2">
      <c r="A666" s="24" t="s">
        <v>5813</v>
      </c>
      <c r="B666" s="25">
        <v>0</v>
      </c>
    </row>
    <row r="667" spans="1:2">
      <c r="A667" s="24" t="s">
        <v>5298</v>
      </c>
      <c r="B667" s="25">
        <v>0</v>
      </c>
    </row>
    <row r="668" spans="1:2">
      <c r="A668" s="24" t="s">
        <v>5814</v>
      </c>
      <c r="B668" s="25">
        <v>10</v>
      </c>
    </row>
    <row r="669" spans="1:2">
      <c r="A669" s="24" t="s">
        <v>5815</v>
      </c>
      <c r="B669" s="25">
        <v>10</v>
      </c>
    </row>
    <row r="670" spans="1:2">
      <c r="A670" s="24" t="s">
        <v>5816</v>
      </c>
      <c r="B670" s="25">
        <v>20</v>
      </c>
    </row>
    <row r="671" spans="1:2">
      <c r="A671" s="24" t="s">
        <v>5817</v>
      </c>
      <c r="B671" s="25">
        <v>20</v>
      </c>
    </row>
    <row r="672" spans="1:2">
      <c r="A672" s="24" t="s">
        <v>5818</v>
      </c>
      <c r="B672" s="25">
        <v>0</v>
      </c>
    </row>
    <row r="673" spans="1:2">
      <c r="A673" s="24" t="s">
        <v>5819</v>
      </c>
      <c r="B673" s="25">
        <v>0</v>
      </c>
    </row>
    <row r="674" spans="1:2">
      <c r="A674" s="24" t="s">
        <v>6756</v>
      </c>
      <c r="B674" s="25">
        <v>10</v>
      </c>
    </row>
    <row r="675" spans="1:2">
      <c r="A675" s="24" t="s">
        <v>6757</v>
      </c>
      <c r="B675" s="25">
        <v>20</v>
      </c>
    </row>
    <row r="676" spans="1:2">
      <c r="A676" s="24" t="s">
        <v>6758</v>
      </c>
      <c r="B676" s="25">
        <v>10</v>
      </c>
    </row>
    <row r="677" spans="1:2">
      <c r="A677" s="24" t="s">
        <v>6759</v>
      </c>
      <c r="B677" s="25">
        <v>0</v>
      </c>
    </row>
    <row r="678" spans="1:2">
      <c r="A678" s="24" t="s">
        <v>6760</v>
      </c>
      <c r="B678" s="25">
        <v>0</v>
      </c>
    </row>
    <row r="679" spans="1:2">
      <c r="A679" s="24" t="s">
        <v>6761</v>
      </c>
      <c r="B679" s="25">
        <v>0</v>
      </c>
    </row>
    <row r="680" spans="1:2">
      <c r="A680" s="24" t="s">
        <v>6762</v>
      </c>
      <c r="B680" s="25">
        <v>0</v>
      </c>
    </row>
    <row r="681" spans="1:2">
      <c r="A681" s="24" t="s">
        <v>6763</v>
      </c>
      <c r="B681" s="25">
        <v>10</v>
      </c>
    </row>
    <row r="682" spans="1:2">
      <c r="A682" s="24" t="s">
        <v>6764</v>
      </c>
      <c r="B682" s="25">
        <v>10</v>
      </c>
    </row>
    <row r="683" spans="1:2">
      <c r="A683" s="24" t="s">
        <v>6765</v>
      </c>
      <c r="B683" s="25">
        <v>10</v>
      </c>
    </row>
    <row r="684" spans="1:2">
      <c r="A684" s="24" t="s">
        <v>6766</v>
      </c>
      <c r="B684" s="25">
        <v>10</v>
      </c>
    </row>
    <row r="685" spans="1:2">
      <c r="A685" s="24" t="s">
        <v>6767</v>
      </c>
      <c r="B685" s="25">
        <v>20</v>
      </c>
    </row>
    <row r="686" spans="1:2">
      <c r="A686" s="24" t="s">
        <v>6768</v>
      </c>
      <c r="B686" s="25">
        <v>10</v>
      </c>
    </row>
    <row r="687" spans="1:2">
      <c r="A687" s="24" t="s">
        <v>6769</v>
      </c>
      <c r="B687" s="25">
        <v>10</v>
      </c>
    </row>
    <row r="688" spans="1:2">
      <c r="A688" s="24" t="s">
        <v>6770</v>
      </c>
      <c r="B688" s="25">
        <v>10</v>
      </c>
    </row>
    <row r="689" spans="1:2">
      <c r="A689" s="24" t="s">
        <v>6771</v>
      </c>
      <c r="B689" s="25">
        <v>10</v>
      </c>
    </row>
    <row r="690" spans="1:2">
      <c r="A690" s="24" t="s">
        <v>6772</v>
      </c>
      <c r="B690" s="25">
        <v>10</v>
      </c>
    </row>
    <row r="691" spans="1:2">
      <c r="A691" s="24" t="s">
        <v>6773</v>
      </c>
      <c r="B691" s="25">
        <v>10</v>
      </c>
    </row>
    <row r="692" spans="1:2">
      <c r="A692" s="24" t="s">
        <v>6774</v>
      </c>
      <c r="B692" s="25">
        <v>10</v>
      </c>
    </row>
    <row r="693" spans="1:2">
      <c r="A693" s="24" t="s">
        <v>6775</v>
      </c>
      <c r="B693" s="25">
        <v>10</v>
      </c>
    </row>
    <row r="694" spans="1:2">
      <c r="A694" s="24" t="s">
        <v>6776</v>
      </c>
      <c r="B694" s="25">
        <v>0</v>
      </c>
    </row>
    <row r="695" spans="1:2">
      <c r="A695" s="24" t="s">
        <v>6777</v>
      </c>
      <c r="B695" s="25">
        <v>0</v>
      </c>
    </row>
    <row r="696" spans="1:2">
      <c r="A696" s="24" t="s">
        <v>6778</v>
      </c>
      <c r="B696" s="25">
        <v>0</v>
      </c>
    </row>
    <row r="697" spans="1:2">
      <c r="A697" s="24" t="s">
        <v>6779</v>
      </c>
      <c r="B697" s="25">
        <v>0</v>
      </c>
    </row>
    <row r="698" spans="1:2">
      <c r="A698" s="24" t="s">
        <v>6780</v>
      </c>
      <c r="B698" s="25">
        <v>10</v>
      </c>
    </row>
    <row r="699" spans="1:2">
      <c r="A699" s="24" t="s">
        <v>6781</v>
      </c>
      <c r="B699" s="25">
        <v>10</v>
      </c>
    </row>
    <row r="700" spans="1:2">
      <c r="A700" s="24" t="s">
        <v>6782</v>
      </c>
      <c r="B700" s="25">
        <v>10</v>
      </c>
    </row>
    <row r="701" spans="1:2">
      <c r="A701" s="24" t="s">
        <v>6783</v>
      </c>
      <c r="B701" s="25">
        <v>20</v>
      </c>
    </row>
    <row r="702" spans="1:2">
      <c r="A702" s="24" t="s">
        <v>6784</v>
      </c>
      <c r="B702" s="25">
        <v>20</v>
      </c>
    </row>
    <row r="703" spans="1:2">
      <c r="A703" s="24" t="s">
        <v>6785</v>
      </c>
      <c r="B703" s="25">
        <v>20</v>
      </c>
    </row>
    <row r="704" spans="1:2">
      <c r="A704" s="24" t="s">
        <v>6786</v>
      </c>
      <c r="B704" s="25">
        <v>10</v>
      </c>
    </row>
    <row r="705" spans="1:2">
      <c r="A705" s="24" t="s">
        <v>6787</v>
      </c>
      <c r="B705" s="25">
        <v>20</v>
      </c>
    </row>
    <row r="706" spans="1:2">
      <c r="A706" s="24" t="s">
        <v>6788</v>
      </c>
      <c r="B706" s="25">
        <v>20</v>
      </c>
    </row>
    <row r="707" spans="1:2">
      <c r="A707" s="24" t="s">
        <v>6789</v>
      </c>
      <c r="B707" s="25">
        <v>10</v>
      </c>
    </row>
    <row r="708" spans="1:2">
      <c r="A708" s="24" t="s">
        <v>6790</v>
      </c>
      <c r="B708" s="25">
        <v>20</v>
      </c>
    </row>
    <row r="709" spans="1:2">
      <c r="A709" s="24" t="s">
        <v>6791</v>
      </c>
      <c r="B709" s="25">
        <v>20</v>
      </c>
    </row>
    <row r="710" spans="1:2">
      <c r="A710" s="24" t="s">
        <v>6792</v>
      </c>
      <c r="B710" s="25">
        <v>10</v>
      </c>
    </row>
    <row r="711" spans="1:2">
      <c r="A711" s="24" t="s">
        <v>6793</v>
      </c>
      <c r="B711" s="25">
        <v>20</v>
      </c>
    </row>
    <row r="712" spans="1:2">
      <c r="A712" s="24" t="s">
        <v>6794</v>
      </c>
      <c r="B712" s="25">
        <v>10</v>
      </c>
    </row>
    <row r="713" spans="1:2">
      <c r="A713" s="24" t="s">
        <v>6795</v>
      </c>
      <c r="B713" s="25">
        <v>20</v>
      </c>
    </row>
    <row r="714" spans="1:2">
      <c r="A714" s="24" t="s">
        <v>6796</v>
      </c>
      <c r="B714" s="25">
        <v>0</v>
      </c>
    </row>
    <row r="715" spans="1:2">
      <c r="A715" s="24" t="s">
        <v>6797</v>
      </c>
      <c r="B715" s="25">
        <v>0</v>
      </c>
    </row>
    <row r="716" spans="1:2">
      <c r="A716" s="24" t="s">
        <v>6798</v>
      </c>
      <c r="B716" s="25">
        <v>0</v>
      </c>
    </row>
    <row r="717" spans="1:2">
      <c r="A717" s="24" t="s">
        <v>6799</v>
      </c>
      <c r="B717" s="25">
        <v>10</v>
      </c>
    </row>
    <row r="718" spans="1:2">
      <c r="A718" s="24" t="s">
        <v>6800</v>
      </c>
      <c r="B718" s="25">
        <v>20</v>
      </c>
    </row>
    <row r="719" spans="1:2">
      <c r="A719" s="24" t="s">
        <v>6801</v>
      </c>
      <c r="B719" s="25">
        <v>0</v>
      </c>
    </row>
    <row r="720" spans="1:2">
      <c r="A720" s="24" t="s">
        <v>6802</v>
      </c>
      <c r="B720" s="25">
        <v>0</v>
      </c>
    </row>
    <row r="721" spans="1:2">
      <c r="A721" s="24" t="s">
        <v>6803</v>
      </c>
      <c r="B721" s="25">
        <v>0</v>
      </c>
    </row>
    <row r="722" spans="1:2">
      <c r="A722" s="24" t="s">
        <v>6804</v>
      </c>
      <c r="B722" s="25">
        <v>10</v>
      </c>
    </row>
    <row r="723" spans="1:2">
      <c r="A723" s="24" t="s">
        <v>6805</v>
      </c>
      <c r="B723" s="25">
        <v>10</v>
      </c>
    </row>
    <row r="724" spans="1:2">
      <c r="A724" s="24" t="s">
        <v>6806</v>
      </c>
      <c r="B724" s="25">
        <v>10</v>
      </c>
    </row>
    <row r="725" spans="1:2">
      <c r="A725" s="24" t="s">
        <v>6807</v>
      </c>
      <c r="B725" s="25">
        <v>10</v>
      </c>
    </row>
    <row r="726" spans="1:2">
      <c r="A726" s="24" t="s">
        <v>6808</v>
      </c>
      <c r="B726" s="25">
        <v>10</v>
      </c>
    </row>
    <row r="727" spans="1:2">
      <c r="A727" s="24" t="s">
        <v>6809</v>
      </c>
      <c r="B727" s="25">
        <v>20</v>
      </c>
    </row>
    <row r="728" spans="1:2">
      <c r="A728" s="24" t="s">
        <v>6810</v>
      </c>
      <c r="B728" s="25">
        <v>20</v>
      </c>
    </row>
    <row r="729" spans="1:2">
      <c r="A729" s="24" t="s">
        <v>6811</v>
      </c>
      <c r="B729" s="25">
        <v>10</v>
      </c>
    </row>
    <row r="730" spans="1:2">
      <c r="A730" s="24" t="s">
        <v>6812</v>
      </c>
      <c r="B730" s="25">
        <v>10</v>
      </c>
    </row>
    <row r="731" spans="1:2">
      <c r="A731" s="24" t="s">
        <v>6813</v>
      </c>
      <c r="B731" s="25">
        <v>10</v>
      </c>
    </row>
    <row r="732" spans="1:2">
      <c r="A732" s="24" t="s">
        <v>6814</v>
      </c>
      <c r="B732" s="25">
        <v>10</v>
      </c>
    </row>
    <row r="733" spans="1:2">
      <c r="A733" s="24" t="s">
        <v>6815</v>
      </c>
      <c r="B733" s="25">
        <v>10</v>
      </c>
    </row>
    <row r="734" spans="1:2">
      <c r="A734" s="24" t="s">
        <v>6816</v>
      </c>
      <c r="B734" s="25">
        <v>10</v>
      </c>
    </row>
    <row r="735" spans="1:2">
      <c r="A735" s="24" t="s">
        <v>6817</v>
      </c>
      <c r="B735" s="25">
        <v>10</v>
      </c>
    </row>
    <row r="736" spans="1:2">
      <c r="A736" s="24" t="s">
        <v>6818</v>
      </c>
      <c r="B736" s="25">
        <v>-20</v>
      </c>
    </row>
    <row r="737" spans="1:2">
      <c r="A737" s="24" t="s">
        <v>6819</v>
      </c>
      <c r="B737" s="25">
        <v>0</v>
      </c>
    </row>
    <row r="738" spans="1:2">
      <c r="A738" s="24" t="s">
        <v>6820</v>
      </c>
      <c r="B738" s="25">
        <v>10</v>
      </c>
    </row>
    <row r="739" spans="1:2">
      <c r="A739" s="24" t="s">
        <v>6821</v>
      </c>
      <c r="B739" s="25">
        <v>10</v>
      </c>
    </row>
    <row r="740" spans="1:2">
      <c r="A740" s="24" t="s">
        <v>6822</v>
      </c>
      <c r="B740" s="25">
        <v>0</v>
      </c>
    </row>
    <row r="741" spans="1:2">
      <c r="A741" s="24" t="s">
        <v>6823</v>
      </c>
      <c r="B741" s="25">
        <v>0</v>
      </c>
    </row>
    <row r="742" spans="1:2">
      <c r="A742" s="24" t="s">
        <v>6824</v>
      </c>
      <c r="B742" s="25">
        <v>0</v>
      </c>
    </row>
    <row r="743" spans="1:2">
      <c r="A743" s="24" t="s">
        <v>6825</v>
      </c>
      <c r="B743" s="25">
        <v>10</v>
      </c>
    </row>
    <row r="744" spans="1:2">
      <c r="A744" s="24" t="s">
        <v>6826</v>
      </c>
      <c r="B744" s="25">
        <v>10</v>
      </c>
    </row>
    <row r="745" spans="1:2">
      <c r="A745" s="24" t="s">
        <v>6827</v>
      </c>
      <c r="B745" s="25">
        <v>10</v>
      </c>
    </row>
    <row r="746" spans="1:2">
      <c r="A746" s="24" t="s">
        <v>6828</v>
      </c>
      <c r="B746" s="25">
        <v>10</v>
      </c>
    </row>
    <row r="747" spans="1:2">
      <c r="A747" s="24" t="s">
        <v>6829</v>
      </c>
      <c r="B747" s="25">
        <v>10</v>
      </c>
    </row>
    <row r="748" spans="1:2">
      <c r="A748" s="24" t="s">
        <v>6830</v>
      </c>
      <c r="B748" s="25">
        <v>10</v>
      </c>
    </row>
    <row r="749" spans="1:2">
      <c r="A749" s="24" t="s">
        <v>6831</v>
      </c>
      <c r="B749" s="25">
        <v>10</v>
      </c>
    </row>
    <row r="750" spans="1:2">
      <c r="A750" s="24" t="s">
        <v>6832</v>
      </c>
      <c r="B750" s="25">
        <v>10</v>
      </c>
    </row>
    <row r="751" spans="1:2">
      <c r="A751" s="24" t="s">
        <v>6833</v>
      </c>
      <c r="B751" s="25">
        <v>10</v>
      </c>
    </row>
    <row r="752" spans="1:2">
      <c r="A752" s="24" t="s">
        <v>6834</v>
      </c>
      <c r="B752" s="25">
        <v>0</v>
      </c>
    </row>
    <row r="753" spans="1:2">
      <c r="A753" s="24" t="s">
        <v>6835</v>
      </c>
      <c r="B753" s="25">
        <v>0</v>
      </c>
    </row>
    <row r="754" spans="1:2">
      <c r="A754" s="24" t="s">
        <v>6836</v>
      </c>
      <c r="B754" s="25">
        <v>0</v>
      </c>
    </row>
    <row r="755" spans="1:2">
      <c r="A755" s="24" t="s">
        <v>6837</v>
      </c>
      <c r="B755" s="25">
        <v>0</v>
      </c>
    </row>
    <row r="756" spans="1:2">
      <c r="A756" s="24" t="s">
        <v>6838</v>
      </c>
      <c r="B756" s="25">
        <v>0</v>
      </c>
    </row>
    <row r="757" spans="1:2">
      <c r="A757" s="24" t="s">
        <v>6839</v>
      </c>
      <c r="B757" s="25">
        <v>0</v>
      </c>
    </row>
    <row r="758" spans="1:2">
      <c r="A758" s="24" t="s">
        <v>6840</v>
      </c>
      <c r="B758" s="25">
        <v>20</v>
      </c>
    </row>
    <row r="759" spans="1:2">
      <c r="A759" s="24" t="s">
        <v>6841</v>
      </c>
      <c r="B759" s="25">
        <v>10</v>
      </c>
    </row>
    <row r="760" spans="1:2">
      <c r="A760" s="24" t="s">
        <v>6842</v>
      </c>
      <c r="B760" s="25">
        <v>0</v>
      </c>
    </row>
    <row r="761" spans="1:2">
      <c r="A761" s="24" t="s">
        <v>6843</v>
      </c>
      <c r="B761" s="25">
        <v>10</v>
      </c>
    </row>
    <row r="762" spans="1:2">
      <c r="A762" s="24" t="s">
        <v>6844</v>
      </c>
      <c r="B762" s="25">
        <v>10</v>
      </c>
    </row>
    <row r="763" spans="1:2">
      <c r="A763" s="24" t="s">
        <v>6845</v>
      </c>
      <c r="B763" s="25">
        <v>10</v>
      </c>
    </row>
    <row r="764" spans="1:2">
      <c r="A764" s="24" t="s">
        <v>6846</v>
      </c>
      <c r="B764" s="25">
        <v>10</v>
      </c>
    </row>
    <row r="765" spans="1:2">
      <c r="A765" s="24" t="s">
        <v>6847</v>
      </c>
      <c r="B765" s="25">
        <v>10</v>
      </c>
    </row>
    <row r="766" spans="1:2">
      <c r="A766" s="24" t="s">
        <v>6848</v>
      </c>
      <c r="B766" s="25">
        <v>10</v>
      </c>
    </row>
    <row r="767" spans="1:2">
      <c r="A767" s="24" t="s">
        <v>6849</v>
      </c>
      <c r="B767" s="25">
        <v>10</v>
      </c>
    </row>
    <row r="768" spans="1:2">
      <c r="A768" s="24" t="s">
        <v>6850</v>
      </c>
      <c r="B768" s="25">
        <v>0</v>
      </c>
    </row>
    <row r="769" spans="1:2">
      <c r="A769" s="24" t="s">
        <v>6851</v>
      </c>
      <c r="B769" s="25">
        <v>0</v>
      </c>
    </row>
    <row r="770" spans="1:2">
      <c r="A770" s="24" t="s">
        <v>6852</v>
      </c>
      <c r="B770" s="25">
        <v>0</v>
      </c>
    </row>
    <row r="771" spans="1:2">
      <c r="A771" s="24" t="s">
        <v>6853</v>
      </c>
      <c r="B771" s="25">
        <v>10</v>
      </c>
    </row>
    <row r="772" spans="1:2">
      <c r="A772" s="24" t="s">
        <v>6854</v>
      </c>
      <c r="B772" s="25">
        <v>10</v>
      </c>
    </row>
    <row r="773" spans="1:2">
      <c r="A773" s="24" t="s">
        <v>6855</v>
      </c>
      <c r="B773" s="25">
        <v>10</v>
      </c>
    </row>
    <row r="774" spans="1:2">
      <c r="A774" s="24" t="s">
        <v>6856</v>
      </c>
      <c r="B774" s="25">
        <v>10</v>
      </c>
    </row>
    <row r="775" spans="1:2">
      <c r="A775" s="24" t="s">
        <v>7301</v>
      </c>
      <c r="B775" s="25">
        <v>0</v>
      </c>
    </row>
    <row r="776" spans="1:2">
      <c r="A776" s="24" t="s">
        <v>7302</v>
      </c>
      <c r="B776" s="25">
        <v>0</v>
      </c>
    </row>
    <row r="777" spans="1:2">
      <c r="A777" s="24" t="s">
        <v>7303</v>
      </c>
      <c r="B777" s="25">
        <v>0</v>
      </c>
    </row>
    <row r="778" spans="1:2">
      <c r="A778" s="24" t="s">
        <v>7304</v>
      </c>
      <c r="B778" s="25">
        <v>10</v>
      </c>
    </row>
    <row r="779" spans="1:2">
      <c r="A779" s="24" t="s">
        <v>7305</v>
      </c>
      <c r="B779" s="25">
        <v>10</v>
      </c>
    </row>
    <row r="780" spans="1:2">
      <c r="A780" s="24" t="s">
        <v>7306</v>
      </c>
      <c r="B780" s="25">
        <v>10</v>
      </c>
    </row>
    <row r="781" spans="1:2">
      <c r="A781" s="24" t="s">
        <v>7307</v>
      </c>
      <c r="B781" s="25">
        <v>10</v>
      </c>
    </row>
    <row r="782" spans="1:2">
      <c r="A782" s="24" t="s">
        <v>7308</v>
      </c>
      <c r="B782" s="25">
        <v>10</v>
      </c>
    </row>
    <row r="783" spans="1:2">
      <c r="A783" s="24" t="s">
        <v>7309</v>
      </c>
      <c r="B783" s="25">
        <v>10</v>
      </c>
    </row>
    <row r="784" spans="1:2">
      <c r="A784" s="24" t="s">
        <v>7310</v>
      </c>
      <c r="B784" s="25">
        <v>0</v>
      </c>
    </row>
    <row r="785" spans="1:2">
      <c r="A785" s="24" t="s">
        <v>7311</v>
      </c>
      <c r="B785" s="25">
        <v>0</v>
      </c>
    </row>
    <row r="786" spans="1:2">
      <c r="A786" s="24" t="s">
        <v>7312</v>
      </c>
      <c r="B786" s="25">
        <v>0</v>
      </c>
    </row>
    <row r="787" spans="1:2">
      <c r="A787" s="24" t="s">
        <v>7313</v>
      </c>
      <c r="B787" s="25">
        <v>10</v>
      </c>
    </row>
    <row r="788" spans="1:2">
      <c r="A788" s="24" t="s">
        <v>7314</v>
      </c>
      <c r="B788" s="25">
        <v>0</v>
      </c>
    </row>
    <row r="789" spans="1:2">
      <c r="A789" s="24" t="s">
        <v>7315</v>
      </c>
      <c r="B789" s="25">
        <v>0</v>
      </c>
    </row>
    <row r="790" spans="1:2">
      <c r="A790" s="24" t="s">
        <v>7316</v>
      </c>
      <c r="B790" s="25">
        <v>0</v>
      </c>
    </row>
    <row r="791" spans="1:2">
      <c r="A791" s="24" t="s">
        <v>7317</v>
      </c>
      <c r="B791" s="25">
        <v>0</v>
      </c>
    </row>
    <row r="792" spans="1:2">
      <c r="A792" s="24" t="s">
        <v>7318</v>
      </c>
      <c r="B792" s="25">
        <v>10</v>
      </c>
    </row>
    <row r="793" spans="1:2">
      <c r="A793" s="24" t="s">
        <v>7319</v>
      </c>
      <c r="B793" s="25">
        <v>10</v>
      </c>
    </row>
    <row r="794" spans="1:2">
      <c r="A794" s="24" t="s">
        <v>7320</v>
      </c>
      <c r="B794" s="25">
        <v>10</v>
      </c>
    </row>
    <row r="795" spans="1:2">
      <c r="A795" s="24" t="s">
        <v>7321</v>
      </c>
      <c r="B795" s="25">
        <v>10</v>
      </c>
    </row>
    <row r="796" spans="1:2">
      <c r="A796" s="24" t="s">
        <v>7322</v>
      </c>
      <c r="B796" s="25">
        <v>10</v>
      </c>
    </row>
    <row r="797" spans="1:2">
      <c r="A797" s="24" t="s">
        <v>7323</v>
      </c>
      <c r="B797" s="25">
        <v>10</v>
      </c>
    </row>
    <row r="798" spans="1:2">
      <c r="A798" s="24" t="s">
        <v>7324</v>
      </c>
      <c r="B798" s="25">
        <v>0</v>
      </c>
    </row>
    <row r="799" spans="1:2">
      <c r="A799" s="24" t="s">
        <v>7325</v>
      </c>
      <c r="B799" s="25">
        <v>10</v>
      </c>
    </row>
    <row r="800" spans="1:2">
      <c r="A800" s="24" t="s">
        <v>7326</v>
      </c>
      <c r="B800" s="25">
        <v>10</v>
      </c>
    </row>
    <row r="801" spans="1:2">
      <c r="A801" s="24" t="s">
        <v>7327</v>
      </c>
      <c r="B801" s="25">
        <v>10</v>
      </c>
    </row>
    <row r="802" spans="1:2">
      <c r="A802" s="24" t="s">
        <v>7328</v>
      </c>
      <c r="B802" s="25">
        <v>10</v>
      </c>
    </row>
    <row r="803" spans="1:2">
      <c r="A803" s="24" t="s">
        <v>7329</v>
      </c>
      <c r="B803" s="25">
        <v>0</v>
      </c>
    </row>
    <row r="804" spans="1:2">
      <c r="A804" s="24" t="s">
        <v>7330</v>
      </c>
      <c r="B804" s="25">
        <v>0</v>
      </c>
    </row>
    <row r="805" spans="1:2">
      <c r="A805" s="24" t="s">
        <v>7331</v>
      </c>
      <c r="B805" s="25">
        <v>0</v>
      </c>
    </row>
    <row r="806" spans="1:2">
      <c r="A806" s="24" t="s">
        <v>7332</v>
      </c>
      <c r="B806" s="25">
        <v>0</v>
      </c>
    </row>
    <row r="807" spans="1:2">
      <c r="A807" s="24" t="s">
        <v>7333</v>
      </c>
      <c r="B807" s="25">
        <v>0</v>
      </c>
    </row>
    <row r="808" spans="1:2">
      <c r="A808" s="24" t="s">
        <v>7334</v>
      </c>
      <c r="B808" s="25">
        <v>0</v>
      </c>
    </row>
    <row r="809" spans="1:2">
      <c r="A809" s="24" t="s">
        <v>7335</v>
      </c>
      <c r="B809" s="25">
        <v>20</v>
      </c>
    </row>
    <row r="810" spans="1:2">
      <c r="A810" s="24" t="s">
        <v>7336</v>
      </c>
      <c r="B810" s="25">
        <v>-10</v>
      </c>
    </row>
    <row r="811" spans="1:2">
      <c r="A811" s="24" t="s">
        <v>7337</v>
      </c>
      <c r="B811" s="25">
        <v>-10</v>
      </c>
    </row>
    <row r="812" spans="1:2">
      <c r="A812" s="24" t="s">
        <v>7338</v>
      </c>
      <c r="B812" s="25">
        <v>0</v>
      </c>
    </row>
    <row r="813" spans="1:2">
      <c r="A813" s="24" t="s">
        <v>7339</v>
      </c>
      <c r="B813" s="25">
        <v>10</v>
      </c>
    </row>
    <row r="814" spans="1:2">
      <c r="A814" s="24" t="s">
        <v>7340</v>
      </c>
      <c r="B814" s="25">
        <v>10</v>
      </c>
    </row>
    <row r="815" spans="1:2">
      <c r="A815" s="24" t="s">
        <v>7341</v>
      </c>
      <c r="B815" s="25">
        <v>0</v>
      </c>
    </row>
    <row r="816" spans="1:2">
      <c r="A816" s="24" t="s">
        <v>7342</v>
      </c>
      <c r="B816" s="25">
        <v>0</v>
      </c>
    </row>
    <row r="817" spans="1:2">
      <c r="A817" s="24" t="s">
        <v>7343</v>
      </c>
      <c r="B817" s="25">
        <v>10</v>
      </c>
    </row>
    <row r="818" spans="1:2">
      <c r="A818" s="24" t="s">
        <v>4232</v>
      </c>
      <c r="B818" s="25">
        <v>9350</v>
      </c>
    </row>
  </sheetData>
  <sortState ref="D2:E567">
    <sortCondition descending="1" ref="E2:E567"/>
    <sortCondition ref="D2:D567"/>
  </sortState>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818"/>
  <sheetViews>
    <sheetView workbookViewId="0">
      <selection activeCell="D6" sqref="D6"/>
    </sheetView>
  </sheetViews>
  <sheetFormatPr defaultRowHeight="17"/>
  <cols>
    <col min="1" max="1" width="31.36328125" bestFit="1" customWidth="1"/>
    <col min="2" max="2" width="24.90625" bestFit="1" customWidth="1"/>
    <col min="3" max="3" width="17.54296875" bestFit="1" customWidth="1"/>
    <col min="4" max="4" width="19.90625" customWidth="1"/>
    <col min="5" max="6" width="8.81640625" bestFit="1" customWidth="1"/>
    <col min="7" max="10" width="9.6328125" bestFit="1" customWidth="1"/>
    <col min="11" max="11" width="19.36328125" customWidth="1"/>
    <col min="12" max="12" width="8.81640625" bestFit="1" customWidth="1"/>
    <col min="13" max="13" width="8.81640625" customWidth="1"/>
    <col min="14" max="14" width="20.08984375" customWidth="1"/>
  </cols>
  <sheetData>
    <row r="1" spans="1:25" ht="30" customHeight="1">
      <c r="A1" s="23" t="s">
        <v>4230</v>
      </c>
      <c r="B1" s="78" t="s">
        <v>4934</v>
      </c>
      <c r="C1" s="78" t="s">
        <v>4936</v>
      </c>
      <c r="D1" s="51" t="s">
        <v>4987</v>
      </c>
      <c r="E1" s="52" t="s">
        <v>4988</v>
      </c>
      <c r="F1" s="52" t="s">
        <v>4989</v>
      </c>
      <c r="G1" s="52" t="s">
        <v>4937</v>
      </c>
      <c r="H1" s="53" t="s">
        <v>4990</v>
      </c>
      <c r="I1" s="52" t="s">
        <v>4938</v>
      </c>
      <c r="J1" s="52" t="s">
        <v>4985</v>
      </c>
      <c r="K1" s="52" t="s">
        <v>5820</v>
      </c>
      <c r="L1" s="52" t="s">
        <v>4946</v>
      </c>
      <c r="M1" s="59"/>
      <c r="N1" t="s">
        <v>4230</v>
      </c>
      <c r="O1" t="s">
        <v>4934</v>
      </c>
      <c r="P1" t="s">
        <v>4936</v>
      </c>
      <c r="S1" s="51" t="s">
        <v>5821</v>
      </c>
      <c r="T1" s="51" t="s">
        <v>5822</v>
      </c>
      <c r="U1" s="61" t="s">
        <v>5823</v>
      </c>
      <c r="V1" s="62" t="s">
        <v>5824</v>
      </c>
      <c r="W1" s="111" t="s">
        <v>5825</v>
      </c>
      <c r="X1" s="111"/>
    </row>
    <row r="2" spans="1:25" ht="22" customHeight="1">
      <c r="A2" s="24" t="s">
        <v>4367</v>
      </c>
      <c r="B2" s="25">
        <v>1</v>
      </c>
      <c r="C2" s="25">
        <v>0</v>
      </c>
      <c r="D2" s="13" t="s">
        <v>5831</v>
      </c>
      <c r="E2" s="13">
        <v>4</v>
      </c>
      <c r="F2" s="13">
        <v>0</v>
      </c>
      <c r="G2" s="50">
        <v>43555</v>
      </c>
      <c r="H2" s="50">
        <v>43546</v>
      </c>
      <c r="I2" s="50">
        <f>+H2+1</f>
        <v>43547</v>
      </c>
      <c r="J2" s="50">
        <f>+I2+45</f>
        <v>43592</v>
      </c>
      <c r="K2" t="str">
        <f>CONCATENATE(TEXT(I2,"yyyymmdd"),"-",TEXT(J2,"yyyymmdd"))</f>
        <v>20190323-20190507</v>
      </c>
      <c r="L2" s="50">
        <v>43556</v>
      </c>
      <c r="M2" s="60"/>
      <c r="N2" t="s">
        <v>4986</v>
      </c>
      <c r="O2">
        <v>4</v>
      </c>
      <c r="P2">
        <v>0</v>
      </c>
      <c r="S2" s="14" t="s">
        <v>5826</v>
      </c>
      <c r="T2" s="14">
        <v>3</v>
      </c>
      <c r="U2" s="63">
        <v>10</v>
      </c>
      <c r="V2" s="64">
        <v>43385</v>
      </c>
      <c r="W2" s="65">
        <f t="shared" ref="W2:W10" si="0">V2+1</f>
        <v>43386</v>
      </c>
      <c r="X2" s="65">
        <f t="shared" ref="X2:X10" si="1">W2+45</f>
        <v>43431</v>
      </c>
      <c r="Y2" t="str">
        <f>CONCATENATE(TEXT(W2,"yyyymmdd"),"-",TEXT(X2,"yyyymmdd"))</f>
        <v>20181013-20181127</v>
      </c>
    </row>
    <row r="3" spans="1:25" ht="22" customHeight="1">
      <c r="A3" s="24" t="s">
        <v>4368</v>
      </c>
      <c r="B3" s="25">
        <v>1</v>
      </c>
      <c r="C3" s="25">
        <v>0</v>
      </c>
      <c r="D3" s="13" t="s">
        <v>5834</v>
      </c>
      <c r="E3" s="13">
        <v>3</v>
      </c>
      <c r="F3" s="13">
        <v>0</v>
      </c>
      <c r="G3" s="50">
        <v>43555</v>
      </c>
      <c r="H3" s="50">
        <v>43549</v>
      </c>
      <c r="I3" s="50">
        <f>+H3+1</f>
        <v>43550</v>
      </c>
      <c r="J3" s="50">
        <f>+I3+45</f>
        <v>43595</v>
      </c>
      <c r="K3" t="str">
        <f t="shared" ref="K3:K6" si="2">CONCATENATE(TEXT(I3,"yyyymmdd"),"-",TEXT(J3,"yyyymmdd"))</f>
        <v>20190326-20190510</v>
      </c>
      <c r="L3" s="50">
        <v>43556</v>
      </c>
      <c r="M3" s="60"/>
      <c r="N3" t="s">
        <v>4493</v>
      </c>
      <c r="O3">
        <v>3</v>
      </c>
      <c r="P3">
        <v>0</v>
      </c>
      <c r="S3" s="14" t="s">
        <v>5827</v>
      </c>
      <c r="T3" s="14">
        <v>3</v>
      </c>
      <c r="U3" s="63">
        <v>50</v>
      </c>
      <c r="V3" s="64">
        <v>43423</v>
      </c>
      <c r="W3" s="65">
        <f t="shared" si="0"/>
        <v>43424</v>
      </c>
      <c r="X3" s="65">
        <f t="shared" si="1"/>
        <v>43469</v>
      </c>
      <c r="Y3" t="str">
        <f t="shared" ref="Y3:Y10" si="3">CONCATENATE(TEXT(W3,"yyyymmdd"),"-",TEXT(X3,"yyyymmdd"))</f>
        <v>20181120-20190104</v>
      </c>
    </row>
    <row r="4" spans="1:25" ht="22" customHeight="1">
      <c r="A4" s="24" t="s">
        <v>4369</v>
      </c>
      <c r="B4" s="25">
        <v>1</v>
      </c>
      <c r="C4" s="25">
        <v>0</v>
      </c>
      <c r="D4" s="13" t="s">
        <v>4939</v>
      </c>
      <c r="E4" s="13">
        <v>3</v>
      </c>
      <c r="F4" s="13">
        <v>10</v>
      </c>
      <c r="G4" s="50">
        <v>43555</v>
      </c>
      <c r="H4" s="50">
        <v>43549</v>
      </c>
      <c r="I4" s="50">
        <f t="shared" ref="I4:I6" si="4">+H4+1</f>
        <v>43550</v>
      </c>
      <c r="J4" s="50">
        <f t="shared" ref="J4:J6" si="5">+I4+45</f>
        <v>43595</v>
      </c>
      <c r="K4" t="str">
        <f t="shared" si="2"/>
        <v>20190326-20190510</v>
      </c>
      <c r="L4" s="50">
        <v>43556</v>
      </c>
      <c r="M4" s="60"/>
      <c r="N4" t="s">
        <v>4544</v>
      </c>
      <c r="O4">
        <v>3</v>
      </c>
      <c r="P4">
        <v>0</v>
      </c>
      <c r="S4" s="14" t="s">
        <v>5828</v>
      </c>
      <c r="T4" s="14">
        <v>3</v>
      </c>
      <c r="U4" s="63">
        <v>0</v>
      </c>
      <c r="V4" s="64">
        <v>43418</v>
      </c>
      <c r="W4" s="65">
        <f t="shared" si="0"/>
        <v>43419</v>
      </c>
      <c r="X4" s="65">
        <f t="shared" si="1"/>
        <v>43464</v>
      </c>
      <c r="Y4" t="str">
        <f t="shared" si="3"/>
        <v>20181115-20181230</v>
      </c>
    </row>
    <row r="5" spans="1:25" ht="22" customHeight="1">
      <c r="A5" s="24" t="s">
        <v>4370</v>
      </c>
      <c r="B5" s="25">
        <v>0</v>
      </c>
      <c r="C5" s="25">
        <v>10</v>
      </c>
      <c r="D5" s="13" t="s">
        <v>5835</v>
      </c>
      <c r="E5" s="13">
        <v>3</v>
      </c>
      <c r="F5" s="13">
        <v>0</v>
      </c>
      <c r="G5" s="50">
        <v>43555</v>
      </c>
      <c r="H5" s="50">
        <v>43549</v>
      </c>
      <c r="I5" s="50">
        <f t="shared" si="4"/>
        <v>43550</v>
      </c>
      <c r="J5" s="50">
        <f t="shared" si="5"/>
        <v>43595</v>
      </c>
      <c r="K5" t="str">
        <f t="shared" si="2"/>
        <v>20190326-20190510</v>
      </c>
      <c r="L5" s="50">
        <v>43556</v>
      </c>
      <c r="M5" s="60"/>
      <c r="N5" t="s">
        <v>4603</v>
      </c>
      <c r="O5">
        <v>3</v>
      </c>
      <c r="P5">
        <v>0</v>
      </c>
      <c r="S5" s="14" t="s">
        <v>5829</v>
      </c>
      <c r="T5" s="14">
        <v>3</v>
      </c>
      <c r="U5" s="63">
        <v>10</v>
      </c>
      <c r="V5" s="64">
        <v>43447</v>
      </c>
      <c r="W5" s="65">
        <f t="shared" si="0"/>
        <v>43448</v>
      </c>
      <c r="X5" s="65">
        <f t="shared" si="1"/>
        <v>43493</v>
      </c>
      <c r="Y5" t="str">
        <f t="shared" si="3"/>
        <v>20181214-20190128</v>
      </c>
    </row>
    <row r="6" spans="1:25" ht="22" customHeight="1">
      <c r="A6" s="24" t="s">
        <v>4371</v>
      </c>
      <c r="B6" s="25">
        <v>0</v>
      </c>
      <c r="C6" s="25">
        <v>10</v>
      </c>
      <c r="D6" s="13" t="s">
        <v>5836</v>
      </c>
      <c r="E6" s="13">
        <v>3</v>
      </c>
      <c r="F6" s="13">
        <v>0</v>
      </c>
      <c r="G6" s="50">
        <v>43555</v>
      </c>
      <c r="H6" s="50">
        <v>43544</v>
      </c>
      <c r="I6" s="50">
        <f t="shared" si="4"/>
        <v>43545</v>
      </c>
      <c r="J6" s="50">
        <f t="shared" si="5"/>
        <v>43590</v>
      </c>
      <c r="K6" t="str">
        <f t="shared" si="2"/>
        <v>20190321-20190505</v>
      </c>
      <c r="L6" s="50">
        <v>43556</v>
      </c>
      <c r="M6" s="60"/>
      <c r="N6" t="s">
        <v>4881</v>
      </c>
      <c r="O6">
        <v>3</v>
      </c>
      <c r="P6">
        <v>0</v>
      </c>
      <c r="S6" s="14" t="s">
        <v>4533</v>
      </c>
      <c r="T6" s="14">
        <v>3</v>
      </c>
      <c r="U6" s="63">
        <v>30</v>
      </c>
      <c r="V6" s="64">
        <v>43445</v>
      </c>
      <c r="W6" s="65">
        <f t="shared" si="0"/>
        <v>43446</v>
      </c>
      <c r="X6" s="65">
        <f t="shared" si="1"/>
        <v>43491</v>
      </c>
      <c r="Y6" t="str">
        <f t="shared" si="3"/>
        <v>20181212-20190126</v>
      </c>
    </row>
    <row r="7" spans="1:25" ht="22" customHeight="1">
      <c r="A7" s="24" t="s">
        <v>4372</v>
      </c>
      <c r="B7" s="25">
        <v>0</v>
      </c>
      <c r="C7" s="25">
        <v>20</v>
      </c>
      <c r="D7" s="56" t="s">
        <v>4991</v>
      </c>
      <c r="E7" s="54" t="s">
        <v>5000</v>
      </c>
      <c r="F7" s="54"/>
      <c r="G7" s="55"/>
      <c r="H7" s="55"/>
      <c r="I7" s="55"/>
      <c r="J7" s="55"/>
      <c r="K7" s="66"/>
      <c r="L7" s="49">
        <v>43556</v>
      </c>
      <c r="M7" s="49"/>
      <c r="N7" t="s">
        <v>4474</v>
      </c>
      <c r="O7">
        <v>2</v>
      </c>
      <c r="P7">
        <v>10</v>
      </c>
      <c r="S7" s="14"/>
      <c r="T7" s="14"/>
      <c r="U7" s="63"/>
      <c r="V7" s="14"/>
      <c r="W7" s="65">
        <f t="shared" si="0"/>
        <v>1</v>
      </c>
      <c r="X7" s="65">
        <f t="shared" si="1"/>
        <v>46</v>
      </c>
      <c r="Y7" t="str">
        <f t="shared" si="3"/>
        <v>19000101-19000215</v>
      </c>
    </row>
    <row r="8" spans="1:25" ht="22" customHeight="1">
      <c r="A8" s="24" t="s">
        <v>4373</v>
      </c>
      <c r="B8" s="25">
        <v>0</v>
      </c>
      <c r="C8" s="25">
        <v>20</v>
      </c>
      <c r="D8" s="56" t="s">
        <v>4992</v>
      </c>
      <c r="E8" s="54" t="s">
        <v>5000</v>
      </c>
      <c r="F8" s="54"/>
      <c r="G8" s="55"/>
      <c r="H8" s="55"/>
      <c r="I8" s="55"/>
      <c r="J8" s="55"/>
      <c r="K8" s="66"/>
      <c r="L8" s="49">
        <v>43556</v>
      </c>
      <c r="M8" s="49"/>
      <c r="N8" t="s">
        <v>4501</v>
      </c>
      <c r="O8">
        <v>2</v>
      </c>
      <c r="P8">
        <v>10</v>
      </c>
      <c r="S8" s="14"/>
      <c r="T8" s="14"/>
      <c r="U8" s="63"/>
      <c r="V8" s="14"/>
      <c r="W8" s="65">
        <f t="shared" si="0"/>
        <v>1</v>
      </c>
      <c r="X8" s="65">
        <f t="shared" si="1"/>
        <v>46</v>
      </c>
      <c r="Y8" t="str">
        <f t="shared" si="3"/>
        <v>19000101-19000215</v>
      </c>
    </row>
    <row r="9" spans="1:25" ht="22" customHeight="1">
      <c r="A9" s="24" t="s">
        <v>4374</v>
      </c>
      <c r="B9" s="25">
        <v>0</v>
      </c>
      <c r="C9" s="25">
        <v>0</v>
      </c>
      <c r="D9" s="56" t="s">
        <v>4993</v>
      </c>
      <c r="E9" s="54" t="s">
        <v>5000</v>
      </c>
      <c r="F9" s="54"/>
      <c r="G9" s="55"/>
      <c r="H9" s="55"/>
      <c r="I9" s="55"/>
      <c r="J9" s="55"/>
      <c r="K9" s="66"/>
      <c r="L9" s="49">
        <v>43556</v>
      </c>
      <c r="M9" s="49"/>
      <c r="N9" t="s">
        <v>4505</v>
      </c>
      <c r="O9">
        <v>2</v>
      </c>
      <c r="P9">
        <v>0</v>
      </c>
      <c r="S9" s="14"/>
      <c r="T9" s="14"/>
      <c r="U9" s="63"/>
      <c r="V9" s="14"/>
      <c r="W9" s="65">
        <f t="shared" si="0"/>
        <v>1</v>
      </c>
      <c r="X9" s="65">
        <f t="shared" si="1"/>
        <v>46</v>
      </c>
      <c r="Y9" t="str">
        <f t="shared" si="3"/>
        <v>19000101-19000215</v>
      </c>
    </row>
    <row r="10" spans="1:25" ht="22" customHeight="1">
      <c r="A10" s="24" t="s">
        <v>4375</v>
      </c>
      <c r="B10" s="25">
        <v>0</v>
      </c>
      <c r="C10" s="25">
        <v>0</v>
      </c>
      <c r="D10" s="56" t="s">
        <v>4994</v>
      </c>
      <c r="E10" s="54" t="s">
        <v>5000</v>
      </c>
      <c r="F10" s="54"/>
      <c r="G10" s="55"/>
      <c r="H10" s="55"/>
      <c r="I10" s="55"/>
      <c r="J10" s="55"/>
      <c r="K10" s="66"/>
      <c r="L10" s="49">
        <v>43556</v>
      </c>
      <c r="M10" s="49"/>
      <c r="N10" t="s">
        <v>4523</v>
      </c>
      <c r="O10">
        <v>2</v>
      </c>
      <c r="P10">
        <v>0</v>
      </c>
      <c r="S10" s="14"/>
      <c r="T10" s="14"/>
      <c r="U10" s="63"/>
      <c r="V10" s="14"/>
      <c r="W10" s="65">
        <f t="shared" si="0"/>
        <v>1</v>
      </c>
      <c r="X10" s="65">
        <f t="shared" si="1"/>
        <v>46</v>
      </c>
      <c r="Y10" t="str">
        <f t="shared" si="3"/>
        <v>19000101-19000215</v>
      </c>
    </row>
    <row r="11" spans="1:25" ht="22" customHeight="1">
      <c r="A11" s="24" t="s">
        <v>4376</v>
      </c>
      <c r="B11" s="25">
        <v>0</v>
      </c>
      <c r="C11" s="25">
        <v>10</v>
      </c>
      <c r="D11" s="56" t="s">
        <v>4995</v>
      </c>
      <c r="E11" s="54" t="s">
        <v>5000</v>
      </c>
      <c r="F11" s="54"/>
      <c r="G11" s="55"/>
      <c r="H11" s="55"/>
      <c r="I11" s="55"/>
      <c r="J11" s="55"/>
      <c r="K11" s="66"/>
      <c r="L11" s="49">
        <v>43556</v>
      </c>
      <c r="M11" s="49"/>
      <c r="N11" t="s">
        <v>4551</v>
      </c>
      <c r="O11">
        <v>2</v>
      </c>
      <c r="P11">
        <v>40</v>
      </c>
    </row>
    <row r="12" spans="1:25" ht="22" customHeight="1">
      <c r="A12" s="24" t="s">
        <v>4377</v>
      </c>
      <c r="B12" s="25">
        <v>0</v>
      </c>
      <c r="C12" s="25">
        <v>20</v>
      </c>
      <c r="D12" s="56" t="s">
        <v>4996</v>
      </c>
      <c r="E12" s="54" t="s">
        <v>5000</v>
      </c>
      <c r="F12" s="54"/>
      <c r="G12" s="55"/>
      <c r="H12" s="55"/>
      <c r="I12" s="55"/>
      <c r="J12" s="55"/>
      <c r="K12" s="66"/>
      <c r="L12" s="49">
        <v>43556</v>
      </c>
      <c r="M12" s="49"/>
      <c r="N12" t="s">
        <v>4584</v>
      </c>
      <c r="O12">
        <v>2</v>
      </c>
      <c r="P12">
        <v>0</v>
      </c>
    </row>
    <row r="13" spans="1:25" ht="22" customHeight="1">
      <c r="A13" s="24" t="s">
        <v>4378</v>
      </c>
      <c r="B13" s="25">
        <v>0</v>
      </c>
      <c r="C13" s="25">
        <v>10</v>
      </c>
      <c r="D13" s="56" t="s">
        <v>4997</v>
      </c>
      <c r="E13" s="54" t="s">
        <v>5000</v>
      </c>
      <c r="F13" s="54"/>
      <c r="G13" s="55"/>
      <c r="H13" s="55"/>
      <c r="I13" s="55"/>
      <c r="J13" s="55"/>
      <c r="K13" s="66"/>
      <c r="L13" s="49">
        <v>43556</v>
      </c>
      <c r="M13" s="49"/>
      <c r="N13" t="s">
        <v>4675</v>
      </c>
      <c r="O13">
        <v>2</v>
      </c>
      <c r="P13">
        <v>10</v>
      </c>
    </row>
    <row r="14" spans="1:25" ht="22" customHeight="1">
      <c r="A14" s="24" t="s">
        <v>4379</v>
      </c>
      <c r="B14" s="25">
        <v>0</v>
      </c>
      <c r="C14" s="25">
        <v>0</v>
      </c>
      <c r="D14" s="56" t="s">
        <v>4998</v>
      </c>
      <c r="E14" s="54" t="s">
        <v>5000</v>
      </c>
      <c r="F14" s="54"/>
      <c r="G14" s="55"/>
      <c r="H14" s="55"/>
      <c r="I14" s="55"/>
      <c r="J14" s="55"/>
      <c r="K14" s="66"/>
      <c r="L14" s="49">
        <v>43556</v>
      </c>
      <c r="M14" s="49"/>
      <c r="N14" t="s">
        <v>4722</v>
      </c>
      <c r="O14">
        <v>2</v>
      </c>
      <c r="P14">
        <v>0</v>
      </c>
    </row>
    <row r="15" spans="1:25" ht="22" customHeight="1">
      <c r="A15" s="24" t="s">
        <v>4380</v>
      </c>
      <c r="B15" s="25">
        <v>0</v>
      </c>
      <c r="C15" s="25">
        <v>70</v>
      </c>
      <c r="D15" s="56" t="s">
        <v>4999</v>
      </c>
      <c r="E15" s="54" t="s">
        <v>5000</v>
      </c>
      <c r="F15" s="54"/>
      <c r="G15" s="55"/>
      <c r="H15" s="55"/>
      <c r="I15" s="55"/>
      <c r="J15" s="55"/>
      <c r="K15" s="66"/>
      <c r="L15" s="49">
        <v>43556</v>
      </c>
      <c r="M15" s="49"/>
      <c r="N15" t="s">
        <v>4757</v>
      </c>
      <c r="O15">
        <v>2</v>
      </c>
      <c r="P15">
        <v>10</v>
      </c>
    </row>
    <row r="16" spans="1:25">
      <c r="A16" s="24" t="s">
        <v>4381</v>
      </c>
      <c r="B16" s="25">
        <v>0</v>
      </c>
      <c r="C16" s="25">
        <v>10</v>
      </c>
      <c r="D16" t="s">
        <v>4766</v>
      </c>
      <c r="E16">
        <v>2</v>
      </c>
      <c r="F16">
        <v>100</v>
      </c>
      <c r="G16" s="49">
        <v>43555</v>
      </c>
      <c r="H16" s="49"/>
      <c r="I16" s="49"/>
      <c r="J16" s="49"/>
      <c r="K16" s="49"/>
      <c r="L16" s="49">
        <v>43564</v>
      </c>
      <c r="M16" s="49"/>
      <c r="N16" t="s">
        <v>4984</v>
      </c>
      <c r="O16">
        <v>2</v>
      </c>
      <c r="P16">
        <v>100</v>
      </c>
    </row>
    <row r="17" spans="1:16">
      <c r="A17" s="24" t="s">
        <v>4382</v>
      </c>
      <c r="B17" s="25">
        <v>0</v>
      </c>
      <c r="C17" s="25">
        <v>10</v>
      </c>
      <c r="D17" t="s">
        <v>4945</v>
      </c>
      <c r="E17">
        <v>2</v>
      </c>
      <c r="F17">
        <v>10</v>
      </c>
      <c r="G17" s="49">
        <v>43555</v>
      </c>
      <c r="H17" s="49"/>
      <c r="I17" s="49"/>
      <c r="J17" s="49"/>
      <c r="K17" s="49"/>
      <c r="L17" s="49">
        <v>43556</v>
      </c>
      <c r="M17" s="49"/>
      <c r="N17" t="s">
        <v>4784</v>
      </c>
      <c r="O17">
        <v>2</v>
      </c>
      <c r="P17">
        <v>10</v>
      </c>
    </row>
    <row r="18" spans="1:16">
      <c r="A18" s="24" t="s">
        <v>4383</v>
      </c>
      <c r="B18" s="25">
        <v>1</v>
      </c>
      <c r="C18" s="25">
        <v>100</v>
      </c>
    </row>
    <row r="19" spans="1:16">
      <c r="A19" s="24" t="s">
        <v>4384</v>
      </c>
      <c r="B19" s="25">
        <v>0</v>
      </c>
      <c r="C19" s="25">
        <v>0</v>
      </c>
    </row>
    <row r="20" spans="1:16">
      <c r="A20" s="24" t="s">
        <v>4385</v>
      </c>
      <c r="B20" s="25">
        <v>1</v>
      </c>
      <c r="C20" s="25">
        <v>0</v>
      </c>
    </row>
    <row r="21" spans="1:16">
      <c r="A21" s="24" t="s">
        <v>4386</v>
      </c>
      <c r="B21" s="25">
        <v>0</v>
      </c>
      <c r="C21" s="25">
        <v>10</v>
      </c>
    </row>
    <row r="22" spans="1:16">
      <c r="A22" s="24" t="s">
        <v>4387</v>
      </c>
      <c r="B22" s="25">
        <v>0</v>
      </c>
      <c r="C22" s="25">
        <v>10</v>
      </c>
    </row>
    <row r="23" spans="1:16">
      <c r="A23" s="24" t="s">
        <v>4388</v>
      </c>
      <c r="B23" s="25">
        <v>0</v>
      </c>
      <c r="C23" s="25">
        <v>30</v>
      </c>
    </row>
    <row r="24" spans="1:16">
      <c r="A24" s="24" t="s">
        <v>4389</v>
      </c>
      <c r="B24" s="25">
        <v>0</v>
      </c>
      <c r="C24" s="25">
        <v>0</v>
      </c>
    </row>
    <row r="25" spans="1:16">
      <c r="A25" s="24" t="s">
        <v>4390</v>
      </c>
      <c r="B25" s="25">
        <v>0</v>
      </c>
      <c r="C25" s="25">
        <v>20</v>
      </c>
    </row>
    <row r="26" spans="1:16">
      <c r="A26" s="24" t="s">
        <v>4391</v>
      </c>
      <c r="B26" s="25">
        <v>1</v>
      </c>
      <c r="C26" s="25">
        <v>0</v>
      </c>
    </row>
    <row r="27" spans="1:16">
      <c r="A27" s="24" t="s">
        <v>4392</v>
      </c>
      <c r="B27" s="25">
        <v>0</v>
      </c>
      <c r="C27" s="25">
        <v>20</v>
      </c>
    </row>
    <row r="28" spans="1:16">
      <c r="A28" s="24" t="s">
        <v>4393</v>
      </c>
      <c r="B28" s="25">
        <v>0</v>
      </c>
      <c r="C28" s="25">
        <v>0</v>
      </c>
    </row>
    <row r="29" spans="1:16">
      <c r="A29" s="24" t="s">
        <v>4394</v>
      </c>
      <c r="B29" s="25">
        <v>1</v>
      </c>
      <c r="C29" s="25">
        <v>0</v>
      </c>
    </row>
    <row r="30" spans="1:16">
      <c r="A30" s="24" t="s">
        <v>4395</v>
      </c>
      <c r="B30" s="25">
        <v>0</v>
      </c>
      <c r="C30" s="25">
        <v>10</v>
      </c>
    </row>
    <row r="31" spans="1:16">
      <c r="A31" s="24" t="s">
        <v>4396</v>
      </c>
      <c r="B31" s="25">
        <v>0</v>
      </c>
      <c r="C31" s="25">
        <v>10</v>
      </c>
    </row>
    <row r="32" spans="1:16">
      <c r="A32" s="24" t="s">
        <v>4397</v>
      </c>
      <c r="B32" s="25">
        <v>1</v>
      </c>
      <c r="C32" s="25">
        <v>40</v>
      </c>
    </row>
    <row r="33" spans="1:3">
      <c r="A33" s="24" t="s">
        <v>4398</v>
      </c>
      <c r="B33" s="25">
        <v>0</v>
      </c>
      <c r="C33" s="25">
        <v>20</v>
      </c>
    </row>
    <row r="34" spans="1:3">
      <c r="A34" s="24" t="s">
        <v>4399</v>
      </c>
      <c r="B34" s="25">
        <v>0</v>
      </c>
      <c r="C34" s="25">
        <v>20</v>
      </c>
    </row>
    <row r="35" spans="1:3">
      <c r="A35" s="24" t="s">
        <v>4400</v>
      </c>
      <c r="B35" s="25">
        <v>0</v>
      </c>
      <c r="C35" s="25">
        <v>10</v>
      </c>
    </row>
    <row r="36" spans="1:3">
      <c r="A36" s="24" t="s">
        <v>4401</v>
      </c>
      <c r="B36" s="25">
        <v>1</v>
      </c>
      <c r="C36" s="25">
        <v>-20</v>
      </c>
    </row>
    <row r="37" spans="1:3">
      <c r="A37" s="24" t="s">
        <v>4402</v>
      </c>
      <c r="B37" s="25">
        <v>0</v>
      </c>
      <c r="C37" s="25">
        <v>30</v>
      </c>
    </row>
    <row r="38" spans="1:3">
      <c r="A38" s="24" t="s">
        <v>4403</v>
      </c>
      <c r="B38" s="25">
        <v>1</v>
      </c>
      <c r="C38" s="25">
        <v>0</v>
      </c>
    </row>
    <row r="39" spans="1:3">
      <c r="A39" s="24" t="s">
        <v>4404</v>
      </c>
      <c r="B39" s="25">
        <v>1</v>
      </c>
      <c r="C39" s="25">
        <v>20</v>
      </c>
    </row>
    <row r="40" spans="1:3">
      <c r="A40" s="24" t="s">
        <v>4405</v>
      </c>
      <c r="B40" s="25">
        <v>0</v>
      </c>
      <c r="C40" s="25">
        <v>20</v>
      </c>
    </row>
    <row r="41" spans="1:3">
      <c r="A41" s="24" t="s">
        <v>4406</v>
      </c>
      <c r="B41" s="25">
        <v>0</v>
      </c>
      <c r="C41" s="25">
        <v>10</v>
      </c>
    </row>
    <row r="42" spans="1:3">
      <c r="A42" s="24" t="s">
        <v>4407</v>
      </c>
      <c r="B42" s="25">
        <v>0</v>
      </c>
      <c r="C42" s="25">
        <v>10</v>
      </c>
    </row>
    <row r="43" spans="1:3">
      <c r="A43" s="24" t="s">
        <v>4408</v>
      </c>
      <c r="B43" s="25">
        <v>1</v>
      </c>
      <c r="C43" s="25">
        <v>0</v>
      </c>
    </row>
    <row r="44" spans="1:3">
      <c r="A44" s="24" t="s">
        <v>4409</v>
      </c>
      <c r="B44" s="25">
        <v>0</v>
      </c>
      <c r="C44" s="25">
        <v>10</v>
      </c>
    </row>
    <row r="45" spans="1:3">
      <c r="A45" s="24" t="s">
        <v>4410</v>
      </c>
      <c r="B45" s="25">
        <v>1</v>
      </c>
      <c r="C45" s="25">
        <v>60</v>
      </c>
    </row>
    <row r="46" spans="1:3">
      <c r="A46" s="24" t="s">
        <v>4411</v>
      </c>
      <c r="B46" s="25">
        <v>0</v>
      </c>
      <c r="C46" s="25">
        <v>0</v>
      </c>
    </row>
    <row r="47" spans="1:3">
      <c r="A47" s="24" t="s">
        <v>4412</v>
      </c>
      <c r="B47" s="25">
        <v>0</v>
      </c>
      <c r="C47" s="25">
        <v>20</v>
      </c>
    </row>
    <row r="48" spans="1:3">
      <c r="A48" s="24" t="s">
        <v>4413</v>
      </c>
      <c r="B48" s="25">
        <v>1</v>
      </c>
      <c r="C48" s="25">
        <v>20</v>
      </c>
    </row>
    <row r="49" spans="1:3">
      <c r="A49" s="24" t="s">
        <v>4414</v>
      </c>
      <c r="B49" s="25">
        <v>0</v>
      </c>
      <c r="C49" s="25">
        <v>0</v>
      </c>
    </row>
    <row r="50" spans="1:3">
      <c r="A50" s="24" t="s">
        <v>4415</v>
      </c>
      <c r="B50" s="25">
        <v>0</v>
      </c>
      <c r="C50" s="25">
        <v>10</v>
      </c>
    </row>
    <row r="51" spans="1:3">
      <c r="A51" s="24" t="s">
        <v>4416</v>
      </c>
      <c r="B51" s="25">
        <v>0</v>
      </c>
      <c r="C51" s="25">
        <v>10</v>
      </c>
    </row>
    <row r="52" spans="1:3">
      <c r="A52" s="24" t="s">
        <v>4417</v>
      </c>
      <c r="B52" s="25">
        <v>0</v>
      </c>
      <c r="C52" s="25">
        <v>0</v>
      </c>
    </row>
    <row r="53" spans="1:3">
      <c r="A53" s="24" t="s">
        <v>4418</v>
      </c>
      <c r="B53" s="25">
        <v>0</v>
      </c>
      <c r="C53" s="25">
        <v>30</v>
      </c>
    </row>
    <row r="54" spans="1:3">
      <c r="A54" s="24" t="s">
        <v>4419</v>
      </c>
      <c r="B54" s="25">
        <v>0</v>
      </c>
      <c r="C54" s="25">
        <v>0</v>
      </c>
    </row>
    <row r="55" spans="1:3">
      <c r="A55" s="24" t="s">
        <v>4420</v>
      </c>
      <c r="B55" s="25">
        <v>1</v>
      </c>
      <c r="C55" s="25">
        <v>0</v>
      </c>
    </row>
    <row r="56" spans="1:3">
      <c r="A56" s="24" t="s">
        <v>4421</v>
      </c>
      <c r="B56" s="25">
        <v>0</v>
      </c>
      <c r="C56" s="25">
        <v>40</v>
      </c>
    </row>
    <row r="57" spans="1:3">
      <c r="A57" s="24" t="s">
        <v>4422</v>
      </c>
      <c r="B57" s="25">
        <v>0</v>
      </c>
      <c r="C57" s="25">
        <v>10</v>
      </c>
    </row>
    <row r="58" spans="1:3">
      <c r="A58" s="24" t="s">
        <v>4423</v>
      </c>
      <c r="B58" s="25">
        <v>0</v>
      </c>
      <c r="C58" s="25">
        <v>0</v>
      </c>
    </row>
    <row r="59" spans="1:3">
      <c r="A59" s="24" t="s">
        <v>4424</v>
      </c>
      <c r="B59" s="25">
        <v>1</v>
      </c>
      <c r="C59" s="25">
        <v>20</v>
      </c>
    </row>
    <row r="60" spans="1:3">
      <c r="A60" s="24" t="s">
        <v>4425</v>
      </c>
      <c r="B60" s="25">
        <v>0</v>
      </c>
      <c r="C60" s="25">
        <v>10</v>
      </c>
    </row>
    <row r="61" spans="1:3">
      <c r="A61" s="24" t="s">
        <v>4426</v>
      </c>
      <c r="B61" s="25">
        <v>1</v>
      </c>
      <c r="C61" s="25">
        <v>10</v>
      </c>
    </row>
    <row r="62" spans="1:3">
      <c r="A62" s="24" t="s">
        <v>4427</v>
      </c>
      <c r="B62" s="25">
        <v>0</v>
      </c>
      <c r="C62" s="25">
        <v>10</v>
      </c>
    </row>
    <row r="63" spans="1:3">
      <c r="A63" s="24" t="s">
        <v>4428</v>
      </c>
      <c r="B63" s="25">
        <v>0</v>
      </c>
      <c r="C63" s="25">
        <v>10</v>
      </c>
    </row>
    <row r="64" spans="1:3">
      <c r="A64" s="24" t="s">
        <v>4429</v>
      </c>
      <c r="B64" s="25">
        <v>2</v>
      </c>
      <c r="C64" s="25">
        <v>0</v>
      </c>
    </row>
    <row r="65" spans="1:3">
      <c r="A65" s="24" t="s">
        <v>4430</v>
      </c>
      <c r="B65" s="25">
        <v>0</v>
      </c>
      <c r="C65" s="25">
        <v>10</v>
      </c>
    </row>
    <row r="66" spans="1:3">
      <c r="A66" s="24" t="s">
        <v>4431</v>
      </c>
      <c r="B66" s="25">
        <v>1</v>
      </c>
      <c r="C66" s="25">
        <v>0</v>
      </c>
    </row>
    <row r="67" spans="1:3">
      <c r="A67" s="24" t="s">
        <v>4432</v>
      </c>
      <c r="B67" s="25">
        <v>1</v>
      </c>
      <c r="C67" s="25">
        <v>0</v>
      </c>
    </row>
    <row r="68" spans="1:3">
      <c r="A68" s="24" t="s">
        <v>4433</v>
      </c>
      <c r="B68" s="25">
        <v>1</v>
      </c>
      <c r="C68" s="25">
        <v>60</v>
      </c>
    </row>
    <row r="69" spans="1:3">
      <c r="A69" s="24" t="s">
        <v>4434</v>
      </c>
      <c r="B69" s="25">
        <v>0</v>
      </c>
      <c r="C69" s="25">
        <v>30</v>
      </c>
    </row>
    <row r="70" spans="1:3">
      <c r="A70" s="24" t="s">
        <v>4435</v>
      </c>
      <c r="B70" s="25">
        <v>0</v>
      </c>
      <c r="C70" s="25">
        <v>10</v>
      </c>
    </row>
    <row r="71" spans="1:3">
      <c r="A71" s="24" t="s">
        <v>4436</v>
      </c>
      <c r="B71" s="25">
        <v>0</v>
      </c>
      <c r="C71" s="25">
        <v>0</v>
      </c>
    </row>
    <row r="72" spans="1:3">
      <c r="A72" s="24" t="s">
        <v>4437</v>
      </c>
      <c r="B72" s="25">
        <v>0</v>
      </c>
      <c r="C72" s="25">
        <v>10</v>
      </c>
    </row>
    <row r="73" spans="1:3">
      <c r="A73" s="24" t="s">
        <v>4438</v>
      </c>
      <c r="B73" s="25">
        <v>0</v>
      </c>
      <c r="C73" s="25">
        <v>20</v>
      </c>
    </row>
    <row r="74" spans="1:3">
      <c r="A74" s="24" t="s">
        <v>4439</v>
      </c>
      <c r="B74" s="25">
        <v>1</v>
      </c>
      <c r="C74" s="25">
        <v>10</v>
      </c>
    </row>
    <row r="75" spans="1:3">
      <c r="A75" s="24" t="s">
        <v>4440</v>
      </c>
      <c r="B75" s="25">
        <v>0</v>
      </c>
      <c r="C75" s="25">
        <v>10</v>
      </c>
    </row>
    <row r="76" spans="1:3">
      <c r="A76" s="24" t="s">
        <v>4441</v>
      </c>
      <c r="B76" s="25">
        <v>0</v>
      </c>
      <c r="C76" s="25">
        <v>20</v>
      </c>
    </row>
    <row r="77" spans="1:3">
      <c r="A77" s="24" t="s">
        <v>4442</v>
      </c>
      <c r="B77" s="25">
        <v>0</v>
      </c>
      <c r="C77" s="25">
        <v>0</v>
      </c>
    </row>
    <row r="78" spans="1:3">
      <c r="A78" s="24" t="s">
        <v>4443</v>
      </c>
      <c r="B78" s="25">
        <v>0</v>
      </c>
      <c r="C78" s="25">
        <v>0</v>
      </c>
    </row>
    <row r="79" spans="1:3">
      <c r="A79" s="24" t="s">
        <v>4444</v>
      </c>
      <c r="B79" s="25">
        <v>0</v>
      </c>
      <c r="C79" s="25">
        <v>10</v>
      </c>
    </row>
    <row r="80" spans="1:3">
      <c r="A80" s="24" t="s">
        <v>4445</v>
      </c>
      <c r="B80" s="25">
        <v>0</v>
      </c>
      <c r="C80" s="25">
        <v>10</v>
      </c>
    </row>
    <row r="81" spans="1:3">
      <c r="A81" s="24" t="s">
        <v>4446</v>
      </c>
      <c r="B81" s="25">
        <v>1</v>
      </c>
      <c r="C81" s="25">
        <v>20</v>
      </c>
    </row>
    <row r="82" spans="1:3">
      <c r="A82" s="24" t="s">
        <v>4447</v>
      </c>
      <c r="B82" s="25">
        <v>0</v>
      </c>
      <c r="C82" s="25">
        <v>10</v>
      </c>
    </row>
    <row r="83" spans="1:3">
      <c r="A83" s="24" t="s">
        <v>4448</v>
      </c>
      <c r="B83" s="25">
        <v>0</v>
      </c>
      <c r="C83" s="25">
        <v>10</v>
      </c>
    </row>
    <row r="84" spans="1:3">
      <c r="A84" s="24" t="s">
        <v>4449</v>
      </c>
      <c r="B84" s="25">
        <v>0</v>
      </c>
      <c r="C84" s="25">
        <v>0</v>
      </c>
    </row>
    <row r="85" spans="1:3">
      <c r="A85" s="24" t="s">
        <v>4450</v>
      </c>
      <c r="B85" s="25">
        <v>0</v>
      </c>
      <c r="C85" s="25">
        <v>10</v>
      </c>
    </row>
    <row r="86" spans="1:3">
      <c r="A86" s="24" t="s">
        <v>4451</v>
      </c>
      <c r="B86" s="25">
        <v>0</v>
      </c>
      <c r="C86" s="25">
        <v>10</v>
      </c>
    </row>
    <row r="87" spans="1:3">
      <c r="A87" s="24" t="s">
        <v>4452</v>
      </c>
      <c r="B87" s="25">
        <v>0</v>
      </c>
      <c r="C87" s="25">
        <v>10</v>
      </c>
    </row>
    <row r="88" spans="1:3">
      <c r="A88" s="24" t="s">
        <v>4453</v>
      </c>
      <c r="B88" s="25">
        <v>0</v>
      </c>
      <c r="C88" s="25">
        <v>20</v>
      </c>
    </row>
    <row r="89" spans="1:3">
      <c r="A89" s="24" t="s">
        <v>4454</v>
      </c>
      <c r="B89" s="25">
        <v>0</v>
      </c>
      <c r="C89" s="25">
        <v>40</v>
      </c>
    </row>
    <row r="90" spans="1:3">
      <c r="A90" s="24" t="s">
        <v>4455</v>
      </c>
      <c r="B90" s="25">
        <v>0</v>
      </c>
      <c r="C90" s="25">
        <v>10</v>
      </c>
    </row>
    <row r="91" spans="1:3">
      <c r="A91" s="24" t="s">
        <v>4456</v>
      </c>
      <c r="B91" s="25">
        <v>0</v>
      </c>
      <c r="C91" s="25">
        <v>0</v>
      </c>
    </row>
    <row r="92" spans="1:3">
      <c r="A92" s="24" t="s">
        <v>4457</v>
      </c>
      <c r="B92" s="25">
        <v>0</v>
      </c>
      <c r="C92" s="25">
        <v>0</v>
      </c>
    </row>
    <row r="93" spans="1:3">
      <c r="A93" s="24" t="s">
        <v>4458</v>
      </c>
      <c r="B93" s="25">
        <v>1</v>
      </c>
      <c r="C93" s="25">
        <v>10</v>
      </c>
    </row>
    <row r="94" spans="1:3">
      <c r="A94" s="24" t="s">
        <v>4459</v>
      </c>
      <c r="B94" s="25">
        <v>0</v>
      </c>
      <c r="C94" s="25">
        <v>0</v>
      </c>
    </row>
    <row r="95" spans="1:3">
      <c r="A95" s="24" t="s">
        <v>4460</v>
      </c>
      <c r="B95" s="25">
        <v>0</v>
      </c>
      <c r="C95" s="25">
        <v>10</v>
      </c>
    </row>
    <row r="96" spans="1:3">
      <c r="A96" s="24" t="s">
        <v>4461</v>
      </c>
      <c r="B96" s="25">
        <v>0</v>
      </c>
      <c r="C96" s="25">
        <v>20</v>
      </c>
    </row>
    <row r="97" spans="1:3">
      <c r="A97" s="24" t="s">
        <v>4462</v>
      </c>
      <c r="B97" s="25">
        <v>0</v>
      </c>
      <c r="C97" s="25">
        <v>0</v>
      </c>
    </row>
    <row r="98" spans="1:3">
      <c r="A98" s="24" t="s">
        <v>4463</v>
      </c>
      <c r="B98" s="25">
        <v>0</v>
      </c>
      <c r="C98" s="25">
        <v>40</v>
      </c>
    </row>
    <row r="99" spans="1:3">
      <c r="A99" s="24" t="s">
        <v>4464</v>
      </c>
      <c r="B99" s="25">
        <v>0</v>
      </c>
      <c r="C99" s="25">
        <v>0</v>
      </c>
    </row>
    <row r="100" spans="1:3">
      <c r="A100" s="24" t="s">
        <v>4465</v>
      </c>
      <c r="B100" s="25">
        <v>0</v>
      </c>
      <c r="C100" s="25">
        <v>20</v>
      </c>
    </row>
    <row r="101" spans="1:3">
      <c r="A101" s="24" t="s">
        <v>4466</v>
      </c>
      <c r="B101" s="25">
        <v>0</v>
      </c>
      <c r="C101" s="25">
        <v>20</v>
      </c>
    </row>
    <row r="102" spans="1:3">
      <c r="A102" s="24" t="s">
        <v>4467</v>
      </c>
      <c r="B102" s="25">
        <v>1</v>
      </c>
      <c r="C102" s="25">
        <v>10</v>
      </c>
    </row>
    <row r="103" spans="1:3">
      <c r="A103" s="24" t="s">
        <v>4468</v>
      </c>
      <c r="B103" s="25">
        <v>1</v>
      </c>
      <c r="C103" s="25">
        <v>0</v>
      </c>
    </row>
    <row r="104" spans="1:3">
      <c r="A104" s="24" t="s">
        <v>4469</v>
      </c>
      <c r="B104" s="25">
        <v>0</v>
      </c>
      <c r="C104" s="25">
        <v>40</v>
      </c>
    </row>
    <row r="105" spans="1:3">
      <c r="A105" s="24" t="s">
        <v>4470</v>
      </c>
      <c r="B105" s="25">
        <v>0</v>
      </c>
      <c r="C105" s="25">
        <v>30</v>
      </c>
    </row>
    <row r="106" spans="1:3">
      <c r="A106" s="24" t="s">
        <v>4471</v>
      </c>
      <c r="B106" s="25">
        <v>0</v>
      </c>
      <c r="C106" s="25">
        <v>20</v>
      </c>
    </row>
    <row r="107" spans="1:3">
      <c r="A107" s="24" t="s">
        <v>4472</v>
      </c>
      <c r="B107" s="25">
        <v>0</v>
      </c>
      <c r="C107" s="25">
        <v>10</v>
      </c>
    </row>
    <row r="108" spans="1:3">
      <c r="A108" s="24" t="s">
        <v>4473</v>
      </c>
      <c r="B108" s="25">
        <v>0</v>
      </c>
      <c r="C108" s="25">
        <v>0</v>
      </c>
    </row>
    <row r="109" spans="1:3">
      <c r="A109" s="24" t="s">
        <v>4474</v>
      </c>
      <c r="B109" s="25">
        <v>2</v>
      </c>
      <c r="C109" s="25">
        <v>30</v>
      </c>
    </row>
    <row r="110" spans="1:3">
      <c r="A110" s="24" t="s">
        <v>4475</v>
      </c>
      <c r="B110" s="25">
        <v>0</v>
      </c>
      <c r="C110" s="25">
        <v>10</v>
      </c>
    </row>
    <row r="111" spans="1:3">
      <c r="A111" s="24" t="s">
        <v>4476</v>
      </c>
      <c r="B111" s="25">
        <v>0</v>
      </c>
      <c r="C111" s="25">
        <v>10</v>
      </c>
    </row>
    <row r="112" spans="1:3">
      <c r="A112" s="24" t="s">
        <v>4477</v>
      </c>
      <c r="B112" s="25">
        <v>0</v>
      </c>
      <c r="C112" s="25">
        <v>0</v>
      </c>
    </row>
    <row r="113" spans="1:3">
      <c r="A113" s="24" t="s">
        <v>4478</v>
      </c>
      <c r="B113" s="25">
        <v>1</v>
      </c>
      <c r="C113" s="25">
        <v>30</v>
      </c>
    </row>
    <row r="114" spans="1:3">
      <c r="A114" s="24" t="s">
        <v>4479</v>
      </c>
      <c r="B114" s="25">
        <v>0</v>
      </c>
      <c r="C114" s="25">
        <v>0</v>
      </c>
    </row>
    <row r="115" spans="1:3">
      <c r="A115" s="24" t="s">
        <v>4480</v>
      </c>
      <c r="B115" s="25">
        <v>0</v>
      </c>
      <c r="C115" s="25">
        <v>10</v>
      </c>
    </row>
    <row r="116" spans="1:3">
      <c r="A116" s="24" t="s">
        <v>4481</v>
      </c>
      <c r="B116" s="25">
        <v>0</v>
      </c>
      <c r="C116" s="25">
        <v>10</v>
      </c>
    </row>
    <row r="117" spans="1:3">
      <c r="A117" s="24" t="s">
        <v>4482</v>
      </c>
      <c r="B117" s="25">
        <v>1</v>
      </c>
      <c r="C117" s="25">
        <v>0</v>
      </c>
    </row>
    <row r="118" spans="1:3">
      <c r="A118" s="24" t="s">
        <v>4483</v>
      </c>
      <c r="B118" s="25">
        <v>0</v>
      </c>
      <c r="C118" s="25">
        <v>20</v>
      </c>
    </row>
    <row r="119" spans="1:3">
      <c r="A119" s="24" t="s">
        <v>4484</v>
      </c>
      <c r="B119" s="25">
        <v>0</v>
      </c>
      <c r="C119" s="25">
        <v>10</v>
      </c>
    </row>
    <row r="120" spans="1:3">
      <c r="A120" s="24" t="s">
        <v>4485</v>
      </c>
      <c r="B120" s="25">
        <v>0</v>
      </c>
      <c r="C120" s="25">
        <v>40</v>
      </c>
    </row>
    <row r="121" spans="1:3">
      <c r="A121" s="24" t="s">
        <v>4486</v>
      </c>
      <c r="B121" s="25">
        <v>0</v>
      </c>
      <c r="C121" s="25">
        <v>70</v>
      </c>
    </row>
    <row r="122" spans="1:3">
      <c r="A122" s="24" t="s">
        <v>4487</v>
      </c>
      <c r="B122" s="25">
        <v>0</v>
      </c>
      <c r="C122" s="25">
        <v>0</v>
      </c>
    </row>
    <row r="123" spans="1:3">
      <c r="A123" s="24" t="s">
        <v>4488</v>
      </c>
      <c r="B123" s="25">
        <v>1</v>
      </c>
      <c r="C123" s="25">
        <v>20</v>
      </c>
    </row>
    <row r="124" spans="1:3">
      <c r="A124" s="24" t="s">
        <v>4489</v>
      </c>
      <c r="B124" s="25">
        <v>0</v>
      </c>
      <c r="C124" s="25">
        <v>10</v>
      </c>
    </row>
    <row r="125" spans="1:3">
      <c r="A125" s="24" t="s">
        <v>4490</v>
      </c>
      <c r="B125" s="25">
        <v>0</v>
      </c>
      <c r="C125" s="25">
        <v>0</v>
      </c>
    </row>
    <row r="126" spans="1:3">
      <c r="A126" s="24" t="s">
        <v>4491</v>
      </c>
      <c r="B126" s="25">
        <v>0</v>
      </c>
      <c r="C126" s="25">
        <v>10</v>
      </c>
    </row>
    <row r="127" spans="1:3">
      <c r="A127" s="24" t="s">
        <v>4492</v>
      </c>
      <c r="B127" s="25">
        <v>0</v>
      </c>
      <c r="C127" s="25">
        <v>40</v>
      </c>
    </row>
    <row r="128" spans="1:3">
      <c r="A128" s="24" t="s">
        <v>4493</v>
      </c>
      <c r="B128" s="25">
        <v>0</v>
      </c>
      <c r="C128" s="25">
        <v>0</v>
      </c>
    </row>
    <row r="129" spans="1:3">
      <c r="A129" s="24" t="s">
        <v>4494</v>
      </c>
      <c r="B129" s="25">
        <v>0</v>
      </c>
      <c r="C129" s="25">
        <v>10</v>
      </c>
    </row>
    <row r="130" spans="1:3">
      <c r="A130" s="24" t="s">
        <v>4495</v>
      </c>
      <c r="B130" s="25">
        <v>0</v>
      </c>
      <c r="C130" s="25">
        <v>10</v>
      </c>
    </row>
    <row r="131" spans="1:3">
      <c r="A131" s="24" t="s">
        <v>4496</v>
      </c>
      <c r="B131" s="25">
        <v>1</v>
      </c>
      <c r="C131" s="25">
        <v>60</v>
      </c>
    </row>
    <row r="132" spans="1:3">
      <c r="A132" s="24" t="s">
        <v>4497</v>
      </c>
      <c r="B132" s="25">
        <v>0</v>
      </c>
      <c r="C132" s="25">
        <v>0</v>
      </c>
    </row>
    <row r="133" spans="1:3">
      <c r="A133" s="24" t="s">
        <v>4498</v>
      </c>
      <c r="B133" s="25">
        <v>0</v>
      </c>
      <c r="C133" s="25">
        <v>10</v>
      </c>
    </row>
    <row r="134" spans="1:3">
      <c r="A134" s="24" t="s">
        <v>4499</v>
      </c>
      <c r="B134" s="25">
        <v>0</v>
      </c>
      <c r="C134" s="25">
        <v>10</v>
      </c>
    </row>
    <row r="135" spans="1:3">
      <c r="A135" s="24" t="s">
        <v>4500</v>
      </c>
      <c r="B135" s="25">
        <v>1</v>
      </c>
      <c r="C135" s="25">
        <v>-10</v>
      </c>
    </row>
    <row r="136" spans="1:3">
      <c r="A136" s="24" t="s">
        <v>4501</v>
      </c>
      <c r="B136" s="25">
        <v>2</v>
      </c>
      <c r="C136" s="25">
        <v>10</v>
      </c>
    </row>
    <row r="137" spans="1:3">
      <c r="A137" s="24" t="s">
        <v>4502</v>
      </c>
      <c r="B137" s="25">
        <v>0</v>
      </c>
      <c r="C137" s="25">
        <v>20</v>
      </c>
    </row>
    <row r="138" spans="1:3">
      <c r="A138" s="24" t="s">
        <v>4503</v>
      </c>
      <c r="B138" s="25">
        <v>0</v>
      </c>
      <c r="C138" s="25">
        <v>10</v>
      </c>
    </row>
    <row r="139" spans="1:3">
      <c r="A139" s="24" t="s">
        <v>4504</v>
      </c>
      <c r="B139" s="25">
        <v>0</v>
      </c>
      <c r="C139" s="25">
        <v>10</v>
      </c>
    </row>
    <row r="140" spans="1:3">
      <c r="A140" s="24" t="s">
        <v>4505</v>
      </c>
      <c r="B140" s="25">
        <v>2</v>
      </c>
      <c r="C140" s="25">
        <v>0</v>
      </c>
    </row>
    <row r="141" spans="1:3">
      <c r="A141" s="24" t="s">
        <v>4506</v>
      </c>
      <c r="B141" s="25">
        <v>0</v>
      </c>
      <c r="C141" s="25">
        <v>10</v>
      </c>
    </row>
    <row r="142" spans="1:3">
      <c r="A142" s="24" t="s">
        <v>4507</v>
      </c>
      <c r="B142" s="25">
        <v>2</v>
      </c>
      <c r="C142" s="25">
        <v>0</v>
      </c>
    </row>
    <row r="143" spans="1:3">
      <c r="A143" s="24" t="s">
        <v>4508</v>
      </c>
      <c r="B143" s="25">
        <v>0</v>
      </c>
      <c r="C143" s="25">
        <v>10</v>
      </c>
    </row>
    <row r="144" spans="1:3">
      <c r="A144" s="24" t="s">
        <v>4509</v>
      </c>
      <c r="B144" s="25">
        <v>1</v>
      </c>
      <c r="C144" s="25">
        <v>0</v>
      </c>
    </row>
    <row r="145" spans="1:3">
      <c r="A145" s="24" t="s">
        <v>4510</v>
      </c>
      <c r="B145" s="25">
        <v>1</v>
      </c>
      <c r="C145" s="25">
        <v>0</v>
      </c>
    </row>
    <row r="146" spans="1:3">
      <c r="A146" s="24" t="s">
        <v>4511</v>
      </c>
      <c r="B146" s="25">
        <v>2</v>
      </c>
      <c r="C146" s="25">
        <v>80</v>
      </c>
    </row>
    <row r="147" spans="1:3">
      <c r="A147" s="24" t="s">
        <v>4512</v>
      </c>
      <c r="B147" s="25">
        <v>1</v>
      </c>
      <c r="C147" s="25">
        <v>0</v>
      </c>
    </row>
    <row r="148" spans="1:3">
      <c r="A148" s="24" t="s">
        <v>4513</v>
      </c>
      <c r="B148" s="25">
        <v>0</v>
      </c>
      <c r="C148" s="25">
        <v>10</v>
      </c>
    </row>
    <row r="149" spans="1:3">
      <c r="A149" s="24" t="s">
        <v>4514</v>
      </c>
      <c r="B149" s="25">
        <v>0</v>
      </c>
      <c r="C149" s="25">
        <v>30</v>
      </c>
    </row>
    <row r="150" spans="1:3">
      <c r="A150" s="24" t="s">
        <v>4515</v>
      </c>
      <c r="B150" s="25">
        <v>0</v>
      </c>
      <c r="C150" s="25">
        <v>20</v>
      </c>
    </row>
    <row r="151" spans="1:3">
      <c r="A151" s="24" t="s">
        <v>4516</v>
      </c>
      <c r="B151" s="25">
        <v>0</v>
      </c>
      <c r="C151" s="25">
        <v>10</v>
      </c>
    </row>
    <row r="152" spans="1:3">
      <c r="A152" s="24" t="s">
        <v>4517</v>
      </c>
      <c r="B152" s="25">
        <v>1</v>
      </c>
      <c r="C152" s="25">
        <v>30</v>
      </c>
    </row>
    <row r="153" spans="1:3">
      <c r="A153" s="24" t="s">
        <v>4518</v>
      </c>
      <c r="B153" s="25">
        <v>0</v>
      </c>
      <c r="C153" s="25">
        <v>10</v>
      </c>
    </row>
    <row r="154" spans="1:3">
      <c r="A154" s="24" t="s">
        <v>4519</v>
      </c>
      <c r="B154" s="25">
        <v>0</v>
      </c>
      <c r="C154" s="25">
        <v>20</v>
      </c>
    </row>
    <row r="155" spans="1:3">
      <c r="A155" s="24" t="s">
        <v>4520</v>
      </c>
      <c r="B155" s="25">
        <v>2</v>
      </c>
      <c r="C155" s="25">
        <v>20</v>
      </c>
    </row>
    <row r="156" spans="1:3">
      <c r="A156" s="24" t="s">
        <v>4521</v>
      </c>
      <c r="B156" s="25">
        <v>1</v>
      </c>
      <c r="C156" s="25">
        <v>20</v>
      </c>
    </row>
    <row r="157" spans="1:3">
      <c r="A157" s="24" t="s">
        <v>4522</v>
      </c>
      <c r="B157" s="25">
        <v>0</v>
      </c>
      <c r="C157" s="25">
        <v>10</v>
      </c>
    </row>
    <row r="158" spans="1:3">
      <c r="A158" s="24" t="s">
        <v>4523</v>
      </c>
      <c r="B158" s="25">
        <v>2</v>
      </c>
      <c r="C158" s="25">
        <v>0</v>
      </c>
    </row>
    <row r="159" spans="1:3">
      <c r="A159" s="24" t="s">
        <v>4524</v>
      </c>
      <c r="B159" s="25">
        <v>0</v>
      </c>
      <c r="C159" s="25">
        <v>70</v>
      </c>
    </row>
    <row r="160" spans="1:3">
      <c r="A160" s="24" t="s">
        <v>4525</v>
      </c>
      <c r="B160" s="25">
        <v>1</v>
      </c>
      <c r="C160" s="25">
        <v>0</v>
      </c>
    </row>
    <row r="161" spans="1:3">
      <c r="A161" s="24" t="s">
        <v>4526</v>
      </c>
      <c r="B161" s="25">
        <v>1</v>
      </c>
      <c r="C161" s="25">
        <v>10</v>
      </c>
    </row>
    <row r="162" spans="1:3">
      <c r="A162" s="24" t="s">
        <v>4527</v>
      </c>
      <c r="B162" s="25">
        <v>0</v>
      </c>
      <c r="C162" s="25">
        <v>10</v>
      </c>
    </row>
    <row r="163" spans="1:3">
      <c r="A163" s="24" t="s">
        <v>4528</v>
      </c>
      <c r="B163" s="25">
        <v>0</v>
      </c>
      <c r="C163" s="25">
        <v>0</v>
      </c>
    </row>
    <row r="164" spans="1:3">
      <c r="A164" s="24" t="s">
        <v>4529</v>
      </c>
      <c r="B164" s="25">
        <v>0</v>
      </c>
      <c r="C164" s="25">
        <v>40</v>
      </c>
    </row>
    <row r="165" spans="1:3">
      <c r="A165" s="24" t="s">
        <v>4530</v>
      </c>
      <c r="B165" s="25">
        <v>0</v>
      </c>
      <c r="C165" s="25">
        <v>10</v>
      </c>
    </row>
    <row r="166" spans="1:3">
      <c r="A166" s="24" t="s">
        <v>4531</v>
      </c>
      <c r="B166" s="25">
        <v>0</v>
      </c>
      <c r="C166" s="25">
        <v>10</v>
      </c>
    </row>
    <row r="167" spans="1:3">
      <c r="A167" s="24" t="s">
        <v>4532</v>
      </c>
      <c r="B167" s="25">
        <v>1</v>
      </c>
      <c r="C167" s="25">
        <v>10</v>
      </c>
    </row>
    <row r="168" spans="1:3">
      <c r="A168" s="24" t="s">
        <v>4533</v>
      </c>
      <c r="B168" s="25">
        <v>1</v>
      </c>
      <c r="C168" s="25">
        <v>0</v>
      </c>
    </row>
    <row r="169" spans="1:3">
      <c r="A169" s="24" t="s">
        <v>4534</v>
      </c>
      <c r="B169" s="25">
        <v>1</v>
      </c>
      <c r="C169" s="25">
        <v>0</v>
      </c>
    </row>
    <row r="170" spans="1:3">
      <c r="A170" s="24" t="s">
        <v>4535</v>
      </c>
      <c r="B170" s="25">
        <v>0</v>
      </c>
      <c r="C170" s="25">
        <v>10</v>
      </c>
    </row>
    <row r="171" spans="1:3">
      <c r="A171" s="24" t="s">
        <v>4536</v>
      </c>
      <c r="B171" s="25">
        <v>0</v>
      </c>
      <c r="C171" s="25">
        <v>0</v>
      </c>
    </row>
    <row r="172" spans="1:3">
      <c r="A172" s="24" t="s">
        <v>4537</v>
      </c>
      <c r="B172" s="25">
        <v>0</v>
      </c>
      <c r="C172" s="25">
        <v>10</v>
      </c>
    </row>
    <row r="173" spans="1:3">
      <c r="A173" s="24" t="s">
        <v>4538</v>
      </c>
      <c r="B173" s="25">
        <v>0</v>
      </c>
      <c r="C173" s="25">
        <v>0</v>
      </c>
    </row>
    <row r="174" spans="1:3">
      <c r="A174" s="24" t="s">
        <v>4539</v>
      </c>
      <c r="B174" s="25">
        <v>0</v>
      </c>
      <c r="C174" s="25">
        <v>10</v>
      </c>
    </row>
    <row r="175" spans="1:3">
      <c r="A175" s="24" t="s">
        <v>4540</v>
      </c>
      <c r="B175" s="25">
        <v>0</v>
      </c>
      <c r="C175" s="25">
        <v>20</v>
      </c>
    </row>
    <row r="176" spans="1:3">
      <c r="A176" s="24" t="s">
        <v>4541</v>
      </c>
      <c r="B176" s="25">
        <v>0</v>
      </c>
      <c r="C176" s="25">
        <v>10</v>
      </c>
    </row>
    <row r="177" spans="1:3">
      <c r="A177" s="24" t="s">
        <v>4542</v>
      </c>
      <c r="B177" s="25">
        <v>0</v>
      </c>
      <c r="C177" s="25">
        <v>20</v>
      </c>
    </row>
    <row r="178" spans="1:3">
      <c r="A178" s="24" t="s">
        <v>4543</v>
      </c>
      <c r="B178" s="25">
        <v>0</v>
      </c>
      <c r="C178" s="25">
        <v>10</v>
      </c>
    </row>
    <row r="179" spans="1:3">
      <c r="A179" s="24" t="s">
        <v>4544</v>
      </c>
      <c r="B179" s="25">
        <v>0</v>
      </c>
      <c r="C179" s="25">
        <v>0</v>
      </c>
    </row>
    <row r="180" spans="1:3">
      <c r="A180" s="24" t="s">
        <v>4545</v>
      </c>
      <c r="B180" s="25">
        <v>0</v>
      </c>
      <c r="C180" s="25">
        <v>10</v>
      </c>
    </row>
    <row r="181" spans="1:3">
      <c r="A181" s="24" t="s">
        <v>4546</v>
      </c>
      <c r="B181" s="25">
        <v>0</v>
      </c>
      <c r="C181" s="25">
        <v>0</v>
      </c>
    </row>
    <row r="182" spans="1:3">
      <c r="A182" s="24" t="s">
        <v>4547</v>
      </c>
      <c r="B182" s="25">
        <v>0</v>
      </c>
      <c r="C182" s="25">
        <v>10</v>
      </c>
    </row>
    <row r="183" spans="1:3">
      <c r="A183" s="24" t="s">
        <v>4548</v>
      </c>
      <c r="B183" s="25">
        <v>0</v>
      </c>
      <c r="C183" s="25">
        <v>10</v>
      </c>
    </row>
    <row r="184" spans="1:3">
      <c r="A184" s="24" t="s">
        <v>4549</v>
      </c>
      <c r="B184" s="25">
        <v>0</v>
      </c>
      <c r="C184" s="25">
        <v>10</v>
      </c>
    </row>
    <row r="185" spans="1:3">
      <c r="A185" s="24" t="s">
        <v>4550</v>
      </c>
      <c r="B185" s="25">
        <v>0</v>
      </c>
      <c r="C185" s="25">
        <v>0</v>
      </c>
    </row>
    <row r="186" spans="1:3">
      <c r="A186" s="24" t="s">
        <v>4551</v>
      </c>
      <c r="B186" s="25">
        <v>2</v>
      </c>
      <c r="C186" s="25">
        <v>20</v>
      </c>
    </row>
    <row r="187" spans="1:3">
      <c r="A187" s="24" t="s">
        <v>4552</v>
      </c>
      <c r="B187" s="25">
        <v>1</v>
      </c>
      <c r="C187" s="25">
        <v>0</v>
      </c>
    </row>
    <row r="188" spans="1:3">
      <c r="A188" s="24" t="s">
        <v>4553</v>
      </c>
      <c r="B188" s="25">
        <v>0</v>
      </c>
      <c r="C188" s="25">
        <v>0</v>
      </c>
    </row>
    <row r="189" spans="1:3">
      <c r="A189" s="24" t="s">
        <v>4554</v>
      </c>
      <c r="B189" s="25">
        <v>0</v>
      </c>
      <c r="C189" s="25">
        <v>10</v>
      </c>
    </row>
    <row r="190" spans="1:3">
      <c r="A190" s="24" t="s">
        <v>4555</v>
      </c>
      <c r="B190" s="25">
        <v>1</v>
      </c>
      <c r="C190" s="25">
        <v>20</v>
      </c>
    </row>
    <row r="191" spans="1:3">
      <c r="A191" s="24" t="s">
        <v>4556</v>
      </c>
      <c r="B191" s="25">
        <v>0</v>
      </c>
      <c r="C191" s="25">
        <v>10</v>
      </c>
    </row>
    <row r="192" spans="1:3">
      <c r="A192" s="24" t="s">
        <v>4557</v>
      </c>
      <c r="B192" s="25">
        <v>0</v>
      </c>
      <c r="C192" s="25">
        <v>20</v>
      </c>
    </row>
    <row r="193" spans="1:3">
      <c r="A193" s="24" t="s">
        <v>4558</v>
      </c>
      <c r="B193" s="25">
        <v>0</v>
      </c>
      <c r="C193" s="25">
        <v>10</v>
      </c>
    </row>
    <row r="194" spans="1:3">
      <c r="A194" s="24" t="s">
        <v>4559</v>
      </c>
      <c r="B194" s="25">
        <v>0</v>
      </c>
      <c r="C194" s="25">
        <v>-10</v>
      </c>
    </row>
    <row r="195" spans="1:3">
      <c r="A195" s="24" t="s">
        <v>4560</v>
      </c>
      <c r="B195" s="25">
        <v>0</v>
      </c>
      <c r="C195" s="25">
        <v>10</v>
      </c>
    </row>
    <row r="196" spans="1:3">
      <c r="A196" s="24" t="s">
        <v>4561</v>
      </c>
      <c r="B196" s="25">
        <v>0</v>
      </c>
      <c r="C196" s="25">
        <v>0</v>
      </c>
    </row>
    <row r="197" spans="1:3">
      <c r="A197" s="24" t="s">
        <v>4562</v>
      </c>
      <c r="B197" s="25">
        <v>0</v>
      </c>
      <c r="C197" s="25">
        <v>20</v>
      </c>
    </row>
    <row r="198" spans="1:3">
      <c r="A198" s="24" t="s">
        <v>4563</v>
      </c>
      <c r="B198" s="25">
        <v>0</v>
      </c>
      <c r="C198" s="25">
        <v>30</v>
      </c>
    </row>
    <row r="199" spans="1:3">
      <c r="A199" s="24" t="s">
        <v>4564</v>
      </c>
      <c r="B199" s="25">
        <v>0</v>
      </c>
      <c r="C199" s="25">
        <v>30</v>
      </c>
    </row>
    <row r="200" spans="1:3">
      <c r="A200" s="24" t="s">
        <v>4565</v>
      </c>
      <c r="B200" s="25">
        <v>0</v>
      </c>
      <c r="C200" s="25">
        <v>20</v>
      </c>
    </row>
    <row r="201" spans="1:3">
      <c r="A201" s="24" t="s">
        <v>4566</v>
      </c>
      <c r="B201" s="25">
        <v>1</v>
      </c>
      <c r="C201" s="25">
        <v>30</v>
      </c>
    </row>
    <row r="202" spans="1:3">
      <c r="A202" s="24" t="s">
        <v>4567</v>
      </c>
      <c r="B202" s="25">
        <v>0</v>
      </c>
      <c r="C202" s="25">
        <v>10</v>
      </c>
    </row>
    <row r="203" spans="1:3">
      <c r="A203" s="24" t="s">
        <v>4568</v>
      </c>
      <c r="B203" s="25">
        <v>0</v>
      </c>
      <c r="C203" s="25">
        <v>10</v>
      </c>
    </row>
    <row r="204" spans="1:3">
      <c r="A204" s="24" t="s">
        <v>4569</v>
      </c>
      <c r="B204" s="25">
        <v>0</v>
      </c>
      <c r="C204" s="25">
        <v>10</v>
      </c>
    </row>
    <row r="205" spans="1:3">
      <c r="A205" s="24" t="s">
        <v>4570</v>
      </c>
      <c r="B205" s="25">
        <v>1</v>
      </c>
      <c r="C205" s="25">
        <v>20</v>
      </c>
    </row>
    <row r="206" spans="1:3">
      <c r="A206" s="24" t="s">
        <v>4571</v>
      </c>
      <c r="B206" s="25">
        <v>1</v>
      </c>
      <c r="C206" s="25">
        <v>10</v>
      </c>
    </row>
    <row r="207" spans="1:3">
      <c r="A207" s="24" t="s">
        <v>4572</v>
      </c>
      <c r="B207" s="25">
        <v>0</v>
      </c>
      <c r="C207" s="25">
        <v>10</v>
      </c>
    </row>
    <row r="208" spans="1:3">
      <c r="A208" s="24" t="s">
        <v>4573</v>
      </c>
      <c r="B208" s="25">
        <v>0</v>
      </c>
      <c r="C208" s="25">
        <v>10</v>
      </c>
    </row>
    <row r="209" spans="1:3">
      <c r="A209" s="24" t="s">
        <v>4574</v>
      </c>
      <c r="B209" s="25">
        <v>0</v>
      </c>
      <c r="C209" s="25">
        <v>10</v>
      </c>
    </row>
    <row r="210" spans="1:3">
      <c r="A210" s="24" t="s">
        <v>4575</v>
      </c>
      <c r="B210" s="25">
        <v>0</v>
      </c>
      <c r="C210" s="25">
        <v>10</v>
      </c>
    </row>
    <row r="211" spans="1:3">
      <c r="A211" s="24" t="s">
        <v>4576</v>
      </c>
      <c r="B211" s="25">
        <v>1</v>
      </c>
      <c r="C211" s="25">
        <v>10</v>
      </c>
    </row>
    <row r="212" spans="1:3">
      <c r="A212" s="24" t="s">
        <v>4577</v>
      </c>
      <c r="B212" s="25">
        <v>0</v>
      </c>
      <c r="C212" s="25">
        <v>0</v>
      </c>
    </row>
    <row r="213" spans="1:3">
      <c r="A213" s="24" t="s">
        <v>4578</v>
      </c>
      <c r="B213" s="25">
        <v>1</v>
      </c>
      <c r="C213" s="25">
        <v>0</v>
      </c>
    </row>
    <row r="214" spans="1:3">
      <c r="A214" s="24" t="s">
        <v>4579</v>
      </c>
      <c r="B214" s="25">
        <v>1</v>
      </c>
      <c r="C214" s="25">
        <v>20</v>
      </c>
    </row>
    <row r="215" spans="1:3">
      <c r="A215" s="24" t="s">
        <v>4580</v>
      </c>
      <c r="B215" s="25">
        <v>0</v>
      </c>
      <c r="C215" s="25">
        <v>20</v>
      </c>
    </row>
    <row r="216" spans="1:3">
      <c r="A216" s="24" t="s">
        <v>4581</v>
      </c>
      <c r="B216" s="25">
        <v>0</v>
      </c>
      <c r="C216" s="25">
        <v>30</v>
      </c>
    </row>
    <row r="217" spans="1:3">
      <c r="A217" s="24" t="s">
        <v>4582</v>
      </c>
      <c r="B217" s="25">
        <v>0</v>
      </c>
      <c r="C217" s="25">
        <v>0</v>
      </c>
    </row>
    <row r="218" spans="1:3">
      <c r="A218" s="24" t="s">
        <v>4583</v>
      </c>
      <c r="B218" s="25">
        <v>0</v>
      </c>
      <c r="C218" s="25">
        <v>100</v>
      </c>
    </row>
    <row r="219" spans="1:3">
      <c r="A219" s="24" t="s">
        <v>4584</v>
      </c>
      <c r="B219" s="25">
        <v>2</v>
      </c>
      <c r="C219" s="25">
        <v>0</v>
      </c>
    </row>
    <row r="220" spans="1:3">
      <c r="A220" s="24" t="s">
        <v>4585</v>
      </c>
      <c r="B220" s="25">
        <v>1</v>
      </c>
      <c r="C220" s="25">
        <v>70</v>
      </c>
    </row>
    <row r="221" spans="1:3">
      <c r="A221" s="24" t="s">
        <v>4586</v>
      </c>
      <c r="B221" s="25">
        <v>0</v>
      </c>
      <c r="C221" s="25">
        <v>0</v>
      </c>
    </row>
    <row r="222" spans="1:3">
      <c r="A222" s="24" t="s">
        <v>4587</v>
      </c>
      <c r="B222" s="25">
        <v>0</v>
      </c>
      <c r="C222" s="25">
        <v>0</v>
      </c>
    </row>
    <row r="223" spans="1:3">
      <c r="A223" s="24" t="s">
        <v>4588</v>
      </c>
      <c r="B223" s="25">
        <v>1</v>
      </c>
      <c r="C223" s="25">
        <v>10</v>
      </c>
    </row>
    <row r="224" spans="1:3">
      <c r="A224" s="24" t="s">
        <v>4589</v>
      </c>
      <c r="B224" s="25">
        <v>0</v>
      </c>
      <c r="C224" s="25">
        <v>0</v>
      </c>
    </row>
    <row r="225" spans="1:3">
      <c r="A225" s="24" t="s">
        <v>4590</v>
      </c>
      <c r="B225" s="25">
        <v>0</v>
      </c>
      <c r="C225" s="25">
        <v>10</v>
      </c>
    </row>
    <row r="226" spans="1:3">
      <c r="A226" s="24" t="s">
        <v>4591</v>
      </c>
      <c r="B226" s="25">
        <v>0</v>
      </c>
      <c r="C226" s="25">
        <v>0</v>
      </c>
    </row>
    <row r="227" spans="1:3">
      <c r="A227" s="24" t="s">
        <v>4592</v>
      </c>
      <c r="B227" s="25">
        <v>0</v>
      </c>
      <c r="C227" s="25">
        <v>0</v>
      </c>
    </row>
    <row r="228" spans="1:3">
      <c r="A228" s="24" t="s">
        <v>4593</v>
      </c>
      <c r="B228" s="25">
        <v>0</v>
      </c>
      <c r="C228" s="25">
        <v>10</v>
      </c>
    </row>
    <row r="229" spans="1:3">
      <c r="A229" s="24" t="s">
        <v>4594</v>
      </c>
      <c r="B229" s="25">
        <v>0</v>
      </c>
      <c r="C229" s="25">
        <v>20</v>
      </c>
    </row>
    <row r="230" spans="1:3">
      <c r="A230" s="24" t="s">
        <v>4595</v>
      </c>
      <c r="B230" s="25">
        <v>1</v>
      </c>
      <c r="C230" s="25">
        <v>0</v>
      </c>
    </row>
    <row r="231" spans="1:3">
      <c r="A231" s="24" t="s">
        <v>4596</v>
      </c>
      <c r="B231" s="25">
        <v>1</v>
      </c>
      <c r="C231" s="25">
        <v>20</v>
      </c>
    </row>
    <row r="232" spans="1:3">
      <c r="A232" s="24" t="s">
        <v>4597</v>
      </c>
      <c r="B232" s="25">
        <v>0</v>
      </c>
      <c r="C232" s="25">
        <v>20</v>
      </c>
    </row>
    <row r="233" spans="1:3">
      <c r="A233" s="24" t="s">
        <v>4598</v>
      </c>
      <c r="B233" s="25">
        <v>0</v>
      </c>
      <c r="C233" s="25">
        <v>0</v>
      </c>
    </row>
    <row r="234" spans="1:3">
      <c r="A234" s="24" t="s">
        <v>4599</v>
      </c>
      <c r="B234" s="25">
        <v>1</v>
      </c>
      <c r="C234" s="25">
        <v>10</v>
      </c>
    </row>
    <row r="235" spans="1:3">
      <c r="A235" s="24" t="s">
        <v>4600</v>
      </c>
      <c r="B235" s="25">
        <v>0</v>
      </c>
      <c r="C235" s="25">
        <v>0</v>
      </c>
    </row>
    <row r="236" spans="1:3">
      <c r="A236" s="24" t="s">
        <v>4601</v>
      </c>
      <c r="B236" s="25">
        <v>0</v>
      </c>
      <c r="C236" s="25">
        <v>10</v>
      </c>
    </row>
    <row r="237" spans="1:3">
      <c r="A237" s="24" t="s">
        <v>4602</v>
      </c>
      <c r="B237" s="25">
        <v>0</v>
      </c>
      <c r="C237" s="25">
        <v>20</v>
      </c>
    </row>
    <row r="238" spans="1:3">
      <c r="A238" s="24" t="s">
        <v>4603</v>
      </c>
      <c r="B238" s="25">
        <v>0</v>
      </c>
      <c r="C238" s="25">
        <v>0</v>
      </c>
    </row>
    <row r="239" spans="1:3">
      <c r="A239" s="24" t="s">
        <v>4604</v>
      </c>
      <c r="B239" s="25">
        <v>0</v>
      </c>
      <c r="C239" s="25">
        <v>10</v>
      </c>
    </row>
    <row r="240" spans="1:3">
      <c r="A240" s="24" t="s">
        <v>4605</v>
      </c>
      <c r="B240" s="25">
        <v>0</v>
      </c>
      <c r="C240" s="25">
        <v>20</v>
      </c>
    </row>
    <row r="241" spans="1:3">
      <c r="A241" s="24" t="s">
        <v>4606</v>
      </c>
      <c r="B241" s="25">
        <v>0</v>
      </c>
      <c r="C241" s="25">
        <v>10</v>
      </c>
    </row>
    <row r="242" spans="1:3">
      <c r="A242" s="24" t="s">
        <v>4607</v>
      </c>
      <c r="B242" s="25">
        <v>1</v>
      </c>
      <c r="C242" s="25">
        <v>0</v>
      </c>
    </row>
    <row r="243" spans="1:3">
      <c r="A243" s="24" t="s">
        <v>4608</v>
      </c>
      <c r="B243" s="25">
        <v>0</v>
      </c>
      <c r="C243" s="25">
        <v>0</v>
      </c>
    </row>
    <row r="244" spans="1:3">
      <c r="A244" s="24" t="s">
        <v>4609</v>
      </c>
      <c r="B244" s="25">
        <v>1</v>
      </c>
      <c r="C244" s="25">
        <v>30</v>
      </c>
    </row>
    <row r="245" spans="1:3">
      <c r="A245" s="24" t="s">
        <v>4610</v>
      </c>
      <c r="B245" s="25">
        <v>1</v>
      </c>
      <c r="C245" s="25">
        <v>50</v>
      </c>
    </row>
    <row r="246" spans="1:3">
      <c r="A246" s="24" t="s">
        <v>4611</v>
      </c>
      <c r="B246" s="25">
        <v>1</v>
      </c>
      <c r="C246" s="25">
        <v>80</v>
      </c>
    </row>
    <row r="247" spans="1:3">
      <c r="A247" s="24" t="s">
        <v>4612</v>
      </c>
      <c r="B247" s="25">
        <v>1</v>
      </c>
      <c r="C247" s="25">
        <v>30</v>
      </c>
    </row>
    <row r="248" spans="1:3">
      <c r="A248" s="24" t="s">
        <v>4613</v>
      </c>
      <c r="B248" s="25">
        <v>1</v>
      </c>
      <c r="C248" s="25">
        <v>30</v>
      </c>
    </row>
    <row r="249" spans="1:3">
      <c r="A249" s="24" t="s">
        <v>4614</v>
      </c>
      <c r="B249" s="25">
        <v>1</v>
      </c>
      <c r="C249" s="25">
        <v>0</v>
      </c>
    </row>
    <row r="250" spans="1:3">
      <c r="A250" s="24" t="s">
        <v>4615</v>
      </c>
      <c r="B250" s="25">
        <v>0</v>
      </c>
      <c r="C250" s="25">
        <v>10</v>
      </c>
    </row>
    <row r="251" spans="1:3">
      <c r="A251" s="24" t="s">
        <v>4616</v>
      </c>
      <c r="B251" s="25">
        <v>0</v>
      </c>
      <c r="C251" s="25">
        <v>30</v>
      </c>
    </row>
    <row r="252" spans="1:3">
      <c r="A252" s="24" t="s">
        <v>4617</v>
      </c>
      <c r="B252" s="25">
        <v>0</v>
      </c>
      <c r="C252" s="25">
        <v>10</v>
      </c>
    </row>
    <row r="253" spans="1:3">
      <c r="A253" s="24" t="s">
        <v>4618</v>
      </c>
      <c r="B253" s="25">
        <v>0</v>
      </c>
      <c r="C253" s="25">
        <v>30</v>
      </c>
    </row>
    <row r="254" spans="1:3">
      <c r="A254" s="24" t="s">
        <v>4619</v>
      </c>
      <c r="B254" s="25">
        <v>0</v>
      </c>
      <c r="C254" s="25">
        <v>10</v>
      </c>
    </row>
    <row r="255" spans="1:3">
      <c r="A255" s="24" t="s">
        <v>4620</v>
      </c>
      <c r="B255" s="25">
        <v>0</v>
      </c>
      <c r="C255" s="25">
        <v>10</v>
      </c>
    </row>
    <row r="256" spans="1:3">
      <c r="A256" s="24" t="s">
        <v>4621</v>
      </c>
      <c r="B256" s="25">
        <v>2</v>
      </c>
      <c r="C256" s="25">
        <v>10</v>
      </c>
    </row>
    <row r="257" spans="1:3">
      <c r="A257" s="24" t="s">
        <v>4622</v>
      </c>
      <c r="B257" s="25">
        <v>0</v>
      </c>
      <c r="C257" s="25">
        <v>0</v>
      </c>
    </row>
    <row r="258" spans="1:3">
      <c r="A258" s="24" t="s">
        <v>4623</v>
      </c>
      <c r="B258" s="25">
        <v>0</v>
      </c>
      <c r="C258" s="25">
        <v>20</v>
      </c>
    </row>
    <row r="259" spans="1:3">
      <c r="A259" s="24" t="s">
        <v>4624</v>
      </c>
      <c r="B259" s="25">
        <v>0</v>
      </c>
      <c r="C259" s="25">
        <v>40</v>
      </c>
    </row>
    <row r="260" spans="1:3">
      <c r="A260" s="24" t="s">
        <v>4625</v>
      </c>
      <c r="B260" s="25">
        <v>0</v>
      </c>
      <c r="C260" s="25">
        <v>0</v>
      </c>
    </row>
    <row r="261" spans="1:3">
      <c r="A261" s="24" t="s">
        <v>4626</v>
      </c>
      <c r="B261" s="25">
        <v>0</v>
      </c>
      <c r="C261" s="25">
        <v>0</v>
      </c>
    </row>
    <row r="262" spans="1:3">
      <c r="A262" s="24" t="s">
        <v>4627</v>
      </c>
      <c r="B262" s="25">
        <v>0</v>
      </c>
      <c r="C262" s="25">
        <v>10</v>
      </c>
    </row>
    <row r="263" spans="1:3">
      <c r="A263" s="24" t="s">
        <v>4628</v>
      </c>
      <c r="B263" s="25">
        <v>1</v>
      </c>
      <c r="C263" s="25">
        <v>10</v>
      </c>
    </row>
    <row r="264" spans="1:3">
      <c r="A264" s="24" t="s">
        <v>4629</v>
      </c>
      <c r="B264" s="25">
        <v>0</v>
      </c>
      <c r="C264" s="25">
        <v>10</v>
      </c>
    </row>
    <row r="265" spans="1:3">
      <c r="A265" s="24" t="s">
        <v>4630</v>
      </c>
      <c r="B265" s="25">
        <v>0</v>
      </c>
      <c r="C265" s="25">
        <v>110</v>
      </c>
    </row>
    <row r="266" spans="1:3">
      <c r="A266" s="24" t="s">
        <v>4631</v>
      </c>
      <c r="B266" s="25">
        <v>0</v>
      </c>
      <c r="C266" s="25">
        <v>10</v>
      </c>
    </row>
    <row r="267" spans="1:3">
      <c r="A267" s="24" t="s">
        <v>4632</v>
      </c>
      <c r="B267" s="25">
        <v>2</v>
      </c>
      <c r="C267" s="25">
        <v>0</v>
      </c>
    </row>
    <row r="268" spans="1:3">
      <c r="A268" s="24" t="s">
        <v>4633</v>
      </c>
      <c r="B268" s="25">
        <v>1</v>
      </c>
      <c r="C268" s="25">
        <v>0</v>
      </c>
    </row>
    <row r="269" spans="1:3">
      <c r="A269" s="24" t="s">
        <v>4634</v>
      </c>
      <c r="B269" s="25">
        <v>0</v>
      </c>
      <c r="C269" s="25">
        <v>10</v>
      </c>
    </row>
    <row r="270" spans="1:3">
      <c r="A270" s="24" t="s">
        <v>4635</v>
      </c>
      <c r="B270" s="25">
        <v>1</v>
      </c>
      <c r="C270" s="25">
        <v>0</v>
      </c>
    </row>
    <row r="271" spans="1:3">
      <c r="A271" s="24" t="s">
        <v>4636</v>
      </c>
      <c r="B271" s="25">
        <v>1</v>
      </c>
      <c r="C271" s="25">
        <v>0</v>
      </c>
    </row>
    <row r="272" spans="1:3">
      <c r="A272" s="24" t="s">
        <v>4637</v>
      </c>
      <c r="B272" s="25">
        <v>0</v>
      </c>
      <c r="C272" s="25">
        <v>100</v>
      </c>
    </row>
    <row r="273" spans="1:3">
      <c r="A273" s="24" t="s">
        <v>4638</v>
      </c>
      <c r="B273" s="25">
        <v>1</v>
      </c>
      <c r="C273" s="25">
        <v>0</v>
      </c>
    </row>
    <row r="274" spans="1:3">
      <c r="A274" s="24" t="s">
        <v>4639</v>
      </c>
      <c r="B274" s="25">
        <v>0</v>
      </c>
      <c r="C274" s="25">
        <v>0</v>
      </c>
    </row>
    <row r="275" spans="1:3">
      <c r="A275" s="24" t="s">
        <v>4640</v>
      </c>
      <c r="B275" s="25">
        <v>0</v>
      </c>
      <c r="C275" s="25">
        <v>30</v>
      </c>
    </row>
    <row r="276" spans="1:3">
      <c r="A276" s="24" t="s">
        <v>4641</v>
      </c>
      <c r="B276" s="25">
        <v>0</v>
      </c>
      <c r="C276" s="25">
        <v>60</v>
      </c>
    </row>
    <row r="277" spans="1:3">
      <c r="A277" s="24" t="s">
        <v>4642</v>
      </c>
      <c r="B277" s="25">
        <v>1</v>
      </c>
      <c r="C277" s="25">
        <v>0</v>
      </c>
    </row>
    <row r="278" spans="1:3">
      <c r="A278" s="24" t="s">
        <v>4643</v>
      </c>
      <c r="B278" s="25">
        <v>0</v>
      </c>
      <c r="C278" s="25">
        <v>20</v>
      </c>
    </row>
    <row r="279" spans="1:3">
      <c r="A279" s="24" t="s">
        <v>4644</v>
      </c>
      <c r="B279" s="25">
        <v>0</v>
      </c>
      <c r="C279" s="25">
        <v>20</v>
      </c>
    </row>
    <row r="280" spans="1:3">
      <c r="A280" s="24" t="s">
        <v>4645</v>
      </c>
      <c r="B280" s="25">
        <v>0</v>
      </c>
      <c r="C280" s="25">
        <v>80</v>
      </c>
    </row>
    <row r="281" spans="1:3">
      <c r="A281" s="24" t="s">
        <v>4646</v>
      </c>
      <c r="B281" s="25">
        <v>0</v>
      </c>
      <c r="C281" s="25">
        <v>10</v>
      </c>
    </row>
    <row r="282" spans="1:3">
      <c r="A282" s="24" t="s">
        <v>4647</v>
      </c>
      <c r="B282" s="25">
        <v>0</v>
      </c>
      <c r="C282" s="25">
        <v>40</v>
      </c>
    </row>
    <row r="283" spans="1:3">
      <c r="A283" s="24" t="s">
        <v>4648</v>
      </c>
      <c r="B283" s="25">
        <v>0</v>
      </c>
      <c r="C283" s="25">
        <v>60</v>
      </c>
    </row>
    <row r="284" spans="1:3">
      <c r="A284" s="24" t="s">
        <v>4649</v>
      </c>
      <c r="B284" s="25">
        <v>1</v>
      </c>
      <c r="C284" s="25">
        <v>0</v>
      </c>
    </row>
    <row r="285" spans="1:3">
      <c r="A285" s="24" t="s">
        <v>4650</v>
      </c>
      <c r="B285" s="25">
        <v>0</v>
      </c>
      <c r="C285" s="25">
        <v>0</v>
      </c>
    </row>
    <row r="286" spans="1:3">
      <c r="A286" s="24" t="s">
        <v>4651</v>
      </c>
      <c r="B286" s="25">
        <v>0</v>
      </c>
      <c r="C286" s="25">
        <v>20</v>
      </c>
    </row>
    <row r="287" spans="1:3">
      <c r="A287" s="24" t="s">
        <v>4652</v>
      </c>
      <c r="B287" s="25">
        <v>1</v>
      </c>
      <c r="C287" s="25">
        <v>50</v>
      </c>
    </row>
    <row r="288" spans="1:3">
      <c r="A288" s="24" t="s">
        <v>4653</v>
      </c>
      <c r="B288" s="25">
        <v>0</v>
      </c>
      <c r="C288" s="25">
        <v>50</v>
      </c>
    </row>
    <row r="289" spans="1:3">
      <c r="A289" s="24" t="s">
        <v>4654</v>
      </c>
      <c r="B289" s="25">
        <v>0</v>
      </c>
      <c r="C289" s="25">
        <v>30</v>
      </c>
    </row>
    <row r="290" spans="1:3">
      <c r="A290" s="24" t="s">
        <v>4655</v>
      </c>
      <c r="B290" s="25">
        <v>1</v>
      </c>
      <c r="C290" s="25">
        <v>0</v>
      </c>
    </row>
    <row r="291" spans="1:3">
      <c r="A291" s="24" t="s">
        <v>4656</v>
      </c>
      <c r="B291" s="25">
        <v>0</v>
      </c>
      <c r="C291" s="25">
        <v>10</v>
      </c>
    </row>
    <row r="292" spans="1:3">
      <c r="A292" s="24" t="s">
        <v>4657</v>
      </c>
      <c r="B292" s="25">
        <v>0</v>
      </c>
      <c r="C292" s="25">
        <v>0</v>
      </c>
    </row>
    <row r="293" spans="1:3">
      <c r="A293" s="24" t="s">
        <v>4658</v>
      </c>
      <c r="B293" s="25">
        <v>0</v>
      </c>
      <c r="C293" s="25">
        <v>20</v>
      </c>
    </row>
    <row r="294" spans="1:3">
      <c r="A294" s="24" t="s">
        <v>4659</v>
      </c>
      <c r="B294" s="25">
        <v>0</v>
      </c>
      <c r="C294" s="25">
        <v>20</v>
      </c>
    </row>
    <row r="295" spans="1:3">
      <c r="A295" s="24" t="s">
        <v>4660</v>
      </c>
      <c r="B295" s="25">
        <v>0</v>
      </c>
      <c r="C295" s="25">
        <v>20</v>
      </c>
    </row>
    <row r="296" spans="1:3">
      <c r="A296" s="24" t="s">
        <v>4661</v>
      </c>
      <c r="B296" s="25">
        <v>1</v>
      </c>
      <c r="C296" s="25">
        <v>10</v>
      </c>
    </row>
    <row r="297" spans="1:3">
      <c r="A297" s="24" t="s">
        <v>4662</v>
      </c>
      <c r="B297" s="25">
        <v>0</v>
      </c>
      <c r="C297" s="25">
        <v>20</v>
      </c>
    </row>
    <row r="298" spans="1:3">
      <c r="A298" s="24" t="s">
        <v>4663</v>
      </c>
      <c r="B298" s="25">
        <v>0</v>
      </c>
      <c r="C298" s="25">
        <v>10</v>
      </c>
    </row>
    <row r="299" spans="1:3">
      <c r="A299" s="24" t="s">
        <v>4664</v>
      </c>
      <c r="B299" s="25">
        <v>0</v>
      </c>
      <c r="C299" s="25">
        <v>40</v>
      </c>
    </row>
    <row r="300" spans="1:3">
      <c r="A300" s="24" t="s">
        <v>4665</v>
      </c>
      <c r="B300" s="25">
        <v>0</v>
      </c>
      <c r="C300" s="25">
        <v>10</v>
      </c>
    </row>
    <row r="301" spans="1:3">
      <c r="A301" s="24" t="s">
        <v>4666</v>
      </c>
      <c r="B301" s="25">
        <v>0</v>
      </c>
      <c r="C301" s="25">
        <v>20</v>
      </c>
    </row>
    <row r="302" spans="1:3">
      <c r="A302" s="24" t="s">
        <v>4667</v>
      </c>
      <c r="B302" s="25">
        <v>1</v>
      </c>
      <c r="C302" s="25">
        <v>0</v>
      </c>
    </row>
    <row r="303" spans="1:3">
      <c r="A303" s="24" t="s">
        <v>4668</v>
      </c>
      <c r="B303" s="25">
        <v>0</v>
      </c>
      <c r="C303" s="25">
        <v>10</v>
      </c>
    </row>
    <row r="304" spans="1:3">
      <c r="A304" s="24" t="s">
        <v>4669</v>
      </c>
      <c r="B304" s="25">
        <v>0</v>
      </c>
      <c r="C304" s="25">
        <v>40</v>
      </c>
    </row>
    <row r="305" spans="1:3">
      <c r="A305" s="24" t="s">
        <v>4670</v>
      </c>
      <c r="B305" s="25">
        <v>0</v>
      </c>
      <c r="C305" s="25">
        <v>0</v>
      </c>
    </row>
    <row r="306" spans="1:3">
      <c r="A306" s="24" t="s">
        <v>4671</v>
      </c>
      <c r="B306" s="25">
        <v>0</v>
      </c>
      <c r="C306" s="25">
        <v>0</v>
      </c>
    </row>
    <row r="307" spans="1:3">
      <c r="A307" s="24" t="s">
        <v>4672</v>
      </c>
      <c r="B307" s="25">
        <v>0</v>
      </c>
      <c r="C307" s="25">
        <v>10</v>
      </c>
    </row>
    <row r="308" spans="1:3">
      <c r="A308" s="24" t="s">
        <v>4673</v>
      </c>
      <c r="B308" s="25">
        <v>0</v>
      </c>
      <c r="C308" s="25">
        <v>10</v>
      </c>
    </row>
    <row r="309" spans="1:3">
      <c r="A309" s="24" t="s">
        <v>4674</v>
      </c>
      <c r="B309" s="25">
        <v>0</v>
      </c>
      <c r="C309" s="25">
        <v>0</v>
      </c>
    </row>
    <row r="310" spans="1:3">
      <c r="A310" s="24" t="s">
        <v>4675</v>
      </c>
      <c r="B310" s="25">
        <v>2</v>
      </c>
      <c r="C310" s="25">
        <v>10</v>
      </c>
    </row>
    <row r="311" spans="1:3">
      <c r="A311" s="24" t="s">
        <v>4676</v>
      </c>
      <c r="B311" s="25">
        <v>0</v>
      </c>
      <c r="C311" s="25">
        <v>40</v>
      </c>
    </row>
    <row r="312" spans="1:3">
      <c r="A312" s="24" t="s">
        <v>4677</v>
      </c>
      <c r="B312" s="25">
        <v>0</v>
      </c>
      <c r="C312" s="25">
        <v>20</v>
      </c>
    </row>
    <row r="313" spans="1:3">
      <c r="A313" s="24" t="s">
        <v>4678</v>
      </c>
      <c r="B313" s="25">
        <v>0</v>
      </c>
      <c r="C313" s="25">
        <v>10</v>
      </c>
    </row>
    <row r="314" spans="1:3">
      <c r="A314" s="24" t="s">
        <v>4679</v>
      </c>
      <c r="B314" s="25">
        <v>0</v>
      </c>
      <c r="C314" s="25">
        <v>40</v>
      </c>
    </row>
    <row r="315" spans="1:3">
      <c r="A315" s="24" t="s">
        <v>4680</v>
      </c>
      <c r="B315" s="25">
        <v>0</v>
      </c>
      <c r="C315" s="25">
        <v>0</v>
      </c>
    </row>
    <row r="316" spans="1:3">
      <c r="A316" s="24" t="s">
        <v>4681</v>
      </c>
      <c r="B316" s="25">
        <v>0</v>
      </c>
      <c r="C316" s="25">
        <v>50</v>
      </c>
    </row>
    <row r="317" spans="1:3">
      <c r="A317" s="24" t="s">
        <v>4682</v>
      </c>
      <c r="B317" s="25">
        <v>0</v>
      </c>
      <c r="C317" s="25">
        <v>10</v>
      </c>
    </row>
    <row r="318" spans="1:3">
      <c r="A318" s="24" t="s">
        <v>4683</v>
      </c>
      <c r="B318" s="25">
        <v>0</v>
      </c>
      <c r="C318" s="25">
        <v>10</v>
      </c>
    </row>
    <row r="319" spans="1:3">
      <c r="A319" s="24" t="s">
        <v>4684</v>
      </c>
      <c r="B319" s="25">
        <v>0</v>
      </c>
      <c r="C319" s="25">
        <v>30</v>
      </c>
    </row>
    <row r="320" spans="1:3">
      <c r="A320" s="24" t="s">
        <v>4685</v>
      </c>
      <c r="B320" s="25">
        <v>1</v>
      </c>
      <c r="C320" s="25">
        <v>10</v>
      </c>
    </row>
    <row r="321" spans="1:3">
      <c r="A321" s="24" t="s">
        <v>4686</v>
      </c>
      <c r="B321" s="25">
        <v>0</v>
      </c>
      <c r="C321" s="25">
        <v>10</v>
      </c>
    </row>
    <row r="322" spans="1:3">
      <c r="A322" s="24" t="s">
        <v>4687</v>
      </c>
      <c r="B322" s="25">
        <v>0</v>
      </c>
      <c r="C322" s="25">
        <v>20</v>
      </c>
    </row>
    <row r="323" spans="1:3">
      <c r="A323" s="24" t="s">
        <v>4688</v>
      </c>
      <c r="B323" s="25">
        <v>0</v>
      </c>
      <c r="C323" s="25">
        <v>40</v>
      </c>
    </row>
    <row r="324" spans="1:3">
      <c r="A324" s="24" t="s">
        <v>4689</v>
      </c>
      <c r="B324" s="25">
        <v>0</v>
      </c>
      <c r="C324" s="25">
        <v>20</v>
      </c>
    </row>
    <row r="325" spans="1:3">
      <c r="A325" s="24" t="s">
        <v>4690</v>
      </c>
      <c r="B325" s="25">
        <v>1</v>
      </c>
      <c r="C325" s="25">
        <v>0</v>
      </c>
    </row>
    <row r="326" spans="1:3">
      <c r="A326" s="24" t="s">
        <v>4691</v>
      </c>
      <c r="B326" s="25">
        <v>0</v>
      </c>
      <c r="C326" s="25">
        <v>40</v>
      </c>
    </row>
    <row r="327" spans="1:3">
      <c r="A327" s="24" t="s">
        <v>4692</v>
      </c>
      <c r="B327" s="25">
        <v>1</v>
      </c>
      <c r="C327" s="25">
        <v>10</v>
      </c>
    </row>
    <row r="328" spans="1:3">
      <c r="A328" s="24" t="s">
        <v>4693</v>
      </c>
      <c r="B328" s="25">
        <v>0</v>
      </c>
      <c r="C328" s="25">
        <v>20</v>
      </c>
    </row>
    <row r="329" spans="1:3">
      <c r="A329" s="24" t="s">
        <v>4694</v>
      </c>
      <c r="B329" s="25">
        <v>0</v>
      </c>
      <c r="C329" s="25">
        <v>20</v>
      </c>
    </row>
    <row r="330" spans="1:3">
      <c r="A330" s="24" t="s">
        <v>4695</v>
      </c>
      <c r="B330" s="25">
        <v>0</v>
      </c>
      <c r="C330" s="25">
        <v>20</v>
      </c>
    </row>
    <row r="331" spans="1:3">
      <c r="A331" s="24" t="s">
        <v>4696</v>
      </c>
      <c r="B331" s="25">
        <v>0</v>
      </c>
      <c r="C331" s="25">
        <v>0</v>
      </c>
    </row>
    <row r="332" spans="1:3">
      <c r="A332" s="24" t="s">
        <v>4697</v>
      </c>
      <c r="B332" s="25">
        <v>1</v>
      </c>
      <c r="C332" s="25">
        <v>80</v>
      </c>
    </row>
    <row r="333" spans="1:3">
      <c r="A333" s="24" t="s">
        <v>4698</v>
      </c>
      <c r="B333" s="25">
        <v>0</v>
      </c>
      <c r="C333" s="25">
        <v>30</v>
      </c>
    </row>
    <row r="334" spans="1:3">
      <c r="A334" s="24" t="s">
        <v>4699</v>
      </c>
      <c r="B334" s="25">
        <v>1</v>
      </c>
      <c r="C334" s="25">
        <v>40</v>
      </c>
    </row>
    <row r="335" spans="1:3">
      <c r="A335" s="24" t="s">
        <v>4700</v>
      </c>
      <c r="B335" s="25">
        <v>0</v>
      </c>
      <c r="C335" s="25">
        <v>10</v>
      </c>
    </row>
    <row r="336" spans="1:3">
      <c r="A336" s="24" t="s">
        <v>4701</v>
      </c>
      <c r="B336" s="25">
        <v>0</v>
      </c>
      <c r="C336" s="25">
        <v>0</v>
      </c>
    </row>
    <row r="337" spans="1:3">
      <c r="A337" s="24" t="s">
        <v>4702</v>
      </c>
      <c r="B337" s="25">
        <v>0</v>
      </c>
      <c r="C337" s="25">
        <v>10</v>
      </c>
    </row>
    <row r="338" spans="1:3">
      <c r="A338" s="24" t="s">
        <v>4703</v>
      </c>
      <c r="B338" s="25">
        <v>0</v>
      </c>
      <c r="C338" s="25">
        <v>0</v>
      </c>
    </row>
    <row r="339" spans="1:3">
      <c r="A339" s="24" t="s">
        <v>4704</v>
      </c>
      <c r="B339" s="25">
        <v>0</v>
      </c>
      <c r="C339" s="25">
        <v>0</v>
      </c>
    </row>
    <row r="340" spans="1:3">
      <c r="A340" s="24" t="s">
        <v>4705</v>
      </c>
      <c r="B340" s="25">
        <v>0</v>
      </c>
      <c r="C340" s="25">
        <v>20</v>
      </c>
    </row>
    <row r="341" spans="1:3">
      <c r="A341" s="24" t="s">
        <v>4706</v>
      </c>
      <c r="B341" s="25">
        <v>0</v>
      </c>
      <c r="C341" s="25">
        <v>30</v>
      </c>
    </row>
    <row r="342" spans="1:3">
      <c r="A342" s="24" t="s">
        <v>4707</v>
      </c>
      <c r="B342" s="25">
        <v>0</v>
      </c>
      <c r="C342" s="25">
        <v>10</v>
      </c>
    </row>
    <row r="343" spans="1:3">
      <c r="A343" s="24" t="s">
        <v>4708</v>
      </c>
      <c r="B343" s="25">
        <v>1</v>
      </c>
      <c r="C343" s="25">
        <v>0</v>
      </c>
    </row>
    <row r="344" spans="1:3">
      <c r="A344" s="24" t="s">
        <v>4709</v>
      </c>
      <c r="B344" s="25">
        <v>1</v>
      </c>
      <c r="C344" s="25">
        <v>0</v>
      </c>
    </row>
    <row r="345" spans="1:3">
      <c r="A345" s="24" t="s">
        <v>4710</v>
      </c>
      <c r="B345" s="25">
        <v>0</v>
      </c>
      <c r="C345" s="25">
        <v>10</v>
      </c>
    </row>
    <row r="346" spans="1:3">
      <c r="A346" s="24" t="s">
        <v>4711</v>
      </c>
      <c r="B346" s="25">
        <v>0</v>
      </c>
      <c r="C346" s="25">
        <v>30</v>
      </c>
    </row>
    <row r="347" spans="1:3">
      <c r="A347" s="24" t="s">
        <v>4712</v>
      </c>
      <c r="B347" s="25">
        <v>0</v>
      </c>
      <c r="C347" s="25">
        <v>30</v>
      </c>
    </row>
    <row r="348" spans="1:3">
      <c r="A348" s="24" t="s">
        <v>4713</v>
      </c>
      <c r="B348" s="25">
        <v>1</v>
      </c>
      <c r="C348" s="25">
        <v>0</v>
      </c>
    </row>
    <row r="349" spans="1:3">
      <c r="A349" s="24" t="s">
        <v>4714</v>
      </c>
      <c r="B349" s="25">
        <v>0</v>
      </c>
      <c r="C349" s="25">
        <v>0</v>
      </c>
    </row>
    <row r="350" spans="1:3">
      <c r="A350" s="24" t="s">
        <v>4715</v>
      </c>
      <c r="B350" s="25">
        <v>0</v>
      </c>
      <c r="C350" s="25">
        <v>0</v>
      </c>
    </row>
    <row r="351" spans="1:3">
      <c r="A351" s="24" t="s">
        <v>4716</v>
      </c>
      <c r="B351" s="25">
        <v>0</v>
      </c>
      <c r="C351" s="25">
        <v>10</v>
      </c>
    </row>
    <row r="352" spans="1:3">
      <c r="A352" s="24" t="s">
        <v>4717</v>
      </c>
      <c r="B352" s="25">
        <v>0</v>
      </c>
      <c r="C352" s="25">
        <v>10</v>
      </c>
    </row>
    <row r="353" spans="1:3">
      <c r="A353" s="24" t="s">
        <v>4718</v>
      </c>
      <c r="B353" s="25">
        <v>0</v>
      </c>
      <c r="C353" s="25">
        <v>10</v>
      </c>
    </row>
    <row r="354" spans="1:3">
      <c r="A354" s="24" t="s">
        <v>4719</v>
      </c>
      <c r="B354" s="25">
        <v>0</v>
      </c>
      <c r="C354" s="25">
        <v>10</v>
      </c>
    </row>
    <row r="355" spans="1:3">
      <c r="A355" s="24" t="s">
        <v>4720</v>
      </c>
      <c r="B355" s="25">
        <v>0</v>
      </c>
      <c r="C355" s="25">
        <v>10</v>
      </c>
    </row>
    <row r="356" spans="1:3">
      <c r="A356" s="24" t="s">
        <v>4721</v>
      </c>
      <c r="B356" s="25">
        <v>0</v>
      </c>
      <c r="C356" s="25">
        <v>10</v>
      </c>
    </row>
    <row r="357" spans="1:3">
      <c r="A357" s="24" t="s">
        <v>4722</v>
      </c>
      <c r="B357" s="25">
        <v>2</v>
      </c>
      <c r="C357" s="25">
        <v>0</v>
      </c>
    </row>
    <row r="358" spans="1:3">
      <c r="A358" s="24" t="s">
        <v>4723</v>
      </c>
      <c r="B358" s="25">
        <v>0</v>
      </c>
      <c r="C358" s="25">
        <v>0</v>
      </c>
    </row>
    <row r="359" spans="1:3">
      <c r="A359" s="24" t="s">
        <v>4724</v>
      </c>
      <c r="B359" s="25">
        <v>0</v>
      </c>
      <c r="C359" s="25">
        <v>10</v>
      </c>
    </row>
    <row r="360" spans="1:3">
      <c r="A360" s="24" t="s">
        <v>4725</v>
      </c>
      <c r="B360" s="25">
        <v>0</v>
      </c>
      <c r="C360" s="25">
        <v>10</v>
      </c>
    </row>
    <row r="361" spans="1:3">
      <c r="A361" s="24" t="s">
        <v>4726</v>
      </c>
      <c r="B361" s="25">
        <v>0</v>
      </c>
      <c r="C361" s="25">
        <v>30</v>
      </c>
    </row>
    <row r="362" spans="1:3">
      <c r="A362" s="24" t="s">
        <v>4727</v>
      </c>
      <c r="B362" s="25">
        <v>1</v>
      </c>
      <c r="C362" s="25">
        <v>0</v>
      </c>
    </row>
    <row r="363" spans="1:3">
      <c r="A363" s="24" t="s">
        <v>4728</v>
      </c>
      <c r="B363" s="25">
        <v>1</v>
      </c>
      <c r="C363" s="25">
        <v>0</v>
      </c>
    </row>
    <row r="364" spans="1:3">
      <c r="A364" s="24" t="s">
        <v>4729</v>
      </c>
      <c r="B364" s="25">
        <v>1</v>
      </c>
      <c r="C364" s="25">
        <v>10</v>
      </c>
    </row>
    <row r="365" spans="1:3">
      <c r="A365" s="24" t="s">
        <v>4730</v>
      </c>
      <c r="B365" s="25">
        <v>0</v>
      </c>
      <c r="C365" s="25">
        <v>0</v>
      </c>
    </row>
    <row r="366" spans="1:3">
      <c r="A366" s="24" t="s">
        <v>4731</v>
      </c>
      <c r="B366" s="25">
        <v>2</v>
      </c>
      <c r="C366" s="25">
        <v>10</v>
      </c>
    </row>
    <row r="367" spans="1:3">
      <c r="A367" s="24" t="s">
        <v>4732</v>
      </c>
      <c r="B367" s="25">
        <v>0</v>
      </c>
      <c r="C367" s="25">
        <v>0</v>
      </c>
    </row>
    <row r="368" spans="1:3">
      <c r="A368" s="24" t="s">
        <v>4733</v>
      </c>
      <c r="B368" s="25">
        <v>0</v>
      </c>
      <c r="C368" s="25">
        <v>10</v>
      </c>
    </row>
    <row r="369" spans="1:3">
      <c r="A369" s="24" t="s">
        <v>4734</v>
      </c>
      <c r="B369" s="25">
        <v>0</v>
      </c>
      <c r="C369" s="25">
        <v>20</v>
      </c>
    </row>
    <row r="370" spans="1:3">
      <c r="A370" s="24" t="s">
        <v>4735</v>
      </c>
      <c r="B370" s="25">
        <v>0</v>
      </c>
      <c r="C370" s="25">
        <v>20</v>
      </c>
    </row>
    <row r="371" spans="1:3">
      <c r="A371" s="24" t="s">
        <v>4736</v>
      </c>
      <c r="B371" s="25">
        <v>1</v>
      </c>
      <c r="C371" s="25">
        <v>0</v>
      </c>
    </row>
    <row r="372" spans="1:3">
      <c r="A372" s="24" t="s">
        <v>4737</v>
      </c>
      <c r="B372" s="25">
        <v>2</v>
      </c>
      <c r="C372" s="25">
        <v>30</v>
      </c>
    </row>
    <row r="373" spans="1:3">
      <c r="A373" s="24" t="s">
        <v>4738</v>
      </c>
      <c r="B373" s="25">
        <v>0</v>
      </c>
      <c r="C373" s="25">
        <v>20</v>
      </c>
    </row>
    <row r="374" spans="1:3">
      <c r="A374" s="24" t="s">
        <v>4739</v>
      </c>
      <c r="B374" s="25">
        <v>0</v>
      </c>
      <c r="C374" s="25">
        <v>20</v>
      </c>
    </row>
    <row r="375" spans="1:3">
      <c r="A375" s="24" t="s">
        <v>4740</v>
      </c>
      <c r="B375" s="25">
        <v>0</v>
      </c>
      <c r="C375" s="25">
        <v>20</v>
      </c>
    </row>
    <row r="376" spans="1:3">
      <c r="A376" s="24" t="s">
        <v>4741</v>
      </c>
      <c r="B376" s="25">
        <v>1</v>
      </c>
      <c r="C376" s="25">
        <v>0</v>
      </c>
    </row>
    <row r="377" spans="1:3">
      <c r="A377" s="24" t="s">
        <v>4742</v>
      </c>
      <c r="B377" s="25">
        <v>0</v>
      </c>
      <c r="C377" s="25">
        <v>10</v>
      </c>
    </row>
    <row r="378" spans="1:3">
      <c r="A378" s="24" t="s">
        <v>4743</v>
      </c>
      <c r="B378" s="25">
        <v>1</v>
      </c>
      <c r="C378" s="25">
        <v>10</v>
      </c>
    </row>
    <row r="379" spans="1:3">
      <c r="A379" s="24" t="s">
        <v>4744</v>
      </c>
      <c r="B379" s="25">
        <v>0</v>
      </c>
      <c r="C379" s="25">
        <v>10</v>
      </c>
    </row>
    <row r="380" spans="1:3">
      <c r="A380" s="24" t="s">
        <v>4745</v>
      </c>
      <c r="B380" s="25">
        <v>0</v>
      </c>
      <c r="C380" s="25">
        <v>10</v>
      </c>
    </row>
    <row r="381" spans="1:3">
      <c r="A381" s="24" t="s">
        <v>4746</v>
      </c>
      <c r="B381" s="25">
        <v>0</v>
      </c>
      <c r="C381" s="25">
        <v>10</v>
      </c>
    </row>
    <row r="382" spans="1:3">
      <c r="A382" s="24" t="s">
        <v>4747</v>
      </c>
      <c r="B382" s="25">
        <v>0</v>
      </c>
      <c r="C382" s="25">
        <v>10</v>
      </c>
    </row>
    <row r="383" spans="1:3">
      <c r="A383" s="24" t="s">
        <v>4748</v>
      </c>
      <c r="B383" s="25">
        <v>1</v>
      </c>
      <c r="C383" s="25">
        <v>0</v>
      </c>
    </row>
    <row r="384" spans="1:3">
      <c r="A384" s="24" t="s">
        <v>4749</v>
      </c>
      <c r="B384" s="25">
        <v>0</v>
      </c>
      <c r="C384" s="25">
        <v>10</v>
      </c>
    </row>
    <row r="385" spans="1:3">
      <c r="A385" s="24" t="s">
        <v>4750</v>
      </c>
      <c r="B385" s="25">
        <v>0</v>
      </c>
      <c r="C385" s="25">
        <v>10</v>
      </c>
    </row>
    <row r="386" spans="1:3">
      <c r="A386" s="24" t="s">
        <v>4751</v>
      </c>
      <c r="B386" s="25">
        <v>0</v>
      </c>
      <c r="C386" s="25">
        <v>10</v>
      </c>
    </row>
    <row r="387" spans="1:3">
      <c r="A387" s="24" t="s">
        <v>4752</v>
      </c>
      <c r="B387" s="25">
        <v>0</v>
      </c>
      <c r="C387" s="25">
        <v>20</v>
      </c>
    </row>
    <row r="388" spans="1:3">
      <c r="A388" s="24" t="s">
        <v>4753</v>
      </c>
      <c r="B388" s="25">
        <v>0</v>
      </c>
      <c r="C388" s="25">
        <v>0</v>
      </c>
    </row>
    <row r="389" spans="1:3">
      <c r="A389" s="24" t="s">
        <v>4754</v>
      </c>
      <c r="B389" s="25">
        <v>0</v>
      </c>
      <c r="C389" s="25">
        <v>0</v>
      </c>
    </row>
    <row r="390" spans="1:3">
      <c r="A390" s="24" t="s">
        <v>4755</v>
      </c>
      <c r="B390" s="25">
        <v>0</v>
      </c>
      <c r="C390" s="25">
        <v>0</v>
      </c>
    </row>
    <row r="391" spans="1:3">
      <c r="A391" s="24" t="s">
        <v>4756</v>
      </c>
      <c r="B391" s="25">
        <v>0</v>
      </c>
      <c r="C391" s="25">
        <v>40</v>
      </c>
    </row>
    <row r="392" spans="1:3">
      <c r="A392" s="24" t="s">
        <v>4757</v>
      </c>
      <c r="B392" s="25">
        <v>2</v>
      </c>
      <c r="C392" s="25">
        <v>10</v>
      </c>
    </row>
    <row r="393" spans="1:3">
      <c r="A393" s="24" t="s">
        <v>4758</v>
      </c>
      <c r="B393" s="25">
        <v>0</v>
      </c>
      <c r="C393" s="25">
        <v>100</v>
      </c>
    </row>
    <row r="394" spans="1:3">
      <c r="A394" s="24" t="s">
        <v>4759</v>
      </c>
      <c r="B394" s="25">
        <v>1</v>
      </c>
      <c r="C394" s="25">
        <v>0</v>
      </c>
    </row>
    <row r="395" spans="1:3">
      <c r="A395" s="24" t="s">
        <v>4760</v>
      </c>
      <c r="B395" s="25">
        <v>0</v>
      </c>
      <c r="C395" s="25">
        <v>10</v>
      </c>
    </row>
    <row r="396" spans="1:3">
      <c r="A396" s="24" t="s">
        <v>4761</v>
      </c>
      <c r="B396" s="25">
        <v>1</v>
      </c>
      <c r="C396" s="25">
        <v>20</v>
      </c>
    </row>
    <row r="397" spans="1:3">
      <c r="A397" s="24" t="s">
        <v>4762</v>
      </c>
      <c r="B397" s="25">
        <v>0</v>
      </c>
      <c r="C397" s="25">
        <v>0</v>
      </c>
    </row>
    <row r="398" spans="1:3">
      <c r="A398" s="24" t="s">
        <v>4763</v>
      </c>
      <c r="B398" s="25">
        <v>0</v>
      </c>
      <c r="C398" s="25">
        <v>0</v>
      </c>
    </row>
    <row r="399" spans="1:3">
      <c r="A399" s="24" t="s">
        <v>4764</v>
      </c>
      <c r="B399" s="25">
        <v>0</v>
      </c>
      <c r="C399" s="25">
        <v>10</v>
      </c>
    </row>
    <row r="400" spans="1:3">
      <c r="A400" s="24" t="s">
        <v>4765</v>
      </c>
      <c r="B400" s="25">
        <v>1</v>
      </c>
      <c r="C400" s="25">
        <v>20</v>
      </c>
    </row>
    <row r="401" spans="1:3">
      <c r="A401" s="24" t="s">
        <v>4766</v>
      </c>
      <c r="B401" s="25">
        <v>2</v>
      </c>
      <c r="C401" s="25">
        <v>0</v>
      </c>
    </row>
    <row r="402" spans="1:3">
      <c r="A402" s="24" t="s">
        <v>4767</v>
      </c>
      <c r="B402" s="25">
        <v>0</v>
      </c>
      <c r="C402" s="25">
        <v>10</v>
      </c>
    </row>
    <row r="403" spans="1:3">
      <c r="A403" s="24" t="s">
        <v>4768</v>
      </c>
      <c r="B403" s="25">
        <v>1</v>
      </c>
      <c r="C403" s="25">
        <v>0</v>
      </c>
    </row>
    <row r="404" spans="1:3">
      <c r="A404" s="24" t="s">
        <v>4769</v>
      </c>
      <c r="B404" s="25">
        <v>0</v>
      </c>
      <c r="C404" s="25">
        <v>10</v>
      </c>
    </row>
    <row r="405" spans="1:3">
      <c r="A405" s="24" t="s">
        <v>4770</v>
      </c>
      <c r="B405" s="25">
        <v>1</v>
      </c>
      <c r="C405" s="25">
        <v>0</v>
      </c>
    </row>
    <row r="406" spans="1:3">
      <c r="A406" s="24" t="s">
        <v>4771</v>
      </c>
      <c r="B406" s="25">
        <v>1</v>
      </c>
      <c r="C406" s="25">
        <v>0</v>
      </c>
    </row>
    <row r="407" spans="1:3">
      <c r="A407" s="24" t="s">
        <v>4772</v>
      </c>
      <c r="B407" s="25">
        <v>1</v>
      </c>
      <c r="C407" s="25">
        <v>0</v>
      </c>
    </row>
    <row r="408" spans="1:3">
      <c r="A408" s="24" t="s">
        <v>4773</v>
      </c>
      <c r="B408" s="25">
        <v>0</v>
      </c>
      <c r="C408" s="25">
        <v>20</v>
      </c>
    </row>
    <row r="409" spans="1:3">
      <c r="A409" s="24" t="s">
        <v>4774</v>
      </c>
      <c r="B409" s="25">
        <v>1</v>
      </c>
      <c r="C409" s="25">
        <v>0</v>
      </c>
    </row>
    <row r="410" spans="1:3">
      <c r="A410" s="24" t="s">
        <v>4775</v>
      </c>
      <c r="B410" s="25">
        <v>0</v>
      </c>
      <c r="C410" s="25">
        <v>10</v>
      </c>
    </row>
    <row r="411" spans="1:3">
      <c r="A411" s="24" t="s">
        <v>4776</v>
      </c>
      <c r="B411" s="25">
        <v>0</v>
      </c>
      <c r="C411" s="25">
        <v>60</v>
      </c>
    </row>
    <row r="412" spans="1:3">
      <c r="A412" s="24" t="s">
        <v>4777</v>
      </c>
      <c r="B412" s="25">
        <v>1</v>
      </c>
      <c r="C412" s="25">
        <v>0</v>
      </c>
    </row>
    <row r="413" spans="1:3">
      <c r="A413" s="24" t="s">
        <v>4778</v>
      </c>
      <c r="B413" s="25">
        <v>0</v>
      </c>
      <c r="C413" s="25">
        <v>10</v>
      </c>
    </row>
    <row r="414" spans="1:3">
      <c r="A414" s="24" t="s">
        <v>4779</v>
      </c>
      <c r="B414" s="25">
        <v>0</v>
      </c>
      <c r="C414" s="25">
        <v>10</v>
      </c>
    </row>
    <row r="415" spans="1:3">
      <c r="A415" s="24" t="s">
        <v>4780</v>
      </c>
      <c r="B415" s="25">
        <v>0</v>
      </c>
      <c r="C415" s="25">
        <v>10</v>
      </c>
    </row>
    <row r="416" spans="1:3">
      <c r="A416" s="24" t="s">
        <v>4781</v>
      </c>
      <c r="B416" s="25">
        <v>0</v>
      </c>
      <c r="C416" s="25">
        <v>0</v>
      </c>
    </row>
    <row r="417" spans="1:3">
      <c r="A417" s="24" t="s">
        <v>4782</v>
      </c>
      <c r="B417" s="25">
        <v>1</v>
      </c>
      <c r="C417" s="25">
        <v>0</v>
      </c>
    </row>
    <row r="418" spans="1:3">
      <c r="A418" s="24" t="s">
        <v>4783</v>
      </c>
      <c r="B418" s="25">
        <v>0</v>
      </c>
      <c r="C418" s="25">
        <v>150</v>
      </c>
    </row>
    <row r="419" spans="1:3">
      <c r="A419" s="24" t="s">
        <v>4784</v>
      </c>
      <c r="B419" s="25">
        <v>2</v>
      </c>
      <c r="C419" s="25">
        <v>10</v>
      </c>
    </row>
    <row r="420" spans="1:3">
      <c r="A420" s="24" t="s">
        <v>4785</v>
      </c>
      <c r="B420" s="25">
        <v>0</v>
      </c>
      <c r="C420" s="25">
        <v>20</v>
      </c>
    </row>
    <row r="421" spans="1:3">
      <c r="A421" s="24" t="s">
        <v>4786</v>
      </c>
      <c r="B421" s="25">
        <v>1</v>
      </c>
      <c r="C421" s="25">
        <v>10</v>
      </c>
    </row>
    <row r="422" spans="1:3">
      <c r="A422" s="24" t="s">
        <v>4787</v>
      </c>
      <c r="B422" s="25">
        <v>2</v>
      </c>
      <c r="C422" s="25">
        <v>0</v>
      </c>
    </row>
    <row r="423" spans="1:3">
      <c r="A423" s="24" t="s">
        <v>4788</v>
      </c>
      <c r="B423" s="25">
        <v>0</v>
      </c>
      <c r="C423" s="25">
        <v>0</v>
      </c>
    </row>
    <row r="424" spans="1:3">
      <c r="A424" s="24" t="s">
        <v>4789</v>
      </c>
      <c r="B424" s="25">
        <v>1</v>
      </c>
      <c r="C424" s="25">
        <v>0</v>
      </c>
    </row>
    <row r="425" spans="1:3">
      <c r="A425" s="24" t="s">
        <v>4790</v>
      </c>
      <c r="B425" s="25">
        <v>1</v>
      </c>
      <c r="C425" s="25">
        <v>0</v>
      </c>
    </row>
    <row r="426" spans="1:3">
      <c r="A426" s="24" t="s">
        <v>4791</v>
      </c>
      <c r="B426" s="25">
        <v>0</v>
      </c>
      <c r="C426" s="25">
        <v>10</v>
      </c>
    </row>
    <row r="427" spans="1:3">
      <c r="A427" s="24" t="s">
        <v>4792</v>
      </c>
      <c r="B427" s="25">
        <v>0</v>
      </c>
      <c r="C427" s="25">
        <v>0</v>
      </c>
    </row>
    <row r="428" spans="1:3">
      <c r="A428" s="24" t="s">
        <v>4793</v>
      </c>
      <c r="B428" s="25">
        <v>1</v>
      </c>
      <c r="C428" s="25">
        <v>-10</v>
      </c>
    </row>
    <row r="429" spans="1:3">
      <c r="A429" s="24" t="s">
        <v>4794</v>
      </c>
      <c r="B429" s="25">
        <v>0</v>
      </c>
      <c r="C429" s="25">
        <v>0</v>
      </c>
    </row>
    <row r="430" spans="1:3">
      <c r="A430" s="24" t="s">
        <v>4795</v>
      </c>
      <c r="B430" s="25">
        <v>0</v>
      </c>
      <c r="C430" s="25">
        <v>10</v>
      </c>
    </row>
    <row r="431" spans="1:3">
      <c r="A431" s="24" t="s">
        <v>4796</v>
      </c>
      <c r="B431" s="25">
        <v>0</v>
      </c>
      <c r="C431" s="25">
        <v>10</v>
      </c>
    </row>
    <row r="432" spans="1:3">
      <c r="A432" s="24" t="s">
        <v>4797</v>
      </c>
      <c r="B432" s="25">
        <v>1</v>
      </c>
      <c r="C432" s="25">
        <v>0</v>
      </c>
    </row>
    <row r="433" spans="1:3">
      <c r="A433" s="24" t="s">
        <v>4798</v>
      </c>
      <c r="B433" s="25">
        <v>0</v>
      </c>
      <c r="C433" s="25">
        <v>10</v>
      </c>
    </row>
    <row r="434" spans="1:3">
      <c r="A434" s="24" t="s">
        <v>4799</v>
      </c>
      <c r="B434" s="25">
        <v>0</v>
      </c>
      <c r="C434" s="25">
        <v>10</v>
      </c>
    </row>
    <row r="435" spans="1:3">
      <c r="A435" s="24" t="s">
        <v>4800</v>
      </c>
      <c r="B435" s="25">
        <v>0</v>
      </c>
      <c r="C435" s="25">
        <v>10</v>
      </c>
    </row>
    <row r="436" spans="1:3">
      <c r="A436" s="24" t="s">
        <v>4801</v>
      </c>
      <c r="B436" s="25">
        <v>0</v>
      </c>
      <c r="C436" s="25">
        <v>20</v>
      </c>
    </row>
    <row r="437" spans="1:3">
      <c r="A437" s="24" t="s">
        <v>4802</v>
      </c>
      <c r="B437" s="25">
        <v>0</v>
      </c>
      <c r="C437" s="25">
        <v>10</v>
      </c>
    </row>
    <row r="438" spans="1:3">
      <c r="A438" s="24" t="s">
        <v>4803</v>
      </c>
      <c r="B438" s="25">
        <v>1</v>
      </c>
      <c r="C438" s="25">
        <v>20</v>
      </c>
    </row>
    <row r="439" spans="1:3">
      <c r="A439" s="24" t="s">
        <v>4804</v>
      </c>
      <c r="B439" s="25">
        <v>0</v>
      </c>
      <c r="C439" s="25">
        <v>10</v>
      </c>
    </row>
    <row r="440" spans="1:3">
      <c r="A440" s="24" t="s">
        <v>4805</v>
      </c>
      <c r="B440" s="25">
        <v>1</v>
      </c>
      <c r="C440" s="25">
        <v>0</v>
      </c>
    </row>
    <row r="441" spans="1:3">
      <c r="A441" s="24" t="s">
        <v>4806</v>
      </c>
      <c r="B441" s="25">
        <v>1</v>
      </c>
      <c r="C441" s="25">
        <v>10</v>
      </c>
    </row>
    <row r="442" spans="1:3">
      <c r="A442" s="24" t="s">
        <v>4807</v>
      </c>
      <c r="B442" s="25">
        <v>1</v>
      </c>
      <c r="C442" s="25">
        <v>0</v>
      </c>
    </row>
    <row r="443" spans="1:3">
      <c r="A443" s="24" t="s">
        <v>4808</v>
      </c>
      <c r="B443" s="25">
        <v>0</v>
      </c>
      <c r="C443" s="25">
        <v>10</v>
      </c>
    </row>
    <row r="444" spans="1:3">
      <c r="A444" s="24" t="s">
        <v>4809</v>
      </c>
      <c r="B444" s="25">
        <v>1</v>
      </c>
      <c r="C444" s="25">
        <v>0</v>
      </c>
    </row>
    <row r="445" spans="1:3">
      <c r="A445" s="24" t="s">
        <v>4810</v>
      </c>
      <c r="B445" s="25">
        <v>0</v>
      </c>
      <c r="C445" s="25">
        <v>10</v>
      </c>
    </row>
    <row r="446" spans="1:3">
      <c r="A446" s="24" t="s">
        <v>4811</v>
      </c>
      <c r="B446" s="25">
        <v>0</v>
      </c>
      <c r="C446" s="25">
        <v>10</v>
      </c>
    </row>
    <row r="447" spans="1:3">
      <c r="A447" s="24" t="s">
        <v>4812</v>
      </c>
      <c r="B447" s="25">
        <v>0</v>
      </c>
      <c r="C447" s="25">
        <v>10</v>
      </c>
    </row>
    <row r="448" spans="1:3">
      <c r="A448" s="24" t="s">
        <v>4813</v>
      </c>
      <c r="B448" s="25">
        <v>0</v>
      </c>
      <c r="C448" s="25">
        <v>30</v>
      </c>
    </row>
    <row r="449" spans="1:3">
      <c r="A449" s="24" t="s">
        <v>4814</v>
      </c>
      <c r="B449" s="25">
        <v>1</v>
      </c>
      <c r="C449" s="25">
        <v>10</v>
      </c>
    </row>
    <row r="450" spans="1:3">
      <c r="A450" s="24" t="s">
        <v>4815</v>
      </c>
      <c r="B450" s="25">
        <v>0</v>
      </c>
      <c r="C450" s="25">
        <v>0</v>
      </c>
    </row>
    <row r="451" spans="1:3">
      <c r="A451" s="24" t="s">
        <v>4816</v>
      </c>
      <c r="B451" s="25">
        <v>1</v>
      </c>
      <c r="C451" s="25">
        <v>10</v>
      </c>
    </row>
    <row r="452" spans="1:3">
      <c r="A452" s="24" t="s">
        <v>4817</v>
      </c>
      <c r="B452" s="25">
        <v>1</v>
      </c>
      <c r="C452" s="25">
        <v>0</v>
      </c>
    </row>
    <row r="453" spans="1:3">
      <c r="A453" s="24" t="s">
        <v>4818</v>
      </c>
      <c r="B453" s="25">
        <v>0</v>
      </c>
      <c r="C453" s="25">
        <v>20</v>
      </c>
    </row>
    <row r="454" spans="1:3">
      <c r="A454" s="24" t="s">
        <v>4819</v>
      </c>
      <c r="B454" s="25">
        <v>0</v>
      </c>
      <c r="C454" s="25">
        <v>30</v>
      </c>
    </row>
    <row r="455" spans="1:3">
      <c r="A455" s="24" t="s">
        <v>4820</v>
      </c>
      <c r="B455" s="25">
        <v>2</v>
      </c>
      <c r="C455" s="25">
        <v>20</v>
      </c>
    </row>
    <row r="456" spans="1:3">
      <c r="A456" s="24" t="s">
        <v>4821</v>
      </c>
      <c r="B456" s="25">
        <v>1</v>
      </c>
      <c r="C456" s="25">
        <v>30</v>
      </c>
    </row>
    <row r="457" spans="1:3">
      <c r="A457" s="24" t="s">
        <v>4822</v>
      </c>
      <c r="B457" s="25">
        <v>0</v>
      </c>
      <c r="C457" s="25">
        <v>20</v>
      </c>
    </row>
    <row r="458" spans="1:3">
      <c r="A458" s="24" t="s">
        <v>4823</v>
      </c>
      <c r="B458" s="25">
        <v>0</v>
      </c>
      <c r="C458" s="25">
        <v>50</v>
      </c>
    </row>
    <row r="459" spans="1:3">
      <c r="A459" s="24" t="s">
        <v>4824</v>
      </c>
      <c r="B459" s="25">
        <v>0</v>
      </c>
      <c r="C459" s="25">
        <v>10</v>
      </c>
    </row>
    <row r="460" spans="1:3">
      <c r="A460" s="24" t="s">
        <v>4825</v>
      </c>
      <c r="B460" s="25">
        <v>0</v>
      </c>
      <c r="C460" s="25">
        <v>30</v>
      </c>
    </row>
    <row r="461" spans="1:3">
      <c r="A461" s="24" t="s">
        <v>4826</v>
      </c>
      <c r="B461" s="25">
        <v>1</v>
      </c>
      <c r="C461" s="25">
        <v>20</v>
      </c>
    </row>
    <row r="462" spans="1:3">
      <c r="A462" s="24" t="s">
        <v>4827</v>
      </c>
      <c r="B462" s="25">
        <v>1</v>
      </c>
      <c r="C462" s="25">
        <v>10</v>
      </c>
    </row>
    <row r="463" spans="1:3">
      <c r="A463" s="24" t="s">
        <v>4828</v>
      </c>
      <c r="B463" s="25">
        <v>0</v>
      </c>
      <c r="C463" s="25">
        <v>20</v>
      </c>
    </row>
    <row r="464" spans="1:3">
      <c r="A464" s="24" t="s">
        <v>4829</v>
      </c>
      <c r="B464" s="25">
        <v>0</v>
      </c>
      <c r="C464" s="25">
        <v>10</v>
      </c>
    </row>
    <row r="465" spans="1:3">
      <c r="A465" s="24" t="s">
        <v>4830</v>
      </c>
      <c r="B465" s="25">
        <v>0</v>
      </c>
      <c r="C465" s="25">
        <v>10</v>
      </c>
    </row>
    <row r="466" spans="1:3">
      <c r="A466" s="24" t="s">
        <v>4831</v>
      </c>
      <c r="B466" s="25">
        <v>0</v>
      </c>
      <c r="C466" s="25">
        <v>20</v>
      </c>
    </row>
    <row r="467" spans="1:3">
      <c r="A467" s="24" t="s">
        <v>4832</v>
      </c>
      <c r="B467" s="25">
        <v>0</v>
      </c>
      <c r="C467" s="25">
        <v>10</v>
      </c>
    </row>
    <row r="468" spans="1:3">
      <c r="A468" s="24" t="s">
        <v>4833</v>
      </c>
      <c r="B468" s="25">
        <v>0</v>
      </c>
      <c r="C468" s="25">
        <v>0</v>
      </c>
    </row>
    <row r="469" spans="1:3">
      <c r="A469" s="24" t="s">
        <v>4834</v>
      </c>
      <c r="B469" s="25">
        <v>0</v>
      </c>
      <c r="C469" s="25">
        <v>20</v>
      </c>
    </row>
    <row r="470" spans="1:3">
      <c r="A470" s="24" t="s">
        <v>4835</v>
      </c>
      <c r="B470" s="25">
        <v>0</v>
      </c>
      <c r="C470" s="25">
        <v>40</v>
      </c>
    </row>
    <row r="471" spans="1:3">
      <c r="A471" s="24" t="s">
        <v>4836</v>
      </c>
      <c r="B471" s="25">
        <v>1</v>
      </c>
      <c r="C471" s="25">
        <v>10</v>
      </c>
    </row>
    <row r="472" spans="1:3">
      <c r="A472" s="24" t="s">
        <v>4837</v>
      </c>
      <c r="B472" s="25">
        <v>0</v>
      </c>
      <c r="C472" s="25">
        <v>0</v>
      </c>
    </row>
    <row r="473" spans="1:3">
      <c r="A473" s="24" t="s">
        <v>4838</v>
      </c>
      <c r="B473" s="25">
        <v>0</v>
      </c>
      <c r="C473" s="25">
        <v>40</v>
      </c>
    </row>
    <row r="474" spans="1:3">
      <c r="A474" s="24" t="s">
        <v>4839</v>
      </c>
      <c r="B474" s="25">
        <v>0</v>
      </c>
      <c r="C474" s="25">
        <v>20</v>
      </c>
    </row>
    <row r="475" spans="1:3">
      <c r="A475" s="24" t="s">
        <v>4840</v>
      </c>
      <c r="B475" s="25">
        <v>0</v>
      </c>
      <c r="C475" s="25">
        <v>10</v>
      </c>
    </row>
    <row r="476" spans="1:3">
      <c r="A476" s="24" t="s">
        <v>4841</v>
      </c>
      <c r="B476" s="25">
        <v>0</v>
      </c>
      <c r="C476" s="25">
        <v>30</v>
      </c>
    </row>
    <row r="477" spans="1:3">
      <c r="A477" s="24" t="s">
        <v>4842</v>
      </c>
      <c r="B477" s="25">
        <v>0</v>
      </c>
      <c r="C477" s="25">
        <v>30</v>
      </c>
    </row>
    <row r="478" spans="1:3">
      <c r="A478" s="24" t="s">
        <v>4843</v>
      </c>
      <c r="B478" s="25">
        <v>0</v>
      </c>
      <c r="C478" s="25">
        <v>10</v>
      </c>
    </row>
    <row r="479" spans="1:3">
      <c r="A479" s="24" t="s">
        <v>4844</v>
      </c>
      <c r="B479" s="25">
        <v>0</v>
      </c>
      <c r="C479" s="25">
        <v>20</v>
      </c>
    </row>
    <row r="480" spans="1:3">
      <c r="A480" s="24" t="s">
        <v>4845</v>
      </c>
      <c r="B480" s="25">
        <v>0</v>
      </c>
      <c r="C480" s="25">
        <v>20</v>
      </c>
    </row>
    <row r="481" spans="1:3">
      <c r="A481" s="24" t="s">
        <v>4846</v>
      </c>
      <c r="B481" s="25">
        <v>0</v>
      </c>
      <c r="C481" s="25">
        <v>10</v>
      </c>
    </row>
    <row r="482" spans="1:3">
      <c r="A482" s="24" t="s">
        <v>4847</v>
      </c>
      <c r="B482" s="25">
        <v>0</v>
      </c>
      <c r="C482" s="25">
        <v>20</v>
      </c>
    </row>
    <row r="483" spans="1:3">
      <c r="A483" s="24" t="s">
        <v>4848</v>
      </c>
      <c r="B483" s="25">
        <v>0</v>
      </c>
      <c r="C483" s="25">
        <v>10</v>
      </c>
    </row>
    <row r="484" spans="1:3">
      <c r="A484" s="24" t="s">
        <v>4849</v>
      </c>
      <c r="B484" s="25">
        <v>0</v>
      </c>
      <c r="C484" s="25">
        <v>10</v>
      </c>
    </row>
    <row r="485" spans="1:3">
      <c r="A485" s="24" t="s">
        <v>4850</v>
      </c>
      <c r="B485" s="25">
        <v>0</v>
      </c>
      <c r="C485" s="25">
        <v>0</v>
      </c>
    </row>
    <row r="486" spans="1:3">
      <c r="A486" s="24" t="s">
        <v>4851</v>
      </c>
      <c r="B486" s="25">
        <v>0</v>
      </c>
      <c r="C486" s="25">
        <v>0</v>
      </c>
    </row>
    <row r="487" spans="1:3">
      <c r="A487" s="24" t="s">
        <v>4852</v>
      </c>
      <c r="B487" s="25">
        <v>0</v>
      </c>
      <c r="C487" s="25">
        <v>0</v>
      </c>
    </row>
    <row r="488" spans="1:3">
      <c r="A488" s="24" t="s">
        <v>4853</v>
      </c>
      <c r="B488" s="25">
        <v>0</v>
      </c>
      <c r="C488" s="25">
        <v>10</v>
      </c>
    </row>
    <row r="489" spans="1:3">
      <c r="A489" s="24" t="s">
        <v>4854</v>
      </c>
      <c r="B489" s="25">
        <v>0</v>
      </c>
      <c r="C489" s="25">
        <v>0</v>
      </c>
    </row>
    <row r="490" spans="1:3">
      <c r="A490" s="24" t="s">
        <v>4855</v>
      </c>
      <c r="B490" s="25">
        <v>0</v>
      </c>
      <c r="C490" s="25">
        <v>10</v>
      </c>
    </row>
    <row r="491" spans="1:3">
      <c r="A491" s="24" t="s">
        <v>4856</v>
      </c>
      <c r="B491" s="25">
        <v>0</v>
      </c>
      <c r="C491" s="25">
        <v>10</v>
      </c>
    </row>
    <row r="492" spans="1:3">
      <c r="A492" s="24" t="s">
        <v>4857</v>
      </c>
      <c r="B492" s="25">
        <v>0</v>
      </c>
      <c r="C492" s="25">
        <v>0</v>
      </c>
    </row>
    <row r="493" spans="1:3">
      <c r="A493" s="24" t="s">
        <v>4858</v>
      </c>
      <c r="B493" s="25">
        <v>0</v>
      </c>
      <c r="C493" s="25">
        <v>20</v>
      </c>
    </row>
    <row r="494" spans="1:3">
      <c r="A494" s="24" t="s">
        <v>4859</v>
      </c>
      <c r="B494" s="25">
        <v>0</v>
      </c>
      <c r="C494" s="25">
        <v>20</v>
      </c>
    </row>
    <row r="495" spans="1:3">
      <c r="A495" s="24" t="s">
        <v>4860</v>
      </c>
      <c r="B495" s="25">
        <v>0</v>
      </c>
      <c r="C495" s="25">
        <v>20</v>
      </c>
    </row>
    <row r="496" spans="1:3">
      <c r="A496" s="24" t="s">
        <v>4861</v>
      </c>
      <c r="B496" s="25">
        <v>1</v>
      </c>
      <c r="C496" s="25">
        <v>10</v>
      </c>
    </row>
    <row r="497" spans="1:3">
      <c r="A497" s="24" t="s">
        <v>4862</v>
      </c>
      <c r="B497" s="25">
        <v>1</v>
      </c>
      <c r="C497" s="25">
        <v>0</v>
      </c>
    </row>
    <row r="498" spans="1:3">
      <c r="A498" s="24" t="s">
        <v>4863</v>
      </c>
      <c r="B498" s="25">
        <v>0</v>
      </c>
      <c r="C498" s="25">
        <v>10</v>
      </c>
    </row>
    <row r="499" spans="1:3">
      <c r="A499" s="24" t="s">
        <v>4864</v>
      </c>
      <c r="B499" s="25">
        <v>0</v>
      </c>
      <c r="C499" s="25">
        <v>10</v>
      </c>
    </row>
    <row r="500" spans="1:3">
      <c r="A500" s="24" t="s">
        <v>4865</v>
      </c>
      <c r="B500" s="25">
        <v>0</v>
      </c>
      <c r="C500" s="25">
        <v>0</v>
      </c>
    </row>
    <row r="501" spans="1:3">
      <c r="A501" s="24" t="s">
        <v>4866</v>
      </c>
      <c r="B501" s="25">
        <v>2</v>
      </c>
      <c r="C501" s="25">
        <v>0</v>
      </c>
    </row>
    <row r="502" spans="1:3">
      <c r="A502" s="24" t="s">
        <v>4867</v>
      </c>
      <c r="B502" s="25">
        <v>0</v>
      </c>
      <c r="C502" s="25">
        <v>20</v>
      </c>
    </row>
    <row r="503" spans="1:3">
      <c r="A503" s="24" t="s">
        <v>4868</v>
      </c>
      <c r="B503" s="25">
        <v>0</v>
      </c>
      <c r="C503" s="25">
        <v>10</v>
      </c>
    </row>
    <row r="504" spans="1:3">
      <c r="A504" s="24" t="s">
        <v>4869</v>
      </c>
      <c r="B504" s="25">
        <v>0</v>
      </c>
      <c r="C504" s="25">
        <v>80</v>
      </c>
    </row>
    <row r="505" spans="1:3">
      <c r="A505" s="24" t="s">
        <v>4870</v>
      </c>
      <c r="B505" s="25">
        <v>0</v>
      </c>
      <c r="C505" s="25">
        <v>20</v>
      </c>
    </row>
    <row r="506" spans="1:3">
      <c r="A506" s="24" t="s">
        <v>4871</v>
      </c>
      <c r="B506" s="25">
        <v>0</v>
      </c>
      <c r="C506" s="25">
        <v>10</v>
      </c>
    </row>
    <row r="507" spans="1:3">
      <c r="A507" s="24" t="s">
        <v>4872</v>
      </c>
      <c r="B507" s="25">
        <v>0</v>
      </c>
      <c r="C507" s="25">
        <v>0</v>
      </c>
    </row>
    <row r="508" spans="1:3">
      <c r="A508" s="24" t="s">
        <v>4873</v>
      </c>
      <c r="B508" s="25">
        <v>0</v>
      </c>
      <c r="C508" s="25">
        <v>20</v>
      </c>
    </row>
    <row r="509" spans="1:3">
      <c r="A509" s="24" t="s">
        <v>4874</v>
      </c>
      <c r="B509" s="25">
        <v>0</v>
      </c>
      <c r="C509" s="25">
        <v>10</v>
      </c>
    </row>
    <row r="510" spans="1:3">
      <c r="A510" s="24" t="s">
        <v>4875</v>
      </c>
      <c r="B510" s="25">
        <v>0</v>
      </c>
      <c r="C510" s="25">
        <v>50</v>
      </c>
    </row>
    <row r="511" spans="1:3">
      <c r="A511" s="24" t="s">
        <v>4876</v>
      </c>
      <c r="B511" s="25">
        <v>0</v>
      </c>
      <c r="C511" s="25">
        <v>30</v>
      </c>
    </row>
    <row r="512" spans="1:3">
      <c r="A512" s="24" t="s">
        <v>4877</v>
      </c>
      <c r="B512" s="25">
        <v>0</v>
      </c>
      <c r="C512" s="25">
        <v>30</v>
      </c>
    </row>
    <row r="513" spans="1:3">
      <c r="A513" s="24" t="s">
        <v>4878</v>
      </c>
      <c r="B513" s="25">
        <v>0</v>
      </c>
      <c r="C513" s="25">
        <v>30</v>
      </c>
    </row>
    <row r="514" spans="1:3">
      <c r="A514" s="24" t="s">
        <v>4879</v>
      </c>
      <c r="B514" s="25">
        <v>0</v>
      </c>
      <c r="C514" s="25">
        <v>0</v>
      </c>
    </row>
    <row r="515" spans="1:3">
      <c r="A515" s="24" t="s">
        <v>4880</v>
      </c>
      <c r="B515" s="25">
        <v>0</v>
      </c>
      <c r="C515" s="25">
        <v>0</v>
      </c>
    </row>
    <row r="516" spans="1:3">
      <c r="A516" s="24" t="s">
        <v>4881</v>
      </c>
      <c r="B516" s="25">
        <v>0</v>
      </c>
      <c r="C516" s="25">
        <v>0</v>
      </c>
    </row>
    <row r="517" spans="1:3">
      <c r="A517" s="24" t="s">
        <v>4882</v>
      </c>
      <c r="B517" s="25">
        <v>1</v>
      </c>
      <c r="C517" s="25">
        <v>0</v>
      </c>
    </row>
    <row r="518" spans="1:3">
      <c r="A518" s="24" t="s">
        <v>4883</v>
      </c>
      <c r="B518" s="25">
        <v>0</v>
      </c>
      <c r="C518" s="25">
        <v>10</v>
      </c>
    </row>
    <row r="519" spans="1:3">
      <c r="A519" s="24" t="s">
        <v>4884</v>
      </c>
      <c r="B519" s="25">
        <v>1</v>
      </c>
      <c r="C519" s="25">
        <v>0</v>
      </c>
    </row>
    <row r="520" spans="1:3">
      <c r="A520" s="24" t="s">
        <v>4885</v>
      </c>
      <c r="B520" s="25">
        <v>0</v>
      </c>
      <c r="C520" s="25">
        <v>20</v>
      </c>
    </row>
    <row r="521" spans="1:3">
      <c r="A521" s="24" t="s">
        <v>4886</v>
      </c>
      <c r="B521" s="25">
        <v>0</v>
      </c>
      <c r="C521" s="25">
        <v>10</v>
      </c>
    </row>
    <row r="522" spans="1:3">
      <c r="A522" s="24" t="s">
        <v>4887</v>
      </c>
      <c r="B522" s="25">
        <v>0</v>
      </c>
      <c r="C522" s="25">
        <v>10</v>
      </c>
    </row>
    <row r="523" spans="1:3">
      <c r="A523" s="24" t="s">
        <v>4888</v>
      </c>
      <c r="B523" s="25">
        <v>0</v>
      </c>
      <c r="C523" s="25">
        <v>40</v>
      </c>
    </row>
    <row r="524" spans="1:3">
      <c r="A524" s="24" t="s">
        <v>4889</v>
      </c>
      <c r="B524" s="25">
        <v>0</v>
      </c>
      <c r="C524" s="25">
        <v>10</v>
      </c>
    </row>
    <row r="525" spans="1:3">
      <c r="A525" s="24" t="s">
        <v>4890</v>
      </c>
      <c r="B525" s="25">
        <v>0</v>
      </c>
      <c r="C525" s="25">
        <v>10</v>
      </c>
    </row>
    <row r="526" spans="1:3">
      <c r="A526" s="24" t="s">
        <v>4891</v>
      </c>
      <c r="B526" s="25">
        <v>1</v>
      </c>
      <c r="C526" s="25">
        <v>10</v>
      </c>
    </row>
    <row r="527" spans="1:3">
      <c r="A527" s="24" t="s">
        <v>4892</v>
      </c>
      <c r="B527" s="25">
        <v>0</v>
      </c>
      <c r="C527" s="25">
        <v>0</v>
      </c>
    </row>
    <row r="528" spans="1:3">
      <c r="A528" s="24" t="s">
        <v>4893</v>
      </c>
      <c r="B528" s="25">
        <v>0</v>
      </c>
      <c r="C528" s="25">
        <v>20</v>
      </c>
    </row>
    <row r="529" spans="1:3">
      <c r="A529" s="24" t="s">
        <v>4894</v>
      </c>
      <c r="B529" s="25">
        <v>0</v>
      </c>
      <c r="C529" s="25">
        <v>0</v>
      </c>
    </row>
    <row r="530" spans="1:3">
      <c r="A530" s="24" t="s">
        <v>4895</v>
      </c>
      <c r="B530" s="25">
        <v>1</v>
      </c>
      <c r="C530" s="25">
        <v>0</v>
      </c>
    </row>
    <row r="531" spans="1:3">
      <c r="A531" s="24" t="s">
        <v>4896</v>
      </c>
      <c r="B531" s="25">
        <v>1</v>
      </c>
      <c r="C531" s="25">
        <v>20</v>
      </c>
    </row>
    <row r="532" spans="1:3">
      <c r="A532" s="24" t="s">
        <v>4897</v>
      </c>
      <c r="B532" s="25">
        <v>0</v>
      </c>
      <c r="C532" s="25">
        <v>0</v>
      </c>
    </row>
    <row r="533" spans="1:3">
      <c r="A533" s="24" t="s">
        <v>4898</v>
      </c>
      <c r="B533" s="25">
        <v>1</v>
      </c>
      <c r="C533" s="25">
        <v>20</v>
      </c>
    </row>
    <row r="534" spans="1:3">
      <c r="A534" s="24" t="s">
        <v>4899</v>
      </c>
      <c r="B534" s="25">
        <v>0</v>
      </c>
      <c r="C534" s="25">
        <v>10</v>
      </c>
    </row>
    <row r="535" spans="1:3">
      <c r="A535" s="24" t="s">
        <v>4900</v>
      </c>
      <c r="B535" s="25">
        <v>0</v>
      </c>
      <c r="C535" s="25">
        <v>10</v>
      </c>
    </row>
    <row r="536" spans="1:3">
      <c r="A536" s="24" t="s">
        <v>4901</v>
      </c>
      <c r="B536" s="25">
        <v>0</v>
      </c>
      <c r="C536" s="25">
        <v>10</v>
      </c>
    </row>
    <row r="537" spans="1:3">
      <c r="A537" s="24" t="s">
        <v>4902</v>
      </c>
      <c r="B537" s="25">
        <v>0</v>
      </c>
      <c r="C537" s="25">
        <v>0</v>
      </c>
    </row>
    <row r="538" spans="1:3">
      <c r="A538" s="24" t="s">
        <v>4903</v>
      </c>
      <c r="B538" s="25">
        <v>0</v>
      </c>
      <c r="C538" s="25">
        <v>10</v>
      </c>
    </row>
    <row r="539" spans="1:3">
      <c r="A539" s="24" t="s">
        <v>4904</v>
      </c>
      <c r="B539" s="25">
        <v>2</v>
      </c>
      <c r="C539" s="25">
        <v>0</v>
      </c>
    </row>
    <row r="540" spans="1:3">
      <c r="A540" s="24" t="s">
        <v>4905</v>
      </c>
      <c r="B540" s="25">
        <v>0</v>
      </c>
      <c r="C540" s="25">
        <v>50</v>
      </c>
    </row>
    <row r="541" spans="1:3">
      <c r="A541" s="24" t="s">
        <v>4906</v>
      </c>
      <c r="B541" s="25">
        <v>1</v>
      </c>
      <c r="C541" s="25">
        <v>0</v>
      </c>
    </row>
    <row r="542" spans="1:3">
      <c r="A542" s="24" t="s">
        <v>4907</v>
      </c>
      <c r="B542" s="25">
        <v>0</v>
      </c>
      <c r="C542" s="25">
        <v>0</v>
      </c>
    </row>
    <row r="543" spans="1:3">
      <c r="A543" s="24" t="s">
        <v>4908</v>
      </c>
      <c r="B543" s="25">
        <v>0</v>
      </c>
      <c r="C543" s="25">
        <v>10</v>
      </c>
    </row>
    <row r="544" spans="1:3">
      <c r="A544" s="24" t="s">
        <v>4909</v>
      </c>
      <c r="B544" s="25">
        <v>0</v>
      </c>
      <c r="C544" s="25">
        <v>10</v>
      </c>
    </row>
    <row r="545" spans="1:3">
      <c r="A545" s="24" t="s">
        <v>4910</v>
      </c>
      <c r="B545" s="25">
        <v>0</v>
      </c>
      <c r="C545" s="25">
        <v>10</v>
      </c>
    </row>
    <row r="546" spans="1:3">
      <c r="A546" s="24" t="s">
        <v>4911</v>
      </c>
      <c r="B546" s="25">
        <v>1</v>
      </c>
      <c r="C546" s="25">
        <v>0</v>
      </c>
    </row>
    <row r="547" spans="1:3">
      <c r="A547" s="24" t="s">
        <v>4912</v>
      </c>
      <c r="B547" s="25">
        <v>0</v>
      </c>
      <c r="C547" s="25">
        <v>10</v>
      </c>
    </row>
    <row r="548" spans="1:3">
      <c r="A548" s="24" t="s">
        <v>4913</v>
      </c>
      <c r="B548" s="25">
        <v>1</v>
      </c>
      <c r="C548" s="25">
        <v>20</v>
      </c>
    </row>
    <row r="549" spans="1:3">
      <c r="A549" s="24" t="s">
        <v>4914</v>
      </c>
      <c r="B549" s="25">
        <v>0</v>
      </c>
      <c r="C549" s="25">
        <v>10</v>
      </c>
    </row>
    <row r="550" spans="1:3">
      <c r="A550" s="24" t="s">
        <v>4915</v>
      </c>
      <c r="B550" s="25">
        <v>0</v>
      </c>
      <c r="C550" s="25">
        <v>20</v>
      </c>
    </row>
    <row r="551" spans="1:3">
      <c r="A551" s="24" t="s">
        <v>4916</v>
      </c>
      <c r="B551" s="25">
        <v>1</v>
      </c>
      <c r="C551" s="25">
        <v>0</v>
      </c>
    </row>
    <row r="552" spans="1:3">
      <c r="A552" s="24" t="s">
        <v>4917</v>
      </c>
      <c r="B552" s="25">
        <v>1</v>
      </c>
      <c r="C552" s="25">
        <v>0</v>
      </c>
    </row>
    <row r="553" spans="1:3">
      <c r="A553" s="24" t="s">
        <v>4918</v>
      </c>
      <c r="B553" s="25">
        <v>0</v>
      </c>
      <c r="C553" s="25">
        <v>10</v>
      </c>
    </row>
    <row r="554" spans="1:3">
      <c r="A554" s="24" t="s">
        <v>4919</v>
      </c>
      <c r="B554" s="25">
        <v>0</v>
      </c>
      <c r="C554" s="25">
        <v>0</v>
      </c>
    </row>
    <row r="555" spans="1:3">
      <c r="A555" s="24" t="s">
        <v>4920</v>
      </c>
      <c r="B555" s="25">
        <v>0</v>
      </c>
      <c r="C555" s="25">
        <v>0</v>
      </c>
    </row>
    <row r="556" spans="1:3">
      <c r="A556" s="24" t="s">
        <v>4921</v>
      </c>
      <c r="B556" s="25">
        <v>0</v>
      </c>
      <c r="C556" s="25">
        <v>0</v>
      </c>
    </row>
    <row r="557" spans="1:3">
      <c r="A557" s="24" t="s">
        <v>4922</v>
      </c>
      <c r="B557" s="25">
        <v>0</v>
      </c>
      <c r="C557" s="25">
        <v>0</v>
      </c>
    </row>
    <row r="558" spans="1:3">
      <c r="A558" s="24" t="s">
        <v>4923</v>
      </c>
      <c r="B558" s="25">
        <v>0</v>
      </c>
      <c r="C558" s="25">
        <v>0</v>
      </c>
    </row>
    <row r="559" spans="1:3">
      <c r="A559" s="24" t="s">
        <v>4924</v>
      </c>
      <c r="B559" s="25">
        <v>0</v>
      </c>
      <c r="C559" s="25">
        <v>0</v>
      </c>
    </row>
    <row r="560" spans="1:3">
      <c r="A560" s="24" t="s">
        <v>4925</v>
      </c>
      <c r="B560" s="25">
        <v>0</v>
      </c>
      <c r="C560" s="25">
        <v>0</v>
      </c>
    </row>
    <row r="561" spans="1:3">
      <c r="A561" s="24" t="s">
        <v>4926</v>
      </c>
      <c r="B561" s="25">
        <v>0</v>
      </c>
      <c r="C561" s="25">
        <v>0</v>
      </c>
    </row>
    <row r="562" spans="1:3">
      <c r="A562" s="24" t="s">
        <v>4927</v>
      </c>
      <c r="B562" s="25">
        <v>0</v>
      </c>
      <c r="C562" s="25">
        <v>0</v>
      </c>
    </row>
    <row r="563" spans="1:3">
      <c r="A563" s="24" t="s">
        <v>4928</v>
      </c>
      <c r="B563" s="25">
        <v>0</v>
      </c>
      <c r="C563" s="25">
        <v>0</v>
      </c>
    </row>
    <row r="564" spans="1:3">
      <c r="A564" s="24" t="s">
        <v>4929</v>
      </c>
      <c r="B564" s="25">
        <v>0</v>
      </c>
      <c r="C564" s="25">
        <v>0</v>
      </c>
    </row>
    <row r="565" spans="1:3">
      <c r="A565" s="24" t="s">
        <v>4930</v>
      </c>
      <c r="B565" s="25">
        <v>0</v>
      </c>
      <c r="C565" s="25">
        <v>0</v>
      </c>
    </row>
    <row r="566" spans="1:3">
      <c r="A566" s="24" t="s">
        <v>4931</v>
      </c>
      <c r="B566" s="25">
        <v>0</v>
      </c>
      <c r="C566" s="25">
        <v>0</v>
      </c>
    </row>
    <row r="567" spans="1:3">
      <c r="A567" s="24" t="s">
        <v>4231</v>
      </c>
      <c r="B567" s="25"/>
      <c r="C567" s="25"/>
    </row>
    <row r="568" spans="1:3">
      <c r="A568" s="24" t="s">
        <v>4982</v>
      </c>
      <c r="B568" s="25">
        <v>2</v>
      </c>
      <c r="C568" s="25">
        <v>0</v>
      </c>
    </row>
    <row r="569" spans="1:3">
      <c r="A569" s="24"/>
      <c r="B569" s="25">
        <v>0</v>
      </c>
      <c r="C569" s="25">
        <v>0</v>
      </c>
    </row>
    <row r="570" spans="1:3">
      <c r="A570" s="24" t="s">
        <v>5313</v>
      </c>
      <c r="B570" s="25">
        <v>1</v>
      </c>
      <c r="C570" s="25">
        <v>0</v>
      </c>
    </row>
    <row r="571" spans="1:3">
      <c r="A571" s="24" t="s">
        <v>5314</v>
      </c>
      <c r="B571" s="25">
        <v>1</v>
      </c>
      <c r="C571" s="25">
        <v>0</v>
      </c>
    </row>
    <row r="572" spans="1:3">
      <c r="A572" s="24" t="s">
        <v>5315</v>
      </c>
      <c r="B572" s="25">
        <v>1</v>
      </c>
      <c r="C572" s="25">
        <v>0</v>
      </c>
    </row>
    <row r="573" spans="1:3">
      <c r="A573" s="24" t="s">
        <v>5316</v>
      </c>
      <c r="B573" s="25">
        <v>0</v>
      </c>
      <c r="C573" s="25">
        <v>10</v>
      </c>
    </row>
    <row r="574" spans="1:3">
      <c r="A574" s="24" t="s">
        <v>5317</v>
      </c>
      <c r="B574" s="25">
        <v>0</v>
      </c>
      <c r="C574" s="25">
        <v>10</v>
      </c>
    </row>
    <row r="575" spans="1:3">
      <c r="A575" s="24" t="s">
        <v>5318</v>
      </c>
      <c r="B575" s="25">
        <v>0</v>
      </c>
      <c r="C575" s="25">
        <v>10</v>
      </c>
    </row>
    <row r="576" spans="1:3">
      <c r="A576" s="24" t="s">
        <v>5319</v>
      </c>
      <c r="B576" s="25">
        <v>0</v>
      </c>
      <c r="C576" s="25">
        <v>10</v>
      </c>
    </row>
    <row r="577" spans="1:3">
      <c r="A577" s="24" t="s">
        <v>5320</v>
      </c>
      <c r="B577" s="25">
        <v>0</v>
      </c>
      <c r="C577" s="25">
        <v>10</v>
      </c>
    </row>
    <row r="578" spans="1:3">
      <c r="A578" s="24" t="s">
        <v>5321</v>
      </c>
      <c r="B578" s="25">
        <v>0</v>
      </c>
      <c r="C578" s="25">
        <v>10</v>
      </c>
    </row>
    <row r="579" spans="1:3">
      <c r="A579" s="24" t="s">
        <v>5322</v>
      </c>
      <c r="B579" s="25">
        <v>0</v>
      </c>
      <c r="C579" s="25">
        <v>10</v>
      </c>
    </row>
    <row r="580" spans="1:3">
      <c r="A580" s="24" t="s">
        <v>5323</v>
      </c>
      <c r="B580" s="25">
        <v>0</v>
      </c>
      <c r="C580" s="25">
        <v>10</v>
      </c>
    </row>
    <row r="581" spans="1:3">
      <c r="A581" s="24" t="s">
        <v>5324</v>
      </c>
      <c r="B581" s="25">
        <v>0</v>
      </c>
      <c r="C581" s="25">
        <v>10</v>
      </c>
    </row>
    <row r="582" spans="1:3">
      <c r="A582" s="24" t="s">
        <v>5325</v>
      </c>
      <c r="B582" s="25">
        <v>0</v>
      </c>
      <c r="C582" s="25">
        <v>0</v>
      </c>
    </row>
    <row r="583" spans="1:3">
      <c r="A583" s="24" t="s">
        <v>5326</v>
      </c>
      <c r="B583" s="25">
        <v>0</v>
      </c>
      <c r="C583" s="25">
        <v>0</v>
      </c>
    </row>
    <row r="584" spans="1:3">
      <c r="A584" s="24" t="s">
        <v>5327</v>
      </c>
      <c r="B584" s="25">
        <v>0</v>
      </c>
      <c r="C584" s="25">
        <v>0</v>
      </c>
    </row>
    <row r="585" spans="1:3">
      <c r="A585" s="24" t="s">
        <v>5328</v>
      </c>
      <c r="B585" s="25">
        <v>0</v>
      </c>
      <c r="C585" s="25">
        <v>0</v>
      </c>
    </row>
    <row r="586" spans="1:3">
      <c r="A586" s="24" t="s">
        <v>5329</v>
      </c>
      <c r="B586" s="25">
        <v>0</v>
      </c>
      <c r="C586" s="25">
        <v>0</v>
      </c>
    </row>
    <row r="587" spans="1:3">
      <c r="A587" s="24" t="s">
        <v>5330</v>
      </c>
      <c r="B587" s="25">
        <v>0</v>
      </c>
      <c r="C587" s="25">
        <v>0</v>
      </c>
    </row>
    <row r="588" spans="1:3">
      <c r="A588" s="24" t="s">
        <v>5331</v>
      </c>
      <c r="B588" s="25">
        <v>0</v>
      </c>
      <c r="C588" s="25">
        <v>0</v>
      </c>
    </row>
    <row r="589" spans="1:3">
      <c r="A589" s="24" t="s">
        <v>5332</v>
      </c>
      <c r="B589" s="25">
        <v>0</v>
      </c>
      <c r="C589" s="25">
        <v>0</v>
      </c>
    </row>
    <row r="590" spans="1:3">
      <c r="A590" s="24" t="s">
        <v>5333</v>
      </c>
      <c r="B590" s="25">
        <v>0</v>
      </c>
      <c r="C590" s="25">
        <v>0</v>
      </c>
    </row>
    <row r="591" spans="1:3">
      <c r="A591" s="24" t="s">
        <v>5334</v>
      </c>
      <c r="B591" s="25">
        <v>0</v>
      </c>
      <c r="C591" s="25">
        <v>0</v>
      </c>
    </row>
    <row r="592" spans="1:3">
      <c r="A592" s="24" t="s">
        <v>5335</v>
      </c>
      <c r="B592" s="25">
        <v>0</v>
      </c>
      <c r="C592" s="25">
        <v>0</v>
      </c>
    </row>
    <row r="593" spans="1:3">
      <c r="A593" s="24" t="s">
        <v>5336</v>
      </c>
      <c r="B593" s="25">
        <v>0</v>
      </c>
      <c r="C593" s="25">
        <v>0</v>
      </c>
    </row>
    <row r="594" spans="1:3">
      <c r="A594" s="24" t="s">
        <v>5337</v>
      </c>
      <c r="B594" s="25">
        <v>0</v>
      </c>
      <c r="C594" s="25">
        <v>0</v>
      </c>
    </row>
    <row r="595" spans="1:3">
      <c r="A595" s="24" t="s">
        <v>5338</v>
      </c>
      <c r="B595" s="25">
        <v>0</v>
      </c>
      <c r="C595" s="25">
        <v>0</v>
      </c>
    </row>
    <row r="596" spans="1:3">
      <c r="A596" s="24" t="s">
        <v>5339</v>
      </c>
      <c r="B596" s="25">
        <v>0</v>
      </c>
      <c r="C596" s="25">
        <v>0</v>
      </c>
    </row>
    <row r="597" spans="1:3">
      <c r="A597" s="24" t="s">
        <v>5340</v>
      </c>
      <c r="B597" s="25">
        <v>0</v>
      </c>
      <c r="C597" s="25">
        <v>0</v>
      </c>
    </row>
    <row r="598" spans="1:3">
      <c r="A598" s="24" t="s">
        <v>5341</v>
      </c>
      <c r="B598" s="25">
        <v>0</v>
      </c>
      <c r="C598" s="25">
        <v>0</v>
      </c>
    </row>
    <row r="599" spans="1:3">
      <c r="A599" s="24" t="s">
        <v>5342</v>
      </c>
      <c r="B599" s="25">
        <v>0</v>
      </c>
      <c r="C599" s="25">
        <v>0</v>
      </c>
    </row>
    <row r="600" spans="1:3">
      <c r="A600" s="24" t="s">
        <v>5343</v>
      </c>
      <c r="B600" s="25">
        <v>0</v>
      </c>
      <c r="C600" s="25">
        <v>0</v>
      </c>
    </row>
    <row r="601" spans="1:3">
      <c r="A601" s="24" t="s">
        <v>5344</v>
      </c>
      <c r="B601" s="25">
        <v>0</v>
      </c>
      <c r="C601" s="25">
        <v>0</v>
      </c>
    </row>
    <row r="602" spans="1:3">
      <c r="A602" s="24" t="s">
        <v>5345</v>
      </c>
      <c r="B602" s="25">
        <v>0</v>
      </c>
      <c r="C602" s="25">
        <v>0</v>
      </c>
    </row>
    <row r="603" spans="1:3">
      <c r="A603" s="24" t="s">
        <v>5346</v>
      </c>
      <c r="B603" s="25">
        <v>0</v>
      </c>
      <c r="C603" s="25">
        <v>0</v>
      </c>
    </row>
    <row r="604" spans="1:3">
      <c r="A604" s="24" t="s">
        <v>5347</v>
      </c>
      <c r="B604" s="25">
        <v>0</v>
      </c>
      <c r="C604" s="25">
        <v>0</v>
      </c>
    </row>
    <row r="605" spans="1:3">
      <c r="A605" s="24" t="s">
        <v>5348</v>
      </c>
      <c r="B605" s="25">
        <v>0</v>
      </c>
      <c r="C605" s="25">
        <v>0</v>
      </c>
    </row>
    <row r="606" spans="1:3">
      <c r="A606" s="24" t="s">
        <v>5349</v>
      </c>
      <c r="B606" s="25">
        <v>0</v>
      </c>
      <c r="C606" s="25">
        <v>0</v>
      </c>
    </row>
    <row r="607" spans="1:3">
      <c r="A607" s="24" t="s">
        <v>5350</v>
      </c>
      <c r="B607" s="25">
        <v>0</v>
      </c>
      <c r="C607" s="25">
        <v>0</v>
      </c>
    </row>
    <row r="608" spans="1:3">
      <c r="A608" s="24" t="s">
        <v>5351</v>
      </c>
      <c r="B608" s="25">
        <v>0</v>
      </c>
      <c r="C608" s="25">
        <v>0</v>
      </c>
    </row>
    <row r="609" spans="1:3">
      <c r="A609" s="24" t="s">
        <v>5352</v>
      </c>
      <c r="B609" s="25">
        <v>0</v>
      </c>
      <c r="C609" s="25">
        <v>0</v>
      </c>
    </row>
    <row r="610" spans="1:3">
      <c r="A610" s="24" t="s">
        <v>5353</v>
      </c>
      <c r="B610" s="25">
        <v>0</v>
      </c>
      <c r="C610" s="25">
        <v>0</v>
      </c>
    </row>
    <row r="611" spans="1:3">
      <c r="A611" s="24" t="s">
        <v>5354</v>
      </c>
      <c r="B611" s="25">
        <v>0</v>
      </c>
      <c r="C611" s="25">
        <v>0</v>
      </c>
    </row>
    <row r="612" spans="1:3">
      <c r="A612" s="24" t="s">
        <v>5355</v>
      </c>
      <c r="B612" s="25">
        <v>0</v>
      </c>
      <c r="C612" s="25">
        <v>0</v>
      </c>
    </row>
    <row r="613" spans="1:3">
      <c r="A613" s="24" t="s">
        <v>5356</v>
      </c>
      <c r="B613" s="25">
        <v>0</v>
      </c>
      <c r="C613" s="25">
        <v>0</v>
      </c>
    </row>
    <row r="614" spans="1:3">
      <c r="A614" s="24" t="s">
        <v>5357</v>
      </c>
      <c r="B614" s="25">
        <v>0</v>
      </c>
      <c r="C614" s="25">
        <v>0</v>
      </c>
    </row>
    <row r="615" spans="1:3">
      <c r="A615" s="24" t="s">
        <v>5358</v>
      </c>
      <c r="B615" s="25">
        <v>0</v>
      </c>
      <c r="C615" s="25">
        <v>0</v>
      </c>
    </row>
    <row r="616" spans="1:3">
      <c r="A616" s="24" t="s">
        <v>5359</v>
      </c>
      <c r="B616" s="25">
        <v>0</v>
      </c>
      <c r="C616" s="25">
        <v>0</v>
      </c>
    </row>
    <row r="617" spans="1:3">
      <c r="A617" s="24" t="s">
        <v>5360</v>
      </c>
      <c r="B617" s="25">
        <v>0</v>
      </c>
      <c r="C617" s="25">
        <v>0</v>
      </c>
    </row>
    <row r="618" spans="1:3">
      <c r="A618" s="24" t="s">
        <v>5361</v>
      </c>
      <c r="B618" s="25">
        <v>0</v>
      </c>
      <c r="C618" s="25">
        <v>0</v>
      </c>
    </row>
    <row r="619" spans="1:3">
      <c r="A619" s="24" t="s">
        <v>5362</v>
      </c>
      <c r="B619" s="25">
        <v>0</v>
      </c>
      <c r="C619" s="25">
        <v>0</v>
      </c>
    </row>
    <row r="620" spans="1:3">
      <c r="A620" s="24" t="s">
        <v>5363</v>
      </c>
      <c r="B620" s="25">
        <v>0</v>
      </c>
      <c r="C620" s="25">
        <v>0</v>
      </c>
    </row>
    <row r="621" spans="1:3">
      <c r="A621" s="24" t="s">
        <v>5364</v>
      </c>
      <c r="B621" s="25">
        <v>0</v>
      </c>
      <c r="C621" s="25">
        <v>0</v>
      </c>
    </row>
    <row r="622" spans="1:3">
      <c r="A622" s="24" t="s">
        <v>5365</v>
      </c>
      <c r="B622" s="25">
        <v>0</v>
      </c>
      <c r="C622" s="25">
        <v>0</v>
      </c>
    </row>
    <row r="623" spans="1:3">
      <c r="A623" s="24" t="s">
        <v>5366</v>
      </c>
      <c r="B623" s="25">
        <v>0</v>
      </c>
      <c r="C623" s="25">
        <v>0</v>
      </c>
    </row>
    <row r="624" spans="1:3">
      <c r="A624" s="24" t="s">
        <v>5367</v>
      </c>
      <c r="B624" s="25">
        <v>0</v>
      </c>
      <c r="C624" s="25">
        <v>0</v>
      </c>
    </row>
    <row r="625" spans="1:3">
      <c r="A625" s="24" t="s">
        <v>5368</v>
      </c>
      <c r="B625" s="25">
        <v>0</v>
      </c>
      <c r="C625" s="25">
        <v>0</v>
      </c>
    </row>
    <row r="626" spans="1:3">
      <c r="A626" s="24" t="s">
        <v>5369</v>
      </c>
      <c r="B626" s="25">
        <v>0</v>
      </c>
      <c r="C626" s="25">
        <v>50</v>
      </c>
    </row>
    <row r="627" spans="1:3">
      <c r="A627" s="24" t="s">
        <v>5370</v>
      </c>
      <c r="B627" s="25">
        <v>1</v>
      </c>
      <c r="C627" s="25">
        <v>0</v>
      </c>
    </row>
    <row r="628" spans="1:3">
      <c r="A628" s="24" t="s">
        <v>5371</v>
      </c>
      <c r="B628" s="25">
        <v>1</v>
      </c>
      <c r="C628" s="25">
        <v>10</v>
      </c>
    </row>
    <row r="629" spans="1:3">
      <c r="A629" s="24" t="s">
        <v>5776</v>
      </c>
      <c r="B629" s="25">
        <v>1</v>
      </c>
      <c r="C629" s="25">
        <v>0</v>
      </c>
    </row>
    <row r="630" spans="1:3">
      <c r="A630" s="24" t="s">
        <v>5777</v>
      </c>
      <c r="B630" s="25">
        <v>1</v>
      </c>
      <c r="C630" s="25">
        <v>0</v>
      </c>
    </row>
    <row r="631" spans="1:3">
      <c r="A631" s="24" t="s">
        <v>5778</v>
      </c>
      <c r="B631" s="25">
        <v>1</v>
      </c>
      <c r="C631" s="25">
        <v>0</v>
      </c>
    </row>
    <row r="632" spans="1:3">
      <c r="A632" s="24" t="s">
        <v>5779</v>
      </c>
      <c r="B632" s="25">
        <v>1</v>
      </c>
      <c r="C632" s="25">
        <v>0</v>
      </c>
    </row>
    <row r="633" spans="1:3">
      <c r="A633" s="24" t="s">
        <v>5780</v>
      </c>
      <c r="B633" s="25">
        <v>1</v>
      </c>
      <c r="C633" s="25">
        <v>0</v>
      </c>
    </row>
    <row r="634" spans="1:3">
      <c r="A634" s="24" t="s">
        <v>5781</v>
      </c>
      <c r="B634" s="25">
        <v>1</v>
      </c>
      <c r="C634" s="25">
        <v>0</v>
      </c>
    </row>
    <row r="635" spans="1:3">
      <c r="A635" s="24" t="s">
        <v>5782</v>
      </c>
      <c r="B635" s="25">
        <v>1</v>
      </c>
      <c r="C635" s="25">
        <v>0</v>
      </c>
    </row>
    <row r="636" spans="1:3">
      <c r="A636" s="24" t="s">
        <v>5783</v>
      </c>
      <c r="B636" s="25">
        <v>1</v>
      </c>
      <c r="C636" s="25">
        <v>0</v>
      </c>
    </row>
    <row r="637" spans="1:3">
      <c r="A637" s="24" t="s">
        <v>5784</v>
      </c>
      <c r="B637" s="25">
        <v>1</v>
      </c>
      <c r="C637" s="25">
        <v>0</v>
      </c>
    </row>
    <row r="638" spans="1:3">
      <c r="A638" s="24" t="s">
        <v>5785</v>
      </c>
      <c r="B638" s="25">
        <v>1</v>
      </c>
      <c r="C638" s="25">
        <v>0</v>
      </c>
    </row>
    <row r="639" spans="1:3">
      <c r="A639" s="24" t="s">
        <v>5786</v>
      </c>
      <c r="B639" s="25">
        <v>1</v>
      </c>
      <c r="C639" s="25">
        <v>0</v>
      </c>
    </row>
    <row r="640" spans="1:3">
      <c r="A640" s="24" t="s">
        <v>5787</v>
      </c>
      <c r="B640" s="25">
        <v>0</v>
      </c>
      <c r="C640" s="25">
        <v>10</v>
      </c>
    </row>
    <row r="641" spans="1:3">
      <c r="A641" s="24" t="s">
        <v>5788</v>
      </c>
      <c r="B641" s="25">
        <v>0</v>
      </c>
      <c r="C641" s="25">
        <v>10</v>
      </c>
    </row>
    <row r="642" spans="1:3">
      <c r="A642" s="24" t="s">
        <v>5789</v>
      </c>
      <c r="B642" s="25">
        <v>1</v>
      </c>
      <c r="C642" s="25">
        <v>20</v>
      </c>
    </row>
    <row r="643" spans="1:3">
      <c r="A643" s="24" t="s">
        <v>5790</v>
      </c>
      <c r="B643" s="25">
        <v>0</v>
      </c>
      <c r="C643" s="25">
        <v>10</v>
      </c>
    </row>
    <row r="644" spans="1:3">
      <c r="A644" s="24" t="s">
        <v>5791</v>
      </c>
      <c r="B644" s="25">
        <v>0</v>
      </c>
      <c r="C644" s="25">
        <v>10</v>
      </c>
    </row>
    <row r="645" spans="1:3">
      <c r="A645" s="24" t="s">
        <v>5792</v>
      </c>
      <c r="B645" s="25">
        <v>0</v>
      </c>
      <c r="C645" s="25">
        <v>20</v>
      </c>
    </row>
    <row r="646" spans="1:3">
      <c r="A646" s="24" t="s">
        <v>5793</v>
      </c>
      <c r="B646" s="25">
        <v>0</v>
      </c>
      <c r="C646" s="25">
        <v>10</v>
      </c>
    </row>
    <row r="647" spans="1:3">
      <c r="A647" s="24" t="s">
        <v>5794</v>
      </c>
      <c r="B647" s="25">
        <v>0</v>
      </c>
      <c r="C647" s="25">
        <v>10</v>
      </c>
    </row>
    <row r="648" spans="1:3">
      <c r="A648" s="24" t="s">
        <v>5795</v>
      </c>
      <c r="B648" s="25">
        <v>0</v>
      </c>
      <c r="C648" s="25">
        <v>10</v>
      </c>
    </row>
    <row r="649" spans="1:3">
      <c r="A649" s="24" t="s">
        <v>5796</v>
      </c>
      <c r="B649" s="25">
        <v>1</v>
      </c>
      <c r="C649" s="25">
        <v>20</v>
      </c>
    </row>
    <row r="650" spans="1:3">
      <c r="A650" s="24" t="s">
        <v>5797</v>
      </c>
      <c r="B650" s="25">
        <v>0</v>
      </c>
      <c r="C650" s="25">
        <v>10</v>
      </c>
    </row>
    <row r="651" spans="1:3">
      <c r="A651" s="24" t="s">
        <v>5798</v>
      </c>
      <c r="B651" s="25">
        <v>0</v>
      </c>
      <c r="C651" s="25">
        <v>20</v>
      </c>
    </row>
    <row r="652" spans="1:3">
      <c r="A652" s="24" t="s">
        <v>5799</v>
      </c>
      <c r="B652" s="25">
        <v>0</v>
      </c>
      <c r="C652" s="25">
        <v>10</v>
      </c>
    </row>
    <row r="653" spans="1:3">
      <c r="A653" s="24" t="s">
        <v>5800</v>
      </c>
      <c r="B653" s="25">
        <v>0</v>
      </c>
      <c r="C653" s="25">
        <v>10</v>
      </c>
    </row>
    <row r="654" spans="1:3">
      <c r="A654" s="24" t="s">
        <v>5801</v>
      </c>
      <c r="B654" s="25">
        <v>0</v>
      </c>
      <c r="C654" s="25">
        <v>10</v>
      </c>
    </row>
    <row r="655" spans="1:3">
      <c r="A655" s="24" t="s">
        <v>5802</v>
      </c>
      <c r="B655" s="25">
        <v>0</v>
      </c>
      <c r="C655" s="25">
        <v>10</v>
      </c>
    </row>
    <row r="656" spans="1:3">
      <c r="A656" s="24" t="s">
        <v>5803</v>
      </c>
      <c r="B656" s="25">
        <v>0</v>
      </c>
      <c r="C656" s="25">
        <v>10</v>
      </c>
    </row>
    <row r="657" spans="1:3">
      <c r="A657" s="24" t="s">
        <v>5804</v>
      </c>
      <c r="B657" s="25">
        <v>0</v>
      </c>
      <c r="C657" s="25">
        <v>10</v>
      </c>
    </row>
    <row r="658" spans="1:3">
      <c r="A658" s="24" t="s">
        <v>5805</v>
      </c>
      <c r="B658" s="25">
        <v>0</v>
      </c>
      <c r="C658" s="25">
        <v>10</v>
      </c>
    </row>
    <row r="659" spans="1:3">
      <c r="A659" s="24" t="s">
        <v>5806</v>
      </c>
      <c r="B659" s="25">
        <v>0</v>
      </c>
      <c r="C659" s="25">
        <v>10</v>
      </c>
    </row>
    <row r="660" spans="1:3">
      <c r="A660" s="24" t="s">
        <v>5807</v>
      </c>
      <c r="B660" s="25">
        <v>0</v>
      </c>
      <c r="C660" s="25">
        <v>20</v>
      </c>
    </row>
    <row r="661" spans="1:3">
      <c r="A661" s="24" t="s">
        <v>5808</v>
      </c>
      <c r="B661" s="25">
        <v>0</v>
      </c>
      <c r="C661" s="25">
        <v>10</v>
      </c>
    </row>
    <row r="662" spans="1:3">
      <c r="A662" s="24" t="s">
        <v>5809</v>
      </c>
      <c r="B662" s="25">
        <v>0</v>
      </c>
      <c r="C662" s="25">
        <v>10</v>
      </c>
    </row>
    <row r="663" spans="1:3">
      <c r="A663" s="24" t="s">
        <v>5810</v>
      </c>
      <c r="B663" s="25">
        <v>0</v>
      </c>
      <c r="C663" s="25">
        <v>0</v>
      </c>
    </row>
    <row r="664" spans="1:3">
      <c r="A664" s="24" t="s">
        <v>5811</v>
      </c>
      <c r="B664" s="25">
        <v>0</v>
      </c>
      <c r="C664" s="25">
        <v>0</v>
      </c>
    </row>
    <row r="665" spans="1:3">
      <c r="A665" s="24" t="s">
        <v>5812</v>
      </c>
      <c r="B665" s="25">
        <v>0</v>
      </c>
      <c r="C665" s="25">
        <v>0</v>
      </c>
    </row>
    <row r="666" spans="1:3">
      <c r="A666" s="24" t="s">
        <v>5813</v>
      </c>
      <c r="B666" s="25">
        <v>0</v>
      </c>
      <c r="C666" s="25">
        <v>0</v>
      </c>
    </row>
    <row r="667" spans="1:3">
      <c r="A667" s="24" t="s">
        <v>5298</v>
      </c>
      <c r="B667" s="25">
        <v>0</v>
      </c>
      <c r="C667" s="25">
        <v>0</v>
      </c>
    </row>
    <row r="668" spans="1:3">
      <c r="A668" s="24" t="s">
        <v>5814</v>
      </c>
      <c r="B668" s="25">
        <v>0</v>
      </c>
      <c r="C668" s="25">
        <v>10</v>
      </c>
    </row>
    <row r="669" spans="1:3">
      <c r="A669" s="24" t="s">
        <v>5815</v>
      </c>
      <c r="B669" s="25">
        <v>0</v>
      </c>
      <c r="C669" s="25">
        <v>10</v>
      </c>
    </row>
    <row r="670" spans="1:3">
      <c r="A670" s="24" t="s">
        <v>5816</v>
      </c>
      <c r="B670" s="25">
        <v>0</v>
      </c>
      <c r="C670" s="25">
        <v>20</v>
      </c>
    </row>
    <row r="671" spans="1:3">
      <c r="A671" s="24" t="s">
        <v>5817</v>
      </c>
      <c r="B671" s="25">
        <v>0</v>
      </c>
      <c r="C671" s="25">
        <v>20</v>
      </c>
    </row>
    <row r="672" spans="1:3">
      <c r="A672" s="24" t="s">
        <v>5818</v>
      </c>
      <c r="B672" s="25">
        <v>0</v>
      </c>
      <c r="C672" s="25">
        <v>0</v>
      </c>
    </row>
    <row r="673" spans="1:3">
      <c r="A673" s="24" t="s">
        <v>5819</v>
      </c>
      <c r="B673" s="25">
        <v>2</v>
      </c>
      <c r="C673" s="25">
        <v>0</v>
      </c>
    </row>
    <row r="674" spans="1:3">
      <c r="A674" s="24" t="s">
        <v>6756</v>
      </c>
      <c r="B674" s="25">
        <v>0</v>
      </c>
      <c r="C674" s="25">
        <v>10</v>
      </c>
    </row>
    <row r="675" spans="1:3">
      <c r="A675" s="24" t="s">
        <v>6757</v>
      </c>
      <c r="B675" s="25">
        <v>1</v>
      </c>
      <c r="C675" s="25">
        <v>20</v>
      </c>
    </row>
    <row r="676" spans="1:3">
      <c r="A676" s="24" t="s">
        <v>6758</v>
      </c>
      <c r="B676" s="25">
        <v>0</v>
      </c>
      <c r="C676" s="25">
        <v>10</v>
      </c>
    </row>
    <row r="677" spans="1:3">
      <c r="A677" s="24" t="s">
        <v>6759</v>
      </c>
      <c r="B677" s="25">
        <v>0</v>
      </c>
      <c r="C677" s="25">
        <v>0</v>
      </c>
    </row>
    <row r="678" spans="1:3">
      <c r="A678" s="24" t="s">
        <v>6760</v>
      </c>
      <c r="B678" s="25">
        <v>1</v>
      </c>
      <c r="C678" s="25">
        <v>0</v>
      </c>
    </row>
    <row r="679" spans="1:3">
      <c r="A679" s="24" t="s">
        <v>6761</v>
      </c>
      <c r="B679" s="25">
        <v>1</v>
      </c>
      <c r="C679" s="25">
        <v>0</v>
      </c>
    </row>
    <row r="680" spans="1:3">
      <c r="A680" s="24" t="s">
        <v>6762</v>
      </c>
      <c r="B680" s="25">
        <v>1</v>
      </c>
      <c r="C680" s="25">
        <v>0</v>
      </c>
    </row>
    <row r="681" spans="1:3">
      <c r="A681" s="24" t="s">
        <v>6763</v>
      </c>
      <c r="B681" s="25">
        <v>0</v>
      </c>
      <c r="C681" s="25">
        <v>10</v>
      </c>
    </row>
    <row r="682" spans="1:3">
      <c r="A682" s="24" t="s">
        <v>6764</v>
      </c>
      <c r="B682" s="25">
        <v>0</v>
      </c>
      <c r="C682" s="25">
        <v>10</v>
      </c>
    </row>
    <row r="683" spans="1:3">
      <c r="A683" s="24" t="s">
        <v>6765</v>
      </c>
      <c r="B683" s="25">
        <v>0</v>
      </c>
      <c r="C683" s="25">
        <v>10</v>
      </c>
    </row>
    <row r="684" spans="1:3">
      <c r="A684" s="24" t="s">
        <v>6766</v>
      </c>
      <c r="B684" s="25">
        <v>0</v>
      </c>
      <c r="C684" s="25">
        <v>10</v>
      </c>
    </row>
    <row r="685" spans="1:3">
      <c r="A685" s="24" t="s">
        <v>6767</v>
      </c>
      <c r="B685" s="25">
        <v>1</v>
      </c>
      <c r="C685" s="25">
        <v>20</v>
      </c>
    </row>
    <row r="686" spans="1:3">
      <c r="A686" s="24" t="s">
        <v>6768</v>
      </c>
      <c r="B686" s="25">
        <v>0</v>
      </c>
      <c r="C686" s="25">
        <v>10</v>
      </c>
    </row>
    <row r="687" spans="1:3">
      <c r="A687" s="24" t="s">
        <v>6769</v>
      </c>
      <c r="B687" s="25">
        <v>0</v>
      </c>
      <c r="C687" s="25">
        <v>10</v>
      </c>
    </row>
    <row r="688" spans="1:3">
      <c r="A688" s="24" t="s">
        <v>6770</v>
      </c>
      <c r="B688" s="25">
        <v>0</v>
      </c>
      <c r="C688" s="25">
        <v>10</v>
      </c>
    </row>
    <row r="689" spans="1:3">
      <c r="A689" s="24" t="s">
        <v>6771</v>
      </c>
      <c r="B689" s="25">
        <v>0</v>
      </c>
      <c r="C689" s="25">
        <v>10</v>
      </c>
    </row>
    <row r="690" spans="1:3">
      <c r="A690" s="24" t="s">
        <v>6772</v>
      </c>
      <c r="B690" s="25">
        <v>0</v>
      </c>
      <c r="C690" s="25">
        <v>10</v>
      </c>
    </row>
    <row r="691" spans="1:3">
      <c r="A691" s="24" t="s">
        <v>6773</v>
      </c>
      <c r="B691" s="25">
        <v>0</v>
      </c>
      <c r="C691" s="25">
        <v>10</v>
      </c>
    </row>
    <row r="692" spans="1:3">
      <c r="A692" s="24" t="s">
        <v>6774</v>
      </c>
      <c r="B692" s="25">
        <v>0</v>
      </c>
      <c r="C692" s="25">
        <v>10</v>
      </c>
    </row>
    <row r="693" spans="1:3">
      <c r="A693" s="24" t="s">
        <v>6775</v>
      </c>
      <c r="B693" s="25">
        <v>0</v>
      </c>
      <c r="C693" s="25">
        <v>10</v>
      </c>
    </row>
    <row r="694" spans="1:3">
      <c r="A694" s="24" t="s">
        <v>6776</v>
      </c>
      <c r="B694" s="25">
        <v>0</v>
      </c>
      <c r="C694" s="25">
        <v>0</v>
      </c>
    </row>
    <row r="695" spans="1:3">
      <c r="A695" s="24" t="s">
        <v>6777</v>
      </c>
      <c r="B695" s="25">
        <v>0</v>
      </c>
      <c r="C695" s="25">
        <v>0</v>
      </c>
    </row>
    <row r="696" spans="1:3">
      <c r="A696" s="24" t="s">
        <v>6778</v>
      </c>
      <c r="B696" s="25">
        <v>0</v>
      </c>
      <c r="C696" s="25">
        <v>0</v>
      </c>
    </row>
    <row r="697" spans="1:3">
      <c r="A697" s="24" t="s">
        <v>6779</v>
      </c>
      <c r="B697" s="25">
        <v>0</v>
      </c>
      <c r="C697" s="25">
        <v>0</v>
      </c>
    </row>
    <row r="698" spans="1:3">
      <c r="A698" s="24" t="s">
        <v>6780</v>
      </c>
      <c r="B698" s="25">
        <v>0</v>
      </c>
      <c r="C698" s="25">
        <v>10</v>
      </c>
    </row>
    <row r="699" spans="1:3">
      <c r="A699" s="24" t="s">
        <v>6781</v>
      </c>
      <c r="B699" s="25">
        <v>0</v>
      </c>
      <c r="C699" s="25">
        <v>10</v>
      </c>
    </row>
    <row r="700" spans="1:3">
      <c r="A700" s="24" t="s">
        <v>6782</v>
      </c>
      <c r="B700" s="25">
        <v>0</v>
      </c>
      <c r="C700" s="25">
        <v>10</v>
      </c>
    </row>
    <row r="701" spans="1:3">
      <c r="A701" s="24" t="s">
        <v>6783</v>
      </c>
      <c r="B701" s="25">
        <v>0</v>
      </c>
      <c r="C701" s="25">
        <v>20</v>
      </c>
    </row>
    <row r="702" spans="1:3">
      <c r="A702" s="24" t="s">
        <v>6784</v>
      </c>
      <c r="B702" s="25">
        <v>0</v>
      </c>
      <c r="C702" s="25">
        <v>20</v>
      </c>
    </row>
    <row r="703" spans="1:3">
      <c r="A703" s="24" t="s">
        <v>6785</v>
      </c>
      <c r="B703" s="25">
        <v>0</v>
      </c>
      <c r="C703" s="25">
        <v>20</v>
      </c>
    </row>
    <row r="704" spans="1:3">
      <c r="A704" s="24" t="s">
        <v>6786</v>
      </c>
      <c r="B704" s="25">
        <v>0</v>
      </c>
      <c r="C704" s="25">
        <v>10</v>
      </c>
    </row>
    <row r="705" spans="1:3">
      <c r="A705" s="24" t="s">
        <v>6787</v>
      </c>
      <c r="B705" s="25">
        <v>0</v>
      </c>
      <c r="C705" s="25">
        <v>20</v>
      </c>
    </row>
    <row r="706" spans="1:3">
      <c r="A706" s="24" t="s">
        <v>6788</v>
      </c>
      <c r="B706" s="25">
        <v>0</v>
      </c>
      <c r="C706" s="25">
        <v>20</v>
      </c>
    </row>
    <row r="707" spans="1:3">
      <c r="A707" s="24" t="s">
        <v>6789</v>
      </c>
      <c r="B707" s="25">
        <v>0</v>
      </c>
      <c r="C707" s="25">
        <v>10</v>
      </c>
    </row>
    <row r="708" spans="1:3">
      <c r="A708" s="24" t="s">
        <v>6790</v>
      </c>
      <c r="B708" s="25">
        <v>0</v>
      </c>
      <c r="C708" s="25">
        <v>20</v>
      </c>
    </row>
    <row r="709" spans="1:3">
      <c r="A709" s="24" t="s">
        <v>6791</v>
      </c>
      <c r="B709" s="25">
        <v>0</v>
      </c>
      <c r="C709" s="25">
        <v>20</v>
      </c>
    </row>
    <row r="710" spans="1:3">
      <c r="A710" s="24" t="s">
        <v>6792</v>
      </c>
      <c r="B710" s="25">
        <v>0</v>
      </c>
      <c r="C710" s="25">
        <v>10</v>
      </c>
    </row>
    <row r="711" spans="1:3">
      <c r="A711" s="24" t="s">
        <v>6793</v>
      </c>
      <c r="B711" s="25">
        <v>0</v>
      </c>
      <c r="C711" s="25">
        <v>20</v>
      </c>
    </row>
    <row r="712" spans="1:3">
      <c r="A712" s="24" t="s">
        <v>6794</v>
      </c>
      <c r="B712" s="25">
        <v>0</v>
      </c>
      <c r="C712" s="25">
        <v>10</v>
      </c>
    </row>
    <row r="713" spans="1:3">
      <c r="A713" s="24" t="s">
        <v>6795</v>
      </c>
      <c r="B713" s="25">
        <v>0</v>
      </c>
      <c r="C713" s="25">
        <v>20</v>
      </c>
    </row>
    <row r="714" spans="1:3">
      <c r="A714" s="24" t="s">
        <v>6796</v>
      </c>
      <c r="B714" s="25">
        <v>1</v>
      </c>
      <c r="C714" s="25">
        <v>0</v>
      </c>
    </row>
    <row r="715" spans="1:3">
      <c r="A715" s="24" t="s">
        <v>6797</v>
      </c>
      <c r="B715" s="25">
        <v>1</v>
      </c>
      <c r="C715" s="25">
        <v>0</v>
      </c>
    </row>
    <row r="716" spans="1:3">
      <c r="A716" s="24" t="s">
        <v>6798</v>
      </c>
      <c r="B716" s="25">
        <v>1</v>
      </c>
      <c r="C716" s="25">
        <v>0</v>
      </c>
    </row>
    <row r="717" spans="1:3">
      <c r="A717" s="24" t="s">
        <v>6799</v>
      </c>
      <c r="B717" s="25">
        <v>0</v>
      </c>
      <c r="C717" s="25">
        <v>10</v>
      </c>
    </row>
    <row r="718" spans="1:3">
      <c r="A718" s="24" t="s">
        <v>6800</v>
      </c>
      <c r="B718" s="25">
        <v>0</v>
      </c>
      <c r="C718" s="25">
        <v>20</v>
      </c>
    </row>
    <row r="719" spans="1:3">
      <c r="A719" s="24" t="s">
        <v>6801</v>
      </c>
      <c r="B719" s="25">
        <v>0</v>
      </c>
      <c r="C719" s="25">
        <v>0</v>
      </c>
    </row>
    <row r="720" spans="1:3">
      <c r="A720" s="24" t="s">
        <v>6802</v>
      </c>
      <c r="B720" s="25">
        <v>1</v>
      </c>
      <c r="C720" s="25">
        <v>0</v>
      </c>
    </row>
    <row r="721" spans="1:3">
      <c r="A721" s="24" t="s">
        <v>6803</v>
      </c>
      <c r="B721" s="25">
        <v>1</v>
      </c>
      <c r="C721" s="25">
        <v>0</v>
      </c>
    </row>
    <row r="722" spans="1:3">
      <c r="A722" s="24" t="s">
        <v>6804</v>
      </c>
      <c r="B722" s="25">
        <v>0</v>
      </c>
      <c r="C722" s="25">
        <v>10</v>
      </c>
    </row>
    <row r="723" spans="1:3">
      <c r="A723" s="24" t="s">
        <v>6805</v>
      </c>
      <c r="B723" s="25">
        <v>0</v>
      </c>
      <c r="C723" s="25">
        <v>10</v>
      </c>
    </row>
    <row r="724" spans="1:3">
      <c r="A724" s="24" t="s">
        <v>6806</v>
      </c>
      <c r="B724" s="25">
        <v>0</v>
      </c>
      <c r="C724" s="25">
        <v>10</v>
      </c>
    </row>
    <row r="725" spans="1:3">
      <c r="A725" s="24" t="s">
        <v>6807</v>
      </c>
      <c r="B725" s="25">
        <v>0</v>
      </c>
      <c r="C725" s="25">
        <v>10</v>
      </c>
    </row>
    <row r="726" spans="1:3">
      <c r="A726" s="24" t="s">
        <v>6808</v>
      </c>
      <c r="B726" s="25">
        <v>0</v>
      </c>
      <c r="C726" s="25">
        <v>10</v>
      </c>
    </row>
    <row r="727" spans="1:3">
      <c r="A727" s="24" t="s">
        <v>6809</v>
      </c>
      <c r="B727" s="25">
        <v>0</v>
      </c>
      <c r="C727" s="25">
        <v>20</v>
      </c>
    </row>
    <row r="728" spans="1:3">
      <c r="A728" s="24" t="s">
        <v>6810</v>
      </c>
      <c r="B728" s="25">
        <v>0</v>
      </c>
      <c r="C728" s="25">
        <v>20</v>
      </c>
    </row>
    <row r="729" spans="1:3">
      <c r="A729" s="24" t="s">
        <v>6811</v>
      </c>
      <c r="B729" s="25">
        <v>0</v>
      </c>
      <c r="C729" s="25">
        <v>10</v>
      </c>
    </row>
    <row r="730" spans="1:3">
      <c r="A730" s="24" t="s">
        <v>6812</v>
      </c>
      <c r="B730" s="25">
        <v>0</v>
      </c>
      <c r="C730" s="25">
        <v>10</v>
      </c>
    </row>
    <row r="731" spans="1:3">
      <c r="A731" s="24" t="s">
        <v>6813</v>
      </c>
      <c r="B731" s="25">
        <v>0</v>
      </c>
      <c r="C731" s="25">
        <v>10</v>
      </c>
    </row>
    <row r="732" spans="1:3">
      <c r="A732" s="24" t="s">
        <v>6814</v>
      </c>
      <c r="B732" s="25">
        <v>0</v>
      </c>
      <c r="C732" s="25">
        <v>10</v>
      </c>
    </row>
    <row r="733" spans="1:3">
      <c r="A733" s="24" t="s">
        <v>6815</v>
      </c>
      <c r="B733" s="25">
        <v>1</v>
      </c>
      <c r="C733" s="25">
        <v>10</v>
      </c>
    </row>
    <row r="734" spans="1:3">
      <c r="A734" s="24" t="s">
        <v>6816</v>
      </c>
      <c r="B734" s="25">
        <v>0</v>
      </c>
      <c r="C734" s="25">
        <v>10</v>
      </c>
    </row>
    <row r="735" spans="1:3">
      <c r="A735" s="24" t="s">
        <v>6817</v>
      </c>
      <c r="B735" s="25">
        <v>0</v>
      </c>
      <c r="C735" s="25">
        <v>10</v>
      </c>
    </row>
    <row r="736" spans="1:3">
      <c r="A736" s="24" t="s">
        <v>6818</v>
      </c>
      <c r="B736" s="25">
        <v>0</v>
      </c>
      <c r="C736" s="25">
        <v>-20</v>
      </c>
    </row>
    <row r="737" spans="1:3">
      <c r="A737" s="24" t="s">
        <v>6819</v>
      </c>
      <c r="B737" s="25">
        <v>1</v>
      </c>
      <c r="C737" s="25">
        <v>0</v>
      </c>
    </row>
    <row r="738" spans="1:3">
      <c r="A738" s="24" t="s">
        <v>6820</v>
      </c>
      <c r="B738" s="25">
        <v>0</v>
      </c>
      <c r="C738" s="25">
        <v>10</v>
      </c>
    </row>
    <row r="739" spans="1:3">
      <c r="A739" s="24" t="s">
        <v>6821</v>
      </c>
      <c r="B739" s="25">
        <v>0</v>
      </c>
      <c r="C739" s="25">
        <v>10</v>
      </c>
    </row>
    <row r="740" spans="1:3">
      <c r="A740" s="24" t="s">
        <v>6822</v>
      </c>
      <c r="B740" s="25">
        <v>1</v>
      </c>
      <c r="C740" s="25">
        <v>0</v>
      </c>
    </row>
    <row r="741" spans="1:3">
      <c r="A741" s="24" t="s">
        <v>6823</v>
      </c>
      <c r="B741" s="25">
        <v>1</v>
      </c>
      <c r="C741" s="25">
        <v>0</v>
      </c>
    </row>
    <row r="742" spans="1:3">
      <c r="A742" s="24" t="s">
        <v>6824</v>
      </c>
      <c r="B742" s="25">
        <v>1</v>
      </c>
      <c r="C742" s="25">
        <v>0</v>
      </c>
    </row>
    <row r="743" spans="1:3">
      <c r="A743" s="24" t="s">
        <v>6825</v>
      </c>
      <c r="B743" s="25">
        <v>0</v>
      </c>
      <c r="C743" s="25">
        <v>10</v>
      </c>
    </row>
    <row r="744" spans="1:3">
      <c r="A744" s="24" t="s">
        <v>6826</v>
      </c>
      <c r="B744" s="25">
        <v>0</v>
      </c>
      <c r="C744" s="25">
        <v>10</v>
      </c>
    </row>
    <row r="745" spans="1:3">
      <c r="A745" s="24" t="s">
        <v>6827</v>
      </c>
      <c r="B745" s="25">
        <v>0</v>
      </c>
      <c r="C745" s="25">
        <v>10</v>
      </c>
    </row>
    <row r="746" spans="1:3">
      <c r="A746" s="24" t="s">
        <v>6828</v>
      </c>
      <c r="B746" s="25">
        <v>0</v>
      </c>
      <c r="C746" s="25">
        <v>10</v>
      </c>
    </row>
    <row r="747" spans="1:3">
      <c r="A747" s="24" t="s">
        <v>6829</v>
      </c>
      <c r="B747" s="25">
        <v>0</v>
      </c>
      <c r="C747" s="25">
        <v>10</v>
      </c>
    </row>
    <row r="748" spans="1:3">
      <c r="A748" s="24" t="s">
        <v>6830</v>
      </c>
      <c r="B748" s="25">
        <v>0</v>
      </c>
      <c r="C748" s="25">
        <v>10</v>
      </c>
    </row>
    <row r="749" spans="1:3">
      <c r="A749" s="24" t="s">
        <v>6831</v>
      </c>
      <c r="B749" s="25">
        <v>0</v>
      </c>
      <c r="C749" s="25">
        <v>10</v>
      </c>
    </row>
    <row r="750" spans="1:3">
      <c r="A750" s="24" t="s">
        <v>6832</v>
      </c>
      <c r="B750" s="25">
        <v>0</v>
      </c>
      <c r="C750" s="25">
        <v>10</v>
      </c>
    </row>
    <row r="751" spans="1:3">
      <c r="A751" s="24" t="s">
        <v>6833</v>
      </c>
      <c r="B751" s="25">
        <v>0</v>
      </c>
      <c r="C751" s="25">
        <v>10</v>
      </c>
    </row>
    <row r="752" spans="1:3">
      <c r="A752" s="24" t="s">
        <v>6834</v>
      </c>
      <c r="B752" s="25">
        <v>0</v>
      </c>
      <c r="C752" s="25">
        <v>0</v>
      </c>
    </row>
    <row r="753" spans="1:3">
      <c r="A753" s="24" t="s">
        <v>6835</v>
      </c>
      <c r="B753" s="25">
        <v>0</v>
      </c>
      <c r="C753" s="25">
        <v>0</v>
      </c>
    </row>
    <row r="754" spans="1:3">
      <c r="A754" s="24" t="s">
        <v>6836</v>
      </c>
      <c r="B754" s="25">
        <v>0</v>
      </c>
      <c r="C754" s="25">
        <v>0</v>
      </c>
    </row>
    <row r="755" spans="1:3">
      <c r="A755" s="24" t="s">
        <v>6837</v>
      </c>
      <c r="B755" s="25">
        <v>0</v>
      </c>
      <c r="C755" s="25">
        <v>0</v>
      </c>
    </row>
    <row r="756" spans="1:3">
      <c r="A756" s="24" t="s">
        <v>6838</v>
      </c>
      <c r="B756" s="25">
        <v>0</v>
      </c>
      <c r="C756" s="25">
        <v>0</v>
      </c>
    </row>
    <row r="757" spans="1:3">
      <c r="A757" s="24" t="s">
        <v>6839</v>
      </c>
      <c r="B757" s="25">
        <v>0</v>
      </c>
      <c r="C757" s="25">
        <v>0</v>
      </c>
    </row>
    <row r="758" spans="1:3">
      <c r="A758" s="24" t="s">
        <v>6840</v>
      </c>
      <c r="B758" s="25">
        <v>0</v>
      </c>
      <c r="C758" s="25">
        <v>20</v>
      </c>
    </row>
    <row r="759" spans="1:3">
      <c r="A759" s="24" t="s">
        <v>6841</v>
      </c>
      <c r="B759" s="25">
        <v>0</v>
      </c>
      <c r="C759" s="25">
        <v>10</v>
      </c>
    </row>
    <row r="760" spans="1:3">
      <c r="A760" s="24" t="s">
        <v>6842</v>
      </c>
      <c r="B760" s="25">
        <v>0</v>
      </c>
      <c r="C760" s="25">
        <v>0</v>
      </c>
    </row>
    <row r="761" spans="1:3">
      <c r="A761" s="24" t="s">
        <v>6843</v>
      </c>
      <c r="B761" s="25">
        <v>0</v>
      </c>
      <c r="C761" s="25">
        <v>10</v>
      </c>
    </row>
    <row r="762" spans="1:3">
      <c r="A762" s="24" t="s">
        <v>6844</v>
      </c>
      <c r="B762" s="25">
        <v>0</v>
      </c>
      <c r="C762" s="25">
        <v>10</v>
      </c>
    </row>
    <row r="763" spans="1:3">
      <c r="A763" s="24" t="s">
        <v>6845</v>
      </c>
      <c r="B763" s="25">
        <v>0</v>
      </c>
      <c r="C763" s="25">
        <v>10</v>
      </c>
    </row>
    <row r="764" spans="1:3">
      <c r="A764" s="24" t="s">
        <v>6846</v>
      </c>
      <c r="B764" s="25">
        <v>0</v>
      </c>
      <c r="C764" s="25">
        <v>10</v>
      </c>
    </row>
    <row r="765" spans="1:3">
      <c r="A765" s="24" t="s">
        <v>6847</v>
      </c>
      <c r="B765" s="25">
        <v>0</v>
      </c>
      <c r="C765" s="25">
        <v>10</v>
      </c>
    </row>
    <row r="766" spans="1:3">
      <c r="A766" s="24" t="s">
        <v>6848</v>
      </c>
      <c r="B766" s="25">
        <v>0</v>
      </c>
      <c r="C766" s="25">
        <v>10</v>
      </c>
    </row>
    <row r="767" spans="1:3">
      <c r="A767" s="24" t="s">
        <v>6849</v>
      </c>
      <c r="B767" s="25">
        <v>0</v>
      </c>
      <c r="C767" s="25">
        <v>10</v>
      </c>
    </row>
    <row r="768" spans="1:3">
      <c r="A768" s="24" t="s">
        <v>6850</v>
      </c>
      <c r="B768" s="25">
        <v>0</v>
      </c>
      <c r="C768" s="25">
        <v>0</v>
      </c>
    </row>
    <row r="769" spans="1:3">
      <c r="A769" s="24" t="s">
        <v>6851</v>
      </c>
      <c r="B769" s="25">
        <v>0</v>
      </c>
      <c r="C769" s="25">
        <v>0</v>
      </c>
    </row>
    <row r="770" spans="1:3">
      <c r="A770" s="24" t="s">
        <v>6852</v>
      </c>
      <c r="B770" s="25">
        <v>0</v>
      </c>
      <c r="C770" s="25">
        <v>0</v>
      </c>
    </row>
    <row r="771" spans="1:3">
      <c r="A771" s="24" t="s">
        <v>6853</v>
      </c>
      <c r="B771" s="25">
        <v>0</v>
      </c>
      <c r="C771" s="25">
        <v>10</v>
      </c>
    </row>
    <row r="772" spans="1:3">
      <c r="A772" s="24" t="s">
        <v>6854</v>
      </c>
      <c r="B772" s="25">
        <v>0</v>
      </c>
      <c r="C772" s="25">
        <v>10</v>
      </c>
    </row>
    <row r="773" spans="1:3">
      <c r="A773" s="24" t="s">
        <v>6855</v>
      </c>
      <c r="B773" s="25">
        <v>0</v>
      </c>
      <c r="C773" s="25">
        <v>10</v>
      </c>
    </row>
    <row r="774" spans="1:3">
      <c r="A774" s="24" t="s">
        <v>6856</v>
      </c>
      <c r="B774" s="25">
        <v>0</v>
      </c>
      <c r="C774" s="25">
        <v>10</v>
      </c>
    </row>
    <row r="775" spans="1:3">
      <c r="A775" s="24" t="s">
        <v>7301</v>
      </c>
      <c r="B775" s="25">
        <v>1</v>
      </c>
      <c r="C775" s="25">
        <v>0</v>
      </c>
    </row>
    <row r="776" spans="1:3">
      <c r="A776" s="24" t="s">
        <v>7302</v>
      </c>
      <c r="B776" s="25">
        <v>1</v>
      </c>
      <c r="C776" s="25">
        <v>0</v>
      </c>
    </row>
    <row r="777" spans="1:3">
      <c r="A777" s="24" t="s">
        <v>7303</v>
      </c>
      <c r="B777" s="25">
        <v>1</v>
      </c>
      <c r="C777" s="25">
        <v>0</v>
      </c>
    </row>
    <row r="778" spans="1:3">
      <c r="A778" s="24" t="s">
        <v>7304</v>
      </c>
      <c r="B778" s="25">
        <v>0</v>
      </c>
      <c r="C778" s="25">
        <v>10</v>
      </c>
    </row>
    <row r="779" spans="1:3">
      <c r="A779" s="24" t="s">
        <v>7305</v>
      </c>
      <c r="B779" s="25">
        <v>0</v>
      </c>
      <c r="C779" s="25">
        <v>10</v>
      </c>
    </row>
    <row r="780" spans="1:3">
      <c r="A780" s="24" t="s">
        <v>7306</v>
      </c>
      <c r="B780" s="25">
        <v>0</v>
      </c>
      <c r="C780" s="25">
        <v>10</v>
      </c>
    </row>
    <row r="781" spans="1:3">
      <c r="A781" s="24" t="s">
        <v>7307</v>
      </c>
      <c r="B781" s="25">
        <v>0</v>
      </c>
      <c r="C781" s="25">
        <v>10</v>
      </c>
    </row>
    <row r="782" spans="1:3">
      <c r="A782" s="24" t="s">
        <v>7308</v>
      </c>
      <c r="B782" s="25">
        <v>0</v>
      </c>
      <c r="C782" s="25">
        <v>10</v>
      </c>
    </row>
    <row r="783" spans="1:3">
      <c r="A783" s="24" t="s">
        <v>7309</v>
      </c>
      <c r="B783" s="25">
        <v>0</v>
      </c>
      <c r="C783" s="25">
        <v>10</v>
      </c>
    </row>
    <row r="784" spans="1:3">
      <c r="A784" s="24" t="s">
        <v>7310</v>
      </c>
      <c r="B784" s="25">
        <v>1</v>
      </c>
      <c r="C784" s="25">
        <v>0</v>
      </c>
    </row>
    <row r="785" spans="1:3">
      <c r="A785" s="24" t="s">
        <v>7311</v>
      </c>
      <c r="B785" s="25">
        <v>1</v>
      </c>
      <c r="C785" s="25">
        <v>0</v>
      </c>
    </row>
    <row r="786" spans="1:3">
      <c r="A786" s="24" t="s">
        <v>7312</v>
      </c>
      <c r="B786" s="25">
        <v>1</v>
      </c>
      <c r="C786" s="25">
        <v>0</v>
      </c>
    </row>
    <row r="787" spans="1:3">
      <c r="A787" s="24" t="s">
        <v>7313</v>
      </c>
      <c r="B787" s="25">
        <v>0</v>
      </c>
      <c r="C787" s="25">
        <v>10</v>
      </c>
    </row>
    <row r="788" spans="1:3">
      <c r="A788" s="24" t="s">
        <v>7314</v>
      </c>
      <c r="B788" s="25">
        <v>0</v>
      </c>
      <c r="C788" s="25">
        <v>0</v>
      </c>
    </row>
    <row r="789" spans="1:3">
      <c r="A789" s="24" t="s">
        <v>7315</v>
      </c>
      <c r="B789" s="25">
        <v>0</v>
      </c>
      <c r="C789" s="25">
        <v>0</v>
      </c>
    </row>
    <row r="790" spans="1:3">
      <c r="A790" s="24" t="s">
        <v>7316</v>
      </c>
      <c r="B790" s="25">
        <v>0</v>
      </c>
      <c r="C790" s="25">
        <v>0</v>
      </c>
    </row>
    <row r="791" spans="1:3">
      <c r="A791" s="24" t="s">
        <v>7317</v>
      </c>
      <c r="B791" s="25">
        <v>0</v>
      </c>
      <c r="C791" s="25">
        <v>0</v>
      </c>
    </row>
    <row r="792" spans="1:3">
      <c r="A792" s="24" t="s">
        <v>7318</v>
      </c>
      <c r="B792" s="25">
        <v>0</v>
      </c>
      <c r="C792" s="25">
        <v>10</v>
      </c>
    </row>
    <row r="793" spans="1:3">
      <c r="A793" s="24" t="s">
        <v>7319</v>
      </c>
      <c r="B793" s="25">
        <v>0</v>
      </c>
      <c r="C793" s="25">
        <v>10</v>
      </c>
    </row>
    <row r="794" spans="1:3">
      <c r="A794" s="24" t="s">
        <v>7320</v>
      </c>
      <c r="B794" s="25">
        <v>0</v>
      </c>
      <c r="C794" s="25">
        <v>10</v>
      </c>
    </row>
    <row r="795" spans="1:3">
      <c r="A795" s="24" t="s">
        <v>7321</v>
      </c>
      <c r="B795" s="25">
        <v>0</v>
      </c>
      <c r="C795" s="25">
        <v>10</v>
      </c>
    </row>
    <row r="796" spans="1:3">
      <c r="A796" s="24" t="s">
        <v>7322</v>
      </c>
      <c r="B796" s="25">
        <v>0</v>
      </c>
      <c r="C796" s="25">
        <v>10</v>
      </c>
    </row>
    <row r="797" spans="1:3">
      <c r="A797" s="24" t="s">
        <v>7323</v>
      </c>
      <c r="B797" s="25">
        <v>0</v>
      </c>
      <c r="C797" s="25">
        <v>10</v>
      </c>
    </row>
    <row r="798" spans="1:3">
      <c r="A798" s="24" t="s">
        <v>7324</v>
      </c>
      <c r="B798" s="25">
        <v>1</v>
      </c>
      <c r="C798" s="25">
        <v>0</v>
      </c>
    </row>
    <row r="799" spans="1:3">
      <c r="A799" s="24" t="s">
        <v>7325</v>
      </c>
      <c r="B799" s="25">
        <v>0</v>
      </c>
      <c r="C799" s="25">
        <v>10</v>
      </c>
    </row>
    <row r="800" spans="1:3">
      <c r="A800" s="24" t="s">
        <v>7326</v>
      </c>
      <c r="B800" s="25">
        <v>0</v>
      </c>
      <c r="C800" s="25">
        <v>10</v>
      </c>
    </row>
    <row r="801" spans="1:3">
      <c r="A801" s="24" t="s">
        <v>7327</v>
      </c>
      <c r="B801" s="25">
        <v>0</v>
      </c>
      <c r="C801" s="25">
        <v>10</v>
      </c>
    </row>
    <row r="802" spans="1:3">
      <c r="A802" s="24" t="s">
        <v>7328</v>
      </c>
      <c r="B802" s="25">
        <v>0</v>
      </c>
      <c r="C802" s="25">
        <v>10</v>
      </c>
    </row>
    <row r="803" spans="1:3">
      <c r="A803" s="24" t="s">
        <v>7329</v>
      </c>
      <c r="B803" s="25">
        <v>0</v>
      </c>
      <c r="C803" s="25">
        <v>0</v>
      </c>
    </row>
    <row r="804" spans="1:3">
      <c r="A804" s="24" t="s">
        <v>7330</v>
      </c>
      <c r="B804" s="25">
        <v>0</v>
      </c>
      <c r="C804" s="25">
        <v>0</v>
      </c>
    </row>
    <row r="805" spans="1:3">
      <c r="A805" s="24" t="s">
        <v>7331</v>
      </c>
      <c r="B805" s="25">
        <v>0</v>
      </c>
      <c r="C805" s="25">
        <v>0</v>
      </c>
    </row>
    <row r="806" spans="1:3">
      <c r="A806" s="24" t="s">
        <v>7332</v>
      </c>
      <c r="B806" s="25">
        <v>0</v>
      </c>
      <c r="C806" s="25">
        <v>0</v>
      </c>
    </row>
    <row r="807" spans="1:3">
      <c r="A807" s="24" t="s">
        <v>7333</v>
      </c>
      <c r="B807" s="25">
        <v>0</v>
      </c>
      <c r="C807" s="25">
        <v>0</v>
      </c>
    </row>
    <row r="808" spans="1:3">
      <c r="A808" s="24" t="s">
        <v>7334</v>
      </c>
      <c r="B808" s="25">
        <v>0</v>
      </c>
      <c r="C808" s="25">
        <v>0</v>
      </c>
    </row>
    <row r="809" spans="1:3">
      <c r="A809" s="24" t="s">
        <v>7335</v>
      </c>
      <c r="B809" s="25">
        <v>0</v>
      </c>
      <c r="C809" s="25">
        <v>20</v>
      </c>
    </row>
    <row r="810" spans="1:3">
      <c r="A810" s="24" t="s">
        <v>7336</v>
      </c>
      <c r="B810" s="25">
        <v>0</v>
      </c>
      <c r="C810" s="25">
        <v>-10</v>
      </c>
    </row>
    <row r="811" spans="1:3">
      <c r="A811" s="24" t="s">
        <v>7337</v>
      </c>
      <c r="B811" s="25">
        <v>0</v>
      </c>
      <c r="C811" s="25">
        <v>-10</v>
      </c>
    </row>
    <row r="812" spans="1:3">
      <c r="A812" s="24" t="s">
        <v>7338</v>
      </c>
      <c r="B812" s="25">
        <v>1</v>
      </c>
      <c r="C812" s="25">
        <v>0</v>
      </c>
    </row>
    <row r="813" spans="1:3">
      <c r="A813" s="24" t="s">
        <v>7339</v>
      </c>
      <c r="B813" s="25">
        <v>0</v>
      </c>
      <c r="C813" s="25">
        <v>10</v>
      </c>
    </row>
    <row r="814" spans="1:3">
      <c r="A814" s="24" t="s">
        <v>7340</v>
      </c>
      <c r="B814" s="25">
        <v>0</v>
      </c>
      <c r="C814" s="25">
        <v>10</v>
      </c>
    </row>
    <row r="815" spans="1:3">
      <c r="A815" s="24" t="s">
        <v>7341</v>
      </c>
      <c r="B815" s="25">
        <v>1</v>
      </c>
      <c r="C815" s="25">
        <v>0</v>
      </c>
    </row>
    <row r="816" spans="1:3">
      <c r="A816" s="24" t="s">
        <v>7342</v>
      </c>
      <c r="B816" s="25">
        <v>1</v>
      </c>
      <c r="C816" s="25">
        <v>0</v>
      </c>
    </row>
    <row r="817" spans="1:3">
      <c r="A817" s="24" t="s">
        <v>7343</v>
      </c>
      <c r="B817" s="25">
        <v>0</v>
      </c>
      <c r="C817" s="25">
        <v>10</v>
      </c>
    </row>
    <row r="818" spans="1:3">
      <c r="A818" s="24" t="s">
        <v>4232</v>
      </c>
      <c r="B818" s="25">
        <v>219</v>
      </c>
      <c r="C818" s="25">
        <v>9350</v>
      </c>
    </row>
  </sheetData>
  <sortState ref="D7:D15">
    <sortCondition ref="D7:D15"/>
  </sortState>
  <mergeCells count="1">
    <mergeCell ref="W1:X1"/>
  </mergeCells>
  <phoneticPr fontId="1" type="noConversion"/>
  <pageMargins left="0.70866141732283472" right="0.70866141732283472" top="0.74803149606299213" bottom="0.74803149606299213" header="0.31496062992125984" footer="0.31496062992125984"/>
  <pageSetup paperSize="9" orientation="portrait" horizontalDpi="0" verticalDpi="0" r:id="rId2"/>
  <headerFooter>
    <oddHeader>&amp;C3/31 結算之黑名單</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70"/>
  <sheetViews>
    <sheetView workbookViewId="0">
      <selection activeCell="J7" sqref="J7"/>
    </sheetView>
  </sheetViews>
  <sheetFormatPr defaultRowHeight="17"/>
  <cols>
    <col min="1" max="1" width="24.36328125" bestFit="1" customWidth="1"/>
    <col min="2" max="2" width="24.90625" bestFit="1" customWidth="1"/>
    <col min="3" max="3" width="17.54296875" customWidth="1"/>
    <col min="4" max="4" width="14.08984375" customWidth="1"/>
  </cols>
  <sheetData>
    <row r="1" spans="1:6">
      <c r="A1" s="23" t="s">
        <v>4230</v>
      </c>
      <c r="B1" s="78" t="s">
        <v>4934</v>
      </c>
      <c r="C1" s="78" t="s">
        <v>4936</v>
      </c>
      <c r="D1" t="s">
        <v>4230</v>
      </c>
      <c r="E1" t="s">
        <v>4934</v>
      </c>
      <c r="F1" t="s">
        <v>4936</v>
      </c>
    </row>
    <row r="2" spans="1:6">
      <c r="A2" s="24">
        <v>104205072</v>
      </c>
      <c r="B2" s="25">
        <v>1</v>
      </c>
      <c r="C2" s="25">
        <v>0</v>
      </c>
      <c r="D2" t="s">
        <v>4975</v>
      </c>
      <c r="E2">
        <v>2</v>
      </c>
      <c r="F2">
        <v>0</v>
      </c>
    </row>
    <row r="3" spans="1:6">
      <c r="A3" s="24">
        <v>110318032</v>
      </c>
      <c r="B3" s="25">
        <v>1</v>
      </c>
      <c r="C3" s="25">
        <v>0</v>
      </c>
      <c r="D3" t="s">
        <v>2845</v>
      </c>
      <c r="E3">
        <v>2</v>
      </c>
      <c r="F3">
        <v>0</v>
      </c>
    </row>
    <row r="4" spans="1:6">
      <c r="A4" s="24" t="s">
        <v>3489</v>
      </c>
      <c r="B4" s="25">
        <v>1</v>
      </c>
      <c r="C4" s="25">
        <v>0</v>
      </c>
      <c r="D4" t="s">
        <v>242</v>
      </c>
      <c r="E4">
        <v>2</v>
      </c>
      <c r="F4">
        <v>20</v>
      </c>
    </row>
    <row r="5" spans="1:6">
      <c r="A5" s="24" t="s">
        <v>792</v>
      </c>
      <c r="B5" s="25">
        <v>0</v>
      </c>
      <c r="C5" s="25">
        <v>10</v>
      </c>
      <c r="D5" t="s">
        <v>337</v>
      </c>
      <c r="E5">
        <v>2</v>
      </c>
      <c r="F5">
        <v>10</v>
      </c>
    </row>
    <row r="6" spans="1:6">
      <c r="A6" s="24" t="s">
        <v>3449</v>
      </c>
      <c r="B6" s="25">
        <v>0</v>
      </c>
      <c r="C6" s="25">
        <v>10</v>
      </c>
      <c r="D6" t="s">
        <v>1298</v>
      </c>
      <c r="E6">
        <v>2</v>
      </c>
      <c r="F6">
        <v>0</v>
      </c>
    </row>
    <row r="7" spans="1:6">
      <c r="A7" s="24" t="s">
        <v>2273</v>
      </c>
      <c r="B7" s="25">
        <v>0</v>
      </c>
      <c r="C7" s="25">
        <v>20</v>
      </c>
      <c r="D7" t="s">
        <v>3385</v>
      </c>
      <c r="E7">
        <v>2</v>
      </c>
      <c r="F7">
        <v>0</v>
      </c>
    </row>
    <row r="8" spans="1:6">
      <c r="A8" s="24" t="s">
        <v>3774</v>
      </c>
      <c r="B8" s="25">
        <v>0</v>
      </c>
      <c r="C8" s="25">
        <v>20</v>
      </c>
      <c r="D8" t="s">
        <v>2250</v>
      </c>
      <c r="E8">
        <v>2</v>
      </c>
      <c r="F8">
        <v>20</v>
      </c>
    </row>
    <row r="9" spans="1:6">
      <c r="A9" s="24" t="s">
        <v>3290</v>
      </c>
      <c r="B9" s="25">
        <v>0</v>
      </c>
      <c r="C9" s="25">
        <v>0</v>
      </c>
      <c r="D9" t="s">
        <v>1064</v>
      </c>
      <c r="E9">
        <v>2</v>
      </c>
      <c r="F9">
        <v>0</v>
      </c>
    </row>
    <row r="10" spans="1:6">
      <c r="A10" s="24" t="s">
        <v>4200</v>
      </c>
      <c r="B10" s="25">
        <v>0</v>
      </c>
      <c r="C10" s="25">
        <v>0</v>
      </c>
      <c r="D10" t="s">
        <v>5131</v>
      </c>
      <c r="E10">
        <v>2</v>
      </c>
      <c r="F10">
        <v>40</v>
      </c>
    </row>
    <row r="11" spans="1:6">
      <c r="A11" s="24" t="s">
        <v>1412</v>
      </c>
      <c r="B11" s="25">
        <v>0</v>
      </c>
      <c r="C11" s="25">
        <v>10</v>
      </c>
      <c r="D11" t="s">
        <v>2859</v>
      </c>
      <c r="E11">
        <v>2</v>
      </c>
      <c r="F11">
        <v>0</v>
      </c>
    </row>
    <row r="12" spans="1:6">
      <c r="A12" s="24" t="s">
        <v>197</v>
      </c>
      <c r="B12" s="25">
        <v>0</v>
      </c>
      <c r="C12" s="25">
        <v>20</v>
      </c>
      <c r="D12" t="s">
        <v>2890</v>
      </c>
      <c r="E12">
        <v>2</v>
      </c>
      <c r="F12">
        <v>30</v>
      </c>
    </row>
    <row r="13" spans="1:6">
      <c r="A13" s="24" t="s">
        <v>4975</v>
      </c>
      <c r="B13" s="25">
        <v>2</v>
      </c>
      <c r="C13" s="25">
        <v>0</v>
      </c>
      <c r="D13" t="s">
        <v>2721</v>
      </c>
      <c r="E13">
        <v>2</v>
      </c>
      <c r="F13">
        <v>10</v>
      </c>
    </row>
    <row r="14" spans="1:6">
      <c r="A14" s="24" t="s">
        <v>2867</v>
      </c>
      <c r="B14" s="25">
        <v>0</v>
      </c>
      <c r="C14" s="25">
        <v>10</v>
      </c>
      <c r="D14" t="s">
        <v>259</v>
      </c>
      <c r="E14">
        <v>2</v>
      </c>
      <c r="F14">
        <v>10</v>
      </c>
    </row>
    <row r="15" spans="1:6">
      <c r="A15" s="24" t="s">
        <v>1936</v>
      </c>
      <c r="B15" s="25">
        <v>0</v>
      </c>
      <c r="C15" s="25">
        <v>0</v>
      </c>
      <c r="D15" t="s">
        <v>2019</v>
      </c>
      <c r="E15">
        <v>2</v>
      </c>
      <c r="F15">
        <v>0</v>
      </c>
    </row>
    <row r="16" spans="1:6">
      <c r="A16" s="24" t="s">
        <v>141</v>
      </c>
      <c r="B16" s="25">
        <v>0</v>
      </c>
      <c r="C16" s="25">
        <v>70</v>
      </c>
      <c r="D16" t="s">
        <v>33</v>
      </c>
      <c r="E16">
        <v>2</v>
      </c>
      <c r="F16">
        <v>30</v>
      </c>
    </row>
    <row r="17" spans="1:6">
      <c r="A17" s="24" t="s">
        <v>3627</v>
      </c>
      <c r="B17" s="25">
        <v>0</v>
      </c>
      <c r="C17" s="25">
        <v>10</v>
      </c>
      <c r="D17" t="s">
        <v>1471</v>
      </c>
      <c r="E17">
        <v>2</v>
      </c>
      <c r="F17">
        <v>10</v>
      </c>
    </row>
    <row r="18" spans="1:6">
      <c r="A18" s="24" t="s">
        <v>3368</v>
      </c>
      <c r="B18" s="25">
        <v>0</v>
      </c>
      <c r="C18" s="25">
        <v>10</v>
      </c>
      <c r="D18" t="s">
        <v>118</v>
      </c>
      <c r="E18">
        <v>2</v>
      </c>
      <c r="F18">
        <v>100</v>
      </c>
    </row>
    <row r="19" spans="1:6">
      <c r="A19" s="24" t="s">
        <v>1664</v>
      </c>
      <c r="B19" s="25">
        <v>1</v>
      </c>
      <c r="C19" s="25">
        <v>100</v>
      </c>
      <c r="D19" t="s">
        <v>1605</v>
      </c>
      <c r="E19">
        <v>2</v>
      </c>
      <c r="F19">
        <v>10</v>
      </c>
    </row>
    <row r="20" spans="1:6">
      <c r="A20" s="24" t="s">
        <v>1931</v>
      </c>
      <c r="B20" s="25">
        <v>0</v>
      </c>
      <c r="C20" s="25">
        <v>0</v>
      </c>
      <c r="D20" t="s">
        <v>2050</v>
      </c>
      <c r="E20">
        <v>2</v>
      </c>
      <c r="F20">
        <v>0</v>
      </c>
    </row>
    <row r="21" spans="1:6">
      <c r="A21" s="24" t="s">
        <v>3881</v>
      </c>
      <c r="B21" s="25">
        <v>1</v>
      </c>
      <c r="C21" s="25">
        <v>0</v>
      </c>
      <c r="D21" t="s">
        <v>3529</v>
      </c>
      <c r="E21">
        <v>2</v>
      </c>
      <c r="F21">
        <v>0</v>
      </c>
    </row>
    <row r="22" spans="1:6">
      <c r="A22" s="24" t="s">
        <v>5151</v>
      </c>
      <c r="B22" s="25">
        <v>0</v>
      </c>
      <c r="C22" s="25">
        <v>0</v>
      </c>
      <c r="D22">
        <v>104205072</v>
      </c>
      <c r="E22">
        <v>1</v>
      </c>
      <c r="F22">
        <v>0</v>
      </c>
    </row>
    <row r="23" spans="1:6">
      <c r="A23" s="24" t="s">
        <v>4069</v>
      </c>
      <c r="B23" s="25">
        <v>0</v>
      </c>
      <c r="C23" s="25">
        <v>10</v>
      </c>
      <c r="D23">
        <v>110318032</v>
      </c>
      <c r="E23">
        <v>1</v>
      </c>
      <c r="F23">
        <v>0</v>
      </c>
    </row>
    <row r="24" spans="1:6">
      <c r="A24" s="24" t="s">
        <v>165</v>
      </c>
      <c r="B24" s="25">
        <v>0</v>
      </c>
      <c r="C24" s="25">
        <v>10</v>
      </c>
      <c r="D24" t="s">
        <v>3489</v>
      </c>
      <c r="E24">
        <v>1</v>
      </c>
      <c r="F24">
        <v>0</v>
      </c>
    </row>
    <row r="25" spans="1:6">
      <c r="A25" s="24" t="s">
        <v>2500</v>
      </c>
      <c r="B25" s="25">
        <v>0</v>
      </c>
      <c r="C25" s="25">
        <v>30</v>
      </c>
      <c r="D25" t="s">
        <v>1664</v>
      </c>
      <c r="E25">
        <v>1</v>
      </c>
      <c r="F25">
        <v>70</v>
      </c>
    </row>
    <row r="26" spans="1:6">
      <c r="A26" s="24" t="s">
        <v>1533</v>
      </c>
      <c r="B26" s="25">
        <v>0</v>
      </c>
      <c r="C26" s="25">
        <v>0</v>
      </c>
      <c r="D26" t="s">
        <v>3881</v>
      </c>
      <c r="E26">
        <v>1</v>
      </c>
      <c r="F26">
        <v>0</v>
      </c>
    </row>
    <row r="27" spans="1:6">
      <c r="A27" s="24" t="s">
        <v>4039</v>
      </c>
      <c r="B27" s="25">
        <v>0</v>
      </c>
      <c r="C27" s="25">
        <v>20</v>
      </c>
      <c r="D27" t="s">
        <v>5394</v>
      </c>
      <c r="E27">
        <v>1</v>
      </c>
      <c r="F27">
        <v>0</v>
      </c>
    </row>
    <row r="28" spans="1:6">
      <c r="A28" s="24" t="s">
        <v>3848</v>
      </c>
      <c r="B28" s="25">
        <v>1</v>
      </c>
      <c r="C28" s="25">
        <v>0</v>
      </c>
      <c r="D28" t="s">
        <v>3848</v>
      </c>
      <c r="E28">
        <v>1</v>
      </c>
      <c r="F28">
        <v>0</v>
      </c>
    </row>
    <row r="29" spans="1:6">
      <c r="A29" s="24" t="s">
        <v>1142</v>
      </c>
      <c r="B29" s="25">
        <v>0</v>
      </c>
      <c r="C29" s="25">
        <v>20</v>
      </c>
      <c r="D29" t="s">
        <v>1318</v>
      </c>
      <c r="E29">
        <v>1</v>
      </c>
      <c r="F29">
        <v>0</v>
      </c>
    </row>
    <row r="30" spans="1:6">
      <c r="A30" s="24" t="s">
        <v>232</v>
      </c>
      <c r="B30" s="25">
        <v>0</v>
      </c>
      <c r="C30" s="25">
        <v>0</v>
      </c>
      <c r="D30" t="s">
        <v>5472</v>
      </c>
      <c r="E30">
        <v>1</v>
      </c>
      <c r="F30">
        <v>0</v>
      </c>
    </row>
    <row r="31" spans="1:6">
      <c r="A31" s="24" t="s">
        <v>1318</v>
      </c>
      <c r="B31" s="25">
        <v>1</v>
      </c>
      <c r="C31" s="25">
        <v>0</v>
      </c>
      <c r="D31" t="s">
        <v>1150</v>
      </c>
      <c r="E31">
        <v>1</v>
      </c>
      <c r="F31">
        <v>10</v>
      </c>
    </row>
    <row r="32" spans="1:6">
      <c r="A32" s="24" t="s">
        <v>2311</v>
      </c>
      <c r="B32" s="25">
        <v>0</v>
      </c>
      <c r="C32" s="25">
        <v>10</v>
      </c>
      <c r="D32" t="s">
        <v>1284</v>
      </c>
      <c r="E32">
        <v>1</v>
      </c>
      <c r="F32">
        <v>0</v>
      </c>
    </row>
    <row r="33" spans="1:6">
      <c r="A33" s="24" t="s">
        <v>4128</v>
      </c>
      <c r="B33" s="25">
        <v>0</v>
      </c>
      <c r="C33" s="25">
        <v>10</v>
      </c>
      <c r="D33" t="s">
        <v>2063</v>
      </c>
      <c r="E33">
        <v>1</v>
      </c>
      <c r="F33">
        <v>20</v>
      </c>
    </row>
    <row r="34" spans="1:6">
      <c r="A34" s="24" t="s">
        <v>1455</v>
      </c>
      <c r="B34" s="25">
        <v>1</v>
      </c>
      <c r="C34" s="25">
        <v>40</v>
      </c>
      <c r="D34" t="s">
        <v>1566</v>
      </c>
      <c r="E34">
        <v>1</v>
      </c>
      <c r="F34">
        <v>0</v>
      </c>
    </row>
    <row r="35" spans="1:6">
      <c r="A35" s="24" t="s">
        <v>1369</v>
      </c>
      <c r="B35" s="25">
        <v>0</v>
      </c>
      <c r="C35" s="25">
        <v>20</v>
      </c>
      <c r="D35" t="s">
        <v>1362</v>
      </c>
      <c r="E35">
        <v>1</v>
      </c>
      <c r="F35">
        <v>30</v>
      </c>
    </row>
    <row r="36" spans="1:6">
      <c r="A36" s="24" t="s">
        <v>2179</v>
      </c>
      <c r="B36" s="25">
        <v>0</v>
      </c>
      <c r="C36" s="25">
        <v>20</v>
      </c>
      <c r="D36" t="s">
        <v>2258</v>
      </c>
      <c r="E36">
        <v>1</v>
      </c>
      <c r="F36">
        <v>20</v>
      </c>
    </row>
    <row r="37" spans="1:6">
      <c r="A37" s="24" t="s">
        <v>3376</v>
      </c>
      <c r="B37" s="25">
        <v>0</v>
      </c>
      <c r="C37" s="25">
        <v>10</v>
      </c>
      <c r="D37" t="s">
        <v>3795</v>
      </c>
      <c r="E37">
        <v>1</v>
      </c>
      <c r="F37">
        <v>10</v>
      </c>
    </row>
    <row r="38" spans="1:6">
      <c r="A38" s="24" t="s">
        <v>1150</v>
      </c>
      <c r="B38" s="25">
        <v>1</v>
      </c>
      <c r="C38" s="25">
        <v>-20</v>
      </c>
      <c r="D38" t="s">
        <v>1872</v>
      </c>
      <c r="E38">
        <v>1</v>
      </c>
      <c r="F38">
        <v>0</v>
      </c>
    </row>
    <row r="39" spans="1:6">
      <c r="A39" s="24" t="s">
        <v>2324</v>
      </c>
      <c r="B39" s="25">
        <v>0</v>
      </c>
      <c r="C39" s="25">
        <v>30</v>
      </c>
      <c r="D39" t="s">
        <v>2460</v>
      </c>
      <c r="E39">
        <v>1</v>
      </c>
      <c r="F39">
        <v>20</v>
      </c>
    </row>
    <row r="40" spans="1:6">
      <c r="A40" s="24" t="s">
        <v>1284</v>
      </c>
      <c r="B40" s="25">
        <v>1</v>
      </c>
      <c r="C40" s="25">
        <v>0</v>
      </c>
      <c r="D40" t="s">
        <v>5773</v>
      </c>
      <c r="E40">
        <v>1</v>
      </c>
      <c r="F40">
        <v>0</v>
      </c>
    </row>
    <row r="41" spans="1:6">
      <c r="A41" s="24" t="s">
        <v>2063</v>
      </c>
      <c r="B41" s="25">
        <v>1</v>
      </c>
      <c r="C41" s="25">
        <v>20</v>
      </c>
      <c r="D41" t="s">
        <v>892</v>
      </c>
      <c r="E41">
        <v>1</v>
      </c>
      <c r="F41">
        <v>10</v>
      </c>
    </row>
    <row r="42" spans="1:6">
      <c r="A42" s="24" t="s">
        <v>522</v>
      </c>
      <c r="B42" s="25">
        <v>0</v>
      </c>
      <c r="C42" s="25">
        <v>20</v>
      </c>
      <c r="D42" t="s">
        <v>1291</v>
      </c>
      <c r="E42">
        <v>1</v>
      </c>
      <c r="F42">
        <v>0</v>
      </c>
    </row>
    <row r="43" spans="1:6">
      <c r="A43" s="24" t="s">
        <v>3392</v>
      </c>
      <c r="B43" s="25">
        <v>0</v>
      </c>
      <c r="C43" s="25">
        <v>10</v>
      </c>
      <c r="D43" t="s">
        <v>2811</v>
      </c>
      <c r="E43">
        <v>1</v>
      </c>
      <c r="F43">
        <v>0</v>
      </c>
    </row>
    <row r="44" spans="1:6">
      <c r="A44" s="24" t="s">
        <v>1018</v>
      </c>
      <c r="B44" s="25">
        <v>0</v>
      </c>
      <c r="C44" s="25">
        <v>10</v>
      </c>
      <c r="D44" t="s">
        <v>589</v>
      </c>
      <c r="E44">
        <v>1</v>
      </c>
      <c r="F44">
        <v>50</v>
      </c>
    </row>
    <row r="45" spans="1:6">
      <c r="A45" s="24" t="s">
        <v>1566</v>
      </c>
      <c r="B45" s="25">
        <v>1</v>
      </c>
      <c r="C45" s="25">
        <v>0</v>
      </c>
      <c r="D45" t="s">
        <v>2113</v>
      </c>
      <c r="E45">
        <v>1</v>
      </c>
      <c r="F45">
        <v>10</v>
      </c>
    </row>
    <row r="46" spans="1:6">
      <c r="A46" s="24" t="s">
        <v>1129</v>
      </c>
      <c r="B46" s="25">
        <v>0</v>
      </c>
      <c r="C46" s="25">
        <v>10</v>
      </c>
      <c r="D46" t="s">
        <v>2404</v>
      </c>
      <c r="E46">
        <v>1</v>
      </c>
      <c r="F46">
        <v>20</v>
      </c>
    </row>
    <row r="47" spans="1:6">
      <c r="A47" s="24" t="s">
        <v>1362</v>
      </c>
      <c r="B47" s="25">
        <v>1</v>
      </c>
      <c r="C47" s="25">
        <v>60</v>
      </c>
      <c r="D47" t="s">
        <v>5466</v>
      </c>
      <c r="E47">
        <v>1</v>
      </c>
      <c r="F47">
        <v>0</v>
      </c>
    </row>
    <row r="48" spans="1:6">
      <c r="A48" s="24" t="s">
        <v>3809</v>
      </c>
      <c r="B48" s="25">
        <v>0</v>
      </c>
      <c r="C48" s="25">
        <v>0</v>
      </c>
      <c r="D48" t="s">
        <v>625</v>
      </c>
      <c r="E48">
        <v>1</v>
      </c>
      <c r="F48">
        <v>10</v>
      </c>
    </row>
    <row r="49" spans="1:6">
      <c r="A49" s="24" t="s">
        <v>1405</v>
      </c>
      <c r="B49" s="25">
        <v>0</v>
      </c>
      <c r="C49" s="25">
        <v>20</v>
      </c>
      <c r="D49" t="s">
        <v>3408</v>
      </c>
      <c r="E49">
        <v>1</v>
      </c>
      <c r="F49">
        <v>10</v>
      </c>
    </row>
    <row r="50" spans="1:6">
      <c r="A50" s="24" t="s">
        <v>2258</v>
      </c>
      <c r="B50" s="25">
        <v>1</v>
      </c>
      <c r="C50" s="25">
        <v>20</v>
      </c>
      <c r="D50" t="s">
        <v>1122</v>
      </c>
      <c r="E50">
        <v>1</v>
      </c>
      <c r="F50">
        <v>0</v>
      </c>
    </row>
    <row r="51" spans="1:6">
      <c r="A51" s="24" t="s">
        <v>3795</v>
      </c>
      <c r="B51" s="25">
        <v>0</v>
      </c>
      <c r="C51" s="25">
        <v>0</v>
      </c>
      <c r="D51" t="s">
        <v>2556</v>
      </c>
      <c r="E51">
        <v>1</v>
      </c>
      <c r="F51">
        <v>30</v>
      </c>
    </row>
    <row r="52" spans="1:6">
      <c r="A52" s="24" t="s">
        <v>1651</v>
      </c>
      <c r="B52" s="25">
        <v>0</v>
      </c>
      <c r="C52" s="25">
        <v>10</v>
      </c>
      <c r="D52" t="s">
        <v>1305</v>
      </c>
      <c r="E52">
        <v>1</v>
      </c>
      <c r="F52">
        <v>0</v>
      </c>
    </row>
    <row r="53" spans="1:6">
      <c r="A53" s="24" t="s">
        <v>884</v>
      </c>
      <c r="B53" s="25">
        <v>0</v>
      </c>
      <c r="C53" s="25">
        <v>10</v>
      </c>
      <c r="D53" t="s">
        <v>815</v>
      </c>
      <c r="E53">
        <v>1</v>
      </c>
      <c r="F53">
        <v>20</v>
      </c>
    </row>
    <row r="54" spans="1:6">
      <c r="A54" s="24" t="s">
        <v>1833</v>
      </c>
      <c r="B54" s="25">
        <v>0</v>
      </c>
      <c r="C54" s="25">
        <v>0</v>
      </c>
      <c r="D54" t="s">
        <v>5031</v>
      </c>
      <c r="E54">
        <v>1</v>
      </c>
      <c r="F54">
        <v>0</v>
      </c>
    </row>
    <row r="55" spans="1:6">
      <c r="A55" s="24" t="s">
        <v>5134</v>
      </c>
      <c r="B55" s="25">
        <v>0</v>
      </c>
      <c r="C55" s="25">
        <v>0</v>
      </c>
      <c r="D55" t="s">
        <v>544</v>
      </c>
      <c r="E55">
        <v>1</v>
      </c>
      <c r="F55">
        <v>70</v>
      </c>
    </row>
    <row r="56" spans="1:6">
      <c r="A56" s="24" t="s">
        <v>3606</v>
      </c>
      <c r="B56" s="25">
        <v>0</v>
      </c>
      <c r="C56" s="25">
        <v>30</v>
      </c>
      <c r="D56" t="s">
        <v>3835</v>
      </c>
      <c r="E56">
        <v>1</v>
      </c>
      <c r="F56">
        <v>0</v>
      </c>
    </row>
    <row r="57" spans="1:6">
      <c r="A57" s="24" t="s">
        <v>1824</v>
      </c>
      <c r="B57" s="25">
        <v>0</v>
      </c>
      <c r="C57" s="25">
        <v>0</v>
      </c>
      <c r="D57" t="s">
        <v>777</v>
      </c>
      <c r="E57">
        <v>1</v>
      </c>
      <c r="F57">
        <v>0</v>
      </c>
    </row>
    <row r="58" spans="1:6">
      <c r="A58" s="24" t="s">
        <v>1872</v>
      </c>
      <c r="B58" s="25">
        <v>1</v>
      </c>
      <c r="C58" s="25">
        <v>0</v>
      </c>
      <c r="D58" t="s">
        <v>3544</v>
      </c>
      <c r="E58">
        <v>1</v>
      </c>
      <c r="F58">
        <v>0</v>
      </c>
    </row>
    <row r="59" spans="1:6">
      <c r="A59" s="24" t="s">
        <v>638</v>
      </c>
      <c r="B59" s="25">
        <v>0</v>
      </c>
      <c r="C59" s="25">
        <v>40</v>
      </c>
      <c r="D59" t="s">
        <v>530</v>
      </c>
      <c r="E59">
        <v>1</v>
      </c>
      <c r="F59">
        <v>70</v>
      </c>
    </row>
    <row r="60" spans="1:6">
      <c r="A60" s="24" t="s">
        <v>1909</v>
      </c>
      <c r="B60" s="25">
        <v>0</v>
      </c>
      <c r="C60" s="25">
        <v>10</v>
      </c>
      <c r="D60" t="s">
        <v>3568</v>
      </c>
      <c r="E60">
        <v>1</v>
      </c>
      <c r="F60">
        <v>0</v>
      </c>
    </row>
    <row r="61" spans="1:6">
      <c r="A61" s="24" t="s">
        <v>3249</v>
      </c>
      <c r="B61" s="25">
        <v>0</v>
      </c>
      <c r="C61" s="25">
        <v>0</v>
      </c>
      <c r="D61" t="s">
        <v>1010</v>
      </c>
      <c r="E61">
        <v>1</v>
      </c>
      <c r="F61">
        <v>30</v>
      </c>
    </row>
    <row r="62" spans="1:6">
      <c r="A62" s="24" t="s">
        <v>2460</v>
      </c>
      <c r="B62" s="25">
        <v>1</v>
      </c>
      <c r="C62" s="25">
        <v>20</v>
      </c>
      <c r="D62" t="s">
        <v>509</v>
      </c>
      <c r="E62">
        <v>1</v>
      </c>
      <c r="F62">
        <v>20</v>
      </c>
    </row>
    <row r="63" spans="1:6">
      <c r="A63" s="24" t="s">
        <v>1099</v>
      </c>
      <c r="B63" s="25">
        <v>0</v>
      </c>
      <c r="C63" s="25">
        <v>10</v>
      </c>
      <c r="D63" t="s">
        <v>314</v>
      </c>
      <c r="E63">
        <v>1</v>
      </c>
      <c r="F63">
        <v>0</v>
      </c>
    </row>
    <row r="64" spans="1:6">
      <c r="A64" s="24" t="s">
        <v>892</v>
      </c>
      <c r="B64" s="25">
        <v>1</v>
      </c>
      <c r="C64" s="25">
        <v>10</v>
      </c>
      <c r="D64" t="s">
        <v>2965</v>
      </c>
      <c r="E64">
        <v>1</v>
      </c>
      <c r="F64">
        <v>10</v>
      </c>
    </row>
    <row r="65" spans="1:6">
      <c r="A65" s="24" t="s">
        <v>3959</v>
      </c>
      <c r="B65" s="25">
        <v>0</v>
      </c>
      <c r="C65" s="25">
        <v>10</v>
      </c>
      <c r="D65" t="s">
        <v>2037</v>
      </c>
      <c r="E65">
        <v>1</v>
      </c>
      <c r="F65">
        <v>0</v>
      </c>
    </row>
    <row r="66" spans="1:6">
      <c r="A66" s="24" t="s">
        <v>1191</v>
      </c>
      <c r="B66" s="25">
        <v>0</v>
      </c>
      <c r="C66" s="25">
        <v>10</v>
      </c>
      <c r="D66" t="s">
        <v>1593</v>
      </c>
      <c r="E66">
        <v>1</v>
      </c>
      <c r="F66">
        <v>0</v>
      </c>
    </row>
    <row r="67" spans="1:6">
      <c r="A67" s="24" t="s">
        <v>2845</v>
      </c>
      <c r="B67" s="25">
        <v>2</v>
      </c>
      <c r="C67" s="25">
        <v>0</v>
      </c>
      <c r="D67" t="s">
        <v>1327</v>
      </c>
      <c r="E67">
        <v>1</v>
      </c>
      <c r="F67">
        <v>0</v>
      </c>
    </row>
    <row r="68" spans="1:6">
      <c r="A68" s="24" t="s">
        <v>1340</v>
      </c>
      <c r="B68" s="25">
        <v>0</v>
      </c>
      <c r="C68" s="25">
        <v>10</v>
      </c>
      <c r="D68" t="s">
        <v>930</v>
      </c>
      <c r="E68">
        <v>1</v>
      </c>
      <c r="F68">
        <v>20</v>
      </c>
    </row>
    <row r="69" spans="1:6">
      <c r="A69" s="24" t="s">
        <v>1291</v>
      </c>
      <c r="B69" s="25">
        <v>1</v>
      </c>
      <c r="C69" s="25">
        <v>0</v>
      </c>
      <c r="D69" t="s">
        <v>5407</v>
      </c>
      <c r="E69">
        <v>1</v>
      </c>
      <c r="F69">
        <v>0</v>
      </c>
    </row>
    <row r="70" spans="1:6">
      <c r="A70" s="24" t="s">
        <v>2811</v>
      </c>
      <c r="B70" s="25">
        <v>1</v>
      </c>
      <c r="C70" s="25">
        <v>0</v>
      </c>
      <c r="D70" t="s">
        <v>2296</v>
      </c>
      <c r="E70">
        <v>1</v>
      </c>
      <c r="F70">
        <v>10</v>
      </c>
    </row>
    <row r="71" spans="1:6">
      <c r="A71" s="24" t="s">
        <v>589</v>
      </c>
      <c r="B71" s="25">
        <v>1</v>
      </c>
      <c r="C71" s="25">
        <v>60</v>
      </c>
      <c r="D71" t="s">
        <v>2070</v>
      </c>
      <c r="E71">
        <v>1</v>
      </c>
      <c r="F71">
        <v>20</v>
      </c>
    </row>
    <row r="72" spans="1:6">
      <c r="A72" s="24" t="s">
        <v>1419</v>
      </c>
      <c r="B72" s="25">
        <v>0</v>
      </c>
      <c r="C72" s="25">
        <v>30</v>
      </c>
      <c r="D72" t="s">
        <v>2387</v>
      </c>
      <c r="E72">
        <v>1</v>
      </c>
      <c r="F72">
        <v>10</v>
      </c>
    </row>
    <row r="73" spans="1:6">
      <c r="A73" s="24" t="s">
        <v>1203</v>
      </c>
      <c r="B73" s="25">
        <v>0</v>
      </c>
      <c r="C73" s="25">
        <v>10</v>
      </c>
      <c r="D73" t="s">
        <v>3034</v>
      </c>
      <c r="E73">
        <v>1</v>
      </c>
      <c r="F73">
        <v>10</v>
      </c>
    </row>
    <row r="74" spans="1:6">
      <c r="A74" s="24" t="s">
        <v>857</v>
      </c>
      <c r="B74" s="25">
        <v>0</v>
      </c>
      <c r="C74" s="25">
        <v>0</v>
      </c>
      <c r="D74" t="s">
        <v>3854</v>
      </c>
      <c r="E74">
        <v>1</v>
      </c>
      <c r="F74">
        <v>0</v>
      </c>
    </row>
    <row r="75" spans="1:6">
      <c r="A75" s="24" t="s">
        <v>3190</v>
      </c>
      <c r="B75" s="25">
        <v>0</v>
      </c>
      <c r="C75" s="25">
        <v>10</v>
      </c>
      <c r="D75" t="s">
        <v>5159</v>
      </c>
      <c r="E75">
        <v>1</v>
      </c>
      <c r="F75">
        <v>20</v>
      </c>
    </row>
    <row r="76" spans="1:6">
      <c r="A76" s="24" t="s">
        <v>2212</v>
      </c>
      <c r="B76" s="25">
        <v>0</v>
      </c>
      <c r="C76" s="25">
        <v>20</v>
      </c>
      <c r="D76" t="s">
        <v>1784</v>
      </c>
      <c r="E76">
        <v>1</v>
      </c>
      <c r="F76">
        <v>60</v>
      </c>
    </row>
    <row r="77" spans="1:6">
      <c r="A77" s="24" t="s">
        <v>2113</v>
      </c>
      <c r="B77" s="25">
        <v>1</v>
      </c>
      <c r="C77" s="25">
        <v>10</v>
      </c>
      <c r="D77" t="s">
        <v>5016</v>
      </c>
      <c r="E77">
        <v>1</v>
      </c>
      <c r="F77">
        <v>0</v>
      </c>
    </row>
    <row r="78" spans="1:6">
      <c r="A78" s="24" t="s">
        <v>3100</v>
      </c>
      <c r="B78" s="25">
        <v>0</v>
      </c>
      <c r="C78" s="25">
        <v>10</v>
      </c>
      <c r="D78" t="s">
        <v>1881</v>
      </c>
      <c r="E78">
        <v>1</v>
      </c>
      <c r="F78">
        <v>10</v>
      </c>
    </row>
    <row r="79" spans="1:6">
      <c r="A79" s="24" t="s">
        <v>986</v>
      </c>
      <c r="B79" s="25">
        <v>0</v>
      </c>
      <c r="C79" s="25">
        <v>20</v>
      </c>
      <c r="D79" t="s">
        <v>2820</v>
      </c>
      <c r="E79">
        <v>1</v>
      </c>
      <c r="F79">
        <v>0</v>
      </c>
    </row>
    <row r="80" spans="1:6">
      <c r="A80" s="24" t="s">
        <v>2705</v>
      </c>
      <c r="B80" s="25">
        <v>0</v>
      </c>
      <c r="C80" s="25">
        <v>0</v>
      </c>
      <c r="D80" t="s">
        <v>1585</v>
      </c>
      <c r="E80">
        <v>1</v>
      </c>
      <c r="F80">
        <v>10</v>
      </c>
    </row>
    <row r="81" spans="1:6">
      <c r="A81" s="24" t="s">
        <v>4169</v>
      </c>
      <c r="B81" s="25">
        <v>0</v>
      </c>
      <c r="C81" s="25">
        <v>0</v>
      </c>
      <c r="D81" t="s">
        <v>3331</v>
      </c>
      <c r="E81">
        <v>1</v>
      </c>
      <c r="F81">
        <v>0</v>
      </c>
    </row>
    <row r="82" spans="1:6">
      <c r="A82" s="24" t="s">
        <v>3908</v>
      </c>
      <c r="B82" s="25">
        <v>0</v>
      </c>
      <c r="C82" s="25">
        <v>10</v>
      </c>
      <c r="D82" t="s">
        <v>1312</v>
      </c>
      <c r="E82">
        <v>1</v>
      </c>
      <c r="F82">
        <v>0</v>
      </c>
    </row>
    <row r="83" spans="1:6">
      <c r="A83" s="24" t="s">
        <v>1347</v>
      </c>
      <c r="B83" s="25">
        <v>0</v>
      </c>
      <c r="C83" s="25">
        <v>10</v>
      </c>
      <c r="D83" t="s">
        <v>62</v>
      </c>
      <c r="E83">
        <v>1</v>
      </c>
      <c r="F83">
        <v>40</v>
      </c>
    </row>
    <row r="84" spans="1:6">
      <c r="A84" s="24" t="s">
        <v>2404</v>
      </c>
      <c r="B84" s="25">
        <v>1</v>
      </c>
      <c r="C84" s="25">
        <v>20</v>
      </c>
      <c r="D84" t="s">
        <v>103</v>
      </c>
      <c r="E84">
        <v>1</v>
      </c>
      <c r="F84">
        <v>40</v>
      </c>
    </row>
    <row r="85" spans="1:6">
      <c r="A85" s="24" t="s">
        <v>3301</v>
      </c>
      <c r="B85" s="25">
        <v>0</v>
      </c>
      <c r="C85" s="25">
        <v>10</v>
      </c>
      <c r="D85" t="s">
        <v>1265</v>
      </c>
      <c r="E85">
        <v>1</v>
      </c>
      <c r="F85">
        <v>40</v>
      </c>
    </row>
    <row r="86" spans="1:6">
      <c r="A86" s="24" t="s">
        <v>1714</v>
      </c>
      <c r="B86" s="25">
        <v>0</v>
      </c>
      <c r="C86" s="25">
        <v>10</v>
      </c>
      <c r="D86" t="s">
        <v>298</v>
      </c>
      <c r="E86">
        <v>1</v>
      </c>
      <c r="F86">
        <v>20</v>
      </c>
    </row>
    <row r="87" spans="1:6">
      <c r="A87" s="24" t="s">
        <v>1876</v>
      </c>
      <c r="B87" s="25">
        <v>0</v>
      </c>
      <c r="C87" s="25">
        <v>0</v>
      </c>
      <c r="D87" t="s">
        <v>2792</v>
      </c>
      <c r="E87">
        <v>1</v>
      </c>
      <c r="F87">
        <v>0</v>
      </c>
    </row>
    <row r="88" spans="1:6">
      <c r="A88" s="24" t="s">
        <v>1055</v>
      </c>
      <c r="B88" s="25">
        <v>0</v>
      </c>
      <c r="C88" s="25">
        <v>10</v>
      </c>
      <c r="D88" t="s">
        <v>575</v>
      </c>
      <c r="E88">
        <v>1</v>
      </c>
      <c r="F88">
        <v>10</v>
      </c>
    </row>
    <row r="89" spans="1:6">
      <c r="A89" s="24" t="s">
        <v>3165</v>
      </c>
      <c r="B89" s="25">
        <v>0</v>
      </c>
      <c r="C89" s="25">
        <v>10</v>
      </c>
      <c r="D89" t="s">
        <v>948</v>
      </c>
      <c r="E89">
        <v>1</v>
      </c>
      <c r="F89">
        <v>0</v>
      </c>
    </row>
    <row r="90" spans="1:6">
      <c r="A90" s="24" t="s">
        <v>3974</v>
      </c>
      <c r="B90" s="25">
        <v>0</v>
      </c>
      <c r="C90" s="25">
        <v>10</v>
      </c>
      <c r="D90" t="s">
        <v>3480</v>
      </c>
      <c r="E90">
        <v>1</v>
      </c>
      <c r="F90">
        <v>0</v>
      </c>
    </row>
    <row r="91" spans="1:6">
      <c r="A91" s="24" t="s">
        <v>2761</v>
      </c>
      <c r="B91" s="25">
        <v>0</v>
      </c>
      <c r="C91" s="25">
        <v>20</v>
      </c>
      <c r="D91" t="s">
        <v>3554</v>
      </c>
      <c r="E91">
        <v>1</v>
      </c>
      <c r="F91">
        <v>0</v>
      </c>
    </row>
    <row r="92" spans="1:6">
      <c r="A92" s="24" t="s">
        <v>632</v>
      </c>
      <c r="B92" s="25">
        <v>0</v>
      </c>
      <c r="C92" s="25">
        <v>40</v>
      </c>
      <c r="D92" t="s">
        <v>1397</v>
      </c>
      <c r="E92">
        <v>1</v>
      </c>
      <c r="F92">
        <v>50</v>
      </c>
    </row>
    <row r="93" spans="1:6">
      <c r="A93" s="24" t="s">
        <v>1746</v>
      </c>
      <c r="B93" s="25">
        <v>0</v>
      </c>
      <c r="C93" s="25">
        <v>10</v>
      </c>
      <c r="D93" t="s">
        <v>801</v>
      </c>
      <c r="E93">
        <v>1</v>
      </c>
      <c r="F93">
        <v>60</v>
      </c>
    </row>
    <row r="94" spans="1:6">
      <c r="A94" s="24" t="s">
        <v>4191</v>
      </c>
      <c r="B94" s="25">
        <v>0</v>
      </c>
      <c r="C94" s="25">
        <v>0</v>
      </c>
      <c r="D94" t="s">
        <v>3324</v>
      </c>
      <c r="E94">
        <v>1</v>
      </c>
      <c r="F94">
        <v>0</v>
      </c>
    </row>
    <row r="95" spans="1:6">
      <c r="A95" s="24" t="s">
        <v>1927</v>
      </c>
      <c r="B95" s="25">
        <v>0</v>
      </c>
      <c r="C95" s="25">
        <v>0</v>
      </c>
      <c r="D95" t="s">
        <v>2127</v>
      </c>
      <c r="E95">
        <v>1</v>
      </c>
      <c r="F95">
        <v>0</v>
      </c>
    </row>
    <row r="96" spans="1:6">
      <c r="A96" s="24" t="s">
        <v>5125</v>
      </c>
      <c r="B96" s="25">
        <v>0</v>
      </c>
      <c r="C96" s="25">
        <v>0</v>
      </c>
      <c r="D96" t="s">
        <v>442</v>
      </c>
      <c r="E96">
        <v>1</v>
      </c>
      <c r="F96">
        <v>40</v>
      </c>
    </row>
    <row r="97" spans="1:6">
      <c r="A97" s="24" t="s">
        <v>625</v>
      </c>
      <c r="B97" s="25">
        <v>1</v>
      </c>
      <c r="C97" s="25">
        <v>10</v>
      </c>
      <c r="D97" t="s">
        <v>248</v>
      </c>
      <c r="E97">
        <v>1</v>
      </c>
      <c r="F97">
        <v>0</v>
      </c>
    </row>
    <row r="98" spans="1:6">
      <c r="A98" s="24" t="s">
        <v>2710</v>
      </c>
      <c r="B98" s="25">
        <v>0</v>
      </c>
      <c r="C98" s="25">
        <v>0</v>
      </c>
      <c r="D98" t="s">
        <v>833</v>
      </c>
      <c r="E98">
        <v>1</v>
      </c>
      <c r="F98">
        <v>60</v>
      </c>
    </row>
    <row r="99" spans="1:6">
      <c r="A99" s="24" t="s">
        <v>3768</v>
      </c>
      <c r="B99" s="25">
        <v>0</v>
      </c>
      <c r="C99" s="25">
        <v>10</v>
      </c>
      <c r="D99" t="s">
        <v>2077</v>
      </c>
      <c r="E99">
        <v>1</v>
      </c>
      <c r="F99">
        <v>0</v>
      </c>
    </row>
    <row r="100" spans="1:6">
      <c r="A100" s="24" t="s">
        <v>494</v>
      </c>
      <c r="B100" s="25">
        <v>0</v>
      </c>
      <c r="C100" s="25">
        <v>20</v>
      </c>
      <c r="D100" t="s">
        <v>1618</v>
      </c>
      <c r="E100">
        <v>1</v>
      </c>
      <c r="F100">
        <v>10</v>
      </c>
    </row>
    <row r="101" spans="1:6">
      <c r="A101" s="24" t="s">
        <v>1051</v>
      </c>
      <c r="B101" s="25">
        <v>0</v>
      </c>
      <c r="C101" s="25">
        <v>0</v>
      </c>
      <c r="D101" t="s">
        <v>1136</v>
      </c>
      <c r="E101">
        <v>1</v>
      </c>
      <c r="F101">
        <v>0</v>
      </c>
    </row>
    <row r="102" spans="1:6">
      <c r="A102" s="24" t="s">
        <v>2549</v>
      </c>
      <c r="B102" s="25">
        <v>0</v>
      </c>
      <c r="C102" s="25">
        <v>40</v>
      </c>
      <c r="D102" t="s">
        <v>44</v>
      </c>
      <c r="E102">
        <v>1</v>
      </c>
      <c r="F102">
        <v>40</v>
      </c>
    </row>
    <row r="103" spans="1:6">
      <c r="A103" s="24" t="s">
        <v>854</v>
      </c>
      <c r="B103" s="25">
        <v>0</v>
      </c>
      <c r="C103" s="25">
        <v>0</v>
      </c>
      <c r="D103" t="s">
        <v>2852</v>
      </c>
      <c r="E103">
        <v>1</v>
      </c>
      <c r="F103">
        <v>0</v>
      </c>
    </row>
    <row r="104" spans="1:6">
      <c r="A104" s="24" t="s">
        <v>1886</v>
      </c>
      <c r="B104" s="25">
        <v>0</v>
      </c>
      <c r="C104" s="25">
        <v>20</v>
      </c>
      <c r="D104" t="s">
        <v>3888</v>
      </c>
      <c r="E104">
        <v>1</v>
      </c>
      <c r="F104">
        <v>0</v>
      </c>
    </row>
    <row r="105" spans="1:6">
      <c r="A105" s="24" t="s">
        <v>1792</v>
      </c>
      <c r="B105" s="25">
        <v>0</v>
      </c>
      <c r="C105" s="25">
        <v>20</v>
      </c>
      <c r="D105" t="s">
        <v>3353</v>
      </c>
      <c r="E105">
        <v>1</v>
      </c>
      <c r="F105">
        <v>0</v>
      </c>
    </row>
    <row r="106" spans="1:6">
      <c r="A106" s="24" t="s">
        <v>3408</v>
      </c>
      <c r="B106" s="25">
        <v>1</v>
      </c>
      <c r="C106" s="25">
        <v>10</v>
      </c>
      <c r="D106" t="s">
        <v>5284</v>
      </c>
      <c r="E106">
        <v>1</v>
      </c>
      <c r="F106">
        <v>0</v>
      </c>
    </row>
    <row r="107" spans="1:6">
      <c r="A107" s="24" t="s">
        <v>1122</v>
      </c>
      <c r="B107" s="25">
        <v>1</v>
      </c>
      <c r="C107" s="25">
        <v>0</v>
      </c>
      <c r="D107" t="s">
        <v>2091</v>
      </c>
      <c r="E107">
        <v>1</v>
      </c>
      <c r="F107">
        <v>0</v>
      </c>
    </row>
    <row r="108" spans="1:6">
      <c r="A108" s="24" t="s">
        <v>595</v>
      </c>
      <c r="B108" s="25">
        <v>0</v>
      </c>
      <c r="C108" s="25">
        <v>40</v>
      </c>
      <c r="D108" t="s">
        <v>2011</v>
      </c>
      <c r="E108">
        <v>1</v>
      </c>
      <c r="F108">
        <v>0</v>
      </c>
    </row>
    <row r="109" spans="1:6">
      <c r="A109" s="24" t="s">
        <v>1513</v>
      </c>
      <c r="B109" s="25">
        <v>0</v>
      </c>
      <c r="C109" s="25">
        <v>30</v>
      </c>
      <c r="D109" t="s">
        <v>2829</v>
      </c>
      <c r="E109">
        <v>1</v>
      </c>
      <c r="F109">
        <v>10</v>
      </c>
    </row>
    <row r="110" spans="1:6">
      <c r="A110" s="24" t="s">
        <v>2417</v>
      </c>
      <c r="B110" s="25">
        <v>0</v>
      </c>
      <c r="C110" s="25">
        <v>20</v>
      </c>
      <c r="D110" t="s">
        <v>2084</v>
      </c>
      <c r="E110">
        <v>1</v>
      </c>
      <c r="F110">
        <v>10</v>
      </c>
    </row>
    <row r="111" spans="1:6">
      <c r="A111" s="24" t="s">
        <v>1259</v>
      </c>
      <c r="B111" s="25">
        <v>0</v>
      </c>
      <c r="C111" s="25">
        <v>10</v>
      </c>
      <c r="D111" t="s">
        <v>86</v>
      </c>
      <c r="E111">
        <v>1</v>
      </c>
      <c r="F111">
        <v>40</v>
      </c>
    </row>
    <row r="112" spans="1:6">
      <c r="A112" s="24" t="s">
        <v>1919</v>
      </c>
      <c r="B112" s="25">
        <v>0</v>
      </c>
      <c r="C112" s="25">
        <v>0</v>
      </c>
      <c r="D112" t="s">
        <v>5425</v>
      </c>
      <c r="E112">
        <v>1</v>
      </c>
      <c r="F112">
        <v>0</v>
      </c>
    </row>
    <row r="113" spans="1:6">
      <c r="A113" s="24" t="s">
        <v>242</v>
      </c>
      <c r="B113" s="25">
        <v>2</v>
      </c>
      <c r="C113" s="25">
        <v>30</v>
      </c>
      <c r="D113" t="s">
        <v>1578</v>
      </c>
      <c r="E113">
        <v>1</v>
      </c>
      <c r="F113">
        <v>0</v>
      </c>
    </row>
    <row r="114" spans="1:6">
      <c r="A114" s="24" t="s">
        <v>2234</v>
      </c>
      <c r="B114" s="25">
        <v>0</v>
      </c>
      <c r="C114" s="25">
        <v>10</v>
      </c>
      <c r="D114" t="s">
        <v>3441</v>
      </c>
      <c r="E114">
        <v>1</v>
      </c>
      <c r="F114">
        <v>0</v>
      </c>
    </row>
    <row r="115" spans="1:6">
      <c r="A115" s="24" t="s">
        <v>2465</v>
      </c>
      <c r="B115" s="25">
        <v>0</v>
      </c>
      <c r="C115" s="25">
        <v>10</v>
      </c>
      <c r="D115" t="s">
        <v>5436</v>
      </c>
      <c r="E115">
        <v>1</v>
      </c>
      <c r="F115">
        <v>0</v>
      </c>
    </row>
    <row r="116" spans="1:6">
      <c r="A116" s="24" t="s">
        <v>3259</v>
      </c>
      <c r="B116" s="25">
        <v>0</v>
      </c>
      <c r="C116" s="25">
        <v>0</v>
      </c>
      <c r="D116" t="s">
        <v>1227</v>
      </c>
      <c r="E116">
        <v>1</v>
      </c>
      <c r="F116">
        <v>10</v>
      </c>
    </row>
    <row r="117" spans="1:6">
      <c r="A117" s="24" t="s">
        <v>2556</v>
      </c>
      <c r="B117" s="25">
        <v>1</v>
      </c>
      <c r="C117" s="25">
        <v>30</v>
      </c>
      <c r="D117" t="s">
        <v>322</v>
      </c>
      <c r="E117">
        <v>1</v>
      </c>
      <c r="F117">
        <v>0</v>
      </c>
    </row>
    <row r="118" spans="1:6">
      <c r="A118" s="24" t="s">
        <v>701</v>
      </c>
      <c r="B118" s="25">
        <v>0</v>
      </c>
      <c r="C118" s="25">
        <v>0</v>
      </c>
      <c r="D118" t="s">
        <v>1176</v>
      </c>
      <c r="E118">
        <v>1</v>
      </c>
      <c r="F118">
        <v>0</v>
      </c>
    </row>
    <row r="119" spans="1:6">
      <c r="A119" s="24" t="s">
        <v>502</v>
      </c>
      <c r="B119" s="25">
        <v>0</v>
      </c>
      <c r="C119" s="25">
        <v>10</v>
      </c>
      <c r="D119" t="s">
        <v>1479</v>
      </c>
      <c r="E119">
        <v>1</v>
      </c>
      <c r="F119">
        <v>20</v>
      </c>
    </row>
    <row r="120" spans="1:6">
      <c r="A120" s="24" t="s">
        <v>3987</v>
      </c>
      <c r="B120" s="25">
        <v>0</v>
      </c>
      <c r="C120" s="25">
        <v>10</v>
      </c>
      <c r="D120" t="s">
        <v>3416</v>
      </c>
      <c r="E120">
        <v>1</v>
      </c>
      <c r="F120">
        <v>0</v>
      </c>
    </row>
    <row r="121" spans="1:6">
      <c r="A121" s="24" t="s">
        <v>1305</v>
      </c>
      <c r="B121" s="25">
        <v>1</v>
      </c>
      <c r="C121" s="25">
        <v>0</v>
      </c>
      <c r="D121" t="s">
        <v>1645</v>
      </c>
      <c r="E121">
        <v>1</v>
      </c>
      <c r="F121">
        <v>0</v>
      </c>
    </row>
    <row r="122" spans="1:6">
      <c r="A122" s="24" t="s">
        <v>1002</v>
      </c>
      <c r="B122" s="25">
        <v>0</v>
      </c>
      <c r="C122" s="25">
        <v>20</v>
      </c>
      <c r="D122" t="s">
        <v>94</v>
      </c>
      <c r="E122">
        <v>1</v>
      </c>
      <c r="F122">
        <v>90</v>
      </c>
    </row>
    <row r="123" spans="1:6">
      <c r="A123" s="24" t="s">
        <v>3345</v>
      </c>
      <c r="B123" s="25">
        <v>0</v>
      </c>
      <c r="C123" s="25">
        <v>10</v>
      </c>
      <c r="D123" t="s">
        <v>2004</v>
      </c>
      <c r="E123">
        <v>1</v>
      </c>
      <c r="F123">
        <v>0</v>
      </c>
    </row>
    <row r="124" spans="1:6">
      <c r="A124" s="24" t="s">
        <v>471</v>
      </c>
      <c r="B124" s="25">
        <v>0</v>
      </c>
      <c r="C124" s="25">
        <v>40</v>
      </c>
      <c r="D124" t="s">
        <v>5417</v>
      </c>
      <c r="E124">
        <v>1</v>
      </c>
      <c r="F124">
        <v>0</v>
      </c>
    </row>
    <row r="125" spans="1:6">
      <c r="A125" s="24" t="s">
        <v>382</v>
      </c>
      <c r="B125" s="25">
        <v>0</v>
      </c>
      <c r="C125" s="25">
        <v>70</v>
      </c>
      <c r="D125" t="s">
        <v>2120</v>
      </c>
      <c r="E125">
        <v>1</v>
      </c>
      <c r="F125">
        <v>0</v>
      </c>
    </row>
    <row r="126" spans="1:6">
      <c r="A126" s="24" t="s">
        <v>3263</v>
      </c>
      <c r="B126" s="25">
        <v>0</v>
      </c>
      <c r="C126" s="25">
        <v>0</v>
      </c>
      <c r="D126" t="s">
        <v>3496</v>
      </c>
      <c r="E126">
        <v>1</v>
      </c>
      <c r="F126">
        <v>0</v>
      </c>
    </row>
    <row r="127" spans="1:6">
      <c r="A127" s="24" t="s">
        <v>815</v>
      </c>
      <c r="B127" s="25">
        <v>1</v>
      </c>
      <c r="C127" s="25">
        <v>20</v>
      </c>
      <c r="D127" t="s">
        <v>3274</v>
      </c>
      <c r="E127">
        <v>1</v>
      </c>
      <c r="F127">
        <v>0</v>
      </c>
    </row>
    <row r="128" spans="1:6">
      <c r="A128" s="24" t="s">
        <v>3400</v>
      </c>
      <c r="B128" s="25">
        <v>0</v>
      </c>
      <c r="C128" s="25">
        <v>10</v>
      </c>
      <c r="D128" t="s">
        <v>5291</v>
      </c>
      <c r="E128">
        <v>1</v>
      </c>
      <c r="F128">
        <v>0</v>
      </c>
    </row>
    <row r="129" spans="1:6">
      <c r="A129" s="24" t="s">
        <v>5031</v>
      </c>
      <c r="B129" s="25">
        <v>1</v>
      </c>
      <c r="C129" s="25">
        <v>0</v>
      </c>
      <c r="D129" t="s">
        <v>53</v>
      </c>
      <c r="E129">
        <v>1</v>
      </c>
      <c r="F129">
        <v>70</v>
      </c>
    </row>
    <row r="130" spans="1:6">
      <c r="A130" s="24" t="s">
        <v>896</v>
      </c>
      <c r="B130" s="25">
        <v>0</v>
      </c>
      <c r="C130" s="25">
        <v>0</v>
      </c>
      <c r="D130" t="s">
        <v>3433</v>
      </c>
      <c r="E130">
        <v>1</v>
      </c>
      <c r="F130">
        <v>0</v>
      </c>
    </row>
    <row r="131" spans="1:6">
      <c r="A131" s="24" t="s">
        <v>840</v>
      </c>
      <c r="B131" s="25">
        <v>0</v>
      </c>
      <c r="C131" s="25">
        <v>10</v>
      </c>
      <c r="D131" t="s">
        <v>1632</v>
      </c>
      <c r="E131">
        <v>1</v>
      </c>
      <c r="F131">
        <v>0</v>
      </c>
    </row>
    <row r="132" spans="1:6">
      <c r="A132" s="24" t="s">
        <v>5774</v>
      </c>
      <c r="B132" s="25">
        <v>0</v>
      </c>
      <c r="C132" s="25">
        <v>40</v>
      </c>
      <c r="D132" t="s">
        <v>3505</v>
      </c>
      <c r="E132">
        <v>1</v>
      </c>
      <c r="F132">
        <v>0</v>
      </c>
    </row>
    <row r="133" spans="1:6">
      <c r="A133" s="24" t="s">
        <v>1993</v>
      </c>
      <c r="B133" s="25">
        <v>0</v>
      </c>
      <c r="C133" s="25">
        <v>0</v>
      </c>
      <c r="D133" t="s">
        <v>3537</v>
      </c>
      <c r="E133">
        <v>1</v>
      </c>
      <c r="F133">
        <v>0</v>
      </c>
    </row>
    <row r="134" spans="1:6">
      <c r="A134" s="24" t="s">
        <v>2493</v>
      </c>
      <c r="B134" s="25">
        <v>0</v>
      </c>
      <c r="C134" s="25">
        <v>10</v>
      </c>
      <c r="D134" t="s">
        <v>435</v>
      </c>
      <c r="E134">
        <v>1</v>
      </c>
      <c r="F134">
        <v>20</v>
      </c>
    </row>
    <row r="135" spans="1:6">
      <c r="A135" s="24" t="s">
        <v>1830</v>
      </c>
      <c r="B135" s="25">
        <v>0</v>
      </c>
      <c r="C135" s="25">
        <v>10</v>
      </c>
      <c r="D135" t="s">
        <v>1250</v>
      </c>
      <c r="E135">
        <v>1</v>
      </c>
      <c r="F135">
        <v>0</v>
      </c>
    </row>
    <row r="136" spans="1:6">
      <c r="A136" s="24" t="s">
        <v>544</v>
      </c>
      <c r="B136" s="25">
        <v>1</v>
      </c>
      <c r="C136" s="25">
        <v>60</v>
      </c>
      <c r="D136" t="s">
        <v>307</v>
      </c>
      <c r="E136">
        <v>1</v>
      </c>
      <c r="F136">
        <v>10</v>
      </c>
    </row>
    <row r="137" spans="1:6">
      <c r="A137" s="24" t="s">
        <v>3285</v>
      </c>
      <c r="B137" s="25">
        <v>0</v>
      </c>
      <c r="C137" s="25">
        <v>0</v>
      </c>
      <c r="D137" t="s">
        <v>2056</v>
      </c>
      <c r="E137">
        <v>1</v>
      </c>
      <c r="F137">
        <v>0</v>
      </c>
    </row>
    <row r="138" spans="1:6">
      <c r="A138" s="24" t="s">
        <v>2630</v>
      </c>
      <c r="B138" s="25">
        <v>0</v>
      </c>
      <c r="C138" s="25">
        <v>10</v>
      </c>
      <c r="D138" t="s">
        <v>5023</v>
      </c>
      <c r="E138">
        <v>1</v>
      </c>
      <c r="F138">
        <v>0</v>
      </c>
    </row>
    <row r="139" spans="1:6">
      <c r="A139" s="24" t="s">
        <v>2173</v>
      </c>
      <c r="B139" s="25">
        <v>0</v>
      </c>
      <c r="C139" s="25">
        <v>10</v>
      </c>
      <c r="D139" t="s">
        <v>3561</v>
      </c>
      <c r="E139">
        <v>1</v>
      </c>
      <c r="F139">
        <v>0</v>
      </c>
    </row>
    <row r="140" spans="1:6">
      <c r="A140" s="24" t="s">
        <v>3835</v>
      </c>
      <c r="B140" s="25">
        <v>1</v>
      </c>
      <c r="C140" s="25">
        <v>-10</v>
      </c>
      <c r="D140" t="s">
        <v>330</v>
      </c>
      <c r="E140">
        <v>1</v>
      </c>
      <c r="F140">
        <v>10</v>
      </c>
    </row>
    <row r="141" spans="1:6">
      <c r="A141" s="24" t="s">
        <v>337</v>
      </c>
      <c r="B141" s="25">
        <v>2</v>
      </c>
      <c r="C141" s="25">
        <v>10</v>
      </c>
      <c r="D141" t="s">
        <v>2397</v>
      </c>
      <c r="E141">
        <v>1</v>
      </c>
      <c r="F141">
        <v>10</v>
      </c>
    </row>
    <row r="142" spans="1:6">
      <c r="A142" s="24" t="s">
        <v>1798</v>
      </c>
      <c r="B142" s="25">
        <v>0</v>
      </c>
      <c r="C142" s="25">
        <v>20</v>
      </c>
      <c r="D142" t="s">
        <v>3521</v>
      </c>
      <c r="E142">
        <v>1</v>
      </c>
      <c r="F142">
        <v>0</v>
      </c>
    </row>
    <row r="143" spans="1:6">
      <c r="A143" s="24" t="s">
        <v>3894</v>
      </c>
      <c r="B143" s="25">
        <v>0</v>
      </c>
      <c r="C143" s="25">
        <v>10</v>
      </c>
      <c r="D143" t="s">
        <v>2159</v>
      </c>
      <c r="E143">
        <v>1</v>
      </c>
      <c r="F143">
        <v>20</v>
      </c>
    </row>
    <row r="144" spans="1:6">
      <c r="A144" s="24" t="s">
        <v>1658</v>
      </c>
      <c r="B144" s="25">
        <v>0</v>
      </c>
      <c r="C144" s="25">
        <v>10</v>
      </c>
      <c r="D144" t="s">
        <v>1354</v>
      </c>
      <c r="E144">
        <v>1</v>
      </c>
      <c r="F144">
        <v>30</v>
      </c>
    </row>
    <row r="145" spans="1:6">
      <c r="A145" s="24" t="s">
        <v>1298</v>
      </c>
      <c r="B145" s="25">
        <v>2</v>
      </c>
      <c r="C145" s="25">
        <v>0</v>
      </c>
      <c r="D145" t="s">
        <v>1333</v>
      </c>
      <c r="E145">
        <v>1</v>
      </c>
      <c r="F145">
        <v>20</v>
      </c>
    </row>
    <row r="146" spans="1:6">
      <c r="A146" s="24" t="s">
        <v>1442</v>
      </c>
      <c r="B146" s="25">
        <v>0</v>
      </c>
      <c r="C146" s="25">
        <v>10</v>
      </c>
      <c r="D146" t="s">
        <v>1376</v>
      </c>
      <c r="E146">
        <v>1</v>
      </c>
      <c r="F146">
        <v>10</v>
      </c>
    </row>
    <row r="147" spans="1:6">
      <c r="A147" s="24" t="s">
        <v>3385</v>
      </c>
      <c r="B147" s="25">
        <v>2</v>
      </c>
      <c r="C147" s="25">
        <v>0</v>
      </c>
      <c r="D147" t="s">
        <v>5442</v>
      </c>
      <c r="E147">
        <v>1</v>
      </c>
      <c r="F147">
        <v>0</v>
      </c>
    </row>
    <row r="148" spans="1:6">
      <c r="A148" s="24" t="s">
        <v>822</v>
      </c>
      <c r="B148" s="25">
        <v>0</v>
      </c>
      <c r="C148" s="25">
        <v>10</v>
      </c>
      <c r="D148" t="s">
        <v>1738</v>
      </c>
      <c r="E148">
        <v>1</v>
      </c>
      <c r="F148">
        <v>10</v>
      </c>
    </row>
    <row r="149" spans="1:6">
      <c r="A149" s="24" t="s">
        <v>777</v>
      </c>
      <c r="B149" s="25">
        <v>1</v>
      </c>
      <c r="C149" s="25">
        <v>0</v>
      </c>
      <c r="D149" t="s">
        <v>2030</v>
      </c>
      <c r="E149">
        <v>1</v>
      </c>
      <c r="F149">
        <v>10</v>
      </c>
    </row>
    <row r="150" spans="1:6">
      <c r="A150" s="24" t="s">
        <v>3544</v>
      </c>
      <c r="B150" s="25">
        <v>1</v>
      </c>
      <c r="C150" s="25">
        <v>0</v>
      </c>
      <c r="D150" t="s">
        <v>3842</v>
      </c>
      <c r="E150">
        <v>1</v>
      </c>
      <c r="F150">
        <v>0</v>
      </c>
    </row>
    <row r="151" spans="1:6">
      <c r="A151" s="24" t="s">
        <v>530</v>
      </c>
      <c r="B151" s="25">
        <v>2</v>
      </c>
      <c r="C151" s="25">
        <v>80</v>
      </c>
      <c r="D151" t="s">
        <v>1852</v>
      </c>
      <c r="E151">
        <v>1</v>
      </c>
      <c r="F151">
        <v>0</v>
      </c>
    </row>
    <row r="152" spans="1:6">
      <c r="A152" s="24" t="s">
        <v>3568</v>
      </c>
      <c r="B152" s="25">
        <v>1</v>
      </c>
      <c r="C152" s="25">
        <v>0</v>
      </c>
      <c r="D152" t="s">
        <v>1113</v>
      </c>
      <c r="E152">
        <v>1</v>
      </c>
      <c r="F152">
        <v>0</v>
      </c>
    </row>
    <row r="153" spans="1:6">
      <c r="A153" s="24" t="s">
        <v>3781</v>
      </c>
      <c r="B153" s="25">
        <v>0</v>
      </c>
      <c r="C153" s="25">
        <v>10</v>
      </c>
      <c r="D153" t="s">
        <v>1638</v>
      </c>
      <c r="E153">
        <v>1</v>
      </c>
      <c r="F153">
        <v>0</v>
      </c>
    </row>
    <row r="154" spans="1:6">
      <c r="A154" s="24" t="s">
        <v>3026</v>
      </c>
      <c r="B154" s="25">
        <v>0</v>
      </c>
      <c r="C154" s="25">
        <v>30</v>
      </c>
      <c r="D154" t="s">
        <v>1499</v>
      </c>
      <c r="E154">
        <v>1</v>
      </c>
      <c r="F154">
        <v>10</v>
      </c>
    </row>
    <row r="155" spans="1:6">
      <c r="A155" s="24" t="s">
        <v>421</v>
      </c>
      <c r="B155" s="25">
        <v>0</v>
      </c>
      <c r="C155" s="25">
        <v>20</v>
      </c>
      <c r="D155" t="s">
        <v>5400</v>
      </c>
      <c r="E155">
        <v>1</v>
      </c>
      <c r="F155">
        <v>0</v>
      </c>
    </row>
    <row r="156" spans="1:6">
      <c r="A156" s="24" t="s">
        <v>888</v>
      </c>
      <c r="B156" s="25">
        <v>0</v>
      </c>
      <c r="C156" s="25">
        <v>10</v>
      </c>
      <c r="D156" t="s">
        <v>1625</v>
      </c>
      <c r="E156">
        <v>1</v>
      </c>
      <c r="F156">
        <v>0</v>
      </c>
    </row>
    <row r="157" spans="1:6">
      <c r="A157" s="24" t="s">
        <v>1010</v>
      </c>
      <c r="B157" s="25">
        <v>1</v>
      </c>
      <c r="C157" s="25">
        <v>30</v>
      </c>
      <c r="D157" t="s">
        <v>2044</v>
      </c>
      <c r="E157">
        <v>1</v>
      </c>
      <c r="F157">
        <v>20</v>
      </c>
    </row>
    <row r="158" spans="1:6">
      <c r="A158" s="24" t="s">
        <v>3084</v>
      </c>
      <c r="B158" s="25">
        <v>0</v>
      </c>
      <c r="C158" s="25">
        <v>10</v>
      </c>
      <c r="D158" t="s">
        <v>913</v>
      </c>
      <c r="E158">
        <v>1</v>
      </c>
      <c r="F158">
        <v>20</v>
      </c>
    </row>
    <row r="159" spans="1:6">
      <c r="A159" s="24" t="s">
        <v>1043</v>
      </c>
      <c r="B159" s="25">
        <v>0</v>
      </c>
      <c r="C159" s="25">
        <v>20</v>
      </c>
      <c r="D159" t="s">
        <v>5480</v>
      </c>
      <c r="E159">
        <v>1</v>
      </c>
      <c r="F159">
        <v>0</v>
      </c>
    </row>
    <row r="160" spans="1:6">
      <c r="A160" s="24" t="s">
        <v>2250</v>
      </c>
      <c r="B160" s="25">
        <v>2</v>
      </c>
      <c r="C160" s="25">
        <v>20</v>
      </c>
      <c r="D160" t="s">
        <v>3513</v>
      </c>
      <c r="E160">
        <v>1</v>
      </c>
      <c r="F160">
        <v>0</v>
      </c>
    </row>
    <row r="161" spans="1:6">
      <c r="A161" s="24" t="s">
        <v>509</v>
      </c>
      <c r="B161" s="25">
        <v>1</v>
      </c>
      <c r="C161" s="25">
        <v>20</v>
      </c>
      <c r="D161" t="s">
        <v>5452</v>
      </c>
      <c r="E161">
        <v>1</v>
      </c>
      <c r="F161">
        <v>0</v>
      </c>
    </row>
    <row r="162" spans="1:6">
      <c r="A162" s="24" t="s">
        <v>2426</v>
      </c>
      <c r="B162" s="25">
        <v>0</v>
      </c>
      <c r="C162" s="25">
        <v>10</v>
      </c>
      <c r="D162" t="s">
        <v>3873</v>
      </c>
      <c r="E162">
        <v>1</v>
      </c>
      <c r="F162">
        <v>0</v>
      </c>
    </row>
    <row r="163" spans="1:6">
      <c r="A163" s="24" t="s">
        <v>1064</v>
      </c>
      <c r="B163" s="25">
        <v>2</v>
      </c>
      <c r="C163" s="25">
        <v>0</v>
      </c>
      <c r="D163" t="s">
        <v>2363</v>
      </c>
      <c r="E163">
        <v>1</v>
      </c>
      <c r="F163">
        <v>20</v>
      </c>
    </row>
    <row r="164" spans="1:6">
      <c r="A164" s="24" t="s">
        <v>428</v>
      </c>
      <c r="B164" s="25">
        <v>0</v>
      </c>
      <c r="C164" s="25">
        <v>70</v>
      </c>
      <c r="D164" t="s">
        <v>3820</v>
      </c>
      <c r="E164">
        <v>1</v>
      </c>
      <c r="F164">
        <v>0</v>
      </c>
    </row>
    <row r="165" spans="1:6">
      <c r="A165" s="24" t="s">
        <v>314</v>
      </c>
      <c r="B165" s="25">
        <v>1</v>
      </c>
      <c r="C165" s="25">
        <v>0</v>
      </c>
      <c r="D165" t="s">
        <v>2803</v>
      </c>
      <c r="E165">
        <v>1</v>
      </c>
      <c r="F165">
        <v>0</v>
      </c>
    </row>
    <row r="166" spans="1:6">
      <c r="A166" s="24" t="s">
        <v>2484</v>
      </c>
      <c r="B166" s="25">
        <v>1</v>
      </c>
      <c r="C166" s="25">
        <v>10</v>
      </c>
      <c r="D166" t="s">
        <v>4231</v>
      </c>
      <c r="E166">
        <v>0</v>
      </c>
      <c r="F166">
        <v>-520</v>
      </c>
    </row>
    <row r="167" spans="1:6">
      <c r="A167" s="24" t="s">
        <v>3634</v>
      </c>
      <c r="B167" s="25">
        <v>0</v>
      </c>
      <c r="C167" s="25">
        <v>10</v>
      </c>
      <c r="D167" t="s">
        <v>792</v>
      </c>
      <c r="E167">
        <v>0</v>
      </c>
      <c r="F167">
        <v>10</v>
      </c>
    </row>
    <row r="168" spans="1:6">
      <c r="A168" s="24" t="s">
        <v>3268</v>
      </c>
      <c r="B168" s="25">
        <v>0</v>
      </c>
      <c r="C168" s="25">
        <v>0</v>
      </c>
      <c r="D168" t="s">
        <v>3449</v>
      </c>
      <c r="E168">
        <v>0</v>
      </c>
      <c r="F168">
        <v>10</v>
      </c>
    </row>
    <row r="169" spans="1:6">
      <c r="A169" s="24" t="s">
        <v>955</v>
      </c>
      <c r="B169" s="25">
        <v>0</v>
      </c>
      <c r="C169" s="25">
        <v>40</v>
      </c>
      <c r="D169" t="s">
        <v>2273</v>
      </c>
      <c r="E169">
        <v>0</v>
      </c>
      <c r="F169">
        <v>20</v>
      </c>
    </row>
    <row r="170" spans="1:6">
      <c r="A170" s="24" t="s">
        <v>2439</v>
      </c>
      <c r="B170" s="25">
        <v>0</v>
      </c>
      <c r="C170" s="25">
        <v>10</v>
      </c>
      <c r="D170" t="s">
        <v>3774</v>
      </c>
      <c r="E170">
        <v>0</v>
      </c>
      <c r="F170">
        <v>20</v>
      </c>
    </row>
    <row r="171" spans="1:6">
      <c r="A171" s="24" t="s">
        <v>478</v>
      </c>
      <c r="B171" s="25">
        <v>0</v>
      </c>
      <c r="C171" s="25">
        <v>10</v>
      </c>
      <c r="D171" t="s">
        <v>3290</v>
      </c>
      <c r="E171">
        <v>0</v>
      </c>
      <c r="F171">
        <v>0</v>
      </c>
    </row>
    <row r="172" spans="1:6">
      <c r="A172" s="24" t="s">
        <v>2965</v>
      </c>
      <c r="B172" s="25">
        <v>1</v>
      </c>
      <c r="C172" s="25">
        <v>10</v>
      </c>
      <c r="D172" t="s">
        <v>4200</v>
      </c>
      <c r="E172">
        <v>0</v>
      </c>
      <c r="F172">
        <v>0</v>
      </c>
    </row>
    <row r="173" spans="1:6">
      <c r="A173" s="24" t="s">
        <v>2037</v>
      </c>
      <c r="B173" s="25">
        <v>1</v>
      </c>
      <c r="C173" s="25">
        <v>0</v>
      </c>
      <c r="D173" t="s">
        <v>1412</v>
      </c>
      <c r="E173">
        <v>0</v>
      </c>
      <c r="F173">
        <v>10</v>
      </c>
    </row>
    <row r="174" spans="1:6">
      <c r="A174" s="24" t="s">
        <v>1593</v>
      </c>
      <c r="B174" s="25">
        <v>1</v>
      </c>
      <c r="C174" s="25">
        <v>0</v>
      </c>
      <c r="D174" t="s">
        <v>197</v>
      </c>
      <c r="E174">
        <v>0</v>
      </c>
      <c r="F174">
        <v>20</v>
      </c>
    </row>
    <row r="175" spans="1:6">
      <c r="A175" s="24" t="s">
        <v>1167</v>
      </c>
      <c r="B175" s="25">
        <v>0</v>
      </c>
      <c r="C175" s="25">
        <v>10</v>
      </c>
      <c r="D175" t="s">
        <v>5707</v>
      </c>
      <c r="E175">
        <v>0</v>
      </c>
      <c r="F175">
        <v>10</v>
      </c>
    </row>
    <row r="176" spans="1:6">
      <c r="A176" s="24" t="s">
        <v>4207</v>
      </c>
      <c r="B176" s="25">
        <v>0</v>
      </c>
      <c r="C176" s="25">
        <v>0</v>
      </c>
      <c r="D176" t="s">
        <v>2867</v>
      </c>
      <c r="E176">
        <v>0</v>
      </c>
      <c r="F176">
        <v>10</v>
      </c>
    </row>
    <row r="177" spans="1:6">
      <c r="A177" s="24" t="s">
        <v>3173</v>
      </c>
      <c r="B177" s="25">
        <v>0</v>
      </c>
      <c r="C177" s="25">
        <v>10</v>
      </c>
      <c r="D177" t="s">
        <v>1936</v>
      </c>
      <c r="E177">
        <v>0</v>
      </c>
      <c r="F177">
        <v>0</v>
      </c>
    </row>
    <row r="178" spans="1:6">
      <c r="A178" s="24" t="s">
        <v>1863</v>
      </c>
      <c r="B178" s="25">
        <v>0</v>
      </c>
      <c r="C178" s="25">
        <v>0</v>
      </c>
      <c r="D178" t="s">
        <v>141</v>
      </c>
      <c r="E178">
        <v>0</v>
      </c>
      <c r="F178">
        <v>70</v>
      </c>
    </row>
    <row r="179" spans="1:6">
      <c r="A179" s="24" t="s">
        <v>391</v>
      </c>
      <c r="B179" s="25">
        <v>0</v>
      </c>
      <c r="C179" s="25">
        <v>10</v>
      </c>
      <c r="D179" t="s">
        <v>3627</v>
      </c>
      <c r="E179">
        <v>0</v>
      </c>
      <c r="F179">
        <v>10</v>
      </c>
    </row>
    <row r="180" spans="1:6">
      <c r="A180" s="24" t="s">
        <v>3053</v>
      </c>
      <c r="B180" s="25">
        <v>0</v>
      </c>
      <c r="C180" s="25">
        <v>20</v>
      </c>
      <c r="D180" t="s">
        <v>3368</v>
      </c>
      <c r="E180">
        <v>0</v>
      </c>
      <c r="F180">
        <v>10</v>
      </c>
    </row>
    <row r="181" spans="1:6">
      <c r="A181" s="24" t="s">
        <v>3128</v>
      </c>
      <c r="B181" s="25">
        <v>0</v>
      </c>
      <c r="C181" s="25">
        <v>10</v>
      </c>
      <c r="D181" t="s">
        <v>1931</v>
      </c>
      <c r="E181">
        <v>0</v>
      </c>
      <c r="F181">
        <v>0</v>
      </c>
    </row>
    <row r="182" spans="1:6">
      <c r="A182" s="24" t="s">
        <v>752</v>
      </c>
      <c r="B182" s="25">
        <v>0</v>
      </c>
      <c r="C182" s="25">
        <v>20</v>
      </c>
      <c r="D182" t="s">
        <v>5645</v>
      </c>
      <c r="E182">
        <v>0</v>
      </c>
      <c r="F182">
        <v>10</v>
      </c>
    </row>
    <row r="183" spans="1:6">
      <c r="A183" s="24" t="s">
        <v>2471</v>
      </c>
      <c r="B183" s="25">
        <v>0</v>
      </c>
      <c r="C183" s="25">
        <v>10</v>
      </c>
      <c r="D183" t="s">
        <v>5151</v>
      </c>
      <c r="E183">
        <v>0</v>
      </c>
      <c r="F183">
        <v>0</v>
      </c>
    </row>
    <row r="184" spans="1:6">
      <c r="A184" s="24" t="s">
        <v>1035</v>
      </c>
      <c r="B184" s="25">
        <v>0</v>
      </c>
      <c r="C184" s="25">
        <v>0</v>
      </c>
      <c r="D184" t="s">
        <v>4069</v>
      </c>
      <c r="E184">
        <v>0</v>
      </c>
      <c r="F184">
        <v>10</v>
      </c>
    </row>
    <row r="185" spans="1:6">
      <c r="A185" s="24" t="s">
        <v>2899</v>
      </c>
      <c r="B185" s="25">
        <v>0</v>
      </c>
      <c r="C185" s="25">
        <v>10</v>
      </c>
      <c r="D185" t="s">
        <v>165</v>
      </c>
      <c r="E185">
        <v>0</v>
      </c>
      <c r="F185">
        <v>10</v>
      </c>
    </row>
    <row r="186" spans="1:6">
      <c r="A186" s="24" t="s">
        <v>1524</v>
      </c>
      <c r="B186" s="25">
        <v>0</v>
      </c>
      <c r="C186" s="25">
        <v>0</v>
      </c>
      <c r="D186" t="s">
        <v>2500</v>
      </c>
      <c r="E186">
        <v>0</v>
      </c>
      <c r="F186">
        <v>30</v>
      </c>
    </row>
    <row r="187" spans="1:6">
      <c r="A187" s="24" t="s">
        <v>367</v>
      </c>
      <c r="B187" s="25">
        <v>0</v>
      </c>
      <c r="C187" s="25">
        <v>10</v>
      </c>
      <c r="D187" t="s">
        <v>1533</v>
      </c>
      <c r="E187">
        <v>0</v>
      </c>
      <c r="F187">
        <v>0</v>
      </c>
    </row>
    <row r="188" spans="1:6">
      <c r="A188" s="24" t="s">
        <v>222</v>
      </c>
      <c r="B188" s="25">
        <v>0</v>
      </c>
      <c r="C188" s="25">
        <v>10</v>
      </c>
      <c r="D188" t="s">
        <v>4039</v>
      </c>
      <c r="E188">
        <v>0</v>
      </c>
      <c r="F188">
        <v>20</v>
      </c>
    </row>
    <row r="189" spans="1:6">
      <c r="A189" s="24" t="s">
        <v>2533</v>
      </c>
      <c r="B189" s="25">
        <v>0</v>
      </c>
      <c r="C189" s="25">
        <v>10</v>
      </c>
      <c r="D189" t="s">
        <v>1142</v>
      </c>
      <c r="E189">
        <v>0</v>
      </c>
      <c r="F189">
        <v>10</v>
      </c>
    </row>
    <row r="190" spans="1:6">
      <c r="A190" s="24" t="s">
        <v>1545</v>
      </c>
      <c r="B190" s="25">
        <v>0</v>
      </c>
      <c r="C190" s="25">
        <v>0</v>
      </c>
      <c r="D190" t="s">
        <v>232</v>
      </c>
      <c r="E190">
        <v>0</v>
      </c>
      <c r="F190">
        <v>0</v>
      </c>
    </row>
    <row r="191" spans="1:6">
      <c r="A191" s="24" t="s">
        <v>992</v>
      </c>
      <c r="B191" s="25">
        <v>2</v>
      </c>
      <c r="C191" s="25">
        <v>20</v>
      </c>
      <c r="D191" t="s">
        <v>2311</v>
      </c>
      <c r="E191">
        <v>0</v>
      </c>
      <c r="F191">
        <v>10</v>
      </c>
    </row>
    <row r="192" spans="1:6">
      <c r="A192" s="24" t="s">
        <v>1327</v>
      </c>
      <c r="B192" s="25">
        <v>1</v>
      </c>
      <c r="C192" s="25">
        <v>0</v>
      </c>
      <c r="D192" t="s">
        <v>4128</v>
      </c>
      <c r="E192">
        <v>0</v>
      </c>
      <c r="F192">
        <v>10</v>
      </c>
    </row>
    <row r="193" spans="1:6">
      <c r="A193" s="24" t="s">
        <v>217</v>
      </c>
      <c r="B193" s="25">
        <v>0</v>
      </c>
      <c r="C193" s="25">
        <v>0</v>
      </c>
      <c r="D193" t="s">
        <v>1455</v>
      </c>
      <c r="E193">
        <v>0</v>
      </c>
      <c r="F193">
        <v>40</v>
      </c>
    </row>
    <row r="194" spans="1:6">
      <c r="A194" s="24" t="s">
        <v>2766</v>
      </c>
      <c r="B194" s="25">
        <v>0</v>
      </c>
      <c r="C194" s="25">
        <v>10</v>
      </c>
      <c r="D194" t="s">
        <v>1369</v>
      </c>
      <c r="E194">
        <v>0</v>
      </c>
      <c r="F194">
        <v>20</v>
      </c>
    </row>
    <row r="195" spans="1:6">
      <c r="A195" s="24" t="s">
        <v>930</v>
      </c>
      <c r="B195" s="25">
        <v>1</v>
      </c>
      <c r="C195" s="25">
        <v>20</v>
      </c>
      <c r="D195" t="s">
        <v>5169</v>
      </c>
      <c r="E195">
        <v>0</v>
      </c>
      <c r="F195">
        <v>20</v>
      </c>
    </row>
    <row r="196" spans="1:6">
      <c r="A196" s="24" t="s">
        <v>4116</v>
      </c>
      <c r="B196" s="25">
        <v>0</v>
      </c>
      <c r="C196" s="25">
        <v>10</v>
      </c>
      <c r="D196" t="s">
        <v>3376</v>
      </c>
      <c r="E196">
        <v>0</v>
      </c>
      <c r="F196">
        <v>10</v>
      </c>
    </row>
    <row r="197" spans="1:6">
      <c r="A197" s="24" t="s">
        <v>2411</v>
      </c>
      <c r="B197" s="25">
        <v>0</v>
      </c>
      <c r="C197" s="25">
        <v>20</v>
      </c>
      <c r="D197" t="s">
        <v>5507</v>
      </c>
      <c r="E197">
        <v>0</v>
      </c>
      <c r="F197">
        <v>10</v>
      </c>
    </row>
    <row r="198" spans="1:6">
      <c r="A198" s="24" t="s">
        <v>3009</v>
      </c>
      <c r="B198" s="25">
        <v>0</v>
      </c>
      <c r="C198" s="25">
        <v>10</v>
      </c>
      <c r="D198" t="s">
        <v>2324</v>
      </c>
      <c r="E198">
        <v>0</v>
      </c>
      <c r="F198">
        <v>30</v>
      </c>
    </row>
    <row r="199" spans="1:6">
      <c r="A199" s="24" t="s">
        <v>4181</v>
      </c>
      <c r="B199" s="25">
        <v>0</v>
      </c>
      <c r="C199" s="25">
        <v>-10</v>
      </c>
      <c r="D199" t="s">
        <v>5538</v>
      </c>
      <c r="E199">
        <v>0</v>
      </c>
      <c r="F199">
        <v>10</v>
      </c>
    </row>
    <row r="200" spans="1:6">
      <c r="A200" s="24" t="s">
        <v>3933</v>
      </c>
      <c r="B200" s="25">
        <v>0</v>
      </c>
      <c r="C200" s="25">
        <v>10</v>
      </c>
      <c r="D200" t="s">
        <v>522</v>
      </c>
      <c r="E200">
        <v>0</v>
      </c>
      <c r="F200">
        <v>20</v>
      </c>
    </row>
    <row r="201" spans="1:6">
      <c r="A201" s="24" t="s">
        <v>2649</v>
      </c>
      <c r="B201" s="25">
        <v>0</v>
      </c>
      <c r="C201" s="25">
        <v>0</v>
      </c>
      <c r="D201" t="s">
        <v>3392</v>
      </c>
      <c r="E201">
        <v>0</v>
      </c>
      <c r="F201">
        <v>10</v>
      </c>
    </row>
    <row r="202" spans="1:6">
      <c r="A202" s="24" t="s">
        <v>2916</v>
      </c>
      <c r="B202" s="25">
        <v>0</v>
      </c>
      <c r="C202" s="25">
        <v>20</v>
      </c>
      <c r="D202" t="s">
        <v>1018</v>
      </c>
      <c r="E202">
        <v>0</v>
      </c>
      <c r="F202">
        <v>10</v>
      </c>
    </row>
    <row r="203" spans="1:6">
      <c r="A203" s="24" t="s">
        <v>940</v>
      </c>
      <c r="B203" s="25">
        <v>0</v>
      </c>
      <c r="C203" s="25">
        <v>30</v>
      </c>
      <c r="D203" t="s">
        <v>1129</v>
      </c>
      <c r="E203">
        <v>0</v>
      </c>
      <c r="F203">
        <v>10</v>
      </c>
    </row>
    <row r="204" spans="1:6">
      <c r="A204" s="24" t="s">
        <v>2681</v>
      </c>
      <c r="B204" s="25">
        <v>0</v>
      </c>
      <c r="C204" s="25">
        <v>30</v>
      </c>
      <c r="D204" t="s">
        <v>5598</v>
      </c>
      <c r="E204">
        <v>0</v>
      </c>
      <c r="F204">
        <v>10</v>
      </c>
    </row>
    <row r="205" spans="1:6">
      <c r="A205" s="24" t="s">
        <v>962</v>
      </c>
      <c r="B205" s="25">
        <v>0</v>
      </c>
      <c r="C205" s="25">
        <v>20</v>
      </c>
      <c r="D205" t="s">
        <v>3809</v>
      </c>
      <c r="E205">
        <v>0</v>
      </c>
      <c r="F205">
        <v>0</v>
      </c>
    </row>
    <row r="206" spans="1:6">
      <c r="A206" s="24" t="s">
        <v>2296</v>
      </c>
      <c r="B206" s="25">
        <v>1</v>
      </c>
      <c r="C206" s="25">
        <v>30</v>
      </c>
      <c r="D206" t="s">
        <v>1405</v>
      </c>
      <c r="E206">
        <v>0</v>
      </c>
      <c r="F206">
        <v>20</v>
      </c>
    </row>
    <row r="207" spans="1:6">
      <c r="A207" s="24" t="s">
        <v>3651</v>
      </c>
      <c r="B207" s="25">
        <v>0</v>
      </c>
      <c r="C207" s="25">
        <v>10</v>
      </c>
      <c r="D207" t="s">
        <v>1651</v>
      </c>
      <c r="E207">
        <v>0</v>
      </c>
      <c r="F207">
        <v>10</v>
      </c>
    </row>
    <row r="208" spans="1:6">
      <c r="A208" s="24" t="s">
        <v>2617</v>
      </c>
      <c r="B208" s="25">
        <v>0</v>
      </c>
      <c r="C208" s="25">
        <v>10</v>
      </c>
      <c r="D208" t="s">
        <v>884</v>
      </c>
      <c r="E208">
        <v>0</v>
      </c>
      <c r="F208">
        <v>10</v>
      </c>
    </row>
    <row r="209" spans="1:6">
      <c r="A209" s="24" t="s">
        <v>2905</v>
      </c>
      <c r="B209" s="25">
        <v>0</v>
      </c>
      <c r="C209" s="25">
        <v>10</v>
      </c>
      <c r="D209" t="s">
        <v>1833</v>
      </c>
      <c r="E209">
        <v>0</v>
      </c>
      <c r="F209">
        <v>0</v>
      </c>
    </row>
    <row r="210" spans="1:6">
      <c r="A210" s="24" t="s">
        <v>2070</v>
      </c>
      <c r="B210" s="25">
        <v>1</v>
      </c>
      <c r="C210" s="25">
        <v>20</v>
      </c>
      <c r="D210" t="s">
        <v>5134</v>
      </c>
      <c r="E210">
        <v>0</v>
      </c>
      <c r="F210">
        <v>0</v>
      </c>
    </row>
    <row r="211" spans="1:6">
      <c r="A211" s="24" t="s">
        <v>2387</v>
      </c>
      <c r="B211" s="25">
        <v>1</v>
      </c>
      <c r="C211" s="25">
        <v>10</v>
      </c>
      <c r="D211" t="s">
        <v>3606</v>
      </c>
      <c r="E211">
        <v>0</v>
      </c>
      <c r="F211">
        <v>20</v>
      </c>
    </row>
    <row r="212" spans="1:6">
      <c r="A212" s="24" t="s">
        <v>2734</v>
      </c>
      <c r="B212" s="25">
        <v>0</v>
      </c>
      <c r="C212" s="25">
        <v>10</v>
      </c>
      <c r="D212" t="s">
        <v>1824</v>
      </c>
      <c r="E212">
        <v>0</v>
      </c>
      <c r="F212">
        <v>0</v>
      </c>
    </row>
    <row r="213" spans="1:6">
      <c r="A213" s="24" t="s">
        <v>4023</v>
      </c>
      <c r="B213" s="25">
        <v>0</v>
      </c>
      <c r="C213" s="25">
        <v>10</v>
      </c>
      <c r="D213" t="s">
        <v>638</v>
      </c>
      <c r="E213">
        <v>0</v>
      </c>
      <c r="F213">
        <v>40</v>
      </c>
    </row>
    <row r="214" spans="1:6">
      <c r="A214" s="24" t="s">
        <v>4032</v>
      </c>
      <c r="B214" s="25">
        <v>0</v>
      </c>
      <c r="C214" s="25">
        <v>10</v>
      </c>
      <c r="D214" t="s">
        <v>1909</v>
      </c>
      <c r="E214">
        <v>0</v>
      </c>
      <c r="F214">
        <v>0</v>
      </c>
    </row>
    <row r="215" spans="1:6">
      <c r="A215" s="24" t="s">
        <v>3018</v>
      </c>
      <c r="B215" s="25">
        <v>0</v>
      </c>
      <c r="C215" s="25">
        <v>10</v>
      </c>
      <c r="D215" t="s">
        <v>3249</v>
      </c>
      <c r="E215">
        <v>0</v>
      </c>
      <c r="F215">
        <v>0</v>
      </c>
    </row>
    <row r="216" spans="1:6">
      <c r="A216" s="24" t="s">
        <v>3034</v>
      </c>
      <c r="B216" s="25">
        <v>1</v>
      </c>
      <c r="C216" s="25">
        <v>10</v>
      </c>
      <c r="D216" t="s">
        <v>1099</v>
      </c>
      <c r="E216">
        <v>0</v>
      </c>
      <c r="F216">
        <v>10</v>
      </c>
    </row>
    <row r="217" spans="1:6">
      <c r="A217" s="24" t="s">
        <v>4196</v>
      </c>
      <c r="B217" s="25">
        <v>0</v>
      </c>
      <c r="C217" s="25">
        <v>0</v>
      </c>
      <c r="D217" t="s">
        <v>5667</v>
      </c>
      <c r="E217">
        <v>0</v>
      </c>
      <c r="F217">
        <v>0</v>
      </c>
    </row>
    <row r="218" spans="1:6">
      <c r="A218" s="24" t="s">
        <v>3854</v>
      </c>
      <c r="B218" s="25">
        <v>1</v>
      </c>
      <c r="C218" s="25">
        <v>0</v>
      </c>
      <c r="D218" t="s">
        <v>3959</v>
      </c>
      <c r="E218">
        <v>0</v>
      </c>
      <c r="F218">
        <v>10</v>
      </c>
    </row>
    <row r="219" spans="1:6">
      <c r="A219" s="24" t="s">
        <v>1599</v>
      </c>
      <c r="B219" s="25">
        <v>1</v>
      </c>
      <c r="C219" s="25">
        <v>20</v>
      </c>
      <c r="D219" t="s">
        <v>1191</v>
      </c>
      <c r="E219">
        <v>0</v>
      </c>
      <c r="F219">
        <v>10</v>
      </c>
    </row>
    <row r="220" spans="1:6">
      <c r="A220" s="24" t="s">
        <v>4121</v>
      </c>
      <c r="B220" s="25">
        <v>0</v>
      </c>
      <c r="C220" s="25">
        <v>20</v>
      </c>
      <c r="D220" t="s">
        <v>1340</v>
      </c>
      <c r="E220">
        <v>0</v>
      </c>
      <c r="F220">
        <v>10</v>
      </c>
    </row>
    <row r="221" spans="1:6">
      <c r="A221" s="24" t="s">
        <v>745</v>
      </c>
      <c r="B221" s="25">
        <v>0</v>
      </c>
      <c r="C221" s="25">
        <v>30</v>
      </c>
      <c r="D221" t="s">
        <v>1419</v>
      </c>
      <c r="E221">
        <v>0</v>
      </c>
      <c r="F221">
        <v>30</v>
      </c>
    </row>
    <row r="222" spans="1:6">
      <c r="A222" s="24" t="s">
        <v>3472</v>
      </c>
      <c r="B222" s="25">
        <v>0</v>
      </c>
      <c r="C222" s="25">
        <v>0</v>
      </c>
      <c r="D222" t="s">
        <v>1203</v>
      </c>
      <c r="E222">
        <v>0</v>
      </c>
      <c r="F222">
        <v>10</v>
      </c>
    </row>
    <row r="223" spans="1:6">
      <c r="A223" s="24" t="s">
        <v>616</v>
      </c>
      <c r="B223" s="25">
        <v>0</v>
      </c>
      <c r="C223" s="25">
        <v>100</v>
      </c>
      <c r="D223" t="s">
        <v>857</v>
      </c>
      <c r="E223">
        <v>0</v>
      </c>
      <c r="F223">
        <v>20</v>
      </c>
    </row>
    <row r="224" spans="1:6">
      <c r="A224" s="24" t="s">
        <v>2859</v>
      </c>
      <c r="B224" s="25">
        <v>2</v>
      </c>
      <c r="C224" s="25">
        <v>0</v>
      </c>
      <c r="D224" t="s">
        <v>3190</v>
      </c>
      <c r="E224">
        <v>0</v>
      </c>
      <c r="F224">
        <v>10</v>
      </c>
    </row>
    <row r="225" spans="1:6">
      <c r="A225" s="24" t="s">
        <v>1784</v>
      </c>
      <c r="B225" s="25">
        <v>1</v>
      </c>
      <c r="C225" s="25">
        <v>70</v>
      </c>
      <c r="D225" t="s">
        <v>2212</v>
      </c>
      <c r="E225">
        <v>0</v>
      </c>
      <c r="F225">
        <v>20</v>
      </c>
    </row>
    <row r="226" spans="1:6">
      <c r="A226" s="24" t="s">
        <v>5016</v>
      </c>
      <c r="B226" s="25">
        <v>1</v>
      </c>
      <c r="C226" s="25">
        <v>0</v>
      </c>
      <c r="D226" t="s">
        <v>3100</v>
      </c>
      <c r="E226">
        <v>0</v>
      </c>
      <c r="F226">
        <v>10</v>
      </c>
    </row>
    <row r="227" spans="1:6">
      <c r="A227" s="24" t="s">
        <v>1905</v>
      </c>
      <c r="B227" s="25">
        <v>0</v>
      </c>
      <c r="C227" s="25">
        <v>0</v>
      </c>
      <c r="D227" t="s">
        <v>986</v>
      </c>
      <c r="E227">
        <v>0</v>
      </c>
      <c r="F227">
        <v>20</v>
      </c>
    </row>
    <row r="228" spans="1:6">
      <c r="A228" s="24" t="s">
        <v>228</v>
      </c>
      <c r="B228" s="25">
        <v>0</v>
      </c>
      <c r="C228" s="25">
        <v>0</v>
      </c>
      <c r="D228" t="s">
        <v>2705</v>
      </c>
      <c r="E228">
        <v>0</v>
      </c>
      <c r="F228">
        <v>0</v>
      </c>
    </row>
    <row r="229" spans="1:6">
      <c r="A229" s="24" t="s">
        <v>1881</v>
      </c>
      <c r="B229" s="25">
        <v>1</v>
      </c>
      <c r="C229" s="25">
        <v>10</v>
      </c>
      <c r="D229" t="s">
        <v>4169</v>
      </c>
      <c r="E229">
        <v>0</v>
      </c>
      <c r="F229">
        <v>0</v>
      </c>
    </row>
    <row r="230" spans="1:6">
      <c r="A230" s="24" t="s">
        <v>238</v>
      </c>
      <c r="B230" s="25">
        <v>0</v>
      </c>
      <c r="C230" s="25">
        <v>0</v>
      </c>
      <c r="D230" t="s">
        <v>3908</v>
      </c>
      <c r="E230">
        <v>0</v>
      </c>
      <c r="F230">
        <v>10</v>
      </c>
    </row>
    <row r="231" spans="1:6">
      <c r="A231" s="24" t="s">
        <v>3578</v>
      </c>
      <c r="B231" s="25">
        <v>0</v>
      </c>
      <c r="C231" s="25">
        <v>10</v>
      </c>
      <c r="D231" t="s">
        <v>1347</v>
      </c>
      <c r="E231">
        <v>0</v>
      </c>
      <c r="F231">
        <v>10</v>
      </c>
    </row>
    <row r="232" spans="1:6">
      <c r="A232" s="24" t="s">
        <v>3227</v>
      </c>
      <c r="B232" s="25">
        <v>0</v>
      </c>
      <c r="C232" s="25">
        <v>0</v>
      </c>
      <c r="D232" t="s">
        <v>3301</v>
      </c>
      <c r="E232">
        <v>0</v>
      </c>
      <c r="F232">
        <v>10</v>
      </c>
    </row>
    <row r="233" spans="1:6">
      <c r="A233" s="24" t="s">
        <v>2890</v>
      </c>
      <c r="B233" s="25">
        <v>0</v>
      </c>
      <c r="C233" s="25">
        <v>0</v>
      </c>
      <c r="D233" t="s">
        <v>1714</v>
      </c>
      <c r="E233">
        <v>0</v>
      </c>
      <c r="F233">
        <v>10</v>
      </c>
    </row>
    <row r="234" spans="1:6">
      <c r="A234" s="24" t="s">
        <v>665</v>
      </c>
      <c r="B234" s="25">
        <v>0</v>
      </c>
      <c r="C234" s="25">
        <v>10</v>
      </c>
      <c r="D234" t="s">
        <v>1876</v>
      </c>
      <c r="E234">
        <v>0</v>
      </c>
      <c r="F234">
        <v>0</v>
      </c>
    </row>
    <row r="235" spans="1:6">
      <c r="A235" s="24" t="s">
        <v>1074</v>
      </c>
      <c r="B235" s="25">
        <v>0</v>
      </c>
      <c r="C235" s="25">
        <v>20</v>
      </c>
      <c r="D235" t="s">
        <v>1055</v>
      </c>
      <c r="E235">
        <v>0</v>
      </c>
      <c r="F235">
        <v>10</v>
      </c>
    </row>
    <row r="236" spans="1:6">
      <c r="A236" s="24" t="s">
        <v>5049</v>
      </c>
      <c r="B236" s="25">
        <v>0</v>
      </c>
      <c r="C236" s="25">
        <v>10</v>
      </c>
      <c r="D236" t="s">
        <v>3165</v>
      </c>
      <c r="E236">
        <v>0</v>
      </c>
      <c r="F236">
        <v>10</v>
      </c>
    </row>
    <row r="237" spans="1:6">
      <c r="A237" s="24" t="s">
        <v>2820</v>
      </c>
      <c r="B237" s="25">
        <v>1</v>
      </c>
      <c r="C237" s="25">
        <v>0</v>
      </c>
      <c r="D237" t="s">
        <v>3974</v>
      </c>
      <c r="E237">
        <v>0</v>
      </c>
      <c r="F237">
        <v>10</v>
      </c>
    </row>
    <row r="238" spans="1:6">
      <c r="A238" s="24" t="s">
        <v>252</v>
      </c>
      <c r="B238" s="25">
        <v>1</v>
      </c>
      <c r="C238" s="25">
        <v>20</v>
      </c>
      <c r="D238" t="s">
        <v>2761</v>
      </c>
      <c r="E238">
        <v>0</v>
      </c>
      <c r="F238">
        <v>0</v>
      </c>
    </row>
    <row r="239" spans="1:6">
      <c r="A239" s="24" t="s">
        <v>1549</v>
      </c>
      <c r="B239" s="25">
        <v>0</v>
      </c>
      <c r="C239" s="25">
        <v>20</v>
      </c>
      <c r="D239" t="s">
        <v>632</v>
      </c>
      <c r="E239">
        <v>0</v>
      </c>
      <c r="F239">
        <v>20</v>
      </c>
    </row>
    <row r="240" spans="1:6">
      <c r="A240" s="24" t="s">
        <v>1922</v>
      </c>
      <c r="B240" s="25">
        <v>0</v>
      </c>
      <c r="C240" s="25">
        <v>0</v>
      </c>
      <c r="D240" t="s">
        <v>5513</v>
      </c>
      <c r="E240">
        <v>0</v>
      </c>
      <c r="F240">
        <v>10</v>
      </c>
    </row>
    <row r="241" spans="1:6">
      <c r="A241" s="24" t="s">
        <v>1585</v>
      </c>
      <c r="B241" s="25">
        <v>1</v>
      </c>
      <c r="C241" s="25">
        <v>10</v>
      </c>
      <c r="D241" t="s">
        <v>1746</v>
      </c>
      <c r="E241">
        <v>0</v>
      </c>
      <c r="F241">
        <v>10</v>
      </c>
    </row>
    <row r="242" spans="1:6">
      <c r="A242" s="24" t="s">
        <v>5042</v>
      </c>
      <c r="B242" s="25">
        <v>0</v>
      </c>
      <c r="C242" s="25">
        <v>10</v>
      </c>
      <c r="D242" t="s">
        <v>4191</v>
      </c>
      <c r="E242">
        <v>0</v>
      </c>
      <c r="F242">
        <v>0</v>
      </c>
    </row>
    <row r="243" spans="1:6">
      <c r="A243" s="24" t="s">
        <v>1955</v>
      </c>
      <c r="B243" s="25">
        <v>0</v>
      </c>
      <c r="C243" s="25">
        <v>0</v>
      </c>
      <c r="D243" t="s">
        <v>1927</v>
      </c>
      <c r="E243">
        <v>0</v>
      </c>
      <c r="F243">
        <v>0</v>
      </c>
    </row>
    <row r="244" spans="1:6">
      <c r="A244" s="24" t="s">
        <v>1805</v>
      </c>
      <c r="B244" s="25">
        <v>0</v>
      </c>
      <c r="C244" s="25">
        <v>10</v>
      </c>
      <c r="D244" t="s">
        <v>5579</v>
      </c>
      <c r="E244">
        <v>0</v>
      </c>
      <c r="F244">
        <v>10</v>
      </c>
    </row>
    <row r="245" spans="1:6">
      <c r="A245" s="24" t="s">
        <v>2478</v>
      </c>
      <c r="B245" s="25">
        <v>0</v>
      </c>
      <c r="C245" s="25">
        <v>20</v>
      </c>
      <c r="D245" t="s">
        <v>5651</v>
      </c>
      <c r="E245">
        <v>0</v>
      </c>
      <c r="F245">
        <v>10</v>
      </c>
    </row>
    <row r="246" spans="1:6">
      <c r="A246" s="24" t="s">
        <v>2101</v>
      </c>
      <c r="B246" s="25">
        <v>0</v>
      </c>
      <c r="C246" s="25">
        <v>0</v>
      </c>
      <c r="D246" t="s">
        <v>5125</v>
      </c>
      <c r="E246">
        <v>0</v>
      </c>
      <c r="F246">
        <v>0</v>
      </c>
    </row>
    <row r="247" spans="1:6">
      <c r="A247" s="24" t="s">
        <v>2686</v>
      </c>
      <c r="B247" s="25">
        <v>0</v>
      </c>
      <c r="C247" s="25">
        <v>10</v>
      </c>
      <c r="D247" t="s">
        <v>2710</v>
      </c>
      <c r="E247">
        <v>0</v>
      </c>
      <c r="F247">
        <v>0</v>
      </c>
    </row>
    <row r="248" spans="1:6">
      <c r="A248" s="24" t="s">
        <v>487</v>
      </c>
      <c r="B248" s="25">
        <v>0</v>
      </c>
      <c r="C248" s="25">
        <v>20</v>
      </c>
      <c r="D248" t="s">
        <v>3768</v>
      </c>
      <c r="E248">
        <v>0</v>
      </c>
      <c r="F248">
        <v>10</v>
      </c>
    </row>
    <row r="249" spans="1:6">
      <c r="A249" s="24" t="s">
        <v>602</v>
      </c>
      <c r="B249" s="25">
        <v>0</v>
      </c>
      <c r="C249" s="25">
        <v>10</v>
      </c>
      <c r="D249" t="s">
        <v>494</v>
      </c>
      <c r="E249">
        <v>0</v>
      </c>
      <c r="F249">
        <v>20</v>
      </c>
    </row>
    <row r="250" spans="1:6">
      <c r="A250" s="24" t="s">
        <v>3331</v>
      </c>
      <c r="B250" s="25">
        <v>1</v>
      </c>
      <c r="C250" s="25">
        <v>0</v>
      </c>
      <c r="D250" t="s">
        <v>1051</v>
      </c>
      <c r="E250">
        <v>0</v>
      </c>
      <c r="F250">
        <v>0</v>
      </c>
    </row>
    <row r="251" spans="1:6">
      <c r="A251" s="24" t="s">
        <v>1540</v>
      </c>
      <c r="B251" s="25">
        <v>0</v>
      </c>
      <c r="C251" s="25">
        <v>0</v>
      </c>
      <c r="D251" t="s">
        <v>2549</v>
      </c>
      <c r="E251">
        <v>0</v>
      </c>
      <c r="F251">
        <v>40</v>
      </c>
    </row>
    <row r="252" spans="1:6">
      <c r="A252" s="24" t="s">
        <v>1312</v>
      </c>
      <c r="B252" s="25">
        <v>1</v>
      </c>
      <c r="C252" s="25">
        <v>30</v>
      </c>
      <c r="D252" t="s">
        <v>854</v>
      </c>
      <c r="E252">
        <v>0</v>
      </c>
      <c r="F252">
        <v>0</v>
      </c>
    </row>
    <row r="253" spans="1:6">
      <c r="A253" s="24" t="s">
        <v>62</v>
      </c>
      <c r="B253" s="25">
        <v>1</v>
      </c>
      <c r="C253" s="25">
        <v>50</v>
      </c>
      <c r="D253" t="s">
        <v>1886</v>
      </c>
      <c r="E253">
        <v>0</v>
      </c>
      <c r="F253">
        <v>20</v>
      </c>
    </row>
    <row r="254" spans="1:6">
      <c r="A254" s="24" t="s">
        <v>103</v>
      </c>
      <c r="B254" s="25">
        <v>1</v>
      </c>
      <c r="C254" s="25">
        <v>80</v>
      </c>
      <c r="D254" t="s">
        <v>1792</v>
      </c>
      <c r="E254">
        <v>0</v>
      </c>
      <c r="F254">
        <v>10</v>
      </c>
    </row>
    <row r="255" spans="1:6">
      <c r="A255" s="24" t="s">
        <v>413</v>
      </c>
      <c r="B255" s="25">
        <v>1</v>
      </c>
      <c r="C255" s="25">
        <v>30</v>
      </c>
      <c r="D255" t="s">
        <v>595</v>
      </c>
      <c r="E255">
        <v>0</v>
      </c>
      <c r="F255">
        <v>40</v>
      </c>
    </row>
    <row r="256" spans="1:6">
      <c r="A256" s="24" t="s">
        <v>298</v>
      </c>
      <c r="B256" s="25">
        <v>1</v>
      </c>
      <c r="C256" s="25">
        <v>30</v>
      </c>
      <c r="D256" t="s">
        <v>1513</v>
      </c>
      <c r="E256">
        <v>0</v>
      </c>
      <c r="F256">
        <v>20</v>
      </c>
    </row>
    <row r="257" spans="1:6">
      <c r="A257" s="24" t="s">
        <v>2792</v>
      </c>
      <c r="B257" s="25">
        <v>1</v>
      </c>
      <c r="C257" s="25">
        <v>0</v>
      </c>
      <c r="D257" t="s">
        <v>2417</v>
      </c>
      <c r="E257">
        <v>0</v>
      </c>
      <c r="F257">
        <v>20</v>
      </c>
    </row>
    <row r="258" spans="1:6">
      <c r="A258" s="24" t="s">
        <v>5192</v>
      </c>
      <c r="B258" s="25">
        <v>0</v>
      </c>
      <c r="C258" s="25">
        <v>0</v>
      </c>
      <c r="D258" t="s">
        <v>1259</v>
      </c>
      <c r="E258">
        <v>0</v>
      </c>
      <c r="F258">
        <v>0</v>
      </c>
    </row>
    <row r="259" spans="1:6">
      <c r="A259" s="24" t="s">
        <v>3901</v>
      </c>
      <c r="B259" s="25">
        <v>0</v>
      </c>
      <c r="C259" s="25">
        <v>10</v>
      </c>
      <c r="D259" t="s">
        <v>1919</v>
      </c>
      <c r="E259">
        <v>0</v>
      </c>
      <c r="F259">
        <v>0</v>
      </c>
    </row>
    <row r="260" spans="1:6">
      <c r="A260" s="24" t="s">
        <v>552</v>
      </c>
      <c r="B260" s="25">
        <v>0</v>
      </c>
      <c r="C260" s="25">
        <v>30</v>
      </c>
      <c r="D260" t="s">
        <v>2234</v>
      </c>
      <c r="E260">
        <v>0</v>
      </c>
      <c r="F260">
        <v>10</v>
      </c>
    </row>
    <row r="261" spans="1:6">
      <c r="A261" s="24" t="s">
        <v>5176</v>
      </c>
      <c r="B261" s="25">
        <v>0</v>
      </c>
      <c r="C261" s="25">
        <v>0</v>
      </c>
      <c r="D261" t="s">
        <v>2465</v>
      </c>
      <c r="E261">
        <v>0</v>
      </c>
      <c r="F261">
        <v>10</v>
      </c>
    </row>
    <row r="262" spans="1:6">
      <c r="A262" s="24" t="s">
        <v>2304</v>
      </c>
      <c r="B262" s="25">
        <v>0</v>
      </c>
      <c r="C262" s="25">
        <v>10</v>
      </c>
      <c r="D262" t="s">
        <v>3259</v>
      </c>
      <c r="E262">
        <v>0</v>
      </c>
      <c r="F262">
        <v>0</v>
      </c>
    </row>
    <row r="263" spans="1:6">
      <c r="A263" s="24" t="s">
        <v>1699</v>
      </c>
      <c r="B263" s="25">
        <v>0</v>
      </c>
      <c r="C263" s="25">
        <v>30</v>
      </c>
      <c r="D263" t="s">
        <v>701</v>
      </c>
      <c r="E263">
        <v>0</v>
      </c>
      <c r="F263">
        <v>0</v>
      </c>
    </row>
    <row r="264" spans="1:6">
      <c r="A264" s="24" t="s">
        <v>3060</v>
      </c>
      <c r="B264" s="25">
        <v>0</v>
      </c>
      <c r="C264" s="25">
        <v>10</v>
      </c>
      <c r="D264" t="s">
        <v>502</v>
      </c>
      <c r="E264">
        <v>0</v>
      </c>
      <c r="F264">
        <v>10</v>
      </c>
    </row>
    <row r="265" spans="1:6">
      <c r="A265" s="24" t="s">
        <v>1529</v>
      </c>
      <c r="B265" s="25">
        <v>0</v>
      </c>
      <c r="C265" s="25">
        <v>10</v>
      </c>
      <c r="D265" t="s">
        <v>3987</v>
      </c>
      <c r="E265">
        <v>0</v>
      </c>
      <c r="F265">
        <v>10</v>
      </c>
    </row>
    <row r="266" spans="1:6">
      <c r="A266" s="24" t="s">
        <v>2721</v>
      </c>
      <c r="B266" s="25">
        <v>2</v>
      </c>
      <c r="C266" s="25">
        <v>10</v>
      </c>
      <c r="D266" t="s">
        <v>1002</v>
      </c>
      <c r="E266">
        <v>0</v>
      </c>
      <c r="F266">
        <v>20</v>
      </c>
    </row>
    <row r="267" spans="1:6">
      <c r="A267" s="24" t="s">
        <v>2744</v>
      </c>
      <c r="B267" s="25">
        <v>0</v>
      </c>
      <c r="C267" s="25">
        <v>0</v>
      </c>
      <c r="D267" t="s">
        <v>3345</v>
      </c>
      <c r="E267">
        <v>0</v>
      </c>
      <c r="F267">
        <v>10</v>
      </c>
    </row>
    <row r="268" spans="1:6">
      <c r="A268" s="24" t="s">
        <v>3138</v>
      </c>
      <c r="B268" s="25">
        <v>0</v>
      </c>
      <c r="C268" s="25">
        <v>20</v>
      </c>
      <c r="D268" t="s">
        <v>5497</v>
      </c>
      <c r="E268">
        <v>0</v>
      </c>
      <c r="F268">
        <v>10</v>
      </c>
    </row>
    <row r="269" spans="1:6">
      <c r="A269" s="24" t="s">
        <v>1489</v>
      </c>
      <c r="B269" s="25">
        <v>0</v>
      </c>
      <c r="C269" s="25">
        <v>40</v>
      </c>
      <c r="D269" t="s">
        <v>471</v>
      </c>
      <c r="E269">
        <v>0</v>
      </c>
      <c r="F269">
        <v>40</v>
      </c>
    </row>
    <row r="270" spans="1:6">
      <c r="A270" s="24" t="s">
        <v>2749</v>
      </c>
      <c r="B270" s="25">
        <v>0</v>
      </c>
      <c r="C270" s="25">
        <v>0</v>
      </c>
      <c r="D270" t="s">
        <v>382</v>
      </c>
      <c r="E270">
        <v>0</v>
      </c>
      <c r="F270">
        <v>50</v>
      </c>
    </row>
    <row r="271" spans="1:6">
      <c r="A271" s="24" t="s">
        <v>2665</v>
      </c>
      <c r="B271" s="25">
        <v>0</v>
      </c>
      <c r="C271" s="25">
        <v>0</v>
      </c>
      <c r="D271" t="s">
        <v>3263</v>
      </c>
      <c r="E271">
        <v>0</v>
      </c>
      <c r="F271">
        <v>0</v>
      </c>
    </row>
    <row r="272" spans="1:6">
      <c r="A272" s="24" t="s">
        <v>1429</v>
      </c>
      <c r="B272" s="25">
        <v>0</v>
      </c>
      <c r="C272" s="25">
        <v>10</v>
      </c>
      <c r="D272" t="s">
        <v>3400</v>
      </c>
      <c r="E272">
        <v>0</v>
      </c>
      <c r="F272">
        <v>10</v>
      </c>
    </row>
    <row r="273" spans="1:6">
      <c r="A273" s="24" t="s">
        <v>575</v>
      </c>
      <c r="B273" s="25">
        <v>1</v>
      </c>
      <c r="C273" s="25">
        <v>10</v>
      </c>
      <c r="D273" t="s">
        <v>896</v>
      </c>
      <c r="E273">
        <v>0</v>
      </c>
      <c r="F273">
        <v>0</v>
      </c>
    </row>
    <row r="274" spans="1:6">
      <c r="A274" s="24" t="s">
        <v>3689</v>
      </c>
      <c r="B274" s="25">
        <v>0</v>
      </c>
      <c r="C274" s="25">
        <v>10</v>
      </c>
      <c r="D274" t="s">
        <v>840</v>
      </c>
      <c r="E274">
        <v>0</v>
      </c>
      <c r="F274">
        <v>10</v>
      </c>
    </row>
    <row r="275" spans="1:6">
      <c r="A275" s="24" t="s">
        <v>375</v>
      </c>
      <c r="B275" s="25">
        <v>0</v>
      </c>
      <c r="C275" s="25">
        <v>110</v>
      </c>
      <c r="D275" t="s">
        <v>5774</v>
      </c>
      <c r="E275">
        <v>0</v>
      </c>
      <c r="F275">
        <v>40</v>
      </c>
    </row>
    <row r="276" spans="1:6">
      <c r="A276" s="24" t="s">
        <v>3309</v>
      </c>
      <c r="B276" s="25">
        <v>0</v>
      </c>
      <c r="C276" s="25">
        <v>10</v>
      </c>
      <c r="D276" t="s">
        <v>1993</v>
      </c>
      <c r="E276">
        <v>0</v>
      </c>
      <c r="F276">
        <v>0</v>
      </c>
    </row>
    <row r="277" spans="1:6">
      <c r="A277" s="24" t="s">
        <v>948</v>
      </c>
      <c r="B277" s="25">
        <v>2</v>
      </c>
      <c r="C277" s="25">
        <v>0</v>
      </c>
      <c r="D277" t="s">
        <v>2493</v>
      </c>
      <c r="E277">
        <v>0</v>
      </c>
      <c r="F277">
        <v>10</v>
      </c>
    </row>
    <row r="278" spans="1:6">
      <c r="A278" s="24" t="s">
        <v>3480</v>
      </c>
      <c r="B278" s="25">
        <v>1</v>
      </c>
      <c r="C278" s="25">
        <v>0</v>
      </c>
      <c r="D278" t="s">
        <v>1830</v>
      </c>
      <c r="E278">
        <v>0</v>
      </c>
      <c r="F278">
        <v>10</v>
      </c>
    </row>
    <row r="279" spans="1:6">
      <c r="A279" s="24" t="s">
        <v>204</v>
      </c>
      <c r="B279" s="25">
        <v>0</v>
      </c>
      <c r="C279" s="25">
        <v>10</v>
      </c>
      <c r="D279" t="s">
        <v>3285</v>
      </c>
      <c r="E279">
        <v>0</v>
      </c>
      <c r="F279">
        <v>0</v>
      </c>
    </row>
    <row r="280" spans="1:6">
      <c r="A280" s="24" t="s">
        <v>3554</v>
      </c>
      <c r="B280" s="25">
        <v>1</v>
      </c>
      <c r="C280" s="25">
        <v>0</v>
      </c>
      <c r="D280" t="s">
        <v>2630</v>
      </c>
      <c r="E280">
        <v>0</v>
      </c>
      <c r="F280">
        <v>10</v>
      </c>
    </row>
    <row r="281" spans="1:6">
      <c r="A281" s="24" t="s">
        <v>1397</v>
      </c>
      <c r="B281" s="25">
        <v>1</v>
      </c>
      <c r="C281" s="25">
        <v>0</v>
      </c>
      <c r="D281" t="s">
        <v>2173</v>
      </c>
      <c r="E281">
        <v>0</v>
      </c>
      <c r="F281">
        <v>10</v>
      </c>
    </row>
    <row r="282" spans="1:6">
      <c r="A282" s="24" t="s">
        <v>71</v>
      </c>
      <c r="B282" s="25">
        <v>0</v>
      </c>
      <c r="C282" s="25">
        <v>100</v>
      </c>
      <c r="D282" t="s">
        <v>1798</v>
      </c>
      <c r="E282">
        <v>0</v>
      </c>
      <c r="F282">
        <v>10</v>
      </c>
    </row>
    <row r="283" spans="1:6">
      <c r="A283" s="24" t="s">
        <v>801</v>
      </c>
      <c r="B283" s="25">
        <v>1</v>
      </c>
      <c r="C283" s="25">
        <v>0</v>
      </c>
      <c r="D283" t="s">
        <v>3894</v>
      </c>
      <c r="E283">
        <v>0</v>
      </c>
      <c r="F283">
        <v>10</v>
      </c>
    </row>
    <row r="284" spans="1:6">
      <c r="A284" s="24" t="s">
        <v>1891</v>
      </c>
      <c r="B284" s="25">
        <v>0</v>
      </c>
      <c r="C284" s="25">
        <v>0</v>
      </c>
      <c r="D284" t="s">
        <v>1658</v>
      </c>
      <c r="E284">
        <v>0</v>
      </c>
      <c r="F284">
        <v>10</v>
      </c>
    </row>
    <row r="285" spans="1:6">
      <c r="A285" s="24" t="s">
        <v>132</v>
      </c>
      <c r="B285" s="25">
        <v>0</v>
      </c>
      <c r="C285" s="25">
        <v>30</v>
      </c>
      <c r="D285" t="s">
        <v>1442</v>
      </c>
      <c r="E285">
        <v>0</v>
      </c>
      <c r="F285">
        <v>10</v>
      </c>
    </row>
    <row r="286" spans="1:6">
      <c r="A286" s="24" t="s">
        <v>1770</v>
      </c>
      <c r="B286" s="25">
        <v>0</v>
      </c>
      <c r="C286" s="25">
        <v>60</v>
      </c>
      <c r="D286" t="s">
        <v>822</v>
      </c>
      <c r="E286">
        <v>0</v>
      </c>
      <c r="F286">
        <v>10</v>
      </c>
    </row>
    <row r="287" spans="1:6">
      <c r="A287" s="24" t="s">
        <v>3324</v>
      </c>
      <c r="B287" s="25">
        <v>1</v>
      </c>
      <c r="C287" s="25">
        <v>0</v>
      </c>
      <c r="D287" t="s">
        <v>5570</v>
      </c>
      <c r="E287">
        <v>0</v>
      </c>
      <c r="F287">
        <v>20</v>
      </c>
    </row>
    <row r="288" spans="1:6">
      <c r="A288" s="24" t="s">
        <v>2675</v>
      </c>
      <c r="B288" s="25">
        <v>0</v>
      </c>
      <c r="C288" s="25">
        <v>40</v>
      </c>
      <c r="D288" t="s">
        <v>3781</v>
      </c>
      <c r="E288">
        <v>0</v>
      </c>
      <c r="F288">
        <v>10</v>
      </c>
    </row>
    <row r="289" spans="1:6">
      <c r="A289" s="24" t="s">
        <v>270</v>
      </c>
      <c r="B289" s="25">
        <v>0</v>
      </c>
      <c r="C289" s="25">
        <v>80</v>
      </c>
      <c r="D289" t="s">
        <v>3026</v>
      </c>
      <c r="E289">
        <v>0</v>
      </c>
      <c r="F289">
        <v>30</v>
      </c>
    </row>
    <row r="290" spans="1:6">
      <c r="A290" s="24" t="s">
        <v>2934</v>
      </c>
      <c r="B290" s="25">
        <v>0</v>
      </c>
      <c r="C290" s="25">
        <v>10</v>
      </c>
      <c r="D290" t="s">
        <v>421</v>
      </c>
      <c r="E290">
        <v>0</v>
      </c>
      <c r="F290">
        <v>20</v>
      </c>
    </row>
    <row r="291" spans="1:6">
      <c r="A291" s="24" t="s">
        <v>760</v>
      </c>
      <c r="B291" s="25">
        <v>0</v>
      </c>
      <c r="C291" s="25">
        <v>40</v>
      </c>
      <c r="D291" t="s">
        <v>888</v>
      </c>
      <c r="E291">
        <v>0</v>
      </c>
      <c r="F291">
        <v>10</v>
      </c>
    </row>
    <row r="292" spans="1:6">
      <c r="A292" s="24" t="s">
        <v>276</v>
      </c>
      <c r="B292" s="25">
        <v>0</v>
      </c>
      <c r="C292" s="25">
        <v>60</v>
      </c>
      <c r="D292" t="s">
        <v>3084</v>
      </c>
      <c r="E292">
        <v>0</v>
      </c>
      <c r="F292">
        <v>10</v>
      </c>
    </row>
    <row r="293" spans="1:6">
      <c r="A293" s="24" t="s">
        <v>2127</v>
      </c>
      <c r="B293" s="25">
        <v>1</v>
      </c>
      <c r="C293" s="25">
        <v>0</v>
      </c>
      <c r="D293" t="s">
        <v>1043</v>
      </c>
      <c r="E293">
        <v>0</v>
      </c>
      <c r="F293">
        <v>20</v>
      </c>
    </row>
    <row r="294" spans="1:6">
      <c r="A294" s="24" t="s">
        <v>869</v>
      </c>
      <c r="B294" s="25">
        <v>0</v>
      </c>
      <c r="C294" s="25">
        <v>0</v>
      </c>
      <c r="D294" t="s">
        <v>2426</v>
      </c>
      <c r="E294">
        <v>0</v>
      </c>
      <c r="F294">
        <v>10</v>
      </c>
    </row>
    <row r="295" spans="1:6">
      <c r="A295" s="24" t="s">
        <v>1028</v>
      </c>
      <c r="B295" s="25">
        <v>0</v>
      </c>
      <c r="C295" s="25">
        <v>20</v>
      </c>
      <c r="D295" t="s">
        <v>428</v>
      </c>
      <c r="E295">
        <v>0</v>
      </c>
      <c r="F295">
        <v>70</v>
      </c>
    </row>
    <row r="296" spans="1:6">
      <c r="A296" s="24" t="s">
        <v>442</v>
      </c>
      <c r="B296" s="25">
        <v>1</v>
      </c>
      <c r="C296" s="25">
        <v>50</v>
      </c>
      <c r="D296" t="s">
        <v>2484</v>
      </c>
      <c r="E296">
        <v>0</v>
      </c>
      <c r="F296">
        <v>10</v>
      </c>
    </row>
    <row r="297" spans="1:6">
      <c r="A297" s="24" t="s">
        <v>671</v>
      </c>
      <c r="B297" s="25">
        <v>0</v>
      </c>
      <c r="C297" s="25">
        <v>50</v>
      </c>
      <c r="D297" t="s">
        <v>3634</v>
      </c>
      <c r="E297">
        <v>0</v>
      </c>
      <c r="F297">
        <v>10</v>
      </c>
    </row>
    <row r="298" spans="1:6">
      <c r="A298" s="24" t="s">
        <v>3211</v>
      </c>
      <c r="B298" s="25">
        <v>0</v>
      </c>
      <c r="C298" s="25">
        <v>30</v>
      </c>
      <c r="D298" t="s">
        <v>3268</v>
      </c>
      <c r="E298">
        <v>0</v>
      </c>
      <c r="F298">
        <v>0</v>
      </c>
    </row>
    <row r="299" spans="1:6">
      <c r="A299" s="24" t="s">
        <v>248</v>
      </c>
      <c r="B299" s="25">
        <v>1</v>
      </c>
      <c r="C299" s="25">
        <v>0</v>
      </c>
      <c r="D299" t="s">
        <v>955</v>
      </c>
      <c r="E299">
        <v>0</v>
      </c>
      <c r="F299">
        <v>40</v>
      </c>
    </row>
    <row r="300" spans="1:6">
      <c r="A300" s="24" t="s">
        <v>3093</v>
      </c>
      <c r="B300" s="25">
        <v>0</v>
      </c>
      <c r="C300" s="25">
        <v>10</v>
      </c>
      <c r="D300" t="s">
        <v>2439</v>
      </c>
      <c r="E300">
        <v>0</v>
      </c>
      <c r="F300">
        <v>10</v>
      </c>
    </row>
    <row r="301" spans="1:6">
      <c r="A301" s="24" t="s">
        <v>5108</v>
      </c>
      <c r="B301" s="25">
        <v>0</v>
      </c>
      <c r="C301" s="25">
        <v>10</v>
      </c>
      <c r="D301" t="s">
        <v>478</v>
      </c>
      <c r="E301">
        <v>0</v>
      </c>
      <c r="F301">
        <v>10</v>
      </c>
    </row>
    <row r="302" spans="1:6">
      <c r="A302" s="24" t="s">
        <v>1819</v>
      </c>
      <c r="B302" s="25">
        <v>0</v>
      </c>
      <c r="C302" s="25">
        <v>0</v>
      </c>
      <c r="D302" t="s">
        <v>1167</v>
      </c>
      <c r="E302">
        <v>0</v>
      </c>
      <c r="F302">
        <v>10</v>
      </c>
    </row>
    <row r="303" spans="1:6">
      <c r="A303" s="24" t="s">
        <v>1186</v>
      </c>
      <c r="B303" s="25">
        <v>0</v>
      </c>
      <c r="C303" s="25">
        <v>20</v>
      </c>
      <c r="D303" t="s">
        <v>4207</v>
      </c>
      <c r="E303">
        <v>0</v>
      </c>
      <c r="F303">
        <v>0</v>
      </c>
    </row>
    <row r="304" spans="1:6">
      <c r="A304" s="24" t="s">
        <v>1707</v>
      </c>
      <c r="B304" s="25">
        <v>0</v>
      </c>
      <c r="C304" s="25">
        <v>20</v>
      </c>
      <c r="D304" t="s">
        <v>3173</v>
      </c>
      <c r="E304">
        <v>0</v>
      </c>
      <c r="F304">
        <v>10</v>
      </c>
    </row>
    <row r="305" spans="1:6">
      <c r="A305" s="24" t="s">
        <v>2359</v>
      </c>
      <c r="B305" s="25">
        <v>0</v>
      </c>
      <c r="C305" s="25">
        <v>20</v>
      </c>
      <c r="D305" t="s">
        <v>1863</v>
      </c>
      <c r="E305">
        <v>0</v>
      </c>
      <c r="F305">
        <v>0</v>
      </c>
    </row>
    <row r="306" spans="1:6">
      <c r="A306" s="24" t="s">
        <v>833</v>
      </c>
      <c r="B306" s="25">
        <v>1</v>
      </c>
      <c r="C306" s="25">
        <v>10</v>
      </c>
      <c r="D306" t="s">
        <v>391</v>
      </c>
      <c r="E306">
        <v>0</v>
      </c>
      <c r="F306">
        <v>10</v>
      </c>
    </row>
    <row r="307" spans="1:6">
      <c r="A307" s="24" t="s">
        <v>5057</v>
      </c>
      <c r="B307" s="25">
        <v>0</v>
      </c>
      <c r="C307" s="25">
        <v>10</v>
      </c>
      <c r="D307" t="s">
        <v>3053</v>
      </c>
      <c r="E307">
        <v>0</v>
      </c>
      <c r="F307">
        <v>10</v>
      </c>
    </row>
    <row r="308" spans="1:6">
      <c r="A308" s="24" t="s">
        <v>5101</v>
      </c>
      <c r="B308" s="25">
        <v>0</v>
      </c>
      <c r="C308" s="25">
        <v>10</v>
      </c>
      <c r="D308" t="s">
        <v>3128</v>
      </c>
      <c r="E308">
        <v>0</v>
      </c>
      <c r="F308">
        <v>10</v>
      </c>
    </row>
    <row r="309" spans="1:6">
      <c r="A309" s="24" t="s">
        <v>566</v>
      </c>
      <c r="B309" s="25">
        <v>0</v>
      </c>
      <c r="C309" s="25">
        <v>20</v>
      </c>
      <c r="D309" t="s">
        <v>752</v>
      </c>
      <c r="E309">
        <v>0</v>
      </c>
      <c r="F309">
        <v>10</v>
      </c>
    </row>
    <row r="310" spans="1:6">
      <c r="A310" s="24" t="s">
        <v>1211</v>
      </c>
      <c r="B310" s="25">
        <v>0</v>
      </c>
      <c r="C310" s="25">
        <v>10</v>
      </c>
      <c r="D310" t="s">
        <v>2471</v>
      </c>
      <c r="E310">
        <v>0</v>
      </c>
      <c r="F310">
        <v>10</v>
      </c>
    </row>
    <row r="311" spans="1:6">
      <c r="A311" s="24" t="s">
        <v>5070</v>
      </c>
      <c r="B311" s="25">
        <v>0</v>
      </c>
      <c r="C311" s="25">
        <v>10</v>
      </c>
      <c r="D311" t="s">
        <v>1035</v>
      </c>
      <c r="E311">
        <v>0</v>
      </c>
      <c r="F311">
        <v>0</v>
      </c>
    </row>
    <row r="312" spans="1:6">
      <c r="A312" s="24" t="s">
        <v>2446</v>
      </c>
      <c r="B312" s="25">
        <v>0</v>
      </c>
      <c r="C312" s="25">
        <v>40</v>
      </c>
      <c r="D312" t="s">
        <v>2899</v>
      </c>
      <c r="E312">
        <v>0</v>
      </c>
      <c r="F312">
        <v>10</v>
      </c>
    </row>
    <row r="313" spans="1:6">
      <c r="A313" s="24" t="s">
        <v>4077</v>
      </c>
      <c r="B313" s="25">
        <v>0</v>
      </c>
      <c r="C313" s="25">
        <v>10</v>
      </c>
      <c r="D313" t="s">
        <v>1524</v>
      </c>
      <c r="E313">
        <v>0</v>
      </c>
      <c r="F313">
        <v>0</v>
      </c>
    </row>
    <row r="314" spans="1:6">
      <c r="A314" s="24" t="s">
        <v>2594</v>
      </c>
      <c r="B314" s="25">
        <v>0</v>
      </c>
      <c r="C314" s="25">
        <v>20</v>
      </c>
      <c r="D314" t="s">
        <v>367</v>
      </c>
      <c r="E314">
        <v>0</v>
      </c>
      <c r="F314">
        <v>10</v>
      </c>
    </row>
    <row r="315" spans="1:6">
      <c r="A315" s="24" t="s">
        <v>2077</v>
      </c>
      <c r="B315" s="25">
        <v>1</v>
      </c>
      <c r="C315" s="25">
        <v>0</v>
      </c>
      <c r="D315" t="s">
        <v>222</v>
      </c>
      <c r="E315">
        <v>0</v>
      </c>
      <c r="F315">
        <v>10</v>
      </c>
    </row>
    <row r="316" spans="1:6">
      <c r="A316" s="24" t="s">
        <v>2607</v>
      </c>
      <c r="B316" s="25">
        <v>0</v>
      </c>
      <c r="C316" s="25">
        <v>10</v>
      </c>
      <c r="D316" t="s">
        <v>2533</v>
      </c>
      <c r="E316">
        <v>0</v>
      </c>
      <c r="F316">
        <v>10</v>
      </c>
    </row>
    <row r="317" spans="1:6">
      <c r="A317" s="24" t="s">
        <v>2600</v>
      </c>
      <c r="B317" s="25">
        <v>0</v>
      </c>
      <c r="C317" s="25">
        <v>40</v>
      </c>
      <c r="D317" t="s">
        <v>1545</v>
      </c>
      <c r="E317">
        <v>0</v>
      </c>
      <c r="F317">
        <v>0</v>
      </c>
    </row>
    <row r="318" spans="1:6">
      <c r="A318" s="24" t="s">
        <v>2697</v>
      </c>
      <c r="B318" s="25">
        <v>0</v>
      </c>
      <c r="C318" s="25">
        <v>0</v>
      </c>
      <c r="D318" t="s">
        <v>217</v>
      </c>
      <c r="E318">
        <v>0</v>
      </c>
      <c r="F318">
        <v>0</v>
      </c>
    </row>
    <row r="319" spans="1:6">
      <c r="A319" s="24" t="s">
        <v>2701</v>
      </c>
      <c r="B319" s="25">
        <v>0</v>
      </c>
      <c r="C319" s="25">
        <v>0</v>
      </c>
      <c r="D319" t="s">
        <v>2766</v>
      </c>
      <c r="E319">
        <v>0</v>
      </c>
      <c r="F319">
        <v>10</v>
      </c>
    </row>
    <row r="320" spans="1:6">
      <c r="A320" s="24" t="s">
        <v>2731</v>
      </c>
      <c r="B320" s="25">
        <v>0</v>
      </c>
      <c r="C320" s="25">
        <v>10</v>
      </c>
      <c r="D320" t="s">
        <v>4116</v>
      </c>
      <c r="E320">
        <v>0</v>
      </c>
      <c r="F320">
        <v>10</v>
      </c>
    </row>
    <row r="321" spans="1:6">
      <c r="A321" s="24" t="s">
        <v>2563</v>
      </c>
      <c r="B321" s="25">
        <v>0</v>
      </c>
      <c r="C321" s="25">
        <v>10</v>
      </c>
      <c r="D321" t="s">
        <v>2411</v>
      </c>
      <c r="E321">
        <v>0</v>
      </c>
      <c r="F321">
        <v>10</v>
      </c>
    </row>
    <row r="322" spans="1:6">
      <c r="A322" s="24" t="s">
        <v>263</v>
      </c>
      <c r="B322" s="25">
        <v>0</v>
      </c>
      <c r="C322" s="25">
        <v>0</v>
      </c>
      <c r="D322" t="s">
        <v>3009</v>
      </c>
      <c r="E322">
        <v>0</v>
      </c>
      <c r="F322">
        <v>10</v>
      </c>
    </row>
    <row r="323" spans="1:6">
      <c r="A323" s="24" t="s">
        <v>259</v>
      </c>
      <c r="B323" s="25">
        <v>2</v>
      </c>
      <c r="C323" s="25">
        <v>10</v>
      </c>
      <c r="D323" t="s">
        <v>4181</v>
      </c>
      <c r="E323">
        <v>0</v>
      </c>
      <c r="F323">
        <v>0</v>
      </c>
    </row>
    <row r="324" spans="1:6">
      <c r="A324" s="24" t="s">
        <v>3939</v>
      </c>
      <c r="B324" s="25">
        <v>0</v>
      </c>
      <c r="C324" s="25">
        <v>40</v>
      </c>
      <c r="D324" t="s">
        <v>3933</v>
      </c>
      <c r="E324">
        <v>0</v>
      </c>
      <c r="F324">
        <v>10</v>
      </c>
    </row>
    <row r="325" spans="1:6">
      <c r="A325" s="24" t="s">
        <v>2512</v>
      </c>
      <c r="B325" s="25">
        <v>0</v>
      </c>
      <c r="C325" s="25">
        <v>20</v>
      </c>
      <c r="D325" t="s">
        <v>2649</v>
      </c>
      <c r="E325">
        <v>0</v>
      </c>
      <c r="F325">
        <v>0</v>
      </c>
    </row>
    <row r="326" spans="1:6">
      <c r="A326" s="24" t="s">
        <v>3981</v>
      </c>
      <c r="B326" s="25">
        <v>0</v>
      </c>
      <c r="C326" s="25">
        <v>10</v>
      </c>
      <c r="D326" t="s">
        <v>2916</v>
      </c>
      <c r="E326">
        <v>0</v>
      </c>
      <c r="F326">
        <v>20</v>
      </c>
    </row>
    <row r="327" spans="1:6">
      <c r="A327" s="24" t="s">
        <v>5749</v>
      </c>
      <c r="B327" s="25">
        <v>0</v>
      </c>
      <c r="C327" s="25">
        <v>40</v>
      </c>
      <c r="D327" t="s">
        <v>940</v>
      </c>
      <c r="E327">
        <v>0</v>
      </c>
      <c r="F327">
        <v>30</v>
      </c>
    </row>
    <row r="328" spans="1:6">
      <c r="A328" s="24" t="s">
        <v>2691</v>
      </c>
      <c r="B328" s="25">
        <v>0</v>
      </c>
      <c r="C328" s="25">
        <v>0</v>
      </c>
      <c r="D328" t="s">
        <v>2681</v>
      </c>
      <c r="E328">
        <v>0</v>
      </c>
      <c r="F328">
        <v>20</v>
      </c>
    </row>
    <row r="329" spans="1:6">
      <c r="A329" s="24" t="s">
        <v>4049</v>
      </c>
      <c r="B329" s="25">
        <v>0</v>
      </c>
      <c r="C329" s="25">
        <v>50</v>
      </c>
      <c r="D329" t="s">
        <v>962</v>
      </c>
      <c r="E329">
        <v>0</v>
      </c>
      <c r="F329">
        <v>20</v>
      </c>
    </row>
    <row r="330" spans="1:6">
      <c r="A330" s="24" t="s">
        <v>2519</v>
      </c>
      <c r="B330" s="25">
        <v>0</v>
      </c>
      <c r="C330" s="25">
        <v>10</v>
      </c>
      <c r="D330" t="s">
        <v>3651</v>
      </c>
      <c r="E330">
        <v>0</v>
      </c>
      <c r="F330">
        <v>10</v>
      </c>
    </row>
    <row r="331" spans="1:6">
      <c r="A331" s="24" t="s">
        <v>655</v>
      </c>
      <c r="B331" s="25">
        <v>0</v>
      </c>
      <c r="C331" s="25">
        <v>10</v>
      </c>
      <c r="D331" t="s">
        <v>5657</v>
      </c>
      <c r="E331">
        <v>0</v>
      </c>
      <c r="F331">
        <v>0</v>
      </c>
    </row>
    <row r="332" spans="1:6">
      <c r="A332" s="24" t="s">
        <v>2754</v>
      </c>
      <c r="B332" s="25">
        <v>0</v>
      </c>
      <c r="C332" s="25">
        <v>30</v>
      </c>
      <c r="D332" t="s">
        <v>2617</v>
      </c>
      <c r="E332">
        <v>0</v>
      </c>
      <c r="F332">
        <v>10</v>
      </c>
    </row>
    <row r="333" spans="1:6">
      <c r="A333" s="24" t="s">
        <v>1618</v>
      </c>
      <c r="B333" s="25">
        <v>1</v>
      </c>
      <c r="C333" s="25">
        <v>10</v>
      </c>
      <c r="D333" t="s">
        <v>2905</v>
      </c>
      <c r="E333">
        <v>0</v>
      </c>
      <c r="F333">
        <v>10</v>
      </c>
    </row>
    <row r="334" spans="1:6">
      <c r="A334" s="24" t="s">
        <v>2371</v>
      </c>
      <c r="B334" s="25">
        <v>0</v>
      </c>
      <c r="C334" s="25">
        <v>10</v>
      </c>
      <c r="D334" t="s">
        <v>2734</v>
      </c>
      <c r="E334">
        <v>0</v>
      </c>
      <c r="F334">
        <v>10</v>
      </c>
    </row>
    <row r="335" spans="1:6">
      <c r="A335" s="24" t="s">
        <v>2506</v>
      </c>
      <c r="B335" s="25">
        <v>0</v>
      </c>
      <c r="C335" s="25">
        <v>20</v>
      </c>
      <c r="D335" t="s">
        <v>4023</v>
      </c>
      <c r="E335">
        <v>0</v>
      </c>
      <c r="F335">
        <v>10</v>
      </c>
    </row>
    <row r="336" spans="1:6">
      <c r="A336" s="24" t="s">
        <v>5775</v>
      </c>
      <c r="B336" s="25">
        <v>0</v>
      </c>
      <c r="C336" s="25">
        <v>60</v>
      </c>
      <c r="D336" t="s">
        <v>4032</v>
      </c>
      <c r="E336">
        <v>0</v>
      </c>
      <c r="F336">
        <v>10</v>
      </c>
    </row>
    <row r="337" spans="1:6">
      <c r="A337" s="24" t="s">
        <v>5093</v>
      </c>
      <c r="B337" s="25">
        <v>0</v>
      </c>
      <c r="C337" s="25">
        <v>10</v>
      </c>
      <c r="D337" t="s">
        <v>3018</v>
      </c>
      <c r="E337">
        <v>0</v>
      </c>
      <c r="F337">
        <v>10</v>
      </c>
    </row>
    <row r="338" spans="1:6">
      <c r="A338" s="24" t="s">
        <v>1136</v>
      </c>
      <c r="B338" s="25">
        <v>1</v>
      </c>
      <c r="C338" s="25">
        <v>0</v>
      </c>
      <c r="D338" t="s">
        <v>4196</v>
      </c>
      <c r="E338">
        <v>0</v>
      </c>
      <c r="F338">
        <v>0</v>
      </c>
    </row>
    <row r="339" spans="1:6">
      <c r="A339" s="24" t="s">
        <v>5168</v>
      </c>
      <c r="B339" s="25">
        <v>0</v>
      </c>
      <c r="C339" s="25">
        <v>0</v>
      </c>
      <c r="D339" t="s">
        <v>4121</v>
      </c>
      <c r="E339">
        <v>0</v>
      </c>
      <c r="F339">
        <v>10</v>
      </c>
    </row>
    <row r="340" spans="1:6">
      <c r="A340" s="24" t="s">
        <v>1557</v>
      </c>
      <c r="B340" s="25">
        <v>0</v>
      </c>
      <c r="C340" s="25">
        <v>40</v>
      </c>
      <c r="D340" t="s">
        <v>745</v>
      </c>
      <c r="E340">
        <v>0</v>
      </c>
      <c r="F340">
        <v>30</v>
      </c>
    </row>
    <row r="341" spans="1:6">
      <c r="A341" s="24" t="s">
        <v>1084</v>
      </c>
      <c r="B341" s="25">
        <v>1</v>
      </c>
      <c r="C341" s="25">
        <v>10</v>
      </c>
      <c r="D341" t="s">
        <v>3472</v>
      </c>
      <c r="E341">
        <v>0</v>
      </c>
      <c r="F341">
        <v>0</v>
      </c>
    </row>
    <row r="342" spans="1:6">
      <c r="A342" s="24" t="s">
        <v>1273</v>
      </c>
      <c r="B342" s="25">
        <v>0</v>
      </c>
      <c r="C342" s="25">
        <v>20</v>
      </c>
      <c r="D342" t="s">
        <v>616</v>
      </c>
      <c r="E342">
        <v>0</v>
      </c>
      <c r="F342">
        <v>80</v>
      </c>
    </row>
    <row r="343" spans="1:6">
      <c r="A343" s="24" t="s">
        <v>3618</v>
      </c>
      <c r="B343" s="25">
        <v>0</v>
      </c>
      <c r="C343" s="25">
        <v>20</v>
      </c>
      <c r="D343" t="s">
        <v>1905</v>
      </c>
      <c r="E343">
        <v>0</v>
      </c>
      <c r="F343">
        <v>0</v>
      </c>
    </row>
    <row r="344" spans="1:6">
      <c r="A344" s="24" t="s">
        <v>2432</v>
      </c>
      <c r="B344" s="25">
        <v>0</v>
      </c>
      <c r="C344" s="25">
        <v>20</v>
      </c>
      <c r="D344" t="s">
        <v>228</v>
      </c>
      <c r="E344">
        <v>0</v>
      </c>
      <c r="F344">
        <v>0</v>
      </c>
    </row>
    <row r="345" spans="1:6">
      <c r="A345" s="24" t="s">
        <v>5077</v>
      </c>
      <c r="B345" s="25">
        <v>0</v>
      </c>
      <c r="C345" s="25">
        <v>10</v>
      </c>
      <c r="D345" t="s">
        <v>5663</v>
      </c>
      <c r="E345">
        <v>0</v>
      </c>
      <c r="F345">
        <v>0</v>
      </c>
    </row>
    <row r="346" spans="1:6">
      <c r="A346" s="24" t="s">
        <v>3468</v>
      </c>
      <c r="B346" s="25">
        <v>0</v>
      </c>
      <c r="C346" s="25">
        <v>0</v>
      </c>
      <c r="D346" t="s">
        <v>238</v>
      </c>
      <c r="E346">
        <v>0</v>
      </c>
      <c r="F346">
        <v>0</v>
      </c>
    </row>
    <row r="347" spans="1:6">
      <c r="A347" s="24" t="s">
        <v>1436</v>
      </c>
      <c r="B347" s="25">
        <v>1</v>
      </c>
      <c r="C347" s="25">
        <v>80</v>
      </c>
      <c r="D347" t="s">
        <v>3578</v>
      </c>
      <c r="E347">
        <v>0</v>
      </c>
      <c r="F347">
        <v>10</v>
      </c>
    </row>
    <row r="348" spans="1:6">
      <c r="A348" s="24" t="s">
        <v>1448</v>
      </c>
      <c r="B348" s="25">
        <v>0</v>
      </c>
      <c r="C348" s="25">
        <v>30</v>
      </c>
      <c r="D348" t="s">
        <v>3227</v>
      </c>
      <c r="E348">
        <v>0</v>
      </c>
      <c r="F348">
        <v>0</v>
      </c>
    </row>
    <row r="349" spans="1:6">
      <c r="A349" s="24" t="s">
        <v>44</v>
      </c>
      <c r="B349" s="25">
        <v>1</v>
      </c>
      <c r="C349" s="25">
        <v>40</v>
      </c>
      <c r="D349" t="s">
        <v>665</v>
      </c>
      <c r="E349">
        <v>0</v>
      </c>
      <c r="F349">
        <v>10</v>
      </c>
    </row>
    <row r="350" spans="1:6">
      <c r="A350" s="24" t="s">
        <v>1726</v>
      </c>
      <c r="B350" s="25">
        <v>0</v>
      </c>
      <c r="C350" s="25">
        <v>10</v>
      </c>
      <c r="D350" t="s">
        <v>1074</v>
      </c>
      <c r="E350">
        <v>0</v>
      </c>
      <c r="F350">
        <v>20</v>
      </c>
    </row>
    <row r="351" spans="1:6">
      <c r="A351" s="24" t="s">
        <v>2644</v>
      </c>
      <c r="B351" s="25">
        <v>0</v>
      </c>
      <c r="C351" s="25">
        <v>0</v>
      </c>
      <c r="D351" t="s">
        <v>5049</v>
      </c>
      <c r="E351">
        <v>0</v>
      </c>
      <c r="F351">
        <v>10</v>
      </c>
    </row>
    <row r="352" spans="1:6">
      <c r="A352" s="24" t="s">
        <v>808</v>
      </c>
      <c r="B352" s="25">
        <v>0</v>
      </c>
      <c r="C352" s="25">
        <v>10</v>
      </c>
      <c r="D352" t="s">
        <v>252</v>
      </c>
      <c r="E352">
        <v>0</v>
      </c>
      <c r="F352">
        <v>20</v>
      </c>
    </row>
    <row r="353" spans="1:6">
      <c r="A353" s="24" t="s">
        <v>902</v>
      </c>
      <c r="B353" s="25">
        <v>0</v>
      </c>
      <c r="C353" s="25">
        <v>0</v>
      </c>
      <c r="D353" t="s">
        <v>1549</v>
      </c>
      <c r="E353">
        <v>0</v>
      </c>
      <c r="F353">
        <v>10</v>
      </c>
    </row>
    <row r="354" spans="1:6">
      <c r="A354" s="24" t="s">
        <v>1946</v>
      </c>
      <c r="B354" s="25">
        <v>0</v>
      </c>
      <c r="C354" s="25">
        <v>0</v>
      </c>
      <c r="D354" t="s">
        <v>1922</v>
      </c>
      <c r="E354">
        <v>0</v>
      </c>
      <c r="F354">
        <v>0</v>
      </c>
    </row>
    <row r="355" spans="1:6">
      <c r="A355" s="24" t="s">
        <v>5085</v>
      </c>
      <c r="B355" s="25">
        <v>0</v>
      </c>
      <c r="C355" s="25">
        <v>10</v>
      </c>
      <c r="D355" t="s">
        <v>5585</v>
      </c>
      <c r="E355">
        <v>0</v>
      </c>
      <c r="F355">
        <v>10</v>
      </c>
    </row>
    <row r="356" spans="1:6">
      <c r="A356" s="24" t="s">
        <v>559</v>
      </c>
      <c r="B356" s="25">
        <v>0</v>
      </c>
      <c r="C356" s="25">
        <v>20</v>
      </c>
      <c r="D356" t="s">
        <v>5042</v>
      </c>
      <c r="E356">
        <v>0</v>
      </c>
      <c r="F356">
        <v>10</v>
      </c>
    </row>
    <row r="357" spans="1:6">
      <c r="A357" s="24" t="s">
        <v>2973</v>
      </c>
      <c r="B357" s="25">
        <v>0</v>
      </c>
      <c r="C357" s="25">
        <v>30</v>
      </c>
      <c r="D357" t="s">
        <v>1955</v>
      </c>
      <c r="E357">
        <v>0</v>
      </c>
      <c r="F357">
        <v>0</v>
      </c>
    </row>
    <row r="358" spans="1:6">
      <c r="A358" s="24" t="s">
        <v>2613</v>
      </c>
      <c r="B358" s="25">
        <v>0</v>
      </c>
      <c r="C358" s="25">
        <v>10</v>
      </c>
      <c r="D358" t="s">
        <v>1805</v>
      </c>
      <c r="E358">
        <v>0</v>
      </c>
      <c r="F358">
        <v>10</v>
      </c>
    </row>
    <row r="359" spans="1:6">
      <c r="A359" s="24" t="s">
        <v>2852</v>
      </c>
      <c r="B359" s="25">
        <v>1</v>
      </c>
      <c r="C359" s="25">
        <v>0</v>
      </c>
      <c r="D359" t="s">
        <v>2478</v>
      </c>
      <c r="E359">
        <v>0</v>
      </c>
      <c r="F359">
        <v>10</v>
      </c>
    </row>
    <row r="360" spans="1:6">
      <c r="A360" s="24" t="s">
        <v>3888</v>
      </c>
      <c r="B360" s="25">
        <v>1</v>
      </c>
      <c r="C360" s="25">
        <v>0</v>
      </c>
      <c r="D360" t="s">
        <v>2101</v>
      </c>
      <c r="E360">
        <v>0</v>
      </c>
      <c r="F360">
        <v>0</v>
      </c>
    </row>
    <row r="361" spans="1:6">
      <c r="A361" s="24" t="s">
        <v>3644</v>
      </c>
      <c r="B361" s="25">
        <v>0</v>
      </c>
      <c r="C361" s="25">
        <v>10</v>
      </c>
      <c r="D361" t="s">
        <v>2686</v>
      </c>
      <c r="E361">
        <v>0</v>
      </c>
      <c r="F361">
        <v>10</v>
      </c>
    </row>
    <row r="362" spans="1:6">
      <c r="A362" s="24" t="s">
        <v>3668</v>
      </c>
      <c r="B362" s="25">
        <v>0</v>
      </c>
      <c r="C362" s="25">
        <v>30</v>
      </c>
      <c r="D362" t="s">
        <v>5550</v>
      </c>
      <c r="E362">
        <v>0</v>
      </c>
      <c r="F362">
        <v>10</v>
      </c>
    </row>
    <row r="363" spans="1:6">
      <c r="A363" s="24" t="s">
        <v>3679</v>
      </c>
      <c r="B363" s="25">
        <v>0</v>
      </c>
      <c r="C363" s="25">
        <v>30</v>
      </c>
      <c r="D363" t="s">
        <v>487</v>
      </c>
      <c r="E363">
        <v>0</v>
      </c>
      <c r="F363">
        <v>20</v>
      </c>
    </row>
    <row r="364" spans="1:6">
      <c r="A364" s="24" t="s">
        <v>3353</v>
      </c>
      <c r="B364" s="25">
        <v>1</v>
      </c>
      <c r="C364" s="25">
        <v>0</v>
      </c>
      <c r="D364" t="s">
        <v>602</v>
      </c>
      <c r="E364">
        <v>0</v>
      </c>
      <c r="F364">
        <v>10</v>
      </c>
    </row>
    <row r="365" spans="1:6">
      <c r="A365" s="24" t="s">
        <v>5284</v>
      </c>
      <c r="B365" s="25">
        <v>1</v>
      </c>
      <c r="C365" s="25">
        <v>0</v>
      </c>
      <c r="D365" t="s">
        <v>1540</v>
      </c>
      <c r="E365">
        <v>0</v>
      </c>
      <c r="F365">
        <v>0</v>
      </c>
    </row>
    <row r="366" spans="1:6">
      <c r="A366" s="24" t="s">
        <v>879</v>
      </c>
      <c r="B366" s="25">
        <v>0</v>
      </c>
      <c r="C366" s="25">
        <v>0</v>
      </c>
      <c r="D366" t="s">
        <v>5192</v>
      </c>
      <c r="E366">
        <v>0</v>
      </c>
      <c r="F366">
        <v>0</v>
      </c>
    </row>
    <row r="367" spans="1:6">
      <c r="A367" s="24" t="s">
        <v>874</v>
      </c>
      <c r="B367" s="25">
        <v>0</v>
      </c>
      <c r="C367" s="25">
        <v>0</v>
      </c>
      <c r="D367" t="s">
        <v>3901</v>
      </c>
      <c r="E367">
        <v>0</v>
      </c>
      <c r="F367">
        <v>10</v>
      </c>
    </row>
    <row r="368" spans="1:6">
      <c r="A368" s="24" t="s">
        <v>190</v>
      </c>
      <c r="B368" s="25">
        <v>0</v>
      </c>
      <c r="C368" s="25">
        <v>10</v>
      </c>
      <c r="D368" t="s">
        <v>552</v>
      </c>
      <c r="E368">
        <v>0</v>
      </c>
      <c r="F368">
        <v>30</v>
      </c>
    </row>
    <row r="369" spans="1:6">
      <c r="A369" s="24" t="s">
        <v>3218</v>
      </c>
      <c r="B369" s="25">
        <v>0</v>
      </c>
      <c r="C369" s="25">
        <v>10</v>
      </c>
      <c r="D369" t="s">
        <v>5176</v>
      </c>
      <c r="E369">
        <v>0</v>
      </c>
      <c r="F369">
        <v>0</v>
      </c>
    </row>
    <row r="370" spans="1:6">
      <c r="A370" s="24" t="s">
        <v>2940</v>
      </c>
      <c r="B370" s="25">
        <v>0</v>
      </c>
      <c r="C370" s="25">
        <v>10</v>
      </c>
      <c r="D370" t="s">
        <v>2304</v>
      </c>
      <c r="E370">
        <v>0</v>
      </c>
      <c r="F370">
        <v>10</v>
      </c>
    </row>
    <row r="371" spans="1:6">
      <c r="A371" s="24" t="s">
        <v>3926</v>
      </c>
      <c r="B371" s="25">
        <v>0</v>
      </c>
      <c r="C371" s="25">
        <v>10</v>
      </c>
      <c r="D371" t="s">
        <v>1699</v>
      </c>
      <c r="E371">
        <v>0</v>
      </c>
      <c r="F371">
        <v>30</v>
      </c>
    </row>
    <row r="372" spans="1:6">
      <c r="A372" s="24" t="s">
        <v>609</v>
      </c>
      <c r="B372" s="25">
        <v>0</v>
      </c>
      <c r="C372" s="25">
        <v>10</v>
      </c>
      <c r="D372" t="s">
        <v>3060</v>
      </c>
      <c r="E372">
        <v>0</v>
      </c>
      <c r="F372">
        <v>10</v>
      </c>
    </row>
    <row r="373" spans="1:6">
      <c r="A373" s="24" t="s">
        <v>1687</v>
      </c>
      <c r="B373" s="25">
        <v>0</v>
      </c>
      <c r="C373" s="25">
        <v>10</v>
      </c>
      <c r="D373" t="s">
        <v>1529</v>
      </c>
      <c r="E373">
        <v>0</v>
      </c>
      <c r="F373">
        <v>10</v>
      </c>
    </row>
    <row r="374" spans="1:6">
      <c r="A374" s="24" t="s">
        <v>2019</v>
      </c>
      <c r="B374" s="25">
        <v>2</v>
      </c>
      <c r="C374" s="25">
        <v>0</v>
      </c>
      <c r="D374" t="s">
        <v>2744</v>
      </c>
      <c r="E374">
        <v>0</v>
      </c>
      <c r="F374">
        <v>0</v>
      </c>
    </row>
    <row r="375" spans="1:6">
      <c r="A375" s="24" t="s">
        <v>1895</v>
      </c>
      <c r="B375" s="25">
        <v>0</v>
      </c>
      <c r="C375" s="25">
        <v>0</v>
      </c>
      <c r="D375" t="s">
        <v>3138</v>
      </c>
      <c r="E375">
        <v>0</v>
      </c>
      <c r="F375">
        <v>20</v>
      </c>
    </row>
    <row r="376" spans="1:6">
      <c r="A376" s="24" t="s">
        <v>1091</v>
      </c>
      <c r="B376" s="25">
        <v>0</v>
      </c>
      <c r="C376" s="25">
        <v>10</v>
      </c>
      <c r="D376" t="s">
        <v>1489</v>
      </c>
      <c r="E376">
        <v>0</v>
      </c>
      <c r="F376">
        <v>40</v>
      </c>
    </row>
    <row r="377" spans="1:6">
      <c r="A377" s="24" t="s">
        <v>1777</v>
      </c>
      <c r="B377" s="25">
        <v>0</v>
      </c>
      <c r="C377" s="25">
        <v>10</v>
      </c>
      <c r="D377" t="s">
        <v>2749</v>
      </c>
      <c r="E377">
        <v>0</v>
      </c>
      <c r="F377">
        <v>0</v>
      </c>
    </row>
    <row r="378" spans="1:6">
      <c r="A378" s="24" t="s">
        <v>3117</v>
      </c>
      <c r="B378" s="25">
        <v>0</v>
      </c>
      <c r="C378" s="25">
        <v>30</v>
      </c>
      <c r="D378" t="s">
        <v>5700</v>
      </c>
      <c r="E378">
        <v>0</v>
      </c>
      <c r="F378">
        <v>10</v>
      </c>
    </row>
    <row r="379" spans="1:6">
      <c r="A379" s="24" t="s">
        <v>5115</v>
      </c>
      <c r="B379" s="25">
        <v>0</v>
      </c>
      <c r="C379" s="25">
        <v>0</v>
      </c>
      <c r="D379" t="s">
        <v>2665</v>
      </c>
      <c r="E379">
        <v>0</v>
      </c>
      <c r="F379">
        <v>0</v>
      </c>
    </row>
    <row r="380" spans="1:6">
      <c r="A380" s="24" t="s">
        <v>2091</v>
      </c>
      <c r="B380" s="25">
        <v>1</v>
      </c>
      <c r="C380" s="25">
        <v>0</v>
      </c>
      <c r="D380" t="s">
        <v>1429</v>
      </c>
      <c r="E380">
        <v>0</v>
      </c>
      <c r="F380">
        <v>10</v>
      </c>
    </row>
    <row r="381" spans="1:6">
      <c r="A381" s="24" t="s">
        <v>2011</v>
      </c>
      <c r="B381" s="25">
        <v>1</v>
      </c>
      <c r="C381" s="25">
        <v>0</v>
      </c>
      <c r="D381" t="s">
        <v>3689</v>
      </c>
      <c r="E381">
        <v>0</v>
      </c>
      <c r="F381">
        <v>10</v>
      </c>
    </row>
    <row r="382" spans="1:6">
      <c r="A382" s="24" t="s">
        <v>2829</v>
      </c>
      <c r="B382" s="25">
        <v>1</v>
      </c>
      <c r="C382" s="25">
        <v>10</v>
      </c>
      <c r="D382" t="s">
        <v>375</v>
      </c>
      <c r="E382">
        <v>0</v>
      </c>
      <c r="F382">
        <v>90</v>
      </c>
    </row>
    <row r="383" spans="1:6">
      <c r="A383" s="24" t="s">
        <v>2661</v>
      </c>
      <c r="B383" s="25">
        <v>0</v>
      </c>
      <c r="C383" s="25">
        <v>0</v>
      </c>
      <c r="D383" t="s">
        <v>5726</v>
      </c>
      <c r="E383">
        <v>0</v>
      </c>
      <c r="F383">
        <v>10</v>
      </c>
    </row>
    <row r="384" spans="1:6">
      <c r="A384" s="24" t="s">
        <v>2084</v>
      </c>
      <c r="B384" s="25">
        <v>2</v>
      </c>
      <c r="C384" s="25">
        <v>10</v>
      </c>
      <c r="D384" t="s">
        <v>3309</v>
      </c>
      <c r="E384">
        <v>0</v>
      </c>
      <c r="F384">
        <v>10</v>
      </c>
    </row>
    <row r="385" spans="1:6">
      <c r="A385" s="24" t="s">
        <v>86</v>
      </c>
      <c r="B385" s="25">
        <v>0</v>
      </c>
      <c r="C385" s="25">
        <v>0</v>
      </c>
      <c r="D385" t="s">
        <v>204</v>
      </c>
      <c r="E385">
        <v>0</v>
      </c>
      <c r="F385">
        <v>10</v>
      </c>
    </row>
    <row r="386" spans="1:6">
      <c r="A386" s="24" t="s">
        <v>3362</v>
      </c>
      <c r="B386" s="25">
        <v>0</v>
      </c>
      <c r="C386" s="25">
        <v>10</v>
      </c>
      <c r="D386" t="s">
        <v>71</v>
      </c>
      <c r="E386">
        <v>0</v>
      </c>
      <c r="F386">
        <v>80</v>
      </c>
    </row>
    <row r="387" spans="1:6">
      <c r="A387" s="24" t="s">
        <v>2281</v>
      </c>
      <c r="B387" s="25">
        <v>0</v>
      </c>
      <c r="C387" s="25">
        <v>20</v>
      </c>
      <c r="D387" t="s">
        <v>1891</v>
      </c>
      <c r="E387">
        <v>0</v>
      </c>
      <c r="F387">
        <v>0</v>
      </c>
    </row>
    <row r="388" spans="1:6">
      <c r="A388" s="24" t="s">
        <v>3184</v>
      </c>
      <c r="B388" s="25">
        <v>0</v>
      </c>
      <c r="C388" s="25">
        <v>20</v>
      </c>
      <c r="D388" t="s">
        <v>132</v>
      </c>
      <c r="E388">
        <v>0</v>
      </c>
      <c r="F388">
        <v>20</v>
      </c>
    </row>
    <row r="389" spans="1:6">
      <c r="A389" s="24" t="s">
        <v>1578</v>
      </c>
      <c r="B389" s="25">
        <v>1</v>
      </c>
      <c r="C389" s="25">
        <v>0</v>
      </c>
      <c r="D389" t="s">
        <v>1770</v>
      </c>
      <c r="E389">
        <v>0</v>
      </c>
      <c r="F389">
        <v>50</v>
      </c>
    </row>
    <row r="390" spans="1:6">
      <c r="A390" s="24" t="s">
        <v>5121</v>
      </c>
      <c r="B390" s="25">
        <v>0</v>
      </c>
      <c r="C390" s="25">
        <v>0</v>
      </c>
      <c r="D390" t="s">
        <v>2675</v>
      </c>
      <c r="E390">
        <v>0</v>
      </c>
      <c r="F390">
        <v>40</v>
      </c>
    </row>
    <row r="391" spans="1:6">
      <c r="A391" s="24" t="s">
        <v>33</v>
      </c>
      <c r="B391" s="25">
        <v>2</v>
      </c>
      <c r="C391" s="25">
        <v>30</v>
      </c>
      <c r="D391" t="s">
        <v>270</v>
      </c>
      <c r="E391">
        <v>0</v>
      </c>
      <c r="F391">
        <v>60</v>
      </c>
    </row>
    <row r="392" spans="1:6">
      <c r="A392" s="24" t="s">
        <v>847</v>
      </c>
      <c r="B392" s="25">
        <v>0</v>
      </c>
      <c r="C392" s="25">
        <v>20</v>
      </c>
      <c r="D392" t="s">
        <v>2934</v>
      </c>
      <c r="E392">
        <v>0</v>
      </c>
      <c r="F392">
        <v>10</v>
      </c>
    </row>
    <row r="393" spans="1:6">
      <c r="A393" s="24" t="s">
        <v>2266</v>
      </c>
      <c r="B393" s="25">
        <v>0</v>
      </c>
      <c r="C393" s="25">
        <v>20</v>
      </c>
      <c r="D393" t="s">
        <v>760</v>
      </c>
      <c r="E393">
        <v>0</v>
      </c>
      <c r="F393">
        <v>20</v>
      </c>
    </row>
    <row r="394" spans="1:6">
      <c r="A394" s="24" t="s">
        <v>2318</v>
      </c>
      <c r="B394" s="25">
        <v>0</v>
      </c>
      <c r="C394" s="25">
        <v>20</v>
      </c>
      <c r="D394" t="s">
        <v>276</v>
      </c>
      <c r="E394">
        <v>0</v>
      </c>
      <c r="F394">
        <v>60</v>
      </c>
    </row>
    <row r="395" spans="1:6">
      <c r="A395" s="24" t="s">
        <v>3441</v>
      </c>
      <c r="B395" s="25">
        <v>1</v>
      </c>
      <c r="C395" s="25">
        <v>0</v>
      </c>
      <c r="D395" t="s">
        <v>869</v>
      </c>
      <c r="E395">
        <v>0</v>
      </c>
      <c r="F395">
        <v>0</v>
      </c>
    </row>
    <row r="396" spans="1:6">
      <c r="A396" s="24" t="s">
        <v>3425</v>
      </c>
      <c r="B396" s="25">
        <v>0</v>
      </c>
      <c r="C396" s="25">
        <v>10</v>
      </c>
      <c r="D396" t="s">
        <v>1028</v>
      </c>
      <c r="E396">
        <v>0</v>
      </c>
      <c r="F396">
        <v>40</v>
      </c>
    </row>
    <row r="397" spans="1:6">
      <c r="A397" s="24" t="s">
        <v>1227</v>
      </c>
      <c r="B397" s="25">
        <v>1</v>
      </c>
      <c r="C397" s="25">
        <v>10</v>
      </c>
      <c r="D397" t="s">
        <v>671</v>
      </c>
      <c r="E397">
        <v>0</v>
      </c>
      <c r="F397">
        <v>50</v>
      </c>
    </row>
    <row r="398" spans="1:6">
      <c r="A398" s="24" t="s">
        <v>767</v>
      </c>
      <c r="B398" s="25">
        <v>0</v>
      </c>
      <c r="C398" s="25">
        <v>10</v>
      </c>
      <c r="D398" t="s">
        <v>3211</v>
      </c>
      <c r="E398">
        <v>0</v>
      </c>
      <c r="F398">
        <v>20</v>
      </c>
    </row>
    <row r="399" spans="1:6">
      <c r="A399" s="24" t="s">
        <v>182</v>
      </c>
      <c r="B399" s="25">
        <v>0</v>
      </c>
      <c r="C399" s="25">
        <v>10</v>
      </c>
      <c r="D399" t="s">
        <v>5735</v>
      </c>
      <c r="E399">
        <v>0</v>
      </c>
      <c r="F399">
        <v>10</v>
      </c>
    </row>
    <row r="400" spans="1:6">
      <c r="A400" s="24" t="s">
        <v>2326</v>
      </c>
      <c r="B400" s="25">
        <v>0</v>
      </c>
      <c r="C400" s="25">
        <v>10</v>
      </c>
      <c r="D400" t="s">
        <v>5563</v>
      </c>
      <c r="E400">
        <v>0</v>
      </c>
      <c r="F400">
        <v>10</v>
      </c>
    </row>
    <row r="401" spans="1:6">
      <c r="A401" s="24" t="s">
        <v>3457</v>
      </c>
      <c r="B401" s="25">
        <v>0</v>
      </c>
      <c r="C401" s="25">
        <v>10</v>
      </c>
      <c r="D401" t="s">
        <v>3093</v>
      </c>
      <c r="E401">
        <v>0</v>
      </c>
      <c r="F401">
        <v>10</v>
      </c>
    </row>
    <row r="402" spans="1:6">
      <c r="A402" s="24" t="s">
        <v>322</v>
      </c>
      <c r="B402" s="25">
        <v>1</v>
      </c>
      <c r="C402" s="25">
        <v>0</v>
      </c>
      <c r="D402" t="s">
        <v>5108</v>
      </c>
      <c r="E402">
        <v>0</v>
      </c>
      <c r="F402">
        <v>10</v>
      </c>
    </row>
    <row r="403" spans="1:6">
      <c r="A403" s="24" t="s">
        <v>3600</v>
      </c>
      <c r="B403" s="25">
        <v>0</v>
      </c>
      <c r="C403" s="25">
        <v>10</v>
      </c>
      <c r="D403" t="s">
        <v>1819</v>
      </c>
      <c r="E403">
        <v>0</v>
      </c>
      <c r="F403">
        <v>0</v>
      </c>
    </row>
    <row r="404" spans="1:6">
      <c r="A404" s="24" t="s">
        <v>3317</v>
      </c>
      <c r="B404" s="25">
        <v>0</v>
      </c>
      <c r="C404" s="25">
        <v>10</v>
      </c>
      <c r="D404" t="s">
        <v>1186</v>
      </c>
      <c r="E404">
        <v>0</v>
      </c>
      <c r="F404">
        <v>20</v>
      </c>
    </row>
    <row r="405" spans="1:6">
      <c r="A405" s="24" t="s">
        <v>3713</v>
      </c>
      <c r="B405" s="25">
        <v>0</v>
      </c>
      <c r="C405" s="25">
        <v>10</v>
      </c>
      <c r="D405" t="s">
        <v>1707</v>
      </c>
      <c r="E405">
        <v>0</v>
      </c>
      <c r="F405">
        <v>20</v>
      </c>
    </row>
    <row r="406" spans="1:6">
      <c r="A406" s="24" t="s">
        <v>2288</v>
      </c>
      <c r="B406" s="25">
        <v>0</v>
      </c>
      <c r="C406" s="25">
        <v>20</v>
      </c>
      <c r="D406" t="s">
        <v>2359</v>
      </c>
      <c r="E406">
        <v>0</v>
      </c>
      <c r="F406">
        <v>20</v>
      </c>
    </row>
    <row r="407" spans="1:6">
      <c r="A407" s="24" t="s">
        <v>1914</v>
      </c>
      <c r="B407" s="25">
        <v>0</v>
      </c>
      <c r="C407" s="25">
        <v>0</v>
      </c>
      <c r="D407" t="s">
        <v>5057</v>
      </c>
      <c r="E407">
        <v>0</v>
      </c>
      <c r="F407">
        <v>10</v>
      </c>
    </row>
    <row r="408" spans="1:6">
      <c r="A408" s="24" t="s">
        <v>1868</v>
      </c>
      <c r="B408" s="25">
        <v>0</v>
      </c>
      <c r="C408" s="25">
        <v>0</v>
      </c>
      <c r="D408" t="s">
        <v>5101</v>
      </c>
      <c r="E408">
        <v>0</v>
      </c>
      <c r="F408">
        <v>10</v>
      </c>
    </row>
    <row r="409" spans="1:6">
      <c r="A409" s="24" t="s">
        <v>1840</v>
      </c>
      <c r="B409" s="25">
        <v>0</v>
      </c>
      <c r="C409" s="25">
        <v>0</v>
      </c>
      <c r="D409" t="s">
        <v>566</v>
      </c>
      <c r="E409">
        <v>0</v>
      </c>
      <c r="F409">
        <v>20</v>
      </c>
    </row>
    <row r="410" spans="1:6">
      <c r="A410" s="24" t="s">
        <v>977</v>
      </c>
      <c r="B410" s="25">
        <v>0</v>
      </c>
      <c r="C410" s="25">
        <v>40</v>
      </c>
      <c r="D410" t="s">
        <v>1211</v>
      </c>
      <c r="E410">
        <v>0</v>
      </c>
      <c r="F410">
        <v>10</v>
      </c>
    </row>
    <row r="411" spans="1:6">
      <c r="A411" s="24" t="s">
        <v>1471</v>
      </c>
      <c r="B411" s="25">
        <v>2</v>
      </c>
      <c r="C411" s="25">
        <v>10</v>
      </c>
      <c r="D411" t="s">
        <v>5070</v>
      </c>
      <c r="E411">
        <v>0</v>
      </c>
      <c r="F411">
        <v>10</v>
      </c>
    </row>
    <row r="412" spans="1:6">
      <c r="A412" s="24" t="s">
        <v>149</v>
      </c>
      <c r="B412" s="25">
        <v>0</v>
      </c>
      <c r="C412" s="25">
        <v>100</v>
      </c>
      <c r="D412" t="s">
        <v>2446</v>
      </c>
      <c r="E412">
        <v>0</v>
      </c>
      <c r="F412">
        <v>10</v>
      </c>
    </row>
    <row r="413" spans="1:6">
      <c r="A413" s="24" t="s">
        <v>1176</v>
      </c>
      <c r="B413" s="25">
        <v>1</v>
      </c>
      <c r="C413" s="25">
        <v>0</v>
      </c>
      <c r="D413" t="s">
        <v>4077</v>
      </c>
      <c r="E413">
        <v>0</v>
      </c>
      <c r="F413">
        <v>10</v>
      </c>
    </row>
    <row r="414" spans="1:6">
      <c r="A414" s="24" t="s">
        <v>1813</v>
      </c>
      <c r="B414" s="25">
        <v>0</v>
      </c>
      <c r="C414" s="25">
        <v>10</v>
      </c>
      <c r="D414" t="s">
        <v>2594</v>
      </c>
      <c r="E414">
        <v>0</v>
      </c>
      <c r="F414">
        <v>20</v>
      </c>
    </row>
    <row r="415" spans="1:6">
      <c r="A415" s="24" t="s">
        <v>1479</v>
      </c>
      <c r="B415" s="25">
        <v>1</v>
      </c>
      <c r="C415" s="25">
        <v>20</v>
      </c>
      <c r="D415" t="s">
        <v>2607</v>
      </c>
      <c r="E415">
        <v>0</v>
      </c>
      <c r="F415">
        <v>10</v>
      </c>
    </row>
    <row r="416" spans="1:6">
      <c r="A416" s="24" t="s">
        <v>1858</v>
      </c>
      <c r="B416" s="25">
        <v>0</v>
      </c>
      <c r="C416" s="25">
        <v>0</v>
      </c>
      <c r="D416" t="s">
        <v>2600</v>
      </c>
      <c r="E416">
        <v>0</v>
      </c>
      <c r="F416">
        <v>30</v>
      </c>
    </row>
    <row r="417" spans="1:6">
      <c r="A417" s="24" t="s">
        <v>1900</v>
      </c>
      <c r="B417" s="25">
        <v>0</v>
      </c>
      <c r="C417" s="25">
        <v>0</v>
      </c>
      <c r="D417" t="s">
        <v>2697</v>
      </c>
      <c r="E417">
        <v>0</v>
      </c>
      <c r="F417">
        <v>0</v>
      </c>
    </row>
    <row r="418" spans="1:6">
      <c r="A418" s="24" t="s">
        <v>3337</v>
      </c>
      <c r="B418" s="25">
        <v>0</v>
      </c>
      <c r="C418" s="25">
        <v>10</v>
      </c>
      <c r="D418" t="s">
        <v>2701</v>
      </c>
      <c r="E418">
        <v>0</v>
      </c>
      <c r="F418">
        <v>0</v>
      </c>
    </row>
    <row r="419" spans="1:6">
      <c r="A419" s="24" t="s">
        <v>785</v>
      </c>
      <c r="B419" s="25">
        <v>1</v>
      </c>
      <c r="C419" s="25">
        <v>20</v>
      </c>
      <c r="D419" t="s">
        <v>2731</v>
      </c>
      <c r="E419">
        <v>0</v>
      </c>
      <c r="F419">
        <v>0</v>
      </c>
    </row>
    <row r="420" spans="1:6">
      <c r="A420" s="24" t="s">
        <v>118</v>
      </c>
      <c r="B420" s="25">
        <v>2</v>
      </c>
      <c r="C420" s="25">
        <v>0</v>
      </c>
      <c r="D420" t="s">
        <v>2563</v>
      </c>
      <c r="E420">
        <v>0</v>
      </c>
      <c r="F420">
        <v>10</v>
      </c>
    </row>
    <row r="421" spans="1:6">
      <c r="A421" s="24" t="s">
        <v>2981</v>
      </c>
      <c r="B421" s="25">
        <v>0</v>
      </c>
      <c r="C421" s="25">
        <v>10</v>
      </c>
      <c r="D421" t="s">
        <v>263</v>
      </c>
      <c r="E421">
        <v>0</v>
      </c>
      <c r="F421">
        <v>0</v>
      </c>
    </row>
    <row r="422" spans="1:6">
      <c r="A422" s="24" t="s">
        <v>3416</v>
      </c>
      <c r="B422" s="25">
        <v>1</v>
      </c>
      <c r="C422" s="25">
        <v>0</v>
      </c>
      <c r="D422" t="s">
        <v>3939</v>
      </c>
      <c r="E422">
        <v>0</v>
      </c>
      <c r="F422">
        <v>10</v>
      </c>
    </row>
    <row r="423" spans="1:6">
      <c r="A423" s="24" t="s">
        <v>449</v>
      </c>
      <c r="B423" s="25">
        <v>0</v>
      </c>
      <c r="C423" s="25">
        <v>10</v>
      </c>
      <c r="D423" t="s">
        <v>2512</v>
      </c>
      <c r="E423">
        <v>0</v>
      </c>
      <c r="F423">
        <v>20</v>
      </c>
    </row>
    <row r="424" spans="1:6">
      <c r="A424" s="24" t="s">
        <v>1645</v>
      </c>
      <c r="B424" s="25">
        <v>1</v>
      </c>
      <c r="C424" s="25">
        <v>0</v>
      </c>
      <c r="D424" t="s">
        <v>3981</v>
      </c>
      <c r="E424">
        <v>0</v>
      </c>
      <c r="F424">
        <v>10</v>
      </c>
    </row>
    <row r="425" spans="1:6">
      <c r="A425" s="24" t="s">
        <v>94</v>
      </c>
      <c r="B425" s="25">
        <v>1</v>
      </c>
      <c r="C425" s="25">
        <v>0</v>
      </c>
      <c r="D425" t="s">
        <v>5749</v>
      </c>
      <c r="E425">
        <v>0</v>
      </c>
      <c r="F425">
        <v>40</v>
      </c>
    </row>
    <row r="426" spans="1:6">
      <c r="A426" s="24" t="s">
        <v>2004</v>
      </c>
      <c r="B426" s="25">
        <v>1</v>
      </c>
      <c r="C426" s="25">
        <v>0</v>
      </c>
      <c r="D426" t="s">
        <v>2691</v>
      </c>
      <c r="E426">
        <v>0</v>
      </c>
      <c r="F426">
        <v>0</v>
      </c>
    </row>
    <row r="427" spans="1:6">
      <c r="A427" s="24" t="s">
        <v>349</v>
      </c>
      <c r="B427" s="25">
        <v>0</v>
      </c>
      <c r="C427" s="25">
        <v>20</v>
      </c>
      <c r="D427" t="s">
        <v>4049</v>
      </c>
      <c r="E427">
        <v>0</v>
      </c>
      <c r="F427">
        <v>10</v>
      </c>
    </row>
    <row r="428" spans="1:6">
      <c r="A428" s="24" t="s">
        <v>2120</v>
      </c>
      <c r="B428" s="25">
        <v>1</v>
      </c>
      <c r="C428" s="25">
        <v>0</v>
      </c>
      <c r="D428" t="s">
        <v>2519</v>
      </c>
      <c r="E428">
        <v>0</v>
      </c>
      <c r="F428">
        <v>10</v>
      </c>
    </row>
    <row r="429" spans="1:6">
      <c r="A429" s="24" t="s">
        <v>4061</v>
      </c>
      <c r="B429" s="25">
        <v>0</v>
      </c>
      <c r="C429" s="25">
        <v>10</v>
      </c>
      <c r="D429" t="s">
        <v>655</v>
      </c>
      <c r="E429">
        <v>0</v>
      </c>
      <c r="F429">
        <v>10</v>
      </c>
    </row>
    <row r="430" spans="1:6">
      <c r="A430" s="24" t="s">
        <v>5181</v>
      </c>
      <c r="B430" s="25">
        <v>0</v>
      </c>
      <c r="C430" s="25">
        <v>0</v>
      </c>
      <c r="D430" t="s">
        <v>2754</v>
      </c>
      <c r="E430">
        <v>0</v>
      </c>
      <c r="F430">
        <v>20</v>
      </c>
    </row>
    <row r="431" spans="1:6">
      <c r="A431" s="24" t="s">
        <v>1677</v>
      </c>
      <c r="B431" s="25">
        <v>0</v>
      </c>
      <c r="C431" s="25">
        <v>60</v>
      </c>
      <c r="D431" t="s">
        <v>2371</v>
      </c>
      <c r="E431">
        <v>0</v>
      </c>
      <c r="F431">
        <v>10</v>
      </c>
    </row>
    <row r="432" spans="1:6">
      <c r="A432" s="24" t="s">
        <v>3496</v>
      </c>
      <c r="B432" s="25">
        <v>1</v>
      </c>
      <c r="C432" s="25">
        <v>0</v>
      </c>
      <c r="D432" t="s">
        <v>2506</v>
      </c>
      <c r="E432">
        <v>0</v>
      </c>
      <c r="F432">
        <v>20</v>
      </c>
    </row>
    <row r="433" spans="1:6">
      <c r="A433" s="24" t="s">
        <v>678</v>
      </c>
      <c r="B433" s="25">
        <v>0</v>
      </c>
      <c r="C433" s="25">
        <v>10</v>
      </c>
      <c r="D433" t="s">
        <v>5775</v>
      </c>
      <c r="E433">
        <v>0</v>
      </c>
      <c r="F433">
        <v>40</v>
      </c>
    </row>
    <row r="434" spans="1:6">
      <c r="A434" s="24" t="s">
        <v>3147</v>
      </c>
      <c r="B434" s="25">
        <v>0</v>
      </c>
      <c r="C434" s="25">
        <v>10</v>
      </c>
      <c r="D434" t="s">
        <v>5093</v>
      </c>
      <c r="E434">
        <v>0</v>
      </c>
      <c r="F434">
        <v>10</v>
      </c>
    </row>
    <row r="435" spans="1:6">
      <c r="A435" s="24" t="s">
        <v>5277</v>
      </c>
      <c r="B435" s="25">
        <v>0</v>
      </c>
      <c r="C435" s="25">
        <v>50</v>
      </c>
      <c r="D435" t="s">
        <v>5168</v>
      </c>
      <c r="E435">
        <v>0</v>
      </c>
      <c r="F435">
        <v>0</v>
      </c>
    </row>
    <row r="436" spans="1:6">
      <c r="A436" s="24" t="s">
        <v>2205</v>
      </c>
      <c r="B436" s="25">
        <v>0</v>
      </c>
      <c r="C436" s="25">
        <v>10</v>
      </c>
      <c r="D436" t="s">
        <v>1557</v>
      </c>
      <c r="E436">
        <v>0</v>
      </c>
      <c r="F436">
        <v>40</v>
      </c>
    </row>
    <row r="437" spans="1:6">
      <c r="A437" s="24" t="s">
        <v>3279</v>
      </c>
      <c r="B437" s="25">
        <v>0</v>
      </c>
      <c r="C437" s="25">
        <v>0</v>
      </c>
      <c r="D437" t="s">
        <v>1084</v>
      </c>
      <c r="E437">
        <v>0</v>
      </c>
      <c r="F437">
        <v>10</v>
      </c>
    </row>
    <row r="438" spans="1:6">
      <c r="A438" s="24" t="s">
        <v>3274</v>
      </c>
      <c r="B438" s="25">
        <v>1</v>
      </c>
      <c r="C438" s="25">
        <v>0</v>
      </c>
      <c r="D438" t="s">
        <v>1273</v>
      </c>
      <c r="E438">
        <v>0</v>
      </c>
      <c r="F438">
        <v>20</v>
      </c>
    </row>
    <row r="439" spans="1:6">
      <c r="A439" s="24" t="s">
        <v>5145</v>
      </c>
      <c r="B439" s="25">
        <v>0</v>
      </c>
      <c r="C439" s="25">
        <v>0</v>
      </c>
      <c r="D439" t="s">
        <v>3618</v>
      </c>
      <c r="E439">
        <v>0</v>
      </c>
      <c r="F439">
        <v>10</v>
      </c>
    </row>
    <row r="440" spans="1:6">
      <c r="A440" s="24" t="s">
        <v>5291</v>
      </c>
      <c r="B440" s="25">
        <v>1</v>
      </c>
      <c r="C440" s="25">
        <v>10</v>
      </c>
      <c r="D440" t="s">
        <v>2432</v>
      </c>
      <c r="E440">
        <v>0</v>
      </c>
      <c r="F440">
        <v>20</v>
      </c>
    </row>
    <row r="441" spans="1:6">
      <c r="A441" s="24" t="s">
        <v>5186</v>
      </c>
      <c r="B441" s="25">
        <v>0</v>
      </c>
      <c r="C441" s="25">
        <v>0</v>
      </c>
      <c r="D441" t="s">
        <v>5077</v>
      </c>
      <c r="E441">
        <v>0</v>
      </c>
      <c r="F441">
        <v>10</v>
      </c>
    </row>
    <row r="442" spans="1:6">
      <c r="A442" s="24" t="s">
        <v>110</v>
      </c>
      <c r="B442" s="25">
        <v>0</v>
      </c>
      <c r="C442" s="25">
        <v>150</v>
      </c>
      <c r="D442" t="s">
        <v>3468</v>
      </c>
      <c r="E442">
        <v>0</v>
      </c>
      <c r="F442">
        <v>0</v>
      </c>
    </row>
    <row r="443" spans="1:6">
      <c r="A443" s="24" t="s">
        <v>1605</v>
      </c>
      <c r="B443" s="25">
        <v>2</v>
      </c>
      <c r="C443" s="25">
        <v>10</v>
      </c>
      <c r="D443" t="s">
        <v>1436</v>
      </c>
      <c r="E443">
        <v>0</v>
      </c>
      <c r="F443">
        <v>60</v>
      </c>
    </row>
    <row r="444" spans="1:6">
      <c r="A444" s="24" t="s">
        <v>2142</v>
      </c>
      <c r="B444" s="25">
        <v>0</v>
      </c>
      <c r="C444" s="25">
        <v>20</v>
      </c>
      <c r="D444" t="s">
        <v>1448</v>
      </c>
      <c r="E444">
        <v>0</v>
      </c>
      <c r="F444">
        <v>20</v>
      </c>
    </row>
    <row r="445" spans="1:6">
      <c r="A445" s="24" t="s">
        <v>53</v>
      </c>
      <c r="B445" s="25">
        <v>1</v>
      </c>
      <c r="C445" s="25">
        <v>10</v>
      </c>
      <c r="D445" t="s">
        <v>1726</v>
      </c>
      <c r="E445">
        <v>0</v>
      </c>
      <c r="F445">
        <v>10</v>
      </c>
    </row>
    <row r="446" spans="1:6">
      <c r="A446" s="24" t="s">
        <v>2050</v>
      </c>
      <c r="B446" s="25">
        <v>2</v>
      </c>
      <c r="C446" s="25">
        <v>0</v>
      </c>
      <c r="D446" t="s">
        <v>2644</v>
      </c>
      <c r="E446">
        <v>0</v>
      </c>
      <c r="F446">
        <v>0</v>
      </c>
    </row>
    <row r="447" spans="1:6">
      <c r="A447" s="24" t="s">
        <v>1951</v>
      </c>
      <c r="B447" s="25">
        <v>0</v>
      </c>
      <c r="C447" s="25">
        <v>0</v>
      </c>
      <c r="D447" t="s">
        <v>808</v>
      </c>
      <c r="E447">
        <v>0</v>
      </c>
      <c r="F447">
        <v>10</v>
      </c>
    </row>
    <row r="448" spans="1:6">
      <c r="A448" s="24" t="s">
        <v>5140</v>
      </c>
      <c r="B448" s="25">
        <v>0</v>
      </c>
      <c r="C448" s="25">
        <v>0</v>
      </c>
      <c r="D448" t="s">
        <v>902</v>
      </c>
      <c r="E448">
        <v>0</v>
      </c>
      <c r="F448">
        <v>0</v>
      </c>
    </row>
    <row r="449" spans="1:6">
      <c r="A449" s="24" t="s">
        <v>3433</v>
      </c>
      <c r="B449" s="25">
        <v>1</v>
      </c>
      <c r="C449" s="25">
        <v>0</v>
      </c>
      <c r="D449" t="s">
        <v>1946</v>
      </c>
      <c r="E449">
        <v>0</v>
      </c>
      <c r="F449">
        <v>0</v>
      </c>
    </row>
    <row r="450" spans="1:6">
      <c r="A450" s="24" t="s">
        <v>1632</v>
      </c>
      <c r="B450" s="25">
        <v>1</v>
      </c>
      <c r="C450" s="25">
        <v>0</v>
      </c>
      <c r="D450" t="s">
        <v>5754</v>
      </c>
      <c r="E450">
        <v>0</v>
      </c>
      <c r="F450">
        <v>0</v>
      </c>
    </row>
    <row r="451" spans="1:6">
      <c r="A451" s="24" t="s">
        <v>1762</v>
      </c>
      <c r="B451" s="25">
        <v>0</v>
      </c>
      <c r="C451" s="25">
        <v>10</v>
      </c>
      <c r="D451" t="s">
        <v>5085</v>
      </c>
      <c r="E451">
        <v>0</v>
      </c>
      <c r="F451">
        <v>10</v>
      </c>
    </row>
    <row r="452" spans="1:6">
      <c r="A452" s="24" t="s">
        <v>1846</v>
      </c>
      <c r="B452" s="25">
        <v>0</v>
      </c>
      <c r="C452" s="25">
        <v>0</v>
      </c>
      <c r="D452" t="s">
        <v>559</v>
      </c>
      <c r="E452">
        <v>0</v>
      </c>
      <c r="F452">
        <v>20</v>
      </c>
    </row>
    <row r="453" spans="1:6">
      <c r="A453" s="24" t="s">
        <v>5163</v>
      </c>
      <c r="B453" s="25">
        <v>0</v>
      </c>
      <c r="C453" s="25">
        <v>0</v>
      </c>
      <c r="D453" t="s">
        <v>2973</v>
      </c>
      <c r="E453">
        <v>0</v>
      </c>
      <c r="F453">
        <v>30</v>
      </c>
    </row>
    <row r="454" spans="1:6">
      <c r="A454" s="24" t="s">
        <v>3505</v>
      </c>
      <c r="B454" s="25">
        <v>1</v>
      </c>
      <c r="C454" s="25">
        <v>-10</v>
      </c>
      <c r="D454" t="s">
        <v>2613</v>
      </c>
      <c r="E454">
        <v>0</v>
      </c>
      <c r="F454">
        <v>10</v>
      </c>
    </row>
    <row r="455" spans="1:6">
      <c r="A455" s="24" t="s">
        <v>4164</v>
      </c>
      <c r="B455" s="25">
        <v>0</v>
      </c>
      <c r="C455" s="25">
        <v>0</v>
      </c>
      <c r="D455" t="s">
        <v>3644</v>
      </c>
      <c r="E455">
        <v>0</v>
      </c>
      <c r="F455">
        <v>10</v>
      </c>
    </row>
    <row r="456" spans="1:6">
      <c r="A456" s="24" t="s">
        <v>3702</v>
      </c>
      <c r="B456" s="25">
        <v>0</v>
      </c>
      <c r="C456" s="25">
        <v>10</v>
      </c>
      <c r="D456" t="s">
        <v>3668</v>
      </c>
      <c r="E456">
        <v>0</v>
      </c>
      <c r="F456">
        <v>20</v>
      </c>
    </row>
    <row r="457" spans="1:6">
      <c r="A457" s="24" t="s">
        <v>3752</v>
      </c>
      <c r="B457" s="25">
        <v>0</v>
      </c>
      <c r="C457" s="25">
        <v>10</v>
      </c>
      <c r="D457" t="s">
        <v>3679</v>
      </c>
      <c r="E457">
        <v>0</v>
      </c>
      <c r="F457">
        <v>20</v>
      </c>
    </row>
    <row r="458" spans="1:6">
      <c r="A458" s="24" t="s">
        <v>3537</v>
      </c>
      <c r="B458" s="25">
        <v>1</v>
      </c>
      <c r="C458" s="25">
        <v>0</v>
      </c>
      <c r="D458" t="s">
        <v>879</v>
      </c>
      <c r="E458">
        <v>0</v>
      </c>
      <c r="F458">
        <v>0</v>
      </c>
    </row>
    <row r="459" spans="1:6">
      <c r="A459" s="24" t="s">
        <v>3720</v>
      </c>
      <c r="B459" s="25">
        <v>0</v>
      </c>
      <c r="C459" s="25">
        <v>10</v>
      </c>
      <c r="D459" t="s">
        <v>874</v>
      </c>
      <c r="E459">
        <v>0</v>
      </c>
      <c r="F459">
        <v>0</v>
      </c>
    </row>
    <row r="460" spans="1:6">
      <c r="A460" s="24" t="s">
        <v>3745</v>
      </c>
      <c r="B460" s="25">
        <v>0</v>
      </c>
      <c r="C460" s="25">
        <v>10</v>
      </c>
      <c r="D460" t="s">
        <v>190</v>
      </c>
      <c r="E460">
        <v>0</v>
      </c>
      <c r="F460">
        <v>10</v>
      </c>
    </row>
    <row r="461" spans="1:6">
      <c r="A461" s="24" t="s">
        <v>405</v>
      </c>
      <c r="B461" s="25">
        <v>0</v>
      </c>
      <c r="C461" s="25">
        <v>10</v>
      </c>
      <c r="D461" t="s">
        <v>5628</v>
      </c>
      <c r="E461">
        <v>0</v>
      </c>
      <c r="F461">
        <v>10</v>
      </c>
    </row>
    <row r="462" spans="1:6">
      <c r="A462" s="24" t="s">
        <v>358</v>
      </c>
      <c r="B462" s="25">
        <v>0</v>
      </c>
      <c r="C462" s="25">
        <v>20</v>
      </c>
      <c r="D462" t="s">
        <v>3218</v>
      </c>
      <c r="E462">
        <v>0</v>
      </c>
      <c r="F462">
        <v>10</v>
      </c>
    </row>
    <row r="463" spans="1:6">
      <c r="A463" s="24" t="s">
        <v>398</v>
      </c>
      <c r="B463" s="25">
        <v>0</v>
      </c>
      <c r="C463" s="25">
        <v>10</v>
      </c>
      <c r="D463" t="s">
        <v>2940</v>
      </c>
      <c r="E463">
        <v>0</v>
      </c>
      <c r="F463">
        <v>10</v>
      </c>
    </row>
    <row r="464" spans="1:6">
      <c r="A464" s="24" t="s">
        <v>435</v>
      </c>
      <c r="B464" s="25">
        <v>1</v>
      </c>
      <c r="C464" s="25">
        <v>20</v>
      </c>
      <c r="D464" t="s">
        <v>3926</v>
      </c>
      <c r="E464">
        <v>0</v>
      </c>
      <c r="F464">
        <v>10</v>
      </c>
    </row>
    <row r="465" spans="1:6">
      <c r="A465" s="24" t="s">
        <v>1240</v>
      </c>
      <c r="B465" s="25">
        <v>0</v>
      </c>
      <c r="C465" s="25">
        <v>10</v>
      </c>
      <c r="D465" t="s">
        <v>609</v>
      </c>
      <c r="E465">
        <v>0</v>
      </c>
      <c r="F465">
        <v>10</v>
      </c>
    </row>
    <row r="466" spans="1:6">
      <c r="A466" s="24" t="s">
        <v>1250</v>
      </c>
      <c r="B466" s="25">
        <v>1</v>
      </c>
      <c r="C466" s="25">
        <v>0</v>
      </c>
      <c r="D466" t="s">
        <v>1687</v>
      </c>
      <c r="E466">
        <v>0</v>
      </c>
      <c r="F466">
        <v>10</v>
      </c>
    </row>
    <row r="467" spans="1:6">
      <c r="A467" s="24" t="s">
        <v>307</v>
      </c>
      <c r="B467" s="25">
        <v>1</v>
      </c>
      <c r="C467" s="25">
        <v>10</v>
      </c>
      <c r="D467" t="s">
        <v>1895</v>
      </c>
      <c r="E467">
        <v>0</v>
      </c>
      <c r="F467">
        <v>0</v>
      </c>
    </row>
    <row r="468" spans="1:6">
      <c r="A468" s="24" t="s">
        <v>2056</v>
      </c>
      <c r="B468" s="25">
        <v>1</v>
      </c>
      <c r="C468" s="25">
        <v>0</v>
      </c>
      <c r="D468" t="s">
        <v>1091</v>
      </c>
      <c r="E468">
        <v>0</v>
      </c>
      <c r="F468">
        <v>10</v>
      </c>
    </row>
    <row r="469" spans="1:6">
      <c r="A469" s="24" t="s">
        <v>5023</v>
      </c>
      <c r="B469" s="25">
        <v>1</v>
      </c>
      <c r="C469" s="25">
        <v>0</v>
      </c>
      <c r="D469" t="s">
        <v>1777</v>
      </c>
      <c r="E469">
        <v>0</v>
      </c>
      <c r="F469">
        <v>10</v>
      </c>
    </row>
    <row r="470" spans="1:6">
      <c r="A470" s="24" t="s">
        <v>650</v>
      </c>
      <c r="B470" s="25">
        <v>0</v>
      </c>
      <c r="C470" s="25">
        <v>10</v>
      </c>
      <c r="D470" t="s">
        <v>3117</v>
      </c>
      <c r="E470">
        <v>0</v>
      </c>
      <c r="F470">
        <v>30</v>
      </c>
    </row>
    <row r="471" spans="1:6">
      <c r="A471" s="24" t="s">
        <v>3561</v>
      </c>
      <c r="B471" s="25">
        <v>1</v>
      </c>
      <c r="C471" s="25">
        <v>0</v>
      </c>
      <c r="D471" t="s">
        <v>5115</v>
      </c>
      <c r="E471">
        <v>0</v>
      </c>
      <c r="F471">
        <v>0</v>
      </c>
    </row>
    <row r="472" spans="1:6">
      <c r="A472" s="24" t="s">
        <v>3759</v>
      </c>
      <c r="B472" s="25">
        <v>0</v>
      </c>
      <c r="C472" s="25">
        <v>10</v>
      </c>
      <c r="D472" t="s">
        <v>2661</v>
      </c>
      <c r="E472">
        <v>0</v>
      </c>
      <c r="F472">
        <v>0</v>
      </c>
    </row>
    <row r="473" spans="1:6">
      <c r="A473" s="24" t="s">
        <v>645</v>
      </c>
      <c r="B473" s="25">
        <v>0</v>
      </c>
      <c r="C473" s="25">
        <v>10</v>
      </c>
      <c r="D473" t="s">
        <v>3362</v>
      </c>
      <c r="E473">
        <v>0</v>
      </c>
      <c r="F473">
        <v>10</v>
      </c>
    </row>
    <row r="474" spans="1:6">
      <c r="A474" s="24" t="s">
        <v>3729</v>
      </c>
      <c r="B474" s="25">
        <v>0</v>
      </c>
      <c r="C474" s="25">
        <v>10</v>
      </c>
      <c r="D474" t="s">
        <v>2281</v>
      </c>
      <c r="E474">
        <v>0</v>
      </c>
      <c r="F474">
        <v>20</v>
      </c>
    </row>
    <row r="475" spans="1:6">
      <c r="A475" s="24" t="s">
        <v>864</v>
      </c>
      <c r="B475" s="25">
        <v>0</v>
      </c>
      <c r="C475" s="25">
        <v>30</v>
      </c>
      <c r="D475" t="s">
        <v>5490</v>
      </c>
      <c r="E475">
        <v>0</v>
      </c>
      <c r="F475">
        <v>10</v>
      </c>
    </row>
    <row r="476" spans="1:6">
      <c r="A476" s="24" t="s">
        <v>330</v>
      </c>
      <c r="B476" s="25">
        <v>1</v>
      </c>
      <c r="C476" s="25">
        <v>10</v>
      </c>
      <c r="D476" t="s">
        <v>3184</v>
      </c>
      <c r="E476">
        <v>0</v>
      </c>
      <c r="F476">
        <v>20</v>
      </c>
    </row>
    <row r="477" spans="1:6">
      <c r="A477" s="24" t="s">
        <v>1960</v>
      </c>
      <c r="B477" s="25">
        <v>0</v>
      </c>
      <c r="C477" s="25">
        <v>0</v>
      </c>
      <c r="D477" t="s">
        <v>5121</v>
      </c>
      <c r="E477">
        <v>0</v>
      </c>
      <c r="F477">
        <v>0</v>
      </c>
    </row>
    <row r="478" spans="1:6">
      <c r="A478" s="24" t="s">
        <v>2397</v>
      </c>
      <c r="B478" s="25">
        <v>1</v>
      </c>
      <c r="C478" s="25">
        <v>10</v>
      </c>
      <c r="D478" t="s">
        <v>1519</v>
      </c>
      <c r="E478">
        <v>0</v>
      </c>
      <c r="F478">
        <v>20</v>
      </c>
    </row>
    <row r="479" spans="1:6">
      <c r="A479" s="24" t="s">
        <v>3521</v>
      </c>
      <c r="B479" s="25">
        <v>1</v>
      </c>
      <c r="C479" s="25">
        <v>0</v>
      </c>
      <c r="D479" t="s">
        <v>2266</v>
      </c>
      <c r="E479">
        <v>0</v>
      </c>
      <c r="F479">
        <v>20</v>
      </c>
    </row>
    <row r="480" spans="1:6">
      <c r="A480" s="24" t="s">
        <v>515</v>
      </c>
      <c r="B480" s="25">
        <v>0</v>
      </c>
      <c r="C480" s="25">
        <v>20</v>
      </c>
      <c r="D480" t="s">
        <v>2318</v>
      </c>
      <c r="E480">
        <v>0</v>
      </c>
      <c r="F480">
        <v>20</v>
      </c>
    </row>
    <row r="481" spans="1:6">
      <c r="A481" s="24" t="s">
        <v>2151</v>
      </c>
      <c r="B481" s="25">
        <v>0</v>
      </c>
      <c r="C481" s="25">
        <v>30</v>
      </c>
      <c r="D481" t="s">
        <v>3425</v>
      </c>
      <c r="E481">
        <v>0</v>
      </c>
      <c r="F481">
        <v>10</v>
      </c>
    </row>
    <row r="482" spans="1:6">
      <c r="A482" s="24" t="s">
        <v>2159</v>
      </c>
      <c r="B482" s="25">
        <v>2</v>
      </c>
      <c r="C482" s="25">
        <v>20</v>
      </c>
      <c r="D482" t="s">
        <v>5614</v>
      </c>
      <c r="E482">
        <v>0</v>
      </c>
      <c r="F482">
        <v>10</v>
      </c>
    </row>
    <row r="483" spans="1:6">
      <c r="A483" s="24" t="s">
        <v>1354</v>
      </c>
      <c r="B483" s="25">
        <v>1</v>
      </c>
      <c r="C483" s="25">
        <v>30</v>
      </c>
      <c r="D483" t="s">
        <v>767</v>
      </c>
      <c r="E483">
        <v>0</v>
      </c>
      <c r="F483">
        <v>10</v>
      </c>
    </row>
    <row r="484" spans="1:6">
      <c r="A484" s="24" t="s">
        <v>2337</v>
      </c>
      <c r="B484" s="25">
        <v>0</v>
      </c>
      <c r="C484" s="25">
        <v>20</v>
      </c>
      <c r="D484" t="s">
        <v>182</v>
      </c>
      <c r="E484">
        <v>0</v>
      </c>
      <c r="F484">
        <v>10</v>
      </c>
    </row>
    <row r="485" spans="1:6">
      <c r="A485" s="24" t="s">
        <v>1388</v>
      </c>
      <c r="B485" s="25">
        <v>0</v>
      </c>
      <c r="C485" s="25">
        <v>50</v>
      </c>
      <c r="D485" t="s">
        <v>2326</v>
      </c>
      <c r="E485">
        <v>0</v>
      </c>
      <c r="F485">
        <v>10</v>
      </c>
    </row>
    <row r="486" spans="1:6">
      <c r="A486" s="24" t="s">
        <v>2380</v>
      </c>
      <c r="B486" s="25">
        <v>0</v>
      </c>
      <c r="C486" s="25">
        <v>10</v>
      </c>
      <c r="D486" t="s">
        <v>3457</v>
      </c>
      <c r="E486">
        <v>0</v>
      </c>
      <c r="F486">
        <v>10</v>
      </c>
    </row>
    <row r="487" spans="1:6">
      <c r="A487" s="24" t="s">
        <v>126</v>
      </c>
      <c r="B487" s="25">
        <v>0</v>
      </c>
      <c r="C487" s="25">
        <v>30</v>
      </c>
      <c r="D487" t="s">
        <v>3600</v>
      </c>
      <c r="E487">
        <v>0</v>
      </c>
      <c r="F487">
        <v>10</v>
      </c>
    </row>
    <row r="488" spans="1:6">
      <c r="A488" s="24" t="s">
        <v>1333</v>
      </c>
      <c r="B488" s="25">
        <v>1</v>
      </c>
      <c r="C488" s="25">
        <v>20</v>
      </c>
      <c r="D488" t="s">
        <v>3317</v>
      </c>
      <c r="E488">
        <v>0</v>
      </c>
      <c r="F488">
        <v>10</v>
      </c>
    </row>
    <row r="489" spans="1:6">
      <c r="A489" s="24" t="s">
        <v>1376</v>
      </c>
      <c r="B489" s="25">
        <v>1</v>
      </c>
      <c r="C489" s="25">
        <v>10</v>
      </c>
      <c r="D489" t="s">
        <v>3713</v>
      </c>
      <c r="E489">
        <v>0</v>
      </c>
      <c r="F489">
        <v>10</v>
      </c>
    </row>
    <row r="490" spans="1:6">
      <c r="A490" s="24" t="s">
        <v>2352</v>
      </c>
      <c r="B490" s="25">
        <v>0</v>
      </c>
      <c r="C490" s="25">
        <v>20</v>
      </c>
      <c r="D490" t="s">
        <v>2288</v>
      </c>
      <c r="E490">
        <v>0</v>
      </c>
      <c r="F490">
        <v>20</v>
      </c>
    </row>
    <row r="491" spans="1:6">
      <c r="A491" s="24" t="s">
        <v>3737</v>
      </c>
      <c r="B491" s="25">
        <v>0</v>
      </c>
      <c r="C491" s="25">
        <v>10</v>
      </c>
      <c r="D491" t="s">
        <v>1914</v>
      </c>
      <c r="E491">
        <v>0</v>
      </c>
      <c r="F491">
        <v>0</v>
      </c>
    </row>
    <row r="492" spans="1:6">
      <c r="A492" s="24" t="s">
        <v>1217</v>
      </c>
      <c r="B492" s="25">
        <v>0</v>
      </c>
      <c r="C492" s="25">
        <v>10</v>
      </c>
      <c r="D492" t="s">
        <v>1868</v>
      </c>
      <c r="E492">
        <v>0</v>
      </c>
      <c r="F492">
        <v>0</v>
      </c>
    </row>
    <row r="493" spans="1:6">
      <c r="A493" s="24" t="s">
        <v>79</v>
      </c>
      <c r="B493" s="25">
        <v>0</v>
      </c>
      <c r="C493" s="25">
        <v>20</v>
      </c>
      <c r="D493" t="s">
        <v>1840</v>
      </c>
      <c r="E493">
        <v>0</v>
      </c>
      <c r="F493">
        <v>0</v>
      </c>
    </row>
    <row r="494" spans="1:6">
      <c r="A494" s="24" t="s">
        <v>2927</v>
      </c>
      <c r="B494" s="25">
        <v>0</v>
      </c>
      <c r="C494" s="25">
        <v>10</v>
      </c>
      <c r="D494" t="s">
        <v>977</v>
      </c>
      <c r="E494">
        <v>0</v>
      </c>
      <c r="F494">
        <v>20</v>
      </c>
    </row>
    <row r="495" spans="1:6">
      <c r="A495" s="24" t="s">
        <v>3254</v>
      </c>
      <c r="B495" s="25">
        <v>0</v>
      </c>
      <c r="C495" s="25">
        <v>0</v>
      </c>
      <c r="D495" t="s">
        <v>149</v>
      </c>
      <c r="E495">
        <v>0</v>
      </c>
      <c r="F495">
        <v>100</v>
      </c>
    </row>
    <row r="496" spans="1:6">
      <c r="A496" s="24" t="s">
        <v>2716</v>
      </c>
      <c r="B496" s="25">
        <v>0</v>
      </c>
      <c r="C496" s="25">
        <v>20</v>
      </c>
      <c r="D496" t="s">
        <v>1813</v>
      </c>
      <c r="E496">
        <v>0</v>
      </c>
      <c r="F496">
        <v>10</v>
      </c>
    </row>
    <row r="497" spans="1:6">
      <c r="A497" s="24" t="s">
        <v>1506</v>
      </c>
      <c r="B497" s="25">
        <v>0</v>
      </c>
      <c r="C497" s="25">
        <v>40</v>
      </c>
      <c r="D497" t="s">
        <v>1858</v>
      </c>
      <c r="E497">
        <v>0</v>
      </c>
      <c r="F497">
        <v>0</v>
      </c>
    </row>
    <row r="498" spans="1:6">
      <c r="A498" s="24" t="s">
        <v>1738</v>
      </c>
      <c r="B498" s="25">
        <v>1</v>
      </c>
      <c r="C498" s="25">
        <v>10</v>
      </c>
      <c r="D498" t="s">
        <v>1900</v>
      </c>
      <c r="E498">
        <v>0</v>
      </c>
      <c r="F498">
        <v>0</v>
      </c>
    </row>
    <row r="499" spans="1:6">
      <c r="A499" s="24" t="s">
        <v>3243</v>
      </c>
      <c r="B499" s="25">
        <v>0</v>
      </c>
      <c r="C499" s="25">
        <v>0</v>
      </c>
      <c r="D499" t="s">
        <v>3337</v>
      </c>
      <c r="E499">
        <v>0</v>
      </c>
      <c r="F499">
        <v>10</v>
      </c>
    </row>
    <row r="500" spans="1:6">
      <c r="A500" s="24" t="s">
        <v>2570</v>
      </c>
      <c r="B500" s="25">
        <v>0</v>
      </c>
      <c r="C500" s="25">
        <v>40</v>
      </c>
      <c r="D500" t="s">
        <v>785</v>
      </c>
      <c r="E500">
        <v>0</v>
      </c>
      <c r="F500">
        <v>20</v>
      </c>
    </row>
    <row r="501" spans="1:6">
      <c r="A501" s="24" t="s">
        <v>2956</v>
      </c>
      <c r="B501" s="25">
        <v>0</v>
      </c>
      <c r="C501" s="25">
        <v>20</v>
      </c>
      <c r="D501" t="s">
        <v>2981</v>
      </c>
      <c r="E501">
        <v>0</v>
      </c>
      <c r="F501">
        <v>10</v>
      </c>
    </row>
    <row r="502" spans="1:6">
      <c r="A502" s="24" t="s">
        <v>4148</v>
      </c>
      <c r="B502" s="25">
        <v>0</v>
      </c>
      <c r="C502" s="25">
        <v>10</v>
      </c>
      <c r="D502" t="s">
        <v>5621</v>
      </c>
      <c r="E502">
        <v>0</v>
      </c>
      <c r="F502">
        <v>10</v>
      </c>
    </row>
    <row r="503" spans="1:6">
      <c r="A503" s="24" t="s">
        <v>2344</v>
      </c>
      <c r="B503" s="25">
        <v>0</v>
      </c>
      <c r="C503" s="25">
        <v>30</v>
      </c>
      <c r="D503" t="s">
        <v>449</v>
      </c>
      <c r="E503">
        <v>0</v>
      </c>
      <c r="F503">
        <v>10</v>
      </c>
    </row>
    <row r="504" spans="1:6">
      <c r="A504" s="24" t="s">
        <v>2165</v>
      </c>
      <c r="B504" s="25">
        <v>0</v>
      </c>
      <c r="C504" s="25">
        <v>30</v>
      </c>
      <c r="D504" t="s">
        <v>349</v>
      </c>
      <c r="E504">
        <v>0</v>
      </c>
      <c r="F504">
        <v>20</v>
      </c>
    </row>
    <row r="505" spans="1:6">
      <c r="A505" s="24" t="s">
        <v>2654</v>
      </c>
      <c r="B505" s="25">
        <v>0</v>
      </c>
      <c r="C505" s="25">
        <v>10</v>
      </c>
      <c r="D505" t="s">
        <v>4061</v>
      </c>
      <c r="E505">
        <v>0</v>
      </c>
      <c r="F505">
        <v>10</v>
      </c>
    </row>
    <row r="506" spans="1:6">
      <c r="A506" s="24" t="s">
        <v>1233</v>
      </c>
      <c r="B506" s="25">
        <v>0</v>
      </c>
      <c r="C506" s="25">
        <v>20</v>
      </c>
      <c r="D506" t="s">
        <v>5181</v>
      </c>
      <c r="E506">
        <v>0</v>
      </c>
      <c r="F506">
        <v>0</v>
      </c>
    </row>
    <row r="507" spans="1:6">
      <c r="A507" s="24" t="s">
        <v>2624</v>
      </c>
      <c r="B507" s="25">
        <v>0</v>
      </c>
      <c r="C507" s="25">
        <v>20</v>
      </c>
      <c r="D507" t="s">
        <v>1677</v>
      </c>
      <c r="E507">
        <v>0</v>
      </c>
      <c r="F507">
        <v>40</v>
      </c>
    </row>
    <row r="508" spans="1:6">
      <c r="A508" s="24" t="s">
        <v>3966</v>
      </c>
      <c r="B508" s="25">
        <v>0</v>
      </c>
      <c r="C508" s="25">
        <v>10</v>
      </c>
      <c r="D508" t="s">
        <v>678</v>
      </c>
      <c r="E508">
        <v>0</v>
      </c>
      <c r="F508">
        <v>10</v>
      </c>
    </row>
    <row r="509" spans="1:6">
      <c r="A509" s="24" t="s">
        <v>2224</v>
      </c>
      <c r="B509" s="25">
        <v>0</v>
      </c>
      <c r="C509" s="25">
        <v>20</v>
      </c>
      <c r="D509" t="s">
        <v>3147</v>
      </c>
      <c r="E509">
        <v>0</v>
      </c>
      <c r="F509">
        <v>10</v>
      </c>
    </row>
    <row r="510" spans="1:6">
      <c r="A510" s="24" t="s">
        <v>2578</v>
      </c>
      <c r="B510" s="25">
        <v>0</v>
      </c>
      <c r="C510" s="25">
        <v>10</v>
      </c>
      <c r="D510" t="s">
        <v>5277</v>
      </c>
      <c r="E510">
        <v>0</v>
      </c>
      <c r="F510">
        <v>10</v>
      </c>
    </row>
    <row r="511" spans="1:6">
      <c r="A511" s="24" t="s">
        <v>4101</v>
      </c>
      <c r="B511" s="25">
        <v>0</v>
      </c>
      <c r="C511" s="25">
        <v>10</v>
      </c>
      <c r="D511" t="s">
        <v>2205</v>
      </c>
      <c r="E511">
        <v>0</v>
      </c>
      <c r="F511">
        <v>10</v>
      </c>
    </row>
    <row r="512" spans="1:6">
      <c r="A512" s="24" t="s">
        <v>4211</v>
      </c>
      <c r="B512" s="25">
        <v>0</v>
      </c>
      <c r="C512" s="25">
        <v>0</v>
      </c>
      <c r="D512" t="s">
        <v>3279</v>
      </c>
      <c r="E512">
        <v>0</v>
      </c>
      <c r="F512">
        <v>0</v>
      </c>
    </row>
    <row r="513" spans="1:6">
      <c r="A513" s="24" t="s">
        <v>4187</v>
      </c>
      <c r="B513" s="25">
        <v>0</v>
      </c>
      <c r="C513" s="25">
        <v>0</v>
      </c>
      <c r="D513" t="s">
        <v>5145</v>
      </c>
      <c r="E513">
        <v>0</v>
      </c>
      <c r="F513">
        <v>0</v>
      </c>
    </row>
    <row r="514" spans="1:6">
      <c r="A514" s="24" t="s">
        <v>4204</v>
      </c>
      <c r="B514" s="25">
        <v>0</v>
      </c>
      <c r="C514" s="25">
        <v>0</v>
      </c>
      <c r="D514" t="s">
        <v>5186</v>
      </c>
      <c r="E514">
        <v>0</v>
      </c>
      <c r="F514">
        <v>0</v>
      </c>
    </row>
    <row r="515" spans="1:6">
      <c r="A515" s="24" t="s">
        <v>4005</v>
      </c>
      <c r="B515" s="25">
        <v>0</v>
      </c>
      <c r="C515" s="25">
        <v>10</v>
      </c>
      <c r="D515" t="s">
        <v>110</v>
      </c>
      <c r="E515">
        <v>0</v>
      </c>
      <c r="F515">
        <v>120</v>
      </c>
    </row>
    <row r="516" spans="1:6">
      <c r="A516" s="24" t="s">
        <v>4217</v>
      </c>
      <c r="B516" s="25">
        <v>0</v>
      </c>
      <c r="C516" s="25">
        <v>0</v>
      </c>
      <c r="D516" t="s">
        <v>2142</v>
      </c>
      <c r="E516">
        <v>0</v>
      </c>
      <c r="F516">
        <v>20</v>
      </c>
    </row>
    <row r="517" spans="1:6">
      <c r="A517" s="24" t="s">
        <v>3997</v>
      </c>
      <c r="B517" s="25">
        <v>0</v>
      </c>
      <c r="C517" s="25">
        <v>10</v>
      </c>
      <c r="D517" t="s">
        <v>1951</v>
      </c>
      <c r="E517">
        <v>0</v>
      </c>
      <c r="F517">
        <v>0</v>
      </c>
    </row>
    <row r="518" spans="1:6">
      <c r="A518" s="24" t="s">
        <v>4109</v>
      </c>
      <c r="B518" s="25">
        <v>0</v>
      </c>
      <c r="C518" s="25">
        <v>10</v>
      </c>
      <c r="D518" t="s">
        <v>5140</v>
      </c>
      <c r="E518">
        <v>0</v>
      </c>
      <c r="F518">
        <v>0</v>
      </c>
    </row>
    <row r="519" spans="1:6">
      <c r="A519" s="24" t="s">
        <v>2739</v>
      </c>
      <c r="B519" s="25">
        <v>0</v>
      </c>
      <c r="C519" s="25">
        <v>0</v>
      </c>
      <c r="D519" t="s">
        <v>1762</v>
      </c>
      <c r="E519">
        <v>0</v>
      </c>
      <c r="F519">
        <v>10</v>
      </c>
    </row>
    <row r="520" spans="1:6">
      <c r="A520" s="24" t="s">
        <v>2198</v>
      </c>
      <c r="B520" s="25">
        <v>0</v>
      </c>
      <c r="C520" s="25">
        <v>20</v>
      </c>
      <c r="D520" t="s">
        <v>1846</v>
      </c>
      <c r="E520">
        <v>0</v>
      </c>
      <c r="F520">
        <v>0</v>
      </c>
    </row>
    <row r="521" spans="1:6">
      <c r="A521" s="24" t="s">
        <v>3046</v>
      </c>
      <c r="B521" s="25">
        <v>0</v>
      </c>
      <c r="C521" s="25">
        <v>20</v>
      </c>
      <c r="D521" t="s">
        <v>5163</v>
      </c>
      <c r="E521">
        <v>0</v>
      </c>
      <c r="F521">
        <v>0</v>
      </c>
    </row>
    <row r="522" spans="1:6">
      <c r="A522" s="24" t="s">
        <v>3946</v>
      </c>
      <c r="B522" s="25">
        <v>0</v>
      </c>
      <c r="C522" s="25">
        <v>20</v>
      </c>
      <c r="D522" t="s">
        <v>4164</v>
      </c>
      <c r="E522">
        <v>0</v>
      </c>
      <c r="F522">
        <v>0</v>
      </c>
    </row>
    <row r="523" spans="1:6">
      <c r="A523" s="24" t="s">
        <v>2030</v>
      </c>
      <c r="B523" s="25">
        <v>1</v>
      </c>
      <c r="C523" s="25">
        <v>10</v>
      </c>
      <c r="D523" t="s">
        <v>3702</v>
      </c>
      <c r="E523">
        <v>0</v>
      </c>
      <c r="F523">
        <v>10</v>
      </c>
    </row>
    <row r="524" spans="1:6">
      <c r="A524" s="24" t="s">
        <v>3842</v>
      </c>
      <c r="B524" s="25">
        <v>1</v>
      </c>
      <c r="C524" s="25">
        <v>0</v>
      </c>
      <c r="D524" t="s">
        <v>3752</v>
      </c>
      <c r="E524">
        <v>0</v>
      </c>
      <c r="F524">
        <v>10</v>
      </c>
    </row>
    <row r="525" spans="1:6">
      <c r="A525" s="24" t="s">
        <v>582</v>
      </c>
      <c r="B525" s="25">
        <v>0</v>
      </c>
      <c r="C525" s="25">
        <v>10</v>
      </c>
      <c r="D525" t="s">
        <v>3720</v>
      </c>
      <c r="E525">
        <v>0</v>
      </c>
      <c r="F525">
        <v>10</v>
      </c>
    </row>
    <row r="526" spans="1:6">
      <c r="A526" s="24" t="s">
        <v>2726</v>
      </c>
      <c r="B526" s="25">
        <v>0</v>
      </c>
      <c r="C526" s="25">
        <v>10</v>
      </c>
      <c r="D526" t="s">
        <v>3745</v>
      </c>
      <c r="E526">
        <v>0</v>
      </c>
      <c r="F526">
        <v>10</v>
      </c>
    </row>
    <row r="527" spans="1:6">
      <c r="A527" s="24" t="s">
        <v>2219</v>
      </c>
      <c r="B527" s="25">
        <v>0</v>
      </c>
      <c r="C527" s="25">
        <v>0</v>
      </c>
      <c r="D527" t="s">
        <v>405</v>
      </c>
      <c r="E527">
        <v>0</v>
      </c>
      <c r="F527">
        <v>10</v>
      </c>
    </row>
    <row r="528" spans="1:6">
      <c r="A528" s="24" t="s">
        <v>1852</v>
      </c>
      <c r="B528" s="25">
        <v>2</v>
      </c>
      <c r="C528" s="25">
        <v>0</v>
      </c>
      <c r="D528" t="s">
        <v>358</v>
      </c>
      <c r="E528">
        <v>0</v>
      </c>
      <c r="F528">
        <v>20</v>
      </c>
    </row>
    <row r="529" spans="1:6">
      <c r="A529" s="24" t="s">
        <v>537</v>
      </c>
      <c r="B529" s="25">
        <v>0</v>
      </c>
      <c r="C529" s="25">
        <v>20</v>
      </c>
      <c r="D529" t="s">
        <v>398</v>
      </c>
      <c r="E529">
        <v>0</v>
      </c>
      <c r="F529">
        <v>10</v>
      </c>
    </row>
    <row r="530" spans="1:6">
      <c r="A530" s="24" t="s">
        <v>4010</v>
      </c>
      <c r="B530" s="25">
        <v>0</v>
      </c>
      <c r="C530" s="25">
        <v>10</v>
      </c>
      <c r="D530" t="s">
        <v>5606</v>
      </c>
      <c r="E530">
        <v>0</v>
      </c>
      <c r="F530">
        <v>10</v>
      </c>
    </row>
    <row r="531" spans="1:6">
      <c r="A531" s="24" t="s">
        <v>172</v>
      </c>
      <c r="B531" s="25">
        <v>0</v>
      </c>
      <c r="C531" s="25">
        <v>80</v>
      </c>
      <c r="D531" t="s">
        <v>1240</v>
      </c>
      <c r="E531">
        <v>0</v>
      </c>
      <c r="F531">
        <v>10</v>
      </c>
    </row>
    <row r="532" spans="1:6">
      <c r="A532" s="24" t="s">
        <v>1158</v>
      </c>
      <c r="B532" s="25">
        <v>0</v>
      </c>
      <c r="C532" s="25">
        <v>20</v>
      </c>
      <c r="D532" t="s">
        <v>650</v>
      </c>
      <c r="E532">
        <v>0</v>
      </c>
      <c r="F532">
        <v>10</v>
      </c>
    </row>
    <row r="533" spans="1:6">
      <c r="A533" s="24" t="s">
        <v>1107</v>
      </c>
      <c r="B533" s="25">
        <v>0</v>
      </c>
      <c r="C533" s="25">
        <v>10</v>
      </c>
      <c r="D533" t="s">
        <v>3759</v>
      </c>
      <c r="E533">
        <v>0</v>
      </c>
      <c r="F533">
        <v>10</v>
      </c>
    </row>
    <row r="534" spans="1:6">
      <c r="A534" s="24" t="s">
        <v>1941</v>
      </c>
      <c r="B534" s="25">
        <v>0</v>
      </c>
      <c r="C534" s="25">
        <v>0</v>
      </c>
      <c r="D534" t="s">
        <v>645</v>
      </c>
      <c r="E534">
        <v>0</v>
      </c>
      <c r="F534">
        <v>10</v>
      </c>
    </row>
    <row r="535" spans="1:6">
      <c r="A535" s="24" t="s">
        <v>3612</v>
      </c>
      <c r="B535" s="25">
        <v>0</v>
      </c>
      <c r="C535" s="25">
        <v>20</v>
      </c>
      <c r="D535" t="s">
        <v>3729</v>
      </c>
      <c r="E535">
        <v>0</v>
      </c>
      <c r="F535">
        <v>10</v>
      </c>
    </row>
    <row r="536" spans="1:6">
      <c r="A536" s="24" t="s">
        <v>3803</v>
      </c>
      <c r="B536" s="25">
        <v>0</v>
      </c>
      <c r="C536" s="25">
        <v>10</v>
      </c>
      <c r="D536" t="s">
        <v>864</v>
      </c>
      <c r="E536">
        <v>0</v>
      </c>
      <c r="F536">
        <v>30</v>
      </c>
    </row>
    <row r="537" spans="1:6">
      <c r="A537" s="24" t="s">
        <v>1755</v>
      </c>
      <c r="B537" s="25">
        <v>0</v>
      </c>
      <c r="C537" s="25">
        <v>50</v>
      </c>
      <c r="D537" t="s">
        <v>1960</v>
      </c>
      <c r="E537">
        <v>0</v>
      </c>
      <c r="F537">
        <v>0</v>
      </c>
    </row>
    <row r="538" spans="1:6">
      <c r="A538" s="24" t="s">
        <v>1670</v>
      </c>
      <c r="B538" s="25">
        <v>0</v>
      </c>
      <c r="C538" s="25">
        <v>30</v>
      </c>
      <c r="D538" t="s">
        <v>515</v>
      </c>
      <c r="E538">
        <v>0</v>
      </c>
      <c r="F538">
        <v>20</v>
      </c>
    </row>
    <row r="539" spans="1:6">
      <c r="A539" s="24" t="s">
        <v>2189</v>
      </c>
      <c r="B539" s="25">
        <v>0</v>
      </c>
      <c r="C539" s="25">
        <v>30</v>
      </c>
      <c r="D539" t="s">
        <v>2151</v>
      </c>
      <c r="E539">
        <v>0</v>
      </c>
      <c r="F539">
        <v>20</v>
      </c>
    </row>
    <row r="540" spans="1:6">
      <c r="A540" s="24" t="s">
        <v>2242</v>
      </c>
      <c r="B540" s="25">
        <v>0</v>
      </c>
      <c r="C540" s="25">
        <v>30</v>
      </c>
      <c r="D540" t="s">
        <v>2337</v>
      </c>
      <c r="E540">
        <v>0</v>
      </c>
      <c r="F540">
        <v>20</v>
      </c>
    </row>
    <row r="541" spans="1:6">
      <c r="A541" s="24" t="s">
        <v>4158</v>
      </c>
      <c r="B541" s="25">
        <v>0</v>
      </c>
      <c r="C541" s="25">
        <v>0</v>
      </c>
      <c r="D541" t="s">
        <v>1388</v>
      </c>
      <c r="E541">
        <v>0</v>
      </c>
      <c r="F541">
        <v>30</v>
      </c>
    </row>
    <row r="542" spans="1:6">
      <c r="A542" s="24" t="s">
        <v>3232</v>
      </c>
      <c r="B542" s="25">
        <v>0</v>
      </c>
      <c r="C542" s="25">
        <v>0</v>
      </c>
      <c r="D542" t="s">
        <v>2380</v>
      </c>
      <c r="E542">
        <v>0</v>
      </c>
      <c r="F542">
        <v>10</v>
      </c>
    </row>
    <row r="543" spans="1:6">
      <c r="A543" s="24" t="s">
        <v>1612</v>
      </c>
      <c r="B543" s="25">
        <v>0</v>
      </c>
      <c r="C543" s="25">
        <v>0</v>
      </c>
      <c r="D543" t="s">
        <v>126</v>
      </c>
      <c r="E543">
        <v>0</v>
      </c>
      <c r="F543">
        <v>30</v>
      </c>
    </row>
    <row r="544" spans="1:6">
      <c r="A544" s="24" t="s">
        <v>5156</v>
      </c>
      <c r="B544" s="25">
        <v>0</v>
      </c>
      <c r="C544" s="25">
        <v>0</v>
      </c>
      <c r="D544" t="s">
        <v>2352</v>
      </c>
      <c r="E544">
        <v>0</v>
      </c>
      <c r="F544">
        <v>20</v>
      </c>
    </row>
    <row r="545" spans="1:6">
      <c r="A545" s="24" t="s">
        <v>1113</v>
      </c>
      <c r="B545" s="25">
        <v>1</v>
      </c>
      <c r="C545" s="25">
        <v>0</v>
      </c>
      <c r="D545" t="s">
        <v>3737</v>
      </c>
      <c r="E545">
        <v>0</v>
      </c>
      <c r="F545">
        <v>10</v>
      </c>
    </row>
    <row r="546" spans="1:6">
      <c r="A546" s="24" t="s">
        <v>2637</v>
      </c>
      <c r="B546" s="25">
        <v>0</v>
      </c>
      <c r="C546" s="25">
        <v>10</v>
      </c>
      <c r="D546" t="s">
        <v>1217</v>
      </c>
      <c r="E546">
        <v>0</v>
      </c>
      <c r="F546">
        <v>10</v>
      </c>
    </row>
    <row r="547" spans="1:6">
      <c r="A547" s="24" t="s">
        <v>1638</v>
      </c>
      <c r="B547" s="25">
        <v>1</v>
      </c>
      <c r="C547" s="25">
        <v>0</v>
      </c>
      <c r="D547" t="s">
        <v>79</v>
      </c>
      <c r="E547">
        <v>0</v>
      </c>
      <c r="F547">
        <v>10</v>
      </c>
    </row>
    <row r="548" spans="1:6">
      <c r="A548" s="24" t="s">
        <v>211</v>
      </c>
      <c r="B548" s="25">
        <v>0</v>
      </c>
      <c r="C548" s="25">
        <v>20</v>
      </c>
      <c r="D548" t="s">
        <v>2927</v>
      </c>
      <c r="E548">
        <v>0</v>
      </c>
      <c r="F548">
        <v>10</v>
      </c>
    </row>
    <row r="549" spans="1:6">
      <c r="A549" s="24" t="s">
        <v>3077</v>
      </c>
      <c r="B549" s="25">
        <v>0</v>
      </c>
      <c r="C549" s="25">
        <v>10</v>
      </c>
      <c r="D549" t="s">
        <v>3254</v>
      </c>
      <c r="E549">
        <v>0</v>
      </c>
      <c r="F549">
        <v>0</v>
      </c>
    </row>
    <row r="550" spans="1:6">
      <c r="A550" s="24" t="s">
        <v>1462</v>
      </c>
      <c r="B550" s="25">
        <v>0</v>
      </c>
      <c r="C550" s="25">
        <v>10</v>
      </c>
      <c r="D550" t="s">
        <v>2716</v>
      </c>
      <c r="E550">
        <v>0</v>
      </c>
      <c r="F550">
        <v>20</v>
      </c>
    </row>
    <row r="551" spans="1:6">
      <c r="A551" s="24" t="s">
        <v>969</v>
      </c>
      <c r="B551" s="25">
        <v>0</v>
      </c>
      <c r="C551" s="25">
        <v>40</v>
      </c>
      <c r="D551" t="s">
        <v>1506</v>
      </c>
      <c r="E551">
        <v>0</v>
      </c>
      <c r="F551">
        <v>40</v>
      </c>
    </row>
    <row r="552" spans="1:6">
      <c r="A552" s="24" t="s">
        <v>2585</v>
      </c>
      <c r="B552" s="25">
        <v>0</v>
      </c>
      <c r="C552" s="25">
        <v>10</v>
      </c>
      <c r="D552" t="s">
        <v>3243</v>
      </c>
      <c r="E552">
        <v>0</v>
      </c>
      <c r="F552">
        <v>0</v>
      </c>
    </row>
    <row r="553" spans="1:6">
      <c r="A553" s="24" t="s">
        <v>2879</v>
      </c>
      <c r="B553" s="25">
        <v>0</v>
      </c>
      <c r="C553" s="25">
        <v>10</v>
      </c>
      <c r="D553" t="s">
        <v>2570</v>
      </c>
      <c r="E553">
        <v>0</v>
      </c>
      <c r="F553">
        <v>30</v>
      </c>
    </row>
    <row r="554" spans="1:6">
      <c r="A554" s="24" t="s">
        <v>1499</v>
      </c>
      <c r="B554" s="25">
        <v>1</v>
      </c>
      <c r="C554" s="25">
        <v>10</v>
      </c>
      <c r="D554" t="s">
        <v>2956</v>
      </c>
      <c r="E554">
        <v>0</v>
      </c>
      <c r="F554">
        <v>20</v>
      </c>
    </row>
    <row r="555" spans="1:6">
      <c r="A555" s="24" t="s">
        <v>3237</v>
      </c>
      <c r="B555" s="25">
        <v>0</v>
      </c>
      <c r="C555" s="25">
        <v>0</v>
      </c>
      <c r="D555" t="s">
        <v>4148</v>
      </c>
      <c r="E555">
        <v>0</v>
      </c>
      <c r="F555">
        <v>10</v>
      </c>
    </row>
    <row r="556" spans="1:6">
      <c r="A556" s="24" t="s">
        <v>156</v>
      </c>
      <c r="B556" s="25">
        <v>0</v>
      </c>
      <c r="C556" s="25">
        <v>20</v>
      </c>
      <c r="D556" t="s">
        <v>2344</v>
      </c>
      <c r="E556">
        <v>0</v>
      </c>
      <c r="F556">
        <v>30</v>
      </c>
    </row>
    <row r="557" spans="1:6">
      <c r="A557" s="24" t="s">
        <v>2670</v>
      </c>
      <c r="B557" s="25">
        <v>0</v>
      </c>
      <c r="C557" s="25">
        <v>0</v>
      </c>
      <c r="D557" t="s">
        <v>2165</v>
      </c>
      <c r="E557">
        <v>0</v>
      </c>
      <c r="F557">
        <v>30</v>
      </c>
    </row>
    <row r="558" spans="1:6">
      <c r="A558" s="24" t="s">
        <v>1625</v>
      </c>
      <c r="B558" s="25">
        <v>1</v>
      </c>
      <c r="C558" s="25">
        <v>0</v>
      </c>
      <c r="D558" t="s">
        <v>2654</v>
      </c>
      <c r="E558">
        <v>0</v>
      </c>
      <c r="F558">
        <v>10</v>
      </c>
    </row>
    <row r="559" spans="1:6">
      <c r="A559" s="24" t="s">
        <v>2044</v>
      </c>
      <c r="B559" s="25">
        <v>1</v>
      </c>
      <c r="C559" s="25">
        <v>20</v>
      </c>
      <c r="D559" t="s">
        <v>1233</v>
      </c>
      <c r="E559">
        <v>0</v>
      </c>
      <c r="F559">
        <v>20</v>
      </c>
    </row>
    <row r="560" spans="1:6">
      <c r="A560" s="24" t="s">
        <v>660</v>
      </c>
      <c r="B560" s="25">
        <v>0</v>
      </c>
      <c r="C560" s="25">
        <v>0</v>
      </c>
      <c r="D560" t="s">
        <v>2624</v>
      </c>
      <c r="E560">
        <v>0</v>
      </c>
      <c r="F560">
        <v>20</v>
      </c>
    </row>
    <row r="561" spans="1:6">
      <c r="A561" s="24" t="s">
        <v>913</v>
      </c>
      <c r="B561" s="25">
        <v>1</v>
      </c>
      <c r="C561" s="25">
        <v>20</v>
      </c>
      <c r="D561" t="s">
        <v>3966</v>
      </c>
      <c r="E561">
        <v>0</v>
      </c>
      <c r="F561">
        <v>10</v>
      </c>
    </row>
    <row r="562" spans="1:6">
      <c r="A562" s="24" t="s">
        <v>3660</v>
      </c>
      <c r="B562" s="25">
        <v>0</v>
      </c>
      <c r="C562" s="25">
        <v>10</v>
      </c>
      <c r="D562" t="s">
        <v>2224</v>
      </c>
      <c r="E562">
        <v>0</v>
      </c>
      <c r="F562">
        <v>20</v>
      </c>
    </row>
    <row r="563" spans="1:6">
      <c r="A563" s="24" t="s">
        <v>3585</v>
      </c>
      <c r="B563" s="25">
        <v>0</v>
      </c>
      <c r="C563" s="25">
        <v>10</v>
      </c>
      <c r="D563" t="s">
        <v>2578</v>
      </c>
      <c r="E563">
        <v>0</v>
      </c>
      <c r="F563">
        <v>10</v>
      </c>
    </row>
    <row r="564" spans="1:6">
      <c r="A564" s="24" t="s">
        <v>685</v>
      </c>
      <c r="B564" s="25">
        <v>0</v>
      </c>
      <c r="C564" s="25">
        <v>10</v>
      </c>
      <c r="D564" t="s">
        <v>4101</v>
      </c>
      <c r="E564">
        <v>0</v>
      </c>
      <c r="F564">
        <v>10</v>
      </c>
    </row>
    <row r="565" spans="1:6">
      <c r="A565" s="24" t="s">
        <v>690</v>
      </c>
      <c r="B565" s="25">
        <v>0</v>
      </c>
      <c r="C565" s="25">
        <v>0</v>
      </c>
      <c r="D565" t="s">
        <v>4211</v>
      </c>
      <c r="E565">
        <v>0</v>
      </c>
      <c r="F565">
        <v>0</v>
      </c>
    </row>
    <row r="566" spans="1:6">
      <c r="A566" s="24" t="s">
        <v>696</v>
      </c>
      <c r="B566" s="25">
        <v>0</v>
      </c>
      <c r="C566" s="25">
        <v>10</v>
      </c>
      <c r="D566" t="s">
        <v>5171</v>
      </c>
      <c r="E566">
        <v>0</v>
      </c>
      <c r="F566">
        <v>0</v>
      </c>
    </row>
    <row r="567" spans="1:6">
      <c r="A567" s="24" t="s">
        <v>3529</v>
      </c>
      <c r="B567" s="25">
        <v>2</v>
      </c>
      <c r="C567" s="25">
        <v>0</v>
      </c>
      <c r="D567" t="s">
        <v>4204</v>
      </c>
      <c r="E567">
        <v>0</v>
      </c>
      <c r="F567">
        <v>0</v>
      </c>
    </row>
    <row r="568" spans="1:6">
      <c r="A568" s="24" t="s">
        <v>2454</v>
      </c>
      <c r="B568" s="25">
        <v>0</v>
      </c>
      <c r="C568" s="25">
        <v>50</v>
      </c>
      <c r="D568" t="s">
        <v>4005</v>
      </c>
      <c r="E568">
        <v>0</v>
      </c>
      <c r="F568">
        <v>10</v>
      </c>
    </row>
    <row r="569" spans="1:6">
      <c r="A569" s="24" t="s">
        <v>3513</v>
      </c>
      <c r="B569" s="25">
        <v>1</v>
      </c>
      <c r="C569" s="25">
        <v>0</v>
      </c>
      <c r="D569" t="s">
        <v>4217</v>
      </c>
      <c r="E569">
        <v>0</v>
      </c>
      <c r="F569">
        <v>0</v>
      </c>
    </row>
    <row r="570" spans="1:6">
      <c r="A570" s="24" t="s">
        <v>4176</v>
      </c>
      <c r="B570" s="25">
        <v>0</v>
      </c>
      <c r="C570" s="25">
        <v>0</v>
      </c>
      <c r="D570" t="s">
        <v>3997</v>
      </c>
      <c r="E570">
        <v>0</v>
      </c>
      <c r="F570">
        <v>10</v>
      </c>
    </row>
    <row r="571" spans="1:6">
      <c r="A571" s="24" t="s">
        <v>2992</v>
      </c>
      <c r="B571" s="25">
        <v>0</v>
      </c>
      <c r="C571" s="25">
        <v>10</v>
      </c>
      <c r="D571" t="s">
        <v>4109</v>
      </c>
      <c r="E571">
        <v>0</v>
      </c>
      <c r="F571">
        <v>10</v>
      </c>
    </row>
    <row r="572" spans="1:6">
      <c r="A572" s="24" t="s">
        <v>458</v>
      </c>
      <c r="B572" s="25">
        <v>0</v>
      </c>
      <c r="C572" s="25">
        <v>10</v>
      </c>
      <c r="D572" t="s">
        <v>5634</v>
      </c>
      <c r="E572">
        <v>0</v>
      </c>
      <c r="F572">
        <v>20</v>
      </c>
    </row>
    <row r="573" spans="1:6">
      <c r="A573" s="24" t="s">
        <v>464</v>
      </c>
      <c r="B573" s="25">
        <v>0</v>
      </c>
      <c r="C573" s="25">
        <v>10</v>
      </c>
      <c r="D573" t="s">
        <v>2739</v>
      </c>
      <c r="E573">
        <v>0</v>
      </c>
      <c r="F573">
        <v>0</v>
      </c>
    </row>
    <row r="574" spans="1:6">
      <c r="A574" s="24" t="s">
        <v>3873</v>
      </c>
      <c r="B574" s="25">
        <v>1</v>
      </c>
      <c r="C574" s="25">
        <v>0</v>
      </c>
      <c r="D574" t="s">
        <v>2198</v>
      </c>
      <c r="E574">
        <v>0</v>
      </c>
      <c r="F574">
        <v>20</v>
      </c>
    </row>
    <row r="575" spans="1:6">
      <c r="A575" s="24" t="s">
        <v>3202</v>
      </c>
      <c r="B575" s="25">
        <v>0</v>
      </c>
      <c r="C575" s="25">
        <v>10</v>
      </c>
      <c r="D575" t="s">
        <v>3046</v>
      </c>
      <c r="E575">
        <v>0</v>
      </c>
      <c r="F575">
        <v>20</v>
      </c>
    </row>
    <row r="576" spans="1:6">
      <c r="A576" s="24" t="s">
        <v>2363</v>
      </c>
      <c r="B576" s="25">
        <v>1</v>
      </c>
      <c r="C576" s="25">
        <v>20</v>
      </c>
      <c r="D576" t="s">
        <v>3946</v>
      </c>
      <c r="E576">
        <v>0</v>
      </c>
      <c r="F576">
        <v>10</v>
      </c>
    </row>
    <row r="577" spans="1:6">
      <c r="A577" s="24" t="s">
        <v>3109</v>
      </c>
      <c r="B577" s="25">
        <v>0</v>
      </c>
      <c r="C577" s="25">
        <v>10</v>
      </c>
      <c r="D577" t="s">
        <v>582</v>
      </c>
      <c r="E577">
        <v>0</v>
      </c>
      <c r="F577">
        <v>10</v>
      </c>
    </row>
    <row r="578" spans="1:6">
      <c r="A578" s="24" t="s">
        <v>2540</v>
      </c>
      <c r="B578" s="25">
        <v>0</v>
      </c>
      <c r="C578" s="25">
        <v>20</v>
      </c>
      <c r="D578" t="s">
        <v>2726</v>
      </c>
      <c r="E578">
        <v>0</v>
      </c>
      <c r="F578">
        <v>10</v>
      </c>
    </row>
    <row r="579" spans="1:6">
      <c r="A579" s="24" t="s">
        <v>3820</v>
      </c>
      <c r="B579" s="25">
        <v>1</v>
      </c>
      <c r="C579" s="25">
        <v>0</v>
      </c>
      <c r="D579" t="s">
        <v>2219</v>
      </c>
      <c r="E579">
        <v>0</v>
      </c>
      <c r="F579">
        <v>20</v>
      </c>
    </row>
    <row r="580" spans="1:6">
      <c r="A580" s="24" t="s">
        <v>2803</v>
      </c>
      <c r="B580" s="25">
        <v>1</v>
      </c>
      <c r="C580" s="25">
        <v>0</v>
      </c>
      <c r="D580" t="s">
        <v>1262</v>
      </c>
      <c r="E580">
        <v>0</v>
      </c>
      <c r="F580">
        <v>20</v>
      </c>
    </row>
    <row r="581" spans="1:6">
      <c r="A581" s="24" t="s">
        <v>4087</v>
      </c>
      <c r="B581" s="25">
        <v>0</v>
      </c>
      <c r="C581" s="25">
        <v>10</v>
      </c>
      <c r="D581" t="s">
        <v>4010</v>
      </c>
      <c r="E581">
        <v>0</v>
      </c>
      <c r="F581">
        <v>10</v>
      </c>
    </row>
    <row r="582" spans="1:6">
      <c r="A582" s="24" t="s">
        <v>5298</v>
      </c>
      <c r="B582" s="25">
        <v>0</v>
      </c>
      <c r="C582" s="25">
        <v>0</v>
      </c>
      <c r="D582" t="s">
        <v>172</v>
      </c>
      <c r="E582">
        <v>0</v>
      </c>
      <c r="F582">
        <v>60</v>
      </c>
    </row>
    <row r="583" spans="1:6">
      <c r="A583" s="24" t="s">
        <v>4231</v>
      </c>
      <c r="B583" s="25">
        <v>0</v>
      </c>
      <c r="C583" s="25">
        <v>0</v>
      </c>
      <c r="D583" t="s">
        <v>1158</v>
      </c>
      <c r="E583">
        <v>0</v>
      </c>
      <c r="F583">
        <v>20</v>
      </c>
    </row>
    <row r="584" spans="1:6">
      <c r="A584" s="24" t="s">
        <v>5394</v>
      </c>
      <c r="B584" s="25">
        <v>1</v>
      </c>
      <c r="C584" s="25">
        <v>0</v>
      </c>
      <c r="D584" t="s">
        <v>1107</v>
      </c>
      <c r="E584">
        <v>0</v>
      </c>
      <c r="F584">
        <v>10</v>
      </c>
    </row>
    <row r="585" spans="1:6">
      <c r="A585" s="24" t="s">
        <v>5400</v>
      </c>
      <c r="B585" s="25">
        <v>1</v>
      </c>
      <c r="C585" s="25">
        <v>0</v>
      </c>
      <c r="D585" t="s">
        <v>5590</v>
      </c>
      <c r="E585">
        <v>0</v>
      </c>
      <c r="F585">
        <v>10</v>
      </c>
    </row>
    <row r="586" spans="1:6">
      <c r="A586" s="24" t="s">
        <v>5407</v>
      </c>
      <c r="B586" s="25">
        <v>1</v>
      </c>
      <c r="C586" s="25">
        <v>0</v>
      </c>
      <c r="D586" t="s">
        <v>1941</v>
      </c>
      <c r="E586">
        <v>0</v>
      </c>
      <c r="F586">
        <v>0</v>
      </c>
    </row>
    <row r="587" spans="1:6">
      <c r="A587" s="24" t="s">
        <v>5417</v>
      </c>
      <c r="B587" s="25">
        <v>1</v>
      </c>
      <c r="C587" s="25">
        <v>0</v>
      </c>
      <c r="D587" t="s">
        <v>3612</v>
      </c>
      <c r="E587">
        <v>0</v>
      </c>
      <c r="F587">
        <v>10</v>
      </c>
    </row>
    <row r="588" spans="1:6">
      <c r="A588" s="24" t="s">
        <v>5425</v>
      </c>
      <c r="B588" s="25">
        <v>1</v>
      </c>
      <c r="C588" s="25">
        <v>0</v>
      </c>
      <c r="D588" t="s">
        <v>3803</v>
      </c>
      <c r="E588">
        <v>0</v>
      </c>
      <c r="F588">
        <v>0</v>
      </c>
    </row>
    <row r="589" spans="1:6">
      <c r="A589" s="24" t="s">
        <v>5436</v>
      </c>
      <c r="B589" s="25">
        <v>1</v>
      </c>
      <c r="C589" s="25">
        <v>0</v>
      </c>
      <c r="D589" t="s">
        <v>1755</v>
      </c>
      <c r="E589">
        <v>0</v>
      </c>
      <c r="F589">
        <v>30</v>
      </c>
    </row>
    <row r="590" spans="1:6">
      <c r="A590" s="24" t="s">
        <v>5442</v>
      </c>
      <c r="B590" s="25">
        <v>1</v>
      </c>
      <c r="C590" s="25">
        <v>0</v>
      </c>
      <c r="D590" t="s">
        <v>1670</v>
      </c>
      <c r="E590">
        <v>0</v>
      </c>
      <c r="F590">
        <v>20</v>
      </c>
    </row>
    <row r="591" spans="1:6">
      <c r="A591" s="24" t="s">
        <v>5452</v>
      </c>
      <c r="B591" s="25">
        <v>1</v>
      </c>
      <c r="C591" s="25">
        <v>0</v>
      </c>
      <c r="D591" t="s">
        <v>2189</v>
      </c>
      <c r="E591">
        <v>0</v>
      </c>
      <c r="F591">
        <v>30</v>
      </c>
    </row>
    <row r="592" spans="1:6">
      <c r="A592" s="24" t="s">
        <v>5466</v>
      </c>
      <c r="B592" s="25">
        <v>1</v>
      </c>
      <c r="C592" s="25">
        <v>0</v>
      </c>
      <c r="D592" t="s">
        <v>2242</v>
      </c>
      <c r="E592">
        <v>0</v>
      </c>
      <c r="F592">
        <v>20</v>
      </c>
    </row>
    <row r="593" spans="1:6">
      <c r="A593" s="24" t="s">
        <v>5472</v>
      </c>
      <c r="B593" s="25">
        <v>1</v>
      </c>
      <c r="C593" s="25">
        <v>0</v>
      </c>
      <c r="D593" t="s">
        <v>4158</v>
      </c>
      <c r="E593">
        <v>0</v>
      </c>
      <c r="F593">
        <v>0</v>
      </c>
    </row>
    <row r="594" spans="1:6">
      <c r="A594" s="24" t="s">
        <v>5480</v>
      </c>
      <c r="B594" s="25">
        <v>1</v>
      </c>
      <c r="C594" s="25">
        <v>0</v>
      </c>
      <c r="D594" t="s">
        <v>3232</v>
      </c>
      <c r="E594">
        <v>0</v>
      </c>
      <c r="F594">
        <v>0</v>
      </c>
    </row>
    <row r="595" spans="1:6">
      <c r="A595" s="24" t="s">
        <v>5490</v>
      </c>
      <c r="B595" s="25">
        <v>0</v>
      </c>
      <c r="C595" s="25">
        <v>10</v>
      </c>
      <c r="D595" t="s">
        <v>1612</v>
      </c>
      <c r="E595">
        <v>0</v>
      </c>
      <c r="F595">
        <v>0</v>
      </c>
    </row>
    <row r="596" spans="1:6">
      <c r="A596" s="24" t="s">
        <v>5497</v>
      </c>
      <c r="B596" s="25">
        <v>0</v>
      </c>
      <c r="C596" s="25">
        <v>10</v>
      </c>
      <c r="D596" t="s">
        <v>5156</v>
      </c>
      <c r="E596">
        <v>0</v>
      </c>
      <c r="F596">
        <v>0</v>
      </c>
    </row>
    <row r="597" spans="1:6">
      <c r="A597" s="24" t="s">
        <v>5507</v>
      </c>
      <c r="B597" s="25">
        <v>1</v>
      </c>
      <c r="C597" s="25">
        <v>20</v>
      </c>
      <c r="D597" t="s">
        <v>2637</v>
      </c>
      <c r="E597">
        <v>0</v>
      </c>
      <c r="F597">
        <v>10</v>
      </c>
    </row>
    <row r="598" spans="1:6">
      <c r="A598" s="24" t="s">
        <v>5513</v>
      </c>
      <c r="B598" s="25">
        <v>0</v>
      </c>
      <c r="C598" s="25">
        <v>10</v>
      </c>
      <c r="D598" t="s">
        <v>211</v>
      </c>
      <c r="E598">
        <v>0</v>
      </c>
      <c r="F598">
        <v>10</v>
      </c>
    </row>
    <row r="599" spans="1:6">
      <c r="A599" s="24" t="s">
        <v>5525</v>
      </c>
      <c r="B599" s="25">
        <v>0</v>
      </c>
      <c r="C599" s="25">
        <v>10</v>
      </c>
      <c r="D599" t="s">
        <v>5157</v>
      </c>
      <c r="E599">
        <v>0</v>
      </c>
      <c r="F599">
        <v>10</v>
      </c>
    </row>
    <row r="600" spans="1:6">
      <c r="A600" s="24" t="s">
        <v>5531</v>
      </c>
      <c r="B600" s="25">
        <v>0</v>
      </c>
      <c r="C600" s="25">
        <v>20</v>
      </c>
      <c r="D600" t="s">
        <v>1462</v>
      </c>
      <c r="E600">
        <v>0</v>
      </c>
      <c r="F600">
        <v>10</v>
      </c>
    </row>
    <row r="601" spans="1:6">
      <c r="A601" s="24" t="s">
        <v>5538</v>
      </c>
      <c r="B601" s="25">
        <v>0</v>
      </c>
      <c r="C601" s="25">
        <v>10</v>
      </c>
      <c r="D601" t="s">
        <v>969</v>
      </c>
      <c r="E601">
        <v>0</v>
      </c>
      <c r="F601">
        <v>30</v>
      </c>
    </row>
    <row r="602" spans="1:6">
      <c r="A602" s="24" t="s">
        <v>5544</v>
      </c>
      <c r="B602" s="25">
        <v>0</v>
      </c>
      <c r="C602" s="25">
        <v>10</v>
      </c>
      <c r="D602" t="s">
        <v>2585</v>
      </c>
      <c r="E602">
        <v>0</v>
      </c>
      <c r="F602">
        <v>10</v>
      </c>
    </row>
    <row r="603" spans="1:6">
      <c r="A603" s="24" t="s">
        <v>5550</v>
      </c>
      <c r="B603" s="25">
        <v>0</v>
      </c>
      <c r="C603" s="25">
        <v>10</v>
      </c>
      <c r="D603" t="s">
        <v>5556</v>
      </c>
      <c r="E603">
        <v>0</v>
      </c>
      <c r="F603">
        <v>10</v>
      </c>
    </row>
    <row r="604" spans="1:6">
      <c r="A604" s="24" t="s">
        <v>5556</v>
      </c>
      <c r="B604" s="25">
        <v>1</v>
      </c>
      <c r="C604" s="25">
        <v>20</v>
      </c>
      <c r="D604" t="s">
        <v>2879</v>
      </c>
      <c r="E604">
        <v>0</v>
      </c>
      <c r="F604">
        <v>10</v>
      </c>
    </row>
    <row r="605" spans="1:6">
      <c r="A605" s="24" t="s">
        <v>5563</v>
      </c>
      <c r="B605" s="25">
        <v>0</v>
      </c>
      <c r="C605" s="25">
        <v>10</v>
      </c>
      <c r="D605" t="s">
        <v>5525</v>
      </c>
      <c r="E605">
        <v>0</v>
      </c>
      <c r="F605">
        <v>10</v>
      </c>
    </row>
    <row r="606" spans="1:6">
      <c r="A606" s="24" t="s">
        <v>5570</v>
      </c>
      <c r="B606" s="25">
        <v>0</v>
      </c>
      <c r="C606" s="25">
        <v>20</v>
      </c>
      <c r="D606" t="s">
        <v>3237</v>
      </c>
      <c r="E606">
        <v>0</v>
      </c>
      <c r="F606">
        <v>0</v>
      </c>
    </row>
    <row r="607" spans="1:6">
      <c r="A607" s="24" t="s">
        <v>5579</v>
      </c>
      <c r="B607" s="25">
        <v>0</v>
      </c>
      <c r="C607" s="25">
        <v>10</v>
      </c>
      <c r="D607" t="s">
        <v>156</v>
      </c>
      <c r="E607">
        <v>0</v>
      </c>
      <c r="F607">
        <v>20</v>
      </c>
    </row>
    <row r="608" spans="1:6">
      <c r="A608" s="24" t="s">
        <v>5585</v>
      </c>
      <c r="B608" s="25">
        <v>0</v>
      </c>
      <c r="C608" s="25">
        <v>10</v>
      </c>
      <c r="D608" t="s">
        <v>5188</v>
      </c>
      <c r="E608">
        <v>0</v>
      </c>
      <c r="F608">
        <v>0</v>
      </c>
    </row>
    <row r="609" spans="1:6">
      <c r="A609" s="24" t="s">
        <v>5590</v>
      </c>
      <c r="B609" s="25">
        <v>0</v>
      </c>
      <c r="C609" s="25">
        <v>10</v>
      </c>
      <c r="D609" t="s">
        <v>660</v>
      </c>
      <c r="E609">
        <v>0</v>
      </c>
      <c r="F609">
        <v>0</v>
      </c>
    </row>
    <row r="610" spans="1:6">
      <c r="A610" s="24" t="s">
        <v>5598</v>
      </c>
      <c r="B610" s="25">
        <v>0</v>
      </c>
      <c r="C610" s="25">
        <v>10</v>
      </c>
      <c r="D610" t="s">
        <v>5673</v>
      </c>
      <c r="E610">
        <v>0</v>
      </c>
      <c r="F610">
        <v>0</v>
      </c>
    </row>
    <row r="611" spans="1:6">
      <c r="A611" s="24" t="s">
        <v>5606</v>
      </c>
      <c r="B611" s="25">
        <v>0</v>
      </c>
      <c r="C611" s="25">
        <v>10</v>
      </c>
      <c r="D611" t="s">
        <v>5531</v>
      </c>
      <c r="E611">
        <v>0</v>
      </c>
      <c r="F611">
        <v>10</v>
      </c>
    </row>
    <row r="612" spans="1:6">
      <c r="A612" s="24" t="s">
        <v>5614</v>
      </c>
      <c r="B612" s="25">
        <v>0</v>
      </c>
      <c r="C612" s="25">
        <v>10</v>
      </c>
      <c r="D612" t="s">
        <v>3660</v>
      </c>
      <c r="E612">
        <v>0</v>
      </c>
      <c r="F612">
        <v>10</v>
      </c>
    </row>
    <row r="613" spans="1:6">
      <c r="A613" s="24" t="s">
        <v>5621</v>
      </c>
      <c r="B613" s="25">
        <v>0</v>
      </c>
      <c r="C613" s="25">
        <v>10</v>
      </c>
      <c r="D613" t="s">
        <v>3585</v>
      </c>
      <c r="E613">
        <v>0</v>
      </c>
      <c r="F613">
        <v>10</v>
      </c>
    </row>
    <row r="614" spans="1:6">
      <c r="A614" s="24" t="s">
        <v>5628</v>
      </c>
      <c r="B614" s="25">
        <v>0</v>
      </c>
      <c r="C614" s="25">
        <v>10</v>
      </c>
      <c r="D614" t="s">
        <v>685</v>
      </c>
      <c r="E614">
        <v>0</v>
      </c>
      <c r="F614">
        <v>10</v>
      </c>
    </row>
    <row r="615" spans="1:6">
      <c r="A615" s="24" t="s">
        <v>5634</v>
      </c>
      <c r="B615" s="25">
        <v>0</v>
      </c>
      <c r="C615" s="25">
        <v>20</v>
      </c>
      <c r="D615" t="s">
        <v>690</v>
      </c>
      <c r="E615">
        <v>0</v>
      </c>
      <c r="F615">
        <v>0</v>
      </c>
    </row>
    <row r="616" spans="1:6">
      <c r="A616" s="24" t="s">
        <v>5645</v>
      </c>
      <c r="B616" s="25">
        <v>0</v>
      </c>
      <c r="C616" s="25">
        <v>10</v>
      </c>
      <c r="D616" t="s">
        <v>696</v>
      </c>
      <c r="E616">
        <v>0</v>
      </c>
      <c r="F616">
        <v>10</v>
      </c>
    </row>
    <row r="617" spans="1:6">
      <c r="A617" s="24" t="s">
        <v>5651</v>
      </c>
      <c r="B617" s="25">
        <v>0</v>
      </c>
      <c r="C617" s="25">
        <v>10</v>
      </c>
      <c r="D617" t="s">
        <v>2454</v>
      </c>
      <c r="E617">
        <v>0</v>
      </c>
      <c r="F617">
        <v>50</v>
      </c>
    </row>
    <row r="618" spans="1:6">
      <c r="A618" s="24" t="s">
        <v>5657</v>
      </c>
      <c r="B618" s="25">
        <v>0</v>
      </c>
      <c r="C618" s="25">
        <v>0</v>
      </c>
      <c r="D618" t="s">
        <v>4176</v>
      </c>
      <c r="E618">
        <v>0</v>
      </c>
      <c r="F618">
        <v>0</v>
      </c>
    </row>
    <row r="619" spans="1:6">
      <c r="A619" s="24" t="s">
        <v>5663</v>
      </c>
      <c r="B619" s="25">
        <v>0</v>
      </c>
      <c r="C619" s="25">
        <v>0</v>
      </c>
      <c r="D619" t="s">
        <v>2992</v>
      </c>
      <c r="E619">
        <v>0</v>
      </c>
      <c r="F619">
        <v>10</v>
      </c>
    </row>
    <row r="620" spans="1:6">
      <c r="A620" s="24" t="s">
        <v>5667</v>
      </c>
      <c r="B620" s="25">
        <v>0</v>
      </c>
      <c r="C620" s="25">
        <v>0</v>
      </c>
      <c r="D620" t="s">
        <v>458</v>
      </c>
      <c r="E620">
        <v>0</v>
      </c>
      <c r="F620">
        <v>10</v>
      </c>
    </row>
    <row r="621" spans="1:6">
      <c r="A621" s="24" t="s">
        <v>5673</v>
      </c>
      <c r="B621" s="25">
        <v>0</v>
      </c>
      <c r="C621" s="25">
        <v>0</v>
      </c>
      <c r="D621" t="s">
        <v>464</v>
      </c>
      <c r="E621">
        <v>0</v>
      </c>
      <c r="F621">
        <v>10</v>
      </c>
    </row>
    <row r="622" spans="1:6">
      <c r="A622" s="24" t="s">
        <v>5700</v>
      </c>
      <c r="B622" s="25">
        <v>0</v>
      </c>
      <c r="C622" s="25">
        <v>10</v>
      </c>
      <c r="D622" t="s">
        <v>3202</v>
      </c>
      <c r="E622">
        <v>0</v>
      </c>
      <c r="F622">
        <v>10</v>
      </c>
    </row>
    <row r="623" spans="1:6">
      <c r="A623" s="24" t="s">
        <v>5707</v>
      </c>
      <c r="B623" s="25">
        <v>0</v>
      </c>
      <c r="C623" s="25">
        <v>10</v>
      </c>
      <c r="D623" t="s">
        <v>3109</v>
      </c>
      <c r="E623">
        <v>0</v>
      </c>
      <c r="F623">
        <v>10</v>
      </c>
    </row>
    <row r="624" spans="1:6">
      <c r="A624" s="24" t="s">
        <v>5726</v>
      </c>
      <c r="B624" s="25">
        <v>0</v>
      </c>
      <c r="C624" s="25">
        <v>20</v>
      </c>
      <c r="D624" t="s">
        <v>5544</v>
      </c>
      <c r="E624">
        <v>0</v>
      </c>
      <c r="F624">
        <v>10</v>
      </c>
    </row>
    <row r="625" spans="1:6">
      <c r="A625" s="24" t="s">
        <v>5735</v>
      </c>
      <c r="B625" s="25">
        <v>0</v>
      </c>
      <c r="C625" s="25">
        <v>20</v>
      </c>
      <c r="D625" t="s">
        <v>2540</v>
      </c>
      <c r="E625">
        <v>0</v>
      </c>
      <c r="F625">
        <v>20</v>
      </c>
    </row>
    <row r="626" spans="1:6">
      <c r="A626" s="24" t="s">
        <v>5754</v>
      </c>
      <c r="B626" s="25">
        <v>0</v>
      </c>
      <c r="C626" s="25">
        <v>0</v>
      </c>
      <c r="D626" t="s">
        <v>4087</v>
      </c>
      <c r="E626">
        <v>0</v>
      </c>
      <c r="F626">
        <v>10</v>
      </c>
    </row>
    <row r="627" spans="1:6">
      <c r="A627" s="24" t="s">
        <v>5773</v>
      </c>
      <c r="B627" s="25">
        <v>2</v>
      </c>
      <c r="C627" s="25">
        <v>0</v>
      </c>
      <c r="D627" t="s">
        <v>5298</v>
      </c>
      <c r="E627">
        <v>0</v>
      </c>
      <c r="F627">
        <v>0</v>
      </c>
    </row>
    <row r="628" spans="1:6">
      <c r="A628" s="24" t="s">
        <v>5888</v>
      </c>
      <c r="B628" s="25">
        <v>0</v>
      </c>
      <c r="C628" s="25">
        <v>10</v>
      </c>
    </row>
    <row r="629" spans="1:6">
      <c r="A629" s="24" t="s">
        <v>5894</v>
      </c>
      <c r="B629" s="25">
        <v>1</v>
      </c>
      <c r="C629" s="25">
        <v>20</v>
      </c>
    </row>
    <row r="630" spans="1:6">
      <c r="A630" s="24" t="s">
        <v>5901</v>
      </c>
      <c r="B630" s="25">
        <v>0</v>
      </c>
      <c r="C630" s="25">
        <v>10</v>
      </c>
    </row>
    <row r="631" spans="1:6">
      <c r="A631" s="24" t="s">
        <v>5912</v>
      </c>
      <c r="B631" s="25">
        <v>0</v>
      </c>
      <c r="C631" s="25">
        <v>0</v>
      </c>
    </row>
    <row r="632" spans="1:6">
      <c r="A632" s="24" t="s">
        <v>5921</v>
      </c>
      <c r="B632" s="25">
        <v>1</v>
      </c>
      <c r="C632" s="25">
        <v>0</v>
      </c>
    </row>
    <row r="633" spans="1:6">
      <c r="A633" s="24" t="s">
        <v>5931</v>
      </c>
      <c r="B633" s="25">
        <v>1</v>
      </c>
      <c r="C633" s="25">
        <v>0</v>
      </c>
    </row>
    <row r="634" spans="1:6">
      <c r="A634" s="24" t="s">
        <v>5937</v>
      </c>
      <c r="B634" s="25">
        <v>1</v>
      </c>
      <c r="C634" s="25">
        <v>0</v>
      </c>
    </row>
    <row r="635" spans="1:6">
      <c r="A635" s="24" t="s">
        <v>5950</v>
      </c>
      <c r="B635" s="25">
        <v>0</v>
      </c>
      <c r="C635" s="25">
        <v>10</v>
      </c>
    </row>
    <row r="636" spans="1:6">
      <c r="A636" s="24" t="s">
        <v>5958</v>
      </c>
      <c r="B636" s="25">
        <v>0</v>
      </c>
      <c r="C636" s="25">
        <v>10</v>
      </c>
    </row>
    <row r="637" spans="1:6">
      <c r="A637" s="24" t="s">
        <v>5965</v>
      </c>
      <c r="B637" s="25">
        <v>0</v>
      </c>
      <c r="C637" s="25">
        <v>10</v>
      </c>
    </row>
    <row r="638" spans="1:6">
      <c r="A638" s="24" t="s">
        <v>5973</v>
      </c>
      <c r="B638" s="25">
        <v>0</v>
      </c>
      <c r="C638" s="25">
        <v>10</v>
      </c>
    </row>
    <row r="639" spans="1:6">
      <c r="A639" s="24" t="s">
        <v>5981</v>
      </c>
      <c r="B639" s="25">
        <v>1</v>
      </c>
      <c r="C639" s="25">
        <v>20</v>
      </c>
    </row>
    <row r="640" spans="1:6">
      <c r="A640" s="24" t="s">
        <v>5988</v>
      </c>
      <c r="B640" s="25">
        <v>0</v>
      </c>
      <c r="C640" s="25">
        <v>10</v>
      </c>
    </row>
    <row r="641" spans="1:3">
      <c r="A641" s="24" t="s">
        <v>5996</v>
      </c>
      <c r="B641" s="25">
        <v>0</v>
      </c>
      <c r="C641" s="25">
        <v>10</v>
      </c>
    </row>
    <row r="642" spans="1:3">
      <c r="A642" s="24" t="s">
        <v>6004</v>
      </c>
      <c r="B642" s="25">
        <v>0</v>
      </c>
      <c r="C642" s="25">
        <v>10</v>
      </c>
    </row>
    <row r="643" spans="1:3">
      <c r="A643" s="24" t="s">
        <v>6012</v>
      </c>
      <c r="B643" s="25">
        <v>0</v>
      </c>
      <c r="C643" s="25">
        <v>10</v>
      </c>
    </row>
    <row r="644" spans="1:3">
      <c r="A644" s="24" t="s">
        <v>6024</v>
      </c>
      <c r="B644" s="25">
        <v>0</v>
      </c>
      <c r="C644" s="25">
        <v>10</v>
      </c>
    </row>
    <row r="645" spans="1:3">
      <c r="A645" s="24" t="s">
        <v>6032</v>
      </c>
      <c r="B645" s="25">
        <v>0</v>
      </c>
      <c r="C645" s="25">
        <v>10</v>
      </c>
    </row>
    <row r="646" spans="1:3">
      <c r="A646" s="24" t="s">
        <v>6039</v>
      </c>
      <c r="B646" s="25">
        <v>0</v>
      </c>
      <c r="C646" s="25">
        <v>10</v>
      </c>
    </row>
    <row r="647" spans="1:3">
      <c r="A647" s="24" t="s">
        <v>6046</v>
      </c>
      <c r="B647" s="25">
        <v>0</v>
      </c>
      <c r="C647" s="25">
        <v>10</v>
      </c>
    </row>
    <row r="648" spans="1:3">
      <c r="A648" s="24" t="s">
        <v>6050</v>
      </c>
      <c r="B648" s="25">
        <v>0</v>
      </c>
      <c r="C648" s="25">
        <v>0</v>
      </c>
    </row>
    <row r="649" spans="1:3">
      <c r="A649" s="24" t="s">
        <v>6054</v>
      </c>
      <c r="B649" s="25">
        <v>0</v>
      </c>
      <c r="C649" s="25">
        <v>0</v>
      </c>
    </row>
    <row r="650" spans="1:3">
      <c r="A650" s="24" t="s">
        <v>6070</v>
      </c>
      <c r="B650" s="25">
        <v>0</v>
      </c>
      <c r="C650" s="25">
        <v>10</v>
      </c>
    </row>
    <row r="651" spans="1:3">
      <c r="A651" s="24" t="s">
        <v>6086</v>
      </c>
      <c r="B651" s="25">
        <v>0</v>
      </c>
      <c r="C651" s="25">
        <v>10</v>
      </c>
    </row>
    <row r="652" spans="1:3">
      <c r="A652" s="24" t="s">
        <v>6097</v>
      </c>
      <c r="B652" s="25">
        <v>0</v>
      </c>
      <c r="C652" s="25">
        <v>10</v>
      </c>
    </row>
    <row r="653" spans="1:3">
      <c r="A653" s="24" t="s">
        <v>6104</v>
      </c>
      <c r="B653" s="25">
        <v>0</v>
      </c>
      <c r="C653" s="25">
        <v>20</v>
      </c>
    </row>
    <row r="654" spans="1:3">
      <c r="A654" s="24" t="s">
        <v>6111</v>
      </c>
      <c r="B654" s="25">
        <v>0</v>
      </c>
      <c r="C654" s="25">
        <v>20</v>
      </c>
    </row>
    <row r="655" spans="1:3">
      <c r="A655" s="24" t="s">
        <v>6121</v>
      </c>
      <c r="B655" s="25">
        <v>0</v>
      </c>
      <c r="C655" s="25">
        <v>20</v>
      </c>
    </row>
    <row r="656" spans="1:3">
      <c r="A656" s="24" t="s">
        <v>6130</v>
      </c>
      <c r="B656" s="25">
        <v>0</v>
      </c>
      <c r="C656" s="25">
        <v>10</v>
      </c>
    </row>
    <row r="657" spans="1:3">
      <c r="A657" s="24" t="s">
        <v>6141</v>
      </c>
      <c r="B657" s="25">
        <v>0</v>
      </c>
      <c r="C657" s="25">
        <v>20</v>
      </c>
    </row>
    <row r="658" spans="1:3">
      <c r="A658" s="24" t="s">
        <v>6147</v>
      </c>
      <c r="B658" s="25">
        <v>0</v>
      </c>
      <c r="C658" s="25">
        <v>20</v>
      </c>
    </row>
    <row r="659" spans="1:3">
      <c r="A659" s="24" t="s">
        <v>6154</v>
      </c>
      <c r="B659" s="25">
        <v>0</v>
      </c>
      <c r="C659" s="25">
        <v>10</v>
      </c>
    </row>
    <row r="660" spans="1:3">
      <c r="A660" s="24" t="s">
        <v>6162</v>
      </c>
      <c r="B660" s="25">
        <v>0</v>
      </c>
      <c r="C660" s="25">
        <v>20</v>
      </c>
    </row>
    <row r="661" spans="1:3">
      <c r="A661" s="24" t="s">
        <v>6168</v>
      </c>
      <c r="B661" s="25">
        <v>0</v>
      </c>
      <c r="C661" s="25">
        <v>20</v>
      </c>
    </row>
    <row r="662" spans="1:3">
      <c r="A662" s="24" t="s">
        <v>6173</v>
      </c>
      <c r="B662" s="25">
        <v>0</v>
      </c>
      <c r="C662" s="25">
        <v>10</v>
      </c>
    </row>
    <row r="663" spans="1:3">
      <c r="A663" s="24" t="s">
        <v>6180</v>
      </c>
      <c r="B663" s="25">
        <v>0</v>
      </c>
      <c r="C663" s="25">
        <v>20</v>
      </c>
    </row>
    <row r="664" spans="1:3">
      <c r="A664" s="24" t="s">
        <v>6187</v>
      </c>
      <c r="B664" s="25">
        <v>0</v>
      </c>
      <c r="C664" s="25">
        <v>10</v>
      </c>
    </row>
    <row r="665" spans="1:3">
      <c r="A665" s="24" t="s">
        <v>6195</v>
      </c>
      <c r="B665" s="25">
        <v>0</v>
      </c>
      <c r="C665" s="25">
        <v>20</v>
      </c>
    </row>
    <row r="666" spans="1:3">
      <c r="A666" s="24" t="s">
        <v>6214</v>
      </c>
      <c r="B666" s="25">
        <v>1</v>
      </c>
      <c r="C666" s="25">
        <v>0</v>
      </c>
    </row>
    <row r="667" spans="1:3">
      <c r="A667" s="24" t="s">
        <v>6224</v>
      </c>
      <c r="B667" s="25">
        <v>1</v>
      </c>
      <c r="C667" s="25">
        <v>0</v>
      </c>
    </row>
    <row r="668" spans="1:3">
      <c r="A668" s="24" t="s">
        <v>6231</v>
      </c>
      <c r="B668" s="25">
        <v>1</v>
      </c>
      <c r="C668" s="25">
        <v>0</v>
      </c>
    </row>
    <row r="669" spans="1:3">
      <c r="A669" s="24" t="s">
        <v>6246</v>
      </c>
      <c r="B669" s="25">
        <v>0</v>
      </c>
      <c r="C669" s="25">
        <v>10</v>
      </c>
    </row>
    <row r="670" spans="1:3">
      <c r="A670" s="24" t="s">
        <v>6256</v>
      </c>
      <c r="B670" s="25">
        <v>0</v>
      </c>
      <c r="C670" s="25">
        <v>20</v>
      </c>
    </row>
    <row r="671" spans="1:3">
      <c r="A671" s="24" t="s">
        <v>6271</v>
      </c>
      <c r="B671" s="25">
        <v>0</v>
      </c>
      <c r="C671" s="25">
        <v>0</v>
      </c>
    </row>
    <row r="672" spans="1:3">
      <c r="A672" s="24" t="s">
        <v>6279</v>
      </c>
      <c r="B672" s="25">
        <v>1</v>
      </c>
      <c r="C672" s="25">
        <v>0</v>
      </c>
    </row>
    <row r="673" spans="1:3">
      <c r="A673" s="24" t="s">
        <v>6287</v>
      </c>
      <c r="B673" s="25">
        <v>1</v>
      </c>
      <c r="C673" s="25">
        <v>0</v>
      </c>
    </row>
    <row r="674" spans="1:3">
      <c r="A674" s="24" t="s">
        <v>6297</v>
      </c>
      <c r="B674" s="25">
        <v>0</v>
      </c>
      <c r="C674" s="25">
        <v>10</v>
      </c>
    </row>
    <row r="675" spans="1:3">
      <c r="A675" s="24" t="s">
        <v>6303</v>
      </c>
      <c r="B675" s="25">
        <v>0</v>
      </c>
      <c r="C675" s="25">
        <v>10</v>
      </c>
    </row>
    <row r="676" spans="1:3">
      <c r="A676" s="24" t="s">
        <v>6317</v>
      </c>
      <c r="B676" s="25">
        <v>0</v>
      </c>
      <c r="C676" s="25">
        <v>10</v>
      </c>
    </row>
    <row r="677" spans="1:3">
      <c r="A677" s="24" t="s">
        <v>6331</v>
      </c>
      <c r="B677" s="25">
        <v>0</v>
      </c>
      <c r="C677" s="25">
        <v>10</v>
      </c>
    </row>
    <row r="678" spans="1:3">
      <c r="A678" s="24" t="s">
        <v>6338</v>
      </c>
      <c r="B678" s="25">
        <v>0</v>
      </c>
      <c r="C678" s="25">
        <v>10</v>
      </c>
    </row>
    <row r="679" spans="1:3">
      <c r="A679" s="24" t="s">
        <v>6347</v>
      </c>
      <c r="B679" s="25">
        <v>0</v>
      </c>
      <c r="C679" s="25">
        <v>20</v>
      </c>
    </row>
    <row r="680" spans="1:3">
      <c r="A680" s="24" t="s">
        <v>6354</v>
      </c>
      <c r="B680" s="25">
        <v>0</v>
      </c>
      <c r="C680" s="25">
        <v>20</v>
      </c>
    </row>
    <row r="681" spans="1:3">
      <c r="A681" s="24" t="s">
        <v>6368</v>
      </c>
      <c r="B681" s="25">
        <v>0</v>
      </c>
      <c r="C681" s="25">
        <v>10</v>
      </c>
    </row>
    <row r="682" spans="1:3">
      <c r="A682" s="24" t="s">
        <v>6377</v>
      </c>
      <c r="B682" s="25">
        <v>0</v>
      </c>
      <c r="C682" s="25">
        <v>10</v>
      </c>
    </row>
    <row r="683" spans="1:3">
      <c r="A683" s="24" t="s">
        <v>6393</v>
      </c>
      <c r="B683" s="25">
        <v>0</v>
      </c>
      <c r="C683" s="25">
        <v>10</v>
      </c>
    </row>
    <row r="684" spans="1:3">
      <c r="A684" s="24" t="s">
        <v>6404</v>
      </c>
      <c r="B684" s="25">
        <v>0</v>
      </c>
      <c r="C684" s="25">
        <v>10</v>
      </c>
    </row>
    <row r="685" spans="1:3">
      <c r="A685" s="24" t="s">
        <v>6412</v>
      </c>
      <c r="B685" s="25">
        <v>1</v>
      </c>
      <c r="C685" s="25">
        <v>10</v>
      </c>
    </row>
    <row r="686" spans="1:3">
      <c r="A686" s="24" t="s">
        <v>6419</v>
      </c>
      <c r="B686" s="25">
        <v>0</v>
      </c>
      <c r="C686" s="25">
        <v>10</v>
      </c>
    </row>
    <row r="687" spans="1:3">
      <c r="A687" s="24" t="s">
        <v>6426</v>
      </c>
      <c r="B687" s="25">
        <v>0</v>
      </c>
      <c r="C687" s="25">
        <v>10</v>
      </c>
    </row>
    <row r="688" spans="1:3">
      <c r="A688" s="24" t="s">
        <v>6433</v>
      </c>
      <c r="B688" s="25">
        <v>0</v>
      </c>
      <c r="C688" s="25">
        <v>-20</v>
      </c>
    </row>
    <row r="689" spans="1:3">
      <c r="A689" s="24" t="s">
        <v>6441</v>
      </c>
      <c r="B689" s="25">
        <v>1</v>
      </c>
      <c r="C689" s="25">
        <v>0</v>
      </c>
    </row>
    <row r="690" spans="1:3">
      <c r="A690" s="24" t="s">
        <v>6450</v>
      </c>
      <c r="B690" s="25">
        <v>0</v>
      </c>
      <c r="C690" s="25">
        <v>10</v>
      </c>
    </row>
    <row r="691" spans="1:3">
      <c r="A691" s="24" t="s">
        <v>6456</v>
      </c>
      <c r="B691" s="25">
        <v>0</v>
      </c>
      <c r="C691" s="25">
        <v>10</v>
      </c>
    </row>
    <row r="692" spans="1:3">
      <c r="A692" s="24" t="s">
        <v>6463</v>
      </c>
      <c r="B692" s="25">
        <v>1</v>
      </c>
      <c r="C692" s="25">
        <v>0</v>
      </c>
    </row>
    <row r="693" spans="1:3">
      <c r="A693" s="24" t="s">
        <v>6470</v>
      </c>
      <c r="B693" s="25">
        <v>1</v>
      </c>
      <c r="C693" s="25">
        <v>0</v>
      </c>
    </row>
    <row r="694" spans="1:3">
      <c r="A694" s="24" t="s">
        <v>6478</v>
      </c>
      <c r="B694" s="25">
        <v>1</v>
      </c>
      <c r="C694" s="25">
        <v>0</v>
      </c>
    </row>
    <row r="695" spans="1:3">
      <c r="A695" s="24" t="s">
        <v>6489</v>
      </c>
      <c r="B695" s="25">
        <v>0</v>
      </c>
      <c r="C695" s="25">
        <v>10</v>
      </c>
    </row>
    <row r="696" spans="1:3">
      <c r="A696" s="24" t="s">
        <v>6496</v>
      </c>
      <c r="B696" s="25">
        <v>0</v>
      </c>
      <c r="C696" s="25">
        <v>10</v>
      </c>
    </row>
    <row r="697" spans="1:3">
      <c r="A697" s="24" t="s">
        <v>6503</v>
      </c>
      <c r="B697" s="25">
        <v>0</v>
      </c>
      <c r="C697" s="25">
        <v>10</v>
      </c>
    </row>
    <row r="698" spans="1:3">
      <c r="A698" s="24" t="s">
        <v>6509</v>
      </c>
      <c r="B698" s="25">
        <v>0</v>
      </c>
      <c r="C698" s="25">
        <v>10</v>
      </c>
    </row>
    <row r="699" spans="1:3">
      <c r="A699" s="24" t="s">
        <v>6516</v>
      </c>
      <c r="B699" s="25">
        <v>0</v>
      </c>
      <c r="C699" s="25">
        <v>10</v>
      </c>
    </row>
    <row r="700" spans="1:3">
      <c r="A700" s="24" t="s">
        <v>6525</v>
      </c>
      <c r="B700" s="25">
        <v>0</v>
      </c>
      <c r="C700" s="25">
        <v>10</v>
      </c>
    </row>
    <row r="701" spans="1:3">
      <c r="A701" s="24" t="s">
        <v>6532</v>
      </c>
      <c r="B701" s="25">
        <v>0</v>
      </c>
      <c r="C701" s="25">
        <v>10</v>
      </c>
    </row>
    <row r="702" spans="1:3">
      <c r="A702" s="24" t="s">
        <v>6539</v>
      </c>
      <c r="B702" s="25">
        <v>0</v>
      </c>
      <c r="C702" s="25">
        <v>10</v>
      </c>
    </row>
    <row r="703" spans="1:3">
      <c r="A703" s="24" t="s">
        <v>6545</v>
      </c>
      <c r="B703" s="25">
        <v>0</v>
      </c>
      <c r="C703" s="25">
        <v>10</v>
      </c>
    </row>
    <row r="704" spans="1:3">
      <c r="A704" s="24" t="s">
        <v>6552</v>
      </c>
      <c r="B704" s="25">
        <v>0</v>
      </c>
      <c r="C704" s="25">
        <v>0</v>
      </c>
    </row>
    <row r="705" spans="1:3">
      <c r="A705" s="24" t="s">
        <v>6556</v>
      </c>
      <c r="B705" s="25">
        <v>0</v>
      </c>
      <c r="C705" s="25">
        <v>0</v>
      </c>
    </row>
    <row r="706" spans="1:3">
      <c r="A706" s="24" t="s">
        <v>6560</v>
      </c>
      <c r="B706" s="25">
        <v>0</v>
      </c>
      <c r="C706" s="25">
        <v>0</v>
      </c>
    </row>
    <row r="707" spans="1:3">
      <c r="A707" s="24" t="s">
        <v>6564</v>
      </c>
      <c r="B707" s="25">
        <v>0</v>
      </c>
      <c r="C707" s="25">
        <v>0</v>
      </c>
    </row>
    <row r="708" spans="1:3">
      <c r="A708" s="24" t="s">
        <v>6569</v>
      </c>
      <c r="B708" s="25">
        <v>0</v>
      </c>
      <c r="C708" s="25">
        <v>0</v>
      </c>
    </row>
    <row r="709" spans="1:3">
      <c r="A709" s="24" t="s">
        <v>6573</v>
      </c>
      <c r="B709" s="25">
        <v>0</v>
      </c>
      <c r="C709" s="25">
        <v>0</v>
      </c>
    </row>
    <row r="710" spans="1:3">
      <c r="A710" s="24" t="s">
        <v>6584</v>
      </c>
      <c r="B710" s="25">
        <v>0</v>
      </c>
      <c r="C710" s="25">
        <v>20</v>
      </c>
    </row>
    <row r="711" spans="1:3">
      <c r="A711" s="24" t="s">
        <v>6593</v>
      </c>
      <c r="B711" s="25">
        <v>0</v>
      </c>
      <c r="C711" s="25">
        <v>10</v>
      </c>
    </row>
    <row r="712" spans="1:3">
      <c r="A712" s="24" t="s">
        <v>6613</v>
      </c>
      <c r="B712" s="25">
        <v>0</v>
      </c>
      <c r="C712" s="25">
        <v>0</v>
      </c>
    </row>
    <row r="713" spans="1:3">
      <c r="A713" s="24" t="s">
        <v>6618</v>
      </c>
      <c r="B713" s="25">
        <v>0</v>
      </c>
      <c r="C713" s="25">
        <v>10</v>
      </c>
    </row>
    <row r="714" spans="1:3">
      <c r="A714" s="24" t="s">
        <v>6626</v>
      </c>
      <c r="B714" s="25">
        <v>0</v>
      </c>
      <c r="C714" s="25">
        <v>10</v>
      </c>
    </row>
    <row r="715" spans="1:3">
      <c r="A715" s="24" t="s">
        <v>6635</v>
      </c>
      <c r="B715" s="25">
        <v>0</v>
      </c>
      <c r="C715" s="25">
        <v>10</v>
      </c>
    </row>
    <row r="716" spans="1:3">
      <c r="A716" s="24" t="s">
        <v>6646</v>
      </c>
      <c r="B716" s="25">
        <v>0</v>
      </c>
      <c r="C716" s="25">
        <v>10</v>
      </c>
    </row>
    <row r="717" spans="1:3">
      <c r="A717" s="24" t="s">
        <v>6649</v>
      </c>
      <c r="B717" s="25">
        <v>0</v>
      </c>
      <c r="C717" s="25">
        <v>10</v>
      </c>
    </row>
    <row r="718" spans="1:3">
      <c r="A718" s="24" t="s">
        <v>6656</v>
      </c>
      <c r="B718" s="25">
        <v>0</v>
      </c>
      <c r="C718" s="25">
        <v>10</v>
      </c>
    </row>
    <row r="719" spans="1:3">
      <c r="A719" s="24" t="s">
        <v>6662</v>
      </c>
      <c r="B719" s="25">
        <v>0</v>
      </c>
      <c r="C719" s="25">
        <v>10</v>
      </c>
    </row>
    <row r="720" spans="1:3">
      <c r="A720" s="24" t="s">
        <v>6668</v>
      </c>
      <c r="B720" s="25">
        <v>0</v>
      </c>
      <c r="C720" s="25">
        <v>0</v>
      </c>
    </row>
    <row r="721" spans="1:3">
      <c r="A721" s="24" t="s">
        <v>6672</v>
      </c>
      <c r="B721" s="25">
        <v>0</v>
      </c>
      <c r="C721" s="25">
        <v>0</v>
      </c>
    </row>
    <row r="722" spans="1:3">
      <c r="A722" s="24" t="s">
        <v>6678</v>
      </c>
      <c r="B722" s="25">
        <v>0</v>
      </c>
      <c r="C722" s="25">
        <v>0</v>
      </c>
    </row>
    <row r="723" spans="1:3">
      <c r="A723" s="24" t="s">
        <v>6721</v>
      </c>
      <c r="B723" s="25">
        <v>0</v>
      </c>
      <c r="C723" s="25">
        <v>10</v>
      </c>
    </row>
    <row r="724" spans="1:3">
      <c r="A724" s="24" t="s">
        <v>6734</v>
      </c>
      <c r="B724" s="25">
        <v>0</v>
      </c>
      <c r="C724" s="25">
        <v>10</v>
      </c>
    </row>
    <row r="725" spans="1:3">
      <c r="A725" s="24" t="s">
        <v>6745</v>
      </c>
      <c r="B725" s="25">
        <v>0</v>
      </c>
      <c r="C725" s="25">
        <v>10</v>
      </c>
    </row>
    <row r="726" spans="1:3">
      <c r="A726" s="24" t="s">
        <v>6751</v>
      </c>
      <c r="B726" s="25">
        <v>0</v>
      </c>
      <c r="C726" s="25">
        <v>10</v>
      </c>
    </row>
    <row r="727" spans="1:3">
      <c r="A727" s="24" t="s">
        <v>6903</v>
      </c>
      <c r="B727" s="25">
        <v>1</v>
      </c>
      <c r="C727" s="25">
        <v>0</v>
      </c>
    </row>
    <row r="728" spans="1:3">
      <c r="A728" s="24" t="s">
        <v>6922</v>
      </c>
      <c r="B728" s="25">
        <v>1</v>
      </c>
      <c r="C728" s="25">
        <v>0</v>
      </c>
    </row>
    <row r="729" spans="1:3">
      <c r="A729" s="24" t="s">
        <v>6930</v>
      </c>
      <c r="B729" s="25">
        <v>1</v>
      </c>
      <c r="C729" s="25">
        <v>0</v>
      </c>
    </row>
    <row r="730" spans="1:3">
      <c r="A730" s="24" t="s">
        <v>6953</v>
      </c>
      <c r="B730" s="25">
        <v>0</v>
      </c>
      <c r="C730" s="25">
        <v>10</v>
      </c>
    </row>
    <row r="731" spans="1:3">
      <c r="A731" s="24" t="s">
        <v>6960</v>
      </c>
      <c r="B731" s="25">
        <v>0</v>
      </c>
      <c r="C731" s="25">
        <v>10</v>
      </c>
    </row>
    <row r="732" spans="1:3">
      <c r="A732" s="24" t="s">
        <v>6967</v>
      </c>
      <c r="B732" s="25">
        <v>0</v>
      </c>
      <c r="C732" s="25">
        <v>10</v>
      </c>
    </row>
    <row r="733" spans="1:3">
      <c r="A733" s="24" t="s">
        <v>6974</v>
      </c>
      <c r="B733" s="25">
        <v>0</v>
      </c>
      <c r="C733" s="25">
        <v>10</v>
      </c>
    </row>
    <row r="734" spans="1:3">
      <c r="A734" s="24" t="s">
        <v>6981</v>
      </c>
      <c r="B734" s="25">
        <v>0</v>
      </c>
      <c r="C734" s="25">
        <v>10</v>
      </c>
    </row>
    <row r="735" spans="1:3">
      <c r="A735" s="24" t="s">
        <v>6990</v>
      </c>
      <c r="B735" s="25">
        <v>0</v>
      </c>
      <c r="C735" s="25">
        <v>10</v>
      </c>
    </row>
    <row r="736" spans="1:3">
      <c r="A736" s="24" t="s">
        <v>7003</v>
      </c>
      <c r="B736" s="25">
        <v>1</v>
      </c>
      <c r="C736" s="25">
        <v>0</v>
      </c>
    </row>
    <row r="737" spans="1:3">
      <c r="A737" s="24" t="s">
        <v>7012</v>
      </c>
      <c r="B737" s="25">
        <v>1</v>
      </c>
      <c r="C737" s="25">
        <v>0</v>
      </c>
    </row>
    <row r="738" spans="1:3">
      <c r="A738" s="24" t="s">
        <v>7021</v>
      </c>
      <c r="B738" s="25">
        <v>1</v>
      </c>
      <c r="C738" s="25">
        <v>0</v>
      </c>
    </row>
    <row r="739" spans="1:3">
      <c r="A739" s="24" t="s">
        <v>7028</v>
      </c>
      <c r="B739" s="25">
        <v>0</v>
      </c>
      <c r="C739" s="25">
        <v>10</v>
      </c>
    </row>
    <row r="740" spans="1:3">
      <c r="A740" s="24" t="s">
        <v>7044</v>
      </c>
      <c r="B740" s="25">
        <v>0</v>
      </c>
      <c r="C740" s="25">
        <v>0</v>
      </c>
    </row>
    <row r="741" spans="1:3">
      <c r="A741" s="24" t="s">
        <v>7049</v>
      </c>
      <c r="B741" s="25">
        <v>0</v>
      </c>
      <c r="C741" s="25">
        <v>0</v>
      </c>
    </row>
    <row r="742" spans="1:3">
      <c r="A742" s="24" t="s">
        <v>7054</v>
      </c>
      <c r="B742" s="25">
        <v>0</v>
      </c>
      <c r="C742" s="25">
        <v>0</v>
      </c>
    </row>
    <row r="743" spans="1:3">
      <c r="A743" s="24" t="s">
        <v>7200</v>
      </c>
      <c r="B743" s="25">
        <v>0</v>
      </c>
      <c r="C743" s="25">
        <v>0</v>
      </c>
    </row>
    <row r="744" spans="1:3">
      <c r="A744" s="24" t="s">
        <v>7065</v>
      </c>
      <c r="B744" s="25">
        <v>0</v>
      </c>
      <c r="C744" s="25">
        <v>10</v>
      </c>
    </row>
    <row r="745" spans="1:3">
      <c r="A745" s="24" t="s">
        <v>7071</v>
      </c>
      <c r="B745" s="25">
        <v>0</v>
      </c>
      <c r="C745" s="25">
        <v>10</v>
      </c>
    </row>
    <row r="746" spans="1:3">
      <c r="A746" s="24" t="s">
        <v>7079</v>
      </c>
      <c r="B746" s="25">
        <v>0</v>
      </c>
      <c r="C746" s="25">
        <v>10</v>
      </c>
    </row>
    <row r="747" spans="1:3">
      <c r="A747" s="24" t="s">
        <v>7087</v>
      </c>
      <c r="B747" s="25">
        <v>0</v>
      </c>
      <c r="C747" s="25">
        <v>10</v>
      </c>
    </row>
    <row r="748" spans="1:3">
      <c r="A748" s="24" t="s">
        <v>7094</v>
      </c>
      <c r="B748" s="25">
        <v>0</v>
      </c>
      <c r="C748" s="25">
        <v>10</v>
      </c>
    </row>
    <row r="749" spans="1:3">
      <c r="A749" s="24" t="s">
        <v>7102</v>
      </c>
      <c r="B749" s="25">
        <v>0</v>
      </c>
      <c r="C749" s="25">
        <v>10</v>
      </c>
    </row>
    <row r="750" spans="1:3">
      <c r="A750" s="24" t="s">
        <v>7109</v>
      </c>
      <c r="B750" s="25">
        <v>1</v>
      </c>
      <c r="C750" s="25">
        <v>0</v>
      </c>
    </row>
    <row r="751" spans="1:3">
      <c r="A751" s="24" t="s">
        <v>7117</v>
      </c>
      <c r="B751" s="25">
        <v>0</v>
      </c>
      <c r="C751" s="25">
        <v>10</v>
      </c>
    </row>
    <row r="752" spans="1:3">
      <c r="A752" s="24" t="s">
        <v>7125</v>
      </c>
      <c r="B752" s="25">
        <v>0</v>
      </c>
      <c r="C752" s="25">
        <v>10</v>
      </c>
    </row>
    <row r="753" spans="1:3">
      <c r="A753" s="24" t="s">
        <v>7135</v>
      </c>
      <c r="B753" s="25">
        <v>0</v>
      </c>
      <c r="C753" s="25">
        <v>10</v>
      </c>
    </row>
    <row r="754" spans="1:3">
      <c r="A754" s="24" t="s">
        <v>7142</v>
      </c>
      <c r="B754" s="25">
        <v>0</v>
      </c>
      <c r="C754" s="25">
        <v>10</v>
      </c>
    </row>
    <row r="755" spans="1:3">
      <c r="A755" s="24" t="s">
        <v>7147</v>
      </c>
      <c r="B755" s="25">
        <v>0</v>
      </c>
      <c r="C755" s="25">
        <v>0</v>
      </c>
    </row>
    <row r="756" spans="1:3">
      <c r="A756" s="24" t="s">
        <v>7150</v>
      </c>
      <c r="B756" s="25">
        <v>0</v>
      </c>
      <c r="C756" s="25">
        <v>0</v>
      </c>
    </row>
    <row r="757" spans="1:3">
      <c r="A757" s="24" t="s">
        <v>7156</v>
      </c>
      <c r="B757" s="25">
        <v>0</v>
      </c>
      <c r="C757" s="25">
        <v>0</v>
      </c>
    </row>
    <row r="758" spans="1:3">
      <c r="A758" s="24" t="s">
        <v>7161</v>
      </c>
      <c r="B758" s="25">
        <v>0</v>
      </c>
      <c r="C758" s="25">
        <v>0</v>
      </c>
    </row>
    <row r="759" spans="1:3">
      <c r="A759" s="24" t="s">
        <v>7166</v>
      </c>
      <c r="B759" s="25">
        <v>0</v>
      </c>
      <c r="C759" s="25">
        <v>0</v>
      </c>
    </row>
    <row r="760" spans="1:3">
      <c r="A760" s="24" t="s">
        <v>7169</v>
      </c>
      <c r="B760" s="25">
        <v>0</v>
      </c>
      <c r="C760" s="25">
        <v>0</v>
      </c>
    </row>
    <row r="761" spans="1:3">
      <c r="A761" s="24" t="s">
        <v>7177</v>
      </c>
      <c r="B761" s="25">
        <v>0</v>
      </c>
      <c r="C761" s="25">
        <v>20</v>
      </c>
    </row>
    <row r="762" spans="1:3">
      <c r="A762" s="24" t="s">
        <v>7212</v>
      </c>
      <c r="B762" s="25">
        <v>0</v>
      </c>
      <c r="C762" s="25">
        <v>-10</v>
      </c>
    </row>
    <row r="763" spans="1:3">
      <c r="A763" s="24" t="s">
        <v>7220</v>
      </c>
      <c r="B763" s="25">
        <v>0</v>
      </c>
      <c r="C763" s="25">
        <v>-10</v>
      </c>
    </row>
    <row r="764" spans="1:3">
      <c r="A764" s="24" t="s">
        <v>7241</v>
      </c>
      <c r="B764" s="25">
        <v>1</v>
      </c>
      <c r="C764" s="25">
        <v>0</v>
      </c>
    </row>
    <row r="765" spans="1:3">
      <c r="A765" s="24" t="s">
        <v>7251</v>
      </c>
      <c r="B765" s="25">
        <v>0</v>
      </c>
      <c r="C765" s="25">
        <v>10</v>
      </c>
    </row>
    <row r="766" spans="1:3">
      <c r="A766" s="24" t="s">
        <v>7258</v>
      </c>
      <c r="B766" s="25">
        <v>0</v>
      </c>
      <c r="C766" s="25">
        <v>10</v>
      </c>
    </row>
    <row r="767" spans="1:3">
      <c r="A767" s="24" t="s">
        <v>7268</v>
      </c>
      <c r="B767" s="25">
        <v>1</v>
      </c>
      <c r="C767" s="25">
        <v>0</v>
      </c>
    </row>
    <row r="768" spans="1:3">
      <c r="A768" s="24" t="s">
        <v>7278</v>
      </c>
      <c r="B768" s="25">
        <v>1</v>
      </c>
      <c r="C768" s="25">
        <v>0</v>
      </c>
    </row>
    <row r="769" spans="1:3">
      <c r="A769" s="24" t="s">
        <v>7287</v>
      </c>
      <c r="B769" s="25">
        <v>0</v>
      </c>
      <c r="C769" s="25">
        <v>10</v>
      </c>
    </row>
    <row r="770" spans="1:3">
      <c r="A770" s="24" t="s">
        <v>4232</v>
      </c>
      <c r="B770" s="25">
        <v>219</v>
      </c>
      <c r="C770" s="25">
        <v>9350</v>
      </c>
    </row>
  </sheetData>
  <sortState ref="D2:F627">
    <sortCondition descending="1" ref="E2:E627"/>
    <sortCondition ref="D2:D627"/>
  </sortState>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election sqref="A1:B6"/>
    </sheetView>
  </sheetViews>
  <sheetFormatPr defaultRowHeight="17"/>
  <sheetData>
    <row r="1" spans="1:3">
      <c r="A1" t="s">
        <v>283</v>
      </c>
      <c r="B1">
        <f>COUNTIF($R$3:$R$1000,$AE$2)</f>
        <v>0</v>
      </c>
      <c r="C1" t="s">
        <v>919</v>
      </c>
    </row>
    <row r="2" spans="1:3">
      <c r="A2" s="1" t="s">
        <v>278</v>
      </c>
      <c r="B2">
        <f>COUNTIFS($R$3:$R$1000,$AE$2,$P$3:$P$1000,"否")</f>
        <v>0</v>
      </c>
    </row>
    <row r="3" spans="1:3">
      <c r="A3" s="1" t="s">
        <v>279</v>
      </c>
      <c r="B3">
        <f>COUNTIFS($R$3:$R$1000,$AE$2,$P$3:$P$1000,"是")</f>
        <v>0</v>
      </c>
    </row>
    <row r="4" spans="1:3">
      <c r="A4" s="1" t="s">
        <v>280</v>
      </c>
      <c r="B4">
        <f>COUNTIF($R$3:$R$1000,$AE$5)</f>
        <v>0</v>
      </c>
    </row>
    <row r="5" spans="1:3">
      <c r="A5" s="1" t="s">
        <v>281</v>
      </c>
      <c r="B5">
        <f>COUNTIF($R$3:$R$1000,$AE$6)</f>
        <v>0</v>
      </c>
    </row>
    <row r="6" spans="1:3">
      <c r="A6" s="1" t="s">
        <v>282</v>
      </c>
      <c r="B6" s="1">
        <f>SUM(B3:B5)</f>
        <v>0</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2"/>
  <sheetViews>
    <sheetView workbookViewId="0">
      <selection activeCell="B7" sqref="B7"/>
    </sheetView>
  </sheetViews>
  <sheetFormatPr defaultRowHeight="17"/>
  <cols>
    <col min="1" max="2" width="15.6328125" customWidth="1"/>
    <col min="3" max="4" width="10.6328125" customWidth="1"/>
  </cols>
  <sheetData>
    <row r="1" spans="1:4">
      <c r="A1" t="s">
        <v>4309</v>
      </c>
      <c r="B1" t="s">
        <v>4308</v>
      </c>
      <c r="C1" t="s">
        <v>4307</v>
      </c>
      <c r="D1" t="s">
        <v>4306</v>
      </c>
    </row>
    <row r="2" spans="1:4">
      <c r="A2" t="s">
        <v>4305</v>
      </c>
      <c r="B2" t="s">
        <v>1575</v>
      </c>
      <c r="C2" t="s">
        <v>4254</v>
      </c>
      <c r="D2" t="s">
        <v>4242</v>
      </c>
    </row>
    <row r="3" spans="1:4">
      <c r="A3" t="s">
        <v>4305</v>
      </c>
      <c r="B3" t="s">
        <v>4304</v>
      </c>
      <c r="C3" t="s">
        <v>4254</v>
      </c>
      <c r="D3" t="s">
        <v>4242</v>
      </c>
    </row>
    <row r="4" spans="1:4">
      <c r="A4" t="s">
        <v>4305</v>
      </c>
      <c r="B4" t="s">
        <v>622</v>
      </c>
      <c r="C4" t="s">
        <v>4254</v>
      </c>
      <c r="D4" t="s">
        <v>4242</v>
      </c>
    </row>
    <row r="5" spans="1:4">
      <c r="A5" t="s">
        <v>571</v>
      </c>
      <c r="B5" t="s">
        <v>3726</v>
      </c>
      <c r="C5" t="s">
        <v>4254</v>
      </c>
      <c r="D5" t="s">
        <v>4242</v>
      </c>
    </row>
    <row r="6" spans="1:4" s="78" customFormat="1">
      <c r="A6" s="78" t="s">
        <v>571</v>
      </c>
      <c r="B6" s="78" t="s">
        <v>7345</v>
      </c>
      <c r="C6" s="78" t="s">
        <v>4254</v>
      </c>
      <c r="D6" s="78" t="s">
        <v>3291</v>
      </c>
    </row>
    <row r="7" spans="1:4">
      <c r="A7" t="s">
        <v>571</v>
      </c>
      <c r="B7" t="s">
        <v>3624</v>
      </c>
      <c r="C7" t="s">
        <v>4254</v>
      </c>
      <c r="D7" t="s">
        <v>4242</v>
      </c>
    </row>
    <row r="8" spans="1:4">
      <c r="A8" t="s">
        <v>571</v>
      </c>
      <c r="B8" t="s">
        <v>643</v>
      </c>
      <c r="C8" t="s">
        <v>4254</v>
      </c>
      <c r="D8" t="s">
        <v>4242</v>
      </c>
    </row>
    <row r="9" spans="1:4">
      <c r="A9" t="s">
        <v>571</v>
      </c>
      <c r="B9" t="s">
        <v>4343</v>
      </c>
      <c r="C9" t="s">
        <v>4254</v>
      </c>
      <c r="D9" t="s">
        <v>4242</v>
      </c>
    </row>
    <row r="10" spans="1:4">
      <c r="A10" t="s">
        <v>571</v>
      </c>
      <c r="B10" t="s">
        <v>4303</v>
      </c>
      <c r="C10" t="s">
        <v>4254</v>
      </c>
      <c r="D10" t="s">
        <v>4242</v>
      </c>
    </row>
    <row r="11" spans="1:4">
      <c r="A11" t="s">
        <v>571</v>
      </c>
      <c r="B11" t="s">
        <v>4302</v>
      </c>
      <c r="C11" t="s">
        <v>4254</v>
      </c>
      <c r="D11" t="s">
        <v>4242</v>
      </c>
    </row>
    <row r="12" spans="1:4">
      <c r="A12" t="s">
        <v>571</v>
      </c>
      <c r="B12" t="s">
        <v>4340</v>
      </c>
      <c r="C12" t="s">
        <v>4254</v>
      </c>
      <c r="D12" t="s">
        <v>4242</v>
      </c>
    </row>
    <row r="13" spans="1:4">
      <c r="A13" t="s">
        <v>571</v>
      </c>
      <c r="B13" t="s">
        <v>3686</v>
      </c>
      <c r="C13" t="s">
        <v>4254</v>
      </c>
      <c r="D13" t="s">
        <v>4242</v>
      </c>
    </row>
    <row r="14" spans="1:4">
      <c r="A14" t="s">
        <v>91</v>
      </c>
      <c r="B14" t="s">
        <v>862</v>
      </c>
      <c r="C14" t="s">
        <v>4254</v>
      </c>
      <c r="D14" t="s">
        <v>4242</v>
      </c>
    </row>
    <row r="15" spans="1:4">
      <c r="A15" t="s">
        <v>91</v>
      </c>
      <c r="B15" t="s">
        <v>4338</v>
      </c>
      <c r="C15" t="s">
        <v>4254</v>
      </c>
      <c r="D15" t="s">
        <v>4242</v>
      </c>
    </row>
    <row r="16" spans="1:4">
      <c r="A16" t="s">
        <v>91</v>
      </c>
      <c r="B16" t="s">
        <v>4339</v>
      </c>
      <c r="C16" t="s">
        <v>4254</v>
      </c>
      <c r="D16" t="s">
        <v>4242</v>
      </c>
    </row>
    <row r="17" spans="1:4">
      <c r="A17" t="s">
        <v>91</v>
      </c>
      <c r="B17" t="s">
        <v>4301</v>
      </c>
      <c r="C17" t="s">
        <v>4254</v>
      </c>
      <c r="D17" t="s">
        <v>4242</v>
      </c>
    </row>
    <row r="18" spans="1:4">
      <c r="A18" t="s">
        <v>91</v>
      </c>
      <c r="B18" t="s">
        <v>4300</v>
      </c>
      <c r="C18" t="s">
        <v>4254</v>
      </c>
      <c r="D18" t="s">
        <v>4242</v>
      </c>
    </row>
    <row r="19" spans="1:4">
      <c r="A19" t="s">
        <v>91</v>
      </c>
      <c r="B19" t="s">
        <v>4299</v>
      </c>
      <c r="C19" t="s">
        <v>4254</v>
      </c>
      <c r="D19" t="s">
        <v>4242</v>
      </c>
    </row>
    <row r="20" spans="1:4">
      <c r="A20" t="s">
        <v>91</v>
      </c>
      <c r="B20" t="s">
        <v>4298</v>
      </c>
      <c r="C20" t="s">
        <v>4254</v>
      </c>
      <c r="D20" t="s">
        <v>4242</v>
      </c>
    </row>
    <row r="21" spans="1:4">
      <c r="A21" t="s">
        <v>91</v>
      </c>
      <c r="B21" t="s">
        <v>4297</v>
      </c>
      <c r="C21" t="s">
        <v>4254</v>
      </c>
      <c r="D21" t="s">
        <v>4242</v>
      </c>
    </row>
    <row r="22" spans="1:4">
      <c r="A22" t="s">
        <v>91</v>
      </c>
      <c r="B22" t="s">
        <v>4296</v>
      </c>
      <c r="C22" t="s">
        <v>4254</v>
      </c>
      <c r="D22" t="s">
        <v>4242</v>
      </c>
    </row>
    <row r="23" spans="1:4">
      <c r="A23" t="s">
        <v>91</v>
      </c>
      <c r="B23" s="24" t="s">
        <v>4295</v>
      </c>
      <c r="C23" t="s">
        <v>4254</v>
      </c>
      <c r="D23" t="s">
        <v>4242</v>
      </c>
    </row>
    <row r="24" spans="1:4">
      <c r="A24" t="s">
        <v>91</v>
      </c>
      <c r="B24" t="s">
        <v>4294</v>
      </c>
      <c r="C24" t="s">
        <v>4254</v>
      </c>
      <c r="D24" t="s">
        <v>4242</v>
      </c>
    </row>
    <row r="25" spans="1:4">
      <c r="A25" t="s">
        <v>91</v>
      </c>
      <c r="B25" t="s">
        <v>4311</v>
      </c>
      <c r="C25" t="s">
        <v>4254</v>
      </c>
      <c r="D25" t="s">
        <v>4242</v>
      </c>
    </row>
    <row r="26" spans="1:4">
      <c r="A26" t="s">
        <v>91</v>
      </c>
      <c r="B26" t="s">
        <v>4293</v>
      </c>
      <c r="C26" t="s">
        <v>4254</v>
      </c>
      <c r="D26" t="s">
        <v>4242</v>
      </c>
    </row>
    <row r="27" spans="1:4">
      <c r="A27" t="s">
        <v>91</v>
      </c>
      <c r="B27" t="s">
        <v>4292</v>
      </c>
      <c r="C27" t="s">
        <v>4254</v>
      </c>
      <c r="D27" t="s">
        <v>4242</v>
      </c>
    </row>
    <row r="28" spans="1:4">
      <c r="A28" t="s">
        <v>91</v>
      </c>
      <c r="B28" t="s">
        <v>4291</v>
      </c>
      <c r="C28" t="s">
        <v>4254</v>
      </c>
      <c r="D28" t="s">
        <v>4242</v>
      </c>
    </row>
    <row r="29" spans="1:4">
      <c r="A29" t="s">
        <v>91</v>
      </c>
      <c r="B29" t="s">
        <v>4290</v>
      </c>
      <c r="C29" t="s">
        <v>4254</v>
      </c>
      <c r="D29" t="s">
        <v>4242</v>
      </c>
    </row>
    <row r="30" spans="1:4">
      <c r="A30" t="s">
        <v>91</v>
      </c>
      <c r="B30" t="s">
        <v>4346</v>
      </c>
      <c r="C30" t="s">
        <v>4254</v>
      </c>
      <c r="D30" t="s">
        <v>4242</v>
      </c>
    </row>
    <row r="31" spans="1:4">
      <c r="A31" t="s">
        <v>91</v>
      </c>
      <c r="B31" t="s">
        <v>4289</v>
      </c>
      <c r="C31" t="s">
        <v>4254</v>
      </c>
      <c r="D31" t="s">
        <v>4242</v>
      </c>
    </row>
    <row r="32" spans="1:4">
      <c r="A32" t="s">
        <v>4282</v>
      </c>
      <c r="B32" t="s">
        <v>4288</v>
      </c>
      <c r="C32" t="s">
        <v>4254</v>
      </c>
      <c r="D32" t="s">
        <v>4242</v>
      </c>
    </row>
    <row r="33" spans="1:4">
      <c r="A33" t="s">
        <v>4282</v>
      </c>
      <c r="B33" t="s">
        <v>4287</v>
      </c>
      <c r="C33" t="s">
        <v>4254</v>
      </c>
      <c r="D33" t="s">
        <v>4242</v>
      </c>
    </row>
    <row r="34" spans="1:4">
      <c r="A34" t="s">
        <v>4282</v>
      </c>
      <c r="B34" t="s">
        <v>4286</v>
      </c>
      <c r="C34" t="s">
        <v>4254</v>
      </c>
      <c r="D34" t="s">
        <v>4242</v>
      </c>
    </row>
    <row r="35" spans="1:4">
      <c r="A35" t="s">
        <v>4282</v>
      </c>
      <c r="B35" t="s">
        <v>4285</v>
      </c>
      <c r="C35" t="s">
        <v>4254</v>
      </c>
      <c r="D35" t="s">
        <v>4242</v>
      </c>
    </row>
    <row r="36" spans="1:4">
      <c r="A36" t="s">
        <v>4282</v>
      </c>
      <c r="B36" t="s">
        <v>4284</v>
      </c>
      <c r="C36" t="s">
        <v>4254</v>
      </c>
      <c r="D36" t="s">
        <v>4242</v>
      </c>
    </row>
    <row r="37" spans="1:4">
      <c r="A37" t="s">
        <v>4282</v>
      </c>
      <c r="B37" t="s">
        <v>4283</v>
      </c>
      <c r="C37" t="s">
        <v>4254</v>
      </c>
      <c r="D37" t="s">
        <v>4242</v>
      </c>
    </row>
    <row r="38" spans="1:4">
      <c r="A38" t="s">
        <v>4282</v>
      </c>
      <c r="B38" t="s">
        <v>4341</v>
      </c>
      <c r="C38" t="s">
        <v>4254</v>
      </c>
      <c r="D38" t="s">
        <v>4242</v>
      </c>
    </row>
    <row r="39" spans="1:4">
      <c r="A39" t="s">
        <v>4282</v>
      </c>
      <c r="B39" t="s">
        <v>4281</v>
      </c>
      <c r="C39" t="s">
        <v>4254</v>
      </c>
      <c r="D39" t="s">
        <v>4242</v>
      </c>
    </row>
    <row r="40" spans="1:4" s="78" customFormat="1">
      <c r="A40" s="78" t="s">
        <v>137</v>
      </c>
      <c r="B40" s="78" t="s">
        <v>6864</v>
      </c>
      <c r="C40" s="78" t="s">
        <v>4254</v>
      </c>
      <c r="D40" s="78" t="s">
        <v>2767</v>
      </c>
    </row>
    <row r="41" spans="1:4">
      <c r="A41" t="s">
        <v>137</v>
      </c>
      <c r="B41" t="s">
        <v>138</v>
      </c>
      <c r="C41" t="s">
        <v>4254</v>
      </c>
      <c r="D41" t="s">
        <v>4242</v>
      </c>
    </row>
    <row r="42" spans="1:4">
      <c r="A42" t="s">
        <v>137</v>
      </c>
      <c r="B42" t="s">
        <v>4280</v>
      </c>
      <c r="C42" t="s">
        <v>4254</v>
      </c>
      <c r="D42" t="s">
        <v>4242</v>
      </c>
    </row>
    <row r="43" spans="1:4">
      <c r="A43" t="s">
        <v>137</v>
      </c>
      <c r="B43" t="s">
        <v>945</v>
      </c>
      <c r="C43" t="s">
        <v>4254</v>
      </c>
      <c r="D43" t="s">
        <v>4242</v>
      </c>
    </row>
    <row r="44" spans="1:4">
      <c r="A44" t="s">
        <v>137</v>
      </c>
      <c r="B44" t="s">
        <v>4279</v>
      </c>
      <c r="C44" t="s">
        <v>4254</v>
      </c>
      <c r="D44" t="s">
        <v>4242</v>
      </c>
    </row>
    <row r="45" spans="1:4">
      <c r="A45" t="s">
        <v>137</v>
      </c>
      <c r="B45" s="24" t="s">
        <v>447</v>
      </c>
      <c r="C45" t="s">
        <v>4254</v>
      </c>
      <c r="D45" t="s">
        <v>4242</v>
      </c>
    </row>
    <row r="46" spans="1:4">
      <c r="A46" t="s">
        <v>682</v>
      </c>
      <c r="B46" t="s">
        <v>5677</v>
      </c>
      <c r="C46" t="s">
        <v>4254</v>
      </c>
      <c r="D46" t="s">
        <v>277</v>
      </c>
    </row>
    <row r="47" spans="1:4">
      <c r="A47" t="s">
        <v>682</v>
      </c>
      <c r="B47" t="s">
        <v>3527</v>
      </c>
      <c r="C47" t="s">
        <v>4254</v>
      </c>
      <c r="D47" t="s">
        <v>4242</v>
      </c>
    </row>
    <row r="48" spans="1:4">
      <c r="A48" t="s">
        <v>682</v>
      </c>
      <c r="B48" s="24" t="s">
        <v>683</v>
      </c>
      <c r="C48" t="s">
        <v>4254</v>
      </c>
      <c r="D48" t="s">
        <v>4242</v>
      </c>
    </row>
    <row r="49" spans="1:4">
      <c r="A49" t="s">
        <v>682</v>
      </c>
      <c r="B49" t="s">
        <v>3657</v>
      </c>
      <c r="C49" t="s">
        <v>4254</v>
      </c>
      <c r="D49" t="s">
        <v>4242</v>
      </c>
    </row>
    <row r="50" spans="1:4">
      <c r="A50" t="s">
        <v>67</v>
      </c>
      <c r="B50" t="s">
        <v>3665</v>
      </c>
      <c r="C50" t="s">
        <v>4254</v>
      </c>
      <c r="D50" t="s">
        <v>4242</v>
      </c>
    </row>
    <row r="51" spans="1:4">
      <c r="A51" t="s">
        <v>67</v>
      </c>
      <c r="B51" t="s">
        <v>4342</v>
      </c>
      <c r="C51" t="s">
        <v>4254</v>
      </c>
      <c r="D51" t="s">
        <v>4242</v>
      </c>
    </row>
    <row r="52" spans="1:4">
      <c r="A52" t="s">
        <v>67</v>
      </c>
      <c r="B52" t="s">
        <v>4278</v>
      </c>
      <c r="C52" t="s">
        <v>4254</v>
      </c>
      <c r="D52" t="s">
        <v>4242</v>
      </c>
    </row>
    <row r="53" spans="1:4">
      <c r="A53" t="s">
        <v>354</v>
      </c>
      <c r="B53" t="s">
        <v>3765</v>
      </c>
      <c r="C53" t="s">
        <v>4254</v>
      </c>
      <c r="D53" t="s">
        <v>4242</v>
      </c>
    </row>
    <row r="54" spans="1:4">
      <c r="A54" t="s">
        <v>354</v>
      </c>
      <c r="B54" t="s">
        <v>355</v>
      </c>
      <c r="C54" t="s">
        <v>4254</v>
      </c>
      <c r="D54" t="s">
        <v>4242</v>
      </c>
    </row>
    <row r="55" spans="1:4">
      <c r="A55" t="s">
        <v>354</v>
      </c>
      <c r="B55" t="s">
        <v>491</v>
      </c>
      <c r="C55" t="s">
        <v>4254</v>
      </c>
      <c r="D55" t="s">
        <v>4242</v>
      </c>
    </row>
    <row r="56" spans="1:4">
      <c r="A56" t="s">
        <v>354</v>
      </c>
      <c r="B56" t="s">
        <v>455</v>
      </c>
      <c r="C56" t="s">
        <v>4254</v>
      </c>
      <c r="D56" t="s">
        <v>4242</v>
      </c>
    </row>
    <row r="57" spans="1:4">
      <c r="A57" t="s">
        <v>67</v>
      </c>
      <c r="B57" t="s">
        <v>5414</v>
      </c>
      <c r="C57" t="s">
        <v>4254</v>
      </c>
      <c r="D57" t="s">
        <v>277</v>
      </c>
    </row>
    <row r="58" spans="1:4">
      <c r="A58" t="s">
        <v>67</v>
      </c>
      <c r="B58" t="s">
        <v>2093</v>
      </c>
      <c r="C58" t="s">
        <v>4254</v>
      </c>
      <c r="D58" t="s">
        <v>4242</v>
      </c>
    </row>
    <row r="59" spans="1:4">
      <c r="A59" t="s">
        <v>67</v>
      </c>
      <c r="B59" t="s">
        <v>1856</v>
      </c>
      <c r="C59" t="s">
        <v>4254</v>
      </c>
      <c r="D59" t="s">
        <v>4242</v>
      </c>
    </row>
    <row r="60" spans="1:4">
      <c r="A60" t="s">
        <v>67</v>
      </c>
      <c r="B60" t="s">
        <v>3351</v>
      </c>
      <c r="C60" t="s">
        <v>4254</v>
      </c>
      <c r="D60" t="s">
        <v>4242</v>
      </c>
    </row>
    <row r="61" spans="1:4">
      <c r="A61" t="s">
        <v>67</v>
      </c>
      <c r="B61" t="s">
        <v>4277</v>
      </c>
      <c r="C61" t="s">
        <v>4254</v>
      </c>
      <c r="D61" t="s">
        <v>4242</v>
      </c>
    </row>
    <row r="62" spans="1:4">
      <c r="A62" t="s">
        <v>67</v>
      </c>
      <c r="B62" t="s">
        <v>4276</v>
      </c>
      <c r="C62" t="s">
        <v>4254</v>
      </c>
      <c r="D62" t="s">
        <v>4242</v>
      </c>
    </row>
    <row r="63" spans="1:4">
      <c r="A63" t="s">
        <v>67</v>
      </c>
      <c r="B63" t="s">
        <v>3518</v>
      </c>
      <c r="C63" t="s">
        <v>4254</v>
      </c>
      <c r="D63" t="s">
        <v>4242</v>
      </c>
    </row>
    <row r="64" spans="1:4">
      <c r="A64" t="s">
        <v>67</v>
      </c>
      <c r="B64" t="s">
        <v>68</v>
      </c>
      <c r="C64" t="s">
        <v>4254</v>
      </c>
      <c r="D64" t="s">
        <v>4242</v>
      </c>
    </row>
    <row r="65" spans="1:4">
      <c r="A65" t="s">
        <v>67</v>
      </c>
      <c r="B65" t="s">
        <v>4275</v>
      </c>
      <c r="C65" t="s">
        <v>4254</v>
      </c>
      <c r="D65" t="s">
        <v>4242</v>
      </c>
    </row>
    <row r="66" spans="1:4" s="78" customFormat="1">
      <c r="A66" s="78" t="s">
        <v>67</v>
      </c>
      <c r="B66" s="78" t="s">
        <v>6863</v>
      </c>
      <c r="C66" s="78" t="s">
        <v>4254</v>
      </c>
      <c r="D66" s="78" t="s">
        <v>2767</v>
      </c>
    </row>
    <row r="67" spans="1:4">
      <c r="A67" t="s">
        <v>67</v>
      </c>
      <c r="B67" t="s">
        <v>123</v>
      </c>
      <c r="C67" t="s">
        <v>4254</v>
      </c>
      <c r="D67" t="s">
        <v>4242</v>
      </c>
    </row>
    <row r="68" spans="1:4">
      <c r="A68" t="s">
        <v>67</v>
      </c>
      <c r="B68" t="s">
        <v>4274</v>
      </c>
      <c r="C68" t="s">
        <v>4254</v>
      </c>
      <c r="D68" t="s">
        <v>4242</v>
      </c>
    </row>
    <row r="69" spans="1:4">
      <c r="A69" t="s">
        <v>67</v>
      </c>
      <c r="B69" t="s">
        <v>4273</v>
      </c>
      <c r="C69" t="s">
        <v>4254</v>
      </c>
      <c r="D69" t="s">
        <v>4242</v>
      </c>
    </row>
    <row r="70" spans="1:4">
      <c r="A70" t="s">
        <v>67</v>
      </c>
      <c r="B70" t="s">
        <v>418</v>
      </c>
      <c r="C70" t="s">
        <v>4254</v>
      </c>
      <c r="D70" t="s">
        <v>4242</v>
      </c>
    </row>
    <row r="71" spans="1:4">
      <c r="A71" t="s">
        <v>67</v>
      </c>
      <c r="B71" t="s">
        <v>4272</v>
      </c>
      <c r="C71" t="s">
        <v>4254</v>
      </c>
      <c r="D71" t="s">
        <v>4242</v>
      </c>
    </row>
    <row r="72" spans="1:4">
      <c r="A72" t="s">
        <v>67</v>
      </c>
      <c r="B72" t="s">
        <v>4271</v>
      </c>
      <c r="C72" t="s">
        <v>4254</v>
      </c>
      <c r="D72" t="s">
        <v>4242</v>
      </c>
    </row>
    <row r="73" spans="1:4">
      <c r="A73" t="s">
        <v>67</v>
      </c>
      <c r="B73" t="s">
        <v>4270</v>
      </c>
      <c r="C73" t="s">
        <v>4254</v>
      </c>
      <c r="D73" t="s">
        <v>4242</v>
      </c>
    </row>
    <row r="74" spans="1:4" s="78" customFormat="1">
      <c r="A74" s="78" t="s">
        <v>483</v>
      </c>
      <c r="B74" s="78" t="s">
        <v>6866</v>
      </c>
      <c r="C74" s="78" t="s">
        <v>4254</v>
      </c>
      <c r="D74" s="78" t="s">
        <v>2767</v>
      </c>
    </row>
    <row r="75" spans="1:4">
      <c r="A75" t="s">
        <v>483</v>
      </c>
      <c r="B75" t="s">
        <v>4269</v>
      </c>
      <c r="C75" t="s">
        <v>4254</v>
      </c>
      <c r="D75" t="s">
        <v>4242</v>
      </c>
    </row>
    <row r="76" spans="1:4">
      <c r="A76" t="s">
        <v>483</v>
      </c>
      <c r="B76" t="s">
        <v>2989</v>
      </c>
      <c r="C76" t="s">
        <v>4254</v>
      </c>
      <c r="D76" t="s">
        <v>4242</v>
      </c>
    </row>
    <row r="77" spans="1:4">
      <c r="A77" t="s">
        <v>4268</v>
      </c>
      <c r="B77" t="s">
        <v>4267</v>
      </c>
      <c r="C77" t="s">
        <v>4254</v>
      </c>
      <c r="D77" t="s">
        <v>4242</v>
      </c>
    </row>
    <row r="78" spans="1:4">
      <c r="A78" t="s">
        <v>4266</v>
      </c>
      <c r="B78" t="s">
        <v>4265</v>
      </c>
      <c r="C78" t="s">
        <v>4254</v>
      </c>
      <c r="D78" t="s">
        <v>4242</v>
      </c>
    </row>
    <row r="79" spans="1:4">
      <c r="A79" t="s">
        <v>137</v>
      </c>
      <c r="B79" t="s">
        <v>1015</v>
      </c>
      <c r="C79" t="s">
        <v>4254</v>
      </c>
      <c r="D79" t="s">
        <v>4242</v>
      </c>
    </row>
    <row r="80" spans="1:4">
      <c r="A80" t="s">
        <v>137</v>
      </c>
      <c r="B80" t="s">
        <v>549</v>
      </c>
      <c r="C80" t="s">
        <v>4254</v>
      </c>
      <c r="D80" t="s">
        <v>4242</v>
      </c>
    </row>
    <row r="81" spans="1:4">
      <c r="A81" t="s">
        <v>137</v>
      </c>
      <c r="B81" t="s">
        <v>3413</v>
      </c>
      <c r="C81" t="s">
        <v>4254</v>
      </c>
      <c r="D81" t="s">
        <v>4242</v>
      </c>
    </row>
    <row r="82" spans="1:4">
      <c r="A82" t="s">
        <v>137</v>
      </c>
      <c r="B82" t="s">
        <v>4264</v>
      </c>
      <c r="C82" t="s">
        <v>4254</v>
      </c>
      <c r="D82" t="s">
        <v>4242</v>
      </c>
    </row>
    <row r="83" spans="1:4">
      <c r="A83" t="s">
        <v>137</v>
      </c>
      <c r="B83" t="s">
        <v>4263</v>
      </c>
      <c r="C83" t="s">
        <v>4254</v>
      </c>
      <c r="D83" t="s">
        <v>4242</v>
      </c>
    </row>
    <row r="84" spans="1:4">
      <c r="A84" t="s">
        <v>137</v>
      </c>
      <c r="B84" t="s">
        <v>4262</v>
      </c>
      <c r="C84" t="s">
        <v>4254</v>
      </c>
      <c r="D84" t="s">
        <v>4242</v>
      </c>
    </row>
    <row r="85" spans="1:4">
      <c r="A85" t="s">
        <v>137</v>
      </c>
      <c r="B85" t="s">
        <v>138</v>
      </c>
      <c r="C85" t="s">
        <v>4254</v>
      </c>
      <c r="D85" t="s">
        <v>4242</v>
      </c>
    </row>
    <row r="86" spans="1:4">
      <c r="A86" t="s">
        <v>137</v>
      </c>
      <c r="B86" t="s">
        <v>2918</v>
      </c>
      <c r="C86" t="s">
        <v>4254</v>
      </c>
      <c r="D86" t="s">
        <v>4242</v>
      </c>
    </row>
    <row r="87" spans="1:4">
      <c r="A87" t="s">
        <v>137</v>
      </c>
      <c r="B87" t="s">
        <v>4261</v>
      </c>
      <c r="C87" t="s">
        <v>4254</v>
      </c>
      <c r="D87" t="s">
        <v>4242</v>
      </c>
    </row>
    <row r="88" spans="1:4">
      <c r="A88" t="s">
        <v>137</v>
      </c>
      <c r="B88" s="24" t="s">
        <v>484</v>
      </c>
      <c r="C88" t="s">
        <v>4254</v>
      </c>
      <c r="D88" t="s">
        <v>4242</v>
      </c>
    </row>
    <row r="89" spans="1:4">
      <c r="A89" s="42" t="s">
        <v>99</v>
      </c>
      <c r="B89" t="s">
        <v>1810</v>
      </c>
      <c r="C89" t="s">
        <v>4254</v>
      </c>
      <c r="D89" t="s">
        <v>4242</v>
      </c>
    </row>
    <row r="90" spans="1:4">
      <c r="A90" s="42" t="s">
        <v>99</v>
      </c>
      <c r="B90" t="s">
        <v>100</v>
      </c>
      <c r="C90" t="s">
        <v>4254</v>
      </c>
      <c r="D90" t="s">
        <v>4242</v>
      </c>
    </row>
    <row r="91" spans="1:4">
      <c r="A91" s="42" t="s">
        <v>99</v>
      </c>
      <c r="B91" s="24" t="s">
        <v>4260</v>
      </c>
      <c r="C91" t="s">
        <v>4254</v>
      </c>
      <c r="D91" t="s">
        <v>4242</v>
      </c>
    </row>
    <row r="92" spans="1:4">
      <c r="A92" t="s">
        <v>99</v>
      </c>
      <c r="B92" t="s">
        <v>2787</v>
      </c>
      <c r="C92" t="s">
        <v>4254</v>
      </c>
      <c r="D92" t="s">
        <v>4242</v>
      </c>
    </row>
    <row r="93" spans="1:4">
      <c r="A93" t="s">
        <v>99</v>
      </c>
      <c r="B93" t="s">
        <v>4259</v>
      </c>
      <c r="C93" t="s">
        <v>4254</v>
      </c>
      <c r="D93" t="s">
        <v>4242</v>
      </c>
    </row>
    <row r="94" spans="1:4">
      <c r="A94" t="s">
        <v>99</v>
      </c>
      <c r="B94" t="s">
        <v>4258</v>
      </c>
      <c r="C94" t="s">
        <v>4254</v>
      </c>
      <c r="D94" t="s">
        <v>4242</v>
      </c>
    </row>
    <row r="95" spans="1:4">
      <c r="A95" t="s">
        <v>99</v>
      </c>
      <c r="B95" t="s">
        <v>4257</v>
      </c>
      <c r="C95" t="s">
        <v>4254</v>
      </c>
      <c r="D95" t="s">
        <v>4242</v>
      </c>
    </row>
    <row r="96" spans="1:4" s="78" customFormat="1">
      <c r="A96" s="78" t="s">
        <v>99</v>
      </c>
      <c r="B96" s="78" t="s">
        <v>7344</v>
      </c>
      <c r="C96" s="78" t="s">
        <v>4254</v>
      </c>
      <c r="D96" s="78" t="s">
        <v>3291</v>
      </c>
    </row>
    <row r="97" spans="1:4">
      <c r="A97" t="s">
        <v>99</v>
      </c>
      <c r="B97" t="s">
        <v>999</v>
      </c>
      <c r="C97" t="s">
        <v>4254</v>
      </c>
      <c r="D97" t="s">
        <v>4242</v>
      </c>
    </row>
    <row r="98" spans="1:4">
      <c r="A98" t="s">
        <v>99</v>
      </c>
      <c r="B98" t="s">
        <v>4256</v>
      </c>
      <c r="C98" t="s">
        <v>4254</v>
      </c>
      <c r="D98" t="s">
        <v>4242</v>
      </c>
    </row>
    <row r="99" spans="1:4">
      <c r="A99" t="s">
        <v>99</v>
      </c>
      <c r="B99" t="s">
        <v>4336</v>
      </c>
      <c r="C99" t="s">
        <v>4254</v>
      </c>
      <c r="D99" t="s">
        <v>4242</v>
      </c>
    </row>
    <row r="100" spans="1:4">
      <c r="A100" t="s">
        <v>99</v>
      </c>
      <c r="B100" t="s">
        <v>115</v>
      </c>
      <c r="C100" t="s">
        <v>4254</v>
      </c>
      <c r="D100" t="s">
        <v>4242</v>
      </c>
    </row>
    <row r="101" spans="1:4">
      <c r="A101" t="s">
        <v>99</v>
      </c>
      <c r="B101" t="s">
        <v>2978</v>
      </c>
      <c r="C101" t="s">
        <v>4254</v>
      </c>
      <c r="D101" t="s">
        <v>4242</v>
      </c>
    </row>
    <row r="102" spans="1:4">
      <c r="A102" t="s">
        <v>99</v>
      </c>
      <c r="B102" t="s">
        <v>4255</v>
      </c>
      <c r="C102" t="s">
        <v>4254</v>
      </c>
      <c r="D102" t="s">
        <v>4242</v>
      </c>
    </row>
    <row r="103" spans="1:4">
      <c r="A103" t="s">
        <v>3709</v>
      </c>
      <c r="B103" t="s">
        <v>3710</v>
      </c>
      <c r="C103" t="s">
        <v>4254</v>
      </c>
      <c r="D103" t="s">
        <v>4242</v>
      </c>
    </row>
    <row r="104" spans="1:4">
      <c r="A104" t="s">
        <v>24</v>
      </c>
      <c r="B104" t="s">
        <v>4253</v>
      </c>
      <c r="C104" t="s">
        <v>24</v>
      </c>
      <c r="D104" t="s">
        <v>4252</v>
      </c>
    </row>
    <row r="105" spans="1:4">
      <c r="A105" t="s">
        <v>24</v>
      </c>
      <c r="B105" t="s">
        <v>4251</v>
      </c>
      <c r="C105" t="s">
        <v>24</v>
      </c>
      <c r="D105" t="s">
        <v>4329</v>
      </c>
    </row>
    <row r="106" spans="1:4">
      <c r="A106" t="s">
        <v>24</v>
      </c>
      <c r="B106" t="s">
        <v>187</v>
      </c>
      <c r="C106" t="s">
        <v>24</v>
      </c>
      <c r="D106" t="s">
        <v>4330</v>
      </c>
    </row>
    <row r="107" spans="1:4">
      <c r="A107" t="s">
        <v>24</v>
      </c>
      <c r="B107" t="s">
        <v>4250</v>
      </c>
      <c r="C107" t="s">
        <v>24</v>
      </c>
      <c r="D107" t="s">
        <v>4330</v>
      </c>
    </row>
    <row r="108" spans="1:4">
      <c r="A108" t="s">
        <v>24</v>
      </c>
      <c r="B108" t="s">
        <v>187</v>
      </c>
      <c r="C108" t="s">
        <v>24</v>
      </c>
      <c r="D108" t="s">
        <v>4330</v>
      </c>
    </row>
    <row r="109" spans="1:4">
      <c r="A109" t="s">
        <v>24</v>
      </c>
      <c r="B109" t="s">
        <v>4352</v>
      </c>
      <c r="C109" t="s">
        <v>24</v>
      </c>
      <c r="D109" t="s">
        <v>4331</v>
      </c>
    </row>
    <row r="110" spans="1:4">
      <c r="A110" t="s">
        <v>24</v>
      </c>
      <c r="B110" t="s">
        <v>257</v>
      </c>
      <c r="C110" t="s">
        <v>24</v>
      </c>
      <c r="D110" t="s">
        <v>4331</v>
      </c>
    </row>
    <row r="111" spans="1:4">
      <c r="A111" t="s">
        <v>24</v>
      </c>
      <c r="B111" t="s">
        <v>40</v>
      </c>
      <c r="C111" t="s">
        <v>24</v>
      </c>
      <c r="D111" t="s">
        <v>4332</v>
      </c>
    </row>
    <row r="112" spans="1:4">
      <c r="A112" t="s">
        <v>24</v>
      </c>
      <c r="B112" t="s">
        <v>4249</v>
      </c>
      <c r="C112" t="s">
        <v>24</v>
      </c>
      <c r="D112" t="s">
        <v>4332</v>
      </c>
    </row>
    <row r="113" spans="1:4">
      <c r="A113" t="s">
        <v>24</v>
      </c>
      <c r="B113" t="s">
        <v>76</v>
      </c>
      <c r="C113" t="s">
        <v>24</v>
      </c>
      <c r="D113" t="s">
        <v>4333</v>
      </c>
    </row>
    <row r="114" spans="1:4">
      <c r="A114" t="s">
        <v>24</v>
      </c>
      <c r="B114" t="s">
        <v>4349</v>
      </c>
      <c r="C114" t="s">
        <v>24</v>
      </c>
      <c r="D114" t="s">
        <v>4361</v>
      </c>
    </row>
    <row r="115" spans="1:4">
      <c r="A115" t="s">
        <v>24</v>
      </c>
      <c r="B115" t="s">
        <v>49</v>
      </c>
      <c r="C115" t="s">
        <v>24</v>
      </c>
      <c r="D115" t="s">
        <v>4334</v>
      </c>
    </row>
    <row r="116" spans="1:4">
      <c r="A116" t="s">
        <v>24</v>
      </c>
      <c r="B116" t="s">
        <v>4248</v>
      </c>
      <c r="C116" t="s">
        <v>24</v>
      </c>
      <c r="D116" t="s">
        <v>4247</v>
      </c>
    </row>
    <row r="117" spans="1:4">
      <c r="A117" t="s">
        <v>24</v>
      </c>
      <c r="B117" t="s">
        <v>4247</v>
      </c>
      <c r="C117" t="s">
        <v>24</v>
      </c>
      <c r="D117" t="s">
        <v>4247</v>
      </c>
    </row>
    <row r="118" spans="1:4">
      <c r="A118" t="s">
        <v>4246</v>
      </c>
      <c r="B118" t="s">
        <v>161</v>
      </c>
      <c r="C118" t="s">
        <v>4242</v>
      </c>
      <c r="D118" t="s">
        <v>4242</v>
      </c>
    </row>
    <row r="119" spans="1:4">
      <c r="A119" t="s">
        <v>4242</v>
      </c>
      <c r="B119" t="s">
        <v>4245</v>
      </c>
      <c r="C119" t="s">
        <v>4242</v>
      </c>
      <c r="D119" t="s">
        <v>4242</v>
      </c>
    </row>
    <row r="120" spans="1:4">
      <c r="A120" t="s">
        <v>4242</v>
      </c>
      <c r="B120" t="s">
        <v>4244</v>
      </c>
      <c r="C120" t="s">
        <v>4242</v>
      </c>
      <c r="D120" t="s">
        <v>4242</v>
      </c>
    </row>
    <row r="121" spans="1:4">
      <c r="A121" t="s">
        <v>4242</v>
      </c>
      <c r="B121" t="s">
        <v>4243</v>
      </c>
      <c r="C121" t="s">
        <v>4242</v>
      </c>
      <c r="D121" t="s">
        <v>4242</v>
      </c>
    </row>
    <row r="122" spans="1:4">
      <c r="A122" t="s">
        <v>4242</v>
      </c>
      <c r="B122" t="s">
        <v>4242</v>
      </c>
      <c r="C122" t="s">
        <v>4243</v>
      </c>
      <c r="D122" t="s">
        <v>4242</v>
      </c>
    </row>
  </sheetData>
  <phoneticPr fontId="1"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11</vt:i4>
      </vt:variant>
      <vt:variant>
        <vt:lpstr>已命名的範圍</vt:lpstr>
      </vt:variant>
      <vt:variant>
        <vt:i4>1</vt:i4>
      </vt:variant>
    </vt:vector>
  </HeadingPairs>
  <TitlesOfParts>
    <vt:vector size="12" baseType="lpstr">
      <vt:lpstr>全部名單</vt:lpstr>
      <vt:lpstr>點數統計</vt:lpstr>
      <vt:lpstr>107-2 黑名單統計</vt:lpstr>
      <vt:lpstr>職涯活動統計</vt:lpstr>
      <vt:lpstr>系所統計</vt:lpstr>
      <vt:lpstr>0515菁粹會客室統計</vt:lpstr>
      <vt:lpstr>0331菁粹會客室統計</vt:lpstr>
      <vt:lpstr>0331黑名單統計</vt:lpstr>
      <vt:lpstr>0424黑名單統計</vt:lpstr>
      <vt:lpstr>統計資料公式</vt:lpstr>
      <vt:lpstr>系所名稱</vt:lpstr>
      <vt:lpstr>'0331黑名單統計'!Print_Area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cp:lastPrinted>2019-04-09T10:03:13Z</cp:lastPrinted>
  <dcterms:created xsi:type="dcterms:W3CDTF">2019-03-27T10:07:22Z</dcterms:created>
  <dcterms:modified xsi:type="dcterms:W3CDTF">2019-10-01T14:07:07Z</dcterms:modified>
</cp:coreProperties>
</file>